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mc:AlternateContent xmlns:mc="http://schemas.openxmlformats.org/markup-compatibility/2006">
    <mc:Choice Requires="x15">
      <x15ac:absPath xmlns:x15ac="http://schemas.microsoft.com/office/spreadsheetml/2010/11/ac" url="D:\5. TÀI LIỆU ĐĂNG WED KỲ HỌP THỨ 8\"/>
    </mc:Choice>
  </mc:AlternateContent>
  <xr:revisionPtr revIDLastSave="0" documentId="8_{9E81BD63-C552-4517-9336-06634C823A1C}" xr6:coauthVersionLast="47" xr6:coauthVersionMax="47" xr10:uidLastSave="{00000000-0000-0000-0000-000000000000}"/>
  <bookViews>
    <workbookView xWindow="-108" yWindow="-108" windowWidth="23256" windowHeight="12456" tabRatio="874" xr2:uid="{00000000-000D-0000-FFFF-FFFF00000000}"/>
  </bookViews>
  <sheets>
    <sheet name="48.31" sheetId="19" r:id="rId1"/>
    <sheet name="49.31" sheetId="25" r:id="rId2"/>
    <sheet name="50.31" sheetId="40" r:id="rId3"/>
    <sheet name="51.31" sheetId="41" r:id="rId4"/>
    <sheet name="52.31" sheetId="42" r:id="rId5"/>
    <sheet name="53.31" sheetId="18" r:id="rId6"/>
    <sheet name="54.31" sheetId="81" r:id="rId7"/>
    <sheet name="55.31" sheetId="100" r:id="rId8"/>
    <sheet name="56.31" sheetId="101" r:id="rId9"/>
    <sheet name="57.31" sheetId="98" r:id="rId10"/>
    <sheet name="58.31" sheetId="62" r:id="rId11"/>
    <sheet name="59.31" sheetId="63" r:id="rId12"/>
    <sheet name="60.31" sheetId="64" r:id="rId13"/>
    <sheet name="61.31" sheetId="65" r:id="rId14"/>
    <sheet name="62.31" sheetId="99" r:id="rId15"/>
    <sheet name="63.31" sheetId="61" r:id="rId16"/>
    <sheet name="64.31" sheetId="97" r:id="rId17"/>
    <sheet name="60.342" sheetId="8" r:id="rId18"/>
    <sheet name="61.342" sheetId="55" r:id="rId19"/>
    <sheet name="CHITIETTHU" sheetId="66" r:id="rId20"/>
    <sheet name="62.342" sheetId="11" r:id="rId21"/>
    <sheet name="63." sheetId="86" r:id="rId22"/>
    <sheet name="64." sheetId="92" r:id="rId23"/>
    <sheet name="65." sheetId="93" r:id="rId24"/>
    <sheet name="66" sheetId="87" r:id="rId25"/>
    <sheet name="67." sheetId="88" r:id="rId26"/>
    <sheet name="68." sheetId="95" r:id="rId27"/>
    <sheet name="00000000" sheetId="4" state="veryHidden" r:id="rId28"/>
    <sheet name="69." sheetId="94" r:id="rId29"/>
    <sheet name="70." sheetId="96" r:id="rId30"/>
    <sheet name="vay VH" sheetId="91" r:id="rId31"/>
    <sheet name="Sheet1" sheetId="69" r:id="rId32"/>
    <sheet name="Sheet2" sheetId="70"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xlnm._FilterDatabase" localSheetId="11" hidden="1">'59.31'!$A$1:$Z$19</definedName>
    <definedName name="_xlnm._FilterDatabase" localSheetId="13" hidden="1">'61.31'!$A$3:$R$52</definedName>
    <definedName name="_Order1" hidden="1">255</definedName>
    <definedName name="_Order2" hidden="1">255</definedName>
    <definedName name="_Sort" localSheetId="24" hidden="1">#REF!</definedName>
    <definedName name="_Sort" localSheetId="25" hidden="1">#REF!</definedName>
    <definedName name="_Sort" localSheetId="26" hidden="1">#REF!</definedName>
    <definedName name="_Sort" localSheetId="28" hidden="1">#REF!</definedName>
    <definedName name="_Sort" localSheetId="29" hidden="1">#REF!</definedName>
    <definedName name="_Sort" localSheetId="30" hidden="1">#REF!</definedName>
    <definedName name="_Sort" hidden="1">#REF!</definedName>
    <definedName name="A" localSheetId="27">#REF!</definedName>
    <definedName name="h" localSheetId="27" hidden="1">{"'Sheet1'!$L$16"}</definedName>
    <definedName name="h" localSheetId="10" hidden="1">{"'Sheet1'!$L$16"}</definedName>
    <definedName name="h" localSheetId="11" hidden="1">{"'Sheet1'!$L$16"}</definedName>
    <definedName name="h" localSheetId="12" hidden="1">{"'Sheet1'!$L$16"}</definedName>
    <definedName name="h" localSheetId="13" hidden="1">{"'Sheet1'!$L$16"}</definedName>
    <definedName name="h" localSheetId="24" hidden="1">{"'Sheet1'!$L$16"}</definedName>
    <definedName name="h" localSheetId="25" hidden="1">{"'Sheet1'!$L$16"}</definedName>
    <definedName name="h" localSheetId="26" hidden="1">{"'Sheet1'!$L$16"}</definedName>
    <definedName name="h" localSheetId="28" hidden="1">{"'Sheet1'!$L$16"}</definedName>
    <definedName name="h" localSheetId="29" hidden="1">{"'Sheet1'!$L$16"}</definedName>
    <definedName name="h" localSheetId="19" hidden="1">{"'Sheet1'!$L$16"}</definedName>
    <definedName name="h" localSheetId="30" hidden="1">{"'Sheet1'!$L$16"}</definedName>
    <definedName name="h" hidden="1">{"'Sheet1'!$L$16"}</definedName>
    <definedName name="HH" localSheetId="27">#REF!</definedName>
    <definedName name="HTML_CodePage" hidden="1">950</definedName>
    <definedName name="HTML_Control" localSheetId="27" hidden="1">{"'Sheet1'!$L$16"}</definedName>
    <definedName name="HTML_Control" localSheetId="10" hidden="1">{"'Sheet1'!$L$16"}</definedName>
    <definedName name="HTML_Control" localSheetId="11" hidden="1">{"'Sheet1'!$L$16"}</definedName>
    <definedName name="HTML_Control" localSheetId="12" hidden="1">{"'Sheet1'!$L$16"}</definedName>
    <definedName name="HTML_Control" localSheetId="13" hidden="1">{"'Sheet1'!$L$16"}</definedName>
    <definedName name="HTML_Control" localSheetId="24" hidden="1">{"'Sheet1'!$L$16"}</definedName>
    <definedName name="HTML_Control" localSheetId="25" hidden="1">{"'Sheet1'!$L$16"}</definedName>
    <definedName name="HTML_Control" localSheetId="26" hidden="1">{"'Sheet1'!$L$16"}</definedName>
    <definedName name="HTML_Control" localSheetId="28" hidden="1">{"'Sheet1'!$L$16"}</definedName>
    <definedName name="HTML_Control" localSheetId="29" hidden="1">{"'Sheet1'!$L$16"}</definedName>
    <definedName name="HTML_Control" localSheetId="19" hidden="1">{"'Sheet1'!$L$16"}</definedName>
    <definedName name="HTML_Control" localSheetId="3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27" hidden="1">{"'Sheet1'!$L$16"}</definedName>
    <definedName name="huy" localSheetId="10" hidden="1">{"'Sheet1'!$L$16"}</definedName>
    <definedName name="huy" localSheetId="11" hidden="1">{"'Sheet1'!$L$16"}</definedName>
    <definedName name="huy" localSheetId="12" hidden="1">{"'Sheet1'!$L$16"}</definedName>
    <definedName name="huy" localSheetId="13" hidden="1">{"'Sheet1'!$L$16"}</definedName>
    <definedName name="huy" localSheetId="24" hidden="1">{"'Sheet1'!$L$16"}</definedName>
    <definedName name="huy" localSheetId="25" hidden="1">{"'Sheet1'!$L$16"}</definedName>
    <definedName name="huy" localSheetId="26" hidden="1">{"'Sheet1'!$L$16"}</definedName>
    <definedName name="huy" localSheetId="28" hidden="1">{"'Sheet1'!$L$16"}</definedName>
    <definedName name="huy" localSheetId="29" hidden="1">{"'Sheet1'!$L$16"}</definedName>
    <definedName name="huy" localSheetId="19" hidden="1">{"'Sheet1'!$L$16"}</definedName>
    <definedName name="huy" localSheetId="30" hidden="1">{"'Sheet1'!$L$16"}</definedName>
    <definedName name="huy" hidden="1">{"'Sheet1'!$L$16"}</definedName>
    <definedName name="_xlnm.Print_Area" localSheetId="0">'48.31'!$A$1:$F$41</definedName>
    <definedName name="_xlnm.Print_Area" localSheetId="1">'49.31'!$A$1:$E$48</definedName>
    <definedName name="_xlnm.Print_Area" localSheetId="2">'50.31'!$A$1:$I$80</definedName>
    <definedName name="_xlnm.Print_Area" localSheetId="3">'51.31'!$A$1:$E$38</definedName>
    <definedName name="_xlnm.Print_Area" localSheetId="4">'52.31'!$A$1:$F$51</definedName>
    <definedName name="_xlnm.Print_Area" localSheetId="5">'53.31'!$A$2:$K$30</definedName>
    <definedName name="_xlnm.Print_Area" localSheetId="6">'54.31'!$A$4:$Q$69</definedName>
    <definedName name="_xlnm.Print_Area" localSheetId="7">'55.31'!$A$1:$T$46</definedName>
    <definedName name="_xlnm.Print_Area" localSheetId="8">'56.31'!$A$1:$T$67</definedName>
    <definedName name="_xlnm.Print_Area" localSheetId="9">'57.31'!$A$1:$K$224</definedName>
    <definedName name="_xlnm.Print_Area" localSheetId="10">'58.31'!$A$2:$T$20</definedName>
    <definedName name="_xlnm.Print_Area" localSheetId="12">'60.31'!$A$1:$H$18</definedName>
    <definedName name="_xlnm.Print_Area" localSheetId="13">'61.31'!$A$1:$R$61</definedName>
    <definedName name="_xlnm.Print_Area" localSheetId="18">'61.342'!$A$1:$K$132</definedName>
    <definedName name="_xlnm.Print_Area" localSheetId="14">'62.31'!$A$1:$V$707</definedName>
    <definedName name="_xlnm.Print_Area" localSheetId="20">'62.342'!$A$1:$J$61</definedName>
    <definedName name="_xlnm.Print_Area" localSheetId="24">'66'!$A$1:$E$17</definedName>
    <definedName name="_xlnm.Print_Area" localSheetId="25">'67.'!$A$1:$F$35</definedName>
    <definedName name="_xlnm.Print_Area" localSheetId="26">'68.'!$A$1:$F$28</definedName>
    <definedName name="_xlnm.Print_Area" localSheetId="28">'69.'!$A$1:$I$32</definedName>
    <definedName name="_xlnm.Print_Titles" localSheetId="2">'50.31'!$5:$6</definedName>
    <definedName name="_xlnm.Print_Titles" localSheetId="6">'54.31'!$8:$10</definedName>
    <definedName name="_xlnm.Print_Titles" localSheetId="7">'55.31'!$7:$8</definedName>
    <definedName name="_xlnm.Print_Titles" localSheetId="8">'56.31'!$7:$8</definedName>
    <definedName name="_xlnm.Print_Titles" localSheetId="9">'57.31'!$5:$8</definedName>
    <definedName name="_xlnm.Print_Titles" localSheetId="13">'61.31'!$6:$8</definedName>
    <definedName name="_xlnm.Print_Titles" localSheetId="18">'61.342'!$5:$6</definedName>
    <definedName name="_xlnm.Print_Titles" localSheetId="14">'62.31'!$4:$6</definedName>
    <definedName name="_xlnm.Print_Titles" localSheetId="20">'62.342'!$7:$9</definedName>
    <definedName name="_xlnm.Print_Titles" localSheetId="28">'69.'!$5:$6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21" i="66" l="1"/>
  <c r="F115" i="66"/>
  <c r="F57" i="11" l="1"/>
  <c r="F47" i="11"/>
  <c r="H63" i="11"/>
  <c r="H57" i="11" s="1"/>
  <c r="H47" i="11"/>
  <c r="G121" i="66" l="1"/>
  <c r="H121" i="66"/>
  <c r="G57" i="11"/>
  <c r="C44" i="19"/>
  <c r="H12" i="61" l="1"/>
  <c r="M13" i="81" l="1"/>
  <c r="M12" i="81" s="1"/>
  <c r="M61" i="81"/>
  <c r="K69" i="81"/>
  <c r="K63" i="81"/>
  <c r="K64" i="81"/>
  <c r="K65" i="81"/>
  <c r="K66" i="81"/>
  <c r="K67" i="81"/>
  <c r="K68" i="81"/>
  <c r="K62" i="81"/>
  <c r="J69" i="81"/>
  <c r="J64" i="81"/>
  <c r="J65" i="81"/>
  <c r="J66" i="81"/>
  <c r="J67" i="81"/>
  <c r="I67" i="81" s="1"/>
  <c r="J68" i="81"/>
  <c r="J63" i="81"/>
  <c r="J61" i="81" s="1"/>
  <c r="J62" i="81"/>
  <c r="E61" i="81"/>
  <c r="D61" i="81"/>
  <c r="I66" i="81" l="1"/>
  <c r="K61" i="81"/>
  <c r="I65" i="81"/>
  <c r="I68" i="81"/>
  <c r="I69" i="81"/>
  <c r="I63" i="81"/>
  <c r="I64" i="81"/>
  <c r="I62" i="81"/>
  <c r="C61" i="81"/>
  <c r="P57" i="101"/>
  <c r="S59" i="101"/>
  <c r="S10" i="101" s="1"/>
  <c r="R59" i="101"/>
  <c r="R10" i="101" s="1"/>
  <c r="Q59" i="101"/>
  <c r="P59" i="101"/>
  <c r="P10" i="101" s="1"/>
  <c r="O59" i="101"/>
  <c r="O10" i="101" s="1"/>
  <c r="N59" i="101"/>
  <c r="N10" i="101" s="1"/>
  <c r="M59" i="101"/>
  <c r="M10" i="101" s="1"/>
  <c r="L59" i="101"/>
  <c r="L10" i="101" s="1"/>
  <c r="K59" i="101"/>
  <c r="K10" i="101" s="1"/>
  <c r="J59" i="101"/>
  <c r="J10" i="101" s="1"/>
  <c r="I59" i="101"/>
  <c r="I10" i="101" s="1"/>
  <c r="H59" i="101"/>
  <c r="H10" i="101" s="1"/>
  <c r="G59" i="101"/>
  <c r="G10" i="101" s="1"/>
  <c r="F59" i="101"/>
  <c r="F10" i="101" s="1"/>
  <c r="E59" i="101"/>
  <c r="E10" i="101" s="1"/>
  <c r="D59" i="101"/>
  <c r="T59" i="101" s="1"/>
  <c r="C10" i="100"/>
  <c r="E10" i="100"/>
  <c r="D11" i="100"/>
  <c r="T38" i="100"/>
  <c r="S38" i="100"/>
  <c r="S10" i="100" s="1"/>
  <c r="R38" i="100"/>
  <c r="R10" i="100" s="1"/>
  <c r="Q38" i="100"/>
  <c r="Q10" i="100" s="1"/>
  <c r="P38" i="100"/>
  <c r="P10" i="100" s="1"/>
  <c r="O38" i="100"/>
  <c r="O10" i="100" s="1"/>
  <c r="N38" i="100"/>
  <c r="N10" i="100" s="1"/>
  <c r="M38" i="100"/>
  <c r="M10" i="100" s="1"/>
  <c r="L38" i="100"/>
  <c r="L10" i="100" s="1"/>
  <c r="K38" i="100"/>
  <c r="K10" i="100" s="1"/>
  <c r="J38" i="100"/>
  <c r="J10" i="100" s="1"/>
  <c r="I38" i="100"/>
  <c r="I10" i="100" s="1"/>
  <c r="H38" i="100"/>
  <c r="H10" i="100" s="1"/>
  <c r="G38" i="100"/>
  <c r="G10" i="100" s="1"/>
  <c r="F38" i="100"/>
  <c r="F10" i="100" s="1"/>
  <c r="E38" i="100"/>
  <c r="D38" i="100"/>
  <c r="I61" i="81" l="1"/>
  <c r="D10" i="100"/>
  <c r="L18" i="81"/>
  <c r="L22" i="81"/>
  <c r="L25" i="81"/>
  <c r="L28" i="81"/>
  <c r="L30" i="81"/>
  <c r="L31" i="81"/>
  <c r="L34" i="81"/>
  <c r="L38" i="81"/>
  <c r="L39" i="81"/>
  <c r="L40" i="81"/>
  <c r="L41" i="81"/>
  <c r="L42" i="81"/>
  <c r="L44" i="81"/>
  <c r="N17" i="81"/>
  <c r="L17" i="81" s="1"/>
  <c r="N29" i="81"/>
  <c r="L29" i="81" s="1"/>
  <c r="N15" i="81"/>
  <c r="K17" i="81"/>
  <c r="K18" i="81"/>
  <c r="K19" i="81"/>
  <c r="K20" i="81"/>
  <c r="K21" i="81"/>
  <c r="K22" i="81"/>
  <c r="I22" i="81" s="1"/>
  <c r="K23" i="81"/>
  <c r="K24" i="81"/>
  <c r="K25" i="81"/>
  <c r="K26" i="81"/>
  <c r="K27" i="81"/>
  <c r="K28" i="81"/>
  <c r="K29" i="81"/>
  <c r="K30" i="81"/>
  <c r="K31" i="81"/>
  <c r="K32" i="81"/>
  <c r="K33" i="81"/>
  <c r="I33" i="81" s="1"/>
  <c r="K34" i="81"/>
  <c r="K35" i="81"/>
  <c r="I35" i="81" s="1"/>
  <c r="K36" i="81"/>
  <c r="K37" i="81"/>
  <c r="I37" i="81" s="1"/>
  <c r="K39" i="81"/>
  <c r="I39" i="81" s="1"/>
  <c r="K40" i="81"/>
  <c r="K41" i="81"/>
  <c r="K42" i="81"/>
  <c r="I42" i="81" s="1"/>
  <c r="K43" i="81"/>
  <c r="I43" i="81" s="1"/>
  <c r="K44" i="81"/>
  <c r="K45" i="81"/>
  <c r="I45" i="81" s="1"/>
  <c r="K46" i="81"/>
  <c r="I46" i="81" s="1"/>
  <c r="K47" i="81"/>
  <c r="K48" i="81"/>
  <c r="I48" i="81" s="1"/>
  <c r="K49" i="81"/>
  <c r="I49" i="81" s="1"/>
  <c r="K50" i="81"/>
  <c r="I50" i="81" s="1"/>
  <c r="K51" i="81"/>
  <c r="I51" i="81" s="1"/>
  <c r="K52" i="81"/>
  <c r="I52" i="81" s="1"/>
  <c r="K53" i="81"/>
  <c r="I53" i="81" s="1"/>
  <c r="K54" i="81"/>
  <c r="I54" i="81" s="1"/>
  <c r="K55" i="81"/>
  <c r="I55" i="81" s="1"/>
  <c r="K56" i="81"/>
  <c r="I56" i="81" s="1"/>
  <c r="K57" i="81"/>
  <c r="I57" i="81" s="1"/>
  <c r="K60" i="81"/>
  <c r="K15" i="81"/>
  <c r="K16" i="81"/>
  <c r="I16" i="81" s="1"/>
  <c r="K14" i="81"/>
  <c r="J60" i="81"/>
  <c r="J59" i="81"/>
  <c r="J58" i="81"/>
  <c r="J47" i="81"/>
  <c r="J44" i="81"/>
  <c r="J41" i="81"/>
  <c r="J40" i="81"/>
  <c r="J38" i="81"/>
  <c r="J36" i="81"/>
  <c r="J34" i="81"/>
  <c r="J32" i="81"/>
  <c r="J31" i="81"/>
  <c r="J30" i="81"/>
  <c r="J29" i="81"/>
  <c r="J28" i="81"/>
  <c r="J27" i="81"/>
  <c r="J26" i="81"/>
  <c r="J25" i="81"/>
  <c r="J24" i="81"/>
  <c r="J23" i="81"/>
  <c r="J21" i="81"/>
  <c r="J20" i="81"/>
  <c r="J19" i="81"/>
  <c r="J18" i="81"/>
  <c r="J17" i="81"/>
  <c r="J15" i="81"/>
  <c r="D13" i="81"/>
  <c r="D12" i="81" s="1"/>
  <c r="C11" i="101"/>
  <c r="C10" i="101" s="1"/>
  <c r="N57" i="101"/>
  <c r="D57" i="101" s="1"/>
  <c r="D56" i="101"/>
  <c r="K58" i="81" s="1"/>
  <c r="Q36" i="101"/>
  <c r="Q11" i="101" s="1"/>
  <c r="Q10" i="101" s="1"/>
  <c r="D36" i="101"/>
  <c r="K38" i="81" s="1"/>
  <c r="I26" i="81" l="1"/>
  <c r="I18" i="81"/>
  <c r="I30" i="81"/>
  <c r="I34" i="81"/>
  <c r="N13" i="81"/>
  <c r="I31" i="81"/>
  <c r="I23" i="81"/>
  <c r="I40" i="81"/>
  <c r="I17" i="81"/>
  <c r="J13" i="81"/>
  <c r="J12" i="81" s="1"/>
  <c r="I25" i="81"/>
  <c r="I14" i="81"/>
  <c r="I24" i="81"/>
  <c r="I32" i="81"/>
  <c r="L15" i="81"/>
  <c r="L13" i="81" s="1"/>
  <c r="I20" i="81"/>
  <c r="I29" i="81"/>
  <c r="I41" i="81"/>
  <c r="I44" i="81"/>
  <c r="D11" i="101"/>
  <c r="K59" i="81"/>
  <c r="K13" i="81" s="1"/>
  <c r="K12" i="81" s="1"/>
  <c r="I47" i="81"/>
  <c r="I36" i="81"/>
  <c r="I60" i="81"/>
  <c r="I58" i="81"/>
  <c r="I27" i="81"/>
  <c r="I38" i="81"/>
  <c r="E13" i="81"/>
  <c r="I19" i="81"/>
  <c r="I28" i="81"/>
  <c r="I21" i="81"/>
  <c r="I15" i="81"/>
  <c r="I59" i="81" l="1"/>
  <c r="I13" i="81" s="1"/>
  <c r="I12" i="81" s="1"/>
  <c r="C13" i="81"/>
  <c r="C12" i="81" s="1"/>
  <c r="E12" i="81"/>
  <c r="D10" i="101"/>
  <c r="T10" i="101" s="1"/>
  <c r="T11" i="101"/>
  <c r="W707" i="99" l="1"/>
  <c r="W706" i="99"/>
  <c r="V705" i="99"/>
  <c r="U705" i="99"/>
  <c r="T705" i="99"/>
  <c r="S705" i="99"/>
  <c r="R705" i="99"/>
  <c r="Q705" i="99"/>
  <c r="P705" i="99"/>
  <c r="O705" i="99"/>
  <c r="N705" i="99"/>
  <c r="M705" i="99"/>
  <c r="L705" i="99"/>
  <c r="L691" i="99" s="1"/>
  <c r="K705" i="99"/>
  <c r="J705" i="99"/>
  <c r="I705" i="99"/>
  <c r="H705" i="99"/>
  <c r="G705" i="99"/>
  <c r="F705" i="99"/>
  <c r="E705" i="99"/>
  <c r="D705" i="99"/>
  <c r="W704" i="99"/>
  <c r="W703" i="99"/>
  <c r="S702" i="99"/>
  <c r="W702" i="99" s="1"/>
  <c r="S701" i="99"/>
  <c r="W701" i="99" s="1"/>
  <c r="S700" i="99"/>
  <c r="W700" i="99" s="1"/>
  <c r="W699" i="99"/>
  <c r="S698" i="99"/>
  <c r="W698" i="99" s="1"/>
  <c r="W697" i="99"/>
  <c r="W696" i="99"/>
  <c r="W695" i="99"/>
  <c r="W694" i="99"/>
  <c r="S693" i="99"/>
  <c r="V692" i="99"/>
  <c r="U692" i="99"/>
  <c r="U691" i="99" s="1"/>
  <c r="T692" i="99"/>
  <c r="R692" i="99"/>
  <c r="Q692" i="99"/>
  <c r="P692" i="99"/>
  <c r="P691" i="99" s="1"/>
  <c r="O692" i="99"/>
  <c r="N692" i="99"/>
  <c r="M692" i="99"/>
  <c r="L692" i="99"/>
  <c r="K692" i="99"/>
  <c r="J692" i="99"/>
  <c r="I692" i="99"/>
  <c r="H692" i="99"/>
  <c r="H691" i="99" s="1"/>
  <c r="G692" i="99"/>
  <c r="F692" i="99"/>
  <c r="E692" i="99"/>
  <c r="D692" i="99"/>
  <c r="T691" i="99"/>
  <c r="Q691" i="99"/>
  <c r="G691" i="99"/>
  <c r="W690" i="99"/>
  <c r="W689" i="99"/>
  <c r="W688" i="99"/>
  <c r="W687" i="99"/>
  <c r="W686" i="99"/>
  <c r="W685" i="99"/>
  <c r="W684" i="99"/>
  <c r="W683" i="99"/>
  <c r="W682" i="99"/>
  <c r="V681" i="99"/>
  <c r="U681" i="99"/>
  <c r="T681" i="99"/>
  <c r="S681" i="99"/>
  <c r="R681" i="99"/>
  <c r="Q681" i="99"/>
  <c r="P681" i="99"/>
  <c r="O681" i="99"/>
  <c r="N681" i="99"/>
  <c r="M681" i="99"/>
  <c r="L681" i="99"/>
  <c r="K681" i="99"/>
  <c r="J681" i="99"/>
  <c r="I681" i="99"/>
  <c r="H681" i="99"/>
  <c r="G681" i="99"/>
  <c r="F681" i="99"/>
  <c r="E681" i="99"/>
  <c r="D681" i="99"/>
  <c r="W679" i="99"/>
  <c r="W678" i="99"/>
  <c r="W677" i="99"/>
  <c r="W676" i="99"/>
  <c r="W675" i="99"/>
  <c r="W674" i="99"/>
  <c r="W673" i="99"/>
  <c r="W672" i="99"/>
  <c r="W671" i="99"/>
  <c r="W670" i="99"/>
  <c r="W669" i="99"/>
  <c r="W668" i="99"/>
  <c r="W667" i="99"/>
  <c r="W666" i="99"/>
  <c r="W665" i="99"/>
  <c r="W664" i="99"/>
  <c r="W663" i="99"/>
  <c r="W662" i="99"/>
  <c r="W661" i="99"/>
  <c r="W660" i="99"/>
  <c r="W659" i="99"/>
  <c r="W658" i="99"/>
  <c r="W657" i="99"/>
  <c r="W656" i="99"/>
  <c r="W655" i="99"/>
  <c r="W654" i="99"/>
  <c r="W653" i="99"/>
  <c r="J653" i="99"/>
  <c r="G653" i="99"/>
  <c r="W652" i="99"/>
  <c r="W651" i="99"/>
  <c r="W650" i="99"/>
  <c r="W649" i="99"/>
  <c r="W648" i="99"/>
  <c r="W647" i="99"/>
  <c r="W646" i="99"/>
  <c r="W645" i="99"/>
  <c r="W644" i="99"/>
  <c r="W643" i="99"/>
  <c r="W642" i="99"/>
  <c r="W641" i="99"/>
  <c r="W640" i="99"/>
  <c r="W639" i="99"/>
  <c r="W638" i="99"/>
  <c r="W637" i="99"/>
  <c r="W636" i="99"/>
  <c r="W635" i="99"/>
  <c r="W634" i="99"/>
  <c r="W633" i="99"/>
  <c r="W632" i="99"/>
  <c r="W631" i="99"/>
  <c r="W630" i="99"/>
  <c r="W629" i="99"/>
  <c r="W628" i="99"/>
  <c r="W627" i="99"/>
  <c r="W626" i="99"/>
  <c r="W625" i="99"/>
  <c r="W624" i="99"/>
  <c r="W623" i="99"/>
  <c r="W622" i="99"/>
  <c r="W621" i="99"/>
  <c r="W620" i="99"/>
  <c r="W619" i="99"/>
  <c r="W618" i="99"/>
  <c r="W617" i="99"/>
  <c r="W616" i="99"/>
  <c r="W615" i="99"/>
  <c r="W614" i="99"/>
  <c r="W613" i="99"/>
  <c r="W612" i="99"/>
  <c r="W611" i="99"/>
  <c r="W610" i="99"/>
  <c r="W609" i="99"/>
  <c r="V608" i="99"/>
  <c r="U608" i="99"/>
  <c r="T608" i="99"/>
  <c r="S608" i="99"/>
  <c r="R608" i="99"/>
  <c r="Q608" i="99"/>
  <c r="P608" i="99"/>
  <c r="O608" i="99"/>
  <c r="O551" i="99" s="1"/>
  <c r="N608" i="99"/>
  <c r="M608" i="99"/>
  <c r="L608" i="99"/>
  <c r="K608" i="99"/>
  <c r="J608" i="99"/>
  <c r="I608" i="99"/>
  <c r="H608" i="99"/>
  <c r="G608" i="99"/>
  <c r="G551" i="99" s="1"/>
  <c r="F608" i="99"/>
  <c r="E608" i="99"/>
  <c r="D608" i="99"/>
  <c r="W607" i="99"/>
  <c r="W606" i="99"/>
  <c r="W605" i="99"/>
  <c r="V604" i="99"/>
  <c r="U604" i="99"/>
  <c r="U551" i="99" s="1"/>
  <c r="T604" i="99"/>
  <c r="S604" i="99"/>
  <c r="R604" i="99"/>
  <c r="Q604" i="99"/>
  <c r="P604" i="99"/>
  <c r="O604" i="99"/>
  <c r="N604" i="99"/>
  <c r="M604" i="99"/>
  <c r="M551" i="99" s="1"/>
  <c r="L604" i="99"/>
  <c r="K604" i="99"/>
  <c r="J604" i="99"/>
  <c r="I604" i="99"/>
  <c r="H604" i="99"/>
  <c r="G604" i="99"/>
  <c r="F604" i="99"/>
  <c r="E604" i="99"/>
  <c r="E551" i="99" s="1"/>
  <c r="D604" i="99"/>
  <c r="W603" i="99"/>
  <c r="W602" i="99"/>
  <c r="W601" i="99"/>
  <c r="W600" i="99"/>
  <c r="W599" i="99"/>
  <c r="W598" i="99"/>
  <c r="W597" i="99"/>
  <c r="W596" i="99"/>
  <c r="W595" i="99"/>
  <c r="W594" i="99"/>
  <c r="W593" i="99"/>
  <c r="W592" i="99"/>
  <c r="W591" i="99"/>
  <c r="W590" i="99"/>
  <c r="W589" i="99"/>
  <c r="W588" i="99"/>
  <c r="W587" i="99"/>
  <c r="W586" i="99"/>
  <c r="W585" i="99"/>
  <c r="W584" i="99"/>
  <c r="W583" i="99"/>
  <c r="W582" i="99"/>
  <c r="W581" i="99"/>
  <c r="W580" i="99"/>
  <c r="W579" i="99"/>
  <c r="W578" i="99"/>
  <c r="W577" i="99"/>
  <c r="W576" i="99"/>
  <c r="W575" i="99"/>
  <c r="W574" i="99"/>
  <c r="W573" i="99"/>
  <c r="W572" i="99"/>
  <c r="W571" i="99"/>
  <c r="W570" i="99"/>
  <c r="W569" i="99"/>
  <c r="W568" i="99"/>
  <c r="W567" i="99"/>
  <c r="W566" i="99"/>
  <c r="W565" i="99"/>
  <c r="W564" i="99"/>
  <c r="W563" i="99"/>
  <c r="M563" i="99"/>
  <c r="W562" i="99"/>
  <c r="W561" i="99"/>
  <c r="W560" i="99"/>
  <c r="W559" i="99"/>
  <c r="W558" i="99"/>
  <c r="W557" i="99"/>
  <c r="W556" i="99"/>
  <c r="W555" i="99"/>
  <c r="W554" i="99"/>
  <c r="W553" i="99"/>
  <c r="V552" i="99"/>
  <c r="U552" i="99"/>
  <c r="T552" i="99"/>
  <c r="S552" i="99"/>
  <c r="S551" i="99" s="1"/>
  <c r="R552" i="99"/>
  <c r="Q552" i="99"/>
  <c r="P552" i="99"/>
  <c r="P551" i="99" s="1"/>
  <c r="O552" i="99"/>
  <c r="N552" i="99"/>
  <c r="M552" i="99"/>
  <c r="L552" i="99"/>
  <c r="K552" i="99"/>
  <c r="K551" i="99" s="1"/>
  <c r="J552" i="99"/>
  <c r="I552" i="99"/>
  <c r="H552" i="99"/>
  <c r="H551" i="99" s="1"/>
  <c r="G552" i="99"/>
  <c r="F552" i="99"/>
  <c r="E552" i="99"/>
  <c r="D552" i="99"/>
  <c r="W550" i="99"/>
  <c r="W549" i="99"/>
  <c r="W548" i="99"/>
  <c r="W547" i="99"/>
  <c r="W546" i="99"/>
  <c r="W545" i="99"/>
  <c r="W544" i="99"/>
  <c r="W543" i="99"/>
  <c r="W542" i="99"/>
  <c r="W541" i="99"/>
  <c r="W540" i="99"/>
  <c r="W539" i="99"/>
  <c r="W538" i="99"/>
  <c r="W537" i="99"/>
  <c r="W536" i="99"/>
  <c r="W535" i="99"/>
  <c r="W534" i="99"/>
  <c r="W533" i="99"/>
  <c r="W532" i="99"/>
  <c r="W531" i="99"/>
  <c r="W530" i="99"/>
  <c r="W529" i="99"/>
  <c r="W528" i="99"/>
  <c r="W527" i="99"/>
  <c r="W526" i="99"/>
  <c r="W525" i="99"/>
  <c r="W524" i="99"/>
  <c r="W523" i="99"/>
  <c r="W522" i="99"/>
  <c r="W521" i="99"/>
  <c r="W520" i="99"/>
  <c r="W519" i="99"/>
  <c r="W518" i="99"/>
  <c r="W517" i="99"/>
  <c r="W516" i="99"/>
  <c r="W515" i="99"/>
  <c r="W514" i="99"/>
  <c r="W513" i="99"/>
  <c r="W512" i="99"/>
  <c r="W511" i="99"/>
  <c r="W510" i="99"/>
  <c r="W509" i="99"/>
  <c r="W508" i="99"/>
  <c r="W507" i="99"/>
  <c r="W506" i="99"/>
  <c r="W505" i="99"/>
  <c r="W504" i="99"/>
  <c r="W503" i="99"/>
  <c r="W502" i="99"/>
  <c r="W501" i="99"/>
  <c r="W500" i="99"/>
  <c r="W499" i="99"/>
  <c r="W498" i="99"/>
  <c r="W497" i="99"/>
  <c r="W496" i="99"/>
  <c r="W495" i="99"/>
  <c r="W494" i="99"/>
  <c r="W493" i="99"/>
  <c r="W492" i="99"/>
  <c r="W491" i="99"/>
  <c r="W490" i="99"/>
  <c r="W489" i="99"/>
  <c r="W488" i="99"/>
  <c r="W487" i="99"/>
  <c r="W486" i="99"/>
  <c r="W485" i="99"/>
  <c r="W484" i="99"/>
  <c r="W483" i="99"/>
  <c r="W482" i="99"/>
  <c r="W481" i="99"/>
  <c r="W480" i="99"/>
  <c r="W479" i="99"/>
  <c r="W478" i="99"/>
  <c r="W477" i="99"/>
  <c r="W476" i="99"/>
  <c r="W475" i="99"/>
  <c r="W474" i="99"/>
  <c r="W473" i="99"/>
  <c r="W472" i="99"/>
  <c r="W471" i="99"/>
  <c r="W470" i="99"/>
  <c r="W469" i="99"/>
  <c r="W468" i="99"/>
  <c r="W467" i="99"/>
  <c r="W466" i="99"/>
  <c r="W465" i="99"/>
  <c r="W464" i="99"/>
  <c r="W463" i="99"/>
  <c r="W462" i="99"/>
  <c r="W461" i="99"/>
  <c r="W460" i="99"/>
  <c r="W459" i="99"/>
  <c r="W458" i="99"/>
  <c r="W457" i="99"/>
  <c r="W456" i="99"/>
  <c r="W455" i="99"/>
  <c r="W454" i="99"/>
  <c r="W453" i="99"/>
  <c r="W452" i="99"/>
  <c r="W451" i="99"/>
  <c r="W450" i="99"/>
  <c r="W449" i="99"/>
  <c r="W448" i="99"/>
  <c r="W447" i="99"/>
  <c r="W446" i="99"/>
  <c r="W445" i="99"/>
  <c r="W444" i="99"/>
  <c r="W443" i="99"/>
  <c r="W442" i="99"/>
  <c r="W441" i="99"/>
  <c r="W440" i="99"/>
  <c r="W439" i="99"/>
  <c r="W438" i="99"/>
  <c r="W437" i="99"/>
  <c r="W436" i="99"/>
  <c r="W435" i="99"/>
  <c r="W434" i="99"/>
  <c r="W433" i="99"/>
  <c r="W432" i="99"/>
  <c r="W431" i="99"/>
  <c r="W430" i="99"/>
  <c r="W429" i="99"/>
  <c r="W428" i="99"/>
  <c r="W427" i="99"/>
  <c r="W426" i="99"/>
  <c r="W425" i="99"/>
  <c r="W424" i="99"/>
  <c r="W423" i="99"/>
  <c r="W422" i="99"/>
  <c r="W421" i="99"/>
  <c r="W420" i="99"/>
  <c r="W419" i="99"/>
  <c r="W418" i="99"/>
  <c r="W417" i="99"/>
  <c r="W416" i="99"/>
  <c r="V415" i="99"/>
  <c r="U415" i="99"/>
  <c r="T415" i="99"/>
  <c r="S415" i="99"/>
  <c r="R415" i="99"/>
  <c r="Q415" i="99"/>
  <c r="P415" i="99"/>
  <c r="O415" i="99"/>
  <c r="N415" i="99"/>
  <c r="M415" i="99"/>
  <c r="L415" i="99"/>
  <c r="K415" i="99"/>
  <c r="J415" i="99"/>
  <c r="I415" i="99"/>
  <c r="H415" i="99"/>
  <c r="G415" i="99"/>
  <c r="F415" i="99"/>
  <c r="E415" i="99"/>
  <c r="D415" i="99"/>
  <c r="W414" i="99"/>
  <c r="W413" i="99"/>
  <c r="W412" i="99"/>
  <c r="W411" i="99"/>
  <c r="T410" i="99"/>
  <c r="S410" i="99"/>
  <c r="W410" i="99" s="1"/>
  <c r="V409" i="99"/>
  <c r="U409" i="99"/>
  <c r="T409" i="99"/>
  <c r="S409" i="99"/>
  <c r="R409" i="99"/>
  <c r="Q409" i="99"/>
  <c r="P409" i="99"/>
  <c r="O409" i="99"/>
  <c r="N409" i="99"/>
  <c r="M409" i="99"/>
  <c r="L409" i="99"/>
  <c r="K409" i="99"/>
  <c r="J409" i="99"/>
  <c r="J12" i="99" s="1"/>
  <c r="I409" i="99"/>
  <c r="H409" i="99"/>
  <c r="G409" i="99"/>
  <c r="F409" i="99"/>
  <c r="E409" i="99"/>
  <c r="D409" i="99"/>
  <c r="W408" i="99"/>
  <c r="W407" i="99"/>
  <c r="W406" i="99"/>
  <c r="W405" i="99"/>
  <c r="W404" i="99"/>
  <c r="W403" i="99"/>
  <c r="W402" i="99"/>
  <c r="V401" i="99"/>
  <c r="U401" i="99"/>
  <c r="T401" i="99"/>
  <c r="S401" i="99"/>
  <c r="R401" i="99"/>
  <c r="Q401" i="99"/>
  <c r="P401" i="99"/>
  <c r="O401" i="99"/>
  <c r="N401" i="99"/>
  <c r="M401" i="99"/>
  <c r="L401" i="99"/>
  <c r="K401" i="99"/>
  <c r="J401" i="99"/>
  <c r="I401" i="99"/>
  <c r="H401" i="99"/>
  <c r="G401" i="99"/>
  <c r="F401" i="99"/>
  <c r="E401" i="99"/>
  <c r="D401" i="99"/>
  <c r="W400" i="99"/>
  <c r="V399" i="99"/>
  <c r="U399" i="99"/>
  <c r="T399" i="99"/>
  <c r="S399" i="99"/>
  <c r="R399" i="99"/>
  <c r="Q399" i="99"/>
  <c r="P399" i="99"/>
  <c r="O399" i="99"/>
  <c r="N399" i="99"/>
  <c r="M399" i="99"/>
  <c r="L399" i="99"/>
  <c r="K399" i="99"/>
  <c r="J399" i="99"/>
  <c r="I399" i="99"/>
  <c r="H399" i="99"/>
  <c r="G399" i="99"/>
  <c r="F399" i="99"/>
  <c r="E399" i="99"/>
  <c r="D399" i="99"/>
  <c r="W398" i="99"/>
  <c r="W397" i="99"/>
  <c r="W396" i="99"/>
  <c r="W395" i="99"/>
  <c r="W394" i="99"/>
  <c r="W393" i="99"/>
  <c r="W392" i="99"/>
  <c r="W391" i="99"/>
  <c r="W390" i="99"/>
  <c r="W389" i="99"/>
  <c r="V388" i="99"/>
  <c r="U388" i="99"/>
  <c r="T388" i="99"/>
  <c r="S388" i="99"/>
  <c r="R388" i="99"/>
  <c r="Q388" i="99"/>
  <c r="P388" i="99"/>
  <c r="O388" i="99"/>
  <c r="N388" i="99"/>
  <c r="M388" i="99"/>
  <c r="L388" i="99"/>
  <c r="K388" i="99"/>
  <c r="J388" i="99"/>
  <c r="I388" i="99"/>
  <c r="H388" i="99"/>
  <c r="G388" i="99"/>
  <c r="F388" i="99"/>
  <c r="E388" i="99"/>
  <c r="E12" i="99" s="1"/>
  <c r="D388" i="99"/>
  <c r="W387" i="99"/>
  <c r="W386" i="99"/>
  <c r="W385" i="99"/>
  <c r="W384" i="99"/>
  <c r="W383" i="99"/>
  <c r="W382" i="99"/>
  <c r="W381" i="99"/>
  <c r="W380" i="99"/>
  <c r="W379" i="99"/>
  <c r="W378" i="99"/>
  <c r="W377" i="99"/>
  <c r="W376" i="99"/>
  <c r="W375" i="99"/>
  <c r="W374" i="99"/>
  <c r="W373" i="99"/>
  <c r="W372" i="99"/>
  <c r="W371" i="99"/>
  <c r="W370" i="99"/>
  <c r="W369" i="99"/>
  <c r="V368" i="99"/>
  <c r="U368" i="99"/>
  <c r="T368" i="99"/>
  <c r="S368" i="99"/>
  <c r="R368" i="99"/>
  <c r="Q368" i="99"/>
  <c r="P368" i="99"/>
  <c r="O368" i="99"/>
  <c r="N368" i="99"/>
  <c r="M368" i="99"/>
  <c r="L368" i="99"/>
  <c r="K368" i="99"/>
  <c r="J368" i="99"/>
  <c r="I368" i="99"/>
  <c r="H368" i="99"/>
  <c r="G368" i="99"/>
  <c r="F368" i="99"/>
  <c r="E368" i="99"/>
  <c r="D368" i="99"/>
  <c r="W367" i="99"/>
  <c r="W366" i="99"/>
  <c r="W365" i="99"/>
  <c r="W364" i="99"/>
  <c r="W363" i="99"/>
  <c r="W362" i="99"/>
  <c r="W361" i="99"/>
  <c r="W360" i="99"/>
  <c r="W359" i="99"/>
  <c r="W358" i="99"/>
  <c r="W357" i="99"/>
  <c r="W356" i="99"/>
  <c r="W355" i="99"/>
  <c r="W354" i="99"/>
  <c r="W353" i="99"/>
  <c r="W352" i="99"/>
  <c r="W351" i="99"/>
  <c r="W350" i="99"/>
  <c r="W349" i="99"/>
  <c r="W348" i="99"/>
  <c r="W347" i="99"/>
  <c r="W346" i="99"/>
  <c r="W345" i="99"/>
  <c r="W344" i="99"/>
  <c r="W343" i="99"/>
  <c r="W342" i="99"/>
  <c r="W341" i="99"/>
  <c r="W340" i="99"/>
  <c r="W339" i="99"/>
  <c r="V338" i="99"/>
  <c r="T338" i="99"/>
  <c r="O338" i="99"/>
  <c r="W338" i="99" s="1"/>
  <c r="W337" i="99"/>
  <c r="W336" i="99"/>
  <c r="W335" i="99"/>
  <c r="W334" i="99"/>
  <c r="W333" i="99"/>
  <c r="W332" i="99"/>
  <c r="V332" i="99"/>
  <c r="V327" i="99" s="1"/>
  <c r="W331" i="99"/>
  <c r="W330" i="99"/>
  <c r="W329" i="99"/>
  <c r="W328" i="99"/>
  <c r="U327" i="99"/>
  <c r="T327" i="99"/>
  <c r="S327" i="99"/>
  <c r="R327" i="99"/>
  <c r="Q327" i="99"/>
  <c r="P327" i="99"/>
  <c r="N327" i="99"/>
  <c r="M327" i="99"/>
  <c r="L327" i="99"/>
  <c r="K327" i="99"/>
  <c r="J327" i="99"/>
  <c r="I327" i="99"/>
  <c r="H327" i="99"/>
  <c r="G327" i="99"/>
  <c r="F327" i="99"/>
  <c r="E327" i="99"/>
  <c r="D327" i="99"/>
  <c r="W326" i="99"/>
  <c r="W325" i="99"/>
  <c r="W324" i="99"/>
  <c r="W323" i="99"/>
  <c r="W322" i="99"/>
  <c r="V322" i="99"/>
  <c r="T322" i="99"/>
  <c r="W321" i="99"/>
  <c r="V321" i="99"/>
  <c r="W320" i="99"/>
  <c r="W319" i="99"/>
  <c r="V319" i="99"/>
  <c r="W318" i="99"/>
  <c r="W317" i="99"/>
  <c r="W316" i="99"/>
  <c r="W315" i="99"/>
  <c r="W314" i="99"/>
  <c r="W313" i="99"/>
  <c r="W312" i="99"/>
  <c r="W311" i="99"/>
  <c r="W310" i="99"/>
  <c r="W309" i="99"/>
  <c r="W308" i="99"/>
  <c r="W307" i="99"/>
  <c r="W306" i="99"/>
  <c r="W305" i="99"/>
  <c r="W304" i="99"/>
  <c r="W303" i="99"/>
  <c r="W302" i="99"/>
  <c r="W301" i="99"/>
  <c r="W300" i="99"/>
  <c r="W299" i="99"/>
  <c r="W298" i="99"/>
  <c r="W297" i="99"/>
  <c r="W296" i="99"/>
  <c r="W295" i="99"/>
  <c r="W294" i="99"/>
  <c r="W293" i="99"/>
  <c r="W292" i="99"/>
  <c r="W291" i="99"/>
  <c r="W290" i="99"/>
  <c r="W289" i="99"/>
  <c r="W288" i="99"/>
  <c r="W287" i="99"/>
  <c r="W286" i="99"/>
  <c r="W285" i="99"/>
  <c r="W284" i="99"/>
  <c r="W283" i="99"/>
  <c r="W282" i="99"/>
  <c r="W281" i="99"/>
  <c r="W280" i="99"/>
  <c r="W279" i="99"/>
  <c r="W278" i="99"/>
  <c r="W277" i="99"/>
  <c r="W276" i="99"/>
  <c r="V275" i="99"/>
  <c r="T275" i="99"/>
  <c r="P275" i="99"/>
  <c r="O275" i="99" s="1"/>
  <c r="W274" i="99"/>
  <c r="W273" i="99"/>
  <c r="W272" i="99"/>
  <c r="W271" i="99"/>
  <c r="W270" i="99"/>
  <c r="W269" i="99"/>
  <c r="W268" i="99"/>
  <c r="W267" i="99"/>
  <c r="W266" i="99"/>
  <c r="W265" i="99"/>
  <c r="W264" i="99"/>
  <c r="W263" i="99"/>
  <c r="W262" i="99"/>
  <c r="W261" i="99"/>
  <c r="W260" i="99"/>
  <c r="W259" i="99"/>
  <c r="W258" i="99"/>
  <c r="W257" i="99"/>
  <c r="W256" i="99"/>
  <c r="W255" i="99"/>
  <c r="W254" i="99"/>
  <c r="W253" i="99"/>
  <c r="W252" i="99"/>
  <c r="W251" i="99"/>
  <c r="W250" i="99"/>
  <c r="W249" i="99"/>
  <c r="W248" i="99"/>
  <c r="W247" i="99"/>
  <c r="W246" i="99"/>
  <c r="W245" i="99"/>
  <c r="W244" i="99"/>
  <c r="W243" i="99"/>
  <c r="W242" i="99"/>
  <c r="W241" i="99"/>
  <c r="W240" i="99"/>
  <c r="W239" i="99"/>
  <c r="W238" i="99"/>
  <c r="W237" i="99"/>
  <c r="W236" i="99"/>
  <c r="W235" i="99"/>
  <c r="W234" i="99"/>
  <c r="W233" i="99"/>
  <c r="W232" i="99"/>
  <c r="W231" i="99"/>
  <c r="W230" i="99"/>
  <c r="W229" i="99"/>
  <c r="W228" i="99"/>
  <c r="V228" i="99"/>
  <c r="T228" i="99"/>
  <c r="W227" i="99"/>
  <c r="W226" i="99"/>
  <c r="W225" i="99"/>
  <c r="W224" i="99"/>
  <c r="W223" i="99"/>
  <c r="W222" i="99"/>
  <c r="W221" i="99"/>
  <c r="V221" i="99"/>
  <c r="W220" i="99"/>
  <c r="W219" i="99"/>
  <c r="W218" i="99"/>
  <c r="W217" i="99"/>
  <c r="W216" i="99"/>
  <c r="W215" i="99"/>
  <c r="W214" i="99"/>
  <c r="W213" i="99"/>
  <c r="W212" i="99"/>
  <c r="W211" i="99"/>
  <c r="W210" i="99"/>
  <c r="W209" i="99"/>
  <c r="W208" i="99"/>
  <c r="W207" i="99"/>
  <c r="W206" i="99"/>
  <c r="W205" i="99"/>
  <c r="W204" i="99"/>
  <c r="W203" i="99"/>
  <c r="W202" i="99"/>
  <c r="W201" i="99"/>
  <c r="W200" i="99"/>
  <c r="W199" i="99"/>
  <c r="W198" i="99"/>
  <c r="W197" i="99"/>
  <c r="W196" i="99"/>
  <c r="W195" i="99"/>
  <c r="W194" i="99"/>
  <c r="W193" i="99"/>
  <c r="W192" i="99"/>
  <c r="W191" i="99"/>
  <c r="W190" i="99"/>
  <c r="W189" i="99"/>
  <c r="V189" i="99"/>
  <c r="W188" i="99"/>
  <c r="W187" i="99"/>
  <c r="W186" i="99"/>
  <c r="W185" i="99"/>
  <c r="W184" i="99"/>
  <c r="W183" i="99"/>
  <c r="W182" i="99"/>
  <c r="W181" i="99"/>
  <c r="W180" i="99"/>
  <c r="W179" i="99"/>
  <c r="V179" i="99"/>
  <c r="T179" i="99"/>
  <c r="W178" i="99"/>
  <c r="W177" i="99"/>
  <c r="W176" i="99"/>
  <c r="W175" i="99"/>
  <c r="W174" i="99"/>
  <c r="W173" i="99"/>
  <c r="W172" i="99"/>
  <c r="W171" i="99"/>
  <c r="W170" i="99"/>
  <c r="W169" i="99"/>
  <c r="W168" i="99"/>
  <c r="W167" i="99"/>
  <c r="W166" i="99"/>
  <c r="W165" i="99"/>
  <c r="W164" i="99"/>
  <c r="W163" i="99"/>
  <c r="W162" i="99"/>
  <c r="W161" i="99"/>
  <c r="W160" i="99"/>
  <c r="W159" i="99"/>
  <c r="V159" i="99"/>
  <c r="W158" i="99"/>
  <c r="V158" i="99"/>
  <c r="W157" i="99"/>
  <c r="W156" i="99"/>
  <c r="W155" i="99"/>
  <c r="W154" i="99"/>
  <c r="W153" i="99"/>
  <c r="W152" i="99"/>
  <c r="W151" i="99"/>
  <c r="W150" i="99"/>
  <c r="W149" i="99"/>
  <c r="W148" i="99"/>
  <c r="U147" i="99"/>
  <c r="R147" i="99"/>
  <c r="Q147" i="99"/>
  <c r="P147" i="99"/>
  <c r="N147" i="99"/>
  <c r="M147" i="99"/>
  <c r="L147" i="99"/>
  <c r="K147" i="99"/>
  <c r="J147" i="99"/>
  <c r="I147" i="99"/>
  <c r="H147" i="99"/>
  <c r="G147" i="99"/>
  <c r="F147" i="99"/>
  <c r="E147" i="99"/>
  <c r="D147" i="99"/>
  <c r="W146" i="99"/>
  <c r="V146" i="99"/>
  <c r="W145" i="99"/>
  <c r="V145" i="99"/>
  <c r="W144" i="99"/>
  <c r="V144" i="99"/>
  <c r="W143" i="99"/>
  <c r="V143" i="99"/>
  <c r="W142" i="99"/>
  <c r="V142" i="99"/>
  <c r="T142" i="99"/>
  <c r="W141" i="99"/>
  <c r="W140" i="99"/>
  <c r="W139" i="99"/>
  <c r="W138" i="99"/>
  <c r="W137" i="99"/>
  <c r="W136" i="99"/>
  <c r="W135" i="99"/>
  <c r="W134" i="99"/>
  <c r="W133" i="99"/>
  <c r="W132" i="99"/>
  <c r="W131" i="99"/>
  <c r="W130" i="99"/>
  <c r="W129" i="99"/>
  <c r="W128" i="99"/>
  <c r="W127" i="99"/>
  <c r="W126" i="99"/>
  <c r="W125" i="99"/>
  <c r="W124" i="99"/>
  <c r="W123" i="99"/>
  <c r="W122" i="99"/>
  <c r="W121" i="99"/>
  <c r="W120" i="99"/>
  <c r="W119" i="99"/>
  <c r="W118" i="99"/>
  <c r="W117" i="99"/>
  <c r="W116" i="99"/>
  <c r="W115" i="99"/>
  <c r="W114" i="99"/>
  <c r="W113" i="99"/>
  <c r="W112" i="99"/>
  <c r="W111" i="99"/>
  <c r="W110" i="99"/>
  <c r="W109" i="99"/>
  <c r="W108" i="99"/>
  <c r="W107" i="99"/>
  <c r="W106" i="99"/>
  <c r="W105" i="99"/>
  <c r="W104" i="99"/>
  <c r="W103" i="99"/>
  <c r="W102" i="99"/>
  <c r="W101" i="99"/>
  <c r="W100" i="99"/>
  <c r="W99" i="99"/>
  <c r="W98" i="99"/>
  <c r="W97" i="99"/>
  <c r="W96" i="99"/>
  <c r="W95" i="99"/>
  <c r="W94" i="99"/>
  <c r="W93" i="99"/>
  <c r="U92" i="99"/>
  <c r="T92" i="99"/>
  <c r="O92" i="99"/>
  <c r="W92" i="99" s="1"/>
  <c r="W91" i="99"/>
  <c r="W90" i="99"/>
  <c r="W89" i="99"/>
  <c r="W88" i="99"/>
  <c r="W87" i="99"/>
  <c r="W86" i="99"/>
  <c r="W85" i="99"/>
  <c r="R84" i="99"/>
  <c r="W84" i="99" s="1"/>
  <c r="W83" i="99"/>
  <c r="W82" i="99"/>
  <c r="W81" i="99"/>
  <c r="W80" i="99"/>
  <c r="W79" i="99"/>
  <c r="W78" i="99"/>
  <c r="W77" i="99"/>
  <c r="W76" i="99"/>
  <c r="W75" i="99"/>
  <c r="W74" i="99"/>
  <c r="W73" i="99"/>
  <c r="W72" i="99"/>
  <c r="W71" i="99"/>
  <c r="W70" i="99"/>
  <c r="W69" i="99"/>
  <c r="W68" i="99"/>
  <c r="W67" i="99"/>
  <c r="W66" i="99"/>
  <c r="W65" i="99"/>
  <c r="V65" i="99"/>
  <c r="T65" i="99"/>
  <c r="W64" i="99"/>
  <c r="W63" i="99"/>
  <c r="W62" i="99"/>
  <c r="W61" i="99"/>
  <c r="W60" i="99"/>
  <c r="W59" i="99"/>
  <c r="W58" i="99"/>
  <c r="W57" i="99"/>
  <c r="W56" i="99"/>
  <c r="W55" i="99"/>
  <c r="W54" i="99"/>
  <c r="W53" i="99"/>
  <c r="W52" i="99"/>
  <c r="W51" i="99"/>
  <c r="W50" i="99"/>
  <c r="W49" i="99"/>
  <c r="W48" i="99"/>
  <c r="W47" i="99"/>
  <c r="W46" i="99"/>
  <c r="W45" i="99"/>
  <c r="W44" i="99"/>
  <c r="W43" i="99"/>
  <c r="W42" i="99"/>
  <c r="W41" i="99"/>
  <c r="W40" i="99"/>
  <c r="W39" i="99"/>
  <c r="W38" i="99"/>
  <c r="W37" i="99"/>
  <c r="W36" i="99"/>
  <c r="W35" i="99"/>
  <c r="W34" i="99"/>
  <c r="W33" i="99"/>
  <c r="W32" i="99"/>
  <c r="W31" i="99"/>
  <c r="S30" i="99"/>
  <c r="W30" i="99" s="1"/>
  <c r="W29" i="99"/>
  <c r="W28" i="99"/>
  <c r="W27" i="99"/>
  <c r="W26" i="99"/>
  <c r="W25" i="99"/>
  <c r="W24" i="99"/>
  <c r="W23" i="99"/>
  <c r="W22" i="99"/>
  <c r="W21" i="99"/>
  <c r="V21" i="99"/>
  <c r="W20" i="99"/>
  <c r="W19" i="99"/>
  <c r="W18" i="99"/>
  <c r="W17" i="99"/>
  <c r="W16" i="99"/>
  <c r="W15" i="99"/>
  <c r="W14" i="99"/>
  <c r="V14" i="99"/>
  <c r="U13" i="99"/>
  <c r="T13" i="99"/>
  <c r="R13" i="99"/>
  <c r="Q13" i="99"/>
  <c r="P13" i="99"/>
  <c r="O13" i="99"/>
  <c r="N13" i="99"/>
  <c r="M13" i="99"/>
  <c r="L13" i="99"/>
  <c r="K13" i="99"/>
  <c r="J13" i="99"/>
  <c r="I13" i="99"/>
  <c r="H13" i="99"/>
  <c r="G13" i="99"/>
  <c r="F13" i="99"/>
  <c r="E13" i="99"/>
  <c r="D13" i="99"/>
  <c r="M12" i="99"/>
  <c r="R7" i="99"/>
  <c r="E7" i="99"/>
  <c r="F7" i="99" s="1"/>
  <c r="G7" i="99" s="1"/>
  <c r="H7" i="99" s="1"/>
  <c r="B7" i="99"/>
  <c r="D12" i="99" l="1"/>
  <c r="D551" i="99"/>
  <c r="W327" i="99"/>
  <c r="H680" i="99"/>
  <c r="P680" i="99"/>
  <c r="I691" i="99"/>
  <c r="R12" i="99"/>
  <c r="V92" i="99"/>
  <c r="G12" i="99"/>
  <c r="G11" i="99" s="1"/>
  <c r="O327" i="99"/>
  <c r="Q680" i="99"/>
  <c r="T551" i="99"/>
  <c r="U12" i="99"/>
  <c r="U11" i="99" s="1"/>
  <c r="W401" i="99"/>
  <c r="T680" i="99"/>
  <c r="D691" i="99"/>
  <c r="L551" i="99"/>
  <c r="F551" i="99"/>
  <c r="W552" i="99"/>
  <c r="V551" i="99"/>
  <c r="L12" i="99"/>
  <c r="L11" i="99" s="1"/>
  <c r="L10" i="99" s="1"/>
  <c r="L8" i="99" s="1"/>
  <c r="W608" i="99"/>
  <c r="T147" i="99"/>
  <c r="T12" i="99" s="1"/>
  <c r="T11" i="99" s="1"/>
  <c r="T10" i="99" s="1"/>
  <c r="T8" i="99" s="1"/>
  <c r="S692" i="99"/>
  <c r="S691" i="99" s="1"/>
  <c r="O691" i="99"/>
  <c r="O680" i="99" s="1"/>
  <c r="E11" i="99"/>
  <c r="E10" i="99" s="1"/>
  <c r="E8" i="99" s="1"/>
  <c r="M11" i="99"/>
  <c r="P12" i="99"/>
  <c r="P11" i="99" s="1"/>
  <c r="P10" i="99" s="1"/>
  <c r="P8" i="99" s="1"/>
  <c r="V147" i="99"/>
  <c r="F12" i="99"/>
  <c r="I680" i="99"/>
  <c r="G680" i="99"/>
  <c r="G10" i="99" s="1"/>
  <c r="G8" i="99" s="1"/>
  <c r="U680" i="99"/>
  <c r="S680" i="99"/>
  <c r="I12" i="99"/>
  <c r="Q12" i="99"/>
  <c r="S13" i="99"/>
  <c r="W13" i="99" s="1"/>
  <c r="V13" i="99"/>
  <c r="H12" i="99"/>
  <c r="H11" i="99" s="1"/>
  <c r="H10" i="99" s="1"/>
  <c r="H8" i="99" s="1"/>
  <c r="W368" i="99"/>
  <c r="W388" i="99"/>
  <c r="K12" i="99"/>
  <c r="K11" i="99" s="1"/>
  <c r="W399" i="99"/>
  <c r="W409" i="99"/>
  <c r="W415" i="99"/>
  <c r="I551" i="99"/>
  <c r="Q551" i="99"/>
  <c r="W604" i="99"/>
  <c r="J551" i="99"/>
  <c r="J11" i="99" s="1"/>
  <c r="R551" i="99"/>
  <c r="R11" i="99" s="1"/>
  <c r="R10" i="99" s="1"/>
  <c r="R8" i="99" s="1"/>
  <c r="D680" i="99"/>
  <c r="L680" i="99"/>
  <c r="W681" i="99"/>
  <c r="E691" i="99"/>
  <c r="E680" i="99" s="1"/>
  <c r="K691" i="99"/>
  <c r="K680" i="99" s="1"/>
  <c r="M691" i="99"/>
  <c r="M680" i="99" s="1"/>
  <c r="F691" i="99"/>
  <c r="F680" i="99" s="1"/>
  <c r="J691" i="99"/>
  <c r="J680" i="99" s="1"/>
  <c r="W705" i="99"/>
  <c r="R691" i="99"/>
  <c r="R680" i="99" s="1"/>
  <c r="V691" i="99"/>
  <c r="V680" i="99" s="1"/>
  <c r="S275" i="99"/>
  <c r="S147" i="99" s="1"/>
  <c r="S12" i="99" s="1"/>
  <c r="S11" i="99" s="1"/>
  <c r="S10" i="99" s="1"/>
  <c r="O147" i="99"/>
  <c r="O12" i="99" s="1"/>
  <c r="O11" i="99" s="1"/>
  <c r="O10" i="99" s="1"/>
  <c r="O8" i="99" s="1"/>
  <c r="F11" i="99"/>
  <c r="W692" i="99"/>
  <c r="N12" i="99"/>
  <c r="N551" i="99"/>
  <c r="W693" i="99"/>
  <c r="N691" i="99"/>
  <c r="W691" i="99" s="1"/>
  <c r="D11" i="99" l="1"/>
  <c r="W551" i="99"/>
  <c r="K10" i="99"/>
  <c r="K8" i="99" s="1"/>
  <c r="I11" i="99"/>
  <c r="I10" i="99" s="1"/>
  <c r="I8" i="99" s="1"/>
  <c r="J10" i="99"/>
  <c r="J8" i="99" s="1"/>
  <c r="F10" i="99"/>
  <c r="F8" i="99" s="1"/>
  <c r="N680" i="99"/>
  <c r="W680" i="99" s="1"/>
  <c r="W275" i="99"/>
  <c r="V12" i="99"/>
  <c r="V11" i="99" s="1"/>
  <c r="Q11" i="99"/>
  <c r="Q10" i="99" s="1"/>
  <c r="Q8" i="99" s="1"/>
  <c r="M10" i="99"/>
  <c r="M8" i="99" s="1"/>
  <c r="U10" i="99"/>
  <c r="U8" i="99" s="1"/>
  <c r="S8" i="99"/>
  <c r="W147" i="99"/>
  <c r="N11" i="99"/>
  <c r="W12" i="99"/>
  <c r="W10" i="99" l="1"/>
  <c r="W11" i="99"/>
  <c r="N10" i="99"/>
  <c r="N8" i="99" s="1"/>
  <c r="K224" i="98" l="1"/>
  <c r="J224" i="98"/>
  <c r="I224" i="98"/>
  <c r="F224" i="98"/>
  <c r="E224" i="98"/>
  <c r="D224" i="98"/>
  <c r="C224" i="98"/>
  <c r="K223" i="98"/>
  <c r="J223" i="98"/>
  <c r="I223" i="98"/>
  <c r="F223" i="98"/>
  <c r="E223" i="98"/>
  <c r="D223" i="98"/>
  <c r="C223" i="98"/>
  <c r="K222" i="98"/>
  <c r="J222" i="98"/>
  <c r="I222" i="98"/>
  <c r="F222" i="98"/>
  <c r="E222" i="98"/>
  <c r="D222" i="98"/>
  <c r="C222" i="98"/>
  <c r="K221" i="98"/>
  <c r="J221" i="98"/>
  <c r="I221" i="98"/>
  <c r="F221" i="98"/>
  <c r="E221" i="98"/>
  <c r="D221" i="98"/>
  <c r="C221" i="98"/>
  <c r="K220" i="98"/>
  <c r="J220" i="98"/>
  <c r="I220" i="98"/>
  <c r="F220" i="98"/>
  <c r="E220" i="98"/>
  <c r="D220" i="98"/>
  <c r="C220" i="98"/>
  <c r="K219" i="98"/>
  <c r="J219" i="98"/>
  <c r="I219" i="98"/>
  <c r="H219" i="98" s="1"/>
  <c r="F219" i="98"/>
  <c r="E219" i="98"/>
  <c r="D219" i="98"/>
  <c r="C219" i="98"/>
  <c r="K218" i="98"/>
  <c r="J218" i="98"/>
  <c r="I218" i="98"/>
  <c r="F218" i="98"/>
  <c r="E218" i="98"/>
  <c r="D218" i="98"/>
  <c r="C218" i="98"/>
  <c r="K217" i="98"/>
  <c r="J217" i="98"/>
  <c r="I217" i="98"/>
  <c r="F217" i="98"/>
  <c r="E217" i="98"/>
  <c r="D217" i="98"/>
  <c r="C217" i="98"/>
  <c r="K216" i="98"/>
  <c r="J216" i="98"/>
  <c r="I216" i="98"/>
  <c r="F216" i="98"/>
  <c r="E216" i="98"/>
  <c r="D216" i="98"/>
  <c r="C216" i="98"/>
  <c r="K215" i="98"/>
  <c r="J215" i="98"/>
  <c r="I215" i="98"/>
  <c r="F215" i="98"/>
  <c r="E215" i="98"/>
  <c r="D215" i="98"/>
  <c r="C215" i="98"/>
  <c r="K214" i="98"/>
  <c r="J214" i="98"/>
  <c r="I214" i="98"/>
  <c r="F214" i="98"/>
  <c r="E214" i="98"/>
  <c r="D214" i="98"/>
  <c r="C214" i="98"/>
  <c r="K213" i="98"/>
  <c r="J213" i="98"/>
  <c r="I213" i="98"/>
  <c r="F213" i="98"/>
  <c r="E213" i="98"/>
  <c r="D213" i="98"/>
  <c r="C213" i="98"/>
  <c r="K212" i="98"/>
  <c r="J212" i="98"/>
  <c r="I212" i="98"/>
  <c r="F212" i="98"/>
  <c r="E212" i="98"/>
  <c r="D212" i="98"/>
  <c r="C212" i="98"/>
  <c r="K211" i="98"/>
  <c r="J211" i="98"/>
  <c r="I211" i="98"/>
  <c r="H211" i="98" s="1"/>
  <c r="F211" i="98"/>
  <c r="E211" i="98"/>
  <c r="D211" i="98"/>
  <c r="C211" i="98"/>
  <c r="K210" i="98"/>
  <c r="J210" i="98"/>
  <c r="I210" i="98"/>
  <c r="F210" i="98"/>
  <c r="E210" i="98"/>
  <c r="D210" i="98"/>
  <c r="C210" i="98"/>
  <c r="K209" i="98"/>
  <c r="J209" i="98"/>
  <c r="I209" i="98"/>
  <c r="H209" i="98" s="1"/>
  <c r="F209" i="98"/>
  <c r="E209" i="98"/>
  <c r="D209" i="98"/>
  <c r="C209" i="98"/>
  <c r="K208" i="98"/>
  <c r="J208" i="98"/>
  <c r="I208" i="98"/>
  <c r="H208" i="98" s="1"/>
  <c r="F208" i="98"/>
  <c r="E208" i="98"/>
  <c r="D208" i="98"/>
  <c r="C208" i="98"/>
  <c r="K207" i="98"/>
  <c r="J207" i="98"/>
  <c r="I207" i="98"/>
  <c r="F207" i="98"/>
  <c r="E207" i="98"/>
  <c r="D207" i="98"/>
  <c r="C207" i="98"/>
  <c r="K206" i="98"/>
  <c r="J206" i="98"/>
  <c r="I206" i="98"/>
  <c r="H206" i="98" s="1"/>
  <c r="F206" i="98"/>
  <c r="E206" i="98"/>
  <c r="D206" i="98"/>
  <c r="C206" i="98"/>
  <c r="K205" i="98"/>
  <c r="J205" i="98"/>
  <c r="I205" i="98"/>
  <c r="H205" i="98" s="1"/>
  <c r="F205" i="98"/>
  <c r="E205" i="98"/>
  <c r="D205" i="98"/>
  <c r="C205" i="98"/>
  <c r="K204" i="98"/>
  <c r="J204" i="98"/>
  <c r="I204" i="98"/>
  <c r="F204" i="98"/>
  <c r="E204" i="98"/>
  <c r="D204" i="98"/>
  <c r="C204" i="98"/>
  <c r="K203" i="98"/>
  <c r="J203" i="98"/>
  <c r="I203" i="98"/>
  <c r="H203" i="98" s="1"/>
  <c r="F203" i="98"/>
  <c r="E203" i="98"/>
  <c r="D203" i="98"/>
  <c r="C203" i="98"/>
  <c r="K202" i="98"/>
  <c r="J202" i="98"/>
  <c r="I202" i="98"/>
  <c r="F202" i="98"/>
  <c r="E202" i="98"/>
  <c r="D202" i="98"/>
  <c r="C202" i="98"/>
  <c r="K201" i="98"/>
  <c r="J201" i="98"/>
  <c r="I201" i="98"/>
  <c r="H201" i="98" s="1"/>
  <c r="F201" i="98"/>
  <c r="E201" i="98"/>
  <c r="D201" i="98"/>
  <c r="C201" i="98"/>
  <c r="K200" i="98"/>
  <c r="J200" i="98"/>
  <c r="I200" i="98"/>
  <c r="H200" i="98" s="1"/>
  <c r="F200" i="98"/>
  <c r="E200" i="98"/>
  <c r="D200" i="98"/>
  <c r="C200" i="98"/>
  <c r="K199" i="98"/>
  <c r="J199" i="98"/>
  <c r="I199" i="98"/>
  <c r="F199" i="98"/>
  <c r="E199" i="98"/>
  <c r="D199" i="98"/>
  <c r="C199" i="98"/>
  <c r="K198" i="98"/>
  <c r="J198" i="98"/>
  <c r="I198" i="98"/>
  <c r="H198" i="98" s="1"/>
  <c r="F198" i="98"/>
  <c r="E198" i="98"/>
  <c r="D198" i="98"/>
  <c r="C198" i="98"/>
  <c r="K197" i="98"/>
  <c r="J197" i="98"/>
  <c r="I197" i="98"/>
  <c r="H197" i="98" s="1"/>
  <c r="F197" i="98"/>
  <c r="E197" i="98"/>
  <c r="D197" i="98"/>
  <c r="C197" i="98"/>
  <c r="K196" i="98"/>
  <c r="J196" i="98"/>
  <c r="I196" i="98"/>
  <c r="F196" i="98"/>
  <c r="E196" i="98"/>
  <c r="D196" i="98"/>
  <c r="C196" i="98"/>
  <c r="K195" i="98"/>
  <c r="J195" i="98"/>
  <c r="I195" i="98"/>
  <c r="H195" i="98" s="1"/>
  <c r="F195" i="98"/>
  <c r="E195" i="98"/>
  <c r="D195" i="98"/>
  <c r="C195" i="98"/>
  <c r="K194" i="98"/>
  <c r="J194" i="98"/>
  <c r="I194" i="98"/>
  <c r="F194" i="98"/>
  <c r="E194" i="98"/>
  <c r="D194" i="98"/>
  <c r="C194" i="98"/>
  <c r="K193" i="98"/>
  <c r="J193" i="98"/>
  <c r="I193" i="98"/>
  <c r="H193" i="98" s="1"/>
  <c r="F193" i="98"/>
  <c r="E193" i="98"/>
  <c r="D193" i="98"/>
  <c r="C193" i="98"/>
  <c r="K192" i="98"/>
  <c r="J192" i="98"/>
  <c r="I192" i="98"/>
  <c r="F192" i="98"/>
  <c r="E192" i="98"/>
  <c r="D192" i="98"/>
  <c r="C192" i="98"/>
  <c r="K191" i="98"/>
  <c r="J191" i="98"/>
  <c r="I191" i="98"/>
  <c r="F191" i="98"/>
  <c r="E191" i="98"/>
  <c r="D191" i="98"/>
  <c r="C191" i="98"/>
  <c r="K190" i="98"/>
  <c r="J190" i="98"/>
  <c r="I190" i="98"/>
  <c r="F190" i="98"/>
  <c r="E190" i="98"/>
  <c r="D190" i="98"/>
  <c r="C190" i="98"/>
  <c r="K189" i="98"/>
  <c r="J189" i="98"/>
  <c r="I189" i="98"/>
  <c r="H189" i="98" s="1"/>
  <c r="F189" i="98"/>
  <c r="E189" i="98"/>
  <c r="D189" i="98"/>
  <c r="C189" i="98"/>
  <c r="K187" i="98"/>
  <c r="J187" i="98"/>
  <c r="I187" i="98"/>
  <c r="F187" i="98"/>
  <c r="E187" i="98"/>
  <c r="D187" i="98"/>
  <c r="C187" i="98"/>
  <c r="K186" i="98"/>
  <c r="J186" i="98"/>
  <c r="I186" i="98"/>
  <c r="H186" i="98" s="1"/>
  <c r="F186" i="98"/>
  <c r="E186" i="98"/>
  <c r="D186" i="98"/>
  <c r="C186" i="98"/>
  <c r="K185" i="98"/>
  <c r="J185" i="98"/>
  <c r="I185" i="98"/>
  <c r="F185" i="98"/>
  <c r="E185" i="98"/>
  <c r="D185" i="98"/>
  <c r="C185" i="98"/>
  <c r="K184" i="98"/>
  <c r="J184" i="98"/>
  <c r="I184" i="98"/>
  <c r="H184" i="98" s="1"/>
  <c r="F184" i="98"/>
  <c r="E184" i="98"/>
  <c r="D184" i="98"/>
  <c r="C184" i="98"/>
  <c r="K183" i="98"/>
  <c r="J183" i="98"/>
  <c r="I183" i="98"/>
  <c r="F183" i="98"/>
  <c r="E183" i="98"/>
  <c r="D183" i="98"/>
  <c r="C183" i="98"/>
  <c r="K182" i="98"/>
  <c r="J182" i="98"/>
  <c r="I182" i="98"/>
  <c r="F182" i="98"/>
  <c r="E182" i="98"/>
  <c r="D182" i="98"/>
  <c r="C182" i="98"/>
  <c r="K181" i="98"/>
  <c r="J181" i="98"/>
  <c r="I181" i="98"/>
  <c r="F181" i="98"/>
  <c r="E181" i="98"/>
  <c r="D181" i="98"/>
  <c r="C181" i="98"/>
  <c r="K180" i="98"/>
  <c r="J180" i="98"/>
  <c r="I180" i="98"/>
  <c r="H180" i="98" s="1"/>
  <c r="F180" i="98"/>
  <c r="E180" i="98"/>
  <c r="D180" i="98"/>
  <c r="C180" i="98"/>
  <c r="K179" i="98"/>
  <c r="J179" i="98"/>
  <c r="I179" i="98"/>
  <c r="F179" i="98"/>
  <c r="E179" i="98"/>
  <c r="D179" i="98"/>
  <c r="C179" i="98"/>
  <c r="K178" i="98"/>
  <c r="J178" i="98"/>
  <c r="I178" i="98"/>
  <c r="F178" i="98"/>
  <c r="E178" i="98"/>
  <c r="D178" i="98"/>
  <c r="C178" i="98"/>
  <c r="K177" i="98"/>
  <c r="J177" i="98"/>
  <c r="I177" i="98"/>
  <c r="F177" i="98"/>
  <c r="E177" i="98"/>
  <c r="D177" i="98"/>
  <c r="C177" i="98"/>
  <c r="K176" i="98"/>
  <c r="J176" i="98"/>
  <c r="I176" i="98"/>
  <c r="H176" i="98" s="1"/>
  <c r="F176" i="98"/>
  <c r="E176" i="98"/>
  <c r="D176" i="98"/>
  <c r="C176" i="98"/>
  <c r="K175" i="98"/>
  <c r="J175" i="98"/>
  <c r="I175" i="98"/>
  <c r="F175" i="98"/>
  <c r="E175" i="98"/>
  <c r="D175" i="98"/>
  <c r="C175" i="98"/>
  <c r="K174" i="98"/>
  <c r="J174" i="98"/>
  <c r="I174" i="98"/>
  <c r="F174" i="98"/>
  <c r="E174" i="98"/>
  <c r="D174" i="98"/>
  <c r="C174" i="98"/>
  <c r="K173" i="98"/>
  <c r="J173" i="98"/>
  <c r="I173" i="98"/>
  <c r="F173" i="98"/>
  <c r="E173" i="98"/>
  <c r="D173" i="98"/>
  <c r="C173" i="98"/>
  <c r="K172" i="98"/>
  <c r="J172" i="98"/>
  <c r="I172" i="98"/>
  <c r="H172" i="98" s="1"/>
  <c r="F172" i="98"/>
  <c r="E172" i="98"/>
  <c r="D172" i="98"/>
  <c r="C172" i="98"/>
  <c r="K171" i="98"/>
  <c r="J171" i="98"/>
  <c r="I171" i="98"/>
  <c r="F171" i="98"/>
  <c r="E171" i="98"/>
  <c r="D171" i="98"/>
  <c r="C171" i="98"/>
  <c r="K170" i="98"/>
  <c r="J170" i="98"/>
  <c r="I170" i="98"/>
  <c r="F170" i="98"/>
  <c r="E170" i="98"/>
  <c r="D170" i="98"/>
  <c r="C170" i="98"/>
  <c r="K169" i="98"/>
  <c r="J169" i="98"/>
  <c r="I169" i="98"/>
  <c r="F169" i="98"/>
  <c r="E169" i="98"/>
  <c r="D169" i="98"/>
  <c r="C169" i="98"/>
  <c r="K168" i="98"/>
  <c r="J168" i="98"/>
  <c r="I168" i="98"/>
  <c r="H168" i="98" s="1"/>
  <c r="F168" i="98"/>
  <c r="E168" i="98"/>
  <c r="D168" i="98"/>
  <c r="C168" i="98"/>
  <c r="K167" i="98"/>
  <c r="J167" i="98"/>
  <c r="I167" i="98"/>
  <c r="F167" i="98"/>
  <c r="E167" i="98"/>
  <c r="D167" i="98"/>
  <c r="C167" i="98"/>
  <c r="K166" i="98"/>
  <c r="J166" i="98"/>
  <c r="I166" i="98"/>
  <c r="F166" i="98"/>
  <c r="E166" i="98"/>
  <c r="D166" i="98"/>
  <c r="C166" i="98"/>
  <c r="K165" i="98"/>
  <c r="J165" i="98"/>
  <c r="I165" i="98"/>
  <c r="F165" i="98"/>
  <c r="E165" i="98"/>
  <c r="D165" i="98"/>
  <c r="C165" i="98"/>
  <c r="K164" i="98"/>
  <c r="J164" i="98"/>
  <c r="I164" i="98"/>
  <c r="H164" i="98" s="1"/>
  <c r="F164" i="98"/>
  <c r="E164" i="98"/>
  <c r="D164" i="98"/>
  <c r="C164" i="98"/>
  <c r="K163" i="98"/>
  <c r="J163" i="98"/>
  <c r="I163" i="98"/>
  <c r="F163" i="98"/>
  <c r="E163" i="98"/>
  <c r="D163" i="98"/>
  <c r="C163" i="98"/>
  <c r="K162" i="98"/>
  <c r="J162" i="98"/>
  <c r="I162" i="98"/>
  <c r="F162" i="98"/>
  <c r="E162" i="98"/>
  <c r="D162" i="98"/>
  <c r="C162" i="98"/>
  <c r="K161" i="98"/>
  <c r="J161" i="98"/>
  <c r="I161" i="98"/>
  <c r="F161" i="98"/>
  <c r="E161" i="98"/>
  <c r="D161" i="98"/>
  <c r="C161" i="98"/>
  <c r="K160" i="98"/>
  <c r="J160" i="98"/>
  <c r="I160" i="98"/>
  <c r="H160" i="98" s="1"/>
  <c r="F160" i="98"/>
  <c r="E160" i="98"/>
  <c r="D160" i="98"/>
  <c r="C160" i="98"/>
  <c r="K159" i="98"/>
  <c r="J159" i="98"/>
  <c r="I159" i="98"/>
  <c r="F159" i="98"/>
  <c r="E159" i="98"/>
  <c r="D159" i="98"/>
  <c r="C159" i="98"/>
  <c r="K158" i="98"/>
  <c r="J158" i="98"/>
  <c r="I158" i="98"/>
  <c r="F158" i="98"/>
  <c r="E158" i="98"/>
  <c r="D158" i="98"/>
  <c r="C158" i="98"/>
  <c r="K157" i="98"/>
  <c r="J157" i="98"/>
  <c r="I157" i="98"/>
  <c r="F157" i="98"/>
  <c r="E157" i="98"/>
  <c r="D157" i="98"/>
  <c r="C157" i="98"/>
  <c r="K156" i="98"/>
  <c r="J156" i="98"/>
  <c r="I156" i="98"/>
  <c r="H156" i="98" s="1"/>
  <c r="F156" i="98"/>
  <c r="E156" i="98"/>
  <c r="D156" i="98"/>
  <c r="C156" i="98"/>
  <c r="K155" i="98"/>
  <c r="J155" i="98"/>
  <c r="I155" i="98"/>
  <c r="F155" i="98"/>
  <c r="E155" i="98"/>
  <c r="D155" i="98"/>
  <c r="C155" i="98"/>
  <c r="K154" i="98"/>
  <c r="J154" i="98"/>
  <c r="I154" i="98"/>
  <c r="F154" i="98"/>
  <c r="E154" i="98"/>
  <c r="D154" i="98"/>
  <c r="C154" i="98"/>
  <c r="K153" i="98"/>
  <c r="J153" i="98"/>
  <c r="I153" i="98"/>
  <c r="F153" i="98"/>
  <c r="E153" i="98"/>
  <c r="D153" i="98"/>
  <c r="C153" i="98"/>
  <c r="K152" i="98"/>
  <c r="J152" i="98"/>
  <c r="I152" i="98"/>
  <c r="H152" i="98" s="1"/>
  <c r="F152" i="98"/>
  <c r="E152" i="98"/>
  <c r="D152" i="98"/>
  <c r="C152" i="98"/>
  <c r="K151" i="98"/>
  <c r="J151" i="98"/>
  <c r="I151" i="98"/>
  <c r="F151" i="98"/>
  <c r="E151" i="98"/>
  <c r="D151" i="98"/>
  <c r="C151" i="98"/>
  <c r="K150" i="98"/>
  <c r="J150" i="98"/>
  <c r="I150" i="98"/>
  <c r="F150" i="98"/>
  <c r="E150" i="98"/>
  <c r="D150" i="98"/>
  <c r="C150" i="98"/>
  <c r="K149" i="98"/>
  <c r="J149" i="98"/>
  <c r="I149" i="98"/>
  <c r="F149" i="98"/>
  <c r="E149" i="98"/>
  <c r="D149" i="98"/>
  <c r="C149" i="98"/>
  <c r="K148" i="98"/>
  <c r="J148" i="98"/>
  <c r="I148" i="98"/>
  <c r="F148" i="98"/>
  <c r="E148" i="98"/>
  <c r="D148" i="98"/>
  <c r="C148" i="98"/>
  <c r="K147" i="98"/>
  <c r="J147" i="98"/>
  <c r="I147" i="98"/>
  <c r="F147" i="98"/>
  <c r="E147" i="98"/>
  <c r="D147" i="98"/>
  <c r="C147" i="98"/>
  <c r="K146" i="98"/>
  <c r="J146" i="98"/>
  <c r="I146" i="98"/>
  <c r="F146" i="98"/>
  <c r="E146" i="98"/>
  <c r="D146" i="98"/>
  <c r="C146" i="98"/>
  <c r="K145" i="98"/>
  <c r="J145" i="98"/>
  <c r="I145" i="98"/>
  <c r="F145" i="98"/>
  <c r="E145" i="98"/>
  <c r="D145" i="98"/>
  <c r="C145" i="98"/>
  <c r="K144" i="98"/>
  <c r="J144" i="98"/>
  <c r="I144" i="98"/>
  <c r="F144" i="98"/>
  <c r="E144" i="98"/>
  <c r="D144" i="98"/>
  <c r="C144" i="98"/>
  <c r="K143" i="98"/>
  <c r="J143" i="98"/>
  <c r="I143" i="98"/>
  <c r="F143" i="98"/>
  <c r="E143" i="98"/>
  <c r="D143" i="98"/>
  <c r="C143" i="98"/>
  <c r="K142" i="98"/>
  <c r="J142" i="98"/>
  <c r="I142" i="98"/>
  <c r="F142" i="98"/>
  <c r="E142" i="98"/>
  <c r="D142" i="98"/>
  <c r="C142" i="98"/>
  <c r="K141" i="98"/>
  <c r="J141" i="98"/>
  <c r="I141" i="98"/>
  <c r="F141" i="98"/>
  <c r="E141" i="98"/>
  <c r="D141" i="98"/>
  <c r="C141" i="98"/>
  <c r="K140" i="98"/>
  <c r="J140" i="98"/>
  <c r="I140" i="98"/>
  <c r="F140" i="98"/>
  <c r="E140" i="98"/>
  <c r="D140" i="98"/>
  <c r="C140" i="98"/>
  <c r="K139" i="98"/>
  <c r="J139" i="98"/>
  <c r="I139" i="98"/>
  <c r="F139" i="98"/>
  <c r="E139" i="98"/>
  <c r="D139" i="98"/>
  <c r="C139" i="98"/>
  <c r="K138" i="98"/>
  <c r="J138" i="98"/>
  <c r="I138" i="98"/>
  <c r="F138" i="98"/>
  <c r="E138" i="98"/>
  <c r="D138" i="98"/>
  <c r="C138" i="98"/>
  <c r="K137" i="98"/>
  <c r="J137" i="98"/>
  <c r="I137" i="98"/>
  <c r="F137" i="98"/>
  <c r="E137" i="98"/>
  <c r="D137" i="98"/>
  <c r="C137" i="98"/>
  <c r="K136" i="98"/>
  <c r="J136" i="98"/>
  <c r="I136" i="98"/>
  <c r="F136" i="98"/>
  <c r="E136" i="98"/>
  <c r="D136" i="98"/>
  <c r="C136" i="98"/>
  <c r="K135" i="98"/>
  <c r="J135" i="98"/>
  <c r="I135" i="98"/>
  <c r="F135" i="98"/>
  <c r="E135" i="98"/>
  <c r="D135" i="98"/>
  <c r="C135" i="98"/>
  <c r="K134" i="98"/>
  <c r="J134" i="98"/>
  <c r="I134" i="98"/>
  <c r="F134" i="98"/>
  <c r="E134" i="98"/>
  <c r="D134" i="98"/>
  <c r="C134" i="98"/>
  <c r="K133" i="98"/>
  <c r="J133" i="98"/>
  <c r="I133" i="98"/>
  <c r="F133" i="98"/>
  <c r="E133" i="98"/>
  <c r="D133" i="98"/>
  <c r="C133" i="98"/>
  <c r="K132" i="98"/>
  <c r="J132" i="98"/>
  <c r="I132" i="98"/>
  <c r="H132" i="98" s="1"/>
  <c r="F132" i="98"/>
  <c r="E132" i="98"/>
  <c r="D132" i="98"/>
  <c r="C132" i="98"/>
  <c r="K131" i="98"/>
  <c r="J131" i="98"/>
  <c r="I131" i="98"/>
  <c r="F131" i="98"/>
  <c r="E131" i="98"/>
  <c r="D131" i="98"/>
  <c r="C131" i="98"/>
  <c r="K130" i="98"/>
  <c r="J130" i="98"/>
  <c r="I130" i="98"/>
  <c r="F130" i="98"/>
  <c r="E130" i="98"/>
  <c r="D130" i="98"/>
  <c r="C130" i="98"/>
  <c r="K129" i="98"/>
  <c r="J129" i="98"/>
  <c r="I129" i="98"/>
  <c r="F129" i="98"/>
  <c r="E129" i="98"/>
  <c r="D129" i="98"/>
  <c r="C129" i="98"/>
  <c r="K128" i="98"/>
  <c r="J128" i="98"/>
  <c r="I128" i="98"/>
  <c r="F128" i="98"/>
  <c r="E128" i="98"/>
  <c r="D128" i="98"/>
  <c r="C128" i="98"/>
  <c r="K127" i="98"/>
  <c r="J127" i="98"/>
  <c r="I127" i="98"/>
  <c r="F127" i="98"/>
  <c r="E127" i="98"/>
  <c r="D127" i="98"/>
  <c r="C127" i="98"/>
  <c r="K126" i="98"/>
  <c r="J126" i="98"/>
  <c r="I126" i="98"/>
  <c r="F126" i="98"/>
  <c r="E126" i="98"/>
  <c r="D126" i="98"/>
  <c r="C126" i="98"/>
  <c r="K125" i="98"/>
  <c r="J125" i="98"/>
  <c r="I125" i="98"/>
  <c r="F125" i="98"/>
  <c r="E125" i="98"/>
  <c r="D125" i="98"/>
  <c r="C125" i="98"/>
  <c r="K124" i="98"/>
  <c r="J124" i="98"/>
  <c r="I124" i="98"/>
  <c r="H124" i="98" s="1"/>
  <c r="F124" i="98"/>
  <c r="E124" i="98"/>
  <c r="D124" i="98"/>
  <c r="C124" i="98"/>
  <c r="K123" i="98"/>
  <c r="J123" i="98"/>
  <c r="I123" i="98"/>
  <c r="F123" i="98"/>
  <c r="E123" i="98"/>
  <c r="D123" i="98"/>
  <c r="C123" i="98"/>
  <c r="K122" i="98"/>
  <c r="J122" i="98"/>
  <c r="I122" i="98"/>
  <c r="F122" i="98"/>
  <c r="E122" i="98"/>
  <c r="D122" i="98"/>
  <c r="C122" i="98"/>
  <c r="K121" i="98"/>
  <c r="J121" i="98"/>
  <c r="I121" i="98"/>
  <c r="F121" i="98"/>
  <c r="E121" i="98"/>
  <c r="D121" i="98"/>
  <c r="C121" i="98"/>
  <c r="K120" i="98"/>
  <c r="J120" i="98"/>
  <c r="I120" i="98"/>
  <c r="F120" i="98"/>
  <c r="E120" i="98"/>
  <c r="D120" i="98"/>
  <c r="C120" i="98"/>
  <c r="K119" i="98"/>
  <c r="J119" i="98"/>
  <c r="I119" i="98"/>
  <c r="F119" i="98"/>
  <c r="E119" i="98"/>
  <c r="D119" i="98"/>
  <c r="C119" i="98"/>
  <c r="K118" i="98"/>
  <c r="J118" i="98"/>
  <c r="I118" i="98"/>
  <c r="F118" i="98"/>
  <c r="E118" i="98"/>
  <c r="D118" i="98"/>
  <c r="C118" i="98"/>
  <c r="K117" i="98"/>
  <c r="J117" i="98"/>
  <c r="I117" i="98"/>
  <c r="F117" i="98"/>
  <c r="E117" i="98"/>
  <c r="D117" i="98"/>
  <c r="C117" i="98"/>
  <c r="K116" i="98"/>
  <c r="J116" i="98"/>
  <c r="I116" i="98"/>
  <c r="H116" i="98" s="1"/>
  <c r="F116" i="98"/>
  <c r="E116" i="98"/>
  <c r="D116" i="98"/>
  <c r="C116" i="98"/>
  <c r="K115" i="98"/>
  <c r="J115" i="98"/>
  <c r="I115" i="98"/>
  <c r="F115" i="98"/>
  <c r="E115" i="98"/>
  <c r="D115" i="98"/>
  <c r="C115" i="98"/>
  <c r="K114" i="98"/>
  <c r="J114" i="98"/>
  <c r="I114" i="98"/>
  <c r="F114" i="98"/>
  <c r="E114" i="98"/>
  <c r="D114" i="98"/>
  <c r="C114" i="98"/>
  <c r="K113" i="98"/>
  <c r="J113" i="98"/>
  <c r="I113" i="98"/>
  <c r="F113" i="98"/>
  <c r="E113" i="98"/>
  <c r="D113" i="98"/>
  <c r="C113" i="98"/>
  <c r="K112" i="98"/>
  <c r="J112" i="98"/>
  <c r="I112" i="98"/>
  <c r="F112" i="98"/>
  <c r="E112" i="98"/>
  <c r="D112" i="98"/>
  <c r="C112" i="98"/>
  <c r="K111" i="98"/>
  <c r="J111" i="98"/>
  <c r="I111" i="98"/>
  <c r="F111" i="98"/>
  <c r="E111" i="98"/>
  <c r="D111" i="98"/>
  <c r="C111" i="98"/>
  <c r="K110" i="98"/>
  <c r="J110" i="98"/>
  <c r="I110" i="98"/>
  <c r="F110" i="98"/>
  <c r="E110" i="98"/>
  <c r="D110" i="98"/>
  <c r="C110" i="98"/>
  <c r="K109" i="98"/>
  <c r="J109" i="98"/>
  <c r="I109" i="98"/>
  <c r="F109" i="98"/>
  <c r="E109" i="98"/>
  <c r="D109" i="98"/>
  <c r="C109" i="98"/>
  <c r="K108" i="98"/>
  <c r="J108" i="98"/>
  <c r="I108" i="98"/>
  <c r="H108" i="98" s="1"/>
  <c r="F108" i="98"/>
  <c r="E108" i="98"/>
  <c r="D108" i="98"/>
  <c r="C108" i="98"/>
  <c r="K107" i="98"/>
  <c r="J107" i="98"/>
  <c r="I107" i="98"/>
  <c r="F107" i="98"/>
  <c r="E107" i="98"/>
  <c r="D107" i="98"/>
  <c r="C107" i="98"/>
  <c r="K106" i="98"/>
  <c r="J106" i="98"/>
  <c r="I106" i="98"/>
  <c r="F106" i="98"/>
  <c r="E106" i="98"/>
  <c r="D106" i="98"/>
  <c r="C106" i="98"/>
  <c r="K105" i="98"/>
  <c r="J105" i="98"/>
  <c r="I105" i="98"/>
  <c r="F105" i="98"/>
  <c r="E105" i="98"/>
  <c r="D105" i="98"/>
  <c r="C105" i="98"/>
  <c r="K104" i="98"/>
  <c r="J104" i="98"/>
  <c r="I104" i="98"/>
  <c r="F104" i="98"/>
  <c r="E104" i="98"/>
  <c r="D104" i="98"/>
  <c r="C104" i="98"/>
  <c r="K103" i="98"/>
  <c r="J103" i="98"/>
  <c r="I103" i="98"/>
  <c r="F103" i="98"/>
  <c r="E103" i="98"/>
  <c r="D103" i="98"/>
  <c r="C103" i="98"/>
  <c r="K102" i="98"/>
  <c r="J102" i="98"/>
  <c r="I102" i="98"/>
  <c r="F102" i="98"/>
  <c r="E102" i="98"/>
  <c r="D102" i="98"/>
  <c r="C102" i="98"/>
  <c r="K101" i="98"/>
  <c r="J101" i="98"/>
  <c r="I101" i="98"/>
  <c r="F101" i="98"/>
  <c r="E101" i="98"/>
  <c r="D101" i="98"/>
  <c r="C101" i="98"/>
  <c r="K100" i="98"/>
  <c r="J100" i="98"/>
  <c r="I100" i="98"/>
  <c r="H100" i="98" s="1"/>
  <c r="F100" i="98"/>
  <c r="E100" i="98"/>
  <c r="D100" i="98"/>
  <c r="C100" i="98"/>
  <c r="K99" i="98"/>
  <c r="J99" i="98"/>
  <c r="I99" i="98"/>
  <c r="F99" i="98"/>
  <c r="E99" i="98"/>
  <c r="D99" i="98"/>
  <c r="C99" i="98"/>
  <c r="K98" i="98"/>
  <c r="J98" i="98"/>
  <c r="I98" i="98"/>
  <c r="F98" i="98"/>
  <c r="E98" i="98"/>
  <c r="D98" i="98"/>
  <c r="C98" i="98"/>
  <c r="K97" i="98"/>
  <c r="J97" i="98"/>
  <c r="I97" i="98"/>
  <c r="F97" i="98"/>
  <c r="E97" i="98"/>
  <c r="D97" i="98"/>
  <c r="C97" i="98"/>
  <c r="K96" i="98"/>
  <c r="J96" i="98"/>
  <c r="I96" i="98"/>
  <c r="F96" i="98"/>
  <c r="E96" i="98"/>
  <c r="D96" i="98"/>
  <c r="C96" i="98"/>
  <c r="K95" i="98"/>
  <c r="J95" i="98"/>
  <c r="I95" i="98"/>
  <c r="F95" i="98"/>
  <c r="E95" i="98"/>
  <c r="D95" i="98"/>
  <c r="C95" i="98"/>
  <c r="K94" i="98"/>
  <c r="J94" i="98"/>
  <c r="I94" i="98"/>
  <c r="F94" i="98"/>
  <c r="E94" i="98"/>
  <c r="D94" i="98"/>
  <c r="C94" i="98"/>
  <c r="K93" i="98"/>
  <c r="J93" i="98"/>
  <c r="I93" i="98"/>
  <c r="F93" i="98"/>
  <c r="E93" i="98"/>
  <c r="D93" i="98"/>
  <c r="C93" i="98"/>
  <c r="K92" i="98"/>
  <c r="J92" i="98"/>
  <c r="I92" i="98"/>
  <c r="H92" i="98" s="1"/>
  <c r="F92" i="98"/>
  <c r="E92" i="98"/>
  <c r="D92" i="98"/>
  <c r="C92" i="98"/>
  <c r="K91" i="98"/>
  <c r="J91" i="98"/>
  <c r="I91" i="98"/>
  <c r="F91" i="98"/>
  <c r="E91" i="98"/>
  <c r="D91" i="98"/>
  <c r="C91" i="98"/>
  <c r="K90" i="98"/>
  <c r="J90" i="98"/>
  <c r="I90" i="98"/>
  <c r="F90" i="98"/>
  <c r="E90" i="98"/>
  <c r="D90" i="98"/>
  <c r="C90" i="98"/>
  <c r="K89" i="98"/>
  <c r="J89" i="98"/>
  <c r="I89" i="98"/>
  <c r="F89" i="98"/>
  <c r="E89" i="98"/>
  <c r="D89" i="98"/>
  <c r="C89" i="98"/>
  <c r="K88" i="98"/>
  <c r="J88" i="98"/>
  <c r="I88" i="98"/>
  <c r="F88" i="98"/>
  <c r="E88" i="98"/>
  <c r="D88" i="98"/>
  <c r="C88" i="98"/>
  <c r="K87" i="98"/>
  <c r="J87" i="98"/>
  <c r="I87" i="98"/>
  <c r="F87" i="98"/>
  <c r="E87" i="98"/>
  <c r="D87" i="98"/>
  <c r="C87" i="98"/>
  <c r="K86" i="98"/>
  <c r="J86" i="98"/>
  <c r="I86" i="98"/>
  <c r="F86" i="98"/>
  <c r="E86" i="98"/>
  <c r="D86" i="98"/>
  <c r="C86" i="98"/>
  <c r="K85" i="98"/>
  <c r="J85" i="98"/>
  <c r="I85" i="98"/>
  <c r="F85" i="98"/>
  <c r="E85" i="98"/>
  <c r="D85" i="98"/>
  <c r="C85" i="98"/>
  <c r="K84" i="98"/>
  <c r="J84" i="98"/>
  <c r="I84" i="98"/>
  <c r="H84" i="98" s="1"/>
  <c r="F84" i="98"/>
  <c r="E84" i="98"/>
  <c r="D84" i="98"/>
  <c r="C84" i="98"/>
  <c r="K83" i="98"/>
  <c r="J83" i="98"/>
  <c r="I83" i="98"/>
  <c r="F83" i="98"/>
  <c r="E83" i="98"/>
  <c r="D83" i="98"/>
  <c r="C83" i="98"/>
  <c r="K82" i="98"/>
  <c r="J82" i="98"/>
  <c r="I82" i="98"/>
  <c r="F82" i="98"/>
  <c r="E82" i="98"/>
  <c r="D82" i="98"/>
  <c r="C82" i="98"/>
  <c r="K81" i="98"/>
  <c r="J81" i="98"/>
  <c r="I81" i="98"/>
  <c r="F81" i="98"/>
  <c r="E81" i="98"/>
  <c r="D81" i="98"/>
  <c r="C81" i="98"/>
  <c r="K80" i="98"/>
  <c r="J80" i="98"/>
  <c r="I80" i="98"/>
  <c r="F80" i="98"/>
  <c r="E80" i="98"/>
  <c r="D80" i="98"/>
  <c r="C80" i="98"/>
  <c r="K79" i="98"/>
  <c r="J79" i="98"/>
  <c r="I79" i="98"/>
  <c r="F79" i="98"/>
  <c r="E79" i="98"/>
  <c r="D79" i="98"/>
  <c r="C79" i="98"/>
  <c r="K78" i="98"/>
  <c r="J78" i="98"/>
  <c r="I78" i="98"/>
  <c r="F78" i="98"/>
  <c r="E78" i="98"/>
  <c r="D78" i="98"/>
  <c r="C78" i="98"/>
  <c r="K77" i="98"/>
  <c r="J77" i="98"/>
  <c r="I77" i="98"/>
  <c r="F77" i="98"/>
  <c r="E77" i="98"/>
  <c r="D77" i="98"/>
  <c r="C77" i="98"/>
  <c r="K76" i="98"/>
  <c r="J76" i="98"/>
  <c r="I76" i="98"/>
  <c r="H76" i="98" s="1"/>
  <c r="F76" i="98"/>
  <c r="E76" i="98"/>
  <c r="D76" i="98"/>
  <c r="C76" i="98"/>
  <c r="K75" i="98"/>
  <c r="J75" i="98"/>
  <c r="I75" i="98"/>
  <c r="F75" i="98"/>
  <c r="E75" i="98"/>
  <c r="D75" i="98"/>
  <c r="C75" i="98"/>
  <c r="K74" i="98"/>
  <c r="J74" i="98"/>
  <c r="I74" i="98"/>
  <c r="F74" i="98"/>
  <c r="E74" i="98"/>
  <c r="D74" i="98"/>
  <c r="C74" i="98"/>
  <c r="K73" i="98"/>
  <c r="J73" i="98"/>
  <c r="I73" i="98"/>
  <c r="F73" i="98"/>
  <c r="E73" i="98"/>
  <c r="D73" i="98"/>
  <c r="C73" i="98"/>
  <c r="K72" i="98"/>
  <c r="J72" i="98"/>
  <c r="I72" i="98"/>
  <c r="H72" i="98" s="1"/>
  <c r="F72" i="98"/>
  <c r="E72" i="98"/>
  <c r="D72" i="98"/>
  <c r="C72" i="98"/>
  <c r="K71" i="98"/>
  <c r="J71" i="98"/>
  <c r="I71" i="98"/>
  <c r="F71" i="98"/>
  <c r="E71" i="98"/>
  <c r="D71" i="98"/>
  <c r="C71" i="98"/>
  <c r="K70" i="98"/>
  <c r="J70" i="98"/>
  <c r="I70" i="98"/>
  <c r="F70" i="98"/>
  <c r="E70" i="98"/>
  <c r="D70" i="98"/>
  <c r="C70" i="98"/>
  <c r="K69" i="98"/>
  <c r="J69" i="98"/>
  <c r="I69" i="98"/>
  <c r="F69" i="98"/>
  <c r="E69" i="98"/>
  <c r="D69" i="98"/>
  <c r="C69" i="98"/>
  <c r="K68" i="98"/>
  <c r="J68" i="98"/>
  <c r="I68" i="98"/>
  <c r="H68" i="98" s="1"/>
  <c r="F68" i="98"/>
  <c r="E68" i="98"/>
  <c r="D68" i="98"/>
  <c r="C68" i="98"/>
  <c r="K67" i="98"/>
  <c r="J67" i="98"/>
  <c r="I67" i="98"/>
  <c r="F67" i="98"/>
  <c r="E67" i="98"/>
  <c r="D67" i="98"/>
  <c r="C67" i="98"/>
  <c r="K66" i="98"/>
  <c r="J66" i="98"/>
  <c r="I66" i="98"/>
  <c r="F66" i="98"/>
  <c r="E66" i="98"/>
  <c r="D66" i="98"/>
  <c r="C66" i="98"/>
  <c r="K65" i="98"/>
  <c r="J65" i="98"/>
  <c r="I65" i="98"/>
  <c r="F65" i="98"/>
  <c r="E65" i="98"/>
  <c r="D65" i="98"/>
  <c r="C65" i="98"/>
  <c r="K64" i="98"/>
  <c r="J64" i="98"/>
  <c r="I64" i="98"/>
  <c r="H64" i="98" s="1"/>
  <c r="F64" i="98"/>
  <c r="E64" i="98"/>
  <c r="D64" i="98"/>
  <c r="C64" i="98"/>
  <c r="K63" i="98"/>
  <c r="J63" i="98"/>
  <c r="I63" i="98"/>
  <c r="F63" i="98"/>
  <c r="E63" i="98"/>
  <c r="D63" i="98"/>
  <c r="C63" i="98"/>
  <c r="K62" i="98"/>
  <c r="J62" i="98"/>
  <c r="I62" i="98"/>
  <c r="F62" i="98"/>
  <c r="E62" i="98"/>
  <c r="D62" i="98"/>
  <c r="C62" i="98"/>
  <c r="K61" i="98"/>
  <c r="J61" i="98"/>
  <c r="I61" i="98"/>
  <c r="F61" i="98"/>
  <c r="E61" i="98"/>
  <c r="D61" i="98"/>
  <c r="C61" i="98"/>
  <c r="K60" i="98"/>
  <c r="J60" i="98"/>
  <c r="I60" i="98"/>
  <c r="H60" i="98" s="1"/>
  <c r="F60" i="98"/>
  <c r="E60" i="98"/>
  <c r="D60" i="98"/>
  <c r="C60" i="98"/>
  <c r="K59" i="98"/>
  <c r="J59" i="98"/>
  <c r="I59" i="98"/>
  <c r="F59" i="98"/>
  <c r="E59" i="98"/>
  <c r="D59" i="98"/>
  <c r="C59" i="98"/>
  <c r="K58" i="98"/>
  <c r="J58" i="98"/>
  <c r="I58" i="98"/>
  <c r="F58" i="98"/>
  <c r="E58" i="98"/>
  <c r="D58" i="98"/>
  <c r="C58" i="98"/>
  <c r="K57" i="98"/>
  <c r="J57" i="98"/>
  <c r="I57" i="98"/>
  <c r="F57" i="98"/>
  <c r="E57" i="98"/>
  <c r="D57" i="98"/>
  <c r="C57" i="98"/>
  <c r="K56" i="98"/>
  <c r="J56" i="98"/>
  <c r="I56" i="98"/>
  <c r="H56" i="98" s="1"/>
  <c r="F56" i="98"/>
  <c r="E56" i="98"/>
  <c r="D56" i="98"/>
  <c r="C56" i="98"/>
  <c r="K55" i="98"/>
  <c r="J55" i="98"/>
  <c r="I55" i="98"/>
  <c r="F55" i="98"/>
  <c r="E55" i="98"/>
  <c r="D55" i="98"/>
  <c r="C55" i="98"/>
  <c r="K54" i="98"/>
  <c r="J54" i="98"/>
  <c r="I54" i="98"/>
  <c r="F54" i="98"/>
  <c r="E54" i="98"/>
  <c r="D54" i="98"/>
  <c r="C54" i="98"/>
  <c r="K53" i="98"/>
  <c r="J53" i="98"/>
  <c r="I53" i="98"/>
  <c r="F53" i="98"/>
  <c r="E53" i="98"/>
  <c r="D53" i="98"/>
  <c r="C53" i="98"/>
  <c r="K52" i="98"/>
  <c r="J52" i="98"/>
  <c r="I52" i="98"/>
  <c r="H52" i="98" s="1"/>
  <c r="F52" i="98"/>
  <c r="E52" i="98"/>
  <c r="D52" i="98"/>
  <c r="C52" i="98"/>
  <c r="K51" i="98"/>
  <c r="J51" i="98"/>
  <c r="I51" i="98"/>
  <c r="F51" i="98"/>
  <c r="E51" i="98"/>
  <c r="D51" i="98"/>
  <c r="C51" i="98"/>
  <c r="K50" i="98"/>
  <c r="J50" i="98"/>
  <c r="I50" i="98"/>
  <c r="F50" i="98"/>
  <c r="E50" i="98"/>
  <c r="D50" i="98"/>
  <c r="C50" i="98"/>
  <c r="K49" i="98"/>
  <c r="J49" i="98"/>
  <c r="I49" i="98"/>
  <c r="F49" i="98"/>
  <c r="E49" i="98"/>
  <c r="D49" i="98"/>
  <c r="C49" i="98"/>
  <c r="K48" i="98"/>
  <c r="J48" i="98"/>
  <c r="I48" i="98"/>
  <c r="H48" i="98" s="1"/>
  <c r="F48" i="98"/>
  <c r="E48" i="98"/>
  <c r="D48" i="98"/>
  <c r="C48" i="98"/>
  <c r="K47" i="98"/>
  <c r="J47" i="98"/>
  <c r="I47" i="98"/>
  <c r="F47" i="98"/>
  <c r="E47" i="98"/>
  <c r="D47" i="98"/>
  <c r="C47" i="98"/>
  <c r="K46" i="98"/>
  <c r="J46" i="98"/>
  <c r="I46" i="98"/>
  <c r="F46" i="98"/>
  <c r="E46" i="98"/>
  <c r="D46" i="98"/>
  <c r="C46" i="98"/>
  <c r="K45" i="98"/>
  <c r="J45" i="98"/>
  <c r="I45" i="98"/>
  <c r="F45" i="98"/>
  <c r="E45" i="98"/>
  <c r="D45" i="98"/>
  <c r="C45" i="98"/>
  <c r="K44" i="98"/>
  <c r="J44" i="98"/>
  <c r="I44" i="98"/>
  <c r="H44" i="98" s="1"/>
  <c r="F44" i="98"/>
  <c r="E44" i="98"/>
  <c r="D44" i="98"/>
  <c r="C44" i="98"/>
  <c r="K43" i="98"/>
  <c r="J43" i="98"/>
  <c r="I43" i="98"/>
  <c r="F43" i="98"/>
  <c r="E43" i="98"/>
  <c r="D43" i="98"/>
  <c r="C43" i="98"/>
  <c r="K42" i="98"/>
  <c r="J42" i="98"/>
  <c r="I42" i="98"/>
  <c r="F42" i="98"/>
  <c r="E42" i="98"/>
  <c r="D42" i="98"/>
  <c r="C42" i="98"/>
  <c r="K41" i="98"/>
  <c r="J41" i="98"/>
  <c r="I41" i="98"/>
  <c r="F41" i="98"/>
  <c r="E41" i="98"/>
  <c r="D41" i="98"/>
  <c r="C41" i="98"/>
  <c r="K40" i="98"/>
  <c r="J40" i="98"/>
  <c r="I40" i="98"/>
  <c r="H40" i="98" s="1"/>
  <c r="F40" i="98"/>
  <c r="E40" i="98"/>
  <c r="D40" i="98"/>
  <c r="C40" i="98"/>
  <c r="K39" i="98"/>
  <c r="J39" i="98"/>
  <c r="I39" i="98"/>
  <c r="F39" i="98"/>
  <c r="E39" i="98"/>
  <c r="D39" i="98"/>
  <c r="C39" i="98"/>
  <c r="K38" i="98"/>
  <c r="J38" i="98"/>
  <c r="I38" i="98"/>
  <c r="F38" i="98"/>
  <c r="E38" i="98"/>
  <c r="D38" i="98"/>
  <c r="C38" i="98"/>
  <c r="K37" i="98"/>
  <c r="J37" i="98"/>
  <c r="I37" i="98"/>
  <c r="F37" i="98"/>
  <c r="E37" i="98"/>
  <c r="D37" i="98"/>
  <c r="C37" i="98"/>
  <c r="K36" i="98"/>
  <c r="J36" i="98"/>
  <c r="I36" i="98"/>
  <c r="H36" i="98" s="1"/>
  <c r="F36" i="98"/>
  <c r="E36" i="98"/>
  <c r="D36" i="98"/>
  <c r="C36" i="98"/>
  <c r="K35" i="98"/>
  <c r="J35" i="98"/>
  <c r="I35" i="98"/>
  <c r="F35" i="98"/>
  <c r="E35" i="98"/>
  <c r="D35" i="98"/>
  <c r="C35" i="98"/>
  <c r="K34" i="98"/>
  <c r="J34" i="98"/>
  <c r="I34" i="98"/>
  <c r="F34" i="98"/>
  <c r="E34" i="98"/>
  <c r="D34" i="98"/>
  <c r="C34" i="98"/>
  <c r="K33" i="98"/>
  <c r="J33" i="98"/>
  <c r="I33" i="98"/>
  <c r="F33" i="98"/>
  <c r="E33" i="98"/>
  <c r="D33" i="98"/>
  <c r="C33" i="98"/>
  <c r="K32" i="98"/>
  <c r="J32" i="98"/>
  <c r="I32" i="98"/>
  <c r="H32" i="98" s="1"/>
  <c r="F32" i="98"/>
  <c r="E32" i="98"/>
  <c r="D32" i="98"/>
  <c r="C32" i="98"/>
  <c r="K31" i="98"/>
  <c r="J31" i="98"/>
  <c r="I31" i="98"/>
  <c r="F31" i="98"/>
  <c r="E31" i="98"/>
  <c r="D31" i="98"/>
  <c r="C31" i="98"/>
  <c r="K30" i="98"/>
  <c r="J30" i="98"/>
  <c r="I30" i="98"/>
  <c r="F30" i="98"/>
  <c r="E30" i="98"/>
  <c r="D30" i="98"/>
  <c r="C30" i="98"/>
  <c r="K29" i="98"/>
  <c r="J29" i="98"/>
  <c r="I29" i="98"/>
  <c r="F29" i="98"/>
  <c r="E29" i="98"/>
  <c r="D29" i="98"/>
  <c r="C29" i="98"/>
  <c r="K28" i="98"/>
  <c r="J28" i="98"/>
  <c r="I28" i="98"/>
  <c r="H28" i="98" s="1"/>
  <c r="F28" i="98"/>
  <c r="E28" i="98"/>
  <c r="D28" i="98"/>
  <c r="C28" i="98"/>
  <c r="J27" i="98"/>
  <c r="H27" i="98" s="1"/>
  <c r="F27" i="98"/>
  <c r="E27" i="98"/>
  <c r="D27" i="98"/>
  <c r="C27" i="98"/>
  <c r="K27" i="98" s="1"/>
  <c r="K26" i="98"/>
  <c r="J26" i="98"/>
  <c r="I26" i="98"/>
  <c r="H26" i="98" s="1"/>
  <c r="F26" i="98"/>
  <c r="E26" i="98"/>
  <c r="D26" i="98"/>
  <c r="C26" i="98"/>
  <c r="K25" i="98"/>
  <c r="J25" i="98"/>
  <c r="I25" i="98"/>
  <c r="F25" i="98"/>
  <c r="E25" i="98"/>
  <c r="D25" i="98"/>
  <c r="C25" i="98"/>
  <c r="K24" i="98"/>
  <c r="J24" i="98"/>
  <c r="I24" i="98"/>
  <c r="H24" i="98" s="1"/>
  <c r="F24" i="98"/>
  <c r="E24" i="98"/>
  <c r="D24" i="98"/>
  <c r="C24" i="98"/>
  <c r="K23" i="98"/>
  <c r="J23" i="98"/>
  <c r="I23" i="98"/>
  <c r="F23" i="98"/>
  <c r="E23" i="98"/>
  <c r="D23" i="98"/>
  <c r="C23" i="98"/>
  <c r="K22" i="98"/>
  <c r="J22" i="98"/>
  <c r="I22" i="98"/>
  <c r="H22" i="98" s="1"/>
  <c r="F22" i="98"/>
  <c r="E22" i="98"/>
  <c r="D22" i="98"/>
  <c r="C22" i="98"/>
  <c r="K21" i="98"/>
  <c r="J21" i="98"/>
  <c r="I21" i="98"/>
  <c r="F21" i="98"/>
  <c r="E21" i="98"/>
  <c r="D21" i="98"/>
  <c r="C21" i="98"/>
  <c r="K20" i="98"/>
  <c r="J20" i="98"/>
  <c r="I20" i="98"/>
  <c r="F20" i="98"/>
  <c r="E20" i="98"/>
  <c r="D20" i="98"/>
  <c r="C20" i="98"/>
  <c r="K19" i="98"/>
  <c r="J19" i="98"/>
  <c r="I19" i="98"/>
  <c r="F19" i="98"/>
  <c r="E19" i="98"/>
  <c r="D19" i="98"/>
  <c r="C19" i="98"/>
  <c r="K18" i="98"/>
  <c r="J18" i="98"/>
  <c r="I18" i="98"/>
  <c r="H18" i="98" s="1"/>
  <c r="F18" i="98"/>
  <c r="E18" i="98"/>
  <c r="D18" i="98"/>
  <c r="C18" i="98"/>
  <c r="K17" i="98"/>
  <c r="J17" i="98"/>
  <c r="I17" i="98"/>
  <c r="F17" i="98"/>
  <c r="E17" i="98"/>
  <c r="D17" i="98"/>
  <c r="C17" i="98"/>
  <c r="K16" i="98"/>
  <c r="J16" i="98"/>
  <c r="I16" i="98"/>
  <c r="H16" i="98" s="1"/>
  <c r="F16" i="98"/>
  <c r="E16" i="98"/>
  <c r="D16" i="98"/>
  <c r="C16" i="98"/>
  <c r="K15" i="98"/>
  <c r="J15" i="98"/>
  <c r="I15" i="98"/>
  <c r="F15" i="98"/>
  <c r="E15" i="98"/>
  <c r="D15" i="98"/>
  <c r="C15" i="98"/>
  <c r="K14" i="98"/>
  <c r="J14" i="98"/>
  <c r="I14" i="98"/>
  <c r="H14" i="98" s="1"/>
  <c r="F14" i="98"/>
  <c r="E14" i="98"/>
  <c r="D14" i="98"/>
  <c r="C14" i="98"/>
  <c r="K13" i="98"/>
  <c r="J13" i="98"/>
  <c r="I13" i="98"/>
  <c r="F13" i="98"/>
  <c r="E13" i="98"/>
  <c r="D13" i="98"/>
  <c r="C13" i="98"/>
  <c r="K12" i="98"/>
  <c r="J12" i="98"/>
  <c r="I12" i="98"/>
  <c r="F12" i="98"/>
  <c r="E12" i="98"/>
  <c r="D12" i="98"/>
  <c r="C12" i="98"/>
  <c r="K11" i="98"/>
  <c r="J11" i="98"/>
  <c r="I11" i="98"/>
  <c r="F11" i="98"/>
  <c r="E11" i="98"/>
  <c r="D11" i="98"/>
  <c r="C11" i="98"/>
  <c r="K10" i="98"/>
  <c r="J10" i="98"/>
  <c r="I10" i="98"/>
  <c r="H10" i="98" s="1"/>
  <c r="F10" i="98"/>
  <c r="E10" i="98"/>
  <c r="D10" i="98"/>
  <c r="C10" i="98"/>
  <c r="H204" i="98" l="1"/>
  <c r="H12" i="98"/>
  <c r="H20" i="98"/>
  <c r="H34" i="98"/>
  <c r="H42" i="98"/>
  <c r="H50" i="98"/>
  <c r="H58" i="98"/>
  <c r="H66" i="98"/>
  <c r="H74" i="98"/>
  <c r="H154" i="98"/>
  <c r="H162" i="98"/>
  <c r="H170" i="98"/>
  <c r="H178" i="98"/>
  <c r="H202" i="98"/>
  <c r="H210" i="98"/>
  <c r="H199" i="98"/>
  <c r="H207" i="98"/>
  <c r="H215" i="98"/>
  <c r="H223" i="98"/>
  <c r="H11" i="98"/>
  <c r="H13" i="98"/>
  <c r="H15" i="98"/>
  <c r="H17" i="98"/>
  <c r="H19" i="98"/>
  <c r="H21" i="98"/>
  <c r="H23" i="98"/>
  <c r="H25" i="98"/>
  <c r="H29" i="98"/>
  <c r="H31" i="98"/>
  <c r="H33" i="98"/>
  <c r="H37" i="98"/>
  <c r="H39" i="98"/>
  <c r="H45" i="98"/>
  <c r="H47" i="98"/>
  <c r="H49" i="98"/>
  <c r="H51" i="98"/>
  <c r="H53" i="98"/>
  <c r="H55" i="98"/>
  <c r="H57" i="98"/>
  <c r="H61" i="98"/>
  <c r="H63" i="98"/>
  <c r="H65" i="98"/>
  <c r="H69" i="98"/>
  <c r="H71" i="98"/>
  <c r="H73" i="98"/>
  <c r="H77" i="98"/>
  <c r="H85" i="98"/>
  <c r="H93" i="98"/>
  <c r="H101" i="98"/>
  <c r="H109" i="98"/>
  <c r="H117" i="98"/>
  <c r="H125" i="98"/>
  <c r="H133" i="98"/>
  <c r="H142" i="98"/>
  <c r="H151" i="98"/>
  <c r="H157" i="98"/>
  <c r="H159" i="98"/>
  <c r="H165" i="98"/>
  <c r="H169" i="98"/>
  <c r="H171" i="98"/>
  <c r="H173" i="98"/>
  <c r="H177" i="98"/>
  <c r="H181" i="98"/>
  <c r="H185" i="98"/>
  <c r="H190" i="98"/>
  <c r="H194" i="98"/>
  <c r="H212" i="98"/>
  <c r="H216" i="98"/>
  <c r="H220" i="98"/>
  <c r="H224" i="98"/>
  <c r="D9" i="98"/>
  <c r="H30" i="98"/>
  <c r="H38" i="98"/>
  <c r="H46" i="98"/>
  <c r="H54" i="98"/>
  <c r="H62" i="98"/>
  <c r="H70" i="98"/>
  <c r="H150" i="98"/>
  <c r="H158" i="98"/>
  <c r="H166" i="98"/>
  <c r="H174" i="98"/>
  <c r="H182" i="98"/>
  <c r="H191" i="98"/>
  <c r="H213" i="98"/>
  <c r="H221" i="98"/>
  <c r="H35" i="98"/>
  <c r="H43" i="98"/>
  <c r="H59" i="98"/>
  <c r="H67" i="98"/>
  <c r="H75" i="98"/>
  <c r="H155" i="98"/>
  <c r="H163" i="98"/>
  <c r="H179" i="98"/>
  <c r="H187" i="98"/>
  <c r="H196" i="98"/>
  <c r="H217" i="98"/>
  <c r="H41" i="98"/>
  <c r="H138" i="98"/>
  <c r="H153" i="98"/>
  <c r="H161" i="98"/>
  <c r="H167" i="98"/>
  <c r="H175" i="98"/>
  <c r="H183" i="98"/>
  <c r="H192" i="98"/>
  <c r="H136" i="98"/>
  <c r="H144" i="98"/>
  <c r="H78" i="98"/>
  <c r="J9" i="98"/>
  <c r="H86" i="98"/>
  <c r="H94" i="98"/>
  <c r="H102" i="98"/>
  <c r="H110" i="98"/>
  <c r="H118" i="98"/>
  <c r="H126" i="98"/>
  <c r="H134" i="98"/>
  <c r="H143" i="98"/>
  <c r="H141" i="98"/>
  <c r="H149" i="98"/>
  <c r="H218" i="98"/>
  <c r="H140" i="98"/>
  <c r="H148" i="98"/>
  <c r="H82" i="98"/>
  <c r="H90" i="98"/>
  <c r="H98" i="98"/>
  <c r="H106" i="98"/>
  <c r="H114" i="98"/>
  <c r="H122" i="98"/>
  <c r="H130" i="98"/>
  <c r="H146" i="98"/>
  <c r="H147" i="98"/>
  <c r="H137" i="98"/>
  <c r="H145" i="98"/>
  <c r="H214" i="98"/>
  <c r="H222" i="98"/>
  <c r="H79" i="98"/>
  <c r="H87" i="98"/>
  <c r="H95" i="98"/>
  <c r="H103" i="98"/>
  <c r="H111" i="98"/>
  <c r="H119" i="98"/>
  <c r="H127" i="98"/>
  <c r="H135" i="98"/>
  <c r="H83" i="98"/>
  <c r="H91" i="98"/>
  <c r="H99" i="98"/>
  <c r="H107" i="98"/>
  <c r="H115" i="98"/>
  <c r="H123" i="98"/>
  <c r="H131" i="98"/>
  <c r="H139" i="98"/>
  <c r="H81" i="98"/>
  <c r="H89" i="98"/>
  <c r="H97" i="98"/>
  <c r="H105" i="98"/>
  <c r="H113" i="98"/>
  <c r="H121" i="98"/>
  <c r="H129" i="98"/>
  <c r="H80" i="98"/>
  <c r="H88" i="98"/>
  <c r="H96" i="98"/>
  <c r="H104" i="98"/>
  <c r="H112" i="98"/>
  <c r="H120" i="98"/>
  <c r="H128" i="98"/>
  <c r="E16" i="97" l="1"/>
  <c r="E15" i="97"/>
  <c r="E14" i="97"/>
  <c r="E13" i="97"/>
  <c r="E12" i="97"/>
  <c r="E11" i="97"/>
  <c r="E10" i="97"/>
  <c r="D9" i="97"/>
  <c r="D8" i="97" s="1"/>
  <c r="C9" i="97"/>
  <c r="C8" i="97" s="1"/>
  <c r="E8" i="97" l="1"/>
  <c r="E9" i="97"/>
  <c r="D146" i="96"/>
  <c r="D145" i="96"/>
  <c r="D144" i="96"/>
  <c r="D143" i="96"/>
  <c r="D142" i="96"/>
  <c r="D141" i="96"/>
  <c r="D140" i="96"/>
  <c r="D139" i="96"/>
  <c r="G138" i="96"/>
  <c r="L138" i="96" s="1"/>
  <c r="F138" i="96"/>
  <c r="L137" i="96" s="1"/>
  <c r="E138" i="96"/>
  <c r="C138" i="96"/>
  <c r="D133" i="96"/>
  <c r="D132" i="96"/>
  <c r="D131" i="96"/>
  <c r="D130" i="96"/>
  <c r="D129" i="96"/>
  <c r="D128" i="96"/>
  <c r="D127" i="96"/>
  <c r="D126" i="96"/>
  <c r="D125" i="96" s="1"/>
  <c r="G125" i="96"/>
  <c r="L125" i="96" s="1"/>
  <c r="F125" i="96"/>
  <c r="L124" i="96" s="1"/>
  <c r="E125" i="96"/>
  <c r="C125" i="96"/>
  <c r="D120" i="96"/>
  <c r="D119" i="96"/>
  <c r="D118" i="96"/>
  <c r="D117" i="96"/>
  <c r="D116" i="96"/>
  <c r="D115" i="96"/>
  <c r="D114" i="96"/>
  <c r="D113" i="96"/>
  <c r="G112" i="96"/>
  <c r="L112" i="96" s="1"/>
  <c r="F112" i="96"/>
  <c r="L111" i="96" s="1"/>
  <c r="E112" i="96"/>
  <c r="C112" i="96"/>
  <c r="F107" i="96"/>
  <c r="D107" i="96" s="1"/>
  <c r="D106" i="96"/>
  <c r="D105" i="96"/>
  <c r="D104" i="96"/>
  <c r="D103" i="96"/>
  <c r="D102" i="96"/>
  <c r="D101" i="96"/>
  <c r="D100" i="96"/>
  <c r="L99" i="96"/>
  <c r="G99" i="96"/>
  <c r="E99" i="96"/>
  <c r="C99" i="96"/>
  <c r="F94" i="96"/>
  <c r="D94" i="96" s="1"/>
  <c r="D93" i="96"/>
  <c r="D92" i="96"/>
  <c r="D91" i="96"/>
  <c r="D90" i="96"/>
  <c r="D89" i="96"/>
  <c r="D88" i="96"/>
  <c r="D87" i="96"/>
  <c r="G86" i="96"/>
  <c r="E86" i="96"/>
  <c r="C86" i="96"/>
  <c r="D81" i="96"/>
  <c r="G80" i="96"/>
  <c r="D80" i="96" s="1"/>
  <c r="D79" i="96"/>
  <c r="D78" i="96"/>
  <c r="D77" i="96"/>
  <c r="D76" i="96"/>
  <c r="D75" i="96"/>
  <c r="D74" i="96"/>
  <c r="F73" i="96"/>
  <c r="L72" i="96" s="1"/>
  <c r="E73" i="96"/>
  <c r="C73" i="96"/>
  <c r="D68" i="96"/>
  <c r="D67" i="96"/>
  <c r="D66" i="96"/>
  <c r="D65" i="96"/>
  <c r="D64" i="96"/>
  <c r="D63" i="96"/>
  <c r="D62" i="96"/>
  <c r="D61" i="96"/>
  <c r="G60" i="96"/>
  <c r="L60" i="96" s="1"/>
  <c r="F60" i="96"/>
  <c r="L59" i="96" s="1"/>
  <c r="E60" i="96"/>
  <c r="C60" i="96"/>
  <c r="D55" i="96"/>
  <c r="D54" i="96"/>
  <c r="D53" i="96"/>
  <c r="D52" i="96"/>
  <c r="D51" i="96"/>
  <c r="D50" i="96"/>
  <c r="D49" i="96"/>
  <c r="D48" i="96"/>
  <c r="G47" i="96"/>
  <c r="L47" i="96" s="1"/>
  <c r="F47" i="96"/>
  <c r="L46" i="96" s="1"/>
  <c r="C47" i="96"/>
  <c r="G16" i="96"/>
  <c r="E16" i="96"/>
  <c r="F15" i="96"/>
  <c r="E15" i="96"/>
  <c r="G14" i="96"/>
  <c r="F14" i="96"/>
  <c r="E14" i="96"/>
  <c r="G13" i="96"/>
  <c r="F13" i="96"/>
  <c r="E13" i="96"/>
  <c r="D13" i="96" s="1"/>
  <c r="G12" i="96"/>
  <c r="F12" i="96"/>
  <c r="E12" i="96"/>
  <c r="G11" i="96"/>
  <c r="F11" i="96"/>
  <c r="E11" i="96"/>
  <c r="G10" i="96"/>
  <c r="F10" i="96"/>
  <c r="D10" i="96" s="1"/>
  <c r="G9" i="96"/>
  <c r="F9" i="96"/>
  <c r="E9" i="96"/>
  <c r="G1" i="96"/>
  <c r="F1" i="96"/>
  <c r="E1" i="96"/>
  <c r="D1" i="96"/>
  <c r="D9" i="96" l="1"/>
  <c r="I9" i="96" s="1"/>
  <c r="D73" i="96"/>
  <c r="D60" i="96"/>
  <c r="D11" i="96"/>
  <c r="I11" i="96" s="1"/>
  <c r="D112" i="96"/>
  <c r="I10" i="96"/>
  <c r="H10" i="96"/>
  <c r="D138" i="96"/>
  <c r="D12" i="96"/>
  <c r="H12" i="96" s="1"/>
  <c r="D14" i="96"/>
  <c r="D47" i="96"/>
  <c r="H14" i="96"/>
  <c r="I14" i="96"/>
  <c r="F16" i="96"/>
  <c r="D16" i="96" s="1"/>
  <c r="F99" i="96"/>
  <c r="L98" i="96" s="1"/>
  <c r="I13" i="96"/>
  <c r="H13" i="96"/>
  <c r="D86" i="96"/>
  <c r="D99" i="96"/>
  <c r="G15" i="96"/>
  <c r="D15" i="96" s="1"/>
  <c r="H11" i="96"/>
  <c r="F86" i="96"/>
  <c r="E8" i="96"/>
  <c r="E2" i="96" s="1"/>
  <c r="G73" i="96"/>
  <c r="L73" i="96" s="1"/>
  <c r="I12" i="96" l="1"/>
  <c r="H9" i="96"/>
  <c r="I16" i="96"/>
  <c r="H16" i="96"/>
  <c r="F8" i="96"/>
  <c r="F2" i="96" s="1"/>
  <c r="D8" i="96"/>
  <c r="I8" i="96" s="1"/>
  <c r="D2" i="96"/>
  <c r="I15" i="96"/>
  <c r="H15" i="96"/>
  <c r="G8" i="96"/>
  <c r="G2" i="96" s="1"/>
  <c r="H8" i="96" l="1"/>
  <c r="D28" i="18" l="1"/>
  <c r="E28" i="18" s="1"/>
  <c r="G29" i="42" l="1"/>
  <c r="C41" i="42"/>
  <c r="C28" i="42" s="1"/>
  <c r="C39" i="19" l="1"/>
  <c r="F43" i="11"/>
  <c r="G43" i="11"/>
  <c r="G19" i="62" l="1"/>
  <c r="G18" i="62"/>
  <c r="G17" i="62"/>
  <c r="G16" i="62"/>
  <c r="G15" i="62"/>
  <c r="G14" i="62"/>
  <c r="G13" i="62"/>
  <c r="G12" i="62"/>
  <c r="F31" i="65" l="1"/>
  <c r="F32" i="65"/>
  <c r="F33" i="65"/>
  <c r="F30" i="65" l="1"/>
  <c r="H22" i="65"/>
  <c r="G53" i="65"/>
  <c r="H54" i="65"/>
  <c r="H55" i="65"/>
  <c r="H53" i="65" s="1"/>
  <c r="H61" i="81" s="1"/>
  <c r="F61" i="81" s="1"/>
  <c r="H56" i="65"/>
  <c r="H58" i="65"/>
  <c r="N54" i="65" l="1"/>
  <c r="N43" i="65" l="1"/>
  <c r="K40" i="65"/>
  <c r="K38" i="65"/>
  <c r="K36" i="65"/>
  <c r="K11" i="65"/>
  <c r="L11" i="65"/>
  <c r="G35" i="65"/>
  <c r="N51" i="65"/>
  <c r="N52" i="65"/>
  <c r="K45" i="65"/>
  <c r="M33" i="65"/>
  <c r="I33" i="65" s="1"/>
  <c r="M32" i="65"/>
  <c r="I32" i="65" s="1"/>
  <c r="M31" i="65"/>
  <c r="I31" i="65" s="1"/>
  <c r="N22" i="65"/>
  <c r="N21" i="65" s="1"/>
  <c r="K21" i="65"/>
  <c r="L21" i="65"/>
  <c r="G21" i="65"/>
  <c r="H21" i="65"/>
  <c r="N12" i="65"/>
  <c r="N11" i="65" s="1"/>
  <c r="N58" i="65"/>
  <c r="M58" i="65" s="1"/>
  <c r="R58" i="65" s="1"/>
  <c r="N56" i="65"/>
  <c r="N55" i="65"/>
  <c r="M55" i="65" s="1"/>
  <c r="R55" i="65" s="1"/>
  <c r="M54" i="65"/>
  <c r="R54" i="65" s="1"/>
  <c r="M61" i="65"/>
  <c r="R61" i="65" s="1"/>
  <c r="J61" i="65"/>
  <c r="F61" i="65"/>
  <c r="J19" i="63" s="1"/>
  <c r="I19" i="63" s="1"/>
  <c r="G19" i="63" s="1"/>
  <c r="M60" i="65"/>
  <c r="R60" i="65" s="1"/>
  <c r="J60" i="65"/>
  <c r="F60" i="65"/>
  <c r="J18" i="63" s="1"/>
  <c r="I18" i="63" s="1"/>
  <c r="G18" i="63" s="1"/>
  <c r="M59" i="65"/>
  <c r="R59" i="65" s="1"/>
  <c r="J59" i="65"/>
  <c r="F59" i="65"/>
  <c r="J17" i="63" s="1"/>
  <c r="I17" i="63" s="1"/>
  <c r="G17" i="63" s="1"/>
  <c r="J58" i="65"/>
  <c r="F58" i="65"/>
  <c r="J16" i="63" s="1"/>
  <c r="I16" i="63" s="1"/>
  <c r="G16" i="63" s="1"/>
  <c r="M57" i="65"/>
  <c r="J57" i="65"/>
  <c r="F57" i="65"/>
  <c r="J15" i="63" s="1"/>
  <c r="I15" i="63" s="1"/>
  <c r="G15" i="63" s="1"/>
  <c r="M56" i="65"/>
  <c r="R56" i="65" s="1"/>
  <c r="J56" i="65"/>
  <c r="F56" i="65"/>
  <c r="J14" i="63" s="1"/>
  <c r="I14" i="63" s="1"/>
  <c r="G14" i="63" s="1"/>
  <c r="J55" i="65"/>
  <c r="F55" i="65"/>
  <c r="J13" i="63" s="1"/>
  <c r="I13" i="63" s="1"/>
  <c r="G13" i="63" s="1"/>
  <c r="J54" i="65"/>
  <c r="F54" i="65"/>
  <c r="J12" i="63" s="1"/>
  <c r="I12" i="63" s="1"/>
  <c r="G12" i="63" s="1"/>
  <c r="O53" i="65"/>
  <c r="L53" i="65"/>
  <c r="K53" i="65"/>
  <c r="K10" i="65" l="1"/>
  <c r="L10" i="65"/>
  <c r="I61" i="65"/>
  <c r="N69" i="81"/>
  <c r="L69" i="81" s="1"/>
  <c r="O19" i="62"/>
  <c r="N10" i="65"/>
  <c r="P61" i="65"/>
  <c r="N53" i="65"/>
  <c r="F53" i="65"/>
  <c r="E23" i="18" s="1"/>
  <c r="I57" i="65"/>
  <c r="I60" i="65"/>
  <c r="I59" i="65"/>
  <c r="I58" i="65"/>
  <c r="R57" i="65"/>
  <c r="I54" i="65"/>
  <c r="I56" i="65"/>
  <c r="P56" i="65" s="1"/>
  <c r="I55" i="65"/>
  <c r="J53" i="65"/>
  <c r="M53" i="65"/>
  <c r="P55" i="65" l="1"/>
  <c r="N63" i="81"/>
  <c r="L63" i="81" s="1"/>
  <c r="O13" i="62"/>
  <c r="P54" i="65"/>
  <c r="N62" i="81"/>
  <c r="O12" i="62"/>
  <c r="P58" i="65"/>
  <c r="N66" i="81"/>
  <c r="L66" i="81" s="1"/>
  <c r="O16" i="62"/>
  <c r="P60" i="65"/>
  <c r="N68" i="81"/>
  <c r="L68" i="81" s="1"/>
  <c r="O18" i="62"/>
  <c r="N64" i="81"/>
  <c r="L64" i="81" s="1"/>
  <c r="O14" i="62"/>
  <c r="P59" i="65"/>
  <c r="N67" i="81"/>
  <c r="L67" i="81" s="1"/>
  <c r="O17" i="62"/>
  <c r="P57" i="65"/>
  <c r="N65" i="81"/>
  <c r="L65" i="81" s="1"/>
  <c r="O15" i="62"/>
  <c r="R53" i="65"/>
  <c r="I53" i="65"/>
  <c r="N61" i="81" l="1"/>
  <c r="N12" i="81" s="1"/>
  <c r="L62" i="81"/>
  <c r="L61" i="81" s="1"/>
  <c r="L12" i="81" s="1"/>
  <c r="P53" i="65"/>
  <c r="L56" i="55"/>
  <c r="L58" i="55" s="1"/>
  <c r="G54" i="55" l="1"/>
  <c r="F54" i="55" l="1"/>
  <c r="B206" i="95" l="1"/>
  <c r="B205" i="95"/>
  <c r="B204" i="95"/>
  <c r="B203" i="95"/>
  <c r="B202" i="95"/>
  <c r="B201" i="95"/>
  <c r="C200" i="95"/>
  <c r="B200" i="95" s="1"/>
  <c r="B199" i="95"/>
  <c r="B198" i="95"/>
  <c r="B197" i="95"/>
  <c r="B196" i="95"/>
  <c r="E195" i="95"/>
  <c r="E192" i="95" s="1"/>
  <c r="D195" i="95"/>
  <c r="D192" i="95" s="1"/>
  <c r="C195" i="95"/>
  <c r="C192" i="95" s="1"/>
  <c r="C191" i="95" s="1"/>
  <c r="B191" i="95" s="1"/>
  <c r="B194" i="95"/>
  <c r="B193" i="95"/>
  <c r="D187" i="95"/>
  <c r="B187" i="95" s="1"/>
  <c r="B186" i="95"/>
  <c r="B185" i="95"/>
  <c r="B184" i="95"/>
  <c r="B183" i="95"/>
  <c r="B182" i="95"/>
  <c r="B181" i="95"/>
  <c r="B180" i="95"/>
  <c r="B179" i="95"/>
  <c r="B178" i="95"/>
  <c r="B177" i="95"/>
  <c r="E176" i="95"/>
  <c r="E173" i="95" s="1"/>
  <c r="D176" i="95"/>
  <c r="C176" i="95"/>
  <c r="C173" i="95" s="1"/>
  <c r="B175" i="95"/>
  <c r="B174" i="95"/>
  <c r="C172" i="95"/>
  <c r="B172" i="95" s="1"/>
  <c r="B167" i="95"/>
  <c r="D166" i="95"/>
  <c r="B166" i="95" s="1"/>
  <c r="C166" i="95"/>
  <c r="B165" i="95"/>
  <c r="B164" i="95"/>
  <c r="B163" i="95"/>
  <c r="B162" i="95"/>
  <c r="B161" i="95"/>
  <c r="B160" i="95"/>
  <c r="B159" i="95"/>
  <c r="B158" i="95"/>
  <c r="E157" i="95"/>
  <c r="E154" i="95" s="1"/>
  <c r="C157" i="95"/>
  <c r="B156" i="95"/>
  <c r="B155" i="95"/>
  <c r="B153" i="95"/>
  <c r="B148" i="95"/>
  <c r="C147" i="95"/>
  <c r="B147" i="95" s="1"/>
  <c r="C146" i="95"/>
  <c r="B146" i="95" s="1"/>
  <c r="B145" i="95"/>
  <c r="C144" i="95"/>
  <c r="B144" i="95" s="1"/>
  <c r="C143" i="95"/>
  <c r="B143" i="95" s="1"/>
  <c r="C142" i="95"/>
  <c r="B142" i="95" s="1"/>
  <c r="C141" i="95"/>
  <c r="B141" i="95" s="1"/>
  <c r="B140" i="95"/>
  <c r="B139" i="95"/>
  <c r="E138" i="95"/>
  <c r="D138" i="95"/>
  <c r="D135" i="95" s="1"/>
  <c r="B137" i="95"/>
  <c r="B136" i="95"/>
  <c r="E135" i="95"/>
  <c r="C134" i="95"/>
  <c r="B134" i="95" s="1"/>
  <c r="B129" i="95"/>
  <c r="C128" i="95"/>
  <c r="B128" i="95" s="1"/>
  <c r="B127" i="95"/>
  <c r="B126" i="95"/>
  <c r="B125" i="95"/>
  <c r="C124" i="95"/>
  <c r="B124" i="95" s="1"/>
  <c r="B123" i="95"/>
  <c r="C122" i="95"/>
  <c r="B122" i="95" s="1"/>
  <c r="B121" i="95"/>
  <c r="B120" i="95"/>
  <c r="E119" i="95"/>
  <c r="E116" i="95" s="1"/>
  <c r="D119" i="95"/>
  <c r="D116" i="95" s="1"/>
  <c r="C119" i="95"/>
  <c r="B119" i="95" s="1"/>
  <c r="B118" i="95"/>
  <c r="B117" i="95"/>
  <c r="B115" i="95"/>
  <c r="B111" i="95"/>
  <c r="B110" i="95"/>
  <c r="B109" i="95"/>
  <c r="B108" i="95"/>
  <c r="B107" i="95"/>
  <c r="B106" i="95"/>
  <c r="B105" i="95"/>
  <c r="B104" i="95"/>
  <c r="B103" i="95"/>
  <c r="B102" i="95"/>
  <c r="B101" i="95"/>
  <c r="E100" i="95"/>
  <c r="E97" i="95" s="1"/>
  <c r="D100" i="95"/>
  <c r="D97" i="95" s="1"/>
  <c r="C100" i="95"/>
  <c r="C97" i="95" s="1"/>
  <c r="B99" i="95"/>
  <c r="B98" i="95"/>
  <c r="B96" i="95"/>
  <c r="B91" i="95"/>
  <c r="D90" i="95"/>
  <c r="D81" i="95" s="1"/>
  <c r="C90" i="95"/>
  <c r="B89" i="95"/>
  <c r="B88" i="95"/>
  <c r="B87" i="95"/>
  <c r="B86" i="95"/>
  <c r="B85" i="95"/>
  <c r="C84" i="95"/>
  <c r="B84" i="95"/>
  <c r="B83" i="95"/>
  <c r="B82" i="95"/>
  <c r="E81" i="95"/>
  <c r="E78" i="95" s="1"/>
  <c r="B80" i="95"/>
  <c r="B79" i="95"/>
  <c r="B77" i="95"/>
  <c r="B72" i="95"/>
  <c r="C71" i="95"/>
  <c r="B71" i="95" s="1"/>
  <c r="C70" i="95"/>
  <c r="B70" i="95" s="1"/>
  <c r="D69" i="95"/>
  <c r="D21" i="95" s="1"/>
  <c r="C69" i="95"/>
  <c r="B68" i="95"/>
  <c r="D67" i="95"/>
  <c r="C67" i="95"/>
  <c r="D66" i="95"/>
  <c r="C66" i="95"/>
  <c r="C65" i="95"/>
  <c r="B65" i="95" s="1"/>
  <c r="C64" i="95"/>
  <c r="B64" i="95" s="1"/>
  <c r="B63" i="95"/>
  <c r="E62" i="95"/>
  <c r="E59" i="95" s="1"/>
  <c r="B61" i="95"/>
  <c r="D60" i="95"/>
  <c r="D12" i="95" s="1"/>
  <c r="D58" i="95"/>
  <c r="C58" i="95"/>
  <c r="B58" i="95" s="1"/>
  <c r="B53" i="95"/>
  <c r="B52" i="95"/>
  <c r="B51" i="95"/>
  <c r="B50" i="95"/>
  <c r="C49" i="95"/>
  <c r="C20" i="95" s="1"/>
  <c r="D48" i="95"/>
  <c r="B47" i="95"/>
  <c r="C46" i="95"/>
  <c r="B46" i="95" s="1"/>
  <c r="C45" i="95"/>
  <c r="B45" i="95" s="1"/>
  <c r="B44" i="95"/>
  <c r="E43" i="95"/>
  <c r="E40" i="95" s="1"/>
  <c r="B42" i="95"/>
  <c r="C41" i="95"/>
  <c r="C12" i="95" s="1"/>
  <c r="D39" i="95"/>
  <c r="D10" i="95" s="1"/>
  <c r="C39" i="95"/>
  <c r="E25" i="95"/>
  <c r="E24" i="95"/>
  <c r="D24" i="95"/>
  <c r="B24" i="95" s="1"/>
  <c r="C24" i="95"/>
  <c r="E23" i="95"/>
  <c r="E22" i="95"/>
  <c r="D22" i="95"/>
  <c r="E21" i="95"/>
  <c r="E20" i="95"/>
  <c r="D20" i="95"/>
  <c r="E19" i="95"/>
  <c r="E18" i="95"/>
  <c r="E17" i="95"/>
  <c r="D17" i="95"/>
  <c r="E16" i="95"/>
  <c r="D16" i="95"/>
  <c r="E15" i="95"/>
  <c r="D15" i="95"/>
  <c r="C15" i="95"/>
  <c r="B15" i="95" s="1"/>
  <c r="E13" i="95"/>
  <c r="D13" i="95"/>
  <c r="C13" i="95"/>
  <c r="E12" i="95"/>
  <c r="F11" i="95"/>
  <c r="E10" i="95"/>
  <c r="B90" i="95" l="1"/>
  <c r="B13" i="95"/>
  <c r="D23" i="95"/>
  <c r="B69" i="95"/>
  <c r="C81" i="95"/>
  <c r="D157" i="95"/>
  <c r="B157" i="95" s="1"/>
  <c r="B41" i="95"/>
  <c r="B67" i="95"/>
  <c r="B39" i="95"/>
  <c r="G10" i="95" s="1"/>
  <c r="B195" i="95"/>
  <c r="B192" i="95" s="1"/>
  <c r="C19" i="95"/>
  <c r="C17" i="95"/>
  <c r="B17" i="95" s="1"/>
  <c r="C23" i="95"/>
  <c r="B23" i="95" s="1"/>
  <c r="E14" i="95"/>
  <c r="E11" i="95" s="1"/>
  <c r="B100" i="95"/>
  <c r="D19" i="95"/>
  <c r="B60" i="95"/>
  <c r="B176" i="95"/>
  <c r="B20" i="95"/>
  <c r="B97" i="95"/>
  <c r="D173" i="95"/>
  <c r="B173" i="95" s="1"/>
  <c r="C21" i="95"/>
  <c r="B21" i="95" s="1"/>
  <c r="C43" i="95"/>
  <c r="C54" i="95" s="1"/>
  <c r="C22" i="95"/>
  <c r="B22" i="95" s="1"/>
  <c r="C18" i="95"/>
  <c r="D43" i="95"/>
  <c r="D54" i="95" s="1"/>
  <c r="D40" i="95" s="1"/>
  <c r="B48" i="95"/>
  <c r="C62" i="95"/>
  <c r="C73" i="95" s="1"/>
  <c r="C10" i="95"/>
  <c r="B10" i="95" s="1"/>
  <c r="B49" i="95"/>
  <c r="B12" i="95"/>
  <c r="D62" i="95"/>
  <c r="D73" i="95" s="1"/>
  <c r="B66" i="95"/>
  <c r="D18" i="95"/>
  <c r="B81" i="95"/>
  <c r="C92" i="95"/>
  <c r="C138" i="95"/>
  <c r="C168" i="95"/>
  <c r="C154" i="95" s="1"/>
  <c r="D92" i="95"/>
  <c r="D78" i="95" s="1"/>
  <c r="C130" i="95"/>
  <c r="B130" i="95" s="1"/>
  <c r="C16" i="95"/>
  <c r="B16" i="95" s="1"/>
  <c r="B92" i="95" l="1"/>
  <c r="D168" i="95"/>
  <c r="D154" i="95" s="1"/>
  <c r="B154" i="95" s="1"/>
  <c r="B43" i="95"/>
  <c r="D14" i="95"/>
  <c r="H10" i="95"/>
  <c r="C14" i="95"/>
  <c r="B18" i="95"/>
  <c r="C116" i="95"/>
  <c r="B116" i="95" s="1"/>
  <c r="B19" i="95"/>
  <c r="B73" i="95"/>
  <c r="C59" i="95"/>
  <c r="B138" i="95"/>
  <c r="C149" i="95"/>
  <c r="B149" i="95" s="1"/>
  <c r="C78" i="95"/>
  <c r="B78" i="95" s="1"/>
  <c r="C25" i="95"/>
  <c r="B54" i="95"/>
  <c r="C40" i="95"/>
  <c r="B40" i="95" s="1"/>
  <c r="B168" i="95"/>
  <c r="D25" i="95"/>
  <c r="D11" i="95" s="1"/>
  <c r="D59" i="95"/>
  <c r="B62" i="95"/>
  <c r="B14" i="95" l="1"/>
  <c r="B25" i="95"/>
  <c r="B11" i="95" s="1"/>
  <c r="B59" i="95"/>
  <c r="C11" i="95"/>
  <c r="C135" i="95"/>
  <c r="B135" i="95" s="1"/>
  <c r="G11" i="95" l="1"/>
  <c r="H11" i="95" s="1"/>
  <c r="E131" i="66"/>
  <c r="F29" i="94" l="1"/>
  <c r="D29" i="94"/>
  <c r="F28" i="94"/>
  <c r="D28" i="94"/>
  <c r="G27" i="94"/>
  <c r="E27" i="94"/>
  <c r="F26" i="94"/>
  <c r="D26" i="94"/>
  <c r="H26" i="94" s="1"/>
  <c r="F25" i="94"/>
  <c r="D25" i="94"/>
  <c r="F24" i="94"/>
  <c r="D24" i="94"/>
  <c r="F23" i="94"/>
  <c r="D23" i="94"/>
  <c r="F22" i="94"/>
  <c r="D22" i="94"/>
  <c r="G21" i="94"/>
  <c r="E21" i="94"/>
  <c r="F20" i="94"/>
  <c r="D20" i="94"/>
  <c r="F19" i="94"/>
  <c r="D19" i="94"/>
  <c r="F18" i="94"/>
  <c r="D18" i="94"/>
  <c r="F17" i="94"/>
  <c r="D17" i="94"/>
  <c r="F16" i="94"/>
  <c r="D16" i="94"/>
  <c r="H14" i="94"/>
  <c r="F13" i="94"/>
  <c r="F12" i="94" s="1"/>
  <c r="D13" i="94"/>
  <c r="F11" i="94"/>
  <c r="F9" i="94" s="1"/>
  <c r="D11" i="94"/>
  <c r="D9" i="94" s="1"/>
  <c r="H10" i="94"/>
  <c r="G8" i="94"/>
  <c r="E8" i="94"/>
  <c r="Y7" i="94"/>
  <c r="X7" i="94"/>
  <c r="W7" i="94"/>
  <c r="V7" i="94"/>
  <c r="U7" i="94"/>
  <c r="T7" i="94"/>
  <c r="S7" i="94"/>
  <c r="R7" i="94"/>
  <c r="Q7" i="94"/>
  <c r="P7" i="94"/>
  <c r="O7" i="94"/>
  <c r="N7" i="94"/>
  <c r="M7" i="94"/>
  <c r="L7" i="94"/>
  <c r="K7" i="94"/>
  <c r="J7" i="94"/>
  <c r="F27" i="94" l="1"/>
  <c r="F15" i="94"/>
  <c r="G7" i="94"/>
  <c r="H17" i="94"/>
  <c r="H25" i="94"/>
  <c r="H9" i="94"/>
  <c r="E7" i="94"/>
  <c r="D15" i="94"/>
  <c r="H29" i="94"/>
  <c r="H24" i="94"/>
  <c r="H28" i="94"/>
  <c r="H13" i="94"/>
  <c r="H22" i="94"/>
  <c r="D21" i="94"/>
  <c r="H11" i="94"/>
  <c r="D12" i="94"/>
  <c r="H12" i="94" s="1"/>
  <c r="F21" i="94"/>
  <c r="H18" i="94"/>
  <c r="H16" i="94"/>
  <c r="D27" i="94"/>
  <c r="H23" i="94"/>
  <c r="J671" i="93"/>
  <c r="G1823" i="92"/>
  <c r="G1849" i="92"/>
  <c r="G1848" i="92" s="1"/>
  <c r="G1847" i="92" s="1"/>
  <c r="G1824" i="92" s="1"/>
  <c r="E12" i="91"/>
  <c r="F11" i="91"/>
  <c r="C11" i="91"/>
  <c r="D11" i="91" s="1"/>
  <c r="F10" i="91"/>
  <c r="H10" i="91" s="1"/>
  <c r="D10" i="91"/>
  <c r="D9" i="91"/>
  <c r="F9" i="91" s="1"/>
  <c r="G11" i="91" l="1"/>
  <c r="H15" i="94"/>
  <c r="H27" i="94"/>
  <c r="F8" i="94"/>
  <c r="F7" i="94" s="1"/>
  <c r="I27" i="94"/>
  <c r="C9" i="91"/>
  <c r="C12" i="91" s="1"/>
  <c r="D12" i="91"/>
  <c r="H8" i="94"/>
  <c r="H7" i="94" s="1"/>
  <c r="H21" i="94"/>
  <c r="I21" i="94"/>
  <c r="D8" i="94"/>
  <c r="D7" i="94" s="1"/>
  <c r="F12" i="91"/>
  <c r="H11" i="91"/>
  <c r="G10" i="91"/>
  <c r="G9" i="91" l="1"/>
  <c r="H9" i="91"/>
  <c r="I7" i="94"/>
  <c r="G12" i="91"/>
  <c r="H12" i="91"/>
  <c r="C287" i="88" l="1"/>
  <c r="C286" i="88"/>
  <c r="C285" i="88"/>
  <c r="C284" i="88"/>
  <c r="C283" i="88"/>
  <c r="C282" i="88"/>
  <c r="C281" i="88"/>
  <c r="C280" i="88"/>
  <c r="C279" i="88"/>
  <c r="C278" i="88"/>
  <c r="F277" i="88"/>
  <c r="E277" i="88"/>
  <c r="C277" i="88" s="1"/>
  <c r="C276" i="88"/>
  <c r="F275" i="88"/>
  <c r="D275" i="88"/>
  <c r="C274" i="88"/>
  <c r="C273" i="88"/>
  <c r="C272" i="88"/>
  <c r="C271" i="88"/>
  <c r="C270" i="88"/>
  <c r="C269" i="88"/>
  <c r="C268" i="88"/>
  <c r="F267" i="88"/>
  <c r="F264" i="88" s="1"/>
  <c r="F263" i="88" s="1"/>
  <c r="E267" i="88"/>
  <c r="C266" i="88"/>
  <c r="C265" i="88"/>
  <c r="C259" i="88"/>
  <c r="C258" i="88"/>
  <c r="E257" i="88"/>
  <c r="E249" i="88" s="1"/>
  <c r="C256" i="88"/>
  <c r="C255" i="88"/>
  <c r="C254" i="88"/>
  <c r="C253" i="88"/>
  <c r="C252" i="88"/>
  <c r="C251" i="88"/>
  <c r="C250" i="88"/>
  <c r="F249" i="88"/>
  <c r="F247" i="88" s="1"/>
  <c r="C248" i="88"/>
  <c r="D247" i="88"/>
  <c r="C246" i="88"/>
  <c r="C245" i="88"/>
  <c r="C244" i="88"/>
  <c r="C243" i="88"/>
  <c r="C242" i="88"/>
  <c r="C241" i="88"/>
  <c r="C240" i="88"/>
  <c r="F239" i="88"/>
  <c r="F236" i="88" s="1"/>
  <c r="F235" i="88" s="1"/>
  <c r="E239" i="88"/>
  <c r="C238" i="88"/>
  <c r="C237" i="88"/>
  <c r="C231" i="88"/>
  <c r="C230" i="88"/>
  <c r="C229" i="88"/>
  <c r="C228" i="88"/>
  <c r="C227" i="88"/>
  <c r="C226" i="88"/>
  <c r="C225" i="88"/>
  <c r="C224" i="88"/>
  <c r="C223" i="88"/>
  <c r="C222" i="88"/>
  <c r="F221" i="88"/>
  <c r="E221" i="88"/>
  <c r="E219" i="88" s="1"/>
  <c r="C220" i="88"/>
  <c r="D219" i="88"/>
  <c r="C218" i="88"/>
  <c r="C217" i="88"/>
  <c r="C216" i="88"/>
  <c r="C215" i="88"/>
  <c r="C214" i="88"/>
  <c r="C213" i="88"/>
  <c r="C212" i="88"/>
  <c r="F211" i="88"/>
  <c r="F208" i="88" s="1"/>
  <c r="F207" i="88" s="1"/>
  <c r="E211" i="88"/>
  <c r="E208" i="88" s="1"/>
  <c r="C210" i="88"/>
  <c r="C209" i="88"/>
  <c r="C203" i="88"/>
  <c r="C202" i="88"/>
  <c r="C201" i="88"/>
  <c r="C200" i="88"/>
  <c r="C199" i="88"/>
  <c r="C198" i="88"/>
  <c r="C197" i="88"/>
  <c r="C196" i="88"/>
  <c r="C195" i="88"/>
  <c r="C194" i="88"/>
  <c r="F193" i="88"/>
  <c r="F191" i="88" s="1"/>
  <c r="E193" i="88"/>
  <c r="C192" i="88"/>
  <c r="D191" i="88"/>
  <c r="C190" i="88"/>
  <c r="C189" i="88"/>
  <c r="C188" i="88"/>
  <c r="C187" i="88"/>
  <c r="C186" i="88"/>
  <c r="C185" i="88"/>
  <c r="C184" i="88"/>
  <c r="F183" i="88"/>
  <c r="F180" i="88" s="1"/>
  <c r="F179" i="88" s="1"/>
  <c r="E183" i="88"/>
  <c r="C182" i="88"/>
  <c r="C181" i="88"/>
  <c r="C175" i="88"/>
  <c r="C174" i="88"/>
  <c r="C173" i="88"/>
  <c r="C172" i="88"/>
  <c r="C171" i="88"/>
  <c r="C170" i="88"/>
  <c r="C169" i="88"/>
  <c r="C168" i="88"/>
  <c r="C167" i="88"/>
  <c r="C166" i="88"/>
  <c r="F165" i="88"/>
  <c r="E165" i="88"/>
  <c r="E163" i="88" s="1"/>
  <c r="C164" i="88"/>
  <c r="D163" i="88"/>
  <c r="C162" i="88"/>
  <c r="C161" i="88"/>
  <c r="C160" i="88"/>
  <c r="C159" i="88"/>
  <c r="C158" i="88"/>
  <c r="C157" i="88"/>
  <c r="C156" i="88"/>
  <c r="F155" i="88"/>
  <c r="E155" i="88"/>
  <c r="E152" i="88" s="1"/>
  <c r="E151" i="88" s="1"/>
  <c r="C154" i="88"/>
  <c r="C153" i="88"/>
  <c r="F152" i="88"/>
  <c r="F151" i="88" s="1"/>
  <c r="D152" i="88"/>
  <c r="C147" i="88"/>
  <c r="C146" i="88"/>
  <c r="C145" i="88"/>
  <c r="C144" i="88"/>
  <c r="C143" i="88"/>
  <c r="C142" i="88"/>
  <c r="C141" i="88"/>
  <c r="C140" i="88"/>
  <c r="C139" i="88"/>
  <c r="C138" i="88"/>
  <c r="F137" i="88"/>
  <c r="F135" i="88" s="1"/>
  <c r="E137" i="88"/>
  <c r="E135" i="88" s="1"/>
  <c r="C136" i="88"/>
  <c r="D135" i="88"/>
  <c r="C134" i="88"/>
  <c r="C133" i="88"/>
  <c r="C132" i="88"/>
  <c r="C131" i="88"/>
  <c r="C130" i="88"/>
  <c r="C129" i="88"/>
  <c r="C128" i="88"/>
  <c r="F127" i="88"/>
  <c r="E127" i="88"/>
  <c r="E124" i="88" s="1"/>
  <c r="E123" i="88" s="1"/>
  <c r="C126" i="88"/>
  <c r="C125" i="88"/>
  <c r="C119" i="88"/>
  <c r="C118" i="88"/>
  <c r="E117" i="88"/>
  <c r="C117" i="88" s="1"/>
  <c r="C116" i="88"/>
  <c r="C115" i="88"/>
  <c r="E114" i="88"/>
  <c r="C114" i="88" s="1"/>
  <c r="C113" i="88"/>
  <c r="F112" i="88"/>
  <c r="F25" i="88" s="1"/>
  <c r="E112" i="88"/>
  <c r="E25" i="88" s="1"/>
  <c r="C111" i="88"/>
  <c r="F110" i="88"/>
  <c r="E110" i="88"/>
  <c r="E108" i="88"/>
  <c r="C106" i="88"/>
  <c r="C105" i="88"/>
  <c r="C104" i="88"/>
  <c r="C103" i="88"/>
  <c r="C102" i="88"/>
  <c r="C101" i="88"/>
  <c r="F100" i="88"/>
  <c r="F13" i="88" s="1"/>
  <c r="E100" i="88"/>
  <c r="E13" i="88" s="1"/>
  <c r="C98" i="88"/>
  <c r="F97" i="88"/>
  <c r="E97" i="88"/>
  <c r="C91" i="88"/>
  <c r="C90" i="88"/>
  <c r="C89" i="88"/>
  <c r="F88" i="88"/>
  <c r="F29" i="88" s="1"/>
  <c r="E88" i="88"/>
  <c r="E81" i="88" s="1"/>
  <c r="C87" i="88"/>
  <c r="C86" i="88"/>
  <c r="C85" i="88"/>
  <c r="C84" i="88"/>
  <c r="C83" i="88"/>
  <c r="C82" i="88"/>
  <c r="E80" i="88"/>
  <c r="C80" i="88" s="1"/>
  <c r="C78" i="88"/>
  <c r="C77" i="88"/>
  <c r="C76" i="88"/>
  <c r="C75" i="88"/>
  <c r="C74" i="88"/>
  <c r="C73" i="88"/>
  <c r="C72" i="88"/>
  <c r="F71" i="88"/>
  <c r="E71" i="88"/>
  <c r="C70" i="88"/>
  <c r="F69" i="88"/>
  <c r="E69" i="88"/>
  <c r="F32" i="88"/>
  <c r="E32" i="88"/>
  <c r="C32" i="88" s="1"/>
  <c r="F31" i="88"/>
  <c r="E31" i="88"/>
  <c r="C31" i="88" s="1"/>
  <c r="F30" i="88"/>
  <c r="F28" i="88"/>
  <c r="E28" i="88"/>
  <c r="F27" i="88"/>
  <c r="F26" i="88"/>
  <c r="E26" i="88"/>
  <c r="F24" i="88"/>
  <c r="E24" i="88"/>
  <c r="C24" i="88" s="1"/>
  <c r="H21" i="88"/>
  <c r="F21" i="88"/>
  <c r="H20" i="88"/>
  <c r="F19" i="88"/>
  <c r="E19" i="88"/>
  <c r="C19" i="88" s="1"/>
  <c r="F18" i="88"/>
  <c r="E18" i="88"/>
  <c r="F17" i="88"/>
  <c r="E17" i="88"/>
  <c r="F16" i="88"/>
  <c r="E16" i="88"/>
  <c r="C16" i="88" s="1"/>
  <c r="F15" i="88"/>
  <c r="E15" i="88"/>
  <c r="C15" i="88" s="1"/>
  <c r="F14" i="88"/>
  <c r="C14" i="88" s="1"/>
  <c r="E14" i="88"/>
  <c r="F11" i="88"/>
  <c r="E11" i="88"/>
  <c r="E118" i="87"/>
  <c r="D118" i="87"/>
  <c r="C118" i="87"/>
  <c r="B118" i="87"/>
  <c r="B117" i="87"/>
  <c r="F116" i="87"/>
  <c r="F115" i="87"/>
  <c r="F114" i="87"/>
  <c r="E114" i="87"/>
  <c r="E121" i="87" s="1"/>
  <c r="D114" i="87"/>
  <c r="C114" i="87"/>
  <c r="C121" i="87" s="1"/>
  <c r="E107" i="87"/>
  <c r="D107" i="87"/>
  <c r="C107" i="87"/>
  <c r="B107" i="87"/>
  <c r="B106" i="87"/>
  <c r="F105" i="87"/>
  <c r="F104" i="87"/>
  <c r="F103" i="87"/>
  <c r="E103" i="87"/>
  <c r="E110" i="87" s="1"/>
  <c r="D103" i="87"/>
  <c r="D110" i="87" s="1"/>
  <c r="C103" i="87"/>
  <c r="E96" i="87"/>
  <c r="D96" i="87"/>
  <c r="C96" i="87"/>
  <c r="B96" i="87"/>
  <c r="B95" i="87"/>
  <c r="F94" i="87"/>
  <c r="G94" i="87" s="1"/>
  <c r="F93" i="87"/>
  <c r="F92" i="87"/>
  <c r="E92" i="87"/>
  <c r="D92" i="87"/>
  <c r="D99" i="87" s="1"/>
  <c r="C92" i="87"/>
  <c r="B92" i="87" s="1"/>
  <c r="E85" i="87"/>
  <c r="D85" i="87"/>
  <c r="C85" i="87"/>
  <c r="B85" i="87"/>
  <c r="B84" i="87"/>
  <c r="F83" i="87"/>
  <c r="F82" i="87"/>
  <c r="F81" i="87"/>
  <c r="E81" i="87"/>
  <c r="E88" i="87" s="1"/>
  <c r="D81" i="87"/>
  <c r="D88" i="87" s="1"/>
  <c r="C81" i="87"/>
  <c r="C88" i="87" s="1"/>
  <c r="B76" i="87"/>
  <c r="B74" i="87" s="1"/>
  <c r="E74" i="87"/>
  <c r="D74" i="87"/>
  <c r="C74" i="87"/>
  <c r="B73" i="87"/>
  <c r="E70" i="87"/>
  <c r="D70" i="87"/>
  <c r="D77" i="87" s="1"/>
  <c r="C70" i="87"/>
  <c r="E63" i="87"/>
  <c r="D63" i="87"/>
  <c r="C63" i="87"/>
  <c r="B63" i="87"/>
  <c r="B62" i="87"/>
  <c r="F61" i="87"/>
  <c r="F60" i="87"/>
  <c r="F59" i="87"/>
  <c r="E59" i="87"/>
  <c r="E66" i="87" s="1"/>
  <c r="D59" i="87"/>
  <c r="D66" i="87" s="1"/>
  <c r="C59" i="87"/>
  <c r="C66" i="87" s="1"/>
  <c r="E52" i="87"/>
  <c r="D52" i="87"/>
  <c r="C52" i="87"/>
  <c r="F51" i="87"/>
  <c r="B51" i="87"/>
  <c r="F50" i="87"/>
  <c r="F49" i="87"/>
  <c r="E48" i="87"/>
  <c r="D48" i="87"/>
  <c r="C48" i="87"/>
  <c r="C55" i="87" s="1"/>
  <c r="E41" i="87"/>
  <c r="D41" i="87"/>
  <c r="C41" i="87"/>
  <c r="B41" i="87"/>
  <c r="E40" i="87"/>
  <c r="E10" i="87" s="1"/>
  <c r="D40" i="87"/>
  <c r="D10" i="87" s="1"/>
  <c r="F39" i="87"/>
  <c r="E39" i="87"/>
  <c r="E9" i="87" s="1"/>
  <c r="D39" i="87"/>
  <c r="D9" i="87" s="1"/>
  <c r="F38" i="87"/>
  <c r="E38" i="87"/>
  <c r="D38" i="87"/>
  <c r="F37" i="87"/>
  <c r="C37" i="87"/>
  <c r="C44" i="87" s="1"/>
  <c r="E13" i="87"/>
  <c r="D13" i="87"/>
  <c r="E12" i="87"/>
  <c r="D12" i="87"/>
  <c r="C11" i="87"/>
  <c r="C7" i="87"/>
  <c r="C99" i="87" l="1"/>
  <c r="C221" i="88"/>
  <c r="C77" i="87"/>
  <c r="C18" i="88"/>
  <c r="B12" i="87"/>
  <c r="G60" i="87"/>
  <c r="E11" i="87"/>
  <c r="E77" i="87"/>
  <c r="B77" i="87" s="1"/>
  <c r="B13" i="87"/>
  <c r="C69" i="88"/>
  <c r="E37" i="87"/>
  <c r="E44" i="87" s="1"/>
  <c r="G39" i="87" s="1"/>
  <c r="B48" i="87"/>
  <c r="E55" i="87"/>
  <c r="B55" i="87" s="1"/>
  <c r="G49" i="87" s="1"/>
  <c r="B114" i="87"/>
  <c r="C11" i="88"/>
  <c r="C26" i="88"/>
  <c r="C28" i="88"/>
  <c r="C137" i="88"/>
  <c r="C135" i="88" s="1"/>
  <c r="C193" i="88"/>
  <c r="C191" i="88" s="1"/>
  <c r="F219" i="88"/>
  <c r="C239" i="88"/>
  <c r="C267" i="88"/>
  <c r="E275" i="88"/>
  <c r="E99" i="88"/>
  <c r="E12" i="88" s="1"/>
  <c r="C14" i="87"/>
  <c r="D55" i="87"/>
  <c r="B88" i="87"/>
  <c r="E99" i="87"/>
  <c r="B99" i="87" s="1"/>
  <c r="G93" i="87"/>
  <c r="F68" i="88"/>
  <c r="F67" i="88" s="1"/>
  <c r="C165" i="88"/>
  <c r="D11" i="87"/>
  <c r="B11" i="87" s="1"/>
  <c r="B66" i="87"/>
  <c r="G59" i="87" s="1"/>
  <c r="C110" i="87"/>
  <c r="B110" i="87" s="1"/>
  <c r="G103" i="87" s="1"/>
  <c r="D121" i="87"/>
  <c r="B121" i="87" s="1"/>
  <c r="G114" i="87" s="1"/>
  <c r="E264" i="88"/>
  <c r="C264" i="88" s="1"/>
  <c r="G82" i="87"/>
  <c r="G116" i="87"/>
  <c r="C275" i="88"/>
  <c r="G83" i="87"/>
  <c r="C219" i="88"/>
  <c r="C127" i="88"/>
  <c r="B52" i="87"/>
  <c r="B70" i="87"/>
  <c r="C17" i="88"/>
  <c r="F163" i="88"/>
  <c r="C183" i="88"/>
  <c r="C257" i="88"/>
  <c r="B9" i="87"/>
  <c r="B40" i="87"/>
  <c r="B10" i="87"/>
  <c r="C25" i="88"/>
  <c r="F109" i="88"/>
  <c r="F107" i="88" s="1"/>
  <c r="D37" i="87"/>
  <c r="D44" i="87" s="1"/>
  <c r="G38" i="87" s="1"/>
  <c r="G51" i="87"/>
  <c r="G92" i="87"/>
  <c r="G104" i="87"/>
  <c r="C112" i="88"/>
  <c r="G105" i="87"/>
  <c r="C13" i="88"/>
  <c r="C110" i="88"/>
  <c r="C97" i="88"/>
  <c r="E29" i="88"/>
  <c r="C29" i="88" s="1"/>
  <c r="E68" i="88"/>
  <c r="E67" i="88" s="1"/>
  <c r="F99" i="88"/>
  <c r="E10" i="88"/>
  <c r="C100" i="88"/>
  <c r="E109" i="88"/>
  <c r="E23" i="88"/>
  <c r="E27" i="88"/>
  <c r="C27" i="88" s="1"/>
  <c r="C108" i="88"/>
  <c r="G61" i="87"/>
  <c r="C151" i="88"/>
  <c r="D20" i="88"/>
  <c r="C208" i="88"/>
  <c r="E207" i="88"/>
  <c r="C207" i="88" s="1"/>
  <c r="C163" i="88"/>
  <c r="C249" i="88"/>
  <c r="C247" i="88" s="1"/>
  <c r="E247" i="88"/>
  <c r="E21" i="88"/>
  <c r="C21" i="88" s="1"/>
  <c r="C71" i="88"/>
  <c r="C88" i="88"/>
  <c r="D12" i="88"/>
  <c r="D9" i="88" s="1"/>
  <c r="D8" i="88" s="1"/>
  <c r="F23" i="88"/>
  <c r="F81" i="88"/>
  <c r="F124" i="88"/>
  <c r="C155" i="88"/>
  <c r="C152" i="88" s="1"/>
  <c r="E180" i="88"/>
  <c r="E191" i="88"/>
  <c r="C211" i="88"/>
  <c r="E236" i="88"/>
  <c r="F10" i="88"/>
  <c r="H10" i="88"/>
  <c r="E79" i="88"/>
  <c r="E263" i="88"/>
  <c r="C263" i="88" s="1"/>
  <c r="E30" i="88"/>
  <c r="C30" i="88" s="1"/>
  <c r="G50" i="87"/>
  <c r="G81" i="87"/>
  <c r="D8" i="87"/>
  <c r="E8" i="87"/>
  <c r="E7" i="87" s="1"/>
  <c r="E14" i="87" s="1"/>
  <c r="B103" i="87"/>
  <c r="B59" i="87"/>
  <c r="B81" i="87"/>
  <c r="C99" i="88" l="1"/>
  <c r="B37" i="87"/>
  <c r="C67" i="88"/>
  <c r="E96" i="88"/>
  <c r="E95" i="88" s="1"/>
  <c r="C12" i="88"/>
  <c r="G115" i="87"/>
  <c r="C109" i="88"/>
  <c r="F96" i="88"/>
  <c r="C23" i="88"/>
  <c r="E9" i="88"/>
  <c r="E8" i="88" s="1"/>
  <c r="F12" i="88"/>
  <c r="F9" i="88" s="1"/>
  <c r="F8" i="88" s="1"/>
  <c r="C68" i="88"/>
  <c r="E107" i="88"/>
  <c r="C107" i="88" s="1"/>
  <c r="E22" i="88"/>
  <c r="C180" i="88"/>
  <c r="E179" i="88"/>
  <c r="C179" i="88" s="1"/>
  <c r="C124" i="88"/>
  <c r="F123" i="88"/>
  <c r="C123" i="88" s="1"/>
  <c r="F22" i="88"/>
  <c r="F79" i="88"/>
  <c r="F20" i="88" s="1"/>
  <c r="C81" i="88"/>
  <c r="C10" i="88"/>
  <c r="E235" i="88"/>
  <c r="C235" i="88" s="1"/>
  <c r="C236" i="88"/>
  <c r="H8" i="88"/>
  <c r="B44" i="87"/>
  <c r="G37" i="87" s="1"/>
  <c r="B8" i="87"/>
  <c r="D7" i="87"/>
  <c r="C22" i="88" l="1"/>
  <c r="C20" i="88" s="1"/>
  <c r="C9" i="88"/>
  <c r="C8" i="88" s="1"/>
  <c r="E20" i="88"/>
  <c r="F95" i="88"/>
  <c r="C95" i="88" s="1"/>
  <c r="C96" i="88"/>
  <c r="C79" i="88"/>
  <c r="B7" i="87"/>
  <c r="B14" i="87" s="1"/>
  <c r="D14" i="87"/>
  <c r="H11" i="88" l="1"/>
  <c r="K47" i="11"/>
  <c r="G126" i="55"/>
  <c r="L43" i="11" l="1"/>
  <c r="M42" i="11" s="1"/>
  <c r="K41" i="11" l="1"/>
  <c r="J20" i="8" l="1"/>
  <c r="G27" i="18" l="1"/>
  <c r="D37" i="41"/>
  <c r="C17" i="64"/>
  <c r="D43" i="11" l="1"/>
  <c r="M45" i="11"/>
  <c r="L46" i="11"/>
  <c r="D33" i="11"/>
  <c r="L47" i="11"/>
  <c r="D28" i="11"/>
  <c r="C30" i="11"/>
  <c r="C114" i="55"/>
  <c r="D56" i="55" l="1"/>
  <c r="D35" i="55"/>
  <c r="D30" i="55"/>
  <c r="D28" i="55"/>
  <c r="D25" i="55"/>
  <c r="D23" i="55"/>
  <c r="D22" i="55"/>
  <c r="D21" i="55"/>
  <c r="I65" i="55" l="1"/>
  <c r="I63" i="55" s="1"/>
  <c r="G65" i="55"/>
  <c r="G78" i="55" s="1"/>
  <c r="H65" i="55"/>
  <c r="H63" i="55" s="1"/>
  <c r="F98" i="55"/>
  <c r="E130" i="66"/>
  <c r="G63" i="55" l="1"/>
  <c r="G46" i="40" s="1"/>
  <c r="F22" i="41"/>
  <c r="C34" i="25"/>
  <c r="C22" i="25"/>
  <c r="F36" i="25"/>
  <c r="G28" i="42" l="1"/>
  <c r="G33" i="42"/>
  <c r="G30" i="42"/>
  <c r="G32" i="42" s="1"/>
  <c r="C11" i="18"/>
  <c r="D48" i="42"/>
  <c r="C33" i="25"/>
  <c r="J23" i="8" l="1"/>
  <c r="K9" i="61" l="1"/>
  <c r="D11" i="61" l="1"/>
  <c r="D12" i="61"/>
  <c r="Q13" i="81" l="1"/>
  <c r="P13" i="81"/>
  <c r="P12" i="81"/>
  <c r="Q12" i="81" l="1"/>
  <c r="O13" i="81"/>
  <c r="O12" i="81" l="1"/>
  <c r="G112" i="55"/>
  <c r="E112" i="55" s="1"/>
  <c r="E70" i="40" l="1"/>
  <c r="G70" i="40" s="1"/>
  <c r="E107" i="55"/>
  <c r="G107" i="55"/>
  <c r="D13" i="8" s="1"/>
  <c r="D13" i="25" l="1"/>
  <c r="C13" i="8"/>
  <c r="D15" i="19" s="1"/>
  <c r="H11" i="65"/>
  <c r="F29" i="65"/>
  <c r="F28" i="65"/>
  <c r="F27" i="65"/>
  <c r="F26" i="65"/>
  <c r="F25" i="65"/>
  <c r="F24" i="65"/>
  <c r="G17" i="64"/>
  <c r="E17" i="62" l="1"/>
  <c r="E19" i="62"/>
  <c r="E18" i="62"/>
  <c r="E16" i="62"/>
  <c r="E15" i="62"/>
  <c r="E14" i="62"/>
  <c r="E13" i="62"/>
  <c r="E12" i="62"/>
  <c r="G19" i="18"/>
  <c r="D47" i="42"/>
  <c r="D46" i="42"/>
  <c r="M24" i="65"/>
  <c r="R24" i="65" s="1"/>
  <c r="M25" i="65"/>
  <c r="R25" i="65" s="1"/>
  <c r="M26" i="65"/>
  <c r="M27" i="65"/>
  <c r="M28" i="65"/>
  <c r="M29" i="65"/>
  <c r="J30" i="65"/>
  <c r="J24" i="65"/>
  <c r="J25" i="65"/>
  <c r="J26" i="65"/>
  <c r="J27" i="65"/>
  <c r="J28" i="65"/>
  <c r="J29" i="65"/>
  <c r="Q11" i="62"/>
  <c r="I29" i="65" l="1"/>
  <c r="I26" i="65"/>
  <c r="I28" i="65"/>
  <c r="I25" i="65"/>
  <c r="I24" i="65"/>
  <c r="P24" i="65" s="1"/>
  <c r="I27" i="65"/>
  <c r="H28" i="55" l="1"/>
  <c r="G71" i="55"/>
  <c r="F103" i="55"/>
  <c r="G53" i="55"/>
  <c r="G37" i="40" s="1"/>
  <c r="C40" i="55" l="1"/>
  <c r="C20" i="55"/>
  <c r="D20" i="55"/>
  <c r="C11" i="55"/>
  <c r="D11" i="55"/>
  <c r="D126" i="55" l="1"/>
  <c r="D125" i="55"/>
  <c r="C124" i="55"/>
  <c r="C122" i="55" s="1"/>
  <c r="C121" i="55" s="1"/>
  <c r="D123" i="55"/>
  <c r="D120" i="55"/>
  <c r="D114" i="55" s="1"/>
  <c r="C93" i="55"/>
  <c r="D92" i="55"/>
  <c r="D91" i="55"/>
  <c r="D90" i="55"/>
  <c r="D89" i="55"/>
  <c r="D88" i="55"/>
  <c r="D87" i="55"/>
  <c r="D86" i="55"/>
  <c r="D85" i="55"/>
  <c r="D84" i="55"/>
  <c r="D83" i="55"/>
  <c r="D82" i="55"/>
  <c r="D81" i="55"/>
  <c r="D80" i="55"/>
  <c r="D79" i="55"/>
  <c r="D78" i="55"/>
  <c r="D77" i="55"/>
  <c r="D76" i="55" s="1"/>
  <c r="C76" i="55"/>
  <c r="D75" i="55"/>
  <c r="D74" i="55"/>
  <c r="C73" i="55"/>
  <c r="D72" i="55"/>
  <c r="D71" i="55"/>
  <c r="D70" i="55"/>
  <c r="D69" i="55"/>
  <c r="D68" i="55"/>
  <c r="D67" i="55"/>
  <c r="D66" i="55"/>
  <c r="D65" i="55"/>
  <c r="D64" i="55"/>
  <c r="D63" i="55"/>
  <c r="D60" i="55"/>
  <c r="D59" i="55" s="1"/>
  <c r="C59" i="55"/>
  <c r="D58" i="55"/>
  <c r="D57" i="55"/>
  <c r="C55" i="55"/>
  <c r="D54" i="55"/>
  <c r="D53" i="55"/>
  <c r="C52" i="55"/>
  <c r="D51" i="55"/>
  <c r="D50" i="55"/>
  <c r="D49" i="55"/>
  <c r="D48" i="55"/>
  <c r="D46" i="55"/>
  <c r="D44" i="55"/>
  <c r="D43" i="55"/>
  <c r="D42" i="55"/>
  <c r="D41" i="55"/>
  <c r="D27" i="55"/>
  <c r="C27" i="55"/>
  <c r="D52" i="55" l="1"/>
  <c r="D73" i="55"/>
  <c r="D55" i="55"/>
  <c r="C42" i="40"/>
  <c r="D124" i="55"/>
  <c r="D122" i="55" s="1"/>
  <c r="D121" i="55" s="1"/>
  <c r="C10" i="55"/>
  <c r="D40" i="55"/>
  <c r="D9" i="55" s="1"/>
  <c r="C9" i="55"/>
  <c r="K20" i="8"/>
  <c r="L20" i="8"/>
  <c r="K10" i="40"/>
  <c r="C58" i="40"/>
  <c r="D58" i="40" s="1"/>
  <c r="C27" i="40"/>
  <c r="G25" i="18"/>
  <c r="F25" i="18" s="1"/>
  <c r="C29" i="41"/>
  <c r="D29" i="41"/>
  <c r="F18" i="65"/>
  <c r="F20" i="65"/>
  <c r="F22" i="65"/>
  <c r="F23" i="65"/>
  <c r="F19" i="65"/>
  <c r="F16" i="65"/>
  <c r="F17" i="65"/>
  <c r="F15" i="65"/>
  <c r="F14" i="65"/>
  <c r="F12" i="65"/>
  <c r="F13" i="65"/>
  <c r="F21" i="65" l="1"/>
  <c r="F11" i="65"/>
  <c r="C32" i="41" s="1"/>
  <c r="H27" i="18"/>
  <c r="F27" i="18" s="1"/>
  <c r="D47" i="25"/>
  <c r="C8" i="55"/>
  <c r="D10" i="55"/>
  <c r="D8" i="55" s="1"/>
  <c r="F52" i="65"/>
  <c r="F51" i="65"/>
  <c r="F50" i="65"/>
  <c r="F49" i="65"/>
  <c r="F48" i="65"/>
  <c r="F47" i="65"/>
  <c r="F46" i="65"/>
  <c r="F37" i="65"/>
  <c r="F38" i="65"/>
  <c r="F39" i="65"/>
  <c r="F40" i="65"/>
  <c r="F41" i="65"/>
  <c r="F42" i="65"/>
  <c r="F43" i="65"/>
  <c r="F36" i="65"/>
  <c r="M18" i="65"/>
  <c r="I18" i="65" s="1"/>
  <c r="E12" i="63"/>
  <c r="C19" i="62"/>
  <c r="F35" i="65" l="1"/>
  <c r="C33" i="41" s="1"/>
  <c r="M12" i="62"/>
  <c r="J12" i="62" l="1"/>
  <c r="F12" i="62" s="1"/>
  <c r="G13" i="11"/>
  <c r="G12" i="11" s="1"/>
  <c r="H13" i="11"/>
  <c r="H12" i="11" s="1"/>
  <c r="F54" i="11"/>
  <c r="F52" i="11" s="1"/>
  <c r="G54" i="11"/>
  <c r="G52" i="11" s="1"/>
  <c r="H54" i="11"/>
  <c r="H53" i="11" s="1"/>
  <c r="G30" i="11"/>
  <c r="E57" i="11"/>
  <c r="I52" i="55"/>
  <c r="H27" i="55"/>
  <c r="I27" i="55"/>
  <c r="F20" i="55"/>
  <c r="H52" i="11" l="1"/>
  <c r="E53" i="11"/>
  <c r="G11" i="11"/>
  <c r="F13" i="11" l="1"/>
  <c r="J17" i="8"/>
  <c r="I17" i="8" s="1"/>
  <c r="K28" i="11"/>
  <c r="E46" i="11"/>
  <c r="D45" i="42" s="1"/>
  <c r="F30" i="11"/>
  <c r="F70" i="55"/>
  <c r="F100" i="55"/>
  <c r="F67" i="55"/>
  <c r="G79" i="55"/>
  <c r="G120" i="55"/>
  <c r="G125" i="55"/>
  <c r="H75" i="55"/>
  <c r="H129" i="55"/>
  <c r="H125" i="55"/>
  <c r="G68" i="55"/>
  <c r="H68" i="55"/>
  <c r="I68" i="55"/>
  <c r="I75" i="55"/>
  <c r="F12" i="11" l="1"/>
  <c r="F11" i="11"/>
  <c r="F10" i="11" s="1"/>
  <c r="F6" i="11" s="1"/>
  <c r="D28" i="25"/>
  <c r="D33" i="19"/>
  <c r="H30" i="11"/>
  <c r="I125" i="55"/>
  <c r="F62" i="11" l="1"/>
  <c r="L39" i="11"/>
  <c r="H11" i="11"/>
  <c r="K13" i="11" l="1"/>
  <c r="D17" i="41" l="1"/>
  <c r="H26" i="18"/>
  <c r="G26" i="18"/>
  <c r="G14" i="18"/>
  <c r="E22" i="18"/>
  <c r="E10" i="18"/>
  <c r="D27" i="42"/>
  <c r="M52" i="65"/>
  <c r="J52" i="65"/>
  <c r="M51" i="65"/>
  <c r="J51" i="65"/>
  <c r="M50" i="65"/>
  <c r="J50" i="65"/>
  <c r="M49" i="65"/>
  <c r="J49" i="65"/>
  <c r="M48" i="65"/>
  <c r="J48" i="65"/>
  <c r="M47" i="65"/>
  <c r="J47" i="65"/>
  <c r="M46" i="65"/>
  <c r="J46" i="65"/>
  <c r="J45" i="65"/>
  <c r="F45" i="65"/>
  <c r="O44" i="65"/>
  <c r="L44" i="65"/>
  <c r="G44" i="65"/>
  <c r="M43" i="65"/>
  <c r="J43" i="65"/>
  <c r="M42" i="65"/>
  <c r="J42" i="65"/>
  <c r="M41" i="65"/>
  <c r="J41" i="65"/>
  <c r="M40" i="65"/>
  <c r="J40" i="65"/>
  <c r="M39" i="65"/>
  <c r="J39" i="65"/>
  <c r="M38" i="65"/>
  <c r="J38" i="65"/>
  <c r="M37" i="65"/>
  <c r="J37" i="65"/>
  <c r="J36" i="65"/>
  <c r="O35" i="65"/>
  <c r="L35" i="65"/>
  <c r="E34" i="65"/>
  <c r="D34" i="65"/>
  <c r="C34" i="65"/>
  <c r="M30" i="65"/>
  <c r="I30" i="65" s="1"/>
  <c r="C30" i="65"/>
  <c r="C21" i="65" s="1"/>
  <c r="M23" i="65"/>
  <c r="R23" i="65" s="1"/>
  <c r="J23" i="65"/>
  <c r="M22" i="65"/>
  <c r="J22" i="65"/>
  <c r="J21" i="65" s="1"/>
  <c r="M20" i="65"/>
  <c r="I20" i="65" s="1"/>
  <c r="P20" i="65" s="1"/>
  <c r="M19" i="65"/>
  <c r="R19" i="65" s="1"/>
  <c r="J19" i="65"/>
  <c r="M17" i="65"/>
  <c r="R17" i="65" s="1"/>
  <c r="J17" i="65"/>
  <c r="M16" i="65"/>
  <c r="J16" i="65"/>
  <c r="M15" i="65"/>
  <c r="R15" i="65" s="1"/>
  <c r="J15" i="65"/>
  <c r="M14" i="65"/>
  <c r="R14" i="65" s="1"/>
  <c r="J14" i="65"/>
  <c r="M13" i="65"/>
  <c r="M12" i="65"/>
  <c r="J12" i="65"/>
  <c r="H10" i="65"/>
  <c r="G11" i="65"/>
  <c r="G10" i="65" s="1"/>
  <c r="C10" i="65"/>
  <c r="E10" i="65"/>
  <c r="D10" i="65"/>
  <c r="T9" i="65"/>
  <c r="D21" i="65" l="1"/>
  <c r="D11" i="65" s="1"/>
  <c r="D9" i="65" s="1"/>
  <c r="E21" i="65"/>
  <c r="E11" i="65" s="1"/>
  <c r="E9" i="65" s="1"/>
  <c r="R12" i="65"/>
  <c r="M11" i="65"/>
  <c r="R22" i="65"/>
  <c r="M21" i="65"/>
  <c r="R21" i="65" s="1"/>
  <c r="I19" i="65"/>
  <c r="P19" i="65" s="1"/>
  <c r="I14" i="65"/>
  <c r="P14" i="65" s="1"/>
  <c r="C11" i="65"/>
  <c r="C9" i="65" s="1"/>
  <c r="O34" i="65"/>
  <c r="O11" i="65" s="1"/>
  <c r="I22" i="65"/>
  <c r="I41" i="65"/>
  <c r="I15" i="65"/>
  <c r="P15" i="65" s="1"/>
  <c r="I48" i="65"/>
  <c r="N44" i="65"/>
  <c r="H35" i="65"/>
  <c r="H44" i="65"/>
  <c r="L34" i="65"/>
  <c r="L9" i="65" s="1"/>
  <c r="F44" i="65"/>
  <c r="F34" i="65" s="1"/>
  <c r="F10" i="65" s="1"/>
  <c r="I16" i="65"/>
  <c r="I17" i="65"/>
  <c r="P17" i="65" s="1"/>
  <c r="G34" i="65"/>
  <c r="G9" i="65" s="1"/>
  <c r="I39" i="65"/>
  <c r="I38" i="65"/>
  <c r="I52" i="65"/>
  <c r="I50" i="65"/>
  <c r="K44" i="65"/>
  <c r="I46" i="65"/>
  <c r="N35" i="65"/>
  <c r="N34" i="65" s="1"/>
  <c r="N9" i="65" s="1"/>
  <c r="I49" i="65"/>
  <c r="E9" i="18"/>
  <c r="I37" i="65"/>
  <c r="I42" i="65"/>
  <c r="I51" i="65"/>
  <c r="I23" i="65"/>
  <c r="P23" i="65" s="1"/>
  <c r="J44" i="65"/>
  <c r="I47" i="65"/>
  <c r="J35" i="65"/>
  <c r="I40" i="65"/>
  <c r="I43" i="65"/>
  <c r="K35" i="65"/>
  <c r="M45" i="65"/>
  <c r="I45" i="65" s="1"/>
  <c r="I12" i="65"/>
  <c r="M36" i="65"/>
  <c r="I36" i="65" s="1"/>
  <c r="R20" i="65"/>
  <c r="F9" i="65" l="1"/>
  <c r="H13" i="81"/>
  <c r="D23" i="18"/>
  <c r="O10" i="65"/>
  <c r="O9" i="65" s="1"/>
  <c r="M10" i="65"/>
  <c r="I21" i="65"/>
  <c r="P21" i="65" s="1"/>
  <c r="R11" i="65"/>
  <c r="P22" i="65"/>
  <c r="K34" i="65"/>
  <c r="K9" i="65" s="1"/>
  <c r="H34" i="65"/>
  <c r="H9" i="65" s="1"/>
  <c r="H63" i="65" s="1"/>
  <c r="C29" i="19"/>
  <c r="J34" i="65"/>
  <c r="G36" i="41" s="1"/>
  <c r="I44" i="65"/>
  <c r="M35" i="65"/>
  <c r="M34" i="65" s="1"/>
  <c r="G37" i="41" s="1"/>
  <c r="M44" i="65"/>
  <c r="P12" i="65"/>
  <c r="I35" i="65"/>
  <c r="F37" i="41" l="1"/>
  <c r="M9" i="65"/>
  <c r="G33" i="41" s="1"/>
  <c r="F13" i="81"/>
  <c r="F12" i="81" s="1"/>
  <c r="H12" i="81"/>
  <c r="I34" i="65"/>
  <c r="D33" i="41"/>
  <c r="F38" i="41"/>
  <c r="G38" i="41"/>
  <c r="R10" i="65" l="1"/>
  <c r="G39" i="41"/>
  <c r="H23" i="18"/>
  <c r="H22" i="18" s="1"/>
  <c r="G34" i="41"/>
  <c r="R9" i="65"/>
  <c r="F14" i="40" l="1"/>
  <c r="F26" i="40"/>
  <c r="F43" i="40"/>
  <c r="F57" i="40"/>
  <c r="F59" i="40"/>
  <c r="F60" i="40"/>
  <c r="F70" i="40"/>
  <c r="E77" i="40"/>
  <c r="C69" i="40"/>
  <c r="D69" i="40" s="1"/>
  <c r="C38" i="40"/>
  <c r="C37" i="40"/>
  <c r="C54" i="40"/>
  <c r="C53" i="40"/>
  <c r="C45" i="40"/>
  <c r="C41" i="40"/>
  <c r="C40" i="40" s="1"/>
  <c r="D38" i="40"/>
  <c r="C28" i="40"/>
  <c r="L13" i="61" l="1"/>
  <c r="K13" i="61"/>
  <c r="L12" i="61"/>
  <c r="K12" i="61"/>
  <c r="L11" i="61"/>
  <c r="K11" i="61"/>
  <c r="L10" i="61"/>
  <c r="K10" i="61"/>
  <c r="L9" i="61"/>
  <c r="E3" i="69" l="1"/>
  <c r="F3" i="69" s="1"/>
  <c r="G7" i="69"/>
  <c r="F5" i="69"/>
  <c r="F13" i="69" l="1"/>
  <c r="C13" i="69" l="1"/>
  <c r="C15" i="69" s="1"/>
  <c r="E13" i="69"/>
  <c r="E15" i="69" s="1"/>
  <c r="E17" i="69" s="1"/>
  <c r="D13" i="69"/>
  <c r="D15" i="69" s="1"/>
  <c r="C42" i="25"/>
  <c r="C23" i="25"/>
  <c r="C21" i="25" s="1"/>
  <c r="C24" i="19"/>
  <c r="D19" i="18" s="1"/>
  <c r="D10" i="18" s="1"/>
  <c r="C30" i="19"/>
  <c r="D16" i="69" l="1"/>
  <c r="D17" i="69" s="1"/>
  <c r="D18" i="69" s="1"/>
  <c r="C55" i="40" l="1"/>
  <c r="D55" i="40" s="1"/>
  <c r="I11" i="63" l="1"/>
  <c r="N11" i="62" l="1"/>
  <c r="L11" i="63"/>
  <c r="C12" i="63"/>
  <c r="I62" i="55" l="1"/>
  <c r="H62" i="55"/>
  <c r="G62" i="55"/>
  <c r="I123" i="55"/>
  <c r="H123" i="55"/>
  <c r="G123" i="55"/>
  <c r="E75" i="40" s="1"/>
  <c r="I129" i="55"/>
  <c r="G129" i="55"/>
  <c r="I128" i="55"/>
  <c r="H128" i="55"/>
  <c r="G128" i="55"/>
  <c r="H127" i="55"/>
  <c r="F127" i="55"/>
  <c r="E79" i="40" s="1"/>
  <c r="G127" i="55"/>
  <c r="G114" i="55"/>
  <c r="I106" i="55"/>
  <c r="H106" i="55"/>
  <c r="G106" i="55"/>
  <c r="I105" i="55"/>
  <c r="H105" i="55"/>
  <c r="G103" i="55"/>
  <c r="G102" i="55"/>
  <c r="F102" i="55"/>
  <c r="F97" i="55"/>
  <c r="F96" i="55"/>
  <c r="F95" i="55"/>
  <c r="F94" i="55"/>
  <c r="G81" i="55"/>
  <c r="H80" i="55"/>
  <c r="G80" i="55"/>
  <c r="I79" i="55"/>
  <c r="H79" i="55"/>
  <c r="F78" i="55"/>
  <c r="H77" i="55"/>
  <c r="G77" i="55"/>
  <c r="F77" i="55"/>
  <c r="G75" i="55"/>
  <c r="F74" i="55"/>
  <c r="I72" i="55"/>
  <c r="I61" i="55"/>
  <c r="H61" i="55"/>
  <c r="G61" i="55"/>
  <c r="I58" i="55"/>
  <c r="H58" i="55"/>
  <c r="G58" i="55"/>
  <c r="I57" i="55"/>
  <c r="H57" i="55"/>
  <c r="G57" i="55"/>
  <c r="F57" i="55"/>
  <c r="I56" i="55"/>
  <c r="H56" i="55"/>
  <c r="G56" i="55"/>
  <c r="F56" i="55"/>
  <c r="H54" i="55"/>
  <c r="H52" i="55" s="1"/>
  <c r="F53" i="55"/>
  <c r="F52" i="55" s="1"/>
  <c r="H51" i="55"/>
  <c r="G51" i="55"/>
  <c r="F51" i="55"/>
  <c r="I50" i="55"/>
  <c r="H50" i="55"/>
  <c r="I48" i="55"/>
  <c r="H48" i="55"/>
  <c r="I46" i="55"/>
  <c r="I40" i="55" s="1"/>
  <c r="H46" i="55"/>
  <c r="G46" i="55"/>
  <c r="H43" i="55"/>
  <c r="G43" i="55"/>
  <c r="F43" i="55"/>
  <c r="H42" i="55"/>
  <c r="F42" i="55"/>
  <c r="G42" i="55"/>
  <c r="H41" i="55"/>
  <c r="G41" i="55"/>
  <c r="G35" i="55"/>
  <c r="G30" i="55"/>
  <c r="F30" i="55"/>
  <c r="G28" i="55"/>
  <c r="F28" i="55"/>
  <c r="I25" i="55"/>
  <c r="H25" i="55"/>
  <c r="G25" i="55"/>
  <c r="G23" i="55"/>
  <c r="I22" i="55"/>
  <c r="H22" i="55"/>
  <c r="G22" i="55"/>
  <c r="I21" i="55"/>
  <c r="H21" i="55"/>
  <c r="G21" i="55"/>
  <c r="I17" i="55"/>
  <c r="I11" i="55" s="1"/>
  <c r="H17" i="55"/>
  <c r="G17" i="55"/>
  <c r="G14" i="55"/>
  <c r="F14" i="55"/>
  <c r="H12" i="55"/>
  <c r="G12" i="55"/>
  <c r="F12" i="55"/>
  <c r="L71" i="66"/>
  <c r="J71" i="66" s="1"/>
  <c r="H78" i="55" s="1"/>
  <c r="L70" i="66"/>
  <c r="J70" i="66" s="1"/>
  <c r="I78" i="55" s="1"/>
  <c r="C44" i="40"/>
  <c r="E13" i="55"/>
  <c r="E15" i="55"/>
  <c r="E16" i="55"/>
  <c r="G48" i="11"/>
  <c r="G10" i="11" s="1"/>
  <c r="H48" i="11"/>
  <c r="H10" i="11" s="1"/>
  <c r="E58" i="55" l="1"/>
  <c r="E14" i="55"/>
  <c r="D17" i="8"/>
  <c r="D16" i="25" s="1"/>
  <c r="H55" i="55"/>
  <c r="F11" i="55"/>
  <c r="G20" i="55"/>
  <c r="H40" i="55"/>
  <c r="I55" i="55"/>
  <c r="G55" i="55"/>
  <c r="G11" i="55"/>
  <c r="H20" i="55"/>
  <c r="F55" i="55"/>
  <c r="G27" i="55"/>
  <c r="G40" i="55"/>
  <c r="H11" i="55"/>
  <c r="I20" i="55"/>
  <c r="F27" i="55"/>
  <c r="F40" i="55"/>
  <c r="E12" i="55"/>
  <c r="E78" i="55"/>
  <c r="G93" i="55"/>
  <c r="G67" i="40"/>
  <c r="E17" i="55"/>
  <c r="E120" i="55"/>
  <c r="H17" i="64"/>
  <c r="F17" i="64"/>
  <c r="T19" i="63"/>
  <c r="E19" i="63"/>
  <c r="C19" i="63" s="1"/>
  <c r="T18" i="63"/>
  <c r="E18" i="63"/>
  <c r="C18" i="63" s="1"/>
  <c r="T17" i="63"/>
  <c r="E17" i="63"/>
  <c r="C17" i="63" s="1"/>
  <c r="T16" i="63"/>
  <c r="T15" i="63"/>
  <c r="E15" i="63"/>
  <c r="C15" i="63" s="1"/>
  <c r="T14" i="63"/>
  <c r="E14" i="63"/>
  <c r="C14" i="63" s="1"/>
  <c r="T13" i="63"/>
  <c r="E13" i="63"/>
  <c r="T12" i="63"/>
  <c r="J11" i="63"/>
  <c r="H11" i="63"/>
  <c r="F11" i="63"/>
  <c r="D11" i="63"/>
  <c r="S19" i="62"/>
  <c r="M19" i="62"/>
  <c r="S18" i="62"/>
  <c r="M18" i="62"/>
  <c r="J18" i="62" s="1"/>
  <c r="T18" i="62" s="1"/>
  <c r="C18" i="62"/>
  <c r="S17" i="62"/>
  <c r="M17" i="62"/>
  <c r="C17" i="62"/>
  <c r="S16" i="62"/>
  <c r="M16" i="62"/>
  <c r="C16" i="62"/>
  <c r="S15" i="62"/>
  <c r="M15" i="62"/>
  <c r="J15" i="62" s="1"/>
  <c r="T15" i="62" s="1"/>
  <c r="C15" i="62"/>
  <c r="S14" i="62"/>
  <c r="M14" i="62"/>
  <c r="C14" i="62"/>
  <c r="S13" i="62"/>
  <c r="M13" i="62"/>
  <c r="J13" i="62" s="1"/>
  <c r="T13" i="62" s="1"/>
  <c r="C13" i="62"/>
  <c r="S12" i="62"/>
  <c r="R12" i="63"/>
  <c r="Q12" i="63" s="1"/>
  <c r="I12" i="62"/>
  <c r="I11" i="62" s="1"/>
  <c r="C12" i="62"/>
  <c r="P11" i="62"/>
  <c r="O11" i="62"/>
  <c r="M11" i="62" s="1"/>
  <c r="L11" i="62"/>
  <c r="K11" i="62"/>
  <c r="H11" i="62"/>
  <c r="G11" i="62"/>
  <c r="E11" i="62"/>
  <c r="D11" i="62"/>
  <c r="J14" i="62" l="1"/>
  <c r="T14" i="62" s="1"/>
  <c r="J17" i="62"/>
  <c r="T17" i="62" s="1"/>
  <c r="J16" i="62"/>
  <c r="T16" i="62" s="1"/>
  <c r="J19" i="62"/>
  <c r="T19" i="62" s="1"/>
  <c r="Y12" i="63"/>
  <c r="R18" i="63"/>
  <c r="F18" i="62"/>
  <c r="R18" i="62" s="1"/>
  <c r="C11" i="62"/>
  <c r="R13" i="63"/>
  <c r="F13" i="62"/>
  <c r="R13" i="62" s="1"/>
  <c r="R15" i="63"/>
  <c r="F15" i="62"/>
  <c r="R15" i="62" s="1"/>
  <c r="C13" i="63"/>
  <c r="G11" i="63"/>
  <c r="R16" i="63"/>
  <c r="R14" i="63"/>
  <c r="Q14" i="63" s="1"/>
  <c r="R19" i="63"/>
  <c r="R17" i="63"/>
  <c r="E16" i="63"/>
  <c r="C16" i="63" s="1"/>
  <c r="S11" i="62"/>
  <c r="R12" i="62"/>
  <c r="T12" i="62"/>
  <c r="T11" i="63"/>
  <c r="D17" i="64"/>
  <c r="J11" i="62"/>
  <c r="E78" i="40"/>
  <c r="G77" i="40"/>
  <c r="F77" i="40" s="1"/>
  <c r="C78" i="40"/>
  <c r="C77" i="40"/>
  <c r="D77" i="40" s="1"/>
  <c r="C75" i="40"/>
  <c r="D75" i="40" s="1"/>
  <c r="F44" i="42"/>
  <c r="D43" i="42"/>
  <c r="C43" i="42"/>
  <c r="D30" i="42"/>
  <c r="D31" i="42"/>
  <c r="E31" i="42" s="1"/>
  <c r="D32" i="42"/>
  <c r="F32" i="42" s="1"/>
  <c r="D33" i="42"/>
  <c r="F33" i="42" s="1"/>
  <c r="D35" i="42"/>
  <c r="E35" i="42" s="1"/>
  <c r="D36" i="42"/>
  <c r="E36" i="42" s="1"/>
  <c r="D37" i="42"/>
  <c r="F37" i="42" s="1"/>
  <c r="D38" i="42"/>
  <c r="F38" i="42" s="1"/>
  <c r="D39" i="42"/>
  <c r="D40" i="42"/>
  <c r="F40" i="42" s="1"/>
  <c r="D41" i="42"/>
  <c r="D29" i="42"/>
  <c r="D14" i="42"/>
  <c r="D15" i="42"/>
  <c r="D16" i="42"/>
  <c r="D17" i="42"/>
  <c r="D18" i="42"/>
  <c r="D19" i="42"/>
  <c r="D20" i="42"/>
  <c r="D21" i="42"/>
  <c r="D23" i="42"/>
  <c r="D24" i="42"/>
  <c r="D25" i="42"/>
  <c r="D13" i="42"/>
  <c r="C26" i="42"/>
  <c r="C11" i="42" s="1"/>
  <c r="C31" i="41"/>
  <c r="C30" i="41" s="1"/>
  <c r="C23" i="18" s="1"/>
  <c r="E17" i="41"/>
  <c r="D16" i="41"/>
  <c r="E16" i="41" s="1"/>
  <c r="E18" i="41"/>
  <c r="C27" i="41"/>
  <c r="C26" i="41"/>
  <c r="C25" i="41"/>
  <c r="C42" i="42" s="1"/>
  <c r="C24" i="41"/>
  <c r="C11" i="41"/>
  <c r="C19" i="41"/>
  <c r="G61" i="40"/>
  <c r="D54" i="40"/>
  <c r="C52" i="40"/>
  <c r="D34" i="40"/>
  <c r="D28" i="40"/>
  <c r="D27" i="40"/>
  <c r="D26" i="40"/>
  <c r="D16" i="40"/>
  <c r="D36" i="40"/>
  <c r="C56" i="40"/>
  <c r="D56" i="40" s="1"/>
  <c r="C51" i="40"/>
  <c r="D51" i="40" s="1"/>
  <c r="C48" i="40"/>
  <c r="D45" i="40"/>
  <c r="D44" i="40"/>
  <c r="C43" i="40"/>
  <c r="C35" i="40"/>
  <c r="D35" i="40" s="1"/>
  <c r="C39" i="40"/>
  <c r="D39" i="40" s="1"/>
  <c r="C33" i="40"/>
  <c r="D33" i="40" s="1"/>
  <c r="C32" i="40"/>
  <c r="D32" i="40" s="1"/>
  <c r="C31" i="40"/>
  <c r="D31" i="40" s="1"/>
  <c r="C30" i="40"/>
  <c r="D30" i="40" s="1"/>
  <c r="C25" i="40"/>
  <c r="D25" i="40" s="1"/>
  <c r="C24" i="40"/>
  <c r="D24" i="40" s="1"/>
  <c r="C21" i="40"/>
  <c r="D21" i="40" s="1"/>
  <c r="C20" i="40"/>
  <c r="D20" i="40" s="1"/>
  <c r="C19" i="40"/>
  <c r="D19" i="40" s="1"/>
  <c r="C18" i="40"/>
  <c r="D18" i="40" s="1"/>
  <c r="C15" i="40"/>
  <c r="D15" i="40" s="1"/>
  <c r="C14" i="40"/>
  <c r="D14" i="40" s="1"/>
  <c r="C13" i="40"/>
  <c r="D13" i="40" s="1"/>
  <c r="C12" i="40"/>
  <c r="D12" i="40" s="1"/>
  <c r="D61" i="40"/>
  <c r="C41" i="25"/>
  <c r="E28" i="19"/>
  <c r="C22" i="19"/>
  <c r="C28" i="19"/>
  <c r="C26" i="19"/>
  <c r="C25" i="19"/>
  <c r="C13" i="19"/>
  <c r="C11" i="25" s="1"/>
  <c r="F19" i="62" l="1"/>
  <c r="R19" i="62" s="1"/>
  <c r="F16" i="62"/>
  <c r="R16" i="62" s="1"/>
  <c r="F17" i="62"/>
  <c r="R17" i="62" s="1"/>
  <c r="F14" i="62"/>
  <c r="R14" i="62" s="1"/>
  <c r="Q18" i="63"/>
  <c r="O18" i="63" s="1"/>
  <c r="M18" i="63" s="1"/>
  <c r="Q16" i="63"/>
  <c r="O16" i="63" s="1"/>
  <c r="W16" i="63" s="1"/>
  <c r="Q15" i="63"/>
  <c r="O15" i="63" s="1"/>
  <c r="Q19" i="63"/>
  <c r="Y19" i="63" s="1"/>
  <c r="C10" i="42"/>
  <c r="G15" i="42" s="1"/>
  <c r="Y14" i="63"/>
  <c r="Q13" i="63"/>
  <c r="Y13" i="63" s="1"/>
  <c r="Q17" i="63"/>
  <c r="Y17" i="63" s="1"/>
  <c r="E11" i="63"/>
  <c r="F11" i="62"/>
  <c r="R11" i="62" s="1"/>
  <c r="R11" i="63"/>
  <c r="O14" i="63"/>
  <c r="W14" i="63" s="1"/>
  <c r="E41" i="42"/>
  <c r="G78" i="40"/>
  <c r="G76" i="40" s="1"/>
  <c r="E76" i="40"/>
  <c r="F30" i="42"/>
  <c r="E37" i="42"/>
  <c r="F35" i="42"/>
  <c r="F36" i="42"/>
  <c r="E30" i="42"/>
  <c r="E43" i="42"/>
  <c r="F43" i="42" s="1"/>
  <c r="C76" i="40"/>
  <c r="C74" i="40" s="1"/>
  <c r="C73" i="40" s="1"/>
  <c r="F29" i="42"/>
  <c r="E38" i="42"/>
  <c r="F31" i="42"/>
  <c r="T11" i="62"/>
  <c r="I77" i="40"/>
  <c r="E40" i="42"/>
  <c r="E32" i="42"/>
  <c r="E33" i="42"/>
  <c r="H77" i="40"/>
  <c r="E29" i="42"/>
  <c r="D52" i="40"/>
  <c r="F41" i="19"/>
  <c r="E41" i="19"/>
  <c r="D78" i="40"/>
  <c r="D76" i="40" s="1"/>
  <c r="D74" i="40" s="1"/>
  <c r="D73" i="40" s="1"/>
  <c r="D29" i="40"/>
  <c r="C36" i="40"/>
  <c r="C17" i="40"/>
  <c r="D23" i="40"/>
  <c r="D11" i="40"/>
  <c r="C23" i="40"/>
  <c r="C29" i="40"/>
  <c r="C11" i="40"/>
  <c r="G20" i="18"/>
  <c r="H17" i="18"/>
  <c r="G17" i="18"/>
  <c r="H13" i="18"/>
  <c r="G13" i="18"/>
  <c r="C28" i="18"/>
  <c r="C25" i="18"/>
  <c r="Y16" i="63" l="1"/>
  <c r="Y18" i="63"/>
  <c r="O19" i="63"/>
  <c r="W19" i="63" s="1"/>
  <c r="Y15" i="63"/>
  <c r="W18" i="63"/>
  <c r="O17" i="63"/>
  <c r="W17" i="63" s="1"/>
  <c r="O13" i="63"/>
  <c r="W13" i="63" s="1"/>
  <c r="C11" i="63"/>
  <c r="M15" i="63"/>
  <c r="W15" i="63"/>
  <c r="K18" i="63"/>
  <c r="U18" i="63"/>
  <c r="F78" i="40"/>
  <c r="F76" i="40"/>
  <c r="M16" i="63"/>
  <c r="U16" i="63" s="1"/>
  <c r="M14" i="63"/>
  <c r="U14" i="63" s="1"/>
  <c r="F41" i="42"/>
  <c r="D17" i="40"/>
  <c r="M17" i="63" l="1"/>
  <c r="U17" i="63" s="1"/>
  <c r="M19" i="63"/>
  <c r="U19" i="63" s="1"/>
  <c r="M13" i="63"/>
  <c r="K13" i="63" s="1"/>
  <c r="S18" i="63"/>
  <c r="E15" i="64"/>
  <c r="K15" i="63"/>
  <c r="U15" i="63"/>
  <c r="K14" i="63"/>
  <c r="E11" i="64" s="1"/>
  <c r="K17" i="63"/>
  <c r="K16" i="63"/>
  <c r="K19" i="63" l="1"/>
  <c r="U13" i="63"/>
  <c r="S19" i="63"/>
  <c r="E16" i="64"/>
  <c r="S16" i="63"/>
  <c r="E13" i="64"/>
  <c r="E10" i="64"/>
  <c r="S13" i="63"/>
  <c r="S15" i="63"/>
  <c r="E12" i="64"/>
  <c r="S17" i="63"/>
  <c r="E14" i="64"/>
  <c r="S14" i="63"/>
  <c r="D22" i="42"/>
  <c r="D12" i="42" s="1"/>
  <c r="E12" i="42" l="1"/>
  <c r="F12" i="42"/>
  <c r="E119" i="55"/>
  <c r="E114" i="55" s="1"/>
  <c r="E80" i="40" s="1"/>
  <c r="G80" i="40" s="1"/>
  <c r="F114" i="55"/>
  <c r="F80" i="40" s="1"/>
  <c r="D23" i="8"/>
  <c r="H114" i="55"/>
  <c r="I114" i="55"/>
  <c r="F20" i="25" l="1"/>
  <c r="D42" i="42" l="1"/>
  <c r="C80" i="40"/>
  <c r="D80" i="40" s="1"/>
  <c r="F42" i="42" l="1"/>
  <c r="E42" i="42"/>
  <c r="K114" i="55"/>
  <c r="J114" i="55"/>
  <c r="L7" i="11" l="1"/>
  <c r="L6" i="11"/>
  <c r="L8" i="11" l="1"/>
  <c r="E55" i="11"/>
  <c r="E47" i="11"/>
  <c r="E58" i="11"/>
  <c r="K39" i="11"/>
  <c r="D36" i="41" l="1"/>
  <c r="D27" i="25"/>
  <c r="D26" i="25"/>
  <c r="J19" i="8"/>
  <c r="D24" i="25" s="1"/>
  <c r="J16" i="8"/>
  <c r="E45" i="11"/>
  <c r="D26" i="41" s="1"/>
  <c r="E26" i="41" s="1"/>
  <c r="I14" i="8" l="1"/>
  <c r="D24" i="19" s="1"/>
  <c r="I16" i="8"/>
  <c r="I13" i="8"/>
  <c r="E16" i="8"/>
  <c r="E38" i="55"/>
  <c r="E31" i="55"/>
  <c r="E32" i="55"/>
  <c r="E34" i="55"/>
  <c r="E36" i="55"/>
  <c r="E24" i="55"/>
  <c r="E126" i="55"/>
  <c r="F14" i="8"/>
  <c r="F15" i="8"/>
  <c r="F19" i="8"/>
  <c r="D44" i="25" s="1"/>
  <c r="F16" i="8"/>
  <c r="D40" i="25" s="1"/>
  <c r="I76" i="55"/>
  <c r="I73" i="55"/>
  <c r="I66" i="55"/>
  <c r="E14" i="8"/>
  <c r="E15" i="8"/>
  <c r="E125" i="55"/>
  <c r="E17" i="8"/>
  <c r="E19" i="8"/>
  <c r="H76" i="55"/>
  <c r="H66" i="55"/>
  <c r="D14" i="8"/>
  <c r="D15" i="8"/>
  <c r="D15" i="25" s="1"/>
  <c r="G124" i="55"/>
  <c r="D35" i="25" l="1"/>
  <c r="D38" i="25"/>
  <c r="D37" i="25"/>
  <c r="D14" i="25"/>
  <c r="D22" i="25"/>
  <c r="G75" i="40"/>
  <c r="E74" i="40"/>
  <c r="E24" i="19"/>
  <c r="D25" i="25"/>
  <c r="C25" i="25" s="1"/>
  <c r="D25" i="19"/>
  <c r="D19" i="8"/>
  <c r="J123" i="55"/>
  <c r="K123" i="55" s="1"/>
  <c r="G122" i="55"/>
  <c r="H104" i="55"/>
  <c r="D20" i="8"/>
  <c r="E123" i="55"/>
  <c r="I104" i="55"/>
  <c r="E12" i="8"/>
  <c r="C14" i="8"/>
  <c r="D16" i="19" s="1"/>
  <c r="E71" i="40" s="1"/>
  <c r="C15" i="8"/>
  <c r="D17" i="19" s="1"/>
  <c r="E72" i="40" s="1"/>
  <c r="C23" i="8"/>
  <c r="D39" i="19" s="1"/>
  <c r="E106" i="55"/>
  <c r="E105" i="55"/>
  <c r="E81" i="55"/>
  <c r="E51" i="40" s="1"/>
  <c r="H73" i="55"/>
  <c r="G73" i="55"/>
  <c r="L73" i="55" s="1"/>
  <c r="E74" i="55"/>
  <c r="G69" i="55"/>
  <c r="G49" i="40" s="1"/>
  <c r="F69" i="55"/>
  <c r="G66" i="55"/>
  <c r="E37" i="55"/>
  <c r="E25" i="55"/>
  <c r="E21" i="40" s="1"/>
  <c r="L123" i="55" l="1"/>
  <c r="F137" i="55"/>
  <c r="D18" i="25"/>
  <c r="D38" i="19"/>
  <c r="G74" i="40"/>
  <c r="F75" i="40"/>
  <c r="F74" i="40" s="1"/>
  <c r="C9" i="42"/>
  <c r="G72" i="40"/>
  <c r="F72" i="40" s="1"/>
  <c r="E22" i="25"/>
  <c r="G71" i="40"/>
  <c r="F71" i="40" s="1"/>
  <c r="H51" i="40"/>
  <c r="G51" i="40"/>
  <c r="I51" i="40" s="1"/>
  <c r="H21" i="40"/>
  <c r="G21" i="40"/>
  <c r="I21" i="40" s="1"/>
  <c r="H74" i="40"/>
  <c r="D14" i="19"/>
  <c r="D12" i="25"/>
  <c r="C19" i="8"/>
  <c r="D13" i="19"/>
  <c r="D11" i="25"/>
  <c r="F25" i="19"/>
  <c r="E25" i="19"/>
  <c r="D18" i="8"/>
  <c r="J25" i="55"/>
  <c r="K25" i="55"/>
  <c r="F73" i="55"/>
  <c r="J81" i="55"/>
  <c r="G121" i="55"/>
  <c r="E104" i="55"/>
  <c r="E69" i="40" s="1"/>
  <c r="G76" i="55"/>
  <c r="L76" i="55" s="1"/>
  <c r="G104" i="55"/>
  <c r="D16" i="8"/>
  <c r="E103" i="55"/>
  <c r="E68" i="40" s="1"/>
  <c r="E98" i="55"/>
  <c r="E65" i="40" s="1"/>
  <c r="E99" i="55"/>
  <c r="E100" i="55"/>
  <c r="F65" i="40" s="1"/>
  <c r="E101" i="55"/>
  <c r="E96" i="55"/>
  <c r="E64" i="40" s="1"/>
  <c r="F64" i="40" s="1"/>
  <c r="E102" i="55"/>
  <c r="E67" i="40" s="1"/>
  <c r="F67" i="40" s="1"/>
  <c r="E97" i="55"/>
  <c r="E66" i="40" s="1"/>
  <c r="F66" i="40" s="1"/>
  <c r="E95" i="55"/>
  <c r="E63" i="40" s="1"/>
  <c r="F63" i="40" s="1"/>
  <c r="E75" i="55"/>
  <c r="E73" i="55" s="1"/>
  <c r="E55" i="40" s="1"/>
  <c r="F66" i="55"/>
  <c r="F59" i="55"/>
  <c r="E39" i="55"/>
  <c r="E28" i="40" s="1"/>
  <c r="E35" i="55"/>
  <c r="E27" i="40" s="1"/>
  <c r="E33" i="55"/>
  <c r="E30" i="55"/>
  <c r="E25" i="40" s="1"/>
  <c r="E26" i="55"/>
  <c r="E22" i="40" s="1"/>
  <c r="E19" i="55"/>
  <c r="E16" i="40" s="1"/>
  <c r="J74" i="40" l="1"/>
  <c r="G82" i="40"/>
  <c r="G68" i="40"/>
  <c r="F68" i="40" s="1"/>
  <c r="J73" i="40"/>
  <c r="I74" i="40"/>
  <c r="F21" i="40"/>
  <c r="G69" i="40"/>
  <c r="F69" i="40" s="1"/>
  <c r="E35" i="25"/>
  <c r="F51" i="40"/>
  <c r="G16" i="40"/>
  <c r="F16" i="40" s="1"/>
  <c r="G27" i="40"/>
  <c r="F27" i="40" s="1"/>
  <c r="G28" i="40"/>
  <c r="F28" i="40" s="1"/>
  <c r="G22" i="40"/>
  <c r="F22" i="40" s="1"/>
  <c r="H55" i="40"/>
  <c r="G55" i="40"/>
  <c r="I55" i="40" s="1"/>
  <c r="D12" i="19"/>
  <c r="E13" i="19"/>
  <c r="F13" i="19"/>
  <c r="G25" i="40"/>
  <c r="I25" i="40" s="1"/>
  <c r="H25" i="40"/>
  <c r="E11" i="25"/>
  <c r="D10" i="25"/>
  <c r="C16" i="8"/>
  <c r="D18" i="19" s="1"/>
  <c r="D17" i="25"/>
  <c r="J30" i="55"/>
  <c r="K30" i="55"/>
  <c r="J73" i="55"/>
  <c r="F76" i="55"/>
  <c r="F93" i="55"/>
  <c r="L15" i="55"/>
  <c r="L16" i="55" s="1"/>
  <c r="E94" i="55"/>
  <c r="E28" i="55"/>
  <c r="E24" i="40" s="1"/>
  <c r="J68" i="40" l="1"/>
  <c r="J55" i="40"/>
  <c r="E27" i="55"/>
  <c r="F55" i="40"/>
  <c r="F25" i="40"/>
  <c r="H24" i="40"/>
  <c r="G24" i="40"/>
  <c r="F24" i="40" s="1"/>
  <c r="E23" i="40"/>
  <c r="E93" i="55"/>
  <c r="J93" i="55" s="1"/>
  <c r="E62" i="40"/>
  <c r="J28" i="55"/>
  <c r="K28" i="55"/>
  <c r="E23" i="55"/>
  <c r="E20" i="40" s="1"/>
  <c r="E22" i="55"/>
  <c r="E19" i="40" s="1"/>
  <c r="F23" i="40" l="1"/>
  <c r="E61" i="40"/>
  <c r="J61" i="40" s="1"/>
  <c r="F62" i="40"/>
  <c r="F61" i="40" s="1"/>
  <c r="I24" i="40"/>
  <c r="G23" i="40"/>
  <c r="I23" i="40" s="1"/>
  <c r="H19" i="40"/>
  <c r="G19" i="40"/>
  <c r="I19" i="40" s="1"/>
  <c r="G20" i="40"/>
  <c r="I20" i="40" s="1"/>
  <c r="H20" i="40"/>
  <c r="H23" i="40"/>
  <c r="J23" i="40"/>
  <c r="J22" i="55"/>
  <c r="K22" i="55"/>
  <c r="J23" i="55"/>
  <c r="K23" i="55"/>
  <c r="E21" i="55"/>
  <c r="D34" i="42"/>
  <c r="E41" i="11"/>
  <c r="E42" i="11"/>
  <c r="E32" i="11"/>
  <c r="J32" i="11" s="1"/>
  <c r="E33" i="11"/>
  <c r="D23" i="41" s="1"/>
  <c r="E34" i="11"/>
  <c r="J34" i="11" s="1"/>
  <c r="E35" i="11"/>
  <c r="J35" i="11" s="1"/>
  <c r="E37" i="11"/>
  <c r="E38" i="11"/>
  <c r="E39" i="11"/>
  <c r="E40" i="11"/>
  <c r="E43" i="11"/>
  <c r="E31" i="11"/>
  <c r="J31" i="11" s="1"/>
  <c r="E29" i="11"/>
  <c r="E28" i="11"/>
  <c r="D20" i="41" s="1"/>
  <c r="E27" i="11"/>
  <c r="E15" i="11"/>
  <c r="E16" i="11"/>
  <c r="D13" i="41" s="1"/>
  <c r="E13" i="41" s="1"/>
  <c r="E17" i="11"/>
  <c r="D14" i="41" s="1"/>
  <c r="E14" i="41" s="1"/>
  <c r="E18" i="11"/>
  <c r="E19" i="11"/>
  <c r="E20" i="11"/>
  <c r="E21" i="11"/>
  <c r="E22" i="11"/>
  <c r="E23" i="11"/>
  <c r="E24" i="11"/>
  <c r="E25" i="11"/>
  <c r="E26" i="11"/>
  <c r="E14" i="11"/>
  <c r="E18" i="40" l="1"/>
  <c r="G18" i="40" s="1"/>
  <c r="F18" i="40" s="1"/>
  <c r="E20" i="55"/>
  <c r="D25" i="41"/>
  <c r="E13" i="11"/>
  <c r="E12" i="11" s="1"/>
  <c r="H15" i="18"/>
  <c r="F20" i="40"/>
  <c r="D24" i="41"/>
  <c r="E24" i="41" s="1"/>
  <c r="H11" i="18"/>
  <c r="F19" i="40"/>
  <c r="F34" i="42"/>
  <c r="E34" i="42"/>
  <c r="D28" i="42"/>
  <c r="E36" i="11"/>
  <c r="E30" i="11" s="1"/>
  <c r="D26" i="42"/>
  <c r="D19" i="41"/>
  <c r="D12" i="11"/>
  <c r="D24" i="18"/>
  <c r="C24" i="18" s="1"/>
  <c r="C22" i="18" s="1"/>
  <c r="C20" i="41"/>
  <c r="C12" i="11"/>
  <c r="C11" i="11" s="1"/>
  <c r="J21" i="55"/>
  <c r="K21" i="55"/>
  <c r="J18" i="8"/>
  <c r="D9" i="42" s="1"/>
  <c r="E50" i="11"/>
  <c r="E49" i="11"/>
  <c r="L16" i="11" l="1"/>
  <c r="H18" i="40"/>
  <c r="E17" i="40"/>
  <c r="H17" i="40" s="1"/>
  <c r="L26" i="11"/>
  <c r="K14" i="11"/>
  <c r="H10" i="18"/>
  <c r="H9" i="18" s="1"/>
  <c r="F17" i="40"/>
  <c r="G15" i="18"/>
  <c r="F21" i="41"/>
  <c r="D21" i="41"/>
  <c r="F9" i="42"/>
  <c r="E9" i="42"/>
  <c r="F28" i="42"/>
  <c r="E28" i="42"/>
  <c r="F27" i="42"/>
  <c r="I18" i="40"/>
  <c r="G17" i="40"/>
  <c r="I17" i="40" s="1"/>
  <c r="D11" i="42"/>
  <c r="E26" i="42"/>
  <c r="E20" i="41"/>
  <c r="C10" i="41"/>
  <c r="J15" i="8"/>
  <c r="L13" i="11"/>
  <c r="K34" i="11"/>
  <c r="J12" i="8"/>
  <c r="J11" i="8" s="1"/>
  <c r="K30" i="11"/>
  <c r="D30" i="11"/>
  <c r="L27" i="11" s="1"/>
  <c r="K16" i="11" l="1"/>
  <c r="M16" i="11" s="1"/>
  <c r="M19" i="11" s="1"/>
  <c r="M27" i="11"/>
  <c r="G11" i="42"/>
  <c r="C8" i="42"/>
  <c r="G10" i="42"/>
  <c r="J10" i="8"/>
  <c r="J9" i="8" s="1"/>
  <c r="G21" i="41"/>
  <c r="D20" i="25"/>
  <c r="G8" i="42"/>
  <c r="K6" i="11"/>
  <c r="D10" i="42"/>
  <c r="D8" i="42" s="1"/>
  <c r="F11" i="42"/>
  <c r="E11" i="42"/>
  <c r="C23" i="41"/>
  <c r="E23" i="41" s="1"/>
  <c r="K27" i="55"/>
  <c r="J27" i="55"/>
  <c r="J20" i="55"/>
  <c r="G12" i="42" l="1"/>
  <c r="G13" i="42" s="1"/>
  <c r="K93" i="55"/>
  <c r="C61" i="40"/>
  <c r="H61" i="40" s="1"/>
  <c r="C21" i="41"/>
  <c r="E21" i="41" s="1"/>
  <c r="C23" i="19"/>
  <c r="C21" i="19" s="1"/>
  <c r="C20" i="19" s="1"/>
  <c r="F10" i="42"/>
  <c r="E10" i="42"/>
  <c r="D11" i="11"/>
  <c r="D10" i="11" s="1"/>
  <c r="G16" i="42" s="1"/>
  <c r="G17" i="42" s="1"/>
  <c r="I21" i="8"/>
  <c r="C9" i="41" l="1"/>
  <c r="C8" i="41" s="1"/>
  <c r="F23" i="41" l="1"/>
  <c r="I124" i="55"/>
  <c r="F124" i="55"/>
  <c r="F122" i="55" s="1"/>
  <c r="F121" i="55" s="1"/>
  <c r="K81" i="55"/>
  <c r="E80" i="55"/>
  <c r="E58" i="40" s="1"/>
  <c r="E79" i="55"/>
  <c r="E56" i="40" s="1"/>
  <c r="E54" i="40"/>
  <c r="E77" i="55"/>
  <c r="E53" i="40" s="1"/>
  <c r="E72" i="55"/>
  <c r="E50" i="40" s="1"/>
  <c r="G50" i="40" s="1"/>
  <c r="E71" i="55"/>
  <c r="E70" i="55"/>
  <c r="E68" i="55"/>
  <c r="E67" i="55"/>
  <c r="E65" i="55"/>
  <c r="E63" i="55" s="1"/>
  <c r="E46" i="40" s="1"/>
  <c r="E64" i="55"/>
  <c r="I59" i="55"/>
  <c r="I10" i="55" s="1"/>
  <c r="I9" i="55" s="1"/>
  <c r="H59" i="55"/>
  <c r="H10" i="55" s="1"/>
  <c r="H9" i="55" s="1"/>
  <c r="G59" i="55"/>
  <c r="E60" i="55"/>
  <c r="E57" i="55"/>
  <c r="E42" i="40" s="1"/>
  <c r="E56" i="55"/>
  <c r="E53" i="55"/>
  <c r="E49" i="55"/>
  <c r="E44" i="55"/>
  <c r="K20" i="55"/>
  <c r="E18" i="55"/>
  <c r="E15" i="40"/>
  <c r="E13" i="40"/>
  <c r="C47" i="40" l="1"/>
  <c r="D47" i="40" s="1"/>
  <c r="E55" i="55"/>
  <c r="E69" i="55"/>
  <c r="E49" i="40" s="1"/>
  <c r="D42" i="40"/>
  <c r="G58" i="40"/>
  <c r="F58" i="40" s="1"/>
  <c r="E41" i="40"/>
  <c r="J53" i="55"/>
  <c r="E37" i="40"/>
  <c r="F37" i="40" s="1"/>
  <c r="G53" i="40"/>
  <c r="F53" i="40" s="1"/>
  <c r="E52" i="40"/>
  <c r="H52" i="40" s="1"/>
  <c r="H53" i="40"/>
  <c r="G13" i="40"/>
  <c r="I13" i="40" s="1"/>
  <c r="H13" i="40"/>
  <c r="G54" i="40"/>
  <c r="I54" i="40" s="1"/>
  <c r="H54" i="40"/>
  <c r="G42" i="40"/>
  <c r="H56" i="40"/>
  <c r="G56" i="40"/>
  <c r="I56" i="40" s="1"/>
  <c r="G15" i="40"/>
  <c r="I15" i="40" s="1"/>
  <c r="H15" i="40"/>
  <c r="J14" i="55"/>
  <c r="K14" i="55"/>
  <c r="J17" i="55"/>
  <c r="K17" i="55"/>
  <c r="J79" i="55"/>
  <c r="E51" i="55"/>
  <c r="E35" i="40" s="1"/>
  <c r="F12" i="8"/>
  <c r="F17" i="8"/>
  <c r="E127" i="55"/>
  <c r="E66" i="55"/>
  <c r="F20" i="8"/>
  <c r="D45" i="25" s="1"/>
  <c r="I122" i="55"/>
  <c r="I121" i="55" s="1"/>
  <c r="I8" i="55" s="1"/>
  <c r="I133" i="55" s="1"/>
  <c r="E76" i="55"/>
  <c r="E50" i="55"/>
  <c r="E44" i="40" s="1"/>
  <c r="E129" i="55"/>
  <c r="E47" i="55"/>
  <c r="E46" i="55"/>
  <c r="E33" i="40" s="1"/>
  <c r="E43" i="55"/>
  <c r="E32" i="40" s="1"/>
  <c r="E45" i="55"/>
  <c r="E12" i="40"/>
  <c r="E61" i="55"/>
  <c r="E124" i="55"/>
  <c r="E122" i="55" s="1"/>
  <c r="E128" i="55"/>
  <c r="H124" i="55"/>
  <c r="C17" i="8" l="1"/>
  <c r="D39" i="25"/>
  <c r="E48" i="40"/>
  <c r="I42" i="40"/>
  <c r="D40" i="40"/>
  <c r="F13" i="40"/>
  <c r="F42" i="40"/>
  <c r="E40" i="40"/>
  <c r="F15" i="40"/>
  <c r="F54" i="40"/>
  <c r="F52" i="40" s="1"/>
  <c r="F56" i="40"/>
  <c r="E34" i="40"/>
  <c r="G73" i="40"/>
  <c r="I73" i="40" s="1"/>
  <c r="G52" i="40"/>
  <c r="I52" i="40" s="1"/>
  <c r="G33" i="40"/>
  <c r="I33" i="40" s="1"/>
  <c r="H33" i="40"/>
  <c r="H37" i="40"/>
  <c r="G44" i="40"/>
  <c r="I44" i="40" s="1"/>
  <c r="H44" i="40"/>
  <c r="G32" i="40"/>
  <c r="I32" i="40" s="1"/>
  <c r="H32" i="40"/>
  <c r="G35" i="40"/>
  <c r="I35" i="40" s="1"/>
  <c r="H35" i="40"/>
  <c r="G12" i="40"/>
  <c r="G11" i="40" s="1"/>
  <c r="H12" i="40"/>
  <c r="E11" i="40"/>
  <c r="G41" i="40"/>
  <c r="G40" i="40" s="1"/>
  <c r="H41" i="40"/>
  <c r="E11" i="55"/>
  <c r="J12" i="55"/>
  <c r="K12" i="55"/>
  <c r="J43" i="55"/>
  <c r="J46" i="55"/>
  <c r="J50" i="55"/>
  <c r="J76" i="55"/>
  <c r="J55" i="55"/>
  <c r="J51" i="55"/>
  <c r="E121" i="55"/>
  <c r="E20" i="8"/>
  <c r="D36" i="25" s="1"/>
  <c r="H122" i="55"/>
  <c r="H121" i="55" s="1"/>
  <c r="H8" i="55" s="1"/>
  <c r="H133" i="55" s="1"/>
  <c r="E59" i="55"/>
  <c r="E47" i="40" s="1"/>
  <c r="G48" i="40" l="1"/>
  <c r="F48" i="40" s="1"/>
  <c r="J40" i="40"/>
  <c r="F11" i="8"/>
  <c r="H42" i="40"/>
  <c r="I40" i="40"/>
  <c r="F41" i="40"/>
  <c r="F40" i="40" s="1"/>
  <c r="D34" i="25"/>
  <c r="E34" i="25" s="1"/>
  <c r="D23" i="25"/>
  <c r="E73" i="40"/>
  <c r="F79" i="40"/>
  <c r="F73" i="40" s="1"/>
  <c r="F32" i="40"/>
  <c r="G34" i="40"/>
  <c r="F34" i="40" s="1"/>
  <c r="F44" i="40"/>
  <c r="F33" i="40"/>
  <c r="F35" i="40"/>
  <c r="F12" i="40"/>
  <c r="F11" i="40" s="1"/>
  <c r="G47" i="40"/>
  <c r="I47" i="40" s="1"/>
  <c r="H47" i="40"/>
  <c r="H11" i="40"/>
  <c r="I12" i="40"/>
  <c r="J59" i="55"/>
  <c r="K59" i="55"/>
  <c r="J11" i="55"/>
  <c r="K11" i="55"/>
  <c r="C20" i="8"/>
  <c r="E18" i="8"/>
  <c r="C10" i="11"/>
  <c r="E56" i="11"/>
  <c r="E54" i="11" s="1"/>
  <c r="E52" i="11" s="1"/>
  <c r="K52" i="11" s="1"/>
  <c r="E51" i="11"/>
  <c r="L24" i="11"/>
  <c r="E44" i="11"/>
  <c r="E11" i="11" s="1"/>
  <c r="K8" i="11"/>
  <c r="L19" i="8"/>
  <c r="K19" i="8"/>
  <c r="L19" i="11"/>
  <c r="F21" i="18"/>
  <c r="F20" i="18"/>
  <c r="C20" i="18"/>
  <c r="F19" i="18"/>
  <c r="C19" i="18"/>
  <c r="F18" i="18"/>
  <c r="C18" i="18"/>
  <c r="F16" i="18"/>
  <c r="F14" i="18"/>
  <c r="C14" i="18"/>
  <c r="F12" i="18"/>
  <c r="E42" i="55"/>
  <c r="J48" i="40" l="1"/>
  <c r="D46" i="25"/>
  <c r="H73" i="40"/>
  <c r="C10" i="40"/>
  <c r="C9" i="40" s="1"/>
  <c r="C8" i="40" s="1"/>
  <c r="H40" i="40"/>
  <c r="E36" i="25"/>
  <c r="F47" i="40"/>
  <c r="E23" i="25"/>
  <c r="D21" i="25"/>
  <c r="D19" i="25" s="1"/>
  <c r="F19" i="25" s="1"/>
  <c r="E31" i="40"/>
  <c r="G31" i="40"/>
  <c r="I11" i="40"/>
  <c r="J42" i="55"/>
  <c r="K42" i="55"/>
  <c r="I19" i="8"/>
  <c r="D31" i="19" s="1"/>
  <c r="I20" i="8"/>
  <c r="D32" i="19" s="1"/>
  <c r="J44" i="11"/>
  <c r="K23" i="8"/>
  <c r="K55" i="55"/>
  <c r="J37" i="11"/>
  <c r="J38" i="11"/>
  <c r="L15" i="11"/>
  <c r="J36" i="11"/>
  <c r="J42" i="11"/>
  <c r="K79" i="55"/>
  <c r="K32" i="11"/>
  <c r="K76" i="55"/>
  <c r="K73" i="55"/>
  <c r="C17" i="18"/>
  <c r="K50" i="55"/>
  <c r="K31" i="11"/>
  <c r="K43" i="55"/>
  <c r="E113" i="55"/>
  <c r="J124" i="55"/>
  <c r="K124" i="55" s="1"/>
  <c r="K15" i="18"/>
  <c r="C13" i="18"/>
  <c r="F26" i="18"/>
  <c r="F28" i="18"/>
  <c r="F18" i="8"/>
  <c r="C21" i="18"/>
  <c r="K15" i="11"/>
  <c r="L33" i="11"/>
  <c r="L20" i="11"/>
  <c r="L25" i="11"/>
  <c r="F13" i="18"/>
  <c r="H31" i="40" l="1"/>
  <c r="J31" i="40"/>
  <c r="F31" i="40"/>
  <c r="I31" i="40"/>
  <c r="E21" i="25"/>
  <c r="K51" i="55"/>
  <c r="C11" i="19"/>
  <c r="C10" i="19" s="1"/>
  <c r="C14" i="19"/>
  <c r="C12" i="25" s="1"/>
  <c r="I23" i="8"/>
  <c r="C18" i="8"/>
  <c r="F10" i="8"/>
  <c r="K18" i="8"/>
  <c r="I18" i="8" s="1"/>
  <c r="F17" i="18"/>
  <c r="L12" i="8"/>
  <c r="L11" i="8" s="1"/>
  <c r="K11" i="18"/>
  <c r="J43" i="11"/>
  <c r="K40" i="11"/>
  <c r="L15" i="8"/>
  <c r="E48" i="55"/>
  <c r="K46" i="55"/>
  <c r="E48" i="11"/>
  <c r="E10" i="11" s="1"/>
  <c r="K12" i="8"/>
  <c r="J33" i="11"/>
  <c r="H9" i="19" l="1"/>
  <c r="J11" i="40"/>
  <c r="D36" i="19"/>
  <c r="D35" i="19" s="1"/>
  <c r="D29" i="25" s="1"/>
  <c r="C37" i="19"/>
  <c r="E39" i="40"/>
  <c r="C12" i="19"/>
  <c r="F12" i="19" s="1"/>
  <c r="E14" i="19"/>
  <c r="E12" i="19" s="1"/>
  <c r="F14" i="19"/>
  <c r="J48" i="55"/>
  <c r="K48" i="55"/>
  <c r="J122" i="55"/>
  <c r="K122" i="55" s="1"/>
  <c r="I12" i="8"/>
  <c r="J17" i="18"/>
  <c r="J13" i="11"/>
  <c r="I17" i="18"/>
  <c r="L30" i="11"/>
  <c r="K9" i="18"/>
  <c r="K15" i="8"/>
  <c r="I15" i="8" s="1"/>
  <c r="J39" i="11"/>
  <c r="I13" i="11"/>
  <c r="L10" i="8"/>
  <c r="L9" i="8" s="1"/>
  <c r="J40" i="11"/>
  <c r="E41" i="55"/>
  <c r="E30" i="40" s="1"/>
  <c r="C15" i="18"/>
  <c r="C10" i="18" s="1"/>
  <c r="I12" i="11"/>
  <c r="J12" i="11"/>
  <c r="K11" i="8"/>
  <c r="J15" i="18"/>
  <c r="F15" i="18"/>
  <c r="C29" i="25" l="1"/>
  <c r="E29" i="25" s="1"/>
  <c r="C35" i="19"/>
  <c r="D42" i="25"/>
  <c r="D23" i="19"/>
  <c r="F23" i="19" s="1"/>
  <c r="G26" i="19"/>
  <c r="H26" i="19" s="1"/>
  <c r="I11" i="8"/>
  <c r="G25" i="19" s="1"/>
  <c r="H39" i="40"/>
  <c r="G39" i="40"/>
  <c r="I39" i="40" s="1"/>
  <c r="C10" i="25"/>
  <c r="E12" i="25"/>
  <c r="G30" i="40"/>
  <c r="F30" i="40" s="1"/>
  <c r="F29" i="40" s="1"/>
  <c r="E29" i="40"/>
  <c r="H30" i="40"/>
  <c r="E40" i="55"/>
  <c r="J41" i="55"/>
  <c r="K41" i="55"/>
  <c r="J121" i="55"/>
  <c r="K121" i="55" s="1"/>
  <c r="K5" i="11"/>
  <c r="L5" i="11" s="1"/>
  <c r="I30" i="11"/>
  <c r="J30" i="11"/>
  <c r="J11" i="11"/>
  <c r="K7" i="11"/>
  <c r="K9" i="11"/>
  <c r="K10" i="8"/>
  <c r="I10" i="8" s="1"/>
  <c r="I11" i="11"/>
  <c r="I15" i="18"/>
  <c r="F9" i="8"/>
  <c r="F21" i="8" s="1"/>
  <c r="H25" i="19" l="1"/>
  <c r="G27" i="19"/>
  <c r="E23" i="19"/>
  <c r="E11" i="8"/>
  <c r="F39" i="40"/>
  <c r="H29" i="40"/>
  <c r="I30" i="40"/>
  <c r="G29" i="40"/>
  <c r="E10" i="25"/>
  <c r="J40" i="55"/>
  <c r="K40" i="55"/>
  <c r="J10" i="11"/>
  <c r="I10" i="11"/>
  <c r="K9" i="8"/>
  <c r="D33" i="25" l="1"/>
  <c r="D32" i="25" s="1"/>
  <c r="E32" i="25" s="1"/>
  <c r="L13" i="55"/>
  <c r="L14" i="55" s="1"/>
  <c r="E10" i="8"/>
  <c r="I29" i="40"/>
  <c r="J29" i="40"/>
  <c r="J30" i="40" s="1"/>
  <c r="F41" i="25"/>
  <c r="F42" i="25" s="1"/>
  <c r="I9" i="8"/>
  <c r="L11" i="11" s="1"/>
  <c r="M11" i="11" s="1"/>
  <c r="E33" i="25" l="1"/>
  <c r="E9" i="8"/>
  <c r="F32" i="25" s="1"/>
  <c r="F33" i="25" s="1"/>
  <c r="G20" i="19"/>
  <c r="H20" i="19" s="1"/>
  <c r="D41" i="25"/>
  <c r="E42" i="25"/>
  <c r="E21" i="8" l="1"/>
  <c r="G21" i="19"/>
  <c r="E41" i="25"/>
  <c r="D48" i="25"/>
  <c r="E62" i="55"/>
  <c r="F48" i="25" l="1"/>
  <c r="F49" i="25" s="1"/>
  <c r="E45" i="40"/>
  <c r="J62" i="55"/>
  <c r="K62" i="55"/>
  <c r="H45" i="40" l="1"/>
  <c r="G45" i="40"/>
  <c r="F45" i="40" l="1"/>
  <c r="I45" i="40"/>
  <c r="D10" i="40" l="1"/>
  <c r="D9" i="40" l="1"/>
  <c r="D8" i="40" s="1"/>
  <c r="C9" i="19" l="1"/>
  <c r="C9" i="25" l="1"/>
  <c r="F9" i="25" s="1"/>
  <c r="H15" i="19"/>
  <c r="C8" i="19"/>
  <c r="C34" i="19" s="1"/>
  <c r="G36" i="19" s="1"/>
  <c r="F10" i="25"/>
  <c r="C8" i="25" l="1"/>
  <c r="G10" i="19"/>
  <c r="C38" i="19"/>
  <c r="F11" i="25"/>
  <c r="C20" i="25" l="1"/>
  <c r="C19" i="25" s="1"/>
  <c r="E38" i="19"/>
  <c r="F38" i="19"/>
  <c r="E19" i="25" l="1"/>
  <c r="F26" i="25"/>
  <c r="C30" i="25"/>
  <c r="E20" i="25"/>
  <c r="F35" i="19"/>
  <c r="E35" i="19"/>
  <c r="D9" i="18"/>
  <c r="Q11" i="63"/>
  <c r="Y11" i="63" s="1"/>
  <c r="O12" i="63"/>
  <c r="M12" i="63" l="1"/>
  <c r="U12" i="63" s="1"/>
  <c r="W12" i="63"/>
  <c r="O11" i="63"/>
  <c r="W11" i="63" s="1"/>
  <c r="C9" i="18"/>
  <c r="K12" i="63" l="1"/>
  <c r="E9" i="64" s="1"/>
  <c r="E17" i="64" s="1"/>
  <c r="M11" i="63"/>
  <c r="U11" i="63" s="1"/>
  <c r="J13" i="65"/>
  <c r="J11" i="65" s="1"/>
  <c r="J10" i="65" s="1"/>
  <c r="J9" i="65" l="1"/>
  <c r="F33" i="41" s="1"/>
  <c r="H33" i="41" s="1"/>
  <c r="F36" i="41"/>
  <c r="G11" i="18" s="1"/>
  <c r="K11" i="63"/>
  <c r="S11" i="63" s="1"/>
  <c r="S12" i="63"/>
  <c r="I13" i="65"/>
  <c r="I11" i="65" l="1"/>
  <c r="F34" i="41"/>
  <c r="D11" i="41" s="1"/>
  <c r="I10" i="65" l="1"/>
  <c r="I9" i="65" s="1"/>
  <c r="D32" i="41"/>
  <c r="F12" i="41"/>
  <c r="D10" i="41"/>
  <c r="D22" i="19"/>
  <c r="D21" i="19" s="1"/>
  <c r="P11" i="65"/>
  <c r="F39" i="41"/>
  <c r="F40" i="41" s="1"/>
  <c r="E32" i="41"/>
  <c r="D31" i="41"/>
  <c r="E11" i="41"/>
  <c r="H32" i="41"/>
  <c r="G23" i="18" l="1"/>
  <c r="F22" i="19"/>
  <c r="G22" i="19"/>
  <c r="F11" i="41"/>
  <c r="E22" i="19"/>
  <c r="E21" i="19" s="1"/>
  <c r="E20" i="19" s="1"/>
  <c r="P10" i="65"/>
  <c r="G22" i="18"/>
  <c r="F23" i="18"/>
  <c r="F22" i="18" s="1"/>
  <c r="D9" i="41"/>
  <c r="E10" i="41"/>
  <c r="F11" i="18"/>
  <c r="J11" i="18"/>
  <c r="G10" i="18"/>
  <c r="E31" i="41"/>
  <c r="D30" i="41"/>
  <c r="E30" i="41" s="1"/>
  <c r="D8" i="41" l="1"/>
  <c r="G7" i="41" s="1"/>
  <c r="P9" i="65"/>
  <c r="D29" i="19"/>
  <c r="D28" i="19" s="1"/>
  <c r="D20" i="19" s="1"/>
  <c r="F21" i="19"/>
  <c r="E9" i="41"/>
  <c r="G9" i="18"/>
  <c r="F10" i="18"/>
  <c r="F9" i="18" s="1"/>
  <c r="I9" i="18" s="1"/>
  <c r="I11" i="18"/>
  <c r="H21" i="19" l="1"/>
  <c r="F8" i="41"/>
  <c r="G8" i="41" s="1"/>
  <c r="G19" i="19"/>
  <c r="F20" i="19"/>
  <c r="E8" i="41"/>
  <c r="L9" i="18"/>
  <c r="J9" i="18"/>
  <c r="E8" i="42" l="1"/>
  <c r="F8" i="42"/>
  <c r="G23" i="19"/>
  <c r="G52" i="55"/>
  <c r="F10" i="55"/>
  <c r="F9" i="55" s="1"/>
  <c r="F8" i="55" s="1"/>
  <c r="F135" i="55" s="1"/>
  <c r="E54" i="55" l="1"/>
  <c r="G38" i="40" s="1"/>
  <c r="I38" i="40" s="1"/>
  <c r="G10" i="55"/>
  <c r="K15" i="40" s="1"/>
  <c r="D12" i="8"/>
  <c r="C12" i="8" s="1"/>
  <c r="D11" i="19" s="1"/>
  <c r="J54" i="55" l="1"/>
  <c r="G36" i="40"/>
  <c r="E52" i="55"/>
  <c r="E10" i="55" s="1"/>
  <c r="E38" i="40"/>
  <c r="H38" i="40" s="1"/>
  <c r="K52" i="55"/>
  <c r="E11" i="19"/>
  <c r="F11" i="19"/>
  <c r="L11" i="55"/>
  <c r="M11" i="55" s="1"/>
  <c r="G9" i="55"/>
  <c r="E36" i="40"/>
  <c r="F38" i="40" l="1"/>
  <c r="F36" i="40" s="1"/>
  <c r="F10" i="40" s="1"/>
  <c r="F9" i="40" s="1"/>
  <c r="F8" i="40" s="1"/>
  <c r="F81" i="40" s="1"/>
  <c r="J52" i="55"/>
  <c r="J36" i="40"/>
  <c r="G10" i="40"/>
  <c r="K16" i="40" s="1"/>
  <c r="I36" i="40"/>
  <c r="H36" i="40"/>
  <c r="E10" i="40"/>
  <c r="E9" i="55"/>
  <c r="K10" i="55"/>
  <c r="J10" i="55"/>
  <c r="D11" i="8"/>
  <c r="G8" i="55"/>
  <c r="G133" i="55" s="1"/>
  <c r="F136" i="55" s="1"/>
  <c r="F138" i="55" s="1"/>
  <c r="L9" i="55"/>
  <c r="L10" i="55" s="1"/>
  <c r="I10" i="40" l="1"/>
  <c r="G9" i="40"/>
  <c r="I9" i="40" s="1"/>
  <c r="L38" i="11"/>
  <c r="L40" i="11" s="1"/>
  <c r="L12" i="55"/>
  <c r="D10" i="8"/>
  <c r="D9" i="25"/>
  <c r="C11" i="8"/>
  <c r="E9" i="40"/>
  <c r="E8" i="40" s="1"/>
  <c r="H10" i="40"/>
  <c r="E8" i="55"/>
  <c r="J9" i="55"/>
  <c r="K9" i="55"/>
  <c r="E134" i="55" l="1"/>
  <c r="G138" i="55" s="1"/>
  <c r="F133" i="55"/>
  <c r="G8" i="40"/>
  <c r="G4" i="40" s="1"/>
  <c r="J8" i="55"/>
  <c r="K8" i="55"/>
  <c r="J8" i="40"/>
  <c r="G132" i="55"/>
  <c r="H9" i="40"/>
  <c r="D10" i="19"/>
  <c r="C10" i="8"/>
  <c r="E9" i="25"/>
  <c r="D8" i="25"/>
  <c r="D9" i="8"/>
  <c r="D21" i="8" s="1"/>
  <c r="C21" i="8" s="1"/>
  <c r="G34" i="19" s="1"/>
  <c r="I8" i="40" l="1"/>
  <c r="G81" i="40"/>
  <c r="K7" i="40"/>
  <c r="D9" i="19"/>
  <c r="E10" i="19"/>
  <c r="E9" i="19" s="1"/>
  <c r="E8" i="19" s="1"/>
  <c r="F10" i="19"/>
  <c r="C9" i="8"/>
  <c r="J9" i="40"/>
  <c r="J10" i="40" s="1"/>
  <c r="K11" i="40" s="1"/>
  <c r="K13" i="40"/>
  <c r="K6" i="40"/>
  <c r="H8" i="40"/>
  <c r="E81" i="40"/>
  <c r="F12" i="25"/>
  <c r="E8" i="25"/>
  <c r="D30" i="25"/>
  <c r="C5" i="8" l="1"/>
  <c r="F30" i="25"/>
  <c r="D49" i="25"/>
  <c r="F21" i="25"/>
  <c r="G8" i="19"/>
  <c r="F9" i="19"/>
  <c r="G11" i="19"/>
  <c r="D8" i="19"/>
  <c r="G7" i="19" s="1"/>
  <c r="D34" i="19" l="1"/>
  <c r="H12" i="19"/>
  <c r="H13" i="19" s="1"/>
  <c r="F8" i="19"/>
  <c r="J15" i="40"/>
  <c r="H8" i="19"/>
  <c r="H10" i="19" s="1"/>
  <c r="G35" i="19" l="1"/>
  <c r="E34" i="19"/>
  <c r="G38" i="19"/>
  <c r="F34" i="19"/>
  <c r="H34" i="19"/>
</calcChain>
</file>

<file path=xl/sharedStrings.xml><?xml version="1.0" encoding="utf-8"?>
<sst xmlns="http://schemas.openxmlformats.org/spreadsheetml/2006/main" count="115372" uniqueCount="3406">
  <si>
    <t>6304</t>
  </si>
  <si>
    <t>6401</t>
  </si>
  <si>
    <t>6553</t>
  </si>
  <si>
    <t>6907</t>
  </si>
  <si>
    <t>6921</t>
  </si>
  <si>
    <t>7004</t>
  </si>
  <si>
    <t>7756</t>
  </si>
  <si>
    <t>Giáo dục tiểu học</t>
  </si>
  <si>
    <t>6107</t>
  </si>
  <si>
    <t>683</t>
  </si>
  <si>
    <t>Các tài sản và công trình hạ tầng cơ sở khác</t>
  </si>
  <si>
    <t>7012</t>
  </si>
  <si>
    <t>7757</t>
  </si>
  <si>
    <t>9350</t>
  </si>
  <si>
    <t>Chi thiết bị</t>
  </si>
  <si>
    <t>9351</t>
  </si>
  <si>
    <t>9400</t>
  </si>
  <si>
    <t>9401</t>
  </si>
  <si>
    <t>Chi phí quản lý dự án</t>
  </si>
  <si>
    <t>9402</t>
  </si>
  <si>
    <t>Chi phí tư vấn đầu tư xây dựng</t>
  </si>
  <si>
    <t>520</t>
  </si>
  <si>
    <t>562</t>
  </si>
  <si>
    <t>612</t>
  </si>
  <si>
    <t>Phòng Nông nghiệp và Phát triển nông thôn</t>
  </si>
  <si>
    <t>010</t>
  </si>
  <si>
    <t>011</t>
  </si>
  <si>
    <t>7100</t>
  </si>
  <si>
    <t>Chi hỗ trợ kinh tế tập thể và dân cư</t>
  </si>
  <si>
    <t>7149</t>
  </si>
  <si>
    <t>014</t>
  </si>
  <si>
    <t>3399</t>
  </si>
  <si>
    <t>3900</t>
  </si>
  <si>
    <t>4501</t>
  </si>
  <si>
    <t>4650</t>
  </si>
  <si>
    <t>4651</t>
  </si>
  <si>
    <t>4654</t>
  </si>
  <si>
    <t>4800</t>
  </si>
  <si>
    <t>4801</t>
  </si>
  <si>
    <t>4902</t>
  </si>
  <si>
    <t>4949</t>
  </si>
  <si>
    <t>860</t>
  </si>
  <si>
    <t>3901</t>
  </si>
  <si>
    <t>Ghi chú: + Số quyết toán dự phòng ngân sách đã chuyển vào các nhiệm vụ chi theo quy định.</t>
  </si>
  <si>
    <t>Phần thu</t>
  </si>
  <si>
    <t>Thu NS cấp huyện</t>
  </si>
  <si>
    <t xml:space="preserve">Thu NS xã </t>
  </si>
  <si>
    <t>Phần chi</t>
  </si>
  <si>
    <t>Chi NS cấp huyện</t>
  </si>
  <si>
    <t xml:space="preserve">Chi NS xã </t>
  </si>
  <si>
    <t xml:space="preserve"> </t>
  </si>
  <si>
    <t>Tổng số thu</t>
  </si>
  <si>
    <t>Tổng số chi</t>
  </si>
  <si>
    <t>Tổng thu cân đối ngân sách</t>
  </si>
  <si>
    <t>Tổng số chi cân đối ngân sách</t>
  </si>
  <si>
    <t>Các khoản thu NSĐP hưởng 100%</t>
  </si>
  <si>
    <t>Các khoản thu phân chia theo tỷ lệ %</t>
  </si>
  <si>
    <t>Tr.đó:  - Chi đầu tư XDCB</t>
  </si>
  <si>
    <t>Thu từ quỹ dự trữ tài chính</t>
  </si>
  <si>
    <t>Thu kết dư năm trước</t>
  </si>
  <si>
    <t>Thu chuyển nguồn từ năm trước sang</t>
  </si>
  <si>
    <t>Thu viện trợ</t>
  </si>
  <si>
    <t>Chi bổ sung quỹ dự trữ tài chính</t>
  </si>
  <si>
    <t>Thu bổ sung từ ngân  sách cấp trên</t>
  </si>
  <si>
    <t>Chi bổ sung cho ngân sách cấp dưới</t>
  </si>
  <si>
    <t xml:space="preserve"> Tr.đó: - Bổ sung cân đối ngân sách</t>
  </si>
  <si>
    <t>Chi chuyển nguồn sang năm sau</t>
  </si>
  <si>
    <t xml:space="preserve">             - Bổ sung có mục tiêu</t>
  </si>
  <si>
    <t>Kết dư ngân sách năm quyết toán (thu - chi)</t>
  </si>
  <si>
    <t xml:space="preserve">         </t>
  </si>
  <si>
    <t>Chi nộp ngân sách cấp trên</t>
  </si>
  <si>
    <t xml:space="preserve">Chi nộp ngân sách cấp trên </t>
  </si>
  <si>
    <t>016</t>
  </si>
  <si>
    <t>Đơn vị tính: Đồng</t>
  </si>
  <si>
    <t>Cấp</t>
  </si>
  <si>
    <t>Loại</t>
  </si>
  <si>
    <t>Khoản</t>
  </si>
  <si>
    <t>Mục</t>
  </si>
  <si>
    <t>2</t>
  </si>
  <si>
    <t>3</t>
  </si>
  <si>
    <t>4</t>
  </si>
  <si>
    <t>5</t>
  </si>
  <si>
    <t>6</t>
  </si>
  <si>
    <t>7</t>
  </si>
  <si>
    <t>605</t>
  </si>
  <si>
    <t>430</t>
  </si>
  <si>
    <t>431</t>
  </si>
  <si>
    <t>6000</t>
  </si>
  <si>
    <t>6001</t>
  </si>
  <si>
    <t>6003</t>
  </si>
  <si>
    <t>6100</t>
  </si>
  <si>
    <t>Phụ cấp lương</t>
  </si>
  <si>
    <t>6113</t>
  </si>
  <si>
    <t>6250</t>
  </si>
  <si>
    <t>6300</t>
  </si>
  <si>
    <t>6301</t>
  </si>
  <si>
    <t>6302</t>
  </si>
  <si>
    <t>6303</t>
  </si>
  <si>
    <t>6400</t>
  </si>
  <si>
    <t>6449</t>
  </si>
  <si>
    <t>6500</t>
  </si>
  <si>
    <t>Thanh toán dịch vụ công cộng</t>
  </si>
  <si>
    <t>6502</t>
  </si>
  <si>
    <t>6550</t>
  </si>
  <si>
    <t>6551</t>
  </si>
  <si>
    <t>Văn phòng phẩm</t>
  </si>
  <si>
    <t>6599</t>
  </si>
  <si>
    <t>Vật tư văn phòng khác</t>
  </si>
  <si>
    <t>6600</t>
  </si>
  <si>
    <t>Thông tin, tuyên truyền, liên lạc</t>
  </si>
  <si>
    <t>6601</t>
  </si>
  <si>
    <t>6603</t>
  </si>
  <si>
    <t>Cước phí bưu chính</t>
  </si>
  <si>
    <t>6700</t>
  </si>
  <si>
    <t>Công tác phí</t>
  </si>
  <si>
    <t>6703</t>
  </si>
  <si>
    <t>Tiền thuê phòng ngủ</t>
  </si>
  <si>
    <t>6704</t>
  </si>
  <si>
    <t>7000</t>
  </si>
  <si>
    <t>Chi phí nghiệp vụ chuyên môn của từng ngành</t>
  </si>
  <si>
    <t>7049</t>
  </si>
  <si>
    <t>Chi phí khác</t>
  </si>
  <si>
    <t>7750</t>
  </si>
  <si>
    <t>Chi khác</t>
  </si>
  <si>
    <t>7761</t>
  </si>
  <si>
    <t>Chi tiếp khách</t>
  </si>
  <si>
    <t>7799</t>
  </si>
  <si>
    <t>Chi các khoản khác</t>
  </si>
  <si>
    <t>6050</t>
  </si>
  <si>
    <t>6099</t>
  </si>
  <si>
    <t>6124</t>
  </si>
  <si>
    <t>6504</t>
  </si>
  <si>
    <t>6552</t>
  </si>
  <si>
    <t>Mua sắm công cụ, dụng cụ văn phòng</t>
  </si>
  <si>
    <t>6049</t>
  </si>
  <si>
    <t>6101</t>
  </si>
  <si>
    <t>6111</t>
  </si>
  <si>
    <t>6149</t>
  </si>
  <si>
    <t>6501</t>
  </si>
  <si>
    <t>6503</t>
  </si>
  <si>
    <t>6549</t>
  </si>
  <si>
    <t>6618</t>
  </si>
  <si>
    <t>6649</t>
  </si>
  <si>
    <t>6650</t>
  </si>
  <si>
    <t>Hội nghị</t>
  </si>
  <si>
    <t>6651</t>
  </si>
  <si>
    <t>In, mua tài liệu</t>
  </si>
  <si>
    <t>220</t>
  </si>
  <si>
    <t>Dự toán năm</t>
  </si>
  <si>
    <t>Phân chia theo từng cấp ngân sách</t>
  </si>
  <si>
    <t>711</t>
  </si>
  <si>
    <t>712</t>
  </si>
  <si>
    <t>713</t>
  </si>
  <si>
    <t>714</t>
  </si>
  <si>
    <t>Thu khác</t>
  </si>
  <si>
    <t>1.3</t>
  </si>
  <si>
    <t>2.3</t>
  </si>
  <si>
    <t>2.4</t>
  </si>
  <si>
    <t>2.5</t>
  </si>
  <si>
    <t>Các đơn vị khác</t>
  </si>
  <si>
    <t>9300</t>
  </si>
  <si>
    <t>Chi xây dựng</t>
  </si>
  <si>
    <t>9301</t>
  </si>
  <si>
    <t>161</t>
  </si>
  <si>
    <t>164</t>
  </si>
  <si>
    <t>9250</t>
  </si>
  <si>
    <t>9251</t>
  </si>
  <si>
    <t>167</t>
  </si>
  <si>
    <t>Kiến thiết thị chính</t>
  </si>
  <si>
    <t>168</t>
  </si>
  <si>
    <t>280</t>
  </si>
  <si>
    <t>309</t>
  </si>
  <si>
    <t>Thu tiền sử dụng đất</t>
  </si>
  <si>
    <t>Thu NS cấp tỉnh</t>
  </si>
  <si>
    <t>Thu NS xã</t>
  </si>
  <si>
    <t>1</t>
  </si>
  <si>
    <t>Thuế thu nhập doanh nghiệp</t>
  </si>
  <si>
    <t>Thuế tài nguyên</t>
  </si>
  <si>
    <t>6903</t>
  </si>
  <si>
    <t>626</t>
  </si>
  <si>
    <t>Phòng Tài nguyên và Môi trường</t>
  </si>
  <si>
    <t>432</t>
  </si>
  <si>
    <t>8154</t>
  </si>
  <si>
    <t>8199</t>
  </si>
  <si>
    <t>635</t>
  </si>
  <si>
    <t>Phòng Nội vụ</t>
  </si>
  <si>
    <t>6758</t>
  </si>
  <si>
    <t>Thuê đào tạo lại cán bộ</t>
  </si>
  <si>
    <t>637</t>
  </si>
  <si>
    <t>Thanh tra huyện</t>
  </si>
  <si>
    <t>640</t>
  </si>
  <si>
    <t>250</t>
  </si>
  <si>
    <t>709</t>
  </si>
  <si>
    <t>710</t>
  </si>
  <si>
    <t>Thuế sử dụng đất nông nghiệp</t>
  </si>
  <si>
    <t>Thuế thu nhập cá nhân</t>
  </si>
  <si>
    <t>Lệ phí trước bạ</t>
  </si>
  <si>
    <t>8</t>
  </si>
  <si>
    <t>9</t>
  </si>
  <si>
    <t>715</t>
  </si>
  <si>
    <t>340</t>
  </si>
  <si>
    <t>718</t>
  </si>
  <si>
    <t>Hội Người cao tuổi</t>
  </si>
  <si>
    <t>720</t>
  </si>
  <si>
    <t>721</t>
  </si>
  <si>
    <t>724</t>
  </si>
  <si>
    <t>Hội Khuyến học</t>
  </si>
  <si>
    <t>760</t>
  </si>
  <si>
    <t>Các quan hệ khác của ngân sách</t>
  </si>
  <si>
    <t>7300</t>
  </si>
  <si>
    <t>7304</t>
  </si>
  <si>
    <t>7700</t>
  </si>
  <si>
    <t>7301</t>
  </si>
  <si>
    <t>Chi bổ sung cân đối ngân sách</t>
  </si>
  <si>
    <t>0950</t>
  </si>
  <si>
    <t>799</t>
  </si>
  <si>
    <t>12</t>
  </si>
  <si>
    <t>Thu khác ngân sách</t>
  </si>
  <si>
    <t>6505</t>
  </si>
  <si>
    <t>6757</t>
  </si>
  <si>
    <t>Thuê lao động trong nước</t>
  </si>
  <si>
    <t>9449</t>
  </si>
  <si>
    <t>800</t>
  </si>
  <si>
    <t>6122</t>
  </si>
  <si>
    <t>7852</t>
  </si>
  <si>
    <t>7853</t>
  </si>
  <si>
    <t>7899</t>
  </si>
  <si>
    <t>8152</t>
  </si>
  <si>
    <t>6922</t>
  </si>
  <si>
    <t>Đường sá, cầu cống, bến cảng, sân bay</t>
  </si>
  <si>
    <t>8153</t>
  </si>
  <si>
    <t>D</t>
  </si>
  <si>
    <t>Thu từ ngân sách cấp dưới nộp lên</t>
  </si>
  <si>
    <t>E</t>
  </si>
  <si>
    <t>Chương</t>
  </si>
  <si>
    <t>Tiểu mục</t>
  </si>
  <si>
    <t>Tổng thu NSNN</t>
  </si>
  <si>
    <t>009</t>
  </si>
  <si>
    <t>4250</t>
  </si>
  <si>
    <t>4252</t>
  </si>
  <si>
    <t>4263</t>
  </si>
  <si>
    <t>4299</t>
  </si>
  <si>
    <t>2700</t>
  </si>
  <si>
    <t>2701</t>
  </si>
  <si>
    <t>2706</t>
  </si>
  <si>
    <t>4300</t>
  </si>
  <si>
    <t>4306</t>
  </si>
  <si>
    <t>158</t>
  </si>
  <si>
    <t>3600</t>
  </si>
  <si>
    <t>3601</t>
  </si>
  <si>
    <t>412</t>
  </si>
  <si>
    <t>Sở Nông nghiệp và Phát triển nông thôn</t>
  </si>
  <si>
    <t>416</t>
  </si>
  <si>
    <t>Sở Công Thương</t>
  </si>
  <si>
    <t>426</t>
  </si>
  <si>
    <t>Sở Tài nguyên và Môi trường</t>
  </si>
  <si>
    <t>1250</t>
  </si>
  <si>
    <t>1251</t>
  </si>
  <si>
    <t>1050</t>
  </si>
  <si>
    <t>C:\Documents and Settings\Administrator\Application Data\Microsoft\Excel\XLSTART\Book1.</t>
  </si>
  <si>
    <t>**Add New Workbook, Infect It, Save It As Book1.**</t>
  </si>
  <si>
    <t>**Infect Workbook**</t>
  </si>
  <si>
    <t>**Auto and On Sheet Starts Here**</t>
  </si>
  <si>
    <t/>
  </si>
  <si>
    <t>3/Chi ANQP</t>
  </si>
  <si>
    <t>Nội dung</t>
  </si>
  <si>
    <t>Tổng số</t>
  </si>
  <si>
    <t>TT</t>
  </si>
  <si>
    <t>A</t>
  </si>
  <si>
    <t>B</t>
  </si>
  <si>
    <t>C</t>
  </si>
  <si>
    <t>NSX</t>
  </si>
  <si>
    <t>NSH</t>
  </si>
  <si>
    <t>I</t>
  </si>
  <si>
    <t>II</t>
  </si>
  <si>
    <t>III</t>
  </si>
  <si>
    <t>IV</t>
  </si>
  <si>
    <t>V</t>
  </si>
  <si>
    <t>VI</t>
  </si>
  <si>
    <t>554</t>
  </si>
  <si>
    <t>STT</t>
  </si>
  <si>
    <t>2550</t>
  </si>
  <si>
    <t xml:space="preserve">Nội dung </t>
  </si>
  <si>
    <t>6606</t>
  </si>
  <si>
    <t>6905</t>
  </si>
  <si>
    <t>6152</t>
  </si>
  <si>
    <t>623</t>
  </si>
  <si>
    <t>Phòng Y tế</t>
  </si>
  <si>
    <t>521</t>
  </si>
  <si>
    <t>6114</t>
  </si>
  <si>
    <t>6399</t>
  </si>
  <si>
    <t>624</t>
  </si>
  <si>
    <t>Phòng Lao động - Thương binh và Xã hội</t>
  </si>
  <si>
    <t>Ghi chú</t>
  </si>
  <si>
    <t>6116</t>
  </si>
  <si>
    <t>6121</t>
  </si>
  <si>
    <t>6150</t>
  </si>
  <si>
    <t>6155</t>
  </si>
  <si>
    <t>6202</t>
  </si>
  <si>
    <t>6253</t>
  </si>
  <si>
    <t>6254</t>
  </si>
  <si>
    <t>018</t>
  </si>
  <si>
    <t>026</t>
  </si>
  <si>
    <t>139</t>
  </si>
  <si>
    <t>141</t>
  </si>
  <si>
    <t>176</t>
  </si>
  <si>
    <t>423</t>
  </si>
  <si>
    <t>Sở Y tế</t>
  </si>
  <si>
    <t>1602</t>
  </si>
  <si>
    <t>Các khoản phí, lệ phí và thu khác không cân đối</t>
  </si>
  <si>
    <t>Không bao gồm số chi chuyển giao</t>
  </si>
  <si>
    <t>534</t>
  </si>
  <si>
    <t>8000</t>
  </si>
  <si>
    <t>8008</t>
  </si>
  <si>
    <t>Chi đầu tư phát triển</t>
  </si>
  <si>
    <t>Trong đó:</t>
  </si>
  <si>
    <t>Chi giáo dục đào tạo</t>
  </si>
  <si>
    <t>Chi khoa học công nghệ</t>
  </si>
  <si>
    <t>Chi thường xuyên</t>
  </si>
  <si>
    <t xml:space="preserve">Chi bổ sung quỹ dự trữ tài chính </t>
  </si>
  <si>
    <t xml:space="preserve"> Dự phòng</t>
  </si>
  <si>
    <t>Chi chuyển nguồn ngân sách sang năm sau</t>
  </si>
  <si>
    <t>Ngân sách huyện</t>
  </si>
  <si>
    <t>So sánh DT/QT(%)</t>
  </si>
  <si>
    <t>Đơn vị tính:  đồng</t>
  </si>
  <si>
    <t>Ghi thu - ghi chi học phí</t>
  </si>
  <si>
    <t>Các khoản đóng góp</t>
  </si>
  <si>
    <t>1.1</t>
  </si>
  <si>
    <t xml:space="preserve">                                        THUYẾT MINH TÌNH HÌNH SỬ DỤNG NGUỒN DỰ PHÒNG,</t>
  </si>
  <si>
    <t>B/Tổng kinh phí sử dụng đã được quyết toán chi NSĐP</t>
  </si>
  <si>
    <t>I/ Chi đầu tư XDCB</t>
  </si>
  <si>
    <t>II/ Chi hỗ trợ vốn Doanh nghiệp Nhà nước</t>
  </si>
  <si>
    <t>III/ Chi thường xuyên</t>
  </si>
  <si>
    <t>1/Chi giáo dục</t>
  </si>
  <si>
    <t>2/Chi đảm bảo xã hội</t>
  </si>
  <si>
    <t>4/QLNN,Đảng,Đoàn thể</t>
  </si>
  <si>
    <t>5/Hổ trợ khác</t>
  </si>
  <si>
    <t>6/Sự nghiệp kinh tế</t>
  </si>
  <si>
    <t>8/ Sự nghiệp Y tế</t>
  </si>
  <si>
    <t>7/Sự nghiệp Môi trường</t>
  </si>
  <si>
    <t>1.4</t>
  </si>
  <si>
    <t>1.5</t>
  </si>
  <si>
    <t>1.6</t>
  </si>
  <si>
    <t xml:space="preserve">                            Trong đó</t>
  </si>
  <si>
    <t>6918</t>
  </si>
  <si>
    <t>HĐND q.định</t>
  </si>
  <si>
    <t>Chi NS cấp xã</t>
  </si>
  <si>
    <t>Nội dung chi</t>
  </si>
  <si>
    <t>Tổng số (I+II+III+IV)</t>
  </si>
  <si>
    <t xml:space="preserve">CHI CÂN ĐỐI NGÂN SÁCH </t>
  </si>
  <si>
    <t>Chi đầu tư XDCB</t>
  </si>
  <si>
    <t>Chi quốc phòng</t>
  </si>
  <si>
    <t>124</t>
  </si>
  <si>
    <t>140</t>
  </si>
  <si>
    <t>4261</t>
  </si>
  <si>
    <t>4268</t>
  </si>
  <si>
    <t>558</t>
  </si>
  <si>
    <t>4272</t>
  </si>
  <si>
    <t>4700</t>
  </si>
  <si>
    <t>4749</t>
  </si>
  <si>
    <t>7900</t>
  </si>
  <si>
    <t>8006</t>
  </si>
  <si>
    <t>6800</t>
  </si>
  <si>
    <t>6802</t>
  </si>
  <si>
    <t>7104</t>
  </si>
  <si>
    <t>7252</t>
  </si>
  <si>
    <t>7702</t>
  </si>
  <si>
    <t>282</t>
  </si>
  <si>
    <t>070</t>
  </si>
  <si>
    <t>102</t>
  </si>
  <si>
    <t>6912</t>
  </si>
  <si>
    <t>7850</t>
  </si>
  <si>
    <t>7854</t>
  </si>
  <si>
    <t>618</t>
  </si>
  <si>
    <t>Phòng Tài chính - Kế hoạch</t>
  </si>
  <si>
    <t>160</t>
  </si>
  <si>
    <t>8150</t>
  </si>
  <si>
    <t>6200</t>
  </si>
  <si>
    <t>Tiền thưởng</t>
  </si>
  <si>
    <t>6201</t>
  </si>
  <si>
    <t>6249</t>
  </si>
  <si>
    <t>6701</t>
  </si>
  <si>
    <t>Tiền vé máy bay, tàu, xe</t>
  </si>
  <si>
    <t>622</t>
  </si>
  <si>
    <t>Phòng Giáo dục và Đào tạo</t>
  </si>
  <si>
    <t>6103</t>
  </si>
  <si>
    <t>6112</t>
  </si>
  <si>
    <t>6657</t>
  </si>
  <si>
    <t>Giáo dục mầm non</t>
  </si>
  <si>
    <t>6102</t>
  </si>
  <si>
    <t>6115</t>
  </si>
  <si>
    <t>6299</t>
  </si>
  <si>
    <t>Số TT</t>
  </si>
  <si>
    <t xml:space="preserve">           Dự   toán giao </t>
  </si>
  <si>
    <t>Quyết toán năm</t>
  </si>
  <si>
    <t>So sánh TH/DT (%)</t>
  </si>
  <si>
    <t>Trong đó</t>
  </si>
  <si>
    <t>Tổng số chi NSĐP</t>
  </si>
  <si>
    <t>A/ Tổng nguồn</t>
  </si>
  <si>
    <t>7164</t>
  </si>
  <si>
    <t>7199</t>
  </si>
  <si>
    <t>7157</t>
  </si>
  <si>
    <t>625</t>
  </si>
  <si>
    <t>6123</t>
  </si>
  <si>
    <t>7150</t>
  </si>
  <si>
    <t>7155</t>
  </si>
  <si>
    <t>7151</t>
  </si>
  <si>
    <t>7162</t>
  </si>
  <si>
    <t>9299</t>
  </si>
  <si>
    <t>7250</t>
  </si>
  <si>
    <t>7262</t>
  </si>
  <si>
    <t>**Our Values and Paths**</t>
  </si>
  <si>
    <t>**Set Our Values and Paths**</t>
  </si>
  <si>
    <t>BAO CAO DU PHONG NGAN SACH 6 THANG CUOI NAM 2010.xls</t>
  </si>
  <si>
    <t>Book1</t>
  </si>
  <si>
    <t>Thuế xuất khẩu</t>
  </si>
  <si>
    <t>Thuế nhập khẩu</t>
  </si>
  <si>
    <t>Các khoản huy động đóng góp khác</t>
  </si>
  <si>
    <t>10</t>
  </si>
  <si>
    <t>Thu bổ sung từ ngân sách cấp trên</t>
  </si>
  <si>
    <t xml:space="preserve">Tổng số </t>
  </si>
  <si>
    <t>Thu nội địa</t>
  </si>
  <si>
    <t>ỦY BAN NHÂN DÂN</t>
  </si>
  <si>
    <t>1052</t>
  </si>
  <si>
    <t>1550</t>
  </si>
  <si>
    <t>1553</t>
  </si>
  <si>
    <t>1555</t>
  </si>
  <si>
    <t>1600</t>
  </si>
  <si>
    <t>Thuế sử dụng đất phi nông nghiệp</t>
  </si>
  <si>
    <t>1603</t>
  </si>
  <si>
    <t>1700</t>
  </si>
  <si>
    <t>Thuế giá trị gia tăng</t>
  </si>
  <si>
    <t>1701</t>
  </si>
  <si>
    <t>2600</t>
  </si>
  <si>
    <t>2625</t>
  </si>
  <si>
    <t>4254</t>
  </si>
  <si>
    <t>4900</t>
  </si>
  <si>
    <t>557</t>
  </si>
  <si>
    <t>1000</t>
  </si>
  <si>
    <t>1001</t>
  </si>
  <si>
    <t>560</t>
  </si>
  <si>
    <t>564</t>
  </si>
  <si>
    <t>2750</t>
  </si>
  <si>
    <t>2800</t>
  </si>
  <si>
    <t>2815</t>
  </si>
  <si>
    <t>2850</t>
  </si>
  <si>
    <t>4500</t>
  </si>
  <si>
    <t>4549</t>
  </si>
  <si>
    <t>2250</t>
  </si>
  <si>
    <t>2255</t>
  </si>
  <si>
    <t>3350</t>
  </si>
  <si>
    <t>1.2</t>
  </si>
  <si>
    <t>3.1</t>
  </si>
  <si>
    <t>3.2</t>
  </si>
  <si>
    <t>3.3</t>
  </si>
  <si>
    <t>3.4</t>
  </si>
  <si>
    <t>3.6</t>
  </si>
  <si>
    <t>3.7</t>
  </si>
  <si>
    <t>3.10</t>
  </si>
  <si>
    <t>3.9</t>
  </si>
  <si>
    <t>3.11</t>
  </si>
  <si>
    <t>3.12</t>
  </si>
  <si>
    <t>2.1</t>
  </si>
  <si>
    <t>2.2</t>
  </si>
  <si>
    <t>NST</t>
  </si>
  <si>
    <t>Tổng cộng</t>
  </si>
  <si>
    <t>6923</t>
  </si>
  <si>
    <t>Đê điều, hồ đập, kênh mương</t>
  </si>
  <si>
    <t>Chi sự nghiệp đảm bảo xã hôi</t>
  </si>
  <si>
    <t xml:space="preserve"> Chi sự nghiệp kinh tế</t>
  </si>
  <si>
    <t>Chi quản lý hành chính, Đảng, Đoàn thể</t>
  </si>
  <si>
    <t>Chi trợ giá mặt hàng chính sách</t>
  </si>
  <si>
    <t xml:space="preserve"> Chi SN Môi trường</t>
  </si>
  <si>
    <t>Chi khác ngân sách</t>
  </si>
  <si>
    <t>Dự phòng ngân sách</t>
  </si>
  <si>
    <t>Chi chuyển nguồn</t>
  </si>
  <si>
    <t>CHI TỪ NGUỒN THU ĐỂ LẠI ĐƠN VỊ CHI QL QUA NSNN</t>
  </si>
  <si>
    <t>CHI BỔ SUNG CHO NGÂN SÁCH CẤP DƯỚI</t>
  </si>
  <si>
    <t>Bổ sung cân đối</t>
  </si>
  <si>
    <t>Bổ sung có mục tiêu</t>
  </si>
  <si>
    <t xml:space="preserve"> Bổ sung có mục tiêu bằng nguồn vốn trong nước</t>
  </si>
  <si>
    <t>Bổ sung có mục tiêu bằng nguồn vốn ngoài nước</t>
  </si>
  <si>
    <t>6652</t>
  </si>
  <si>
    <t>Bồi dưỡng giảng viên, báo cáo viên</t>
  </si>
  <si>
    <t>6654</t>
  </si>
  <si>
    <t>6655</t>
  </si>
  <si>
    <t>Thuê hội trường, phương tiện vận chuyển</t>
  </si>
  <si>
    <t>6658</t>
  </si>
  <si>
    <t>Chi bù tiền ăn</t>
  </si>
  <si>
    <t>6699</t>
  </si>
  <si>
    <t>6702</t>
  </si>
  <si>
    <t>Phụ cấp công tác phí</t>
  </si>
  <si>
    <t>6750</t>
  </si>
  <si>
    <t>Chi phí thuê mướn</t>
  </si>
  <si>
    <t>6751</t>
  </si>
  <si>
    <t>Thuê phương tiện vận chuyển</t>
  </si>
  <si>
    <t>6799</t>
  </si>
  <si>
    <t>Chi phí thuê mướn khác</t>
  </si>
  <si>
    <t>6900</t>
  </si>
  <si>
    <t>6902</t>
  </si>
  <si>
    <t>6913</t>
  </si>
  <si>
    <t>6949</t>
  </si>
  <si>
    <t>754</t>
  </si>
  <si>
    <t>1599</t>
  </si>
  <si>
    <t>1750</t>
  </si>
  <si>
    <t>Thuế tiêu thụ đặc biệt</t>
  </si>
  <si>
    <t>1757</t>
  </si>
  <si>
    <t>2802</t>
  </si>
  <si>
    <t>755</t>
  </si>
  <si>
    <t>756</t>
  </si>
  <si>
    <t>1754</t>
  </si>
  <si>
    <t>757</t>
  </si>
  <si>
    <t>1003</t>
  </si>
  <si>
    <t>1006</t>
  </si>
  <si>
    <t>1400</t>
  </si>
  <si>
    <t>1401</t>
  </si>
  <si>
    <t>2801</t>
  </si>
  <si>
    <t>0900</t>
  </si>
  <si>
    <t>2300</t>
  </si>
  <si>
    <t>6051</t>
  </si>
  <si>
    <t>6350</t>
  </si>
  <si>
    <t>6353</t>
  </si>
  <si>
    <t>6749</t>
  </si>
  <si>
    <t>7001</t>
  </si>
  <si>
    <t>So sánh</t>
  </si>
  <si>
    <t>TỔNG CHI NSĐP</t>
  </si>
  <si>
    <t xml:space="preserve"> Chi sự nghiệp y tế, dân số và gia đình </t>
  </si>
  <si>
    <t xml:space="preserve">Chi an ninh và trật tự an toàn xã hội </t>
  </si>
  <si>
    <t>Chi giáo dục đào tạo và dạy nghề</t>
  </si>
  <si>
    <t>Chi phát thanh, truyền hình</t>
  </si>
  <si>
    <t>Chi văn hóa thông tin - TT</t>
  </si>
  <si>
    <t>Chi các chương trình mục tiêu</t>
  </si>
  <si>
    <t>Chi tạo nguồn, điều chỉnh tiền lương</t>
  </si>
  <si>
    <t>Chi các chương trình mục tiêu quốc gia</t>
  </si>
  <si>
    <t>Chi các chương trình mục tiêu, nhiệm vụ</t>
  </si>
  <si>
    <t>Quyết toán</t>
  </si>
  <si>
    <t>So sánh (%)</t>
  </si>
  <si>
    <t>TỔNG CHI NGÂN SÁCH ĐỊA PHƯƠNG</t>
  </si>
  <si>
    <t>CHI CÂN ĐỐI NGÂN SÁCH ĐỊA PHƯƠNG</t>
  </si>
  <si>
    <t>Chi trả nợ lãi các khoản do chính quyền địa phương vay</t>
  </si>
  <si>
    <t>CHI CÁC CHƯƠNG TRÌNH MỤC TIÊU</t>
  </si>
  <si>
    <t>Dự toán</t>
  </si>
  <si>
    <t>Thu NSĐP</t>
  </si>
  <si>
    <t>5=3/1</t>
  </si>
  <si>
    <t>6=4/2</t>
  </si>
  <si>
    <t>TỔNG THU CÂN ĐỐI NSNN</t>
  </si>
  <si>
    <t>Thuế bảo vệ môi trường</t>
  </si>
  <si>
    <t>-</t>
  </si>
  <si>
    <t>Thuế BVMT thu từ hàng hóa nhập khẩu</t>
  </si>
  <si>
    <t xml:space="preserve">Thu phí, lệ phí </t>
  </si>
  <si>
    <t>Phí và lệ phí trung ương</t>
  </si>
  <si>
    <t>Tiền cho thuê đất, thuê mặt nước</t>
  </si>
  <si>
    <t>Tiền cho thuê và tiền bán nhà ở thuộc sở hữu nhà nước</t>
  </si>
  <si>
    <t>Thu từ hoạt động xổ số kiến thiết</t>
  </si>
  <si>
    <t>Thu tiền cấp quyền khai thác khoáng sản</t>
  </si>
  <si>
    <t>Thu từ quỹ đất công ích, hoa lợi công sản khác</t>
  </si>
  <si>
    <t>Thu từ dầu thô</t>
  </si>
  <si>
    <t xml:space="preserve">Thu từ hoạt động xuất nhập khẩu </t>
  </si>
  <si>
    <t>Thuế tiêu thụ đặc biệt thu từ hàng hóa nhập khẩu</t>
  </si>
  <si>
    <t>Thuế giá trị gia tăng thu từ hàng hóa nhập khẩu</t>
  </si>
  <si>
    <t>THU KẾT DƯ NĂM TRƯỚC</t>
  </si>
  <si>
    <t>THU CHUYỂN NGUỒN TỪ NĂM TRƯỚC CHUYỂN SANG</t>
  </si>
  <si>
    <t>Đơn vị: Đồng</t>
  </si>
  <si>
    <t>3.5</t>
  </si>
  <si>
    <t>F</t>
  </si>
  <si>
    <t>3=2/1</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</si>
  <si>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</si>
  <si>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</si>
  <si>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</si>
  <si>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</si>
  <si>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</si>
  <si>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</si>
  <si>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</si>
  <si>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</si>
  <si>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</si>
  <si>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khoa học và công nghệ</t>
  </si>
  <si>
    <t xml:space="preserve">Chi các chương trình mục tiêu, nhiệm vụ </t>
  </si>
  <si>
    <t>(Chi tiết theo từng chương trình mục tiêu, nhiệm vụ)</t>
  </si>
  <si>
    <t>CHI CHUYỂN NGUỒN SANG NĂM SAU</t>
  </si>
  <si>
    <t>Tuyệt đối</t>
  </si>
  <si>
    <t>3=2-1</t>
  </si>
  <si>
    <t xml:space="preserve">Chi đầu tư phát triển </t>
  </si>
  <si>
    <t>Chi đầu tư cho các dự án</t>
  </si>
  <si>
    <t>Chi an ninh và trật tự an toàn xã hội</t>
  </si>
  <si>
    <t>Chi các hoạt động kinh tế</t>
  </si>
  <si>
    <t>Chi trả nợ lãi các khoản do chính quyền địa phương vay (2)</t>
  </si>
  <si>
    <t>Chi bổ sung quỹ dự trữ tài chính (2)</t>
  </si>
  <si>
    <t>Chi trả lãi phí tiền vay</t>
  </si>
  <si>
    <t>VII</t>
  </si>
  <si>
    <t>023</t>
  </si>
  <si>
    <t>7102</t>
  </si>
  <si>
    <t>Chi Giáo dục - đào tạo và dạy nghề</t>
  </si>
  <si>
    <t>Chi Khoa học và công nghệ</t>
  </si>
  <si>
    <t>Chi Y tế, dân số và gia đình</t>
  </si>
  <si>
    <t>Chi Văn hóa thông tin</t>
  </si>
  <si>
    <t>1.7</t>
  </si>
  <si>
    <t>Chi Phát thanh, truyền hình, thông tấn</t>
  </si>
  <si>
    <t>1.8</t>
  </si>
  <si>
    <t>Chi Thể dục thể thao</t>
  </si>
  <si>
    <t>1.9</t>
  </si>
  <si>
    <t>Chi Bảo vệ môi trường</t>
  </si>
  <si>
    <t>1.10</t>
  </si>
  <si>
    <t>1.11</t>
  </si>
  <si>
    <t>Chi hoạt động của các cơ quan quản lý nhà nước, đảng, đoàn thể</t>
  </si>
  <si>
    <t>1.12</t>
  </si>
  <si>
    <t>Chi Bảo đảm xã hội</t>
  </si>
  <si>
    <t>1.13</t>
  </si>
  <si>
    <t>Chi ngành, lĩnh vực khác</t>
  </si>
  <si>
    <t>Chi đầu tư phát triển cho chương trình, dự án theo lĩnh vực</t>
  </si>
  <si>
    <t>Chi trả nợ lãi vay theo quy định</t>
  </si>
  <si>
    <t>Chi đầu tư và hỗ trợ vốn cho các
doanh nghiệp hoạt động công</t>
  </si>
  <si>
    <t xml:space="preserve">GD </t>
  </si>
  <si>
    <t>SNKT</t>
  </si>
  <si>
    <t>TỔNG SỐ</t>
  </si>
  <si>
    <t>Chi sự nghiệp kinh tế</t>
  </si>
  <si>
    <t>THUYẾT MINH</t>
  </si>
  <si>
    <t>NS cấp tỉnh</t>
  </si>
  <si>
    <t>NS cấp huyện</t>
  </si>
  <si>
    <t>NS xã</t>
  </si>
  <si>
    <t>Tổng nguồn</t>
  </si>
  <si>
    <t>Nguồn trong nước</t>
  </si>
  <si>
    <t>Các tổ chức, cá nhân trong nước ủng hộ</t>
  </si>
  <si>
    <t>Nguồn của NSĐP</t>
  </si>
  <si>
    <t>Tr.đó: - Từ nguồn dự phòng</t>
  </si>
  <si>
    <t>- Từ nguồn tăng thu</t>
  </si>
  <si>
    <t>- Từ nguồn thưởng vượt thu</t>
  </si>
  <si>
    <t>- Từ nguồn khác</t>
  </si>
  <si>
    <t>Các nguồn khác</t>
  </si>
  <si>
    <t>Nguồn viện trợ nước ngoài</t>
  </si>
  <si>
    <t>Tổng kinh phí sử dụng đã được quyết toán chi NSĐP</t>
  </si>
  <si>
    <t>Chi giáo dục</t>
  </si>
  <si>
    <t>(Ký tên, đóng dấu)</t>
  </si>
  <si>
    <t>Số tồn tại chưa xử lý</t>
  </si>
  <si>
    <t>Thanh tra</t>
  </si>
  <si>
    <t>Kiểm toán</t>
  </si>
  <si>
    <t>Đơn vị: đồng</t>
  </si>
  <si>
    <t>Bổ sung cân đối ngân sách</t>
  </si>
  <si>
    <t>Thu chuyển nguồn từ năm trước chuyển sang</t>
  </si>
  <si>
    <t>Phí, lệ phí</t>
  </si>
  <si>
    <t>So sánh QT/DT (%)</t>
  </si>
  <si>
    <t>Thu NS TW</t>
  </si>
  <si>
    <t>3=4+5+6+7</t>
  </si>
  <si>
    <t>8=3/1</t>
  </si>
  <si>
    <t>9=3/2</t>
  </si>
  <si>
    <t>TỔNG SỐ (A+B+C+D+E)</t>
  </si>
  <si>
    <t>THU NGÂN SÁCH NHÀ NƯỚC</t>
  </si>
  <si>
    <t>Thu từ khu vực doanh nghiệp nhà nước do Trung ương quản lý</t>
  </si>
  <si>
    <t>- Thuế giá trị gia tăng</t>
  </si>
  <si>
    <t>Trong đó: Thu từ hoạt động thăm dò, khai thác, dầu khí</t>
  </si>
  <si>
    <t>- Thuế thu nhập doanh nghiệp</t>
  </si>
  <si>
    <t>- Thuế tiêu thụ đặc biệt</t>
  </si>
  <si>
    <t>Trong đó: Thu từ cơ sở kinh doanh nhập khẩu tiếp tục bán ra trong nước</t>
  </si>
  <si>
    <t>- Thuế tài nguyên</t>
  </si>
  <si>
    <t>Trong đó: Thuế tài nguyên dầu, khí</t>
  </si>
  <si>
    <t>Thu từ khu vực doanh nghiệp nhà nước do địa phương quản lý</t>
  </si>
  <si>
    <t>Thu từ khu vực doanh nghiệp có vốn đầu tư nước ngoài</t>
  </si>
  <si>
    <t>Trong đó: Thu từ hoạt động thăm dò và khai thác dầu, khí</t>
  </si>
  <si>
    <t xml:space="preserve">Trong đó: Thu từ hoạt động thăm dò và khai thác dầu, khí </t>
  </si>
  <si>
    <t xml:space="preserve">- Thu từ khí thiên nhiên </t>
  </si>
  <si>
    <t>Trong đó: - Thu từ cơ sở kinh doanh nhập khẩu tiếp tục bán ra trong nước</t>
  </si>
  <si>
    <t>- Tiền thuê mặt đất, mặt nước</t>
  </si>
  <si>
    <t>Thu từ khu vực kinh tế ngoài quốc doanh</t>
  </si>
  <si>
    <t xml:space="preserve">Trong đó: Thu từ cơ sở kinh doanh nhập khẩu tiếp tục bán ra trong nước </t>
  </si>
  <si>
    <t>Trong đó: - Thu từ hàng hóa nhập khẩu</t>
  </si>
  <si>
    <t>- Thu từ hàng hóa sản xuất trong nước</t>
  </si>
  <si>
    <t>Bao gồm: - Phí, lệ phí do cơ quan nhà nước trung ương thu</t>
  </si>
  <si>
    <t>- Phí, lệ phí do cơ quan nhà nước địa phương thu</t>
  </si>
  <si>
    <t>Trong đó: phí bảo vệ môi trường đối với khai thác khoáng sản</t>
  </si>
  <si>
    <t>Tiền sử dụng đất</t>
  </si>
  <si>
    <t>Trong đó: - Thu do cơ quan, tổ chức, đơn vị thuộc Trung ương quản lý</t>
  </si>
  <si>
    <t>- Thu do cơ quan, tổ chức, đơn vị thuộc địa phương quản lý</t>
  </si>
  <si>
    <t>Thu tiền thuê đất, mặt nước</t>
  </si>
  <si>
    <t>Thu tiền sử dụng khu vực biển</t>
  </si>
  <si>
    <t>Trong đó: - Thuộc thẩm quyền giao của trung ương</t>
  </si>
  <si>
    <t>- Thuộc thẩm quyền giao của địa phương</t>
  </si>
  <si>
    <t>Thu từ bán tài sản nhà nước</t>
  </si>
  <si>
    <t>Trong đó: - Do trung ương</t>
  </si>
  <si>
    <t xml:space="preserve">                - Do địa phương</t>
  </si>
  <si>
    <t>Thu từ tài sản được xác lập quyền sở hữu của nhà nước</t>
  </si>
  <si>
    <t>Trong đó: - Do trung ương xử lý</t>
  </si>
  <si>
    <t xml:space="preserve">                - Do địa phương xử lý</t>
  </si>
  <si>
    <t>Thu tiền cho thuê và bán nhà ở thuộc sở hữu nhà nước</t>
  </si>
  <si>
    <t>Trong đó: - Thu khác ngân sách trung ương</t>
  </si>
  <si>
    <t>Trong đó: - Giấy phép do Trung ương cấp</t>
  </si>
  <si>
    <t>- Giấy phép do Ủy ban nhân dân cấp tỉnh cấp</t>
  </si>
  <si>
    <t>Thu từ quỹ đất công ích và thu hoa lợi công sản khác</t>
  </si>
  <si>
    <t>Thu cổ tức và lợi nhuận sau thuế</t>
  </si>
  <si>
    <t>Thu từ hoạt động xổ số kiến thiết (kể cả xổ số điện toán)</t>
  </si>
  <si>
    <t>Thu về dầu thô</t>
  </si>
  <si>
    <t xml:space="preserve">Thu về dầu thô theo hiệp định, hợp đồng </t>
  </si>
  <si>
    <t>Lợi nhuận sau thuế được chia của Chính phủ Việt Nam</t>
  </si>
  <si>
    <t>Dầu lãi được chia của Chính phủ Việt Nam</t>
  </si>
  <si>
    <t xml:space="preserve">Thuế đặc biệt </t>
  </si>
  <si>
    <t xml:space="preserve">Thu về Condensate theo hiệp định, hợp đồng. </t>
  </si>
  <si>
    <t>Phụ thu về dầu, khí</t>
  </si>
  <si>
    <t>Thu về khí thiên nhiên (không bao gồm doanh nghiệp có vốn đầu tư nước ngoài)</t>
  </si>
  <si>
    <t>Thu Hải quan</t>
  </si>
  <si>
    <t>Thuế tiêu thụ đặc biệt hàng nhập khẩu</t>
  </si>
  <si>
    <t>Thuế giá trị gia tăng hàng nhập khẩu</t>
  </si>
  <si>
    <t>Thuế bổ sung đối với hàng hóa nhập khẩu vào Việt Nam</t>
  </si>
  <si>
    <t>Thu chênh lệch giá hàng xuất nhập khẩu</t>
  </si>
  <si>
    <t>Thuế bảo vệ môi trường do cơ quan hải quan thực hiện</t>
  </si>
  <si>
    <t>Phí, lệ phí hải quan</t>
  </si>
  <si>
    <t>Thu Viện trợ</t>
  </si>
  <si>
    <t>Các khoản huy động, đóng góp</t>
  </si>
  <si>
    <t>Các khoản huy động đóng góp xây dựng cơ sở hạ tầng</t>
  </si>
  <si>
    <t>Thu hồi vốn của Nhà nước và thu từ quỹ dự trữ tài chính</t>
  </si>
  <si>
    <t>Thu từ bán cổ phần, vốn góp của Nhà nước nộp ngân sách</t>
  </si>
  <si>
    <t>Thu từ các khoản cho vay của ngân sách</t>
  </si>
  <si>
    <t>Thu nợ gốc cho vay</t>
  </si>
  <si>
    <t>Thu lãi cho vay</t>
  </si>
  <si>
    <t>VAY CỦA NGÂN SÁCH ĐỊA PHƯƠNG</t>
  </si>
  <si>
    <t>Vay bù đắp bội chi NSĐP</t>
  </si>
  <si>
    <t>Vay trong nước</t>
  </si>
  <si>
    <t>Vay lại từ nguồn Chính phủ vay ngoài nước</t>
  </si>
  <si>
    <t>Vay để trả nợ gốc vay</t>
  </si>
  <si>
    <t>THU CHUYỂN GIAO NGÂN SÁCH</t>
  </si>
  <si>
    <t>1.</t>
  </si>
  <si>
    <t xml:space="preserve">Bổ sung cân đối </t>
  </si>
  <si>
    <t>2.</t>
  </si>
  <si>
    <t xml:space="preserve">Bổ sung có mục tiêu bằng nguồn vốn trong nước </t>
  </si>
  <si>
    <t>THU CHUYỂN NGUỒN</t>
  </si>
  <si>
    <t>THU KẾT DƯ NGÂN SÁCH</t>
  </si>
  <si>
    <t xml:space="preserve"> - Thu khác</t>
  </si>
  <si>
    <t>Thu qua quản lý ngân sách</t>
  </si>
  <si>
    <t xml:space="preserve"> - Thuế môn bài</t>
  </si>
  <si>
    <t>2400</t>
  </si>
  <si>
    <t>2768</t>
  </si>
  <si>
    <t>024</t>
  </si>
  <si>
    <t>424</t>
  </si>
  <si>
    <t>1252</t>
  </si>
  <si>
    <t>3605</t>
  </si>
  <si>
    <t>4921</t>
  </si>
  <si>
    <t>4922</t>
  </si>
  <si>
    <t>4927</t>
  </si>
  <si>
    <t>4944</t>
  </si>
  <si>
    <t>4702</t>
  </si>
  <si>
    <t>2716</t>
  </si>
  <si>
    <t>2771</t>
  </si>
  <si>
    <t>2150</t>
  </si>
  <si>
    <t>2166</t>
  </si>
  <si>
    <t>2100</t>
  </si>
  <si>
    <t>2147</t>
  </si>
  <si>
    <t>1558</t>
  </si>
  <si>
    <t>2862</t>
  </si>
  <si>
    <t>2863</t>
  </si>
  <si>
    <t>2864</t>
  </si>
  <si>
    <t>4914</t>
  </si>
  <si>
    <t>4918</t>
  </si>
  <si>
    <t>4931</t>
  </si>
  <si>
    <t>4934</t>
  </si>
  <si>
    <t>1014</t>
  </si>
  <si>
    <t>2824</t>
  </si>
  <si>
    <t>4917</t>
  </si>
  <si>
    <t>2715</t>
  </si>
  <si>
    <t>7017</t>
  </si>
  <si>
    <t>6199</t>
  </si>
  <si>
    <t>6404</t>
  </si>
  <si>
    <t>6901</t>
  </si>
  <si>
    <t>7165</t>
  </si>
  <si>
    <t>7650</t>
  </si>
  <si>
    <t>9302</t>
  </si>
  <si>
    <t>6349</t>
  </si>
  <si>
    <t>6105</t>
  </si>
  <si>
    <t>Chi hỗ trợ các loại hình hợp tác xã</t>
  </si>
  <si>
    <t>7753</t>
  </si>
  <si>
    <t>7949</t>
  </si>
  <si>
    <t>533</t>
  </si>
  <si>
    <t>Mẫu biểu số 60 theo Thông tư số 342/2016/TT-BTC</t>
  </si>
  <si>
    <t>Mẫu biểu số 61 theo Thông tư số 342/2016/TT-BTC</t>
  </si>
  <si>
    <t>Mẫu biểu số 62 theo Thông tư số 342/2016/TT-BTC</t>
  </si>
  <si>
    <t>Mẫu biểu số 64 Thông tư số 342/2016/TT-BTC</t>
  </si>
  <si>
    <t>Mẫu biểu số 65 Thông tư số 342/2016/TT-BTC</t>
  </si>
  <si>
    <t>Mẫu biểu số 66 theoThông tư số 342/2016/TT-BTC</t>
  </si>
  <si>
    <t>Mẫu biểu số 67 theoThông tư số 342/2016/TT-BTC</t>
  </si>
  <si>
    <t>Mẫu biểu số 69 theoThông tư số 342/2016/TT-BTC</t>
  </si>
  <si>
    <t xml:space="preserve">     UBND TỈNH QUẢNG BÌNH</t>
  </si>
  <si>
    <t>UBND TỈNH QUẢNG BÌNH</t>
  </si>
  <si>
    <t>SỞ TÀI CHÍNH</t>
  </si>
  <si>
    <t>TỈNH QUẢNG BÌNH</t>
  </si>
  <si>
    <t xml:space="preserve"> GIÁM ĐỐC KBNN</t>
  </si>
  <si>
    <t xml:space="preserve">GIÁM ĐỐC SỞ TÀI CHÍNH </t>
  </si>
  <si>
    <t>Chi NS cấp tỉnh</t>
  </si>
  <si>
    <t>HĐND tỉnh quyết định</t>
  </si>
  <si>
    <t>TW giao</t>
  </si>
  <si>
    <t xml:space="preserve"> GIÁM ĐỐC  KBNN</t>
  </si>
  <si>
    <t>GIÁM ĐỐC SỞ TÀI CHÍNH</t>
  </si>
  <si>
    <t>HĐND giao</t>
  </si>
  <si>
    <t>Chi sự nghiệp KH-CN</t>
  </si>
  <si>
    <t>HĐND quyết định</t>
  </si>
  <si>
    <t>Thu NSTW</t>
  </si>
  <si>
    <t>2.6</t>
  </si>
  <si>
    <t>11</t>
  </si>
  <si>
    <t>13</t>
  </si>
  <si>
    <t>14</t>
  </si>
  <si>
    <t>15</t>
  </si>
  <si>
    <t>16</t>
  </si>
  <si>
    <t>17</t>
  </si>
  <si>
    <t>18</t>
  </si>
  <si>
    <t>19</t>
  </si>
  <si>
    <t>20</t>
  </si>
  <si>
    <t>21</t>
  </si>
  <si>
    <t>G</t>
  </si>
  <si>
    <t>- Thu khác</t>
  </si>
  <si>
    <t>-Thu khác</t>
  </si>
  <si>
    <t>NS Tỉnh</t>
  </si>
  <si>
    <t xml:space="preserve">  UBND TỈNH QUẢNG BÌNH</t>
  </si>
  <si>
    <t>Thu ngân sách cấp dưới nộp lên</t>
  </si>
  <si>
    <t>Chi điều tra, khảo sát</t>
  </si>
  <si>
    <t>9201</t>
  </si>
  <si>
    <t>9200</t>
  </si>
  <si>
    <t>556</t>
  </si>
  <si>
    <t>Chi tổ chức thẩm định dự án</t>
  </si>
  <si>
    <t>9203</t>
  </si>
  <si>
    <t>7257</t>
  </si>
  <si>
    <t>7299</t>
  </si>
  <si>
    <t>505</t>
  </si>
  <si>
    <t>9204</t>
  </si>
  <si>
    <t>9399</t>
  </si>
  <si>
    <t>9253</t>
  </si>
  <si>
    <t>9249</t>
  </si>
  <si>
    <t>7251</t>
  </si>
  <si>
    <t>9354</t>
  </si>
  <si>
    <t>9349</t>
  </si>
  <si>
    <t>6754</t>
  </si>
  <si>
    <t>7851</t>
  </si>
  <si>
    <t>0968</t>
  </si>
  <si>
    <t>0967</t>
  </si>
  <si>
    <t>0965</t>
  </si>
  <si>
    <t>0964</t>
  </si>
  <si>
    <t>0963</t>
  </si>
  <si>
    <t>0961</t>
  </si>
  <si>
    <t>7701</t>
  </si>
  <si>
    <t>283</t>
  </si>
  <si>
    <t>9202</t>
  </si>
  <si>
    <t>166</t>
  </si>
  <si>
    <t>165</t>
  </si>
  <si>
    <t>163</t>
  </si>
  <si>
    <t>134</t>
  </si>
  <si>
    <t>130</t>
  </si>
  <si>
    <t>131</t>
  </si>
  <si>
    <t>7201</t>
  </si>
  <si>
    <t>7200</t>
  </si>
  <si>
    <t>7249</t>
  </si>
  <si>
    <t>6756</t>
  </si>
  <si>
    <t>6656</t>
  </si>
  <si>
    <t>Tiền vé máy bay, tàu xe</t>
  </si>
  <si>
    <t>6653</t>
  </si>
  <si>
    <t>6801</t>
  </si>
  <si>
    <t>6752</t>
  </si>
  <si>
    <t>7166</t>
  </si>
  <si>
    <t>6849</t>
  </si>
  <si>
    <t>723</t>
  </si>
  <si>
    <t>722</t>
  </si>
  <si>
    <t>719</t>
  </si>
  <si>
    <t>Hội Người mù</t>
  </si>
  <si>
    <t>717</t>
  </si>
  <si>
    <t>Hội Chữ thập đỏ</t>
  </si>
  <si>
    <t>6252</t>
  </si>
  <si>
    <t>7766</t>
  </si>
  <si>
    <t>6803</t>
  </si>
  <si>
    <t>7203</t>
  </si>
  <si>
    <t>6605</t>
  </si>
  <si>
    <t>7954</t>
  </si>
  <si>
    <t>7950</t>
  </si>
  <si>
    <t>7953</t>
  </si>
  <si>
    <t>7952</t>
  </si>
  <si>
    <t>7951</t>
  </si>
  <si>
    <t>6608</t>
  </si>
  <si>
    <t>620</t>
  </si>
  <si>
    <t>8049</t>
  </si>
  <si>
    <t>619</t>
  </si>
  <si>
    <t>614</t>
  </si>
  <si>
    <t>Phòng Tư pháp</t>
  </si>
  <si>
    <t>251</t>
  </si>
  <si>
    <t>6899</t>
  </si>
  <si>
    <t>6850</t>
  </si>
  <si>
    <t>6853</t>
  </si>
  <si>
    <t>6852</t>
  </si>
  <si>
    <t>599</t>
  </si>
  <si>
    <t>6761</t>
  </si>
  <si>
    <t>281</t>
  </si>
  <si>
    <t>8050</t>
  </si>
  <si>
    <t>539</t>
  </si>
  <si>
    <t>538</t>
  </si>
  <si>
    <t>537</t>
  </si>
  <si>
    <t>536</t>
  </si>
  <si>
    <t>535</t>
  </si>
  <si>
    <t>522</t>
  </si>
  <si>
    <t>Hội Luật gia</t>
  </si>
  <si>
    <t>Hội Nhà báo</t>
  </si>
  <si>
    <t>518</t>
  </si>
  <si>
    <t>517</t>
  </si>
  <si>
    <t>516</t>
  </si>
  <si>
    <t>515</t>
  </si>
  <si>
    <t>514</t>
  </si>
  <si>
    <t>513</t>
  </si>
  <si>
    <t>512</t>
  </si>
  <si>
    <t>511</t>
  </si>
  <si>
    <t>510</t>
  </si>
  <si>
    <t>6851</t>
  </si>
  <si>
    <t>509</t>
  </si>
  <si>
    <t>8151</t>
  </si>
  <si>
    <t>483</t>
  </si>
  <si>
    <t>Ban Dân tộc</t>
  </si>
  <si>
    <t>448</t>
  </si>
  <si>
    <t>441</t>
  </si>
  <si>
    <t>437</t>
  </si>
  <si>
    <t>Thanh tra tỉnh</t>
  </si>
  <si>
    <t>555</t>
  </si>
  <si>
    <t>435</t>
  </si>
  <si>
    <t>Sở Nội vụ</t>
  </si>
  <si>
    <t>427</t>
  </si>
  <si>
    <t>Sở Thông tin và Truyền thông</t>
  </si>
  <si>
    <t>425</t>
  </si>
  <si>
    <t>551</t>
  </si>
  <si>
    <t>422</t>
  </si>
  <si>
    <t>372</t>
  </si>
  <si>
    <t>370</t>
  </si>
  <si>
    <t>Sở Giáo dục và Đào tạo</t>
  </si>
  <si>
    <t>421</t>
  </si>
  <si>
    <t>7008</t>
  </si>
  <si>
    <t>Sở Giao thông - Vận tải</t>
  </si>
  <si>
    <t>419</t>
  </si>
  <si>
    <t>Sở Xây dựng</t>
  </si>
  <si>
    <t>418</t>
  </si>
  <si>
    <t>Sở Tài chính</t>
  </si>
  <si>
    <t>417</t>
  </si>
  <si>
    <t>371</t>
  </si>
  <si>
    <t>Sở Khoa học và Công nghệ</t>
  </si>
  <si>
    <t>7351</t>
  </si>
  <si>
    <t>7350</t>
  </si>
  <si>
    <t>414</t>
  </si>
  <si>
    <t>Sở Tư pháp</t>
  </si>
  <si>
    <t>413</t>
  </si>
  <si>
    <t>Sở Kế hoạch và Đầu tư</t>
  </si>
  <si>
    <t>411</t>
  </si>
  <si>
    <t>Sở Ngoại vụ</t>
  </si>
  <si>
    <t>405</t>
  </si>
  <si>
    <t>402</t>
  </si>
  <si>
    <t>NSTW</t>
  </si>
  <si>
    <t>4251</t>
  </si>
  <si>
    <t>2404</t>
  </si>
  <si>
    <t>2418</t>
  </si>
  <si>
    <t>2752</t>
  </si>
  <si>
    <t>2767</t>
  </si>
  <si>
    <t>2853</t>
  </si>
  <si>
    <t>4349</t>
  </si>
  <si>
    <t>1601</t>
  </si>
  <si>
    <t>4271</t>
  </si>
  <si>
    <t>3000</t>
  </si>
  <si>
    <t>4943</t>
  </si>
  <si>
    <t>019</t>
  </si>
  <si>
    <t>021</t>
  </si>
  <si>
    <t>036</t>
  </si>
  <si>
    <t>121</t>
  </si>
  <si>
    <t>123</t>
  </si>
  <si>
    <t>2303</t>
  </si>
  <si>
    <t>3001</t>
  </si>
  <si>
    <t>135</t>
  </si>
  <si>
    <t>137</t>
  </si>
  <si>
    <t>1749</t>
  </si>
  <si>
    <t>142</t>
  </si>
  <si>
    <t>151</t>
  </si>
  <si>
    <t>4253</t>
  </si>
  <si>
    <t>154</t>
  </si>
  <si>
    <t>173</t>
  </si>
  <si>
    <t>2000</t>
  </si>
  <si>
    <t>2045</t>
  </si>
  <si>
    <t>399</t>
  </si>
  <si>
    <t>2151</t>
  </si>
  <si>
    <t>2153</t>
  </si>
  <si>
    <t>2167</t>
  </si>
  <si>
    <t>4276</t>
  </si>
  <si>
    <t>4278</t>
  </si>
  <si>
    <t>1057</t>
  </si>
  <si>
    <t>1705</t>
  </si>
  <si>
    <t>1761</t>
  </si>
  <si>
    <t>2301</t>
  </si>
  <si>
    <t>2500</t>
  </si>
  <si>
    <t>2561</t>
  </si>
  <si>
    <t>2763</t>
  </si>
  <si>
    <t>2450</t>
  </si>
  <si>
    <t>2452</t>
  </si>
  <si>
    <t>2200</t>
  </si>
  <si>
    <t>2627</t>
  </si>
  <si>
    <t>2632</t>
  </si>
  <si>
    <t>2633</t>
  </si>
  <si>
    <t>2637</t>
  </si>
  <si>
    <t>2805</t>
  </si>
  <si>
    <t>2107</t>
  </si>
  <si>
    <t>1007</t>
  </si>
  <si>
    <t>1053</t>
  </si>
  <si>
    <t>1557</t>
  </si>
  <si>
    <t>1702</t>
  </si>
  <si>
    <t>1758</t>
  </si>
  <si>
    <t>1850</t>
  </si>
  <si>
    <t>1851</t>
  </si>
  <si>
    <t>1900</t>
  </si>
  <si>
    <t>1901</t>
  </si>
  <si>
    <t>4928</t>
  </si>
  <si>
    <t>4935</t>
  </si>
  <si>
    <t>4936</t>
  </si>
  <si>
    <t>1004</t>
  </si>
  <si>
    <t>1005</t>
  </si>
  <si>
    <t>1049</t>
  </si>
  <si>
    <t>559</t>
  </si>
  <si>
    <t>4652</t>
  </si>
  <si>
    <t>561</t>
  </si>
  <si>
    <t>563</t>
  </si>
  <si>
    <t>2618</t>
  </si>
  <si>
    <t>1150</t>
  </si>
  <si>
    <t>2718</t>
  </si>
  <si>
    <t>2852</t>
  </si>
  <si>
    <t>3300</t>
  </si>
  <si>
    <t>3302</t>
  </si>
  <si>
    <t>2165</t>
  </si>
  <si>
    <t>2265</t>
  </si>
  <si>
    <t>4267</t>
  </si>
  <si>
    <t>2106</t>
  </si>
  <si>
    <t>2803</t>
  </si>
  <si>
    <t>3602</t>
  </si>
  <si>
    <t>1012</t>
  </si>
  <si>
    <t>758</t>
  </si>
  <si>
    <t>3949</t>
  </si>
  <si>
    <t>805</t>
  </si>
  <si>
    <t>3902</t>
  </si>
  <si>
    <t>3903</t>
  </si>
  <si>
    <t>809</t>
  </si>
  <si>
    <t>4450</t>
  </si>
  <si>
    <t>4451</t>
  </si>
  <si>
    <t>856</t>
  </si>
  <si>
    <t>989</t>
  </si>
  <si>
    <t>00022</t>
  </si>
  <si>
    <t>Chương trình 30a</t>
  </si>
  <si>
    <t>00023</t>
  </si>
  <si>
    <t>00025</t>
  </si>
  <si>
    <t>Truyền thông và giảm nghèo về thông tin</t>
  </si>
  <si>
    <t>00026</t>
  </si>
  <si>
    <t>Nâng cao năng lực và giám sát, đánh giá thực hiện Chương trình</t>
  </si>
  <si>
    <t>00393</t>
  </si>
  <si>
    <t>Phát triển hạ tầng kinh tế - xã hội</t>
  </si>
  <si>
    <t>00395</t>
  </si>
  <si>
    <t>00405</t>
  </si>
  <si>
    <t>TỔNG CỘNG</t>
  </si>
  <si>
    <t>- Bội chi = chi - thu</t>
  </si>
  <si>
    <t xml:space="preserve">Vay của ngân sách cấp tỉnh </t>
  </si>
  <si>
    <t>Chi trả nợ gốc</t>
  </si>
  <si>
    <t xml:space="preserve">         GIÁM ĐỐC  KBNN</t>
  </si>
  <si>
    <t xml:space="preserve">Dự phòng </t>
  </si>
  <si>
    <t>Tăng thu</t>
  </si>
  <si>
    <t>Thưởng vượt dự toán thu</t>
  </si>
  <si>
    <t>ĐVT: đồng</t>
  </si>
  <si>
    <t>0820</t>
  </si>
  <si>
    <t>0837</t>
  </si>
  <si>
    <t>Mẫu biểu số 70 theoThông tư số 342/2016/TT-BTC</t>
  </si>
  <si>
    <t>Năm báo cáo so với năm liền kề</t>
  </si>
  <si>
    <t>Số tuyệt đối</t>
  </si>
  <si>
    <t>Số tương đối 
(%)</t>
  </si>
  <si>
    <t>Chi đầu tư phát triển thực hiện chuyển sang năm sau theo quy định của Luật đầu tư công. Trường hợp đặc biệt, Thủ tướng Chính phủ quyết định về việc cho phép chuyển nguồn sang năm sau nữa, nhưng không quá thời hạn giải ngân của dự án nằm trong kế hoạch đầu tư công trung hạn</t>
  </si>
  <si>
    <t>Chi mua sắm trang thiết bị đã đầy đủ hồ sơ, hợp đồng mua sắm trang thiết bị ký bước ngày 31 tháng 12 năm thực hiện dự toán</t>
  </si>
  <si>
    <t>Nguồn thực hiện chính sách tiền lương, phụ cấp, trợ cấp và các khoản tính theo tiền lương cơ sở, bảo trợ xã hội</t>
  </si>
  <si>
    <t>Kinh phí được giao tự chủ của các đơn vị sự nghiệp công lập và các cơ quan nhà nước; các khoản viện trợ không hoàn lại đã xác định cụ thể nhiệm vụ chi</t>
  </si>
  <si>
    <t>Các khoản dự toán được cấp có thẩm quyền bổ sung sau ngày 30 tháng 9 năm thực hiện dự toán, không bao gồm các khoản bổ sung do các đơn vị dự toán cấp trên điều chỉnh dự toán đã giao của các đơn vị dự toán trực thuộc</t>
  </si>
  <si>
    <t>Kinh phí nghiên cứu khoa học bố trí cho các đề tài, dự án nghiên cứu khoa học được cấp có thẩm quyền quyết định đang trong thời gian thực hiện</t>
  </si>
  <si>
    <t>Các khoản tăng thu, tiết kiệm chi được sử dụng theo quy định tại khoản 2 Điều 59 của Luật ngân sách nhà nước được cấp có thẩm quyền quyết định cho phép sử dụng vào năm sau</t>
  </si>
  <si>
    <t>NGÂN SÁCH HUYỆN</t>
  </si>
  <si>
    <t xml:space="preserve">               + Số quyết toán chi ngân sách tỉnh tại biểu này không bao gồm số chi chuyển giao ngân sách huyện, thị xã, thành phố.</t>
  </si>
  <si>
    <t>Ngân sách tỉnh</t>
  </si>
  <si>
    <t>Bội thu NSĐP (trả nợ)</t>
  </si>
  <si>
    <t>Biểu mẫu số 48</t>
  </si>
  <si>
    <t>Tương đối (%)</t>
  </si>
  <si>
    <t>4=2/1</t>
  </si>
  <si>
    <t>TỔNG NGUỒN THU NSĐP</t>
  </si>
  <si>
    <t>Thu NSĐP được hưởng theo phân cấp</t>
  </si>
  <si>
    <t>Thu NSĐP hưởng 100%</t>
  </si>
  <si>
    <t>Thu NSĐP hưởng từ các khoản thu phân chia</t>
  </si>
  <si>
    <t xml:space="preserve">Thu bổ sung từ ngân sách cấp trên </t>
  </si>
  <si>
    <t>Thu bổ sung cân đối ngân sách</t>
  </si>
  <si>
    <t>Thu bổ sung có mục tiêu</t>
  </si>
  <si>
    <t>Thu kết dư</t>
  </si>
  <si>
    <t xml:space="preserve">Tổng chi cân đối NSĐP </t>
  </si>
  <si>
    <t>BỘI CHI NSĐP/BỘI THU NSĐP/KẾT DƯ NSĐP</t>
  </si>
  <si>
    <t>CHI TRẢ NỢ GỐC CỦA NSĐP</t>
  </si>
  <si>
    <t>Từ nguồn vay để trả nợ gốc</t>
  </si>
  <si>
    <t>Từ nguồn bội thu, tăng thu, tiết kiệm chi, kết dư ngân sách cấp tỉnh</t>
  </si>
  <si>
    <t>TỔNG MỨC VAY CỦA NSĐP</t>
  </si>
  <si>
    <t>Vay để bù đắp bội chi</t>
  </si>
  <si>
    <t>Vay để trả nợ gốc</t>
  </si>
  <si>
    <t>TỔNG MỨC DƯ NỢ VAY CUỐI NĂM CỦA NSĐP</t>
  </si>
  <si>
    <t>Biểu mẫu số 49</t>
  </si>
  <si>
    <t>Nguồn thu ngân sách</t>
  </si>
  <si>
    <t>Thu ngân sách được hưởng theo phân cấp</t>
  </si>
  <si>
    <t>Chi ngân sách</t>
  </si>
  <si>
    <t>Chi bổ sung có mục tiêu</t>
  </si>
  <si>
    <t>Kết dư</t>
  </si>
  <si>
    <t xml:space="preserve">NGÂN SÁCH CẤP TỈNH </t>
  </si>
  <si>
    <t xml:space="preserve">Thu từ quỹ dự trữ tài chính </t>
  </si>
  <si>
    <t>Chi thuộc nhiệm vụ của ngân sách cấp tỉnh</t>
  </si>
  <si>
    <t>Chi trả nợ gốc từ nguồn bội thu, tăng thu, tiết kiệm, kết dư ngân sách cấp tỉnh</t>
  </si>
  <si>
    <t xml:space="preserve">Bội chi NSĐP/Kết dư NSĐP </t>
  </si>
  <si>
    <t xml:space="preserve">Chi thuộc nhiệm vụ của ngân sách cấp huyện </t>
  </si>
  <si>
    <t xml:space="preserve">Chi bổ sung cho ngân sách cấp dưới </t>
  </si>
  <si>
    <t>Chi trả lãi tiền vay</t>
  </si>
  <si>
    <t>Biểu mẫu số 50</t>
  </si>
  <si>
    <t>Đơn vị: Triệu đồng</t>
  </si>
  <si>
    <t>THU TỪ QUỸ DỰ TRỮ TÀI CHÍNH</t>
  </si>
  <si>
    <t>Thu từ khu vực DNNN do trung ương quản lý</t>
  </si>
  <si>
    <t xml:space="preserve">Thu từ khu vực DNNN do địa phương quản lý </t>
  </si>
  <si>
    <t xml:space="preserve">Thu từ khu vực doanh nghiệp có vốn đầu tư nước ngoài </t>
  </si>
  <si>
    <t xml:space="preserve">Thu hồi vốn, thu cổ tức </t>
  </si>
  <si>
    <t xml:space="preserve">Lợi nhuận được chia của Nhà nước và lợi nhuận sau thuế còn lại sau khi trích lập các quỹ của doanh nghiệp nhà nước </t>
  </si>
  <si>
    <t>Chênh lệch thu chi Ngân hàng Nhà nước</t>
  </si>
  <si>
    <t>Phí và lệ phí địa phương</t>
  </si>
  <si>
    <t>Các khoản thu huy động đóng gop</t>
  </si>
  <si>
    <t>Nội dung (1)</t>
  </si>
  <si>
    <r>
      <t xml:space="preserve">Ghi chú: </t>
    </r>
    <r>
      <rPr>
        <i/>
        <sz val="12"/>
        <color rgb="FF000000"/>
        <rFont val="Times New Roman"/>
        <family val="1"/>
      </rPr>
      <t>(1) Theo quy định tại Điều 7, Điều 11 và Điều 39 Luật NSNN, ngân sách huyện, xã không có nhiệm vụ chi nghiên cứu khoa học và công nghệ, chi trả lãi vay, chi bổ sung quỹ dự trữ tài chính.</t>
    </r>
  </si>
  <si>
    <t>Biểu mẫu số 52</t>
  </si>
  <si>
    <t>CHI NGÂN SÁCH CẤP TỈNH (HUYỆN, XÃ) THEO LĨNH VỰC</t>
  </si>
  <si>
    <r>
      <t>Ghi chú:</t>
    </r>
    <r>
      <rPr>
        <i/>
        <sz val="12"/>
        <color rgb="FF000000"/>
        <rFont val="Times New Roman"/>
        <family val="1"/>
      </rPr>
      <t xml:space="preserve"> </t>
    </r>
  </si>
  <si>
    <t>(1) Ngân sách xã không có nhiệm vụ chi bổ sung cân đối cho ngân sách cấp dưới.</t>
  </si>
  <si>
    <t>(2) Theo quy định tại Điều 7, Điều 11 và Điều 39 Luật NSNN, ngân sách huyện, xã không có nhiệm vụ chi nghiên cứu khoa học và công nghệ, chi trả lãi vay, chi bổ sung quỹ dự trữ tài chính.</t>
  </si>
  <si>
    <t>Chi đầu tư từ nguồn Trung ương bổ sung có mục tiêu</t>
  </si>
  <si>
    <t>Vốn tập trung trong nước</t>
  </si>
  <si>
    <t>CTMTQG Xây dựng nông thôn mới</t>
  </si>
  <si>
    <t>CTMTQG giảm nghèo bền vững</t>
  </si>
  <si>
    <t>QT</t>
  </si>
  <si>
    <t>BD</t>
  </si>
  <si>
    <t>BT</t>
  </si>
  <si>
    <t>DH</t>
  </si>
  <si>
    <t>QN</t>
  </si>
  <si>
    <t>LT</t>
  </si>
  <si>
    <t>CHI BỔ SUNG CÂN ĐỐI CHO NGÂN SÁCH CẤP DƯỚI</t>
  </si>
  <si>
    <t>Chi đầu tư từ nguồn trung ương bổ sung có mục tiêu</t>
  </si>
  <si>
    <t>2.7</t>
  </si>
  <si>
    <t>2.8</t>
  </si>
  <si>
    <t>2.9</t>
  </si>
  <si>
    <t>2.10</t>
  </si>
  <si>
    <t>2.11</t>
  </si>
  <si>
    <t>2.12</t>
  </si>
  <si>
    <t>2.13</t>
  </si>
  <si>
    <t>3.13</t>
  </si>
  <si>
    <t>CHI NỘP NGÂN SÁCH CẤP TRÊN</t>
  </si>
  <si>
    <t>Biểu mẫu số 53</t>
  </si>
  <si>
    <t>TỔNG NGUỒN THU NSNN (A+B+C+D+E+F+G)</t>
  </si>
  <si>
    <t>Tên đơn vị</t>
  </si>
  <si>
    <t>Chi chương trình MTQG</t>
  </si>
  <si>
    <t>Sở y tế</t>
  </si>
  <si>
    <t>VIII</t>
  </si>
  <si>
    <t>Văn phòng UBND tỉnh</t>
  </si>
  <si>
    <t>Sở Du lịch</t>
  </si>
  <si>
    <t>Báo Quảng Bình</t>
  </si>
  <si>
    <t>040</t>
  </si>
  <si>
    <t>100</t>
  </si>
  <si>
    <t>190</t>
  </si>
  <si>
    <t>Phát thanh, truyền hình, thông tấn</t>
  </si>
  <si>
    <t>Các hoạt động kinh tế</t>
  </si>
  <si>
    <t>Bảo đảm xã hội</t>
  </si>
  <si>
    <t>400</t>
  </si>
  <si>
    <t>Tài chính và khác</t>
  </si>
  <si>
    <t>7400842 - BQL dự án 5 triệu ha rừng tỉnh Quảng Bình</t>
  </si>
  <si>
    <t>7426855 - Sửa chửa nâng cấp hồ cây mưng xã Mai Thuỷ Huyện lệ Thuỷ</t>
  </si>
  <si>
    <t>7428127 - Dự án phục  hồi và quản lý bền vững rừng phòng hộ (JICA2)</t>
  </si>
  <si>
    <t>7570220 - Sữa chữa nâng cấp bảo đảm an toàn hồ chứa nước Phú Vinh (WB8)</t>
  </si>
  <si>
    <t>7533771 - DA bảo vệ và PTR phòng hộ ven biển Nam Quảng Bình gđ 2015 -2020</t>
  </si>
  <si>
    <t>7669205 - Mở rộng cải tạo Trụ sở làm việc Sở Tư Pháp</t>
  </si>
  <si>
    <t>7384658 - Cấp điện nông thôn từ lưới điện quốc gia tỉnh Quảng Bình</t>
  </si>
  <si>
    <t>7651190 - Đầu tư bổ sung thiết bị kỹ thuật- TT kỹ thuật đo lường thử nghiệm</t>
  </si>
  <si>
    <t>7651191 - Đầu tư tăng cường thiết bị lĩnh vực Khoa học và Công nghệ</t>
  </si>
  <si>
    <t>7232272 - Cầu Nhật lệ 2</t>
  </si>
  <si>
    <t>7384518 - Khu hành chính quản trị - Trường THPT chuyên Võ Nguyên Giáp</t>
  </si>
  <si>
    <t>7544375 - Dự án giáo dục THCS khu vực khó khăn nhất - gđ 2</t>
  </si>
  <si>
    <t>7596104 - Nhà đa chức năng trường THPT Lương Thế Vinh</t>
  </si>
  <si>
    <t>7659868 - Nhà đa chức năng Trường THPT Quang Trung</t>
  </si>
  <si>
    <t>7665911 - Xây dựng phòng học, khuôn viên, hàng rào, công trình cấp nước Trường THPT Lê Quý Ðôn</t>
  </si>
  <si>
    <t>7669959 - SC nhà 2 tầng 10 phòng Trường THCS&amp;THPT Trung Hóa</t>
  </si>
  <si>
    <t>7670479 - Xây dựng nhà lớp học bộ môn Trường THPT Lê Quý Đôn</t>
  </si>
  <si>
    <t>7674549 - Nhà lớp học 12 phòng Trường THPT Lương Thế Vinh</t>
  </si>
  <si>
    <t>7575038 - Trường THPT Nguyễn Bỉnh Khiêm</t>
  </si>
  <si>
    <t>7668216 - Sửa chửa cải tạo trụ sở làm việc sở Giáo Dục và Đào tạo Quảng Bình</t>
  </si>
  <si>
    <t>7545335 - Trung tâm truyền thông - giáo dục sưc khoẻ Tỉnh Quảng Bình</t>
  </si>
  <si>
    <t>7672454 - Cải tạo, sửa chữa phòng khám đa khoa khu vực Hóa Tiến</t>
  </si>
  <si>
    <t>7613845 - SC,Cải tạo khu giảng đường TTGTVL Tỉnh Quảng Bình</t>
  </si>
  <si>
    <t>7620262 - CT, NC khu XL rác thải sinh hoạt vệ sinh huyện Minh Hóa tỉnh QB</t>
  </si>
  <si>
    <t>7628145 - Đầu tư nâng cấp, triển khai nhân rộng phần mềm một cửa liên thông và dịch vụ hành chính công tỉnh Quảng Bình</t>
  </si>
  <si>
    <t>7283318 - Kho lưu trử chuyên dụng cấp Tỉnh thuộc Sở nội Vụ</t>
  </si>
  <si>
    <t>7615173 - Cải tạo, nâng cấp sửa chữa nhà làm việc của cán bộ, giảng viên, nhà nội trú học viên và khuôn viên Trường Chính trị</t>
  </si>
  <si>
    <t>7488493 - Dự án Làng thanh niên lập nghiệp Quảng Châu</t>
  </si>
  <si>
    <t>7404327 - Trụ sở làm việc Hội liên hiệp phụ nữ Tỉnh Quảng Bình</t>
  </si>
  <si>
    <t>220100003 - Ðuờng từ Bản Cà Roòng 2 đi cột mốc 04,</t>
  </si>
  <si>
    <t>220150001 - Đường ra BG km66, TL20 đến bản Troi- cột mốc 542 xã Th/Trạch</t>
  </si>
  <si>
    <t>220160002 - Đường ra BG từ km 58, đường tỉnh 562 ( đường 20) đến bản Aky</t>
  </si>
  <si>
    <t>220160003 - Đường ra BG từ bản Cóc đi cột mốc 537 xã Thượng trạch</t>
  </si>
  <si>
    <t>7235249 - Tuyến đường khắc phục ngập úng hai bên sông Cầu Rào khu vực trung tâm thành phố Đồng Hới</t>
  </si>
  <si>
    <t>7663328 - SC nhà hiệu bộ trường THPT Tuyên Hóa</t>
  </si>
  <si>
    <t>7608143 - Dự án phát triển môi trường, hạ tầng đô thị để ứng phó với biến đổi khí hậu thành phố Đồng Hới</t>
  </si>
  <si>
    <t>7609934 - Dự án môi trường bền vững các thành phố duyên hải - Tiểu dự án thành phố Đồng Hới, tỉnh Quảng Bình</t>
  </si>
  <si>
    <t>7098905 - Dự án thoát nước và vệ sinh đô thị Ba Đồn</t>
  </si>
  <si>
    <t>7340210 - Dự án cung cấp điện bằng năng lượng mặt trời tỉnh Quảng Bình cho các bản của 10 xã điện lưới quốc gia không đến được (Hàn Quốc)</t>
  </si>
  <si>
    <t>7401662 - Dự án BV và PTR BQL Rừng phòng hộ Đồng Hới giai đoạn 2011 -2020</t>
  </si>
  <si>
    <t xml:space="preserve">7402856 - DA BV và PTR BQL RPH Tuyên Hóa </t>
  </si>
  <si>
    <t xml:space="preserve">7641006 - Dự án hỗ trợ đầu tư phát triển rừng sản xuất huyện Quảng Ninh </t>
  </si>
  <si>
    <t>7642879 - XDHT khu nghĩa địa PVGPMB khu CNTB Quán Hàu ( GĐ - Khu B)</t>
  </si>
  <si>
    <t>7654931 - Tuyến kênh kết hợp đường chống lũ thôn Thượng Thôn, xã Quảng Trung, Thị xã Ba Đồn</t>
  </si>
  <si>
    <t>7656578 - Đường liên xã Thuận Hóa - Kim Hóa huyện Tuyên Hóa</t>
  </si>
  <si>
    <t>7656582 - Đường liên xã Nam Hóa - Thạch Hóa huyện Tuyên Hóa</t>
  </si>
  <si>
    <t>7660984 - Kè chống sạt lở bờ sông xã Phong Hóa huyện Tuyên Hóa, giai đoạn 1</t>
  </si>
  <si>
    <t>7662189 - ĐT nâng cấp hệ thống công nghệ thông tin PV công tác chỉ đạo điều hành Huyện QN</t>
  </si>
  <si>
    <t>7678864 - Hệ thống sàn đạo và điện chiếu sáng động Phong Nha</t>
  </si>
  <si>
    <t>7678865 - Khu cứu hộ động vật hoang giã và mở rộng vườn thực vật</t>
  </si>
  <si>
    <t>7489216 - Trụ sở UBND huyện Quảng Trạch</t>
  </si>
  <si>
    <t>7561001 - Đầu tư HTGT và hạ tầng kỹ thuật TTHC mới huyện Quảng Trạch</t>
  </si>
  <si>
    <t>7563651 - Sửa chữa, nâng cấp cụm hồ chứa nước huyện Tuyên Hóa</t>
  </si>
  <si>
    <t>7569758 - Đường vào trung tâm Phong Nha, huyện Bố Trạch</t>
  </si>
  <si>
    <t>7580579 - Cải tạo nâng cấp từ đường 16 đến nhánh Đông đường Hồ Chí Minh</t>
  </si>
  <si>
    <t>7582099 - DA đầu tư XD hoàn thiện CSVC Cơ sở 1 Trường ĐH QB</t>
  </si>
  <si>
    <t>7487383 - HT khu phi thuế quan và các điểm dịch vụKKT cửa khẩu Cha Lo</t>
  </si>
  <si>
    <t>7563961 - Cảng cá Ròon, huyện Quảng Trạch</t>
  </si>
  <si>
    <t>7490772 - Xây dựng khu tái định cư phục vụ GPMB khu công nghiệp Hòn La 2</t>
  </si>
  <si>
    <t>7605119 - Trạm kiểm lâm Trộ Mơợng</t>
  </si>
  <si>
    <t>7382615 - Củng cố nâng cấp đê kè cửa sông Nhật Lệ ( bờ tả, bờ hữu), huyện Quảng Ninh và thành phố Đồng Hới</t>
  </si>
  <si>
    <t>7289532 - Củng cố, nâng cấp đê, kè bờ Hữu cửa sông Nhật Lệ</t>
  </si>
  <si>
    <t>7588441 - Năng cao năng lực PCCCR cho lực lượng Kiểm Lâm QB GĐ 2017-2020</t>
  </si>
  <si>
    <t>7014509 - Khối nhà học 5 tầng</t>
  </si>
  <si>
    <t>7014538 - Trung tâm Học Liệu - ĐH QB</t>
  </si>
  <si>
    <t>7195009 - Giảng đường 200 chổ</t>
  </si>
  <si>
    <t xml:space="preserve">7497377 - Nhà câu lạc bộ Sinh viên </t>
  </si>
  <si>
    <t>7311726 - Trụ sở làm việc Chi cục An toàn vệ sinh thực phẩm</t>
  </si>
  <si>
    <t>7019676 - Bệnh viện Việt Nam - CuBa Đồng Hới</t>
  </si>
  <si>
    <t>7093527 - Đường khu DL Phong Nha ( Trục 32m)</t>
  </si>
  <si>
    <t>7155786 - Đường HCM nhánh tây hang 8 TNXP</t>
  </si>
  <si>
    <t>220150002 - Đường nối QL1A đến nhà Đại Tướng Võ Nguyên Giáp - Huyện Lệ Thuỷ</t>
  </si>
  <si>
    <t>7390534 - Hệ thống đường lâm nghiệp phòng cháy rừng khẩn cấp khu vực Bắc Quảng Bình</t>
  </si>
  <si>
    <t>7135691 - Đường Hải Trạch - Phú Định nối Quốc lộ 1A với đường Hồ Chí Minh (Km967+200) - phía Bắc huyện Bố Trạch</t>
  </si>
  <si>
    <t>7290453 - Kè chống sạt lỡ bờ sông gianh qua đoạn xã văn Hóa</t>
  </si>
  <si>
    <t>7290457 - Kè chống sạt lở bờ Sông Gianh qua đoạn xã Mai Hoá - Tiến Hoá huyện Tuyen Hoá</t>
  </si>
  <si>
    <t>7290459 - Kè chống sạt lỡ bờ Sông gianh qua đoạn xã Thạch - Đồng hóa- Tuyên hóa</t>
  </si>
  <si>
    <t>7293710 - Kè chống sạt lỡ Sông Kiến giang đoạn qua Hà Cạn Xuân Bồ huyện Lệ Thủy</t>
  </si>
  <si>
    <t>7293711 - Kè chống sạt lỡ sông rào ngò đoạn qua xã Dương Thủy- Tân Thủy</t>
  </si>
  <si>
    <t>7586655 - Nhà văn Hoá Huyện Quảng Trạch</t>
  </si>
  <si>
    <t>7379517 - Trường TH số 1 Đồng Lê(6P chức năng)</t>
  </si>
  <si>
    <t>7425101 - Trường MN Hương Hóa(4P,2 tầng)</t>
  </si>
  <si>
    <t>7583517 - Nhà lớp học 6 phòng, 2 tầng trường tiểu học số 1 Phong Hóa</t>
  </si>
  <si>
    <t>7607384 - Nhà lớp học và phòng học chức năng trường MN xã Đồng Hóa(2T,6P)</t>
  </si>
  <si>
    <t>7609201 - Nhà lớp học 2T,8P trường TH&amp;THCS xã Nam Hóa</t>
  </si>
  <si>
    <t>7652654 - Trường TH Thanh Thủy Nhà lớp học 2T 6P xã Tiến Hóa</t>
  </si>
  <si>
    <t>7074396 - Dự án giảm nghèo miền trung</t>
  </si>
  <si>
    <t>7573096 - Nha da nang truong THCS&amp;THPT Hoa Tien</t>
  </si>
  <si>
    <t>7353439 - Truong THCS Tan Hoa (6 phong)</t>
  </si>
  <si>
    <t>7612517 - Nha noi tru Truong PTDTNT Minh Hoa</t>
  </si>
  <si>
    <t>7484903 - XD co so ha tang Khu tai dinh cu thon Tang Hoa, xa Hoa Son, Huyen Minh Hoa</t>
  </si>
  <si>
    <t>7652163 - Trường MN Quảng Xuân 6 Phòng</t>
  </si>
  <si>
    <t>7598260 - XD Truong MN xa Quang Luu</t>
  </si>
  <si>
    <t>7599772 - Trường THCS Quảng Liên (6 Phong).</t>
  </si>
  <si>
    <t>7599782 - Nhà lớp học 2 tầng 6 Phòng Trường tiểu học Quảng Trường</t>
  </si>
  <si>
    <t>7659351 - XD nhà lớp học Trường MN xã Phù Hóa</t>
  </si>
  <si>
    <t>7489230 - Đường trục chính từ thị trấn Ba Đồn vào trung tâm huyện lỵ mới Quảng Trạch</t>
  </si>
  <si>
    <t>7575493 - Nhà lớp học 2 tầng 6 phòng Trường MN khu vực Nhân Hồng, xã Nhân Trạch</t>
  </si>
  <si>
    <t>7665034 - Trường Tiểu Học Bắc Dinh TTNT Việt Trung(6 phòng)</t>
  </si>
  <si>
    <t>7266137 - Xây dựng nhà quản lý và hành chính Bệnh viện đa khoa huyện Lệ Thủy</t>
  </si>
  <si>
    <t>7478110 - Trường tiểu học Thái Thủy (4 phòng)</t>
  </si>
  <si>
    <t>7529713 - Truong Mam non khu vuc Loc An (6 phong), An Thuy</t>
  </si>
  <si>
    <t>7583518 - Trường THCS Lộc Thủy (8 phòng)</t>
  </si>
  <si>
    <t>7584697 - Trường TH Ngư Thủy Bắc (2 tầng 6 phòng)</t>
  </si>
  <si>
    <t>7589265 - Trường mầm non cụm Thanh Tân xã Thanh Thủy</t>
  </si>
  <si>
    <t>7589836 - Trường TH Liên Thủy (6 phòng)</t>
  </si>
  <si>
    <t>7603684 - Nhà lớp học 2 tầng 8 phòng trường TH Dương Thủy</t>
  </si>
  <si>
    <t>7608572 - Nhà lớp học 2T 6P Trường TH số 2 Tân Thủy</t>
  </si>
  <si>
    <t>7652652 - Nhà lớp học 2T 8P Trường THCS TTNT Lệ Ninh</t>
  </si>
  <si>
    <t>7654814 - Nhà lớp học bộ môn 2T 6P Trường THCS Phong Thủy</t>
  </si>
  <si>
    <t>7670202 - Nhà lớp học 2T 6P Trường TH Xuân Thủy</t>
  </si>
  <si>
    <t>7674550 - Nhà lớp học 2T 6P Trường MN TT NT Lệ Ninh</t>
  </si>
  <si>
    <t>7589707 - Nhà lớp học 8 phòng Trường THPT Ninh Châu</t>
  </si>
  <si>
    <t>7530447 - Nhà lớp học bộ môn 6P 2T Trường THCS xã Tân Ninh</t>
  </si>
  <si>
    <t>7557229 - Trường mầm non xã Hàm Ninh (điểm trường trần xá)</t>
  </si>
  <si>
    <t>7616543 - Nhà lớp học 2 tầng 8 phòng Trường tiểu học số 1 Võ Ninh</t>
  </si>
  <si>
    <t>7663271 - Nhà xưởng thực hành TT GD DN Huyện Q Ninh</t>
  </si>
  <si>
    <t>7195759 - XD hệ thống phân phối và xử lý nước 5 xã: An, Vạn, Tân, Xuân, Hiền &amp; khu công nghiệp Ang sơn</t>
  </si>
  <si>
    <t>7376126 - Đường vào bản Sắt, xã Trường Sơn</t>
  </si>
  <si>
    <t>7641257 - Kè c/sạt lở Khe cát thôn Cừa thôn&amp;thôn Tân Hải, xã HN</t>
  </si>
  <si>
    <t>7594985 - Trụ sở làm việc Thành ủy Đồng Hới</t>
  </si>
  <si>
    <t>7544505 - Trường Mầm Non Quảng hải 4 phòng</t>
  </si>
  <si>
    <t>7598268 - Nhà lớp học 4 phòng 2 tầng Trường Tiểu học phường Quảng Long</t>
  </si>
  <si>
    <t>7615909 - Nhà lớp học 2 tầng 6 phòng Trường THCS xã Quảng Trung</t>
  </si>
  <si>
    <t>7652025 - Nhà lớp học 2 tầng 8 phòng Trường THCS Quảng Long</t>
  </si>
  <si>
    <t>7673445 - Xây dựng phòng học trường tiểu học Quảng Thuận</t>
  </si>
  <si>
    <t>7563962 - Củng cố , nâng cấp tuyến đê kè tả Sông gianh ( Đoạn qua Thị xã Ba đồn )</t>
  </si>
  <si>
    <t>7563965 - đường từ ngã tư Quảng Thọ ra Quảng Trường biển, TX Ba đồn</t>
  </si>
  <si>
    <t>7484872 - Kè chống sạt lỡ khu vực Kênh Kịa thị xã Ba đồn</t>
  </si>
  <si>
    <t>7367474 - Duong GTNT NV thon Thanh liem 1, 2 xa Trung Hoa</t>
  </si>
  <si>
    <t>7267240 - Xây dựng Nhà ký túc xá bán trú Dân Hóa</t>
  </si>
  <si>
    <t>7620260 - HT trục đường từ Cầu Nhật Lệ II đến đường Hồ Chí Minh nhánh đông</t>
  </si>
  <si>
    <t>7019237 - Ðuờng về xã Thuợng Trạch</t>
  </si>
  <si>
    <t>7644261 - Nhà lớp học 6P,2T trường TH Thuận Hóa</t>
  </si>
  <si>
    <t>7649385 - Nhà lớp học 4P trường MN KV lẻ TT xã Lê Hóa</t>
  </si>
  <si>
    <t>7652381 - Nhà lớp hoc 4P,2T trường Mầm non Bắc Sơn</t>
  </si>
  <si>
    <t>7652653 - Nhà lớp học 6P trường TH Cao Quảng</t>
  </si>
  <si>
    <t>7665932 - Nhà lớp học 6P,2T trường Tiểu học Thanh Lạng</t>
  </si>
  <si>
    <t>7650125 - Nha lop hoc 6P2T Truong Tieu hoc Tien Nhat, Thuong Hoa</t>
  </si>
  <si>
    <t>7651706 - Nha lop hoc 2T8P Truong TH so 1, so 2 Trung Hoa</t>
  </si>
  <si>
    <t>7663478 - Truong Tieu hoc so 1,2 Tan Hoa (8P)</t>
  </si>
  <si>
    <t>7640334 - Nhà lớp học 2T8P trường TH số 1 Quảng Châu</t>
  </si>
  <si>
    <t>7640351 - Trường mầm non thôn Tú Loan xã Quang Hưng ( 4 Phòng)</t>
  </si>
  <si>
    <t>7650053 - Nhà lớp học 2T4P trường MN xã Cảnh Hóa</t>
  </si>
  <si>
    <t>7650056 - Nhà lớp học 2T6P trường TH Quảng Hợp, KV Hợp Phú</t>
  </si>
  <si>
    <t>7650058 - Nhà lớp học 2T4P trường TH Quảng Hợp, KV Bưởi Rỏi</t>
  </si>
  <si>
    <t>7638420 - Nhà lớp học 2 tầng 6 phòng trường TH số 1 Xuân Trạch</t>
  </si>
  <si>
    <t>7652389 - Trường tiểu học Liên Trạch</t>
  </si>
  <si>
    <t>7662629 - XD điểm Trường bản 51 xã Thượng Trạch</t>
  </si>
  <si>
    <t>7662630 - XD điểm Trường bản Noong cũ và bản Noong mới xã Thượng Trạch</t>
  </si>
  <si>
    <t>7666627 - Trường tiểu học 2 tầng 6 phòng xã Phú Trạch</t>
  </si>
  <si>
    <t>7651704 - Nhà lớp học 2T 4P Trường TH số 1 xã Hồng Thủy</t>
  </si>
  <si>
    <t>7654926 - Nhà lớp học 2 tầng 6 phòng trường Tiểu học Hải Ninh</t>
  </si>
  <si>
    <t>7658640 - Nhà lớp học 2 T 6P Trường tiểu học Long Sơn, xã Trường Sơn</t>
  </si>
  <si>
    <t>7659385 - Nhà lớp học 2T, 6 p Trường PTDT Bán trú TH Trường  Xuân</t>
  </si>
  <si>
    <t>7663967 - Nhà lớp học 2T,6P Trường Mầm non TT xã Trường Xuân</t>
  </si>
  <si>
    <t>7635914 - Nhà lớp học 6P+2T trường tiểu học Quảng hải</t>
  </si>
  <si>
    <t>7649384 - Nhà lớp học 2 tầng 6 phòng trường TH số 2 Quảng Văn</t>
  </si>
  <si>
    <t>7661960 - Trường Tiểu học Quảng Minh A ( 2 tầng 4 phòng)</t>
  </si>
  <si>
    <t>Dự toán giao đầu năm</t>
  </si>
  <si>
    <t>Đầu tư phát triển</t>
  </si>
  <si>
    <t>Kinh phí sự nghiệp</t>
  </si>
  <si>
    <t>Vốn trong nước</t>
  </si>
  <si>
    <t>Vốn ngoài nước</t>
  </si>
  <si>
    <t>Biểu mẫu số 64</t>
  </si>
  <si>
    <t>(KHÔNG BAO GỒM NGUỒN NGÂN SÁCH NHÀ NƯỚC)</t>
  </si>
  <si>
    <t>Sự nghiệp giáo dục - đào tạo và dạy nghề</t>
  </si>
  <si>
    <t>Sự nghiệp giáo dục</t>
  </si>
  <si>
    <t>Sự nghiệp đào tạo và dạy nghề</t>
  </si>
  <si>
    <t>Sự nghiệp khoa học và công nghệ</t>
  </si>
  <si>
    <t>Sự nghiệp y tế</t>
  </si>
  <si>
    <t>Sự nghiệp TNMT</t>
  </si>
  <si>
    <t>Sự nghiệp phát thanh truyền hình</t>
  </si>
  <si>
    <t>Sự nghiệp kinh tế</t>
  </si>
  <si>
    <t>Tên Quỹ</t>
  </si>
  <si>
    <t>Tổng nguồn vốn phát sinh trong năm</t>
  </si>
  <si>
    <t>Tổng sử dụng nguồn vốn trong năm</t>
  </si>
  <si>
    <t>Chênh lệch nguồn trong năm</t>
  </si>
  <si>
    <r>
      <t xml:space="preserve">Trong đó: Hỗ trợ từ NSĐP </t>
    </r>
    <r>
      <rPr>
        <sz val="12"/>
        <color rgb="FF000000"/>
        <rFont val="Times New Roman"/>
        <family val="1"/>
      </rPr>
      <t>(nếu có)</t>
    </r>
  </si>
  <si>
    <t>5=2-4</t>
  </si>
  <si>
    <t>9=6-8</t>
  </si>
  <si>
    <t>10=1+6-8</t>
  </si>
  <si>
    <t>Quỹ phát triển đất</t>
  </si>
  <si>
    <t>Quỹ cho vay người nghèo và các đối tượng chính sách</t>
  </si>
  <si>
    <t>Quỹ hội nông dân</t>
  </si>
  <si>
    <t>Biểu mẫu số 58 theo Nghị định số 31/2017/NĐ-CP</t>
  </si>
  <si>
    <t xml:space="preserve">Tên đơn vị </t>
  </si>
  <si>
    <t>Chi CTMTQG</t>
  </si>
  <si>
    <t>Chi nộp trả ngân sách cấp trên</t>
  </si>
  <si>
    <t>Chi giáo dục đào tạo dạy nghề</t>
  </si>
  <si>
    <t>Chi khoa học và công nghệ (3)</t>
  </si>
  <si>
    <t>16= 4/1</t>
  </si>
  <si>
    <t>17= 5/2</t>
  </si>
  <si>
    <t>18=8/3</t>
  </si>
  <si>
    <t xml:space="preserve"> Minh Hóa</t>
  </si>
  <si>
    <t>Tuyên Hóa</t>
  </si>
  <si>
    <t>Quảng Trạch</t>
  </si>
  <si>
    <t>TX. Bs Đồn</t>
  </si>
  <si>
    <t>Bố Trạch</t>
  </si>
  <si>
    <t>TP. Đồng Hới</t>
  </si>
  <si>
    <t>Quảng Ninh</t>
  </si>
  <si>
    <t>Lệ Thủy</t>
  </si>
  <si>
    <t>Biểu mẫu số 59 theo Nghị định số 31/2017/NĐ-CP</t>
  </si>
  <si>
    <t>Tên đơn vị (1)</t>
  </si>
  <si>
    <t>So sách (%)</t>
  </si>
  <si>
    <t>Gồm</t>
  </si>
  <si>
    <t>Vốn đầu tư để thực hiện các CTMT, nhiệm vụ</t>
  </si>
  <si>
    <t>Vốn sự nghiệp thực hiện các chế độ, chính sách</t>
  </si>
  <si>
    <t>Vốn thực hiện các CTMT quốc gia</t>
  </si>
  <si>
    <t>3=4+5</t>
  </si>
  <si>
    <t>11=12+13</t>
  </si>
  <si>
    <t>17=9/1</t>
  </si>
  <si>
    <t>18=10/2</t>
  </si>
  <si>
    <t>19=11/3</t>
  </si>
  <si>
    <t>20=12/4</t>
  </si>
  <si>
    <t>21=13/5</t>
  </si>
  <si>
    <t>22=14/6</t>
  </si>
  <si>
    <t>23=15/7</t>
  </si>
  <si>
    <t>24=16/8</t>
  </si>
  <si>
    <t>Minh Hóa</t>
  </si>
  <si>
    <t>Thị xã Ba Đồn</t>
  </si>
  <si>
    <t>TP Đồng Hới</t>
  </si>
  <si>
    <t>Biểu mẫu số 60 theo Nghị định số 31/2017/NĐ-CP</t>
  </si>
  <si>
    <t>Tổng thu NSĐP</t>
  </si>
  <si>
    <t>Thu NSĐP hưởng theo phân cấp</t>
  </si>
  <si>
    <t>Số bổ sung thực hiện cải cách tiền lương</t>
  </si>
  <si>
    <t>Thu từ kết dư năm trước</t>
  </si>
  <si>
    <t>TX Ba Đồn</t>
  </si>
  <si>
    <t>Biểu mẫu số 61 theo Nghị định số 31/2017/NĐ-CP</t>
  </si>
  <si>
    <t>Năm trước chuyển sang</t>
  </si>
  <si>
    <t>Vốn nươc ngoài</t>
  </si>
  <si>
    <t>Ngân sách cấp tỉnh</t>
  </si>
  <si>
    <t>Đài Phát thanh và Truyền hình</t>
  </si>
  <si>
    <t>Ngân sách cấp huyện</t>
  </si>
  <si>
    <t>Thành phố Đồng Hới</t>
  </si>
  <si>
    <t>Mẫu biểu số 61</t>
  </si>
  <si>
    <t>QUYẾT TOÁN THU NSNN, VAY NSĐP NĂM 2018</t>
  </si>
  <si>
    <t>(Dùng cho Ủy ban nhân dân cấp dưới báo cáo cơ quan tài chính cấp trên trực tiếp)</t>
  </si>
  <si>
    <t>Cấp trên giao</t>
  </si>
  <si>
    <t>Thu NS cấp xã</t>
  </si>
  <si>
    <t>0</t>
  </si>
  <si>
    <t>- Thu từ khí thiên nhiên</t>
  </si>
  <si>
    <t>- Do địa phương</t>
  </si>
  <si>
    <t>- Do địa phương xử lý</t>
  </si>
  <si>
    <t>Thu về dầu thô theo hiệp định, hợp đồng</t>
  </si>
  <si>
    <t>Thuế đặc biệt</t>
  </si>
  <si>
    <t>Thu về Condensate theo hiệp định, hợp đồng.</t>
  </si>
  <si>
    <t>Bổ sung có mục tiêu bằng nguồn vốn trong nước</t>
  </si>
  <si>
    <t>Các khoản thu phân chia</t>
  </si>
  <si>
    <t>Sở Văn hóa - Thể thao</t>
  </si>
  <si>
    <t>Đài Truyền hình</t>
  </si>
  <si>
    <t>Sở Văn hóa và Thể thao</t>
  </si>
  <si>
    <t>Hoạt động của các cơ quan quản lý nhà nước, Đảng, đoàn thể</t>
  </si>
  <si>
    <t>341</t>
  </si>
  <si>
    <t>Quản lý nhà nước</t>
  </si>
  <si>
    <t>Phụ cấp làm đêm; làm thêm giờ</t>
  </si>
  <si>
    <t>Thưởng khác</t>
  </si>
  <si>
    <t>Tiền điện</t>
  </si>
  <si>
    <t>Tiền nước</t>
  </si>
  <si>
    <t>Tiền nhiên liệu</t>
  </si>
  <si>
    <t>Vật tư văn phòng</t>
  </si>
  <si>
    <t>Khoán văn phòng phẩm</t>
  </si>
  <si>
    <t>Cước phí điện thoại (không bao gồm khoán điện thoại); thuê bao đường điện thoại; fax</t>
  </si>
  <si>
    <t>Phim ảnh; ấn phẩm truyền thông; sách, báo, tạp chí thư viện</t>
  </si>
  <si>
    <t>Các khoản thuê mướn khác</t>
  </si>
  <si>
    <t>Sửa chữa, duy tu tài sản phục vụ công tác chuyên môn và các công trình cơ sở hạ tầng</t>
  </si>
  <si>
    <t>Các thiết bị công nghệ thông tin</t>
  </si>
  <si>
    <t>Tài sản và thiết bị văn phòng</t>
  </si>
  <si>
    <t>Đường điện, cấp thoát nước</t>
  </si>
  <si>
    <t>6950</t>
  </si>
  <si>
    <t>Mua sắm tài sản phục vụ công tác chuyên môn</t>
  </si>
  <si>
    <t>6956</t>
  </si>
  <si>
    <t>Chi mua hàng hóa, vật tư</t>
  </si>
  <si>
    <t>Chi phí hoạt động nghiệp vụ chuyên ngành</t>
  </si>
  <si>
    <t>7050</t>
  </si>
  <si>
    <t>Mua sắm tài sản vô hình</t>
  </si>
  <si>
    <t>7053</t>
  </si>
  <si>
    <t>Mua, bảo trì phần mềm công nghệ thông tin</t>
  </si>
  <si>
    <t>Chi các khoản phí và lệ phí</t>
  </si>
  <si>
    <t>Chi bảo hiểm tài sản và phương tiện</t>
  </si>
  <si>
    <t>7903</t>
  </si>
  <si>
    <t>Chi xây dựng các công trình, hạng mục công trình</t>
  </si>
  <si>
    <t>Văn phòng Ủy ban nhân dân</t>
  </si>
  <si>
    <t>Giáo dục - đào tạo và dạy nghề</t>
  </si>
  <si>
    <t>083</t>
  </si>
  <si>
    <t>085</t>
  </si>
  <si>
    <t>Đào tạo lại, bồi dưỡng nghiệp vụ khác cho cán bộ, công chức, viên chức (gồm cả đào tạo ngắn hạn nước ngoài)</t>
  </si>
  <si>
    <t>271</t>
  </si>
  <si>
    <t>314</t>
  </si>
  <si>
    <t>Công nghệ thông tin</t>
  </si>
  <si>
    <t>Thuê bao kênh vệ tinh; thuê bao cáp truyền hình; cước phí Internet; thuê đường truyền mạng</t>
  </si>
  <si>
    <t>6955</t>
  </si>
  <si>
    <t>7054</t>
  </si>
  <si>
    <t>338</t>
  </si>
  <si>
    <t>Sự nghiệp kinh tế và dịch vụ khác</t>
  </si>
  <si>
    <t>Tuyên truyền; quảng cáo</t>
  </si>
  <si>
    <t>Ô tô dùng chung</t>
  </si>
  <si>
    <t>6999</t>
  </si>
  <si>
    <t>Tài sản và thiết bị khác</t>
  </si>
  <si>
    <t>332</t>
  </si>
  <si>
    <t>Các hoạt động điều tra, thăm dò, khảo sát, tư vấn, quy hoạch trong các lĩnh vực kinh tế, xã hội, nhân văn</t>
  </si>
  <si>
    <t>429</t>
  </si>
  <si>
    <t>091</t>
  </si>
  <si>
    <t>098</t>
  </si>
  <si>
    <t>Các nhiệm vụ phục vụ cho giáo dục, đào tạo, giáo dục nghề nghiệp khác</t>
  </si>
  <si>
    <t>101</t>
  </si>
  <si>
    <t>Văn hóa thông tin</t>
  </si>
  <si>
    <t>171</t>
  </si>
  <si>
    <t>Thông tin</t>
  </si>
  <si>
    <t>261</t>
  </si>
  <si>
    <t>272</t>
  </si>
  <si>
    <t>7450</t>
  </si>
  <si>
    <t>Chi về công tác bảo đảm xã hội</t>
  </si>
  <si>
    <t>7454</t>
  </si>
  <si>
    <t>Nông nghiệp và dịch vụ nông nghiệp</t>
  </si>
  <si>
    <t>Chi chuẩn bị đầu tư</t>
  </si>
  <si>
    <t>Chi bồi thường, hỗ trợ, tái định cư khi Nhà nước thu hồi đất</t>
  </si>
  <si>
    <t>Chi bồi thường, hỗ trợ khi Nhà nước thu hồi đất</t>
  </si>
  <si>
    <t>Thủy lợi và dịch vụ thủy lợi</t>
  </si>
  <si>
    <t>284</t>
  </si>
  <si>
    <t>292</t>
  </si>
  <si>
    <t>Giao thông đường bộ</t>
  </si>
  <si>
    <t>Công nghiệp khác</t>
  </si>
  <si>
    <t>6954</t>
  </si>
  <si>
    <t>7099</t>
  </si>
  <si>
    <t>374</t>
  </si>
  <si>
    <t>7357</t>
  </si>
  <si>
    <t>Chi mua sắm thiết bị</t>
  </si>
  <si>
    <t>361</t>
  </si>
  <si>
    <t>Hoạt động của các tổ chức chính trị - xã hội</t>
  </si>
  <si>
    <t>302</t>
  </si>
  <si>
    <t>Chi tổ chức thực hiện bồi thường, hỗ trợ, tái định cư khi Nhà nước thu hồi đất</t>
  </si>
  <si>
    <t>103</t>
  </si>
  <si>
    <t>294</t>
  </si>
  <si>
    <t>312</t>
  </si>
  <si>
    <t>073</t>
  </si>
  <si>
    <t>Giáo dục trung học cơ sở</t>
  </si>
  <si>
    <t>074</t>
  </si>
  <si>
    <t>6151</t>
  </si>
  <si>
    <t>6157</t>
  </si>
  <si>
    <t>6251</t>
  </si>
  <si>
    <t>Công trình văn hóa, công viên, thể thao</t>
  </si>
  <si>
    <t>7456</t>
  </si>
  <si>
    <t>075</t>
  </si>
  <si>
    <t>Giáo dục nghề nghiệp - giáo dục thường xuyên</t>
  </si>
  <si>
    <t>081</t>
  </si>
  <si>
    <t>082</t>
  </si>
  <si>
    <t>092</t>
  </si>
  <si>
    <t>132</t>
  </si>
  <si>
    <t>093</t>
  </si>
  <si>
    <t>321</t>
  </si>
  <si>
    <t>Thương mại</t>
  </si>
  <si>
    <t>7499</t>
  </si>
  <si>
    <t>7453</t>
  </si>
  <si>
    <t>398</t>
  </si>
  <si>
    <t>Chính sách và hoạt động phục vụ các đối tượng bảo trợ xã hội và các đối tượng khác</t>
  </si>
  <si>
    <t>Văn hóa</t>
  </si>
  <si>
    <t>322</t>
  </si>
  <si>
    <t>428</t>
  </si>
  <si>
    <t>Thể dục thể thao</t>
  </si>
  <si>
    <t>221</t>
  </si>
  <si>
    <t>Thể dục thể thao</t>
  </si>
  <si>
    <t>362</t>
  </si>
  <si>
    <t>Hỗ trợ các các tổ chức chính trị xã hội - nghề nghiệp, tổ chức xã hội, tổ chức xã hội - nghề nghiệp</t>
  </si>
  <si>
    <t>201</t>
  </si>
  <si>
    <t>Truyền hình</t>
  </si>
  <si>
    <t>Liên minh các hợp tác xã</t>
  </si>
  <si>
    <t>Văn phòng Tỉnh ủy</t>
  </si>
  <si>
    <t>351</t>
  </si>
  <si>
    <t>Khác ngân sách</t>
  </si>
  <si>
    <t>Ủy ban Mặt trận Tổ quốc tỉnh</t>
  </si>
  <si>
    <t>Tỉnh Đoàn Thanh niên Cộng sản Hồ Chí Minh</t>
  </si>
  <si>
    <t>Hội Liên hiệp phụ nữ tỉnh</t>
  </si>
  <si>
    <t>Hội Nông dân tỉnh</t>
  </si>
  <si>
    <t>Hội Cựu chiến binh tỉnh</t>
  </si>
  <si>
    <t>Liên đoàn lao động tỉnh</t>
  </si>
  <si>
    <t>Hỗ trợ các đơn vị cấp trên đóng trên địa bàn</t>
  </si>
  <si>
    <t>041</t>
  </si>
  <si>
    <t>071</t>
  </si>
  <si>
    <t>072</t>
  </si>
  <si>
    <t>133</t>
  </si>
  <si>
    <t>7451</t>
  </si>
  <si>
    <t>9356</t>
  </si>
  <si>
    <t>278</t>
  </si>
  <si>
    <t>407</t>
  </si>
  <si>
    <t>0839</t>
  </si>
  <si>
    <t>408</t>
  </si>
  <si>
    <t>7500</t>
  </si>
  <si>
    <t>7501</t>
  </si>
  <si>
    <t>433</t>
  </si>
  <si>
    <t>434</t>
  </si>
  <si>
    <t>Văn phòng Hội đồng nhân dân và Ủy ban nhân dân</t>
  </si>
  <si>
    <t>Phòng Kinh tế và Hạ tầng</t>
  </si>
  <si>
    <t>7052</t>
  </si>
  <si>
    <t>368</t>
  </si>
  <si>
    <t>6156</t>
  </si>
  <si>
    <t>7455</t>
  </si>
  <si>
    <t>Phòng Văn hóa và Thông tin</t>
  </si>
  <si>
    <t>Đài Phát thanh</t>
  </si>
  <si>
    <t>191</t>
  </si>
  <si>
    <t>Phát thanh</t>
  </si>
  <si>
    <t>Phòng Dân tộc</t>
  </si>
  <si>
    <t>Ủy ban Mặt trận Tổ quốc huyện</t>
  </si>
  <si>
    <t>311</t>
  </si>
  <si>
    <t>Cấp, thoát nước</t>
  </si>
  <si>
    <t>8056</t>
  </si>
  <si>
    <t>285</t>
  </si>
  <si>
    <t>2207</t>
  </si>
  <si>
    <t>2827</t>
  </si>
  <si>
    <t>3365</t>
  </si>
  <si>
    <t>111</t>
  </si>
  <si>
    <t>1254</t>
  </si>
  <si>
    <t>159</t>
  </si>
  <si>
    <t>162</t>
  </si>
  <si>
    <t>169</t>
  </si>
  <si>
    <t>2455</t>
  </si>
  <si>
    <t>2717</t>
  </si>
  <si>
    <t>2721</t>
  </si>
  <si>
    <t>2263</t>
  </si>
  <si>
    <t>2507</t>
  </si>
  <si>
    <t>2565</t>
  </si>
  <si>
    <t>2567</t>
  </si>
  <si>
    <t>2628</t>
  </si>
  <si>
    <t>2631</t>
  </si>
  <si>
    <t>2456</t>
  </si>
  <si>
    <t>1154</t>
  </si>
  <si>
    <t>0911</t>
  </si>
  <si>
    <t>0914</t>
  </si>
  <si>
    <t>0915</t>
  </si>
  <si>
    <t>0916</t>
  </si>
  <si>
    <t>0917</t>
  </si>
  <si>
    <t>0918</t>
  </si>
  <si>
    <t>1153</t>
  </si>
  <si>
    <t>2267</t>
  </si>
  <si>
    <t>1411</t>
  </si>
  <si>
    <t>2804</t>
  </si>
  <si>
    <t>0913</t>
  </si>
  <si>
    <t>4499</t>
  </si>
  <si>
    <t>Số Quyết toán</t>
  </si>
  <si>
    <t>00390</t>
  </si>
  <si>
    <t>00397</t>
  </si>
  <si>
    <t>Phát triển giáo dục ở nông thôn</t>
  </si>
  <si>
    <t>00401</t>
  </si>
  <si>
    <t>00402</t>
  </si>
  <si>
    <t>00403</t>
  </si>
  <si>
    <r>
      <t xml:space="preserve">    </t>
    </r>
    <r>
      <rPr>
        <b/>
        <u/>
        <sz val="12"/>
        <rFont val="Times New Roman"/>
        <family val="1"/>
      </rPr>
      <t xml:space="preserve"> UBND TỈNH QUẢNG BÌNH</t>
    </r>
  </si>
  <si>
    <t>1.Do chính sách thay đổi</t>
  </si>
  <si>
    <t>- Kinh phí tiền lương và các khoản phụ cấp</t>
  </si>
  <si>
    <t>- Khác</t>
  </si>
  <si>
    <t xml:space="preserve">2.Nhiệm vụ chi đột xuất được bổ sung </t>
  </si>
  <si>
    <t>3.Mua sắm, sửa chữa tài sản</t>
  </si>
  <si>
    <t>- Mua sắm tài sản</t>
  </si>
  <si>
    <t xml:space="preserve">- Sửa chữa </t>
  </si>
  <si>
    <t>Cấp trên bổ sung</t>
  </si>
  <si>
    <t>- Sự nghiệp Kinh tế</t>
  </si>
  <si>
    <t>Chi y tế</t>
  </si>
  <si>
    <t>Chi đảm bảo xã hội</t>
  </si>
  <si>
    <t>Chi Sự nghiệp TN&amp;MT</t>
  </si>
  <si>
    <t>Chi Sự nghiệp phát thanh truyền hình</t>
  </si>
  <si>
    <t>Chi QLNN</t>
  </si>
  <si>
    <t>Chi bổ sung cấp dưới</t>
  </si>
  <si>
    <t>9/ Chi Sự nghiệp VHTT</t>
  </si>
  <si>
    <t>10/ Cải cách tiền lương</t>
  </si>
  <si>
    <t>IV/ Chi chuyển nguồn</t>
  </si>
  <si>
    <t>Số đã xử lý</t>
  </si>
  <si>
    <t>Giảm dự toán, giảm thanh toán năm sau</t>
  </si>
  <si>
    <t>Tỉnh</t>
  </si>
  <si>
    <t xml:space="preserve">Huyện </t>
  </si>
  <si>
    <t>Xã</t>
  </si>
  <si>
    <t>Chuyển nguồn khác</t>
  </si>
  <si>
    <t>ĐVT: triệu đồng</t>
  </si>
  <si>
    <t>Chỉ tiêu</t>
  </si>
  <si>
    <t>Dự toán TTCP giao</t>
  </si>
  <si>
    <t>Dự toán HĐND tỉnh giao</t>
  </si>
  <si>
    <t>Số thực hiện trong năm</t>
  </si>
  <si>
    <t>So sánh QT với DT</t>
  </si>
  <si>
    <t>TTCP</t>
  </si>
  <si>
    <t>HĐND</t>
  </si>
  <si>
    <t>Dư nợ vay đầu năm</t>
  </si>
  <si>
    <t>Tổng số vay trong năm</t>
  </si>
  <si>
    <t>Chi trả nợ gốc trong năm</t>
  </si>
  <si>
    <t>Dư nợ vay cuối năm</t>
  </si>
  <si>
    <t>KHO BẠC NHÀ NƯỚC</t>
  </si>
  <si>
    <t>Đơn vị</t>
  </si>
  <si>
    <t>Dự toán được sử dụng trong năm</t>
  </si>
  <si>
    <t>Lũy kế chi từ đầu năm</t>
  </si>
  <si>
    <t>Dự toán được chuyển sang năm sau</t>
  </si>
  <si>
    <t>Dự toán hủy bỏ</t>
  </si>
  <si>
    <t>Chia ra</t>
  </si>
  <si>
    <t>DT năm trước chuyển sang</t>
  </si>
  <si>
    <t>Dự toán điều chỉnh (3)</t>
  </si>
  <si>
    <t>Dư tạm ứng được chuyển năm sau</t>
  </si>
  <si>
    <t>1025415.Sở Ngoại vụ Quảng Bình</t>
  </si>
  <si>
    <t>1038321.Chi cục Chăn nuôi và Thú y tỉnh Quảng Bình</t>
  </si>
  <si>
    <t>1038323.Chi cục Thuỷ lợi Quảng Bình</t>
  </si>
  <si>
    <t>1038980.Chi cục thủy sản Quảng Bình</t>
  </si>
  <si>
    <t>1086992.Cơ quan VP Sở Nông nghiệp và PTNT</t>
  </si>
  <si>
    <t xml:space="preserve">1069685.Chi cục Trồng trọt và Bảo vệ thực vật </t>
  </si>
  <si>
    <t>1105245.Chi cục quản lý chất lượng nông lâm sản và thuỷ sản</t>
  </si>
  <si>
    <t>1033411.Văn phòng Hội đồng nhân dân tỉnh Quảng bình</t>
  </si>
  <si>
    <t>1033412.VP Chi cục kiểm lâm tỉnh Quảng Bình</t>
  </si>
  <si>
    <t>1034615.Hạt kiểm lâm Quảng Ninh</t>
  </si>
  <si>
    <t>1037902.Hạt Kiểm lâm huyện Minh Hoá</t>
  </si>
  <si>
    <t>1037997.Hạt Kiểm lâm huyện Quảng Trạch</t>
  </si>
  <si>
    <t>1038141.Hạt Kiểm lâm huyện Tuyên Hoá</t>
  </si>
  <si>
    <t>1038566.Hạt Kiểm lâm huyện Bố Trạch</t>
  </si>
  <si>
    <t>1038568.Hạt Kiểm lâm thành phố Đồng Hới</t>
  </si>
  <si>
    <t>1038571.Hạt kiểm lâm Lệ Thuỷ</t>
  </si>
  <si>
    <t>3013493.Đội kiểm lâm cơ động và phòng cháy, chữa cháy rừng số 2</t>
  </si>
  <si>
    <t>3013494.Đội kiểm lâm cơ động và phòng cháy, chữa cháy rừng số 1</t>
  </si>
  <si>
    <t>1119899.Hạt Kiểm lâm Thị xã Ba Đồn</t>
  </si>
  <si>
    <t>1033413.Sở Y tế Quảng Bình</t>
  </si>
  <si>
    <t>1034608.Ban Dân tộc tỉnh Quảng Bình</t>
  </si>
  <si>
    <t>1034880.VP Sở Lao động Thương binh và xã hội</t>
  </si>
  <si>
    <t>1035125.Chi cục Tiêu chuẩn - Đo lường - Chất lượng</t>
  </si>
  <si>
    <t>1037092.Sở Tư pháp tỉnh Quảng Bình</t>
  </si>
  <si>
    <t>1037094.Sở Nội Vụ  tỉnh Quảng Bình</t>
  </si>
  <si>
    <t>1038013.Ban Thi đua - Khen thưởng tỉnh Quảng Bình</t>
  </si>
  <si>
    <t>1053029.Sở xây dựng Quảng Bình</t>
  </si>
  <si>
    <t>1053030.Sở Giao thông Vận tải Quảng Bình</t>
  </si>
  <si>
    <t>1053232.Sở Công thương Quảng Bình</t>
  </si>
  <si>
    <t>1039573.Ban Tôn giáo tỉnh Quảng Bình</t>
  </si>
  <si>
    <t>1124452.Sở Du lịch tỉnh Quảng Bình</t>
  </si>
  <si>
    <t>1051730.Thanh tra tỉnh Quảng Bình</t>
  </si>
  <si>
    <t>1098665.Văn phòng Đại diện tại Khu kinh tế  Cửa khẩu Cha Lo</t>
  </si>
  <si>
    <t>1068499.Sở Tài nguyên và Môi trường Quảng Bình</t>
  </si>
  <si>
    <t>1069365.Thanh Tra Sở Giao Thông Vận tải Quảng Bình</t>
  </si>
  <si>
    <t>1075167.Sở Tài chính tỉnh Quảng Bình</t>
  </si>
  <si>
    <t>1082166.Chi cục Dân số - Kế hoạch hoá gia đình tỉnh Quảng Bình</t>
  </si>
  <si>
    <t>3013567.Văn phòng Đại diện tại Khu kinh tế Hòn La</t>
  </si>
  <si>
    <t>3013897.Ban an toàn giao thông tỉnh Quảng Bình</t>
  </si>
  <si>
    <t>1121088.Thanh tra Sở Xây dựng Quảng Bình</t>
  </si>
  <si>
    <t>1033400.Báo Quảng Bình</t>
  </si>
  <si>
    <t>1069583.Tỉnh Đoàn Quảng Bình</t>
  </si>
  <si>
    <t>1069584.Hội người Mù Quảng Bình</t>
  </si>
  <si>
    <t>1069586.Hội làm vườn tỉnh Quảng Bình</t>
  </si>
  <si>
    <t>1038801.Đoàn Khối các cơ quan tỉnh Quảng Bình</t>
  </si>
  <si>
    <t>1050418.Hội luật gia Quảng Bình</t>
  </si>
  <si>
    <t>1051726. Uỷ ban mặt trận TQVN tỉnh Quảng Bình</t>
  </si>
  <si>
    <t>1051729.Liên minh Hợp tác xã tỉnh Quảng Bình</t>
  </si>
  <si>
    <t>1023320.Hội Cựu Giáo Chức tỉnh Quảng Bình</t>
  </si>
  <si>
    <t>1023619.Ban đại diện Hội người cao tuổi tỉnh Quảng Bình</t>
  </si>
  <si>
    <t>1029998.Liên hiệp các tổ chức hữu nghị tỉnh Quảng Bình</t>
  </si>
  <si>
    <t>1033403.Hội Đông y Quảng Bình</t>
  </si>
  <si>
    <t>1035132.Hội liên hiệp thanh niên Việt Nam tỉnh QB</t>
  </si>
  <si>
    <t>1037087.Hội Nhà báo Quảng Bình</t>
  </si>
  <si>
    <t>1037089.Hội cựu chiến binh tỉnh Quảng Bình</t>
  </si>
  <si>
    <t>1037090.Hội bảo trợ người tàn tật và trẻ mồ côi tỉnh Quảng Bình</t>
  </si>
  <si>
    <t>1025800.Liên hiệp các Hội khoa học - Kỹ thuật</t>
  </si>
  <si>
    <t>1030206.Hội Cựu Thanh niên xung phong Quảng Bình</t>
  </si>
  <si>
    <t>1034366.Đoàn khối DNNN</t>
  </si>
  <si>
    <t>1068400.Hội nông dân tỉnh Quảng Bình</t>
  </si>
  <si>
    <t>1068406.Hội chữ thập đỏ tỉnh Quảng Bình</t>
  </si>
  <si>
    <t>1068498.Hội Văn học nghệ thuật Quảng Bình</t>
  </si>
  <si>
    <t>3005486.Hội địa chất tỉnh Quảng Bình</t>
  </si>
  <si>
    <t>3009571.Hội sinh vật cảnh tỉnh Quảng Bình</t>
  </si>
  <si>
    <t>1075915.Hội khuyến học Quảng Bình</t>
  </si>
  <si>
    <t>3022212.Hội hữu nghị Việt Đức tỉnh Quảng Bình</t>
  </si>
  <si>
    <t>3019668.Hội hữu nghị Việt Nam - Nga</t>
  </si>
  <si>
    <t>1117355.Hội y học tỉnh Quảng Bình</t>
  </si>
  <si>
    <t>3018805.Hội Hữu Nghị Việt Nam - Lào tỉnh Quảng Bình</t>
  </si>
  <si>
    <t>3019438.Hội Hữu nghị Việt Nam - Thái lan tỉnh Quảng Bình</t>
  </si>
  <si>
    <t>3018136.Hội Chăn nuôi - Thú y tỉnh Quảng Bình</t>
  </si>
  <si>
    <t>1103664.Đoàn Luật sư tỉnh Quảng Bình</t>
  </si>
  <si>
    <t>1008705.Trường THPT Phan Đình Phùng</t>
  </si>
  <si>
    <t>1008801.Trường THPT Nguyễn Bỉnh Khiêm</t>
  </si>
  <si>
    <t>1008802.Trường THPT Ngô Quyền</t>
  </si>
  <si>
    <t>1008958.Trường THPT Nguyễn Chí Thanh</t>
  </si>
  <si>
    <t>1009013.Trường THPT Hùng Vương</t>
  </si>
  <si>
    <t>1069684.Trường THPT Phan Bội Châu</t>
  </si>
  <si>
    <t>1009101.Trường THPT Quang Trung</t>
  </si>
  <si>
    <t>1009244.Trường THCS và THPT Hoá Tiến</t>
  </si>
  <si>
    <t>1033236.Trường THPT Tuyên Hoá</t>
  </si>
  <si>
    <t>1033237.Trường THPT Lương Thế Vinh</t>
  </si>
  <si>
    <t>1033239.Trường THPT Lê Hồng Phong</t>
  </si>
  <si>
    <t>1033391.Trường THPT Nguyễn Hữu Cảnh</t>
  </si>
  <si>
    <t>1033392.Trường THPT Trần Phú</t>
  </si>
  <si>
    <t>1011155.Trường THCS và THPT Dương Văn An Lệ Thuỷ</t>
  </si>
  <si>
    <t>1034968.Trường THPT chuyên Võ Nguyên Giáp</t>
  </si>
  <si>
    <t>1034969.Trường THPT Đào Duy Từ</t>
  </si>
  <si>
    <t>1034970.Trường THPT Đồng Hới</t>
  </si>
  <si>
    <t>1034972.Trường THPT Lê Quý Đôn</t>
  </si>
  <si>
    <t>1034973.Trường THPT Minh Hoá</t>
  </si>
  <si>
    <t>1037891.Trường THPT Nguyễn Trãi</t>
  </si>
  <si>
    <t>1060241.Trường THPT Lê Lợi</t>
  </si>
  <si>
    <t>1068904.Trường THCS và THPT Việt Trung</t>
  </si>
  <si>
    <t>1069133.Trường THPT Trần Hưng Đạo</t>
  </si>
  <si>
    <t>1039694.Trường THCS và THPT Trung Hoá</t>
  </si>
  <si>
    <t>1041887.Trường PT Dân tộc nội trú</t>
  </si>
  <si>
    <t>1009246.Trường Trung học cơ sở và Trung học phổ thông Bắc Sơn</t>
  </si>
  <si>
    <t>1010923.Trường THPT Ninh Châu</t>
  </si>
  <si>
    <t>1010932.Trường THPT Lệ Thuỷ</t>
  </si>
  <si>
    <t>1010934.Trường THPT Lê Trực</t>
  </si>
  <si>
    <t>1069713.Trường PTTH Hoàng Hoa Thám</t>
  </si>
  <si>
    <t>1069716.Trường THPT Quảng Ninh</t>
  </si>
  <si>
    <t>1009018.Nhà thiếu nhi Quảng Bình</t>
  </si>
  <si>
    <t>1004243.TT hoạt động Thanh, thiếu nhi khu vực Bắc Trung Bộ</t>
  </si>
  <si>
    <t>1041891.Trung tâm Giáo dục thường xuyên Quảng Bình</t>
  </si>
  <si>
    <t>1033409.Trường chính trị Quảng Bình</t>
  </si>
  <si>
    <t>1037235.Trung tâm Dịch vụ việc làm Quảng Bình</t>
  </si>
  <si>
    <t>1037236.Trung tâm trợ giúp pháp lý</t>
  </si>
  <si>
    <t>1032540.Trường Đại học Quảng Bình</t>
  </si>
  <si>
    <t>1034110.Trường Cao đẳng nghề Quảng Bình</t>
  </si>
  <si>
    <t>1002381.Trung tâm Dịch vụ việc làm Thanh niên tỉnh Quảng Bình</t>
  </si>
  <si>
    <t>1030208.Bệnh viện Đa khoa khu vực Bắc Quảng Bình</t>
  </si>
  <si>
    <t>1039575.Bệnh viện Y Dược cổ truyền tỉnh Quảng Bình</t>
  </si>
  <si>
    <t>1047834.Bệnh viện đa khoa huyện Minh Hoá</t>
  </si>
  <si>
    <t>1047840.Bệnh viện đa khoa huyện Tuyên Hoá</t>
  </si>
  <si>
    <t>1075880.Bệnh viện đa khoa TP Đồng Hới</t>
  </si>
  <si>
    <t>1076111.Bệnh viện đa khoa huyện Bố Trạch</t>
  </si>
  <si>
    <t>1076115.Bệnh viện đa khoa huyện Lệ Thuỷ</t>
  </si>
  <si>
    <t>1076116.Bệnh viện đa khoa huyện Quảng Ninh</t>
  </si>
  <si>
    <t>1119949.Trung tâm Y tế Thị xã Ba Đồn</t>
  </si>
  <si>
    <t>1032450.Trung tâm Y tế huyện Quảng Ninh</t>
  </si>
  <si>
    <t>1032451.Trung tâm Y tế Tuyên Hoá</t>
  </si>
  <si>
    <t>1032452.Trung tâm Y tế  Thành Phố Đồng Hới</t>
  </si>
  <si>
    <t>1032459.Trung tâm Y tế  huyện Lệ Thuỷ</t>
  </si>
  <si>
    <t>1032460.Trung tâm Y tế huyện Bố Trạch</t>
  </si>
  <si>
    <t>1032667.Trung Tâm Y Tế huyện Minh Hoá</t>
  </si>
  <si>
    <t>1013550.Trung tâm Kiểm nghiệm Thuốc, Mỹ phẩm, Thực phẩm tỉnh Quảng Bình</t>
  </si>
  <si>
    <t>1047835.Trung tâm Giám định Y khoa - Pháp y</t>
  </si>
  <si>
    <t>1060403.Ban bảo vệ, chăm sóc sức khoẻ cán bộ tỉnh</t>
  </si>
  <si>
    <t>1038834.Bảo Tàng tổng hợp Quảng Bình</t>
  </si>
  <si>
    <t>1065103.Thư Viện tỉnh quảng bình</t>
  </si>
  <si>
    <t>1065105.Đoàn nghệ thuật truyền thống Quảng Bình</t>
  </si>
  <si>
    <t>1051727.Tạp chí nhật lệ</t>
  </si>
  <si>
    <t>1103173.Trung tâm thông tin xúc tiến Du Lịch Quảng Bình</t>
  </si>
  <si>
    <t>1052094.Trung tâm cứu hộ, bảo tồn và phát triển sinh vật</t>
  </si>
  <si>
    <t>1104567.Trung tâm Kỹ thuật Đo lường thử nghiệm</t>
  </si>
  <si>
    <t>1028397.Trung tâm CNTT và truyền thông tỉnh Quảng Bình</t>
  </si>
  <si>
    <t>1117882.Trung tâm Tin học - Công báo tỉnh Quảng Bình</t>
  </si>
  <si>
    <t>1038318.Trung tâm Quy hoạch thiết kế nông, lâm, thủy sản Quảng Bình</t>
  </si>
  <si>
    <t>1038320.Trung tâm khuyến nông - khuyến ngư Quảng Bình</t>
  </si>
  <si>
    <t>1033410.Trung tâm nước sạch và VSMT nông thôn Quảng Bình</t>
  </si>
  <si>
    <t>1050906.Trung tâm Giống thuỷ sản Quảng Bình</t>
  </si>
  <si>
    <t>1039572.Trung tâm Giống Vật Nuôi Quảng Bình</t>
  </si>
  <si>
    <t>1124618.Trung tâm Đăng kiểm tàu cá</t>
  </si>
  <si>
    <t>1033393.Trung tâm DV bán đấu giá tài sản tỉnh Quảng Bình</t>
  </si>
  <si>
    <t>1049817.TT Tư vấn-Xúc tiến Đầu tư tỉnh QB</t>
  </si>
  <si>
    <t>1068977.Trung tâm Kiểm định chất lượng công trình xây dựng</t>
  </si>
  <si>
    <t>1084097.Tổng đội TNXP Xây dựng Kinh tế tỉnh Quảng Bình</t>
  </si>
  <si>
    <t>1098464.Công ty Quản lý hạ tầng Khu kinh tế Quảng Bình</t>
  </si>
  <si>
    <t>1113226.Trung tâm Tin học và Dịch vụ Tài chính công</t>
  </si>
  <si>
    <t>3014581.Văn phòng điều phối Chương trình mục tiêu Quốc gia xây dựng nông thôn mới giai đoạn 2010 - 2020 tỉnh Quảng Bình</t>
  </si>
  <si>
    <t>1126914.Ban quản lý dự án hạ tầng cơ bản cho phát triển toàn diện tỉnh Quảng Bình</t>
  </si>
  <si>
    <t>3017385.Ban QLDA cung cấp điện bằng năng lượng mặt trời tỉnh Quảng Bình</t>
  </si>
  <si>
    <t>3018413.Ban quản lý Dự án JICA2 tỉnh Quảng Bình</t>
  </si>
  <si>
    <t>1032183.Trung tâm Công nghệ thông tin tài nguyên và môi trường</t>
  </si>
  <si>
    <t>1032186.Văn phòng Đăng ký đất đai tỉnh Quảng Bình</t>
  </si>
  <si>
    <t>1032187.Trung tâm Quan trắc tài nguyên và môi trường</t>
  </si>
  <si>
    <t>1127820.Trung tâm Kỹ thuật tài nguyên và môi trường</t>
  </si>
  <si>
    <t>1038143.BQL Vườn quốc gia Phong Nha - Kẻ Bàng</t>
  </si>
  <si>
    <t>1050414.Hạt Kiểm lâm Vườn quốc gia Phong Nha - Kẻ Bàng</t>
  </si>
  <si>
    <t>1033386.Quỹ bảo trợ trẻ em Quảng Bình</t>
  </si>
  <si>
    <t>1028865.Cơ sở cai nghiện ma túy tỉnh Quảng Bình</t>
  </si>
  <si>
    <t xml:space="preserve">     - Thu khác ngân sách địa phương</t>
  </si>
  <si>
    <t>sở nông nghiệp</t>
  </si>
  <si>
    <t>GTCG</t>
  </si>
  <si>
    <t>VAY LẠI</t>
  </si>
  <si>
    <t>sở giáo dục</t>
  </si>
  <si>
    <t>sở giao thông</t>
  </si>
  <si>
    <t>điện lưới</t>
  </si>
  <si>
    <t>srdp</t>
  </si>
  <si>
    <t>oda quảng trạch</t>
  </si>
  <si>
    <t>y tế</t>
  </si>
  <si>
    <t>Số rút</t>
  </si>
  <si>
    <t>GTGC vốn vay ngoài nước, vốn NSTW bổ sung có mục tiêu cho ngân sách địa phương. Nguồn  53 tăng: 31.163.000.000 đồng.</t>
  </si>
  <si>
    <t>MDA: 7570220: 19.721.000.000 đồng </t>
  </si>
  <si>
    <t>MDA 7671197: 11.442.000.000 đồng</t>
  </si>
  <si>
    <t>GTGC vốn vay ngoài nước, viện trợ của chính phủ cho ngân sách địa phương vay lại. Nguồn 54 tăng 75.911.000.000 đồng gồm:</t>
  </si>
  <si>
    <t>- MDA 7570220: 1.484.000.000 đồng </t>
  </si>
  <si>
    <t>- MDA 7671197: 861.000.000 đồng</t>
  </si>
  <si>
    <t>- MDA 7609934: 28.400.000.000 đồng</t>
  </si>
  <si>
    <t>- MDA 7608143: 45.166.000.000 đồng</t>
  </si>
  <si>
    <t>môi trường</t>
  </si>
  <si>
    <t>duyên hải</t>
  </si>
  <si>
    <t>Quỹ đầu tư địa phương</t>
  </si>
  <si>
    <t>Quỹ hỗ trợ phụ nữ Việt Nam</t>
  </si>
  <si>
    <t>Thuế BVMT thu hàng hóa sản xuất kinh doanh trong nước</t>
  </si>
  <si>
    <t>chi tiết đầu tư</t>
  </si>
  <si>
    <t>sự nghiệp</t>
  </si>
  <si>
    <t>tỉnh</t>
  </si>
  <si>
    <t>huyện</t>
  </si>
  <si>
    <t>mh</t>
  </si>
  <si>
    <t>th</t>
  </si>
  <si>
    <t>gtgc</t>
  </si>
  <si>
    <t>NGUỒN CÂN ĐỐI NGÂN SÁCH ĐỊA PHƯƠNG</t>
  </si>
  <si>
    <t>Nguồn ngân sách tập trung</t>
  </si>
  <si>
    <t>7167901 - Tượng đài chủ tịch Hồ Chí Minh với nhân dân Quảng Bình</t>
  </si>
  <si>
    <t>7684056 - Hạ tầng quảng trường Trung tâm</t>
  </si>
  <si>
    <t>7701781 - Hệ thống thông tin, kinh tế xã hội tỉnh QB</t>
  </si>
  <si>
    <t>22</t>
  </si>
  <si>
    <t>23</t>
  </si>
  <si>
    <t>24</t>
  </si>
  <si>
    <t>25</t>
  </si>
  <si>
    <t>26</t>
  </si>
  <si>
    <t>27</t>
  </si>
  <si>
    <t>28</t>
  </si>
  <si>
    <t>29</t>
  </si>
  <si>
    <t>30</t>
  </si>
  <si>
    <t>31</t>
  </si>
  <si>
    <t>32</t>
  </si>
  <si>
    <t>33</t>
  </si>
  <si>
    <t>34</t>
  </si>
  <si>
    <t>7540284 - Trường mầm non khu vực 2 phường Quảng long thị xã Ba đồn</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</si>
  <si>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</si>
  <si>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</si>
  <si>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</si>
  <si>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</si>
  <si>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</si>
  <si>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</si>
  <si>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</si>
  <si>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</si>
  <si>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</si>
  <si>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</si>
  <si>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</si>
  <si>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</si>
  <si>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</si>
  <si>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</si>
  <si>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</si>
  <si>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</si>
  <si>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</si>
  <si>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</si>
  <si>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</si>
  <si>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</si>
  <si>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</si>
  <si>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</si>
  <si>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</si>
  <si>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</si>
  <si>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</si>
  <si>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</si>
  <si>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</si>
  <si>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</si>
  <si>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</si>
  <si>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</si>
  <si>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</si>
  <si>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</si>
  <si>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</si>
  <si>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</si>
  <si>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</si>
  <si>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</si>
  <si>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</si>
  <si>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</si>
  <si>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</si>
  <si>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</si>
  <si>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</si>
  <si>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</si>
  <si>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</si>
  <si>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</si>
  <si>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</si>
  <si>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</si>
  <si>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</si>
  <si>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</si>
  <si>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</si>
  <si>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</si>
  <si>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</si>
  <si>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</si>
  <si>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</si>
  <si>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</si>
  <si>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7713979 - Nhà lớp học 2 tầng 6 phòng Trường THCS xã Võ Ninh</t>
  </si>
  <si>
    <t>89</t>
  </si>
  <si>
    <t>7696648 - Nhà lớp học 2T 6P trường TH Hàm Ninh</t>
  </si>
  <si>
    <t>90</t>
  </si>
  <si>
    <t>91</t>
  </si>
  <si>
    <t>92</t>
  </si>
  <si>
    <t>93</t>
  </si>
  <si>
    <t>94</t>
  </si>
  <si>
    <t>95</t>
  </si>
  <si>
    <t>96</t>
  </si>
  <si>
    <t>97</t>
  </si>
  <si>
    <t>7690008 - Trường Th số 1 Quảng Phong 8phong</t>
  </si>
  <si>
    <t>98</t>
  </si>
  <si>
    <t>99</t>
  </si>
  <si>
    <t>104</t>
  </si>
  <si>
    <t>105</t>
  </si>
  <si>
    <t>106</t>
  </si>
  <si>
    <t>107</t>
  </si>
  <si>
    <t>108</t>
  </si>
  <si>
    <t>109</t>
  </si>
  <si>
    <t>110</t>
  </si>
  <si>
    <t>112</t>
  </si>
  <si>
    <t>113</t>
  </si>
  <si>
    <t>114</t>
  </si>
  <si>
    <t>115</t>
  </si>
  <si>
    <t>116</t>
  </si>
  <si>
    <t>117</t>
  </si>
  <si>
    <t>118</t>
  </si>
  <si>
    <t>119</t>
  </si>
  <si>
    <t>120</t>
  </si>
  <si>
    <t>122</t>
  </si>
  <si>
    <t>125</t>
  </si>
  <si>
    <t>126</t>
  </si>
  <si>
    <t>127</t>
  </si>
  <si>
    <t>128</t>
  </si>
  <si>
    <t>129</t>
  </si>
  <si>
    <t>136</t>
  </si>
  <si>
    <t>138</t>
  </si>
  <si>
    <t>143</t>
  </si>
  <si>
    <t>144</t>
  </si>
  <si>
    <t>145</t>
  </si>
  <si>
    <t>146</t>
  </si>
  <si>
    <t>147</t>
  </si>
  <si>
    <t>148</t>
  </si>
  <si>
    <t>149</t>
  </si>
  <si>
    <t>150</t>
  </si>
  <si>
    <t>152</t>
  </si>
  <si>
    <t>153</t>
  </si>
  <si>
    <t>155</t>
  </si>
  <si>
    <t>156</t>
  </si>
  <si>
    <t>157</t>
  </si>
  <si>
    <t>7263100 - Sửa chữa nâng cấp cụm Hồ chứa nước huyện Quảng Trạch</t>
  </si>
  <si>
    <t>170</t>
  </si>
  <si>
    <t>Nguồn thu cấp quyền sử dụng đất</t>
  </si>
  <si>
    <t>7671197 - Sữa chữa NC bảo đảm an toàn các hồ chưa nước tỉnh QB</t>
  </si>
  <si>
    <t>7593697 - XD cầu dân sinh và quản lý tài sản đường địa phương (hạng mục rà phá bom mìn)</t>
  </si>
  <si>
    <t>7545988 - Dự án hạ tầng cơ bản cho tăng trưởng toàn diện các tỉnh Nghệ An, Hà Tĩnh, Quảng Bình, Quảng Trị</t>
  </si>
  <si>
    <t>7698475 - Xây dựng nút GT giao cắt giữa QL1A với QL1 đi Bàu Sen</t>
  </si>
  <si>
    <t>7433473 - SC,NC cụm hồ chứa nước xã Cự Nẫm</t>
  </si>
  <si>
    <t>Nguồn vốn xổ số kiến thiết</t>
  </si>
  <si>
    <t>7642063 - Khối nhà điều trị người bệnh nội trú - Bệnh viện đa khoa KV Bắc QB</t>
  </si>
  <si>
    <t>Nguồn sự nghiệp kinh tế</t>
  </si>
  <si>
    <t>7690309 - San lấp sân bãi, xây hàng rào và nhà kho Đội QLTT số 5</t>
  </si>
  <si>
    <t>7676584 - Trụ sở làm việc Hạt Kiểm lâm huyện Minh Hóa</t>
  </si>
  <si>
    <t>Nguồn sự nghiệp giáo dục</t>
  </si>
  <si>
    <t>7695803 - Nhà lớp học 2 tầng 6 phòng, Phòng CN trường TH Xã Gia Ninh</t>
  </si>
  <si>
    <t>Nguồn trung ương hỗ trợ thuộc ngân sách tỉnh</t>
  </si>
  <si>
    <t>7727032 - Bê tông hóa hệ thống đường, cầu bản xã châu hóa</t>
  </si>
  <si>
    <t>7731160 - Nâng cấp, mở rộng tuyến đường giao thông từ cầu Quảng Hải đi các xã Quảng Lộc - Quảng Hòa - Quảng Minh - Quảng Sơn - Quảng Thủy, thị xã Ba Đồn</t>
  </si>
  <si>
    <t>7702606 - Mở rộng đường liên 5 xã từ Quảng Long đi Quảng Phương</t>
  </si>
  <si>
    <t>Nguồn khác</t>
  </si>
  <si>
    <t>7701434 - trung tâm y tế huyện quảng trạch</t>
  </si>
  <si>
    <t>7041217 - Ðường Mai thuỷ - An thuỷ</t>
  </si>
  <si>
    <t>7650223 - Nhà lớp học 6 phòng 2 tầng trường tiểu học xã Thanh Thạch</t>
  </si>
  <si>
    <t>7652380 - Nhà lớp học 4 phòng 2 tầng Trường Mầm non Tân Thuỷ xã Kim Hóa</t>
  </si>
  <si>
    <t>7650790 - Nhà lớp học 2T 4Ptrường TH Hóa Lương Hóa Sơn</t>
  </si>
  <si>
    <t>VỐN NƯỚC NGOÀI</t>
  </si>
  <si>
    <t>PHẦN I</t>
  </si>
  <si>
    <t>Chương trình mục tiêu quốc gia giảm nghèo bền vững giai đoạn 2016-2020</t>
  </si>
  <si>
    <t>PHẦN II</t>
  </si>
  <si>
    <t>Chi sự nghiệp đảm bảo xã hội</t>
  </si>
  <si>
    <t>Chi viện trợ</t>
  </si>
  <si>
    <t>4946</t>
  </si>
  <si>
    <t>3450</t>
  </si>
  <si>
    <t>3499</t>
  </si>
  <si>
    <t>2828</t>
  </si>
  <si>
    <t>3604</t>
  </si>
  <si>
    <t>552</t>
  </si>
  <si>
    <t>1015</t>
  </si>
  <si>
    <t>4701</t>
  </si>
  <si>
    <t>6951</t>
  </si>
  <si>
    <t>6953</t>
  </si>
  <si>
    <t>406</t>
  </si>
  <si>
    <t>297</t>
  </si>
  <si>
    <t>7400</t>
  </si>
  <si>
    <t>7449</t>
  </si>
  <si>
    <t>8900</t>
  </si>
  <si>
    <t>8949</t>
  </si>
  <si>
    <t>8950</t>
  </si>
  <si>
    <t>8999</t>
  </si>
  <si>
    <t>7999</t>
  </si>
  <si>
    <t>Mẫu biểu số 68 theo Thông tư số 342/2016/TT-BTC</t>
  </si>
  <si>
    <r>
      <t xml:space="preserve">     UBND </t>
    </r>
    <r>
      <rPr>
        <b/>
        <u/>
        <sz val="12"/>
        <rFont val="Times New Roman"/>
        <family val="1"/>
      </rPr>
      <t>TỈNH QUẢNG</t>
    </r>
    <r>
      <rPr>
        <b/>
        <sz val="12"/>
        <rFont val="Times New Roman"/>
        <family val="1"/>
      </rPr>
      <t xml:space="preserve"> BÌNH</t>
    </r>
  </si>
  <si>
    <t>1. MINH HÓA</t>
  </si>
  <si>
    <t>2. TUYÊN HÓA</t>
  </si>
  <si>
    <t>3. QUẢNG TRẠCH</t>
  </si>
  <si>
    <t>4. BA ĐỒN</t>
  </si>
  <si>
    <t>5. BỐ TRẠCH</t>
  </si>
  <si>
    <t>6. ĐỒNG HỚI</t>
  </si>
  <si>
    <t>7. QUẢNG NINH</t>
  </si>
  <si>
    <t>8. LỆ THỦY</t>
  </si>
  <si>
    <r>
      <t xml:space="preserve">UBND </t>
    </r>
    <r>
      <rPr>
        <b/>
        <u/>
        <sz val="12"/>
        <rFont val="Times New Roman"/>
        <family val="1"/>
      </rPr>
      <t>TỈNH QUẢNG</t>
    </r>
    <r>
      <rPr>
        <b/>
        <sz val="12"/>
        <rFont val="Times New Roman"/>
        <family val="1"/>
      </rPr>
      <t xml:space="preserve"> BÌNH</t>
    </r>
  </si>
  <si>
    <t xml:space="preserve">             GIÁM ĐỐC SỞ TÀI CHÍNH</t>
  </si>
  <si>
    <t>Sở Nông nghiệp và PTNT</t>
  </si>
  <si>
    <t>=</t>
  </si>
  <si>
    <t>3.14</t>
  </si>
  <si>
    <t>Chi sự nghiệp môi trường</t>
  </si>
  <si>
    <t>Chi văn hóa thông tin</t>
  </si>
  <si>
    <r>
      <t xml:space="preserve">Dư nguồn đến ngày 31/12/2019 </t>
    </r>
    <r>
      <rPr>
        <sz val="12"/>
        <color rgb="FF000000"/>
        <rFont val="Times New Roman"/>
        <family val="1"/>
      </rPr>
      <t>(năm trước)</t>
    </r>
  </si>
  <si>
    <t>Số bổ sung từ ngân sách cấp trên</t>
  </si>
  <si>
    <t>00010</t>
  </si>
  <si>
    <t>Chương trình135</t>
  </si>
  <si>
    <t>Chương trình mục tiêu quốc gia Xây dựng nông thôn mới giai đoạn 2016-2020</t>
  </si>
  <si>
    <t>Các nội dung về hỗ trợ phát triển sản xuất gắn với tái cơ cấu ngành nông nghiệp, chuyển dịch cơ cấu kinh tế nông thôn, nâng cao thu nhập người dân</t>
  </si>
  <si>
    <t>Nâng cao chất lượng đời sống văn hóa của người dân nông thôn.</t>
  </si>
  <si>
    <t>Vệ sinh môi trường nông thôn, khắc phục, xử lý ô nhiễm và cải thiện môi trường tại các làng nghề.</t>
  </si>
  <si>
    <t>Nâng cao chất lượng, phát huy vai trò của tổ chức Đảng, chính quyền đoàn thể chính trị - xã hội trường xây dựng nông thôn mới; cải thiện và nâng cao chất lượng các dịch vụ hành chính công; bảo đảm và tăng cường khả năng tiếp cận pháp luật cho người dân</t>
  </si>
  <si>
    <t>Nâng cao năng lực xây dựng nông thôn mới và công tác giám sát, đánh giá thực hiện Chương trình; truyền thông về xây dựng nông thôn mới.</t>
  </si>
  <si>
    <t xml:space="preserve"> UBND TỈNH QUẢNG BÌNH</t>
  </si>
  <si>
    <t>4311</t>
  </si>
  <si>
    <t>4281</t>
  </si>
  <si>
    <t>3003</t>
  </si>
  <si>
    <t>2325</t>
  </si>
  <si>
    <t>038</t>
  </si>
  <si>
    <t>042</t>
  </si>
  <si>
    <t>5100</t>
  </si>
  <si>
    <t>5102</t>
  </si>
  <si>
    <t>2022</t>
  </si>
  <si>
    <t>2023</t>
  </si>
  <si>
    <t>2024</t>
  </si>
  <si>
    <t>2025</t>
  </si>
  <si>
    <t>2457</t>
  </si>
  <si>
    <t>4947</t>
  </si>
  <si>
    <t>2026</t>
  </si>
  <si>
    <t>2861</t>
  </si>
  <si>
    <t>4938</t>
  </si>
  <si>
    <t>4939</t>
  </si>
  <si>
    <t>4653</t>
  </si>
  <si>
    <t>4919</t>
  </si>
  <si>
    <t>1008</t>
  </si>
  <si>
    <t>3650</t>
  </si>
  <si>
    <t>3652</t>
  </si>
  <si>
    <t>9150</t>
  </si>
  <si>
    <t>262</t>
  </si>
  <si>
    <t xml:space="preserve"> - Chi đầu tư và hỗ trợ các doanh nghiệp</t>
  </si>
  <si>
    <t>4750</t>
  </si>
  <si>
    <t>4751</t>
  </si>
  <si>
    <t>9. NS TỈNH</t>
  </si>
  <si>
    <t>Năm 2020</t>
  </si>
  <si>
    <t>0966</t>
  </si>
  <si>
    <t>VỐN TRONG NƯỚC</t>
  </si>
  <si>
    <t>7744604 - XD và áp dụng HT ISO điện tử theo TC TCVN ISO 9001:2015 vào HĐ của CQ HCNN tỉnh QB</t>
  </si>
  <si>
    <t>7756913 - Đầu tư nâng cấp Trung tâm dữ liệu điện tử và Phần mềm theo dõi thực hiện nhiệm vụ</t>
  </si>
  <si>
    <t>7757953 - Đầu tư XD Vườn thực nghiệm KH CN và UD PT Công nghệ cao trong SX và chế biến</t>
  </si>
  <si>
    <t>7813618 - Đầu tư mua sắm trang thiết bị phòng dựng truyền hình và phục vụ công tác TT, TT và TK KH&amp;CN</t>
  </si>
  <si>
    <t>7814469 - Đầu tư tăng cường tiềm lực khoa học và công nghệ</t>
  </si>
  <si>
    <t>7818245 - Đầu tư nâng cấp hạ tầng chính quyền điện tử tỉnh Quảng Bình năm 2020</t>
  </si>
  <si>
    <t>7874949 - Triển khai thí điểm một số dịch vụ đô thị thông minh trên địa bàn tỉnh Quảng Bình</t>
  </si>
  <si>
    <t>7728571 - Nhà lớp học 6 phòng, cổng và hàng rào Trường TH số 1 xã An Ninh</t>
  </si>
  <si>
    <t>7749095 - Trường tiểu học Quảng Thạch ( 6 phòng)</t>
  </si>
  <si>
    <t>7737976 - Trường tiểu học xã Thuận Đức (2 tầng 6 phòng)</t>
  </si>
  <si>
    <t>7735678 - XD mới phòng học bộ môn Trường THPT Tuyên Hóa</t>
  </si>
  <si>
    <t>7716116 - Trường THCS Sơn Lộc (2 Tầng 6 phòng)</t>
  </si>
  <si>
    <t>7760243 - Trường TH số 2 xã Quảng Xuân.HM: nhà lớp học 6P2T</t>
  </si>
  <si>
    <t>7735189 - Nhà lớp học và chức năng 2 tầng 8 phòng trường TH Hải Thành</t>
  </si>
  <si>
    <t>7735677 - Nhà lớp học 2T8P Trường THCS Cảnh Hóa</t>
  </si>
  <si>
    <t>7720805 - Nhà thư viện, phòng học bộ môn Trường  THCS xã Thanh Trạch</t>
  </si>
  <si>
    <t>7734901 - Nhà thi đấu đa chức năng Trường THCS và THPT Dương Văn An</t>
  </si>
  <si>
    <t>7744245 - Trường tiểu học xã Vạn Trạch 6 phòng khu vực Thống Nhất</t>
  </si>
  <si>
    <t>7734890 - Trường TH số 1 xã Quảng Xuân (6 phòng)</t>
  </si>
  <si>
    <t>7779133 - Nhà lớp học 2 tầng 4 phòng cụm Trường MN Xuân Thủy</t>
  </si>
  <si>
    <t>7737367 - Nhà lớp học bộ môn 6 phòng Trường THCS Cam Thủy</t>
  </si>
  <si>
    <t>7737975 - Nhà phòng học 10 phòng Trường THPT Minh Hóa</t>
  </si>
  <si>
    <t>7781096 - Nhà thi đấu đa chức năng Trường THPT Ngô Quyền</t>
  </si>
  <si>
    <t>7741045 - Xây dựng 08 phòng học trường Tiểu học xã Quảng sơn</t>
  </si>
  <si>
    <t>7734580 - Nhà lớp học 8 P 2 tầng trường THCS Q Hải</t>
  </si>
  <si>
    <t>7738102 - Nhà đa năng Trường THPT Trần Hưng Đạo</t>
  </si>
  <si>
    <t>7738104 - NLH 2 tầng 8 phòng trường TH Lộc Ninh</t>
  </si>
  <si>
    <t>7748115 - Nhà hiệu bộ trường mầm non xã Nghĩa Ninh</t>
  </si>
  <si>
    <t>7743735 - Nhà lớp học 2 tầng 8 phòng trường TH Cồn sẻ xã Quảng Lộc</t>
  </si>
  <si>
    <t>7748116 - Sửa chũa, NCkhối nhà lớp học 3 tầng 24 phòng Trường THPT Đồng Hới</t>
  </si>
  <si>
    <t>7739983 - MR xây dựng Trường Mầm non Bắc Lý</t>
  </si>
  <si>
    <t>7660325 - Nhà đa chức năng Trường CĐ kỹ thuật Công nông nghiệp QB</t>
  </si>
  <si>
    <t>7728513 - Nhà lớp học 2 tầng 6 phòng trường TH số 1 Quảng Hoà</t>
  </si>
  <si>
    <t>7745203 - Trường tiểu học số 1 xã Sen Thủy (6 phòng 2 tầng)</t>
  </si>
  <si>
    <t>7750360 -  Nhà lớp học 6 phòng Trường MN Lâm Trạch</t>
  </si>
  <si>
    <t>7773660 - Nhà lớp học bộ môn 2 tầng 4 phòng Trường THCS Tiến Hóa</t>
  </si>
  <si>
    <t>7790875 - Nhà lớp học 6 phòng 2 tầng trường TH số 4 Sơn Trạch</t>
  </si>
  <si>
    <t>7738455 - Trường tiểu học xã Vạn Trạch (6 phòng) ( khu vực Chiến thắng)</t>
  </si>
  <si>
    <t>7735188 - Hạ tầng kỹ thuật trường PTDTNT Huyện Quảng Ninh</t>
  </si>
  <si>
    <t>7756920 - Nha lop hoc 2 tang 6 phong truong tieu hoc quang lien</t>
  </si>
  <si>
    <t>7730184 - Nhà lớp học 2 tầng 6 phòng Trường Th số 1 Ba Đồn</t>
  </si>
  <si>
    <t xml:space="preserve">7735075 - Nhà lớp học 2 tầng 6 phòng Trường TH số 2 Cự Nẫm, huyện Bố Trạch </t>
  </si>
  <si>
    <t>7749099 - Nhà hiệu bộ trường THCS  Tân Ninh</t>
  </si>
  <si>
    <t>7796472 - Trường Tiểu học Vạn Ninh (Cơ sở 2)- HM: NLH 8P2T</t>
  </si>
  <si>
    <t>7745197 - TRƯỜNG MẦM NON 2 TẦNG 4 PHÒNG THÔN ÁNG SƠN, XÃ VẠN NINH</t>
  </si>
  <si>
    <t>7767663 - Nhà lớp học 2 tầng 8 phòng trường THCS xã Quảng Xuân</t>
  </si>
  <si>
    <t>7756922 - Nhà lớp hoc 2T+8P Trường Th Quảng Thọ</t>
  </si>
  <si>
    <t>7728504 - Dãy nhà 2T8P Trường THCS Quảng Châu</t>
  </si>
  <si>
    <t>7736001 - Nhà lớp học chức năng trường tiểu học xã Đức Trạch - KV 2</t>
  </si>
  <si>
    <t>7734894 - Nhà lớp học 2 tầng 8 phòng Trung tâm Giáo dục trẻ khuyết tật huyện Lệ Thủy</t>
  </si>
  <si>
    <t>7743950 - NHÀ LỚP HỌC, CN 2 TẦNG 4 PHÒNG TRƯỜNG MN AN NINH( ĐIỂM TRƯỜNG THÔN KIM NẠI)</t>
  </si>
  <si>
    <t>7756918 - Xay dung 6 phong 2 tang truong mam non xa quang lien</t>
  </si>
  <si>
    <t>7764780 - Nhà lớp học 2 tầng 8 phòng Trường TH số 4 Hưng Trạch</t>
  </si>
  <si>
    <t>7736000 - Nhà chức năng 2 tầng 6 phòng trường THCS xã Trung Trạch</t>
  </si>
  <si>
    <t>7745201 - NHÀ HIỆU BỘ VÀ KHUÔN VIÊN TRƯỜNG TIỂU HỌC GIA NINH XÃ GIA NINH</t>
  </si>
  <si>
    <t>7808397 - Nhà lớp học bộ môn 2 tầng 8 phòng Trường THCS xã Võ Ninh</t>
  </si>
  <si>
    <t>7770312 - Nhà lớp học  bộ môn 2T 6P Trường THCS Hàm Ninh</t>
  </si>
  <si>
    <t>7735999 - Nhà lớp học chức năng, thư viên trường THCS xã Đồng Trạch</t>
  </si>
  <si>
    <t>7806205 - nhà lớp học 2 tầng 6 phòng trường mầm non huyền thủy</t>
  </si>
  <si>
    <t xml:space="preserve">7766191 - Nhà lớp học và các phòng học chức năng 2 tầng 6 phòng trường MN xã Quảng Thuỷ </t>
  </si>
  <si>
    <t>7766187 -  Nhà hiệu bộ và các phòng chức năng Trường THCS Sơn Trạch</t>
  </si>
  <si>
    <t>7734900 - Nhà lớp học 2 tầng 8 phòng và HTKT Trường TH Sơn Thủy</t>
  </si>
  <si>
    <t>7755894 - XAY DUNG CO SO 2 TRUONG TRUNG CAP Y TE QUANG BINH GIAI DOAN 1</t>
  </si>
  <si>
    <t>7781098 - Trường tiểu học Hải Trạch</t>
  </si>
  <si>
    <t>7745196 - NHÀ LỚP HỌC, CHỨC NĂNG TRƯỜNG TIỂU HỌC LONG ĐẠI XÃ HIỀN NINH</t>
  </si>
  <si>
    <t>7750404 - Nhà lớp học 2 tầng 6 phòng Trường MN Cam Thủy (KV Mỹ Hòa)</t>
  </si>
  <si>
    <t>7817002 - Nhà đa năng Trường THCS và THPT Việt Trung thị trấn NTVT huyện Bố trạch</t>
  </si>
  <si>
    <t>7845270 - nhà lớp học 4 phòng trường mầm non mai hóa</t>
  </si>
  <si>
    <t xml:space="preserve">7809634 - Nhà lớp học 4 phòng Trường mầm non Quảng Lộc </t>
  </si>
  <si>
    <t>7790860 - Nhà lớp học 8 phòng 2 tầng trường TH khu vực trung tâm thôn Hợp Trung, xã Quảng Hợp</t>
  </si>
  <si>
    <t>7809635 - Nhà lớp học Trường THPT Lê Lợi</t>
  </si>
  <si>
    <t xml:space="preserve">7822128 - Trường THCS Quảng Lộc 6 phòng bộ môn </t>
  </si>
  <si>
    <t>7809594 - Nhà đa năng Trường THPT Minh Hóa</t>
  </si>
  <si>
    <t xml:space="preserve">7826743 - Nhà đa năng trường THCS&amp;THPT Trung Hóa </t>
  </si>
  <si>
    <t>7822116 - Nhà Lớp học Trường THPT Phan Đình Phùng</t>
  </si>
  <si>
    <t>7809620 - Nhà đa năng trường THPT Phan Bội Châu</t>
  </si>
  <si>
    <t>7809619 - Hệ thống thoát nước và sân đường nội bộ Trường THPT Tuyên Hóa</t>
  </si>
  <si>
    <t>7838303 - Nhà đa năng Trường THPT Lê Trực</t>
  </si>
  <si>
    <t>7812942 - Nhà vệ sinh và đường chạy môn giáo dục thể chất Trường THPT Quang Trung</t>
  </si>
  <si>
    <t>7809609 - NLH 2 tầng 8 phòng và nhà vệ sinh của HS, GV Trường THPT Quảng Ninh</t>
  </si>
  <si>
    <t>7809640 - SC dãy nhà 3 tầng THPT Tuyên Hóa, TT Đồng Lê</t>
  </si>
  <si>
    <t>7809630 - Nhà lớp 2 học tầng 8 phòng Trường THCS và THPT Việt Trung</t>
  </si>
  <si>
    <t>7799777 - Nhà thi đấu đa năng Trường THPT Trần Phú</t>
  </si>
  <si>
    <t>7702602 - Tram y tế Phường Quảng Phúc</t>
  </si>
  <si>
    <t>7737966 - Trạm y tế xã Quảng Châu</t>
  </si>
  <si>
    <t>7728508 - Trạm y tế phường QUảng Long</t>
  </si>
  <si>
    <t>7817013 - Bệnh viện Đa khoa huyện Tuyên Hóa (Hạng mục: Đầu tư xây dựng khoa Truyền nhiểm)</t>
  </si>
  <si>
    <t>7774318 - Bệnh viện đa khoa Minh Hóa</t>
  </si>
  <si>
    <t>7754542 - Đường Gt trên địa bàn phường Quảng Thọ</t>
  </si>
  <si>
    <t>7714710 - Tuyến đường cứu hộ Sen Thủy đi Ngư Thủy Nam, huyện Lệ Thủy</t>
  </si>
  <si>
    <t>7737964 - Đường từ Điện Thành Hoàng Vĩnh Lộc đến Cầu chợ Ngang xã Quảng Lộc</t>
  </si>
  <si>
    <t>7737369 - Khắc phục tuyến đường UBND xã thôn Bưởi Rỏi xã Quảng Hợp</t>
  </si>
  <si>
    <t>7841655 - Tuyến đường chính vào Trung tâm thị trấn Quán Hàu, Huyện Quảng Ninh</t>
  </si>
  <si>
    <t>7847501 - Quảng trường biển xã Trung Trạch, huyện Bố Trạch</t>
  </si>
  <si>
    <t>7774380 - Hạ tầng kỹ thuật nối quy hoạch khu vực phía Đông ngã ba TT Hoàn Lão ra biển Trung Trạch</t>
  </si>
  <si>
    <t>7811951 - Kênh tưới nước Hồ Vân Tiền</t>
  </si>
  <si>
    <t>7835661 - Hạ tầng công viên thị trấn Kiến Giang</t>
  </si>
  <si>
    <t>7814481 - Khắc phục lầy lội 02 tuyến đường hạ tầng từ đường liên 05 xã đi trung tâm huyện lỵ mới Quảng Trạch</t>
  </si>
  <si>
    <t>7819734 - Nâng cấp, mở rộng tuyến đường nối từ đường Hồ Chí Minh đến khu hạ tầng di tích lịch sử cấp Quốc gia "Hang Lèn Hà" xã Thanh Hóa, huyện Tuyên Hóa</t>
  </si>
  <si>
    <t>7811939 - Đường bê tông thôn Vĩnh Phước Nam xã Quảng Lộc</t>
  </si>
  <si>
    <t>7811938 - Đường vượt lũ thôn Hà Sơn Quảng Sơn</t>
  </si>
  <si>
    <t>7822266 - Cầu BTCT và đường hai đầu cầu từ xã Quảng Lộc đi trung tâm cụm các xã vùng Nam, thị xã Ba Đồn</t>
  </si>
  <si>
    <t>7817553 - SC nâng cấp đường GTNT Bắc Minh Lệ xã Quảng Minh</t>
  </si>
  <si>
    <t>7798167 - Tuyến đường chống ngập lụt và CHCN xã Quảng Hải</t>
  </si>
  <si>
    <t>7799767 - Đường kết hợp kè chống ngập lụt tại địa bàn xã Hồng Thủy huyện Lệ Thủy (GĐ 2)</t>
  </si>
  <si>
    <t>7800584 - Ngầm tràn thôn 3 Thanh Long xã Quy Hóa</t>
  </si>
  <si>
    <t>7799769 - Đường tránh lũ kết hợp di dân sau hồ Rào Đá xã Trường Xuân</t>
  </si>
  <si>
    <t>7804241 - Xây dựng tuyến đường Tùng-Châu-Hợp đoạn từ thôn Lý Nguyên xã Quảng Châu đến Quảng Hợp</t>
  </si>
  <si>
    <t>7811356 - Be tong he thong duong, cau ban xa Chau Hoa</t>
  </si>
  <si>
    <t>7804937 - Đường ngăn cản lữa và PCCC rừng phòng hộ ven biển Hải Ninh, Gia Ninh và Võ Ninh, huyện Quảng Ninh</t>
  </si>
  <si>
    <t>7799792 - XD DỰ ÁN ĐT XD CT HẠ TẦNG KHUÔN VIÊN TỔ CHỨC HỘI CHỢ TỈNH QUẢNG BÌNH</t>
  </si>
  <si>
    <t>7835663 - Hạ tầng kỹ thuật quanh nghĩa trang xã Đức Ninh</t>
  </si>
  <si>
    <t>7820955 - Đường cứu hộ, cứu nạn dọc sông GIanh xã Quảng Tiên</t>
  </si>
  <si>
    <t>7820954 - Bê tông hóa các tuyến đường vùng Cố Bà về Bãi Nghè xã Quảng thủy</t>
  </si>
  <si>
    <t>7820953 - Các tuyến đường GT xã Quảng Trung thị xã Ba đồn</t>
  </si>
  <si>
    <t>7819726 - Các tuyến đường giao thông xã Lương Ninh Huyện Q ninh</t>
  </si>
  <si>
    <t>7817016 - Kè chống sạt lỡ hói Xuân Hồi - Đông Thành xã Liên Thủy</t>
  </si>
  <si>
    <t>7828107 - Tuyến đường từ thôn Hoàng Viễn đi xã Ngân Thủy, huyện Lệ Thủy</t>
  </si>
  <si>
    <t>7826918 - Đường kết hợp kè chống xói lở ven biển xã Cảnh Dương</t>
  </si>
  <si>
    <t>7831331 - Đường tránh lũ kết hợp đê bao ngăn mặn thôn Quảng Xá, xã Tân Ninh</t>
  </si>
  <si>
    <t>7838318 - Đường liên thôn Xuân dục 1- Xuân dục 4, xã Xuân ninh Huyện Quảng Ninh</t>
  </si>
  <si>
    <t>7820957 - Đường tránh lũ thôn xuân hạ xã văn hóa</t>
  </si>
  <si>
    <t>7798166 - Tuyến đường chính Quốc lộ 12A đi vùng Nam, đoạn từ xã Quảng Lộc đi cụm trung tâm các xã vùng Nam, thị xã Ba Đồn</t>
  </si>
  <si>
    <t>7819723 - Đường GTLT tuyến thôn Trắm Mé đi thôn Na, xã Sơn Trạch</t>
  </si>
  <si>
    <t>7829885 - Cầu Sông Trước, xã Tây Trạch, huyện Bố Trạch</t>
  </si>
  <si>
    <t>7849712 - Đường phát triển kinh tế kết nối hạ tầng giao thông từ cầu Minh Lệ đi ga Ngân Sơn xã Quảng Minh</t>
  </si>
  <si>
    <t>7846872 - Các tuyến đường GTNT xã Minh Hóa, huyện Minh Hóa</t>
  </si>
  <si>
    <t>7831327 - CT, NC đường GT đoạn từ Phan Đình Phùng rẽ vào nhà máy phân loại, xử lý rác thải, sx biogas và phân bón khoáng hữu cơ đến QL 1A</t>
  </si>
  <si>
    <t>7825352 - ĐƯỜNG TRÁNH SAU KHU DU LỊCH NÚI THẦN ĐINH XÃ TRƯỜNG XUÂN, H. QUẢNG NINH</t>
  </si>
  <si>
    <t>7820952 - Khắc phục khẩn cấp đường nội thị Thị trấn Đồng Lê</t>
  </si>
  <si>
    <t>7860739 - Sửa chữa, nâng cấp tuyến đường dọc bờ sông Kiến Giang, đoạn từ cầu Phong Xuân đi di tích lịch sử chiến thắng Xuân Bồ, xã Xuân thủy, huyện Lệ thủy</t>
  </si>
  <si>
    <t>220200001 - Nhà ăn, ở thường trực cán bộ chiến sỹ tại trụ sở Công an tỉnh Quảng Bình</t>
  </si>
  <si>
    <t>220200002 - Cầu kiểm soát cửa sông Roon</t>
  </si>
  <si>
    <t>7736318 - Dự án Hiện đại hóa ngành Lâm nghiệp và tăng cường tính chống chịu vùng ven biển tỉnh Quảng Bình</t>
  </si>
  <si>
    <t>7723816 - Nâng cấp HT đê kè bảo vệ bờ sông và rừng ngập mặn Ứng phó BĐKH</t>
  </si>
  <si>
    <t>7425267 - XD củng cố đê kè chống sạt lở cửa sông Nhật Lệ ( KV từ phía nam cầu dài đến giáp Huyện QN)</t>
  </si>
  <si>
    <t>7737381 - PT CO SO HT DU LICH HT CHO TANG TRUONG TOAN DIEN KV GMS GĐ2 TIEU DA TINH QB</t>
  </si>
  <si>
    <t>7831334 - Đầu tư XD và PT hệ thống cung ứng dịch vụ y tế tuyến cơ sở - dự án thành phần tỉnh QB</t>
  </si>
  <si>
    <t>7786613 - Dự án Phát triển Giáo dục Trung học giai đoạn 2, tỉnh Quảng Bình</t>
  </si>
  <si>
    <t>7648514 - Khắc phục  khẩn cấp tuyến đường GTLT tổ dân phố Phường Quảng  phong</t>
  </si>
  <si>
    <t>7768202 - Tuyến đường ngoài hàng rào phía nam DA FLC nối từ đường tránh lũ BOT đến xã Hải Ninh</t>
  </si>
  <si>
    <t>7743378 - SC, NC cac tuyen duong tu nha van hoa den nha Dong xa Quang Phuong</t>
  </si>
  <si>
    <t>7747272 - ĐƯỜNG CẤP 3 NINH CHÂU ĐI TRẠM BƠM RÀO BẠC HUYỆN QUẢNG NINH</t>
  </si>
  <si>
    <t>7703523 - Đường liên thôn Tân Sơn - Tam Đăng xã Sơn Hóa, Huyện Tuyên Hóa</t>
  </si>
  <si>
    <t>7737963 - Đường giao thông liên thôn xã Quảng Trường</t>
  </si>
  <si>
    <t>7759929 - be tong hoa duong lien thon xa cao quang</t>
  </si>
  <si>
    <t>7738468 - Nâng cấp ngập lụt liên thôn xã Phong Hóa</t>
  </si>
  <si>
    <t>7743380 - Nâng cấp sửa chữa hệ thống đường nội vùng TDP Trường Sơn, P Q Long</t>
  </si>
  <si>
    <t>7748117 - ĐƯỜNG TRÁNH LŨ DUY NINH, HUYỆN QUẢNG NINH</t>
  </si>
  <si>
    <t>7760507 - SỦA CHỮA ĐƯỜNG  LỘC LONG - HOÀNH VINH</t>
  </si>
  <si>
    <t>7751936 - Đường giao thông phường Quảng Thuận</t>
  </si>
  <si>
    <t>7688588 - Đường tránh lũ Nguyệt Áng, Trường Dục, huyện Quảng Ninh</t>
  </si>
  <si>
    <t>7744203 - Xây dựng đập thôn 8 xã Quảng Thạch</t>
  </si>
  <si>
    <t>7755637 - Sữa chữa NC tuyến đường liên xã Quảng Thanh-Quảng Phương-Quảng Lưu</t>
  </si>
  <si>
    <t>7737969 - Kè chống sạt lở bờ suối khe Trẩy, đoạn qua trạm Y tế xã Hóa Tiến</t>
  </si>
  <si>
    <t>7739921 - CẢI TẠO, SC TRỤ SỞ LÀM VIỆC HỘI VĂN HỌC NGHỆ THUẬT TỈNH QUẢNG BÌNH</t>
  </si>
  <si>
    <t xml:space="preserve">7757952 - Khắc phục khẩn cấp cầu Lim - Động hương, xã Phong hóa </t>
  </si>
  <si>
    <t>7744211 - ĐÊ BAO TỪ MỸ TRUNG ĐẾN CỐNG HÓI SỎI HUYỆN QUẢNG NINH</t>
  </si>
  <si>
    <t>7745205 - Nâng cấp tuyến đường từ thôn Sen Đông và tuyến đường từ thôn Xóm Phường đi thôn Thanh Sơn, xã Sen Thủy</t>
  </si>
  <si>
    <t>7736939 - Nạo vét kênh và XD bờ kè đoạn đuôi tràn hồ Đồng Sơn về vùng hạ lưu, phường Đồng Sơn</t>
  </si>
  <si>
    <t>7741469 - Sửa chữa, nâng cấp hệ thống cấp nước đập Ồ Ồ xã Vạn Ninh</t>
  </si>
  <si>
    <t>7728505 - Tuyến đường liên thôn Tùng Giang-Hạ Lý-Tân Châu, xã Quảng Châu</t>
  </si>
  <si>
    <t>7731293 - nhà văn hóa xã kết hợp hội trường và các phòng chức năng xã Đức Hóa</t>
  </si>
  <si>
    <t>7760506 - ĐƯỜNG QUỐC LỘ 1A ĐI DỰ ÁN FLC  HUYỆN QUẢNG NINH</t>
  </si>
  <si>
    <t>7739035 - Sửa chữa cải tạo trụ sở Báo Quảng Bình</t>
  </si>
  <si>
    <t>7745192 - Duong lien xa Thanh - Phuong - Luu di TT dan cu To Xa xa Quang Phuong</t>
  </si>
  <si>
    <t>7737968 - Xây dựng trụ sở làm việc của Hạt Kiểm lâm huyện Quảng Trạch</t>
  </si>
  <si>
    <t>7731168 - Duong GTNT xa Quang Xuan</t>
  </si>
  <si>
    <t>7744722 - Xây dựng đường GTNT các thôn xã Yên Hoá</t>
  </si>
  <si>
    <t>7739977 - KÈ CHỐNG SL KH NGĂN MẶN ĐỒNG CỒN HOÀNG HUYỆN QUẢNG NINH</t>
  </si>
  <si>
    <t>7756244 - Nâng cấp tuyến đường trục chính thôn Vĩnh Lộc, xã Quảng Lộc</t>
  </si>
  <si>
    <t>7746762 - Hội trường UBND xã Quảng thuỷ</t>
  </si>
  <si>
    <t>7741468 - Đường kết hợp kè xã Phú Thủy</t>
  </si>
  <si>
    <t>7748278 - ĐƯỜNG TRÁNH LŨ VĨNH TUY 1,2,3,4 XÃ VĨNH NINH - HUYỆN QN</t>
  </si>
  <si>
    <t>7749094 - Đầu tư cứng hoá đường GT liên tổ dân phố , liên phường thuộc phường Quảng phong</t>
  </si>
  <si>
    <t>7763590 - BT hóa đường GT nội phường phường Quảng Phúc</t>
  </si>
  <si>
    <t>7785671 - Tuyến đường từ TT Quy Đạt đi xã Xuân Hóa, huyện Minh Hóa</t>
  </si>
  <si>
    <t>7733616 - sưa chữa nâng cấp tuyến đường giao thông từ TT đồng lê đi sơn hóa huyện Tuyên Hóa</t>
  </si>
  <si>
    <t>7761533 - Tuyến đường từ xã Yên Hóa đi xã Quy Hóa, huyện MH (GĐ1)</t>
  </si>
  <si>
    <t>7788639 - Trung tâm Bồi dưỡng chính trị huyện Quảng Trạch</t>
  </si>
  <si>
    <t>7782763 - Hạ tầng nghĩa trang xã Bảo Ninh ( GĐ II)</t>
  </si>
  <si>
    <t>7754546 - ĐƯÒNG TRÁNH LŨ PHUC NHĨ- KIM NẠI -XÃ AN NINH - HUYỆN QUẢNG NINH</t>
  </si>
  <si>
    <t>7749649 - ĐƯỜNG VÀO BẢN NÀ LÂM , XÃ TRƯỜNG XUÂN HUYỆN QUẢNG NINH</t>
  </si>
  <si>
    <t>7729273 - NS, SC Sân vận động TP Đồng Hới tại Phường Đồng Sơn</t>
  </si>
  <si>
    <t>7749115 - Khắc phục khẩn cấp tuyến đường từ xã Châu Hóa đi xã Cao Quảng huyện Tuyên Hóa, đoạn Km3+260-Km6+943,59</t>
  </si>
  <si>
    <t>7745311 - Tuyến đường trên đê Mỹ Cương xã Đức Ninh</t>
  </si>
  <si>
    <t>7749651 - ĐƯỜNG LIÊN XÃ VÕ TÂN - ĐẠI HỮU HUYỆN QUẢNG NINH</t>
  </si>
  <si>
    <t>7738463 -  Đường ngập lụt nối thôn 2 và thôn 3 xã Trung Trạch, huyện Bố Trạch</t>
  </si>
  <si>
    <t>7754829 - Đường GTNT xã Vạn Trạch</t>
  </si>
  <si>
    <t>7804925 - Kè chống sạt lở bờ hữu Sông long đại, đoạn qua thôn đông tư xã Hiền Ninh , Huyện QN</t>
  </si>
  <si>
    <t>7756923 - Cầu Quy Hậu, xã Liên Thủy, huyện Lệ Thủy</t>
  </si>
  <si>
    <t>7738464 -  Kè chống sạt lở bờ tả sông Lý Hòa đoạn qua thôn Nam Sơn, xã Phú Trạch, huyện Bố Trạch</t>
  </si>
  <si>
    <t>7758205 - Kè chống sạt lở Nam Hói Cùng, huyện Lệ Thủy</t>
  </si>
  <si>
    <t>7756561 - Đường nối thôn Tân Hòa và Tân Thuận, xã Ngư Thủy Bắc</t>
  </si>
  <si>
    <t>7728506 - Bê tông hóa đường nội thôn xã Quảng Châu</t>
  </si>
  <si>
    <t xml:space="preserve">7728507 - Đường GTNT thôn công hoà xã Quảng Trung                 </t>
  </si>
  <si>
    <t>7762945 - Đường Lò vôi  xã Vạn Ninh</t>
  </si>
  <si>
    <t>7750403 - Sửa chữa đường sản xuất và dân sinh xã Cam Thủy</t>
  </si>
  <si>
    <t>7794044 - Đường nội thôn xã Tiến Hóa, Huyện Tuyên Hóa</t>
  </si>
  <si>
    <t>7728509 - Nâng cấp, mở rộng đường liên xã từ Thôn Tam Đa xã Quảng Lưu đi tỉnh lộ22B</t>
  </si>
  <si>
    <t>7763283 - Đường từ thôn Hồng Giang xã Trường Thủy đi xã Văn Thủy</t>
  </si>
  <si>
    <t>7759935 - Đường liên thôn xã Đại Trạch, huyện Bố Trạch</t>
  </si>
  <si>
    <t>7787302 - Cống cửa Ông Lao xã Bắc Trạch</t>
  </si>
  <si>
    <t>7731695 - Đường giao thông Liên Thôn xã Nam Hóa, Huyện Tuyên Hóa</t>
  </si>
  <si>
    <t>7728510 - Các tuyến đường liên thôn La Hà Nam đi La Hà Đông và tuyến đường La Hà Nam đi Văn Phú, xã Quảng Văn</t>
  </si>
  <si>
    <t>7803303 - Xây dựng khẩn cấp hệ thống kè bảo vệ tuyến đê Vùng Lùng xã Tân Thủy</t>
  </si>
  <si>
    <t>7734889 - Hệ thống kè bảo vệ tuyến đê Đập bể xã Lộc Thủy</t>
  </si>
  <si>
    <t>7787309 - Hoàn thiện cầu Cà Ròng, xã Thượng Trạch</t>
  </si>
  <si>
    <t>7757554 - NC tuyến đường ngập lụt nối thôn Trung Thuận về Thôn Nam Sơn xã Phú Trạch</t>
  </si>
  <si>
    <t>7753883 - tuyến đường vượt lũ ba cồn đi thôn 5 xã thạch hóa</t>
  </si>
  <si>
    <t>7770723 - Bê tông hóa các tuyến đường GTGT xã Phú Định</t>
  </si>
  <si>
    <t>7759987 - Đường giao thông từ xã ngư Thủy Nam đi xã Ngư Thủy Trung</t>
  </si>
  <si>
    <t>7818249 - ĐƯỜNG TRÁNH LŨ LONG ĐẠI - HÀ KIÊN HUYỆN QUẢNG NINH</t>
  </si>
  <si>
    <t>7755898 - Khắc phục, sửa chữa khẩn cấp 1 số tuyến đường xung yếu xã Phù Hóa</t>
  </si>
  <si>
    <t>7756916 - Kè chống sạt lở Hói Miệu huyện Lệ Thủy</t>
  </si>
  <si>
    <t>7755899 - Các tuyến đường nối trục N1 đến trường Chính trị huyện Quảng Trạch</t>
  </si>
  <si>
    <t>7743736 - Nâng cấp cải tạo Bải xử lý rác thải huyện Quảng Trạch - Giai đoạn 2</t>
  </si>
  <si>
    <t>7759986 - Đường từ thôn Quy Hậu đi quốc lộ 1A xã Liên Thủy</t>
  </si>
  <si>
    <t>7734581 - Đường GTNT xã Trung Trạch, tuyến từ thôn 6 đến thôn 2</t>
  </si>
  <si>
    <t>7725420 - Đường GTNT khu vực Phúc đồng, phúc khê, thanh sen và chày lập xã Phúc Trạch</t>
  </si>
  <si>
    <t>7750402 - Sữa chữa, nâng cấp đường từ thôn Bắc Hòa xã Ngư Thủy Bắc đi xã Ngư Thủy Trung, huyện Lệ Thủy</t>
  </si>
  <si>
    <t>7888430 - Chi phí lập quy hoạch tỉnh Quảng Bình thời kỳ 2021-2030, tầm nhìn đến năm 2050</t>
  </si>
  <si>
    <t>7888433 - Khảo sát đánh giá cuối kỳ kế hoạch đầu tư công trung hạn giai đoạn 2016-2020, lập kế hoạch đầu tư công trung hạn giai đoạn 2021-2025</t>
  </si>
  <si>
    <t xml:space="preserve">7888431 - Chi phí giám sát, đánh giá đầu tư </t>
  </si>
  <si>
    <t>7888428 - Đánh giá tình hình kinh tế - xã hội giai đoạn 2016-2020 và lập kế hoạch kinh tế - xã hội giai đoạn 2021-2025</t>
  </si>
  <si>
    <t>7274843 - Đường cứu hộ cứu nạn các xã dọc Sông Gianh Huyện Tuyên Hoá</t>
  </si>
  <si>
    <t>172</t>
  </si>
  <si>
    <t>174</t>
  </si>
  <si>
    <t>175</t>
  </si>
  <si>
    <t>177</t>
  </si>
  <si>
    <t>178</t>
  </si>
  <si>
    <t>179</t>
  </si>
  <si>
    <t>7296132 - Các tuyến đường di dân tránh lũ và nhà ẩn trú Tân Hoá</t>
  </si>
  <si>
    <t>7596109 - Nhà lớp học bộ môn 6 phòng Trường THCS Mỹ Thủy</t>
  </si>
  <si>
    <t>7630533 - Duong GTNT tu Dang Hoa di Tang Hoa xa Hoa Son</t>
  </si>
  <si>
    <t>7630534 - Duong tu QL 12a (xa Minh Hoa) - UBND xa Tan Hoa (Cau tran tren duong)(GD2)</t>
  </si>
  <si>
    <t>7665899 - Duong GTNT ong Do - Thac Roong xa Hoa Thanh</t>
  </si>
  <si>
    <t>7885542 - Xây dựng hạ tầng cụm Công nghiệp Thuận Đức, TP Đồng Hới</t>
  </si>
  <si>
    <t>7737382 - Bệnh viện đa khoa Đồng Hới ( khoa khám bệnh đa khoa)</t>
  </si>
  <si>
    <t>7728258 - Trạm y tế xã Quảng Kim</t>
  </si>
  <si>
    <t>7718474 - Trạm y tế xã Đức Trạch</t>
  </si>
  <si>
    <t>7852467 - KHOA DƯỢC - BỆNH VIỆN ĐA KHOA HUYỆN QUẢNG NINH</t>
  </si>
  <si>
    <t>7819725 - Nhà điều trị và hạ tầng kỹ thuật Bệnh viện Đa khoa huyện Lệ thủy</t>
  </si>
  <si>
    <t>7841910 - SC trạm y tế xã Trung Trạch</t>
  </si>
  <si>
    <t>7839046 - Trạm Y tế xã Đồng Trạch</t>
  </si>
  <si>
    <t>7825081 - Trạm y tế phường Ba Đồn</t>
  </si>
  <si>
    <t>7822127 - Nhà lớp học 10 phòng Trường THPT Lê Hồng Phong</t>
  </si>
  <si>
    <t>7817001 - Nhà hiệu bộ Trường Phổ thông Dân tộc nội trú tỉnh</t>
  </si>
  <si>
    <t>7794048 - Khu nhà bán trú cho HSDT và TTB nội thất phục vụ nhu cầu BT cho HSDT trường THCS&amp;THPT Hóa Tiến</t>
  </si>
  <si>
    <t>7859563 - Nhà thư viện, hội trường, VP Trường THPT Nguyễn Chí Thanh</t>
  </si>
  <si>
    <t>7822537 - Xây dựng Nhà đa chức năng, sân, bếp ăn và khuôn viên Trường MN xã Quảng Minh (điểm chính)</t>
  </si>
  <si>
    <t>7825082 - Nhà lớp học 2 tầng 8 phòng trường MN Ba Đồn</t>
  </si>
  <si>
    <t>7825357 - Nhà lớp học 2 tầng 8 phòng Trường Tiểu học Mai Thủy</t>
  </si>
  <si>
    <t>7838479 - Nhà hiệu bộ, chức năng và khuôn viên  trường tiểu học số 2 An Ninh</t>
  </si>
  <si>
    <t>7826744 - Nhà đa năng trường THPT Lê Lợi</t>
  </si>
  <si>
    <t>7839044 - Nhà lớp học 3 tầng 6 phòng trường MN Cảnh Dương</t>
  </si>
  <si>
    <t>7850390 - Trường MN Phong Thủy (KV Đại Phong)</t>
  </si>
  <si>
    <t>7832501 - Cải tạo và nâng cấp nhà giảng đường A3 Trường ĐH Quảng Bình</t>
  </si>
  <si>
    <t>7818998 - Nhà đa năng Trường THPT Phan Đình Phùng</t>
  </si>
  <si>
    <t>7850389 - Nhà thi đấu đa năng trường THPT Nguyễn Chí Thanh</t>
  </si>
  <si>
    <t>7845669 - Nhà lớp học 2 tầng 6 phòng trường TH Quảng Minh A (điểm trường Minh Tiến)</t>
  </si>
  <si>
    <t>7783636 - Sửa chữa, nâng cấp kè chống sạt lỡ bờ sông Gianh (đoạn qua thôn Lâm Lang xã Châu Hoá)</t>
  </si>
  <si>
    <t>7799764 - Sửa chữa nâng cấp kè chống sạt lở và hạ tầng giao thông dọc bờ sông Gianh từ xã Quảng Tân đi xã Quảng Trung và Quảng Tiên</t>
  </si>
  <si>
    <t>7798808 - SC, NC kè chống sạt lở bờ sông Nhật Lệ( đoạn qua TT Quán Hàu và Lương Ninh)</t>
  </si>
  <si>
    <t>Nguồn vượt thu</t>
  </si>
  <si>
    <t>220210001 - Nâng cấp tuyến đường từ km 51, đường tỉnh 562 vào đến UBND xã Thượng Trạch</t>
  </si>
  <si>
    <t>220210002 - Cải tạo, sữa chữa Trụ sở làm việc, kho tạm giữ phương tiện vi phạm cảnh sát giao</t>
  </si>
  <si>
    <t>7795175 - Kè chống sạt lở Bắc sông Son đoạn qua thôn Trằm Mé - thôn Na - thôn Xuân Sơn, xã Sơn Trạch</t>
  </si>
  <si>
    <t>7798165 - Sữa chữa nâng cấp đường vào bản Bạch Đàn, xã Lâm Thủy</t>
  </si>
  <si>
    <t>7885938 - Xây dựng đường vào bản Rào Con xã Sơn Trạch</t>
  </si>
  <si>
    <t>7890091 - Nâng cấp đường từ bản Nà Lâm xã Trường Xuân đi xã Trường Sơn huyện Quảng Ninh</t>
  </si>
  <si>
    <t>7787317 - Khắc phục khẩn cấp tuyến đường từ xã Quảng Hòa đi ga Minh Lệ</t>
  </si>
  <si>
    <t>7768940 - Sửa chữa Trụ sở Đài PTTH Quảng Bình</t>
  </si>
  <si>
    <t>7842457 - Đường ranh cản lữa PCCCR, tuần tra bảo vệ rừng và kết hợp dân sinh tại xã Hải Ninh, huyện Quảng Ninh</t>
  </si>
  <si>
    <t>7856206 - ĐT, NC một số tuyến đường giao thông tại KCN Bắc Đồng Hới</t>
  </si>
  <si>
    <t>7837325 - CT nâng cấp đường Trần Phú, TP Đồng Hới tỉnh QB</t>
  </si>
  <si>
    <t>7527194 - Hoàn thiện, hiện đại hoá hồ sơ,bản đồ địa giới HC và XD cơ sở dữ liệu về ĐGHC</t>
  </si>
  <si>
    <t>7809629 - CAI TAO NANG CAP HE THONG TU GOM VA XU LY NUOC THAI 5 BENH VIEN</t>
  </si>
  <si>
    <t>7804927 - Nâng cấp, sửa chữa đường phục vụ tuần tra chữa cháy rừng xã Quảng Phương, huyện Quảng Trạch</t>
  </si>
  <si>
    <t>7804926 - Mở rộng, nâng cấp đường phục vụ công tác tuần tra, chữa cháy rừng xã Quảng Thạch, huyện Quảng Trạch</t>
  </si>
  <si>
    <t>7843702 - Đường ranh PCCCR kết hợp đường vận chuyển cây giống, phân bón tại BQL rừng phòng hộ ven biển Nam Quảng Bình</t>
  </si>
  <si>
    <t>7822112 - Cở sở nuôi mặn lợ Võ Ninh, xã Võ Ninh, huyện Quảng Ninh</t>
  </si>
  <si>
    <t>7850736 - Dự án Nâng cấp Trại giống cá nước ngọt Đại Phương, xã Đại Trạch, huyện Bố Trạch</t>
  </si>
  <si>
    <t>7808402 - Đường phục vụ tuần tra, chữa cháy rừng xã Nghĩa Ninh, TP Đồng Hới và xã Vĩnh Ninh, huyện Quảng Ninh</t>
  </si>
  <si>
    <t>7839827 - SC đột xuất sụt trượt nền đường tại Km 12+900/ĐT-559B xã Cao Quảng huyện Tuyên Hóa</t>
  </si>
  <si>
    <t>7809631 - NC đường từ bản ploang đi bản Rin Rin xã Trường Sơn Huyện Quảng Ninh</t>
  </si>
  <si>
    <t>7822114 - Đầu tư nâng cấp một số tuyến đường giao thông tại khu CN Bắc Đồng Hới</t>
  </si>
  <si>
    <t>7842467 - XD,MR nhà hiệu bộ, nhà chức năng và khuôn viên truờng tiểu học số 1, Xa An Ninh</t>
  </si>
  <si>
    <t>7851826 - Cải tạo, mở rộng khuôn viên Trường mầm non xã An Ninh (điểm trường thôn Kim Nại)</t>
  </si>
  <si>
    <t>7809627 - NC, MR hệ thông thoát nước HR, sân Trường PTDT nội trú Minh Hóa</t>
  </si>
  <si>
    <t>7433474 - SC,NC cụm hồ chứa nước Bàu Bàng - Khe chè xã Lý Trạch</t>
  </si>
  <si>
    <t>7879739 - Sửa chữa và tôn tạo di tích danh thắng núi Thần Đinh, huyện Quảng Ninh</t>
  </si>
  <si>
    <t>7400891 - Dự án BV và PTR BQL RPH ven biển Nam Quảng Bình giai đoạn 2011 - 2020</t>
  </si>
  <si>
    <t>7850386 - Khu lưu niệm Đại tướng Võ Nguyên Giáp (GD1)</t>
  </si>
  <si>
    <t>7874364 - Trại chăn nuôi trạm trung chuyển Trâu bò của Công ty TNHH TM Lê Dũng Linh</t>
  </si>
  <si>
    <t>7023230 - Dự án vệ sinh môi trường thành phố Đồng Hới</t>
  </si>
  <si>
    <t>7872570 - Đường giao thông nông thôn vùng Tân Tiến, xã Hóa Hợp huyện Minh Hóa</t>
  </si>
  <si>
    <t>7872572 - Đường giao thông nông thôn nội vùng bản Mò O Ồ Ồ xã Thượng Hóa huyện Minh Hóa</t>
  </si>
  <si>
    <t>7872573 - Đường giao thông nông thôn nội vùng bản Dộ - Tà Vơng và bản bản Lòm xã Trọng Hóa huyện MH</t>
  </si>
  <si>
    <t>7872585 - Nhà sinh hoạt cộng đồng bản Tà Rà</t>
  </si>
  <si>
    <t>7872586 - Đường giao thông nông thôn vùng bản Cà Xen</t>
  </si>
  <si>
    <t>7872587 - Đường giao thông nông thôn nội vùng bản Kè</t>
  </si>
  <si>
    <t>7872588 - Đường giao thông nông thôn nội vùng bản 39 xã Tân Trạch huyện Bố Trạch</t>
  </si>
  <si>
    <t>7874249 - Đường giao thông nông thôn nội vùng thôn Đặng Hóa</t>
  </si>
  <si>
    <t>7872048 - Khôi phục KC chống SL bờ sông xã Đức Hóa huyện Tuyên Hóa</t>
  </si>
  <si>
    <t>7761108 - Sữa chữa , khắc phục hư hỏng, hệ thống kè cữa sông, biển huyện Bố Trạch</t>
  </si>
  <si>
    <t>7767307 - Nạo vét thông luồng cửa sông Nhật Lệ, TP Đồng Hới</t>
  </si>
  <si>
    <t>7767308 - Kè biển Quang Phú, huyện Quảng Trạch, tỉnh Quảng Bình</t>
  </si>
  <si>
    <t>7767309 - Kè biển Nhân Trạch, huyện Bố Trạch</t>
  </si>
  <si>
    <t>7785928 - DAU TU XAY DUNG TRAM Y TE XA TAN TRACH VA TRAM Y TE XA THUONG TRACH</t>
  </si>
  <si>
    <t>7797218 - Kè biển Hải Thành - Quang Phú - Thành phố Đồng hới</t>
  </si>
  <si>
    <t>7804939 - Đường cứu hộ cứu nạn từ QL1A đến DTLSCT Xuân Bồ KNDL và KTN ĐTVNG</t>
  </si>
  <si>
    <t>TM. ỦY BAN NHÂN DÂN</t>
  </si>
  <si>
    <t xml:space="preserve">    </t>
  </si>
  <si>
    <t xml:space="preserve">  Biểu mẫu số 54 theo NĐ số 31/2017/NĐ-CP</t>
  </si>
  <si>
    <t xml:space="preserve">Dự toán </t>
  </si>
  <si>
    <r>
      <t xml:space="preserve">Chi đầu tư phát triển </t>
    </r>
    <r>
      <rPr>
        <sz val="9"/>
        <rFont val="Times New Roman"/>
        <family val="1"/>
      </rPr>
      <t>(Không kể chương trình MTQG)</t>
    </r>
  </si>
  <si>
    <r>
      <t xml:space="preserve">Chi thường xuyên </t>
    </r>
    <r>
      <rPr>
        <sz val="9"/>
        <rFont val="Times New Roman"/>
        <family val="1"/>
      </rPr>
      <t>(Không kể chương trình MTQG)</t>
    </r>
  </si>
  <si>
    <r>
      <t xml:space="preserve">Chi đầu tư phát triển </t>
    </r>
    <r>
      <rPr>
        <sz val="8"/>
        <rFont val="Times New Roman"/>
        <family val="1"/>
      </rPr>
      <t>(Không kể chương trình MTQG)</t>
    </r>
  </si>
  <si>
    <t>Dư nguồn đến 31/12/ 2020</t>
  </si>
  <si>
    <t>1009012.Trung tâm bảo trợ xã hội Quảng Bình</t>
  </si>
  <si>
    <t>1011068.Trường Cao đẳng Y tế Quảng Bình</t>
  </si>
  <si>
    <t>1018325.Hội liên hiệp phụ nử tỉnh Quảng Bình</t>
  </si>
  <si>
    <t>1020589.Đài phát thanh và truyền hình Quảng Bình</t>
  </si>
  <si>
    <t>1024595.Sở Thông tin và Truyền thông Quảng Bình</t>
  </si>
  <si>
    <t>1025309.Hội bảo trợ bệnh nhân nghèo Quảng Bình</t>
  </si>
  <si>
    <t>1025784.Chi cục Phát triển nông thôn Quảng Bình</t>
  </si>
  <si>
    <t>1027671.Hội Di sản Văn hoá Việt Nam tỉnh Quảng Bình</t>
  </si>
  <si>
    <t>1033415.Sở Văn hóa và Thể thao tỉnh Quảng Bình</t>
  </si>
  <si>
    <t>1034356.Trung tâm Khuyến công và xúc tiến Thương mại Quảng Bình</t>
  </si>
  <si>
    <t>1034612.Viện Quy hoạch xây dựng Quảng Bình</t>
  </si>
  <si>
    <t>1034631.Văn phòng UBND tỉnh Quảng Bình</t>
  </si>
  <si>
    <t>1034871.Văn phòng Sở Khoa học và Công nghệ tỉnh Quảng Bình</t>
  </si>
  <si>
    <t>1038557.Sở Giáo dục - Đào tạo tỉnh Quảng Bình</t>
  </si>
  <si>
    <t>1052093.Trung tâm Du lịch Phong Nha - Kẻ Bàng</t>
  </si>
  <si>
    <t>1068405.Sở Kế hoạch và Đầu tư tỉnh Quảng Bình</t>
  </si>
  <si>
    <t>1068898.Trường Cao đẳng Kỹ thuật Công - Nông nghiệp Quảng Bình</t>
  </si>
  <si>
    <t>1081723.Trung tâm phát triển quỹ đất Quảng Bình</t>
  </si>
  <si>
    <t>1081955.Chi cục Bảo vệ Môi trường Quảng Bình</t>
  </si>
  <si>
    <t>1096790.Trung tâm điều dưỡng luân phiên người có công tỉnh Quảng Bình</t>
  </si>
  <si>
    <t>1098355.Ban Quản lý Khu kinh tế Quảng Bình</t>
  </si>
  <si>
    <t>1103277.Chi cục An toàn vệ sinh thực phẩm Quảng Bình</t>
  </si>
  <si>
    <t>1104586.Trung tâm Giáo dục nghề nghiệp và Hỗ trợ Nông dân - Phụ nữ Quảng Bình</t>
  </si>
  <si>
    <t>1117626.Trung tâm Chăm sóc và Phục hồi chức năng cho người tâm thần tỉnh Quảng Bình</t>
  </si>
  <si>
    <t>1119197.BQL Dự án PTNT bền vững vì người nghèo tỉnh Quảng Bình</t>
  </si>
  <si>
    <t>1122864.Trung tâm lưu trữ lịch sử tỉnh Quảng Bình</t>
  </si>
  <si>
    <t>1122932.Chi cục Biển và Hải đảo tỉnh Quảng Bình</t>
  </si>
  <si>
    <t>1122933.Chi cục Quản lý đất đai tỉnh Quảng Bình</t>
  </si>
  <si>
    <t>1125765.Hội hữu nghị Việt Nam - Campuchia tỉnh Quảng Bình</t>
  </si>
  <si>
    <t>1126402.Hội Kế toán và Kiểm toán tỉnh Quảng Bình</t>
  </si>
  <si>
    <t>1126628.Ban Quản lý dự án GCF tỉnh Quảng Bình</t>
  </si>
  <si>
    <t>1127643.Ban Quản lý cảng cá tỉnh Quảng Bình</t>
  </si>
  <si>
    <t>1128034.Hội Thủy sản tỉnh Quảng Bình</t>
  </si>
  <si>
    <t>1128134.Trung tâm Ứng dụng và Thống kê khoa học và công nghệ tỉnh Quảng Bình</t>
  </si>
  <si>
    <t>1128364.Trung tâm huấn luyện và thi đấu thể dục thể thao tỉnh Quảng Bình</t>
  </si>
  <si>
    <t>1129527.Hiệp hội Du lịch Quảng Bình</t>
  </si>
  <si>
    <t>1129653.Trung tâm mắt - Nội tiết tỉnh Quảng Bình</t>
  </si>
  <si>
    <t>1129683.Trung tâm Kiểm soát bệnh tật tỉnh Quảng Bình</t>
  </si>
  <si>
    <t>1130018.Trung tâm Văn hóa và Điện ảnh tỉnh Quảng Bình</t>
  </si>
  <si>
    <t>1130154.Ban Quản lý dự án Đầu tư xây dựng và Phát triển hệ thống cung ứng dịch vụ y tế tuyến cơ sở - Dự án thành phần tỉnh Quảng Bình</t>
  </si>
  <si>
    <t>1130159.Trạm kiểm tra tải trọng xe lưu động Quảng Bình</t>
  </si>
  <si>
    <t>1130598.Ban Quản lý Khu dự trữ thiên nhiên Động Châu - Khe Nước Trong tỉnh Quảng Bình</t>
  </si>
  <si>
    <t>3009598.Hội Nạn nhân chất độc da cam/DIOXIN tỉnh Quảng Bình</t>
  </si>
  <si>
    <t>3010680.Hội Doanh nghiệp tỉnh Quảng Bình</t>
  </si>
  <si>
    <t>3028980.Ban quản lý Dự án "Hiện đại hóa ngành Lâm nghiệp và tăng cường tính chống chịu ven biển" tỉnh Quảng Bình</t>
  </si>
  <si>
    <t xml:space="preserve">Số kiến nghị </t>
  </si>
  <si>
    <t>Thu hồi, giảm chi ngân sách</t>
  </si>
  <si>
    <t>Thu hồi, nộp ngân sách các khoản chi sai quy định</t>
  </si>
  <si>
    <t>XDCB</t>
  </si>
  <si>
    <t>Nộp NS cấp trên KP thừa</t>
  </si>
  <si>
    <t>Giảm giá trị hợp đồng còn lại</t>
  </si>
  <si>
    <t>Kiến nghị khác</t>
  </si>
  <si>
    <t xml:space="preserve">Chỉ đạo các chủ đầu tư, Ban QLDA và các bên có liên quan có biện pháp thu hồi tạm ứng quá thời hạn tại các dự án. </t>
  </si>
  <si>
    <t>CHI TRẢ NỢ GỐC</t>
  </si>
  <si>
    <t>CÂN ĐỐI QUYẾT TOÁN NGÂN SÁCH  ĐỊA PHƯƠNG NĂM 2021</t>
  </si>
  <si>
    <t>QUYẾT TOÁN THU NGÂN SÁCH NHÀ NƯỚC, VAY NGÂN SÁCH ĐỊA PHƯƠNG NĂM 2021</t>
  </si>
  <si>
    <t>QUYẾT TOÁN CHI NGÂN SÁCH ĐỊA PHƯƠNG NĂM 2021</t>
  </si>
  <si>
    <t>Ngày         tháng       năm 2022</t>
  </si>
  <si>
    <t>Ngày         tháng        năm 2022</t>
  </si>
  <si>
    <t>Ngày      tháng        năm 2022</t>
  </si>
  <si>
    <t>Ngày      tháng       năm 2022</t>
  </si>
  <si>
    <t>QUYẾT TOÁN THU NGÂN SÁCH HUYỆN,THÀNH PHỐ, THỊ XÃ  NĂM 2021</t>
  </si>
  <si>
    <t>(Kèm theo Nghị quyết số         /NQ-HĐND ngày       tháng        năm 2022 của Hội đồng nhân dân tỉnh Quảng Bình)</t>
  </si>
  <si>
    <t>QUYẾT TOÁN CHI BỔ SUNG TỪ NGÂN SÁCH CẤP TỈNH CHO NGÂN SÁCH TỪNG HUYỆN, THÀNH PHỐ, THỊ XÃ NĂM 2021</t>
  </si>
  <si>
    <t>QUYẾT TOÁN THU NGÂN SÁCH NHÀ NƯỚC, VAY NGÂN SÁCH ĐỊA PHƯƠNG THEO MLNS NĂM 2021</t>
  </si>
  <si>
    <t>QUYẾT TOÁN CHI, TRẢ NỢ NSĐP THEO MLNS NĂM 2021</t>
  </si>
  <si>
    <t>QUYẾT TOÁN CHI CHƯƠNG TRÌNH MTQG THEO MLNS NĂM 2021</t>
  </si>
  <si>
    <t>(Dùng cho cơ quan tài chính cấp dưới báo cáo cơ quan tài chính cấp trên trực tiếp)</t>
  </si>
  <si>
    <t>Mã chương</t>
  </si>
  <si>
    <t>NSNN</t>
  </si>
  <si>
    <t>Cấp I</t>
  </si>
  <si>
    <t>002</t>
  </si>
  <si>
    <t>003</t>
  </si>
  <si>
    <t>004</t>
  </si>
  <si>
    <t>2650</t>
  </si>
  <si>
    <t>2652</t>
  </si>
  <si>
    <t>3002</t>
  </si>
  <si>
    <t>027</t>
  </si>
  <si>
    <t>1704</t>
  </si>
  <si>
    <t>Cấp II</t>
  </si>
  <si>
    <t>2266</t>
  </si>
  <si>
    <t>2871</t>
  </si>
  <si>
    <t>2254</t>
  </si>
  <si>
    <t>4941</t>
  </si>
  <si>
    <t>4942</t>
  </si>
  <si>
    <t>1258</t>
  </si>
  <si>
    <t>4802</t>
  </si>
  <si>
    <t>Cấp III</t>
  </si>
  <si>
    <t>1950</t>
  </si>
  <si>
    <t>1951</t>
  </si>
  <si>
    <t>1799</t>
  </si>
  <si>
    <t>4274</t>
  </si>
  <si>
    <t>4901</t>
  </si>
  <si>
    <t>1056</t>
  </si>
  <si>
    <t>1407</t>
  </si>
  <si>
    <t>1649</t>
  </si>
  <si>
    <t>2826</t>
  </si>
  <si>
    <t>4913</t>
  </si>
  <si>
    <t>3850</t>
  </si>
  <si>
    <t>3857</t>
  </si>
  <si>
    <t>Cấp IV</t>
  </si>
  <si>
    <t>2751</t>
  </si>
  <si>
    <t>3301</t>
  </si>
  <si>
    <t>000</t>
  </si>
  <si>
    <t>Mẫu biểu số 63 - Thông tư số 342/2016/TT-BTC</t>
  </si>
  <si>
    <t>ĐVT: Đồng</t>
  </si>
  <si>
    <t>Ngày      tháng 10 năm 2022</t>
  </si>
  <si>
    <t xml:space="preserve">Ngày          tháng 10 năm 2022         </t>
  </si>
  <si>
    <t xml:space="preserve">        GIÁM ĐỐC KBNN</t>
  </si>
  <si>
    <t>THUYẾT MINH TĂNG CHI QUẢN LÝ HÀNH CHÍNH, ĐẢNG, ĐOÀN THỂ NĂM 2021</t>
  </si>
  <si>
    <t xml:space="preserve">                    Quảng Bình, ngày        tháng       năm 2022</t>
  </si>
  <si>
    <t>CHI KHẮC PHỤC HẬU QUẢ THIÊN TAI NĂM 2021</t>
  </si>
  <si>
    <t>Quảng Bình, ngày      tháng     năm 2022</t>
  </si>
  <si>
    <t>k có</t>
  </si>
  <si>
    <t xml:space="preserve">                                       TĂNG THU VÀ THƯỞNG VƯỢT DỰ TOÁN THU NGÂN SÁCH NĂM 2021</t>
  </si>
  <si>
    <t>0962</t>
  </si>
  <si>
    <t>Năm 2021</t>
  </si>
  <si>
    <t xml:space="preserve">BÁO CÁO CHI CHUYỂN NGUỒN NĂM 2021 SANG NĂM 2022 </t>
  </si>
  <si>
    <t>QUYẾT TOÁN VAY, TRẢ NỢ NGÂN SÁCH ĐỊA PHƯƠNG NĂM 2021</t>
  </si>
  <si>
    <t xml:space="preserve"> Ngày        tháng        năm 2022</t>
  </si>
  <si>
    <t>Ngày        tháng       năm 2022</t>
  </si>
  <si>
    <t>Số QT</t>
  </si>
  <si>
    <t>7901</t>
  </si>
  <si>
    <t>9355</t>
  </si>
  <si>
    <t>6806</t>
  </si>
  <si>
    <t>9353</t>
  </si>
  <si>
    <t>9254</t>
  </si>
  <si>
    <t>7699</t>
  </si>
  <si>
    <t>7011</t>
  </si>
  <si>
    <t>7749</t>
  </si>
  <si>
    <t>9352</t>
  </si>
  <si>
    <t>7255</t>
  </si>
  <si>
    <t>291</t>
  </si>
  <si>
    <t>9154</t>
  </si>
  <si>
    <t>9255</t>
  </si>
  <si>
    <t>Ngày tháng năm</t>
  </si>
  <si>
    <t>GIÁM ĐỐC KBNN………</t>
  </si>
  <si>
    <t>THỦ TRƯỞNG CƠ QUAN TÀI CHÍNH</t>
  </si>
  <si>
    <t>(Ký tên và đóng dấu)</t>
  </si>
  <si>
    <t>Tài khoản: khotc1-STC-QBI Thời gian kêt xuất: 03/10/2022 08:56:34</t>
  </si>
  <si>
    <t>Mã
CTMT-QG</t>
  </si>
  <si>
    <t>Tên CTMT-QG</t>
  </si>
  <si>
    <t>00391</t>
  </si>
  <si>
    <t>Các dự án xây dựng nông thôn mới</t>
  </si>
  <si>
    <t>00490</t>
  </si>
  <si>
    <t>Chương trình MTQG - xây dựng nông thôn mới giai đoạn 2021-2025</t>
  </si>
  <si>
    <t>00493</t>
  </si>
  <si>
    <t>Tiếp tục thực hiện có hiệu quả cơ cấu lại ngành nông nghiệp, phát triển kinh tế nông thôn</t>
  </si>
  <si>
    <t>00502</t>
  </si>
  <si>
    <t>Tăng cường công tác giám sát, đánh giá thực hiện Chương trình nông thôn mới</t>
  </si>
  <si>
    <t>BÁO CÁO KẾT QUẢ XỬ LÝ CÁC VI PHẠM THEO KẾT LUẬN, KIẾN NGHỊ CỦA KIỂM TOÁN NHÀ NƯỚC ĐỐI VỚI QUYẾT TOÁN NGÂN SÁCH NĂM 2020</t>
  </si>
  <si>
    <t>Tỷ lệ thực hiện so với kiến nghị</t>
  </si>
  <si>
    <t>Các khoản phải nộp nhưng chưa nộp</t>
  </si>
  <si>
    <t>Các khoản bố trí hoàn trả nguồn kinh phí</t>
  </si>
  <si>
    <t xml:space="preserve">Tham mưu cho UBND tỉnh có giải pháp xử lý dứt điểm các khoản tạm ứng ngân sách tỉnh cho các huyện, thành phố đến thời hạn chưa bố trí nguồn để hoàn ứng </t>
  </si>
  <si>
    <t>Báo cáo Bộ Kế hoạch và Đầu tư; Bộ Tài chính xem xét, bố trí vốn thu hồi vốn ứng trước NSTW</t>
  </si>
  <si>
    <r>
      <t xml:space="preserve"> Kiểm toán chi tiết ngân sách huyện, thành phố, thị xã và đơn vị dự toán </t>
    </r>
    <r>
      <rPr>
        <i/>
        <sz val="13"/>
        <color rgb="FF000000"/>
        <rFont val="Times New Roman"/>
        <family val="1"/>
        <charset val="163"/>
      </rPr>
      <t>(Thực hiện điều chỉnh giảm kết dư tăng chi chuyển nguồn; Bổ sung hồ sơ, thủ tục; Giảm trừ giá trị dự toán; thu hồi tạm ứng quá hạn; Tính toán, trích lập và hạch toán đầy đủ nguồn cải cách tiền lương..)</t>
    </r>
  </si>
  <si>
    <r>
      <t xml:space="preserve">Các chủ đầu tư, Ban QLDA được kiểm toán chi tiết </t>
    </r>
    <r>
      <rPr>
        <i/>
        <sz val="13"/>
        <color rgb="FF000000"/>
        <rFont val="Times New Roman"/>
        <family val="1"/>
        <charset val="163"/>
      </rPr>
      <t>(Bổ sung hồ sơ, thủ tục)</t>
    </r>
  </si>
  <si>
    <t>Kết quả xử lý về Thuế</t>
  </si>
  <si>
    <t>Kiến nghị tăng thu ngân sách</t>
  </si>
  <si>
    <t>Giảm khấu trừ thuế, giảm lỗ</t>
  </si>
  <si>
    <t xml:space="preserve"> Ngày        tháng            năm 2022</t>
  </si>
  <si>
    <t xml:space="preserve">                        Ngày        tháng            năm 2022</t>
  </si>
  <si>
    <t>Ngày        tháng      năm 2022</t>
  </si>
  <si>
    <t>Ngày         tháng          năm 2022</t>
  </si>
  <si>
    <t xml:space="preserve">                                             Ngày        tháng       năm 2022</t>
  </si>
  <si>
    <t xml:space="preserve">               Ngày        tháng       năm 2022</t>
  </si>
  <si>
    <t xml:space="preserve">                 GIÁM ĐỐC SỞ TÀI CHÍNH</t>
  </si>
  <si>
    <t xml:space="preserve">  Ngày        tháng       năm 2022</t>
  </si>
  <si>
    <t xml:space="preserve">                                   GIÁM ĐỐC SỞ TÀI CHÍNH</t>
  </si>
  <si>
    <t xml:space="preserve">                TM. UỶ BAN NHÂN DÂN</t>
  </si>
  <si>
    <t xml:space="preserve">   TM. ỦY BAN NHÂN DÂN</t>
  </si>
  <si>
    <t xml:space="preserve">                                                                  TM. ỦY BAN NHÂN DÂN</t>
  </si>
  <si>
    <t xml:space="preserve">            TM. ỦY BAN NHÂN DÂN</t>
  </si>
  <si>
    <t>TM. ỦY BAN NHÂN DÂN TỈNH</t>
  </si>
  <si>
    <t>Đơn vị tính:  Đồng</t>
  </si>
  <si>
    <t xml:space="preserve">              ĐVT: Đồng</t>
  </si>
  <si>
    <t>Chương trình MTQG Xây dựng nông thôn mới 2016-2020</t>
  </si>
  <si>
    <t>Chương trình MTQG Xây dựng nông thôn mới 2021-2025</t>
  </si>
  <si>
    <t>Chi cục Thủy sản</t>
  </si>
  <si>
    <t>Sở Du Lịch</t>
  </si>
  <si>
    <t>Trung tâm nước sạch và VSMT nông thôn</t>
  </si>
  <si>
    <t>Chi cục Phát triển nông thôn</t>
  </si>
  <si>
    <t>Văn phòng Điều phối CTMQG</t>
  </si>
  <si>
    <t>Sở Tài chính tỉnh</t>
  </si>
  <si>
    <t>UBMT Tổ quốc Việt Nam tỉnh</t>
  </si>
  <si>
    <t>Chương trình MTQG Giảm nghèo bền vững 2016-2020</t>
  </si>
  <si>
    <t xml:space="preserve"> QUYẾT TOÁN CHI CHƯƠNG TRÌNH MỤC TIÊU QUỐC GIA NĂM 2021</t>
  </si>
  <si>
    <t>QUYẾT TOÁN CHI NGÂN SÁCH ĐỊA PHƯƠNG HUYỆN, THỊ XÃ, THÀNH PHỐ  NĂM 2021</t>
  </si>
  <si>
    <t>Dự toán năm 2021</t>
  </si>
  <si>
    <t>Quyết toán 2021</t>
  </si>
  <si>
    <t>QUYẾT TOÁN CHI NGÂN SÁCH ĐỊA PHƯƠNG THEO LĨNH VỰC NĂM 2021</t>
  </si>
  <si>
    <t>Dự toán 2021</t>
  </si>
  <si>
    <t>QUYẾT TOÁN CÂN ĐỐI NGÂN SÁCH ĐỊA PHƯƠNG NĂM 2021</t>
  </si>
  <si>
    <t>QUYẾT TOÁN CÂN ĐỐI NGUỒN THU, CHI NGÂN SÁCH CẤP TỈNH VÀ NGÂN SÁCH CẤP HUYỆN NĂM 2021</t>
  </si>
  <si>
    <t>Thuế bổ sung đối với hàng hóa nhập khẩu vào VN</t>
  </si>
  <si>
    <t>QUYẾT TOÁN CHI NGÂN SÁCH CẤP TỈNH THEO LĨNH VỰC NĂM 2021</t>
  </si>
  <si>
    <t>TỔNG HỢP THU DỊCH VỤ CỦA ĐƠN VỊ SỰ NGHIỆP CÔNG NĂM 2021</t>
  </si>
  <si>
    <t>Kế hoạch năm 2021</t>
  </si>
  <si>
    <t>Thực hiện năm 2021</t>
  </si>
  <si>
    <t>TỔNG HỢP QUYẾT TOÁN CHI THƯỜNG XUYÊN NGÂN SÁCH CẤP TỈNH CỦA TỪNG CƠ QUAN, TỔ CHỨC THEO NGUỒN VỐN NĂM 2021</t>
  </si>
  <si>
    <t>1095450.Ban quản lý Dự án bảo vệ và phát triển rừng tỉnh Quảng Bình</t>
  </si>
  <si>
    <t>1131072.Văn phòng Đoàn đại biểu Quốc hội và Hội đồng nhân dân tỉnh Quảng Bình</t>
  </si>
  <si>
    <t>1131078.Dự án Sáng kiến khu vực ngăn chặn và loại trừ sốt rét kháng thuốc artemisinin, giai đoạn 2021 - 2023 tỉnh Quảng Bình</t>
  </si>
  <si>
    <t>1131359.Ban Quản lý Dự án VFBC Quảng Bình</t>
  </si>
  <si>
    <t>3030678.Hội Tin học tỉnh Quảng Bình</t>
  </si>
  <si>
    <t>BÁO CÁO QUYẾT TOÁN VỐN ĐẦU TƯ CÔNG NGUỒN NGÂN SÁCH NHÀ NƯỚC CỦA CÁC ĐỊA PHƯƠNG TRONG NĂM NGÂN SÁCH 2021</t>
  </si>
  <si>
    <t>Mã dự án</t>
  </si>
  <si>
    <t>Luỹ kế vốn đã giải ngân từ khởi công đến hết năm ngân sách trước năm quyết toán</t>
  </si>
  <si>
    <t>Số vốn tạm ứng theo chế độ chưa thu ho: của các năm trước nộp điều chỉnh giảm trong năm quyết toán</t>
  </si>
  <si>
    <t>Thanh toán khối lượng hoàn thành trong năm quyết toán phần vốn tạm ứng theo chế độ chưa thu hồi tư khởi công đến hết năm ngân sách trước năm quyết toán</t>
  </si>
  <si>
    <t>Kế hoạch và giải ngân vốn kế hoạch các năm trước được kéo dài thời gian thực hiện và giải ngân sang năm quyết toán</t>
  </si>
  <si>
    <t>Kế hoạch và giải ngân vốn kế hoạch năm quyết toán</t>
  </si>
  <si>
    <t>Tổng số vốn thanh toán khối lượng hoàn thành được quyết toán trong năm..</t>
  </si>
  <si>
    <t>Luỹ kế vốn tạm ứng theo chế độ chưa thu hồi đến hết năm quyết toán chuyển sang các năm sau</t>
  </si>
  <si>
    <t>Vốn kế hoạch được kéo dài</t>
  </si>
  <si>
    <t>Giải ngân</t>
  </si>
  <si>
    <t>Vốn kế hoạch tiếp tục được phép kéo dài thời gian thực hiện và giải ngân sang năm sau năm quyết toán (nếu có)</t>
  </si>
  <si>
    <t>Số vốn còn lại chưa giải ngân hủy bỏ (nếu có)</t>
  </si>
  <si>
    <t>Vốn kế hoạch năm quyết toán</t>
  </si>
  <si>
    <t>Trong đó: vốn tạm ứng theo chế độ chưa thu hồi</t>
  </si>
  <si>
    <t>Thanh toán khối lượng hoàn thành</t>
  </si>
  <si>
    <t>Vốn tạm ứng</t>
  </si>
  <si>
    <t>9=10+11</t>
  </si>
  <si>
    <t>13=8-9-12</t>
  </si>
  <si>
    <t>15=16 +17</t>
  </si>
  <si>
    <t>19=14- 15-18</t>
  </si>
  <si>
    <t>20=7+10+16</t>
  </si>
  <si>
    <t>21=5-6-7+11+17</t>
  </si>
  <si>
    <t>22=4+9+15</t>
  </si>
  <si>
    <t>7744604</t>
  </si>
  <si>
    <t>7756913</t>
  </si>
  <si>
    <t>7757953</t>
  </si>
  <si>
    <t>7813618</t>
  </si>
  <si>
    <t>7814469</t>
  </si>
  <si>
    <t>7818245</t>
  </si>
  <si>
    <t>7874949</t>
  </si>
  <si>
    <t>7817002</t>
  </si>
  <si>
    <t>7845270</t>
  </si>
  <si>
    <t>7809634</t>
  </si>
  <si>
    <t>7790860</t>
  </si>
  <si>
    <t>7809635</t>
  </si>
  <si>
    <t>7822128</t>
  </si>
  <si>
    <t>7809594</t>
  </si>
  <si>
    <t>7826743</t>
  </si>
  <si>
    <t>7773660</t>
  </si>
  <si>
    <t>7790875</t>
  </si>
  <si>
    <t>7738455</t>
  </si>
  <si>
    <t>7735188</t>
  </si>
  <si>
    <t>7756920</t>
  </si>
  <si>
    <t>7730184</t>
  </si>
  <si>
    <t>7735075</t>
  </si>
  <si>
    <t>7749099</t>
  </si>
  <si>
    <t>7796472</t>
  </si>
  <si>
    <t>7745197</t>
  </si>
  <si>
    <t>7767663</t>
  </si>
  <si>
    <t>7756922</t>
  </si>
  <si>
    <t>7728504</t>
  </si>
  <si>
    <t>7736001</t>
  </si>
  <si>
    <t>7734894</t>
  </si>
  <si>
    <t>7743950</t>
  </si>
  <si>
    <t>7756918</t>
  </si>
  <si>
    <t>7764780</t>
  </si>
  <si>
    <t>7736000</t>
  </si>
  <si>
    <t>7745201</t>
  </si>
  <si>
    <t>7808397</t>
  </si>
  <si>
    <t>7770312</t>
  </si>
  <si>
    <t>7735999</t>
  </si>
  <si>
    <t>7806205</t>
  </si>
  <si>
    <t>7766191</t>
  </si>
  <si>
    <t>7766187</t>
  </si>
  <si>
    <t>7734900</t>
  </si>
  <si>
    <t>7755894</t>
  </si>
  <si>
    <t>7781098</t>
  </si>
  <si>
    <t>7745196</t>
  </si>
  <si>
    <t>7750404</t>
  </si>
  <si>
    <t>7822116</t>
  </si>
  <si>
    <t>7809620</t>
  </si>
  <si>
    <t>7809640</t>
  </si>
  <si>
    <t>7809619</t>
  </si>
  <si>
    <t>7838303</t>
  </si>
  <si>
    <t>7812942</t>
  </si>
  <si>
    <t>7809609</t>
  </si>
  <si>
    <t>7809630</t>
  </si>
  <si>
    <t>7799777</t>
  </si>
  <si>
    <t>7822127</t>
  </si>
  <si>
    <t>7817001</t>
  </si>
  <si>
    <t>7794048</t>
  </si>
  <si>
    <t>7859563</t>
  </si>
  <si>
    <t>7850389</t>
  </si>
  <si>
    <t>7822537</t>
  </si>
  <si>
    <t>7825082</t>
  </si>
  <si>
    <t>7825357</t>
  </si>
  <si>
    <t>7838479</t>
  </si>
  <si>
    <t>7826744</t>
  </si>
  <si>
    <t>7839044</t>
  </si>
  <si>
    <t>7850390</t>
  </si>
  <si>
    <t>7832501</t>
  </si>
  <si>
    <t>7818998</t>
  </si>
  <si>
    <t>7845669</t>
  </si>
  <si>
    <t>7234211 -  Ðường ven biển tỉnh QBình</t>
  </si>
  <si>
    <t>7234211</t>
  </si>
  <si>
    <t>7819725</t>
  </si>
  <si>
    <t>7841910</t>
  </si>
  <si>
    <t>7839046</t>
  </si>
  <si>
    <t>7825081</t>
  </si>
  <si>
    <t>7660984</t>
  </si>
  <si>
    <t>7656582</t>
  </si>
  <si>
    <t>7656578</t>
  </si>
  <si>
    <t>7768202</t>
  </si>
  <si>
    <t>7743378</t>
  </si>
  <si>
    <t>7747272</t>
  </si>
  <si>
    <t>7703523</t>
  </si>
  <si>
    <t>7737963</t>
  </si>
  <si>
    <t>7759929</t>
  </si>
  <si>
    <t>7738468</t>
  </si>
  <si>
    <t>7743380</t>
  </si>
  <si>
    <t>7748117</t>
  </si>
  <si>
    <t>7760507</t>
  </si>
  <si>
    <t>7751936</t>
  </si>
  <si>
    <t>7688588</t>
  </si>
  <si>
    <t>7744203</t>
  </si>
  <si>
    <t>7755637</t>
  </si>
  <si>
    <t>7737969</t>
  </si>
  <si>
    <t>7739921</t>
  </si>
  <si>
    <t>7757952</t>
  </si>
  <si>
    <t>7744211</t>
  </si>
  <si>
    <t>7745205</t>
  </si>
  <si>
    <t>7736939</t>
  </si>
  <si>
    <t>7741469</t>
  </si>
  <si>
    <t>Đường nối từ ngã 3 Khe Dong đến Quốc lộ 9C thuộc xã Kim Thủy</t>
  </si>
  <si>
    <t>7728505</t>
  </si>
  <si>
    <t>Kè hồ Trạm xã Phú Định</t>
  </si>
  <si>
    <t>7731293</t>
  </si>
  <si>
    <t>7760506</t>
  </si>
  <si>
    <t>7739035</t>
  </si>
  <si>
    <t>7745192</t>
  </si>
  <si>
    <t>7737968</t>
  </si>
  <si>
    <t>7731168</t>
  </si>
  <si>
    <t>7744722</t>
  </si>
  <si>
    <t>7739977</t>
  </si>
  <si>
    <t>7756244</t>
  </si>
  <si>
    <t>7746762</t>
  </si>
  <si>
    <t>7741468</t>
  </si>
  <si>
    <t>7748278</t>
  </si>
  <si>
    <t>7749094</t>
  </si>
  <si>
    <t>7763590</t>
  </si>
  <si>
    <t>7785671</t>
  </si>
  <si>
    <t>7733616</t>
  </si>
  <si>
    <t>7761533</t>
  </si>
  <si>
    <t>7788639</t>
  </si>
  <si>
    <t>7782763</t>
  </si>
  <si>
    <t>7754546</t>
  </si>
  <si>
    <t>7749649</t>
  </si>
  <si>
    <t>7729273</t>
  </si>
  <si>
    <t>7749115</t>
  </si>
  <si>
    <t>7731160</t>
  </si>
  <si>
    <t>7678865</t>
  </si>
  <si>
    <t>7728508</t>
  </si>
  <si>
    <t>7735189</t>
  </si>
  <si>
    <t xml:space="preserve">7734160 - Xây dựng phòng học trường THCS Kim Hóa (6 phòng)				</t>
  </si>
  <si>
    <t>7734160</t>
  </si>
  <si>
    <t>7734890</t>
  </si>
  <si>
    <t>7741045</t>
  </si>
  <si>
    <t>7660325</t>
  </si>
  <si>
    <t>7605119</t>
  </si>
  <si>
    <t>7651191</t>
  </si>
  <si>
    <t>7669205</t>
  </si>
  <si>
    <t>120143373 - Trụ sở CH bộ đội Biên phòng Quảng Bình</t>
  </si>
  <si>
    <t>7004686</t>
  </si>
  <si>
    <t>7594985</t>
  </si>
  <si>
    <t>7659351</t>
  </si>
  <si>
    <t>7028086 - Khu Tái đinh cư khu công nghiệp Cảng Hòn La</t>
  </si>
  <si>
    <t>7028086</t>
  </si>
  <si>
    <t>7421447 - Chống thấm thân đập hồ chứa nước Vân Tiền , huyện Quảng Trạch</t>
  </si>
  <si>
    <t>7421447</t>
  </si>
  <si>
    <t>7132327 - Dự án cấp nước sinh hoạt huyện Quảng Trạch</t>
  </si>
  <si>
    <t>7132327</t>
  </si>
  <si>
    <t>7760243</t>
  </si>
  <si>
    <t>7507828 - Tuyến đường vào lăng mộ danh nhân văn hóa- Nhà thờ Nguyễn Hàm Ninh</t>
  </si>
  <si>
    <t>7507828</t>
  </si>
  <si>
    <t>7599782</t>
  </si>
  <si>
    <t>7028097 - Thu gom rác thải,Bải chứa &amp; XLy rác thải huyện Qtrạch</t>
  </si>
  <si>
    <t>7028097</t>
  </si>
  <si>
    <t>7640351</t>
  </si>
  <si>
    <t>7650056</t>
  </si>
  <si>
    <t>7650053</t>
  </si>
  <si>
    <t>7650058</t>
  </si>
  <si>
    <t>7076374 - SC nâng cấp đầu mối hồ chúa nước Vân Tiền QTrạch</t>
  </si>
  <si>
    <t>7076374</t>
  </si>
  <si>
    <t>7296128 - Trường tiểu học số I Quảng Lưu NHL 2 tầng 6 Phòng</t>
  </si>
  <si>
    <t>7296128</t>
  </si>
  <si>
    <t>7487035 - Đường nối từ Quốc lộ 1A đi Bàu Sen ( giai đoạn 2)</t>
  </si>
  <si>
    <t>7487035</t>
  </si>
  <si>
    <t>7505309 - Đường giao thông nội thị khu phố 5 Phường Ba đồn</t>
  </si>
  <si>
    <t>7505309</t>
  </si>
  <si>
    <t>7605713 - Điện chiếu sáng đường Lê lợi - đường Chu Văn An thị xã Ba đồn</t>
  </si>
  <si>
    <t>7605713</t>
  </si>
  <si>
    <t>7537268 - Trường Tiểu học số 1 phường Ba đồn thị xã Ba đồn ( 6 phòng)</t>
  </si>
  <si>
    <t>7537268</t>
  </si>
  <si>
    <t>7573771 - Khắc phục khẩn cấp tuýen đê kết hợp đờng GT P. Quảng Phúc</t>
  </si>
  <si>
    <t>7573771</t>
  </si>
  <si>
    <t>7635914</t>
  </si>
  <si>
    <t>7608551 -  Đường ngập lụt cứu hộ, cứu nạn từ Ba Trại đi xã Liên Trạch, huyện Bố Trạch</t>
  </si>
  <si>
    <t>7608551</t>
  </si>
  <si>
    <t>7652389</t>
  </si>
  <si>
    <t>7666627</t>
  </si>
  <si>
    <t>7638420</t>
  </si>
  <si>
    <t>7716116</t>
  </si>
  <si>
    <t>7670478 - Trường Mầm non (KV Liên Hòa) xã Nam Trạch, huyện Bố Trạch</t>
  </si>
  <si>
    <t>7670478</t>
  </si>
  <si>
    <t>7596104</t>
  </si>
  <si>
    <t>7670479</t>
  </si>
  <si>
    <t>7384518</t>
  </si>
  <si>
    <t>7404779 - Hệ thống sân vườn Trung tâm Học liệu và Khối giảng đường</t>
  </si>
  <si>
    <t>7404779</t>
  </si>
  <si>
    <t>7713979</t>
  </si>
  <si>
    <t>7663945 - Tuyến điện chiếu sáng từ trạm thu phí Q.Hàu đến khu vực Dự án  quần Thể Resort biệt thự, nghĩ dưởng và GT CC FLC QB</t>
  </si>
  <si>
    <t>7663945</t>
  </si>
  <si>
    <t>7396214 - Dự án Tổng thể Di dân tái định cư</t>
  </si>
  <si>
    <t>7396214</t>
  </si>
  <si>
    <t>7054627 - SC nâng cấp Hồ chứa nước Trooc Trâu</t>
  </si>
  <si>
    <t>7054627</t>
  </si>
  <si>
    <t>7425646 - Trường MN Mỷ Thuỷ (4phòng)</t>
  </si>
  <si>
    <t>7425646</t>
  </si>
  <si>
    <t>7654815 - Trường TH Phú Thủy (6 phòng)</t>
  </si>
  <si>
    <t>7654815</t>
  </si>
  <si>
    <t>7654814</t>
  </si>
  <si>
    <t>7660109 - Nhà lớp học 2 tầng 4 phòng Trường Mầm non Thái Thủy</t>
  </si>
  <si>
    <t>7660109</t>
  </si>
  <si>
    <t>7603601 - Nhà lớp học 2 tầng 6 phòng trường cấp 1,2 xã Trường Thủy</t>
  </si>
  <si>
    <t>7603601</t>
  </si>
  <si>
    <t>7650223</t>
  </si>
  <si>
    <t>7652381</t>
  </si>
  <si>
    <t>7458410 - Duong GTNT tu ban Ba looc di Ta ra thuoc DA DCDC xa Dan Hoa</t>
  </si>
  <si>
    <t>7458410</t>
  </si>
  <si>
    <t>7650790</t>
  </si>
  <si>
    <t>7651706</t>
  </si>
  <si>
    <t>7650125</t>
  </si>
  <si>
    <t>7538430 - KHuôn viên hàng rào trường, công trình cấp nước, phòng học THCS&amp;THPT Hóa Tiến</t>
  </si>
  <si>
    <t>7538430</t>
  </si>
  <si>
    <t>7573096</t>
  </si>
  <si>
    <t>7367279 - Duong GTNT NV ban Hoa Luong xa Hoa Son</t>
  </si>
  <si>
    <t>7367279</t>
  </si>
  <si>
    <t>7226272 - Đường NV thôn Đặng Hóa xã Hóa Sơn</t>
  </si>
  <si>
    <t>7226272</t>
  </si>
  <si>
    <t>7789620 - CT Đường GTNT từ nhà bà Tiềm đi Nghĩa địa thôn Tân Trung</t>
  </si>
  <si>
    <t>7789620</t>
  </si>
  <si>
    <t>7715465 - Đường GTNT  xã Hóa Hợp</t>
  </si>
  <si>
    <t>7715465</t>
  </si>
  <si>
    <t>7789605 - Đường vào khu nghĩa địa thôn Tân Bình</t>
  </si>
  <si>
    <t>7789605</t>
  </si>
  <si>
    <t>7666121 - Duong GT noi thon Tan Trung, thon 1,2,3,5 xa Minh Hoa</t>
  </si>
  <si>
    <t>7666121</t>
  </si>
  <si>
    <t>7666116 - Đường GTNT thôn Đặng Hóa, xã Hóa Sơn</t>
  </si>
  <si>
    <t>7666116</t>
  </si>
  <si>
    <t>7666061 - Đường GT từ Bản Ka Reng đến Balooc , xã Dân Hóa</t>
  </si>
  <si>
    <t>7666061</t>
  </si>
  <si>
    <t>7570220</t>
  </si>
  <si>
    <t>7671197</t>
  </si>
  <si>
    <t>7428127</t>
  </si>
  <si>
    <t>7593697</t>
  </si>
  <si>
    <t>7608143</t>
  </si>
  <si>
    <t>7609934</t>
  </si>
  <si>
    <t>7545988</t>
  </si>
  <si>
    <t>7736318</t>
  </si>
  <si>
    <t>7737381</t>
  </si>
  <si>
    <t>7831334</t>
  </si>
  <si>
    <t>7723816</t>
  </si>
  <si>
    <t>7594529 - Trụ sở làm việc HĐND và UBND thành phố Đồng Hới</t>
  </si>
  <si>
    <t>7594529</t>
  </si>
  <si>
    <t>7167901</t>
  </si>
  <si>
    <t>7684056</t>
  </si>
  <si>
    <t>7745311</t>
  </si>
  <si>
    <t>7749651</t>
  </si>
  <si>
    <t>7738463</t>
  </si>
  <si>
    <t>7754829</t>
  </si>
  <si>
    <t>7804925</t>
  </si>
  <si>
    <t>7756923</t>
  </si>
  <si>
    <t>7738464</t>
  </si>
  <si>
    <t>7758205</t>
  </si>
  <si>
    <t>7756561</t>
  </si>
  <si>
    <t>7728506</t>
  </si>
  <si>
    <t>7728507</t>
  </si>
  <si>
    <t>7762945</t>
  </si>
  <si>
    <t>7750403</t>
  </si>
  <si>
    <t>7794044</t>
  </si>
  <si>
    <t>7728509</t>
  </si>
  <si>
    <t>7763283</t>
  </si>
  <si>
    <t>7759935</t>
  </si>
  <si>
    <t>7787302</t>
  </si>
  <si>
    <t>7731695</t>
  </si>
  <si>
    <t>7728510</t>
  </si>
  <si>
    <t>7803303</t>
  </si>
  <si>
    <t>7734889</t>
  </si>
  <si>
    <t>7787309</t>
  </si>
  <si>
    <t>7757554</t>
  </si>
  <si>
    <t>7753883</t>
  </si>
  <si>
    <t>7770723</t>
  </si>
  <si>
    <t>7759987</t>
  </si>
  <si>
    <t>7818249</t>
  </si>
  <si>
    <t>7755898</t>
  </si>
  <si>
    <t>7756916</t>
  </si>
  <si>
    <t>7755899</t>
  </si>
  <si>
    <t>7743736</t>
  </si>
  <si>
    <t>7759986</t>
  </si>
  <si>
    <t>7734581</t>
  </si>
  <si>
    <t>7725420</t>
  </si>
  <si>
    <t>7750402</t>
  </si>
  <si>
    <t>7754542</t>
  </si>
  <si>
    <t>7714710</t>
  </si>
  <si>
    <t>7737964</t>
  </si>
  <si>
    <t>7737369</t>
  </si>
  <si>
    <t>7841655</t>
  </si>
  <si>
    <t>7847501</t>
  </si>
  <si>
    <t>7932476 - Xây dựng hạ tầng kỹ thuật tuyến đường vào bản Ploang, xã Trường Sơn</t>
  </si>
  <si>
    <t>7932476</t>
  </si>
  <si>
    <t>7774380</t>
  </si>
  <si>
    <t>7487383</t>
  </si>
  <si>
    <t>7678864</t>
  </si>
  <si>
    <t>7811951</t>
  </si>
  <si>
    <t>7835661</t>
  </si>
  <si>
    <t>7814481</t>
  </si>
  <si>
    <t>7819734</t>
  </si>
  <si>
    <t>7811939</t>
  </si>
  <si>
    <t>7811938</t>
  </si>
  <si>
    <t>7822266</t>
  </si>
  <si>
    <t>7817553</t>
  </si>
  <si>
    <t>7798167</t>
  </si>
  <si>
    <t>7799767</t>
  </si>
  <si>
    <t>7800584</t>
  </si>
  <si>
    <t>7799769</t>
  </si>
  <si>
    <t>7804241</t>
  </si>
  <si>
    <t>7811356</t>
  </si>
  <si>
    <t>7804937</t>
  </si>
  <si>
    <t>7799792</t>
  </si>
  <si>
    <t>7835663</t>
  </si>
  <si>
    <t>7820955</t>
  </si>
  <si>
    <t>7820954</t>
  </si>
  <si>
    <t>7820953</t>
  </si>
  <si>
    <t>7819726</t>
  </si>
  <si>
    <t>7817016</t>
  </si>
  <si>
    <t>7828107</t>
  </si>
  <si>
    <t>7826918</t>
  </si>
  <si>
    <t>7831331</t>
  </si>
  <si>
    <t>7838318</t>
  </si>
  <si>
    <t>7820957</t>
  </si>
  <si>
    <t>7798166</t>
  </si>
  <si>
    <t>7824361 - Hội trường và Nhà làm việc UBND xã Quảng Phú.</t>
  </si>
  <si>
    <t>7824361</t>
  </si>
  <si>
    <t>7819723</t>
  </si>
  <si>
    <t>3760001 - Nhà ở công vụ và nâng cấp khuôn viên công an huyện Lệ thủy</t>
  </si>
  <si>
    <t>7004692</t>
  </si>
  <si>
    <t>7829885</t>
  </si>
  <si>
    <t>7849712</t>
  </si>
  <si>
    <t>7846872</t>
  </si>
  <si>
    <t>7831327</t>
  </si>
  <si>
    <t>7825352</t>
  </si>
  <si>
    <t>7820952</t>
  </si>
  <si>
    <t>7887927 - Tuyến đường nối từ phía Nam hồ Bàu Mây kết nối với tuyến đường liên xã Quảng Phương</t>
  </si>
  <si>
    <t>7887927</t>
  </si>
  <si>
    <t>7860739</t>
  </si>
  <si>
    <t>7734580</t>
  </si>
  <si>
    <t>7748115</t>
  </si>
  <si>
    <t>7748116</t>
  </si>
  <si>
    <t>7737382</t>
  </si>
  <si>
    <t>7899386 - Khách sạn Riverside</t>
  </si>
  <si>
    <t>7899386</t>
  </si>
  <si>
    <t>7891398 - Khu nghỉ dưỡng Đoàn Gia</t>
  </si>
  <si>
    <t>7891398</t>
  </si>
  <si>
    <t>7911224 - Nâng cấp, sửa chữa Đường phục vụ tuần tra và chữa cháy rừng xã Nghĩa Ninh và phường Đồng Sơn, TP Đồng Hới</t>
  </si>
  <si>
    <t>7911224</t>
  </si>
  <si>
    <t>7894612 - Cả tạo sữa chữa khẩn cấp nhà lớp học và khuôn viên Trường THPT Nguyễn Chí Thanh</t>
  </si>
  <si>
    <t>7894612</t>
  </si>
  <si>
    <t>7702602</t>
  </si>
  <si>
    <t>7701434</t>
  </si>
  <si>
    <t>7672455 - Trạm YTế Xã Quảng Lộc</t>
  </si>
  <si>
    <t>7672455</t>
  </si>
  <si>
    <t>7737966</t>
  </si>
  <si>
    <t>7774318</t>
  </si>
  <si>
    <t>7728258</t>
  </si>
  <si>
    <t>7718474</t>
  </si>
  <si>
    <t>7852467</t>
  </si>
  <si>
    <t>7749095</t>
  </si>
  <si>
    <t>7737976</t>
  </si>
  <si>
    <t>7735678</t>
  </si>
  <si>
    <t>7735677</t>
  </si>
  <si>
    <t>7720805</t>
  </si>
  <si>
    <t>7734901</t>
  </si>
  <si>
    <t>7744245</t>
  </si>
  <si>
    <t>7779133</t>
  </si>
  <si>
    <t>7737367</t>
  </si>
  <si>
    <t>7737975</t>
  </si>
  <si>
    <t>7781096</t>
  </si>
  <si>
    <t>7738102</t>
  </si>
  <si>
    <t>7738104</t>
  </si>
  <si>
    <t>7743735</t>
  </si>
  <si>
    <t>7739983</t>
  </si>
  <si>
    <t>7728513</t>
  </si>
  <si>
    <t>7745203</t>
  </si>
  <si>
    <t>7750360</t>
  </si>
  <si>
    <t>7678841 - Nhà lớp học 4 phòng 2 tầng Trường Tiểu học Hương Hóa</t>
  </si>
  <si>
    <t>7678841</t>
  </si>
  <si>
    <t>7678840 - Nhà lớp học 2 tầng 4 phòng Trường Tiểu học số 2 Phong Hóa</t>
  </si>
  <si>
    <t>7678840</t>
  </si>
  <si>
    <t>7699397 - Nhà lớp học 4 phòng 2 tầng trường mầm non Thanh Thạch</t>
  </si>
  <si>
    <t>7699397</t>
  </si>
  <si>
    <t>7686225 - Trường Mầm non Quảng Phương điểm số 3, huyện Quảng Trạch</t>
  </si>
  <si>
    <t>7686225</t>
  </si>
  <si>
    <t>7702599 - Nhà lớp học 2T6P học Trường MN KV thôn Tùng Giang xã Quảng Châu</t>
  </si>
  <si>
    <t>7702599</t>
  </si>
  <si>
    <t>7700747 - Nhà lớp học 2 tầng 8 phòng Trường THCS xã Quảng Tùng</t>
  </si>
  <si>
    <t>7700747</t>
  </si>
  <si>
    <t>7700748 - Nhà lớp học 2 tầng 6 phòng học, phòng chức năng trường tiểu học số 1 xã Quảng Phú</t>
  </si>
  <si>
    <t>7700748</t>
  </si>
  <si>
    <t>7768933 - Nhà lớp học 2 tầng 6 phòng học, phòng chuc năng Trường THCS xã Phù Hóa</t>
  </si>
  <si>
    <t>7768933</t>
  </si>
  <si>
    <t xml:space="preserve">7689966 - XAY DUNG NHA LOP HOC 6 PHONG CHO TRUONG THCS QUANG HOA TX BA DON </t>
  </si>
  <si>
    <t>7689966</t>
  </si>
  <si>
    <t>7702193 - XD phong hoc truong MN Quang Thuan KV2</t>
  </si>
  <si>
    <t>7702193</t>
  </si>
  <si>
    <t>7765812 - Nhà lớp học trường mầm non trung tâm xã Quảng Tân</t>
  </si>
  <si>
    <t>7765812</t>
  </si>
  <si>
    <t>7735995 - Nhà 2 tầng 6 phòng Trường mầm non trung tâm Quảng Phúc</t>
  </si>
  <si>
    <t>7735995</t>
  </si>
  <si>
    <t>7699274 - Nhà lớp học 2 tầng 6 phòng Trường tiểu học Bắc Nghĩa, phường Bắc Nghĩa</t>
  </si>
  <si>
    <t>7699274</t>
  </si>
  <si>
    <t>7695803</t>
  </si>
  <si>
    <t>7694841 - Nhà lớp học 2 tầng 6 phòng CN, nhà HB trường TH xã Vĩnh Ninh</t>
  </si>
  <si>
    <t>7694841</t>
  </si>
  <si>
    <t>7736373 - Nhà lớp học 2T 6P, phòng chức năng trường TH số 1 An Thủy</t>
  </si>
  <si>
    <t>7736373</t>
  </si>
  <si>
    <t>7739920 - Nhà lớp học 2T 6P phòng chức năng trường TH Lộc Thủy</t>
  </si>
  <si>
    <t>7739920</t>
  </si>
  <si>
    <t>7736313 - Nhà lớp học 2 tầng 6 phòng, phòng chức năng trường Tiểu học Văn Thủy</t>
  </si>
  <si>
    <t>7736313</t>
  </si>
  <si>
    <t>7668216</t>
  </si>
  <si>
    <t>7735676 - Cải tạo, sửa chữa trụ sở làm việc của Sở Xây dựng</t>
  </si>
  <si>
    <t>7735676</t>
  </si>
  <si>
    <t>7693774 - Đường phục vụ công tác tuần tra, chữa cháy rừng xã Mỹ Thủy và xã Văn Thủy huyện Lệ Thủy</t>
  </si>
  <si>
    <t>7693774</t>
  </si>
  <si>
    <t>7676584</t>
  </si>
  <si>
    <t>7735982 - Sữa chữa,nâng cấp đường Liên xã đoạn từ chợ Xuân Hoa,xã Hoa Thủy đi vạn Ninh(giai đoạn 2)</t>
  </si>
  <si>
    <t>7735982</t>
  </si>
  <si>
    <t>7682942 - Đường phục vụ công tác tuần tra và chữa cháy rừng xã Thanh Trạch huyện Bố Trạch</t>
  </si>
  <si>
    <t>7682942</t>
  </si>
  <si>
    <t>7724160 - Cải tạo sửa chữa Trụ sở làm việc của UBND tỉnh</t>
  </si>
  <si>
    <t>7724160</t>
  </si>
  <si>
    <t>7725708 - Đường phục vụ công tác tuấn tra CCR xã Quảng Liên huyện Quảng Trạch</t>
  </si>
  <si>
    <t>7725708</t>
  </si>
  <si>
    <t>7768940</t>
  </si>
  <si>
    <t>7384658</t>
  </si>
  <si>
    <t>7798808</t>
  </si>
  <si>
    <t>7073906 - Dự án phát triển du lịch bền vững tiểu vùng sông MêKông tỉnh Quảng Bình (ADB)</t>
  </si>
  <si>
    <t>7073906</t>
  </si>
  <si>
    <t>7188380 - Năng lượng nông thôn II mở rộng Tỉnh QB</t>
  </si>
  <si>
    <t>7188380</t>
  </si>
  <si>
    <t>7020494 - Dự án thuỷ lợi thượng Mỹ Trung</t>
  </si>
  <si>
    <t>7020494</t>
  </si>
  <si>
    <t>7373263 - TTGDTX Huyện Minh Hoá</t>
  </si>
  <si>
    <t>7373263</t>
  </si>
  <si>
    <t>7256911 - TT Trang TB Dạy nghề-Trường TC Nghề</t>
  </si>
  <si>
    <t>7256911</t>
  </si>
  <si>
    <t>7388766 -  Dự án đường từ Hưng Thuỷ đi Liên Thuỷ, huyện Lệ Thủy, tỉnh Quảng Bình (JICA)</t>
  </si>
  <si>
    <t>7388766</t>
  </si>
  <si>
    <t>7620262</t>
  </si>
  <si>
    <t>7620263 - XL ô nhiểm môi trường điểm tồn lưu hóa chất BVTVtaij kho HTX Cự Nẩm xã Cự Nẩm huyện BT</t>
  </si>
  <si>
    <t>7620263</t>
  </si>
  <si>
    <t>7620265 - XL ô nhiểm MTđiểm tồn lưu hóa chất BVTV tại  nhà kho thôn Thanh Bình 2 xã Hưng Trạch huyện BT</t>
  </si>
  <si>
    <t>7620265</t>
  </si>
  <si>
    <t>7809629</t>
  </si>
  <si>
    <t>7527194</t>
  </si>
  <si>
    <t>IX</t>
  </si>
  <si>
    <t>Các dự án không có kế hoạch vốn 2021</t>
  </si>
  <si>
    <t>7353439</t>
  </si>
  <si>
    <t>7379517</t>
  </si>
  <si>
    <t xml:space="preserve">7424585 - San lấp mặt bằng và hạ tầng kỹ thuật trung tâm dạy nghề huyện tuyên hóa </t>
  </si>
  <si>
    <t>7424585</t>
  </si>
  <si>
    <t>7425101</t>
  </si>
  <si>
    <t>7478110</t>
  </si>
  <si>
    <t>7529713</t>
  </si>
  <si>
    <t>7530447</t>
  </si>
  <si>
    <t>7540284</t>
  </si>
  <si>
    <t>7544375</t>
  </si>
  <si>
    <t>7544505</t>
  </si>
  <si>
    <t>7557229</t>
  </si>
  <si>
    <t>7575493</t>
  </si>
  <si>
    <t>7583517</t>
  </si>
  <si>
    <t>7583518</t>
  </si>
  <si>
    <t>7584697</t>
  </si>
  <si>
    <t>7589265</t>
  </si>
  <si>
    <t>7589707</t>
  </si>
  <si>
    <t>7589836</t>
  </si>
  <si>
    <t>7596109</t>
  </si>
  <si>
    <t>7598260</t>
  </si>
  <si>
    <t>7598268</t>
  </si>
  <si>
    <t>7599772</t>
  </si>
  <si>
    <t>7603684</t>
  </si>
  <si>
    <t>7607384</t>
  </si>
  <si>
    <t>7608572</t>
  </si>
  <si>
    <t>7609201</t>
  </si>
  <si>
    <t>7612517</t>
  </si>
  <si>
    <t>7613845</t>
  </si>
  <si>
    <t>7615909</t>
  </si>
  <si>
    <t>7616543</t>
  </si>
  <si>
    <t>7652025</t>
  </si>
  <si>
    <t>7652163</t>
  </si>
  <si>
    <t>7652652</t>
  </si>
  <si>
    <t>7652654</t>
  </si>
  <si>
    <t>7659868</t>
  </si>
  <si>
    <t>7663271</t>
  </si>
  <si>
    <t>7663328</t>
  </si>
  <si>
    <t>7665034</t>
  </si>
  <si>
    <t>7669959</t>
  </si>
  <si>
    <t>7670202</t>
  </si>
  <si>
    <t>7673445</t>
  </si>
  <si>
    <t>7674549</t>
  </si>
  <si>
    <t>7674550</t>
  </si>
  <si>
    <t>7690008</t>
  </si>
  <si>
    <t>7696648</t>
  </si>
  <si>
    <t>7728571</t>
  </si>
  <si>
    <t>7786613</t>
  </si>
  <si>
    <t>7809627</t>
  </si>
  <si>
    <t>7842467</t>
  </si>
  <si>
    <t>7851826</t>
  </si>
  <si>
    <t>7651190</t>
  </si>
  <si>
    <t>7702597 - Đầu tư XD cơ sở nghiên cứu, sản xuất và PT các sản phẩm nấm ăn và nấm dược liệu</t>
  </si>
  <si>
    <t>7702597</t>
  </si>
  <si>
    <t>7662189</t>
  </si>
  <si>
    <t>7266137</t>
  </si>
  <si>
    <t>7545335</t>
  </si>
  <si>
    <t>7642063</t>
  </si>
  <si>
    <t>7672454</t>
  </si>
  <si>
    <t>7817013</t>
  </si>
  <si>
    <t>7879739</t>
  </si>
  <si>
    <t>7935489 - Cải tạo, sửa chữa các thiết chế Văn hóa và Thể thao</t>
  </si>
  <si>
    <t>7935489</t>
  </si>
  <si>
    <t>7098905</t>
  </si>
  <si>
    <t>7135691</t>
  </si>
  <si>
    <t>7232272</t>
  </si>
  <si>
    <t>7888429 - Xúc tiến các dự án đầu tư (VP UBND tỉnh Quảng Bình)</t>
  </si>
  <si>
    <t>7888429</t>
  </si>
  <si>
    <t>7263100</t>
  </si>
  <si>
    <t>7290453</t>
  </si>
  <si>
    <t>7290457</t>
  </si>
  <si>
    <t>7290459</t>
  </si>
  <si>
    <t>7293710</t>
  </si>
  <si>
    <t>7293711</t>
  </si>
  <si>
    <t>7296132</t>
  </si>
  <si>
    <t>7311726</t>
  </si>
  <si>
    <t>7376126</t>
  </si>
  <si>
    <t>7382615</t>
  </si>
  <si>
    <t>7390534</t>
  </si>
  <si>
    <t>7400842</t>
  </si>
  <si>
    <t>7426855</t>
  </si>
  <si>
    <t>7484872</t>
  </si>
  <si>
    <t>7489230</t>
  </si>
  <si>
    <t>7630533</t>
  </si>
  <si>
    <t>7630534</t>
  </si>
  <si>
    <t>7641257</t>
  </si>
  <si>
    <t>7642879</t>
  </si>
  <si>
    <t>7648514</t>
  </si>
  <si>
    <t>7654931</t>
  </si>
  <si>
    <t>7665899</t>
  </si>
  <si>
    <t>7690309</t>
  </si>
  <si>
    <t>7698475</t>
  </si>
  <si>
    <t>7701781</t>
  </si>
  <si>
    <t>7702606</t>
  </si>
  <si>
    <t>7727032</t>
  </si>
  <si>
    <t>7783636</t>
  </si>
  <si>
    <t>7787317</t>
  </si>
  <si>
    <t>7795175</t>
  </si>
  <si>
    <t>7798165</t>
  </si>
  <si>
    <t>7799764</t>
  </si>
  <si>
    <t>7804926</t>
  </si>
  <si>
    <t>7804927</t>
  </si>
  <si>
    <t>7808402</t>
  </si>
  <si>
    <t>7809631</t>
  </si>
  <si>
    <t>7822112</t>
  </si>
  <si>
    <t>7822114</t>
  </si>
  <si>
    <t>7837325</t>
  </si>
  <si>
    <t>7839827</t>
  </si>
  <si>
    <t>7842457</t>
  </si>
  <si>
    <t>7843702</t>
  </si>
  <si>
    <t>7850736</t>
  </si>
  <si>
    <t>7856206</t>
  </si>
  <si>
    <t>7885542</t>
  </si>
  <si>
    <t>7885938</t>
  </si>
  <si>
    <t>7888428</t>
  </si>
  <si>
    <t>7888430</t>
  </si>
  <si>
    <t>7888431</t>
  </si>
  <si>
    <t>7888433</t>
  </si>
  <si>
    <t>7890091</t>
  </si>
  <si>
    <t>7891157 - Nâng cấp, sửa chữa đường phục vụ công tác tuần tra và chữa cháy rừng xã Xuân Trạch, huyện Bố Trạch</t>
  </si>
  <si>
    <t>7891157</t>
  </si>
  <si>
    <t>7892940 - Đầu tư xây dựng các trục đường giao thông khu công nghiệp Tây Bắc Quán Hàu (giai đoạn 3)</t>
  </si>
  <si>
    <t>7892940</t>
  </si>
  <si>
    <t>7893236 - Nâng cấp tuyến đường từ TT HL mới kết nối với trục chính liên 5 xã đi phường Ba Đồn với các xã Q Tiến Q Lưu Q Thạch</t>
  </si>
  <si>
    <t>7893236</t>
  </si>
  <si>
    <t>7894613 - Điều tra, cắm mốc vết lũ trận lũ lịch sử năm 2020 và lập bản đồ ngập lụt cho 04 lưu vực sông lớn trên địa bàn tỉnh Quảng Bình</t>
  </si>
  <si>
    <t>7894613</t>
  </si>
  <si>
    <t>7897085 - Sửa chữa nâng cấp tỉnh lộ 562 đi qua Vườn Quốc gia Phong Nha - Kẻ Bàng đoạn từ Km 8 đến điểm du lịch công viên Ozo</t>
  </si>
  <si>
    <t>7897085</t>
  </si>
  <si>
    <t xml:space="preserve">7906695 - Đình chợ trung tâm xã Mai Hóa, huyện Tuyên Hóa </t>
  </si>
  <si>
    <t>7906695</t>
  </si>
  <si>
    <t>7923844 - Đường ngăn cản lửa và phòng cháy chữa cháy rừng phòng hộ xã Cảnh Hóa, huyện Quảng Trạch</t>
  </si>
  <si>
    <t>7923844</t>
  </si>
  <si>
    <t>7404327</t>
  </si>
  <si>
    <t>7442418 - Trụ sở cơ quan Tỉnh ủy Quảng Bình</t>
  </si>
  <si>
    <t>7442418</t>
  </si>
  <si>
    <t>7488493</t>
  </si>
  <si>
    <t>7489216</t>
  </si>
  <si>
    <t>7586655</t>
  </si>
  <si>
    <t>7628145</t>
  </si>
  <si>
    <t xml:space="preserve">NGUỒN VỐN NGÂN SÁCH TRUNG ƯƠNG </t>
  </si>
  <si>
    <t>Nguồn Ngân sách trung ương hỗ trợ</t>
  </si>
  <si>
    <t>7025434 - Trụ sở làm việc VP sở , TT dữ liệu địa chính và các đơn vị trực thuộc Sở Tài nguyên</t>
  </si>
  <si>
    <t>7025434</t>
  </si>
  <si>
    <t>7413987 - DA Nâng cao năng lực phòng cháy, chửa cháy rừng cho lực lượng kiểm Lâm Tỉnh Quảng Bình</t>
  </si>
  <si>
    <t>7413987</t>
  </si>
  <si>
    <t>7095519 - Nâng cao PCCC rừng cho lực lượng Kiểm Lâm GĐ 2007-2010</t>
  </si>
  <si>
    <t>7095519</t>
  </si>
  <si>
    <t>7501847 - DA di dân khẩn cấp vùng ngập lụt xã Minh Hóa (nguồn dự phòng trung ương: 3,500tr)</t>
  </si>
  <si>
    <t>7501847</t>
  </si>
  <si>
    <t>7392963 - Đê, kè Hữu Lý Hòa</t>
  </si>
  <si>
    <t>7392963</t>
  </si>
  <si>
    <t>7293171 - Kè chống sạt lở cấp bách Sông Dinh</t>
  </si>
  <si>
    <t>7293171</t>
  </si>
  <si>
    <t>7052611 - Cầu Quảng Hải</t>
  </si>
  <si>
    <t>7052611</t>
  </si>
  <si>
    <t>220140002 - Kè chống sạt lở khu DT BCH BP tại Vũng Chùa Đảo Yến</t>
  </si>
  <si>
    <t>7563651</t>
  </si>
  <si>
    <t>7580579</t>
  </si>
  <si>
    <t>7569758</t>
  </si>
  <si>
    <t>7582099</t>
  </si>
  <si>
    <t>7575038</t>
  </si>
  <si>
    <t>7561001</t>
  </si>
  <si>
    <t>7563961</t>
  </si>
  <si>
    <t>7563962</t>
  </si>
  <si>
    <t>7874634</t>
  </si>
  <si>
    <t>7543318 - Đầu tư mở rộng sản xuất nhà máy tinh bột Long Giang</t>
  </si>
  <si>
    <t>7543318</t>
  </si>
  <si>
    <t>7563965</t>
  </si>
  <si>
    <t>7340210</t>
  </si>
  <si>
    <t>7023230</t>
  </si>
  <si>
    <t>7922428 - Đường Hồng Hóa-Yên Hóa-Quy Đạt (GĐ1)</t>
  </si>
  <si>
    <t>7922428</t>
  </si>
  <si>
    <t>7920178 - Đường cứu hộ, cứu nạn xã Trường Xuân đi xã Trường Sơn, huyện Quảng Ninh ( GĐ1)</t>
  </si>
  <si>
    <t>7920178</t>
  </si>
  <si>
    <t>7913499 - Xây dựng nâng cấp các tuyến đường giao thông và hệ thống hạ tầng khu vực trung tâm TP Đồng hới</t>
  </si>
  <si>
    <t>7913499</t>
  </si>
  <si>
    <t>7911228 - Đường tỉnh lộ 561 đi cầu Sông Trước, thị trấn Hoàn Lão, huyện Bố Trạch</t>
  </si>
  <si>
    <t>7911228</t>
  </si>
  <si>
    <t>7924158 - Hạ tầng các tuyến nối từ quốc lộ 12A phường Quảng phong đi phường Quảng Long và kế nối đường đi trung tâm huyện Quảng Trạch (GĐ 1)</t>
  </si>
  <si>
    <t>7924158</t>
  </si>
  <si>
    <t>7889436 - Đường nối Quốc lộ 1A đến Quảng trường biển xã Ngư thủy Bắc, huyện Lệ thủy</t>
  </si>
  <si>
    <t>7889436</t>
  </si>
  <si>
    <t>7913036 - Xây dựng hạ tầng kết nối giao thông từ Trung tâm huyện Quảng Trạch</t>
  </si>
  <si>
    <t>7913036</t>
  </si>
  <si>
    <t>7925660 - Tuyến đường liên xã phía Tây thị trấn Đồng Lê, huyện Tuyên Hóa</t>
  </si>
  <si>
    <t>7925660</t>
  </si>
  <si>
    <t>7273275 - Đường cứu hộ, cứu nạn các xã dọc sông Kiến Giang Huyện Lệ Thủy</t>
  </si>
  <si>
    <t>7273275</t>
  </si>
  <si>
    <t>7274597 - Đường cứu hộ cứu nan các xã dọc Sông Gianh, Quảng Trạch</t>
  </si>
  <si>
    <t>7274597</t>
  </si>
  <si>
    <t>7274843</t>
  </si>
  <si>
    <t>7433474</t>
  </si>
  <si>
    <t>7433469 - SC,NC HT thuỷ lợi hồ Trúc vực và hồ Khe Ngang xã Liên Trạch</t>
  </si>
  <si>
    <t>7433469</t>
  </si>
  <si>
    <t>7433473</t>
  </si>
  <si>
    <t>7429617 - Sửa chữa, nâng cấp cụm hồ h. Quảng Ninh (Hồ Điều Ga)</t>
  </si>
  <si>
    <t>7429617</t>
  </si>
  <si>
    <t>Nguồn dự phòng ngân sách trung ương hỗ trợ và nguồn khắc phục hậu quả thiên tai</t>
  </si>
  <si>
    <t>6211521 - Khắc phục hư hỏng Cầu tàu Kiểm tra kiểm soát phương tiện tàu thuyền ra vào cửa sông Nhật Lệ</t>
  </si>
  <si>
    <t>7501847 - DA di dân khẩn cấp vùng ngập lụt xã Minh Hóa</t>
  </si>
  <si>
    <t>7920043 - Tràn xả lũ hồ chứa nước Rào Đá</t>
  </si>
  <si>
    <t>7920043</t>
  </si>
  <si>
    <t>Các dự án không có kế hoạch vốn năm 2021</t>
  </si>
  <si>
    <t>7014509</t>
  </si>
  <si>
    <t>7014538</t>
  </si>
  <si>
    <t>7195009</t>
  </si>
  <si>
    <t>7267240</t>
  </si>
  <si>
    <t>7640334</t>
  </si>
  <si>
    <t>7644261</t>
  </si>
  <si>
    <t>7649384</t>
  </si>
  <si>
    <t>7649385</t>
  </si>
  <si>
    <t>7651704</t>
  </si>
  <si>
    <t>7652380</t>
  </si>
  <si>
    <t>7652653</t>
  </si>
  <si>
    <t>7654926</t>
  </si>
  <si>
    <t>7658640</t>
  </si>
  <si>
    <t>7659385</t>
  </si>
  <si>
    <t>7661960</t>
  </si>
  <si>
    <t>7662629</t>
  </si>
  <si>
    <t>7662630</t>
  </si>
  <si>
    <t>7663478</t>
  </si>
  <si>
    <t>7663967</t>
  </si>
  <si>
    <t>7665932</t>
  </si>
  <si>
    <t>7019676</t>
  </si>
  <si>
    <t>7785928</t>
  </si>
  <si>
    <t>7041217</t>
  </si>
  <si>
    <t>7074396</t>
  </si>
  <si>
    <t>7093527</t>
  </si>
  <si>
    <t>7155786</t>
  </si>
  <si>
    <t>7195759</t>
  </si>
  <si>
    <t>7235249</t>
  </si>
  <si>
    <t>7283318</t>
  </si>
  <si>
    <t>7289532</t>
  </si>
  <si>
    <t>7352460 - Hệ thống đường lâm nghiệp phòng cháy rừng khẩn cấp khu vực phòng hộ Long Đại</t>
  </si>
  <si>
    <t>7352460</t>
  </si>
  <si>
    <t>7400891</t>
  </si>
  <si>
    <t>7402856</t>
  </si>
  <si>
    <t>7425267</t>
  </si>
  <si>
    <t>7484903</t>
  </si>
  <si>
    <t>7490772</t>
  </si>
  <si>
    <t>7533771</t>
  </si>
  <si>
    <t>7588441</t>
  </si>
  <si>
    <t>7641006</t>
  </si>
  <si>
    <t>7761108</t>
  </si>
  <si>
    <t>7767307</t>
  </si>
  <si>
    <t>7767308</t>
  </si>
  <si>
    <t>7767309</t>
  </si>
  <si>
    <t>7797218</t>
  </si>
  <si>
    <t>7804939</t>
  </si>
  <si>
    <t>7850386</t>
  </si>
  <si>
    <t>7872048</t>
  </si>
  <si>
    <t>7872570</t>
  </si>
  <si>
    <t>7872572</t>
  </si>
  <si>
    <t>7872573</t>
  </si>
  <si>
    <t>7872585</t>
  </si>
  <si>
    <t>7872586</t>
  </si>
  <si>
    <t>7872587</t>
  </si>
  <si>
    <t>7872588</t>
  </si>
  <si>
    <t>7872590 - Khắc phục khẩn cấp sạt lở bờ sông Son đoạn qua xã Sơn Trạch và xã Hưng Trạch, huyện Bố Trạch và bờ sông Phú Vinh đoạn qua phường Đồng Sơn, TP Đồng Hới</t>
  </si>
  <si>
    <t>7872590</t>
  </si>
  <si>
    <t>7874249</t>
  </si>
  <si>
    <t>7906679 - Kè biển Hải Thành - Quang Phú Thành phố Đồng hới (giai đoạn 2)</t>
  </si>
  <si>
    <t>7906679</t>
  </si>
  <si>
    <t>7367474</t>
  </si>
  <si>
    <t>7610138 - Nâng cấp sữa chữa kênh mương xã Mỹ Trạch</t>
  </si>
  <si>
    <t>7610138</t>
  </si>
  <si>
    <t>7620260</t>
  </si>
  <si>
    <t>Vốn vay từ nguồn Chính phủ về cho vay lại (giải ngân theo cơ chế ghi thu ghi chi)</t>
  </si>
  <si>
    <t>Vốn ODA</t>
  </si>
  <si>
    <t>*</t>
  </si>
  <si>
    <t>Giải ngân theo cơ chế ghi thu ghi chi</t>
  </si>
  <si>
    <t>Giải ngân theo cơ chế tài chính trong nước</t>
  </si>
  <si>
    <t xml:space="preserve"> - KB bổ sung chênh lệch vốn nước ngoài năm trước chuyển sang</t>
  </si>
  <si>
    <t>Đơn vị tính: Triệu đồng</t>
  </si>
  <si>
    <t>Chi giáo dục
đào tạo và dạy nghề</t>
  </si>
  <si>
    <t>Chi khoa học
và công nghệ</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</si>
  <si>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</si>
  <si>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</si>
  <si>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</si>
  <si>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</si>
  <si>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</si>
  <si>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</si>
  <si>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</si>
  <si>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</si>
  <si>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</si>
  <si>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</si>
  <si>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giao thông</t>
  </si>
  <si>
    <t>Chi nông nghiệp,
 lâm nghiệp,
thủy lợi, thủy sản</t>
  </si>
  <si>
    <t>18=2/1</t>
  </si>
  <si>
    <t>Tổng</t>
  </si>
  <si>
    <t>Sở Lao động - Thương binh và Xã hội</t>
  </si>
  <si>
    <t>Liên hiệp các hội văn học nghệ thuật</t>
  </si>
  <si>
    <t>Các đơn vị có vốn nhà nước nắm giữ 100% vốn điều lệ (không thuộc các cơ quan chủ quản, các Chương Tập đoàn, Tổng công ty)</t>
  </si>
  <si>
    <t>QUYẾT TOÁN CHI ĐẦU TƯ PHÁT TRIÊN CỦA NGÂN SÁCH CẤP TỈNH, HUYỆN CHO TỪNG CƠ QUAN, TỔ CHỨC THEO LĨNH VỰC NĂM 2021</t>
  </si>
  <si>
    <t>Mẫu biểu số 56/NĐ31</t>
  </si>
  <si>
    <t>Văn phòng Hội đồng nhân dân</t>
  </si>
  <si>
    <t>Ban quản lý khu công nghiệp</t>
  </si>
  <si>
    <t>Liên hiệp các hội khoa học và kỹ thuật</t>
  </si>
  <si>
    <t>Liên hiệp các tổ chức hữu nghị</t>
  </si>
  <si>
    <t>Hội Đông y</t>
  </si>
  <si>
    <t>Hội Nạn nhân chất độc da cam/dioxin</t>
  </si>
  <si>
    <t>Hội Cựu thanh niên xung phong</t>
  </si>
  <si>
    <t>Hội Bảo trợ người tàn tật và trẻ mồ côi</t>
  </si>
  <si>
    <t>QUYẾT TOÁN CHI THƯỜNG XUYÊN CỦA NGÂN SÁCH CẤP TỈNH, HUYỆN CHO TỪNG CƠ QUAN, TỔ CHỨC THEO LĨNH VỰC NĂM 2021</t>
  </si>
  <si>
    <t>Huyện Minh Hóa</t>
  </si>
  <si>
    <t>Huyện Tuyên Hóa</t>
  </si>
  <si>
    <t>Huyện Quảng Trạch</t>
  </si>
  <si>
    <t>Tx.Ba Đồn</t>
  </si>
  <si>
    <t>Huyện Bố Trạch</t>
  </si>
  <si>
    <t>Thành Phố Đồng Hới</t>
  </si>
  <si>
    <t>Huyện Quảng Ninh</t>
  </si>
  <si>
    <t>Huyện Lệ Thủy</t>
  </si>
  <si>
    <t>TỔNG HỢP CÁC QUỸ TÀI CHÍNH NHÀ NƯỚC NGOÀI NGÂN SÁCH DO ĐỊA PHƯƠNG QUẢN LÝ NĂM 2021</t>
  </si>
  <si>
    <t>Ghi chú: Các quỹ hoạt động trên tính chất cho vay, ứng vốn nên số vốn được thu hồi về quỹ sau thời gian cho vay, ứng vốn</t>
  </si>
  <si>
    <t>Ghi chú: Số vay nợ chính quyền địa phương năm 2021, Sở Tài chính theo dõ lệch với báo cáo KBNN: 24.751 triệu đồng (Nguyên nhân do dư nợ các năm trước của Dự án phát triển nông thôn bền vững vì người nghèo chưa GTGC trên hệ thống TABMIS do đang thực hiện theo Luật NSNN năm 2002)</t>
  </si>
  <si>
    <r>
      <t>Lũy kế số vốn</t>
    </r>
    <r>
      <rPr>
        <b/>
        <i/>
        <sz val="8"/>
        <color theme="1"/>
        <rFont val="Times New Roman"/>
        <family val="1"/>
      </rPr>
      <t xml:space="preserve"> </t>
    </r>
    <r>
      <rPr>
        <b/>
        <sz val="8"/>
        <color theme="1"/>
        <rFont val="Times New Roman"/>
        <family val="1"/>
      </rPr>
      <t>đã giải ngân từ khởi công đến hết năm quyết toán</t>
    </r>
  </si>
  <si>
    <r>
      <t>Vốn kế hoạch được phép kéo dài thời gian thực hiện là giải ngân sang năm sau năm</t>
    </r>
    <r>
      <rPr>
        <b/>
        <i/>
        <sz val="8"/>
        <color theme="1"/>
        <rFont val="Times New Roman"/>
        <family val="1"/>
      </rPr>
      <t xml:space="preserve"> </t>
    </r>
    <r>
      <rPr>
        <b/>
        <sz val="8"/>
        <color theme="1"/>
        <rFont val="Times New Roman"/>
        <family val="1"/>
      </rPr>
      <t>quyết toán (nếu có)</t>
    </r>
  </si>
  <si>
    <t>QUYẾT TOÁN NGUỒN THU NGÂN SÁCH NHÀ NƯỚC TRÊN ĐỊA BÀN THEO LĨNH VỰC NĂM 2021</t>
  </si>
  <si>
    <t xml:space="preserve">QUYẾT TOÁN CHI NGÂN SÁCH ĐỊA PHƯƠNG THEO LĨNH VỰC NĂM 2021                  </t>
  </si>
  <si>
    <t xml:space="preserve">                       Biểu mẫu số 51</t>
  </si>
  <si>
    <t>ĐVT: Triệu đồng</t>
  </si>
  <si>
    <t xml:space="preserve">QUYẾT TOÁN CHI NGÂN SÁCH CẤP TỈNH CHO TỪNG CƠ QUAN, TỔ CHỨC THEO LĨNH VỰC NĂM 2021 </t>
  </si>
  <si>
    <t>Biểu 54/NĐ-31</t>
  </si>
  <si>
    <t>Mẫu biểu số 55/TT342</t>
  </si>
  <si>
    <t>Mẫu số 58 theo NĐ số 31/2017/NĐ-CP</t>
  </si>
  <si>
    <t>Biểu mẫu số 59 theo NĐ số 31/2017/NĐ-CP</t>
  </si>
  <si>
    <t>1032454.Trung tâm Y tế huyện Quảng Trạch</t>
  </si>
  <si>
    <t>Ban quản lý khu kinh tế</t>
  </si>
  <si>
    <t>Biểu mẫu số 57/NĐ-31</t>
  </si>
  <si>
    <t>Biểu mẫu số 63/NĐ-31</t>
  </si>
  <si>
    <t>(Kèm theo Báo cáo số              /BC-UBND ngày       tháng        năm 2022 của UBND tỉnh Quảng Bình)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</si>
</sst>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9">
    <numFmt numFmtId="6" formatCode="&quot;$&quot;#,##0_);[Red]\(&quot;$&quot;#,##0\)"/>
    <numFmt numFmtId="41" formatCode="_(* #,##0_);_(* \(#,##0\);_(* &quot;-&quot;_);_(@_)"/>
    <numFmt numFmtId="43" formatCode="_(* #,##0.00_);_(* \(#,##0.00\);_(* &quot;-&quot;??_);_(@_)"/>
    <numFmt numFmtId="164" formatCode="_-* #,##0.00\ _₫_-;\-* #,##0.00\ _₫_-;_-* &quot;-&quot;??\ _₫_-;_-@_-"/>
    <numFmt numFmtId="165" formatCode="_(* #,##0_);_(* \(#,##0\);_(* &quot;-&quot;??_);_(@_)"/>
    <numFmt numFmtId="166" formatCode="_ * #,##0_ ;_ * \-#,##0_ ;_ * &quot;-&quot;_ ;_ @_ "/>
    <numFmt numFmtId="167" formatCode="_(* #,##0.0_);_(* \(#,##0.0\);_(* &quot;-&quot;??_);_(@_)"/>
    <numFmt numFmtId="168" formatCode="\$#,##0\ ;\(\$#,##0\)"/>
    <numFmt numFmtId="169" formatCode="&quot;\&quot;#,##0;[Red]&quot;\&quot;&quot;\&quot;\-#,##0"/>
    <numFmt numFmtId="170" formatCode="&quot;\&quot;#,##0;[Red]&quot;\&quot;\-#,##0"/>
    <numFmt numFmtId="171" formatCode="&quot;\&quot;#,##0.00;[Red]&quot;\&quot;\-#,##0.00"/>
    <numFmt numFmtId="172" formatCode="&quot;\&quot;#,##0.00;[Red]&quot;\&quot;&quot;\&quot;&quot;\&quot;&quot;\&quot;&quot;\&quot;&quot;\&quot;\-#,##0.00"/>
    <numFmt numFmtId="173" formatCode="_-* #,##0_-;\-* #,##0_-;_-* &quot;-&quot;_-;_-@_-"/>
    <numFmt numFmtId="174" formatCode="_-* #,##0.00_-;\-* #,##0.00_-;_-* &quot;-&quot;??_-;_-@_-"/>
    <numFmt numFmtId="175" formatCode="_-&quot;$&quot;* #,##0_-;\-&quot;$&quot;* #,##0_-;_-&quot;$&quot;* &quot;-&quot;_-;_-@_-"/>
    <numFmt numFmtId="176" formatCode="_-&quot;$&quot;* #,##0.00_-;\-&quot;$&quot;* #,##0.00_-;_-&quot;$&quot;* &quot;-&quot;??_-;_-@_-"/>
    <numFmt numFmtId="177" formatCode="0.00_)"/>
    <numFmt numFmtId="178" formatCode="#,##0;[Red]#,##0"/>
    <numFmt numFmtId="179" formatCode="0.0"/>
    <numFmt numFmtId="180" formatCode="#,##0.0_);[Red]\(#,##0.0\)"/>
    <numFmt numFmtId="181" formatCode="0.000000"/>
    <numFmt numFmtId="182" formatCode="0.00000"/>
    <numFmt numFmtId="183" formatCode="0.000"/>
    <numFmt numFmtId="184" formatCode="_(* #,##0.000_);_(* \(#,##0.000\);_(* &quot;-&quot;??_);_(@_)"/>
    <numFmt numFmtId="185" formatCode="_(* #,##0.0000_);_(* \(#,##0.0000\);_(* &quot;-&quot;??_);_(@_)"/>
    <numFmt numFmtId="186" formatCode="_ * #,##0.00_ ;_ * \-#,##0.00_ ;_ * &quot;-&quot;??_ ;_ @_ "/>
    <numFmt numFmtId="187" formatCode="&quot;$&quot;#,##0;[Red]\-&quot;$&quot;#,##0"/>
    <numFmt numFmtId="188" formatCode="_ * #,##0_)&quot;$&quot;_ ;_ * \(#,##0\)&quot;$&quot;_ ;_ * &quot;-&quot;_)&quot;$&quot;_ ;_ @_ "/>
    <numFmt numFmtId="189" formatCode="_-* #,##0.00\ _V_N_D_-;\-* #,##0.00\ _V_N_D_-;_-* &quot;-&quot;??\ _V_N_D_-;_-@_-"/>
    <numFmt numFmtId="190" formatCode="_-* #,##0.00\ _F_B_-;\-* #,##0.00\ _F_B_-;_-* &quot;-&quot;??\ _F_B_-;_-@_-"/>
    <numFmt numFmtId="191" formatCode="_ &quot;$&quot;* #,##0_ ;_ &quot;$&quot;* \-#,##0_ ;_ &quot;$&quot;* &quot;-&quot;_ ;_ @_ "/>
    <numFmt numFmtId="192" formatCode="_-* #,##0\ _V_N_D_-;\-* #,##0\ _V_N_D_-;_-* &quot;-&quot;\ _V_N_D_-;_-@_-"/>
    <numFmt numFmtId="193" formatCode="_-* #,##0\ _F_B_-;\-* #,##0\ _F_B_-;_-* &quot;-&quot;\ _F_B_-;_-@_-"/>
    <numFmt numFmtId="194" formatCode="###0"/>
    <numFmt numFmtId="195" formatCode="#,##0&quot;$&quot;_);[Red]\(#,##0&quot;$&quot;\)"/>
    <numFmt numFmtId="196" formatCode="&quot;$&quot;#&quot;$&quot;##0_);\(&quot;$&quot;#&quot;$&quot;##0\)"/>
    <numFmt numFmtId="197" formatCode="&quot;SFr.&quot;\ #,##0.00;[Red]&quot;SFr.&quot;\ \-#,##0.00"/>
    <numFmt numFmtId="198" formatCode="_ &quot;SFr.&quot;\ * #,##0_ ;_ &quot;SFr.&quot;\ * \-#,##0_ ;_ &quot;SFr.&quot;\ * &quot;-&quot;_ ;_ @_ "/>
    <numFmt numFmtId="199" formatCode="_ * #,##0.00_)&quot;$&quot;_ ;_ * \(#,##0.00\)&quot;$&quot;_ ;_ * &quot;-&quot;??_)&quot;$&quot;_ ;_ @_ "/>
    <numFmt numFmtId="200" formatCode="#,##0.0_);\(#,##0.0\)"/>
    <numFmt numFmtId="201" formatCode="###\ ###\ ###\ ###\ .00"/>
    <numFmt numFmtId="202" formatCode="###\ ###\ ###.000"/>
    <numFmt numFmtId="203" formatCode="_-* #,##0.000\ _F_-;\-* #,##0.000\ _F_-;_-* &quot;-&quot;???\ _F_-;_-@_-"/>
    <numFmt numFmtId="204" formatCode="dd\-mm\-yy"/>
    <numFmt numFmtId="205" formatCode="_-* #,##0.00\ &quot;F&quot;_-;\-* #,##0.00\ &quot;F&quot;_-;_-* &quot;-&quot;??\ &quot;F&quot;_-;_-@_-"/>
    <numFmt numFmtId="206" formatCode="0.000E+00"/>
    <numFmt numFmtId="207" formatCode="#,##0;\(#,##0\)"/>
    <numFmt numFmtId="208" formatCode="_ &quot;R&quot;\ * #,##0_ ;_ &quot;R&quot;\ * \-#,##0_ ;_ &quot;R&quot;\ * &quot;-&quot;_ ;_ @_ "/>
    <numFmt numFmtId="209" formatCode="&quot;$&quot;#,##0.000_);[Red]\(&quot;$&quot;#,##0.00\)"/>
    <numFmt numFmtId="210" formatCode="\t0.00%"/>
    <numFmt numFmtId="211" formatCode="m\o\n\th\ \D\,\ \y\y\y\y"/>
    <numFmt numFmtId="212" formatCode="_-&quot;F&quot;\ * #,##0.0_-;_-&quot;F&quot;\ * #,##0.0\-;_-&quot;F&quot;\ * &quot;-&quot;??_-;_-@_-"/>
    <numFmt numFmtId="213" formatCode="\t#\ ??/??"/>
    <numFmt numFmtId="214" formatCode="_-&quot;£&quot;* #,##0_-;\-&quot;£&quot;* #,##0_-;_-&quot;£&quot;* &quot;-&quot;_-;_-@_-"/>
    <numFmt numFmtId="215" formatCode="#,##0\ &quot;$&quot;_);[Red]\(#,##0\ &quot;$&quot;\)"/>
    <numFmt numFmtId="216" formatCode="&quot;$&quot;###,0&quot;.&quot;00_);[Red]\(&quot;$&quot;###,0&quot;.&quot;00\)"/>
    <numFmt numFmtId="217" formatCode="#,##0.00&quot;$&quot;_);[Red]\(#,##0.00&quot;$&quot;\)"/>
    <numFmt numFmtId="218" formatCode="#,##0.000_);\(#,##0.000\)"/>
    <numFmt numFmtId="219" formatCode="#"/>
    <numFmt numFmtId="220" formatCode="&quot;$&quot;#&quot;$&quot;##0_);[Red]\(&quot;$&quot;#&quot;$&quot;##0\)"/>
    <numFmt numFmtId="221" formatCode="&quot;¡Ì&quot;#,##0;[Red]\-&quot;¡Ì&quot;#,##0"/>
    <numFmt numFmtId="222" formatCode="_(&quot;.&quot;* #&quot;$&quot;##0_);_(&quot;.&quot;* \(#&quot;$&quot;##0\);_(&quot;.&quot;* &quot;-&quot;_);_(@_)"/>
    <numFmt numFmtId="223" formatCode="#,##0.00\ &quot;F&quot;;[Red]\-#,##0.00\ &quot;F&quot;"/>
    <numFmt numFmtId="224" formatCode="&quot;£&quot;#,##0;[Red]\-&quot;£&quot;#,##0"/>
    <numFmt numFmtId="225" formatCode="#,##0\ &quot;F&quot;;\-#,##0\ &quot;F&quot;"/>
    <numFmt numFmtId="226" formatCode="#,##0\ &quot;F&quot;;[Red]\-#,##0\ &quot;F&quot;"/>
    <numFmt numFmtId="227" formatCode="_-* #,##0\ &quot;F&quot;_-;\-* #,##0\ &quot;F&quot;_-;_-* &quot;-&quot;\ &quot;F&quot;_-;_-@_-"/>
    <numFmt numFmtId="228" formatCode="#,##0.00\ &quot;F&quot;;\-#,##0.00\ &quot;F&quot;"/>
    <numFmt numFmtId="229" formatCode="#,##0&quot;$&quot;_);\(#,##0&quot;$&quot;\)"/>
    <numFmt numFmtId="230" formatCode="0.000000_)"/>
    <numFmt numFmtId="231" formatCode="mm/dd_)"/>
    <numFmt numFmtId="232" formatCode="_(* #,##0.00000_);_(* \(#,##0.00000\);_(* &quot;-&quot;??_);_(@_)"/>
    <numFmt numFmtId="233" formatCode="#,##0;\-#,##0"/>
    <numFmt numFmtId="234" formatCode="###\ ###\ ###\ ###"/>
    <numFmt numFmtId="235" formatCode="0.0%"/>
    <numFmt numFmtId="236" formatCode="#,###"/>
    <numFmt numFmtId="237" formatCode="#,#00"/>
    <numFmt numFmtId="238" formatCode="#,##0.00%;\-#,##0.00%"/>
    <numFmt numFmtId="239" formatCode="#,##0.00000_);\(#,##0.00000\)"/>
  </numFmts>
  <fonts count="244">
    <font>
      <sz val="14"/>
      <name val=".VnTime"/>
    </font>
    <font>
      <sz val="11"/>
      <color theme="1"/>
      <name val="Calibri"/>
      <family val="2"/>
      <scheme val="minor"/>
    </font>
    <font>
      <sz val="11"/>
      <color theme="1"/>
      <name val="Calibri"/>
      <family val="2"/>
      <scheme val="minor"/>
    </font>
    <font>
      <sz val="11"/>
      <color theme="1"/>
      <name val="Calibri"/>
      <family val="2"/>
      <charset val="163"/>
      <scheme val="minor"/>
    </font>
    <font>
      <sz val="14"/>
      <name val=".VnTime"/>
      <family val="2"/>
    </font>
    <font>
      <b/>
      <sz val="14"/>
      <name val=".VnTime"/>
      <family val="2"/>
    </font>
    <font>
      <sz val="12"/>
      <name val=".VnTime"/>
      <family val="2"/>
    </font>
    <font>
      <b/>
      <sz val="12"/>
      <name val=".VnTime"/>
      <family val="2"/>
    </font>
    <font>
      <sz val="10"/>
      <name val="Arial"/>
      <family val="2"/>
    </font>
    <font>
      <sz val="11"/>
      <color indexed="8"/>
      <name val="Calibri"/>
      <family val="2"/>
    </font>
    <font>
      <sz val="11"/>
      <color indexed="9"/>
      <name val="Calibri"/>
      <family val="2"/>
    </font>
    <font>
      <sz val="12"/>
      <name val="¹UAAA¼"/>
      <family val="3"/>
      <charset val="129"/>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8"/>
      <name val="Arial"/>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2"/>
      <name val="Arial"/>
      <family val="2"/>
    </font>
    <font>
      <sz val="11"/>
      <color indexed="60"/>
      <name val="Calibri"/>
      <family val="2"/>
    </font>
    <font>
      <b/>
      <i/>
      <sz val="16"/>
      <name val="Helv"/>
    </font>
    <font>
      <b/>
      <sz val="11"/>
      <color indexed="63"/>
      <name val="Calibri"/>
      <family val="2"/>
    </font>
    <font>
      <sz val="10"/>
      <name val="Arial"/>
      <family val="2"/>
    </font>
    <font>
      <b/>
      <sz val="18"/>
      <color indexed="56"/>
      <name val="Cambria"/>
      <family val="2"/>
    </font>
    <font>
      <b/>
      <sz val="11"/>
      <color indexed="8"/>
      <name val="Calibri"/>
      <family val="2"/>
    </font>
    <font>
      <sz val="11"/>
      <color indexed="10"/>
      <name val="Calibri"/>
      <family val="2"/>
    </font>
    <font>
      <sz val="14"/>
      <name val="뼻뮝"/>
      <family val="3"/>
      <charset val="129"/>
    </font>
    <font>
      <sz val="12"/>
      <name val="바탕체"/>
      <family val="3"/>
    </font>
    <font>
      <sz val="12"/>
      <name val="뼻뮝"/>
      <family val="1"/>
      <charset val="129"/>
    </font>
    <font>
      <sz val="9"/>
      <name val="Arial"/>
      <family val="2"/>
    </font>
    <font>
      <sz val="12"/>
      <name val="바탕체"/>
      <family val="1"/>
      <charset val="129"/>
    </font>
    <font>
      <sz val="10"/>
      <name val="굴림체"/>
      <family val="3"/>
      <charset val="129"/>
    </font>
    <font>
      <sz val="12"/>
      <name val="Courier"/>
      <family val="3"/>
    </font>
    <font>
      <sz val="10"/>
      <name val=" "/>
      <family val="1"/>
      <charset val="136"/>
    </font>
    <font>
      <sz val="12"/>
      <name val="Times New Roman"/>
      <family val="1"/>
    </font>
    <font>
      <sz val="10"/>
      <name val="??"/>
      <family val="3"/>
      <charset val="129"/>
    </font>
    <font>
      <sz val="14"/>
      <name val=".VnTime"/>
      <family val="2"/>
    </font>
    <font>
      <b/>
      <sz val="14"/>
      <name val=".VnTimeH"/>
      <family val="2"/>
    </font>
    <font>
      <sz val="8"/>
      <name val=".VnTime"/>
      <family val="2"/>
    </font>
    <font>
      <b/>
      <sz val="12"/>
      <name val=".VnTimeH"/>
      <family val="2"/>
    </font>
    <font>
      <sz val="12"/>
      <name val=".VnTimeH"/>
      <family val="2"/>
    </font>
    <font>
      <i/>
      <sz val="14"/>
      <name val=".VnTime"/>
      <family val="2"/>
    </font>
    <font>
      <b/>
      <sz val="10"/>
      <name val="Arial"/>
      <family val="2"/>
    </font>
    <font>
      <i/>
      <sz val="10"/>
      <name val="Arial"/>
      <family val="2"/>
    </font>
    <font>
      <sz val="11"/>
      <name val=".VnTime"/>
      <family val="2"/>
    </font>
    <font>
      <b/>
      <sz val="10"/>
      <name val=".VnTime"/>
      <family val="2"/>
    </font>
    <font>
      <sz val="10"/>
      <name val=".VnTime"/>
      <family val="2"/>
    </font>
    <font>
      <b/>
      <sz val="11"/>
      <name val=".VnTime"/>
      <family val="2"/>
    </font>
    <font>
      <sz val="9"/>
      <name val=".VnTime"/>
      <family val="2"/>
    </font>
    <font>
      <sz val="12"/>
      <name val=".VnTime"/>
      <family val="2"/>
    </font>
    <font>
      <sz val="11"/>
      <name val=".VnTime"/>
      <family val="2"/>
    </font>
    <font>
      <b/>
      <sz val="13"/>
      <name val=".VnTimeH"/>
      <family val="2"/>
    </font>
    <font>
      <sz val="11"/>
      <name val=".VnArial Narrow"/>
      <family val="2"/>
    </font>
    <font>
      <sz val="10"/>
      <name val=".VnTime"/>
      <family val="2"/>
    </font>
    <font>
      <b/>
      <sz val="10"/>
      <name val=".VnTime"/>
      <family val="2"/>
    </font>
    <font>
      <sz val="14"/>
      <name val=".VnTimeH"/>
      <family val="2"/>
    </font>
    <font>
      <b/>
      <i/>
      <sz val="14"/>
      <name val=".VnTime"/>
      <family val="2"/>
    </font>
    <font>
      <b/>
      <sz val="12"/>
      <name val="Times New Roman"/>
      <family val="1"/>
    </font>
    <font>
      <i/>
      <sz val="12"/>
      <name val="Times New Roman"/>
      <family val="1"/>
    </font>
    <font>
      <b/>
      <u/>
      <sz val="12"/>
      <name val="Times New Roman"/>
      <family val="1"/>
    </font>
    <font>
      <sz val="10"/>
      <name val="Times New Roman"/>
      <family val="1"/>
    </font>
    <font>
      <b/>
      <sz val="10"/>
      <name val="Times New Roman"/>
      <family val="1"/>
    </font>
    <font>
      <sz val="12"/>
      <color indexed="8"/>
      <name val="Times New Roman"/>
      <family val="1"/>
    </font>
    <font>
      <b/>
      <sz val="12"/>
      <color indexed="8"/>
      <name val="Times New Roman"/>
      <family val="1"/>
    </font>
    <font>
      <b/>
      <sz val="14"/>
      <name val=".VnTime"/>
      <family val="2"/>
    </font>
    <font>
      <b/>
      <sz val="14"/>
      <name val="Times New Roman"/>
      <family val="1"/>
    </font>
    <font>
      <i/>
      <sz val="14"/>
      <name val="Times New Roman"/>
      <family val="1"/>
    </font>
    <font>
      <b/>
      <sz val="13"/>
      <name val="Times New Roman"/>
      <family val="1"/>
    </font>
    <font>
      <sz val="9"/>
      <name val=".VnTime"/>
      <family val="2"/>
    </font>
    <font>
      <sz val="14"/>
      <name val="Times New Roman"/>
      <family val="1"/>
    </font>
    <font>
      <b/>
      <sz val="11"/>
      <name val="Times New Roman"/>
      <family val="1"/>
    </font>
    <font>
      <b/>
      <sz val="9"/>
      <name val="Times New Roman"/>
      <family val="1"/>
    </font>
    <font>
      <sz val="11"/>
      <name val="Times New Roman"/>
      <family val="1"/>
    </font>
    <font>
      <sz val="9"/>
      <name val="Times New Roman"/>
      <family val="1"/>
    </font>
    <font>
      <b/>
      <sz val="9"/>
      <color indexed="8"/>
      <name val="Times New Roman"/>
      <family val="1"/>
    </font>
    <font>
      <sz val="10"/>
      <color indexed="8"/>
      <name val="Times New Roman"/>
      <family val="1"/>
    </font>
    <font>
      <sz val="13"/>
      <name val=".VnTime"/>
      <family val="2"/>
    </font>
    <font>
      <b/>
      <sz val="13"/>
      <name val=".VnTime"/>
      <family val="2"/>
    </font>
    <font>
      <sz val="13"/>
      <name val="Times New Roman"/>
      <family val="1"/>
    </font>
    <font>
      <i/>
      <sz val="11"/>
      <name val="Times New Roman"/>
      <family val="1"/>
    </font>
    <font>
      <sz val="8"/>
      <name val="Times New Roman"/>
      <family val="1"/>
    </font>
    <font>
      <sz val="12"/>
      <name val="VNI-Times"/>
    </font>
    <font>
      <sz val="12"/>
      <name val="돋움체"/>
      <family val="3"/>
      <charset val="129"/>
    </font>
    <font>
      <sz val="10"/>
      <name val="AngsanaUPC"/>
      <family val="1"/>
    </font>
    <font>
      <sz val="12"/>
      <name val="????"/>
      <family val="1"/>
      <charset val="136"/>
    </font>
    <font>
      <sz val="10"/>
      <name val="VNI-Times"/>
    </font>
    <font>
      <sz val="10"/>
      <name val="MS Sans Serif"/>
      <family val="2"/>
    </font>
    <font>
      <sz val="12"/>
      <name val=".VnArial"/>
      <family val="2"/>
    </font>
    <font>
      <sz val="11"/>
      <name val="–¾’©"/>
      <family val="1"/>
      <charset val="128"/>
    </font>
    <font>
      <b/>
      <u/>
      <sz val="14"/>
      <color indexed="8"/>
      <name val=".VnBook-AntiquaH"/>
      <family val="2"/>
    </font>
    <font>
      <b/>
      <sz val="10"/>
      <name val=".VnArial"/>
      <family val="2"/>
    </font>
    <font>
      <sz val="12"/>
      <name val="???"/>
      <family val="3"/>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2"/>
      <name val="¹ÙÅÁÃ¼"/>
      <charset val="129"/>
    </font>
    <font>
      <sz val="12"/>
      <name val="Tms Rmn"/>
    </font>
    <font>
      <sz val="11"/>
      <name val="µ¸¿ò"/>
    </font>
    <font>
      <sz val="10"/>
      <name val="Helv"/>
    </font>
    <font>
      <b/>
      <sz val="10"/>
      <name val="Helv"/>
    </font>
    <font>
      <b/>
      <sz val="10"/>
      <name val="MS Sans Serif"/>
      <family val="2"/>
    </font>
    <font>
      <sz val="10"/>
      <name val="MS Serif"/>
      <family val="1"/>
    </font>
    <font>
      <sz val="10"/>
      <color indexed="8"/>
      <name val="Arial"/>
      <family val="2"/>
    </font>
    <font>
      <sz val="1"/>
      <color indexed="8"/>
      <name val="Courier"/>
      <family val="3"/>
    </font>
    <font>
      <sz val="10"/>
      <color indexed="16"/>
      <name val="MS Serif"/>
      <family val="1"/>
    </font>
    <font>
      <b/>
      <sz val="12"/>
      <name val=".VnBook-AntiquaH"/>
      <family val="2"/>
    </font>
    <font>
      <b/>
      <sz val="12"/>
      <color indexed="9"/>
      <name val="Tms Rmn"/>
    </font>
    <font>
      <b/>
      <sz val="12"/>
      <name val="Helv"/>
    </font>
    <font>
      <b/>
      <sz val="18"/>
      <name val="Arial"/>
      <family val="2"/>
    </font>
    <font>
      <b/>
      <sz val="8"/>
      <name val="MS Sans Serif"/>
      <family val="2"/>
    </font>
    <font>
      <sz val="12"/>
      <name val="??"/>
      <family val="1"/>
      <charset val="129"/>
    </font>
    <font>
      <b/>
      <sz val="11"/>
      <name val="Helv"/>
    </font>
    <font>
      <sz val="7"/>
      <name val="Small Fonts"/>
      <family val="2"/>
    </font>
    <font>
      <b/>
      <sz val="11"/>
      <name val="Arial"/>
      <family val="2"/>
    </font>
    <font>
      <sz val="12"/>
      <name val="Helv"/>
      <family val="2"/>
    </font>
    <font>
      <sz val="8"/>
      <name val="Wingdings"/>
      <charset val="2"/>
    </font>
    <font>
      <sz val="8"/>
      <name val="Helv"/>
    </font>
    <font>
      <sz val="11"/>
      <name val="3C_Times_T"/>
    </font>
    <font>
      <sz val="8"/>
      <name val="MS Sans Serif"/>
      <family val="2"/>
    </font>
    <font>
      <sz val="10"/>
      <name val="3C_Times_T"/>
    </font>
    <font>
      <b/>
      <sz val="8"/>
      <color indexed="8"/>
      <name val="Helv"/>
    </font>
    <font>
      <sz val="12"/>
      <name val="VNTime"/>
    </font>
    <font>
      <b/>
      <sz val="13"/>
      <color indexed="8"/>
      <name val=".VnTimeH"/>
      <family val="2"/>
    </font>
    <font>
      <sz val="14"/>
      <name val=".VnArial"/>
      <family val="2"/>
    </font>
    <font>
      <sz val="10"/>
      <name val="명조"/>
      <family val="3"/>
      <charset val="129"/>
    </font>
    <font>
      <sz val="10"/>
      <name val="Helv"/>
      <family val="2"/>
    </font>
    <font>
      <sz val="9"/>
      <name val="ＭＳ 明朝"/>
      <family val="1"/>
      <charset val="128"/>
    </font>
    <font>
      <b/>
      <sz val="12"/>
      <color rgb="FF000000"/>
      <name val="Times New Roman"/>
      <family val="1"/>
    </font>
    <font>
      <i/>
      <sz val="12"/>
      <color rgb="FF000000"/>
      <name val="Times New Roman"/>
      <family val="1"/>
    </font>
    <font>
      <sz val="12"/>
      <color rgb="FF000000"/>
      <name val="Times New Roman"/>
      <family val="1"/>
    </font>
    <font>
      <b/>
      <i/>
      <sz val="12"/>
      <color rgb="FF000000"/>
      <name val="Times New Roman"/>
      <family val="1"/>
    </font>
    <font>
      <sz val="11"/>
      <color rgb="FF000000"/>
      <name val="Times New Roman"/>
      <family val="1"/>
    </font>
    <font>
      <sz val="11"/>
      <color indexed="8"/>
      <name val="Calibri"/>
      <family val="2"/>
      <charset val="163"/>
    </font>
    <font>
      <i/>
      <sz val="12"/>
      <color indexed="8"/>
      <name val="Times New Roman"/>
      <family val="1"/>
    </font>
    <font>
      <sz val="11"/>
      <color rgb="FFFF0000"/>
      <name val="Calibri"/>
      <family val="2"/>
      <charset val="163"/>
      <scheme val="minor"/>
    </font>
    <font>
      <sz val="11"/>
      <color rgb="FFC00000"/>
      <name val="Calibri"/>
      <family val="2"/>
      <charset val="163"/>
      <scheme val="minor"/>
    </font>
    <font>
      <sz val="11"/>
      <name val="Calibri"/>
      <family val="2"/>
      <charset val="163"/>
      <scheme val="minor"/>
    </font>
    <font>
      <sz val="10"/>
      <color rgb="FF000000"/>
      <name val="Times New Roman"/>
      <family val="1"/>
    </font>
    <font>
      <sz val="10"/>
      <color theme="1"/>
      <name val="Times New Roman"/>
      <family val="1"/>
    </font>
    <font>
      <i/>
      <sz val="10"/>
      <name val="Times New Roman"/>
      <family val="1"/>
    </font>
    <font>
      <sz val="10"/>
      <name val="Arial"/>
      <family val="2"/>
    </font>
    <font>
      <sz val="11"/>
      <color theme="1"/>
      <name val="Times New Roman"/>
      <family val="1"/>
    </font>
    <font>
      <b/>
      <sz val="9"/>
      <name val=".VnTime"/>
      <family val="2"/>
    </font>
    <font>
      <sz val="10"/>
      <color theme="1"/>
      <name val="Calibri"/>
      <family val="2"/>
      <charset val="163"/>
      <scheme val="minor"/>
    </font>
    <font>
      <b/>
      <u/>
      <sz val="14"/>
      <name val=".VnTimeH"/>
      <family val="2"/>
    </font>
    <font>
      <sz val="8"/>
      <color theme="1"/>
      <name val="Calibri"/>
      <family val="2"/>
      <scheme val="minor"/>
    </font>
    <font>
      <b/>
      <sz val="8"/>
      <name val="Times New Roman"/>
      <family val="1"/>
    </font>
    <font>
      <sz val="8"/>
      <name val="Calibri"/>
      <family val="2"/>
      <charset val="163"/>
      <scheme val="minor"/>
    </font>
    <font>
      <b/>
      <sz val="8"/>
      <name val="Calibri"/>
      <family val="2"/>
      <charset val="163"/>
      <scheme val="minor"/>
    </font>
    <font>
      <sz val="9"/>
      <name val="Calibri"/>
      <family val="2"/>
      <charset val="163"/>
      <scheme val="minor"/>
    </font>
    <font>
      <u/>
      <sz val="14"/>
      <name val=".VnTime"/>
      <family val="2"/>
    </font>
    <font>
      <u/>
      <sz val="13"/>
      <name val=".VnTime"/>
      <family val="2"/>
    </font>
    <font>
      <sz val="9"/>
      <color rgb="FF000000"/>
      <name val="Times New Roman"/>
      <family val="1"/>
    </font>
    <font>
      <sz val="9"/>
      <color theme="1"/>
      <name val="Calibri"/>
      <family val="2"/>
      <charset val="163"/>
      <scheme val="minor"/>
    </font>
    <font>
      <b/>
      <sz val="9"/>
      <color rgb="FFFF0000"/>
      <name val="Times New Roman"/>
      <family val="1"/>
    </font>
    <font>
      <b/>
      <sz val="9"/>
      <color rgb="FFFF0000"/>
      <name val="Calibri"/>
      <family val="2"/>
      <charset val="163"/>
      <scheme val="minor"/>
    </font>
    <font>
      <b/>
      <sz val="13"/>
      <color rgb="FF000000"/>
      <name val="Times New Roman"/>
      <family val="1"/>
    </font>
    <font>
      <b/>
      <sz val="11"/>
      <color rgb="FF000000"/>
      <name val="Times New Roman"/>
      <family val="1"/>
    </font>
    <font>
      <b/>
      <sz val="10"/>
      <color rgb="FF000000"/>
      <name val="Times New Roman"/>
      <family val="1"/>
    </font>
    <font>
      <b/>
      <sz val="10"/>
      <color theme="1"/>
      <name val="Calibri"/>
      <family val="2"/>
      <charset val="163"/>
      <scheme val="minor"/>
    </font>
    <font>
      <b/>
      <sz val="11"/>
      <name val=".VnArial"/>
      <family val="2"/>
    </font>
    <font>
      <b/>
      <sz val="8"/>
      <name val=".VnTime"/>
      <family val="2"/>
    </font>
    <font>
      <b/>
      <i/>
      <sz val="9"/>
      <name val=".VnTime"/>
      <family val="2"/>
    </font>
    <font>
      <b/>
      <i/>
      <sz val="9"/>
      <name val="Times New Roman"/>
      <family val="1"/>
    </font>
    <font>
      <sz val="9"/>
      <color rgb="FFFF0000"/>
      <name val=".VnTime"/>
      <family val="2"/>
    </font>
    <font>
      <sz val="11"/>
      <color theme="1"/>
      <name val="Calibri"/>
      <family val="2"/>
    </font>
    <font>
      <b/>
      <sz val="8"/>
      <color rgb="FF333399"/>
      <name val="Arial"/>
      <family val="2"/>
    </font>
    <font>
      <b/>
      <sz val="11"/>
      <color rgb="FF333399"/>
      <name val="Arial"/>
      <family val="2"/>
    </font>
    <font>
      <i/>
      <sz val="8"/>
      <color rgb="FF333399"/>
      <name val="Arial"/>
      <family val="2"/>
    </font>
    <font>
      <b/>
      <sz val="10"/>
      <color theme="1"/>
      <name val="Times New Roman"/>
      <family val="1"/>
    </font>
    <font>
      <sz val="6"/>
      <color theme="1"/>
      <name val="Arial"/>
      <family val="2"/>
    </font>
    <font>
      <sz val="14"/>
      <name val=".VnTime"/>
      <family val="2"/>
    </font>
    <font>
      <sz val="10"/>
      <color indexed="8"/>
      <name val="Calibri"/>
      <family val="2"/>
      <charset val="163"/>
    </font>
    <font>
      <b/>
      <sz val="10"/>
      <color indexed="8"/>
      <name val="Times New Roman"/>
      <family val="1"/>
    </font>
    <font>
      <sz val="9"/>
      <color rgb="FFFF0000"/>
      <name val="Times New Roman"/>
      <family val="1"/>
    </font>
    <font>
      <i/>
      <sz val="13"/>
      <color rgb="FF000000"/>
      <name val="Times New Roman"/>
      <family val="1"/>
    </font>
    <font>
      <sz val="12"/>
      <color theme="1"/>
      <name val="Times New Roman"/>
      <family val="1"/>
    </font>
    <font>
      <i/>
      <sz val="12"/>
      <name val=".VnTime"/>
      <family val="2"/>
    </font>
    <font>
      <i/>
      <sz val="12"/>
      <name val="Arial"/>
      <family val="2"/>
    </font>
    <font>
      <b/>
      <sz val="10"/>
      <color theme="1"/>
      <name val="Arial"/>
      <family val="2"/>
    </font>
    <font>
      <sz val="8"/>
      <color rgb="FFFF0000"/>
      <name val="Calibri"/>
      <family val="2"/>
      <charset val="163"/>
      <scheme val="minor"/>
    </font>
    <font>
      <b/>
      <sz val="10"/>
      <name val=".VnTimeH"/>
      <family val="2"/>
    </font>
    <font>
      <sz val="8"/>
      <color rgb="FFC00000"/>
      <name val="Calibri"/>
      <family val="2"/>
      <charset val="163"/>
      <scheme val="minor"/>
    </font>
    <font>
      <sz val="8"/>
      <name val="Calibri Light"/>
      <family val="2"/>
      <scheme val="major"/>
    </font>
    <font>
      <sz val="10"/>
      <color theme="1"/>
      <name val="Arial"/>
      <family val="2"/>
    </font>
    <font>
      <i/>
      <sz val="10"/>
      <color theme="1"/>
      <name val="Arial"/>
      <family val="2"/>
    </font>
    <font>
      <sz val="8"/>
      <color theme="1"/>
      <name val="Times New Roman"/>
      <family val="1"/>
    </font>
    <font>
      <sz val="9"/>
      <color theme="1"/>
      <name val="Times New Roman"/>
      <family val="1"/>
    </font>
    <font>
      <b/>
      <sz val="12"/>
      <color indexed="10"/>
      <name val="Times New Roman"/>
      <family val="1"/>
    </font>
    <font>
      <b/>
      <sz val="8"/>
      <color indexed="8"/>
      <name val="Times New Roman"/>
      <family val="1"/>
    </font>
    <font>
      <i/>
      <sz val="12"/>
      <color rgb="FF000000"/>
      <name val="Times New Roman"/>
      <family val="1"/>
      <charset val="163"/>
    </font>
    <font>
      <sz val="14"/>
      <color indexed="8"/>
      <name val="Times New Roman"/>
      <family val="2"/>
    </font>
    <font>
      <b/>
      <sz val="9"/>
      <color rgb="FF000000"/>
      <name val="Times New Roman"/>
      <family val="1"/>
    </font>
    <font>
      <sz val="14"/>
      <color rgb="FFFF0000"/>
      <name val="Times New Roman"/>
      <family val="1"/>
    </font>
    <font>
      <b/>
      <sz val="8"/>
      <color theme="1"/>
      <name val="Arial"/>
      <family val="2"/>
    </font>
    <font>
      <sz val="8"/>
      <color theme="1"/>
      <name val="Arial"/>
      <family val="2"/>
    </font>
    <font>
      <sz val="10"/>
      <color theme="0"/>
      <name val="Arial"/>
      <family val="2"/>
    </font>
    <font>
      <b/>
      <sz val="10"/>
      <color theme="0"/>
      <name val="Times New Roman"/>
      <family val="1"/>
    </font>
    <font>
      <b/>
      <sz val="8"/>
      <color rgb="FF333399"/>
      <name val="Helvetica"/>
    </font>
    <font>
      <i/>
      <sz val="8"/>
      <color rgb="FF333399"/>
      <name val="Helvetica"/>
    </font>
    <font>
      <sz val="10"/>
      <color theme="1"/>
      <name val="Calibri"/>
      <family val="2"/>
    </font>
    <font>
      <sz val="12"/>
      <color theme="1"/>
      <name val="Calibri"/>
      <family val="2"/>
    </font>
    <font>
      <sz val="12"/>
      <color rgb="FFFF0000"/>
      <name val="Times New Roman"/>
      <family val="1"/>
    </font>
    <font>
      <b/>
      <sz val="12"/>
      <color rgb="FFFF0000"/>
      <name val="Times New Roman"/>
      <family val="1"/>
    </font>
    <font>
      <sz val="11"/>
      <color rgb="FFFF0000"/>
      <name val="Times New Roman"/>
      <family val="1"/>
    </font>
    <font>
      <sz val="11"/>
      <color theme="1"/>
      <name val="Calibri"/>
      <family val="2"/>
    </font>
    <font>
      <sz val="6"/>
      <color rgb="FF333399"/>
      <name val="Helvetica"/>
    </font>
    <font>
      <i/>
      <sz val="11"/>
      <color theme="1"/>
      <name val="Calibri"/>
      <family val="2"/>
    </font>
    <font>
      <b/>
      <sz val="10"/>
      <color theme="0"/>
      <name val="Arial"/>
      <family val="2"/>
    </font>
    <font>
      <b/>
      <sz val="10"/>
      <color rgb="FF000000"/>
      <name val="Times New Roman"/>
      <family val="1"/>
      <charset val="163"/>
    </font>
    <font>
      <b/>
      <u/>
      <sz val="13"/>
      <color rgb="FF000000"/>
      <name val="Times New Roman"/>
      <family val="1"/>
    </font>
    <font>
      <sz val="13"/>
      <color rgb="FF000000"/>
      <name val="Times New Roman"/>
      <family val="1"/>
    </font>
    <font>
      <b/>
      <i/>
      <sz val="13"/>
      <color rgb="FF000000"/>
      <name val="Times New Roman"/>
      <family val="1"/>
    </font>
    <font>
      <i/>
      <sz val="13"/>
      <color rgb="FF000000"/>
      <name val="Times New Roman"/>
      <family val="1"/>
      <charset val="163"/>
    </font>
    <font>
      <b/>
      <sz val="13"/>
      <color rgb="FF000000"/>
      <name val="Times New Roman"/>
      <family val="1"/>
      <charset val="163"/>
    </font>
    <font>
      <i/>
      <sz val="13"/>
      <name val="Times New Roman"/>
      <family val="1"/>
    </font>
    <font>
      <sz val="10"/>
      <name val=".VnTime"/>
      <family val="2"/>
    </font>
    <font>
      <b/>
      <sz val="8"/>
      <color theme="1"/>
      <name val="Arial"/>
      <family val="2"/>
    </font>
    <font>
      <b/>
      <sz val="10"/>
      <color rgb="FFFF0000"/>
      <name val="Times New Roman"/>
      <family val="1"/>
    </font>
    <font>
      <sz val="10"/>
      <color rgb="FFFF0000"/>
      <name val="Times New Roman"/>
      <family val="1"/>
    </font>
    <font>
      <sz val="12"/>
      <name val=".VnArial Narrow"/>
      <family val="2"/>
    </font>
    <font>
      <sz val="12"/>
      <color theme="1"/>
      <name val="Times New Roman"/>
      <family val="2"/>
    </font>
    <font>
      <sz val="8"/>
      <color theme="1"/>
      <name val="Times New Roman"/>
      <family val="2"/>
    </font>
    <font>
      <b/>
      <sz val="14"/>
      <color theme="1"/>
      <name val="Arial"/>
      <family val="2"/>
    </font>
    <font>
      <b/>
      <sz val="9"/>
      <color theme="1"/>
      <name val="Arial"/>
      <family val="2"/>
    </font>
    <font>
      <sz val="9"/>
      <color theme="1"/>
      <name val="Arial"/>
      <family val="2"/>
    </font>
    <font>
      <b/>
      <sz val="14"/>
      <color theme="1"/>
      <name val="Times New Roman"/>
      <family val="1"/>
    </font>
    <font>
      <b/>
      <sz val="9"/>
      <color theme="1"/>
      <name val="Times New Roman"/>
      <family val="1"/>
    </font>
    <font>
      <b/>
      <sz val="8"/>
      <color theme="1"/>
      <name val="Times New Roman"/>
      <family val="1"/>
    </font>
    <font>
      <i/>
      <sz val="10"/>
      <color theme="1"/>
      <name val="Times New Roman"/>
      <family val="1"/>
    </font>
    <font>
      <i/>
      <sz val="8"/>
      <color theme="1"/>
      <name val="Times New Roman"/>
      <family val="1"/>
    </font>
    <font>
      <b/>
      <i/>
      <sz val="8"/>
      <color theme="1"/>
      <name val="Times New Roman"/>
      <family val="1"/>
    </font>
    <font>
      <b/>
      <sz val="11"/>
      <color theme="1"/>
      <name val="Times New Roman"/>
      <family val="1"/>
    </font>
    <font>
      <i/>
      <sz val="9"/>
      <color theme="1"/>
      <name val="Times New Roman"/>
      <family val="1"/>
    </font>
    <font>
      <i/>
      <sz val="11"/>
      <color theme="1"/>
      <name val="Times New Roman"/>
      <family val="1"/>
    </font>
    <font>
      <b/>
      <sz val="13"/>
      <color theme="1"/>
      <name val="Times New Roman"/>
      <family val="1"/>
    </font>
    <font>
      <i/>
      <sz val="12"/>
      <color theme="1"/>
      <name val="Times New Roman"/>
      <family val="1"/>
    </font>
  </fonts>
  <fills count="35">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gray125">
        <fgColor indexed="35"/>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patternFill>
    </fill>
    <fill>
      <patternFill patternType="solid">
        <fgColor rgb="FFFFC000"/>
        <bgColor indexed="64"/>
      </patternFill>
    </fill>
    <fill>
      <patternFill patternType="solid">
        <fgColor theme="5" tint="0.39997558519241921"/>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style="double">
        <color indexed="64"/>
      </top>
      <bottom/>
      <diagonal/>
    </border>
    <border>
      <left style="thin">
        <color indexed="64"/>
      </left>
      <right/>
      <top style="thin">
        <color indexed="64"/>
      </top>
      <bottom style="thin">
        <color indexed="64"/>
      </bottom>
      <diagonal/>
    </border>
    <border>
      <left/>
      <right style="medium">
        <color indexed="0"/>
      </right>
      <top/>
      <bottom/>
      <diagonal/>
    </border>
    <border>
      <left style="thin">
        <color indexed="64"/>
      </left>
      <right style="thin">
        <color indexed="64"/>
      </right>
      <top/>
      <bottom style="hair">
        <color indexed="64"/>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thin">
        <color indexed="64"/>
      </bottom>
      <diagonal/>
    </border>
    <border>
      <left/>
      <right/>
      <top style="thin">
        <color indexed="64"/>
      </top>
      <bottom/>
      <diagonal/>
    </border>
    <border>
      <left style="thin">
        <color indexed="64"/>
      </left>
      <right/>
      <top style="dotted">
        <color indexed="64"/>
      </top>
      <bottom style="dotted">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rgb="FF979991"/>
      </left>
      <right/>
      <top style="thin">
        <color rgb="FF979991"/>
      </top>
      <bottom/>
      <diagonal/>
    </border>
    <border>
      <left/>
      <right/>
      <top style="thin">
        <color rgb="FF979991"/>
      </top>
      <bottom/>
      <diagonal/>
    </border>
    <border>
      <left style="thin">
        <color rgb="FF979991"/>
      </left>
      <right/>
      <top style="thin">
        <color rgb="FF979991"/>
      </top>
      <bottom style="thin">
        <color rgb="FF979991"/>
      </bottom>
      <diagonal/>
    </border>
    <border>
      <left/>
      <right style="thin">
        <color rgb="FF979991"/>
      </right>
      <top style="thin">
        <color rgb="FF979991"/>
      </top>
      <bottom style="thin">
        <color rgb="FF979991"/>
      </bottom>
      <diagonal/>
    </border>
    <border>
      <left style="thin">
        <color rgb="FF979991"/>
      </left>
      <right style="thin">
        <color rgb="FF979991"/>
      </right>
      <top style="thin">
        <color rgb="FF979991"/>
      </top>
      <bottom/>
      <diagonal/>
    </border>
    <border>
      <left style="thin">
        <color rgb="FF979991"/>
      </left>
      <right style="thin">
        <color rgb="FF979991"/>
      </right>
      <top style="thin">
        <color rgb="FF979991"/>
      </top>
      <bottom style="thin">
        <color rgb="FF979991"/>
      </bottom>
      <diagonal/>
    </border>
    <border>
      <left/>
      <right/>
      <top style="hair">
        <color indexed="64"/>
      </top>
      <bottom style="hair">
        <color indexed="64"/>
      </bottom>
      <diagonal/>
    </border>
    <border>
      <left/>
      <right/>
      <top style="hair">
        <color indexed="64"/>
      </top>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right/>
      <top style="thin">
        <color rgb="FF979991"/>
      </top>
      <bottom style="thin">
        <color rgb="FF97999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s>
  <cellStyleXfs count="523">
    <xf numFmtId="0" fontId="0" fillId="0" borderId="0"/>
    <xf numFmtId="175" fontId="87" fillId="0" borderId="0" applyFont="0" applyFill="0" applyBorder="0" applyAlignment="0" applyProtection="0"/>
    <xf numFmtId="0" fontId="6" fillId="0" borderId="0" applyNumberFormat="0" applyFill="0" applyBorder="0" applyAlignment="0" applyProtection="0"/>
    <xf numFmtId="3" fontId="88" fillId="0" borderId="1"/>
    <xf numFmtId="0" fontId="8" fillId="0" borderId="0"/>
    <xf numFmtId="0" fontId="89" fillId="0" borderId="0" applyFont="0" applyFill="0" applyBorder="0" applyAlignment="0" applyProtection="0"/>
    <xf numFmtId="169" fontId="8" fillId="0" borderId="0" applyFont="0" applyFill="0" applyBorder="0" applyAlignment="0" applyProtection="0"/>
    <xf numFmtId="186" fontId="89" fillId="0" borderId="0" applyFont="0" applyFill="0" applyBorder="0" applyAlignment="0" applyProtection="0"/>
    <xf numFmtId="166" fontId="89" fillId="0" borderId="0" applyFont="0" applyFill="0" applyBorder="0" applyAlignment="0" applyProtection="0"/>
    <xf numFmtId="173" fontId="90" fillId="0" borderId="0" applyFont="0" applyFill="0" applyBorder="0" applyAlignment="0" applyProtection="0"/>
    <xf numFmtId="174" fontId="90" fillId="0" borderId="0" applyFont="0" applyFill="0" applyBorder="0" applyAlignment="0" applyProtection="0"/>
    <xf numFmtId="187" fontId="38" fillId="0" borderId="0" applyFont="0" applyFill="0" applyBorder="0" applyAlignment="0" applyProtection="0"/>
    <xf numFmtId="0" fontId="89" fillId="0" borderId="0" applyFont="0" applyFill="0" applyBorder="0" applyAlignment="0" applyProtection="0"/>
    <xf numFmtId="0" fontId="8" fillId="0" borderId="0"/>
    <xf numFmtId="40" fontId="32" fillId="0" borderId="0" applyFont="0" applyFill="0" applyBorder="0" applyAlignment="0" applyProtection="0"/>
    <xf numFmtId="38" fontId="32" fillId="0" borderId="0" applyFont="0" applyFill="0" applyBorder="0" applyAlignment="0" applyProtection="0"/>
    <xf numFmtId="0" fontId="8" fillId="0" borderId="0"/>
    <xf numFmtId="0" fontId="52" fillId="0" borderId="0" applyNumberFormat="0" applyFill="0" applyBorder="0" applyAlignment="0" applyProtection="0"/>
    <xf numFmtId="188" fontId="91" fillId="0" borderId="0" applyFont="0" applyFill="0" applyBorder="0" applyAlignment="0" applyProtection="0"/>
    <xf numFmtId="0" fontId="92" fillId="0" borderId="0" applyFont="0" applyFill="0" applyBorder="0" applyAlignment="0" applyProtection="0"/>
    <xf numFmtId="0" fontId="52" fillId="0" borderId="0" applyNumberFormat="0" applyFill="0" applyBorder="0" applyAlignment="0" applyProtection="0"/>
    <xf numFmtId="188" fontId="91" fillId="0" borderId="0" applyFont="0" applyFill="0" applyBorder="0" applyAlignment="0" applyProtection="0"/>
    <xf numFmtId="0" fontId="92" fillId="0" borderId="0" applyFont="0" applyFill="0" applyBorder="0" applyAlignment="0" applyProtection="0"/>
    <xf numFmtId="188" fontId="91" fillId="0" borderId="0" applyFont="0" applyFill="0" applyBorder="0" applyAlignment="0" applyProtection="0"/>
    <xf numFmtId="175" fontId="87" fillId="0" borderId="0" applyFont="0" applyFill="0" applyBorder="0" applyAlignment="0" applyProtection="0"/>
    <xf numFmtId="174" fontId="87" fillId="0" borderId="0" applyFont="0" applyFill="0" applyBorder="0" applyAlignment="0" applyProtection="0"/>
    <xf numFmtId="189" fontId="91" fillId="0" borderId="0" applyFont="0" applyFill="0" applyBorder="0" applyAlignment="0" applyProtection="0"/>
    <xf numFmtId="190" fontId="91" fillId="0" borderId="0" applyFont="0" applyFill="0" applyBorder="0" applyAlignment="0" applyProtection="0"/>
    <xf numFmtId="186" fontId="91" fillId="0" borderId="0" applyFont="0" applyFill="0" applyBorder="0" applyAlignment="0" applyProtection="0"/>
    <xf numFmtId="173" fontId="87" fillId="0" borderId="0" applyFont="0" applyFill="0" applyBorder="0" applyAlignment="0" applyProtection="0"/>
    <xf numFmtId="188" fontId="91" fillId="0" borderId="0" applyFont="0" applyFill="0" applyBorder="0" applyAlignment="0" applyProtection="0"/>
    <xf numFmtId="188" fontId="91" fillId="0" borderId="0" applyFont="0" applyFill="0" applyBorder="0" applyAlignment="0" applyProtection="0"/>
    <xf numFmtId="191" fontId="91" fillId="0" borderId="0" applyFont="0" applyFill="0" applyBorder="0" applyAlignment="0" applyProtection="0"/>
    <xf numFmtId="189" fontId="91" fillId="0" borderId="0" applyFont="0" applyFill="0" applyBorder="0" applyAlignment="0" applyProtection="0"/>
    <xf numFmtId="190" fontId="91" fillId="0" borderId="0" applyFont="0" applyFill="0" applyBorder="0" applyAlignment="0" applyProtection="0"/>
    <xf numFmtId="174" fontId="87" fillId="0" borderId="0" applyFont="0" applyFill="0" applyBorder="0" applyAlignment="0" applyProtection="0"/>
    <xf numFmtId="186" fontId="91" fillId="0" borderId="0" applyFont="0" applyFill="0" applyBorder="0" applyAlignment="0" applyProtection="0"/>
    <xf numFmtId="192" fontId="91" fillId="0" borderId="0" applyFont="0" applyFill="0" applyBorder="0" applyAlignment="0" applyProtection="0"/>
    <xf numFmtId="193" fontId="91" fillId="0" borderId="0" applyFont="0" applyFill="0" applyBorder="0" applyAlignment="0" applyProtection="0"/>
    <xf numFmtId="166" fontId="91" fillId="0" borderId="0" applyFont="0" applyFill="0" applyBorder="0" applyAlignment="0" applyProtection="0"/>
    <xf numFmtId="188" fontId="91" fillId="0" borderId="0" applyFont="0" applyFill="0" applyBorder="0" applyAlignment="0" applyProtection="0"/>
    <xf numFmtId="173" fontId="87" fillId="0" borderId="0" applyFont="0" applyFill="0" applyBorder="0" applyAlignment="0" applyProtection="0"/>
    <xf numFmtId="191" fontId="91" fillId="0" borderId="0" applyFont="0" applyFill="0" applyBorder="0" applyAlignment="0" applyProtection="0"/>
    <xf numFmtId="174" fontId="87" fillId="0" borderId="0" applyFont="0" applyFill="0" applyBorder="0" applyAlignment="0" applyProtection="0"/>
    <xf numFmtId="192" fontId="91" fillId="0" borderId="0" applyFont="0" applyFill="0" applyBorder="0" applyAlignment="0" applyProtection="0"/>
    <xf numFmtId="193" fontId="91" fillId="0" borderId="0" applyFont="0" applyFill="0" applyBorder="0" applyAlignment="0" applyProtection="0"/>
    <xf numFmtId="166" fontId="91" fillId="0" borderId="0" applyFont="0" applyFill="0" applyBorder="0" applyAlignment="0" applyProtection="0"/>
    <xf numFmtId="189" fontId="91" fillId="0" borderId="0" applyFont="0" applyFill="0" applyBorder="0" applyAlignment="0" applyProtection="0"/>
    <xf numFmtId="190" fontId="91" fillId="0" borderId="0" applyFont="0" applyFill="0" applyBorder="0" applyAlignment="0" applyProtection="0"/>
    <xf numFmtId="186" fontId="91" fillId="0" borderId="0" applyFont="0" applyFill="0" applyBorder="0" applyAlignment="0" applyProtection="0"/>
    <xf numFmtId="173" fontId="87" fillId="0" borderId="0" applyFont="0" applyFill="0" applyBorder="0" applyAlignment="0" applyProtection="0"/>
    <xf numFmtId="175" fontId="87" fillId="0" borderId="0" applyFont="0" applyFill="0" applyBorder="0" applyAlignment="0" applyProtection="0"/>
    <xf numFmtId="173" fontId="87" fillId="0" borderId="0" applyFont="0" applyFill="0" applyBorder="0" applyAlignment="0" applyProtection="0"/>
    <xf numFmtId="192" fontId="91" fillId="0" borderId="0" applyFont="0" applyFill="0" applyBorder="0" applyAlignment="0" applyProtection="0"/>
    <xf numFmtId="193" fontId="91" fillId="0" borderId="0" applyFont="0" applyFill="0" applyBorder="0" applyAlignment="0" applyProtection="0"/>
    <xf numFmtId="166" fontId="91" fillId="0" borderId="0" applyFont="0" applyFill="0" applyBorder="0" applyAlignment="0" applyProtection="0"/>
    <xf numFmtId="189" fontId="91" fillId="0" borderId="0" applyFont="0" applyFill="0" applyBorder="0" applyAlignment="0" applyProtection="0"/>
    <xf numFmtId="190" fontId="91" fillId="0" borderId="0" applyFont="0" applyFill="0" applyBorder="0" applyAlignment="0" applyProtection="0"/>
    <xf numFmtId="186" fontId="91" fillId="0" borderId="0" applyFont="0" applyFill="0" applyBorder="0" applyAlignment="0" applyProtection="0"/>
    <xf numFmtId="175" fontId="87" fillId="0" borderId="0" applyFont="0" applyFill="0" applyBorder="0" applyAlignment="0" applyProtection="0"/>
    <xf numFmtId="174" fontId="87" fillId="0" borderId="0" applyFont="0" applyFill="0" applyBorder="0" applyAlignment="0" applyProtection="0"/>
    <xf numFmtId="191" fontId="91"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194" fontId="93" fillId="0" borderId="0" applyFont="0" applyFill="0" applyBorder="0" applyAlignment="0" applyProtection="0"/>
    <xf numFmtId="195" fontId="38" fillId="0" borderId="0" applyFont="0" applyFill="0" applyBorder="0" applyAlignment="0" applyProtection="0"/>
    <xf numFmtId="176" fontId="35" fillId="0" borderId="0" applyFont="0" applyFill="0" applyBorder="0" applyAlignment="0" applyProtection="0"/>
    <xf numFmtId="175" fontId="35" fillId="0" borderId="0" applyFont="0" applyFill="0" applyBorder="0" applyAlignment="0" applyProtection="0"/>
    <xf numFmtId="195" fontId="38" fillId="0" borderId="0" applyFont="0" applyFill="0" applyBorder="0" applyAlignment="0" applyProtection="0"/>
    <xf numFmtId="176" fontId="35" fillId="0" borderId="0" applyFont="0" applyFill="0" applyBorder="0" applyAlignment="0" applyProtection="0"/>
    <xf numFmtId="196" fontId="52" fillId="0" borderId="0" applyFont="0" applyFill="0" applyBorder="0" applyAlignment="0" applyProtection="0"/>
    <xf numFmtId="170" fontId="36" fillId="0" borderId="0" applyFont="0" applyFill="0" applyBorder="0" applyAlignment="0" applyProtection="0"/>
    <xf numFmtId="0" fontId="94" fillId="0" borderId="0"/>
    <xf numFmtId="0" fontId="94" fillId="0" borderId="0"/>
    <xf numFmtId="0" fontId="66" fillId="0" borderId="0"/>
    <xf numFmtId="3" fontId="88" fillId="0" borderId="1"/>
    <xf numFmtId="3" fontId="88" fillId="0" borderId="1"/>
    <xf numFmtId="0" fontId="95" fillId="2" borderId="0"/>
    <xf numFmtId="0" fontId="95" fillId="2" borderId="0"/>
    <xf numFmtId="0" fontId="56" fillId="2" borderId="0"/>
    <xf numFmtId="0" fontId="56" fillId="2" borderId="0"/>
    <xf numFmtId="0" fontId="95" fillId="2" borderId="0"/>
    <xf numFmtId="0" fontId="56" fillId="2" borderId="0"/>
    <xf numFmtId="0" fontId="95" fillId="2" borderId="0"/>
    <xf numFmtId="0" fontId="56" fillId="2" borderId="0"/>
    <xf numFmtId="0" fontId="95" fillId="2" borderId="0"/>
    <xf numFmtId="0" fontId="95" fillId="2" borderId="0"/>
    <xf numFmtId="0" fontId="95" fillId="2" borderId="0"/>
    <xf numFmtId="0" fontId="56" fillId="2" borderId="0"/>
    <xf numFmtId="0" fontId="56" fillId="2" borderId="0"/>
    <xf numFmtId="0" fontId="56" fillId="2" borderId="0"/>
    <xf numFmtId="0" fontId="95" fillId="2" borderId="0"/>
    <xf numFmtId="0" fontId="56" fillId="2" borderId="0"/>
    <xf numFmtId="0" fontId="56" fillId="2" borderId="0"/>
    <xf numFmtId="0" fontId="56" fillId="2" borderId="0"/>
    <xf numFmtId="0" fontId="56" fillId="2" borderId="0"/>
    <xf numFmtId="0" fontId="56" fillId="2" borderId="0"/>
    <xf numFmtId="0" fontId="95" fillId="2" borderId="0"/>
    <xf numFmtId="0" fontId="95" fillId="2" borderId="0"/>
    <xf numFmtId="0" fontId="56" fillId="2" borderId="0"/>
    <xf numFmtId="0" fontId="56" fillId="2" borderId="0"/>
    <xf numFmtId="0" fontId="56" fillId="2" borderId="0"/>
    <xf numFmtId="0" fontId="56" fillId="2" borderId="0"/>
    <xf numFmtId="0" fontId="95" fillId="2" borderId="0"/>
    <xf numFmtId="0" fontId="95" fillId="2" borderId="0"/>
    <xf numFmtId="0" fontId="56" fillId="2" borderId="0"/>
    <xf numFmtId="0" fontId="95" fillId="2" borderId="0"/>
    <xf numFmtId="0" fontId="56" fillId="2" borderId="0"/>
    <xf numFmtId="0" fontId="56" fillId="2" borderId="0"/>
    <xf numFmtId="0" fontId="95" fillId="2" borderId="0"/>
    <xf numFmtId="0" fontId="95" fillId="2" borderId="0"/>
    <xf numFmtId="0" fontId="96" fillId="0" borderId="1" applyNumberFormat="0" applyFont="0" applyBorder="0">
      <alignment horizontal="left" indent="2"/>
    </xf>
    <xf numFmtId="9" fontId="97" fillId="0" borderId="0" applyFont="0" applyFill="0" applyBorder="0" applyAlignment="0" applyProtection="0"/>
    <xf numFmtId="9" fontId="33" fillId="0" borderId="0" applyFont="0" applyFill="0" applyBorder="0" applyAlignment="0" applyProtection="0"/>
    <xf numFmtId="9" fontId="98" fillId="0" borderId="0" applyBorder="0" applyAlignment="0" applyProtection="0"/>
    <xf numFmtId="0" fontId="99" fillId="2" borderId="0"/>
    <xf numFmtId="0" fontId="99" fillId="2" borderId="0"/>
    <xf numFmtId="0" fontId="56" fillId="2" borderId="0"/>
    <xf numFmtId="0" fontId="56" fillId="2" borderId="0"/>
    <xf numFmtId="0" fontId="99" fillId="2" borderId="0"/>
    <xf numFmtId="0" fontId="56" fillId="2" borderId="0"/>
    <xf numFmtId="0" fontId="99" fillId="2" borderId="0"/>
    <xf numFmtId="0" fontId="56" fillId="2" borderId="0"/>
    <xf numFmtId="0" fontId="99" fillId="2" borderId="0"/>
    <xf numFmtId="0" fontId="99" fillId="2" borderId="0"/>
    <xf numFmtId="0" fontId="99" fillId="2" borderId="0"/>
    <xf numFmtId="0" fontId="56" fillId="2" borderId="0"/>
    <xf numFmtId="0" fontId="56" fillId="2" borderId="0"/>
    <xf numFmtId="0" fontId="56" fillId="2" borderId="0"/>
    <xf numFmtId="0" fontId="99" fillId="2" borderId="0"/>
    <xf numFmtId="0" fontId="56" fillId="2" borderId="0"/>
    <xf numFmtId="0" fontId="56" fillId="2" borderId="0"/>
    <xf numFmtId="0" fontId="56" fillId="2" borderId="0"/>
    <xf numFmtId="0" fontId="56" fillId="2" borderId="0"/>
    <xf numFmtId="0" fontId="56" fillId="2" borderId="0"/>
    <xf numFmtId="0" fontId="99" fillId="2" borderId="0"/>
    <xf numFmtId="0" fontId="99" fillId="2" borderId="0"/>
    <xf numFmtId="0" fontId="56" fillId="2" borderId="0"/>
    <xf numFmtId="0" fontId="56" fillId="2" borderId="0"/>
    <xf numFmtId="0" fontId="56" fillId="2" borderId="0"/>
    <xf numFmtId="0" fontId="56" fillId="2" borderId="0"/>
    <xf numFmtId="0" fontId="99" fillId="2" borderId="0"/>
    <xf numFmtId="0" fontId="99" fillId="2" borderId="0"/>
    <xf numFmtId="0" fontId="56" fillId="2" borderId="0"/>
    <xf numFmtId="0" fontId="99" fillId="2" borderId="0"/>
    <xf numFmtId="0" fontId="56" fillId="2" borderId="0"/>
    <xf numFmtId="0" fontId="56" fillId="2" borderId="0"/>
    <xf numFmtId="0" fontId="99" fillId="2" borderId="0"/>
    <xf numFmtId="0" fontId="99" fillId="2" borderId="0"/>
    <xf numFmtId="0" fontId="96" fillId="0" borderId="1" applyNumberFormat="0" applyFont="0" applyBorder="0" applyAlignment="0">
      <alignment horizontal="center"/>
    </xf>
    <xf numFmtId="0" fontId="6"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100" fillId="2" borderId="0"/>
    <xf numFmtId="0" fontId="100" fillId="2" borderId="0"/>
    <xf numFmtId="0" fontId="56" fillId="2" borderId="0"/>
    <xf numFmtId="0" fontId="56" fillId="2" borderId="0"/>
    <xf numFmtId="0" fontId="100" fillId="2" borderId="0"/>
    <xf numFmtId="0" fontId="56" fillId="2" borderId="0"/>
    <xf numFmtId="0" fontId="100" fillId="2" borderId="0"/>
    <xf numFmtId="0" fontId="56" fillId="2" borderId="0"/>
    <xf numFmtId="0" fontId="100" fillId="2" borderId="0"/>
    <xf numFmtId="0" fontId="100" fillId="2" borderId="0"/>
    <xf numFmtId="0" fontId="100" fillId="2" borderId="0"/>
    <xf numFmtId="0" fontId="56" fillId="2" borderId="0"/>
    <xf numFmtId="0" fontId="56" fillId="2" borderId="0"/>
    <xf numFmtId="0" fontId="56" fillId="2" borderId="0"/>
    <xf numFmtId="0" fontId="100" fillId="2" borderId="0"/>
    <xf numFmtId="0" fontId="56" fillId="2" borderId="0"/>
    <xf numFmtId="0" fontId="56" fillId="2" borderId="0"/>
    <xf numFmtId="0" fontId="56" fillId="2" borderId="0"/>
    <xf numFmtId="0" fontId="56" fillId="2" borderId="0"/>
    <xf numFmtId="0" fontId="56" fillId="2" borderId="0"/>
    <xf numFmtId="0" fontId="100" fillId="2" borderId="0"/>
    <xf numFmtId="0" fontId="100" fillId="2" borderId="0"/>
    <xf numFmtId="0" fontId="56" fillId="2" borderId="0"/>
    <xf numFmtId="0" fontId="56" fillId="2" borderId="0"/>
    <xf numFmtId="0" fontId="56" fillId="2" borderId="0"/>
    <xf numFmtId="0" fontId="56" fillId="2" borderId="0"/>
    <xf numFmtId="0" fontId="100" fillId="2" borderId="0"/>
    <xf numFmtId="0" fontId="100" fillId="2" borderId="0"/>
    <xf numFmtId="0" fontId="56" fillId="2" borderId="0"/>
    <xf numFmtId="0" fontId="100" fillId="2" borderId="0"/>
    <xf numFmtId="0" fontId="56" fillId="2" borderId="0"/>
    <xf numFmtId="0" fontId="56" fillId="2" borderId="0"/>
    <xf numFmtId="0" fontId="100" fillId="2" borderId="0"/>
    <xf numFmtId="0" fontId="101" fillId="0" borderId="0">
      <alignment wrapText="1"/>
    </xf>
    <xf numFmtId="0" fontId="101" fillId="0" borderId="0">
      <alignment wrapText="1"/>
    </xf>
    <xf numFmtId="0" fontId="56" fillId="0" borderId="0">
      <alignment wrapText="1"/>
    </xf>
    <xf numFmtId="0" fontId="56" fillId="0" borderId="0">
      <alignment wrapText="1"/>
    </xf>
    <xf numFmtId="0" fontId="101" fillId="0" borderId="0">
      <alignment wrapText="1"/>
    </xf>
    <xf numFmtId="0" fontId="56" fillId="0" borderId="0">
      <alignment wrapText="1"/>
    </xf>
    <xf numFmtId="0" fontId="101" fillId="0" borderId="0">
      <alignment wrapText="1"/>
    </xf>
    <xf numFmtId="0" fontId="56" fillId="0" borderId="0">
      <alignment wrapText="1"/>
    </xf>
    <xf numFmtId="0" fontId="101" fillId="0" borderId="0">
      <alignment wrapText="1"/>
    </xf>
    <xf numFmtId="0" fontId="101" fillId="0" borderId="0">
      <alignment wrapText="1"/>
    </xf>
    <xf numFmtId="0" fontId="101" fillId="0" borderId="0">
      <alignment wrapText="1"/>
    </xf>
    <xf numFmtId="0" fontId="56" fillId="0" borderId="0">
      <alignment wrapText="1"/>
    </xf>
    <xf numFmtId="0" fontId="56" fillId="0" borderId="0">
      <alignment wrapText="1"/>
    </xf>
    <xf numFmtId="0" fontId="56" fillId="0" borderId="0">
      <alignment wrapText="1"/>
    </xf>
    <xf numFmtId="0" fontId="101" fillId="0" borderId="0">
      <alignment wrapText="1"/>
    </xf>
    <xf numFmtId="0" fontId="56" fillId="0" borderId="0">
      <alignment wrapText="1"/>
    </xf>
    <xf numFmtId="0" fontId="56" fillId="0" borderId="0">
      <alignment wrapText="1"/>
    </xf>
    <xf numFmtId="0" fontId="56" fillId="0" borderId="0">
      <alignment wrapText="1"/>
    </xf>
    <xf numFmtId="0" fontId="56" fillId="0" borderId="0">
      <alignment wrapText="1"/>
    </xf>
    <xf numFmtId="0" fontId="56" fillId="0" borderId="0">
      <alignment wrapText="1"/>
    </xf>
    <xf numFmtId="0" fontId="101" fillId="0" borderId="0">
      <alignment wrapText="1"/>
    </xf>
    <xf numFmtId="0" fontId="101" fillId="0" borderId="0">
      <alignment wrapText="1"/>
    </xf>
    <xf numFmtId="0" fontId="56" fillId="0" borderId="0">
      <alignment wrapText="1"/>
    </xf>
    <xf numFmtId="0" fontId="56" fillId="0" borderId="0">
      <alignment wrapText="1"/>
    </xf>
    <xf numFmtId="0" fontId="56" fillId="0" borderId="0">
      <alignment wrapText="1"/>
    </xf>
    <xf numFmtId="0" fontId="56" fillId="0" borderId="0">
      <alignment wrapText="1"/>
    </xf>
    <xf numFmtId="0" fontId="101" fillId="0" borderId="0">
      <alignment wrapText="1"/>
    </xf>
    <xf numFmtId="0" fontId="101" fillId="0" borderId="0">
      <alignment wrapText="1"/>
    </xf>
    <xf numFmtId="0" fontId="56" fillId="0" borderId="0">
      <alignment wrapText="1"/>
    </xf>
    <xf numFmtId="0" fontId="101" fillId="0" borderId="0">
      <alignment wrapText="1"/>
    </xf>
    <xf numFmtId="0" fontId="56" fillId="0" borderId="0">
      <alignment wrapText="1"/>
    </xf>
    <xf numFmtId="0" fontId="56" fillId="0" borderId="0">
      <alignment wrapText="1"/>
    </xf>
    <xf numFmtId="0" fontId="101" fillId="0" borderId="0">
      <alignment wrapText="1"/>
    </xf>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52" fillId="0" borderId="0"/>
    <xf numFmtId="0" fontId="52" fillId="0" borderId="0"/>
    <xf numFmtId="0" fontId="10" fillId="13"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20" borderId="0" applyNumberFormat="0" applyBorder="0" applyAlignment="0" applyProtection="0"/>
    <xf numFmtId="197" fontId="8" fillId="0" borderId="0" applyFont="0" applyFill="0" applyBorder="0" applyAlignment="0" applyProtection="0"/>
    <xf numFmtId="0" fontId="11" fillId="0" borderId="0" applyFont="0" applyFill="0" applyBorder="0" applyAlignment="0" applyProtection="0"/>
    <xf numFmtId="171" fontId="56" fillId="0" borderId="0" applyFont="0" applyFill="0" applyBorder="0" applyAlignment="0" applyProtection="0"/>
    <xf numFmtId="198" fontId="8" fillId="0" borderId="0" applyFont="0" applyFill="0" applyBorder="0" applyAlignment="0" applyProtection="0"/>
    <xf numFmtId="0" fontId="11" fillId="0" borderId="0" applyFont="0" applyFill="0" applyBorder="0" applyAlignment="0" applyProtection="0"/>
    <xf numFmtId="198" fontId="8" fillId="0" borderId="0" applyFont="0" applyFill="0" applyBorder="0" applyAlignment="0" applyProtection="0"/>
    <xf numFmtId="0" fontId="86" fillId="0" borderId="0">
      <alignment horizontal="center" wrapText="1"/>
      <protection locked="0"/>
    </xf>
    <xf numFmtId="166" fontId="102" fillId="0" borderId="0" applyFont="0" applyFill="0" applyBorder="0" applyAlignment="0" applyProtection="0"/>
    <xf numFmtId="0" fontId="11" fillId="0" borderId="0" applyFont="0" applyFill="0" applyBorder="0" applyAlignment="0" applyProtection="0"/>
    <xf numFmtId="166" fontId="102" fillId="0" borderId="0" applyFont="0" applyFill="0" applyBorder="0" applyAlignment="0" applyProtection="0"/>
    <xf numFmtId="186" fontId="102" fillId="0" borderId="0" applyFont="0" applyFill="0" applyBorder="0" applyAlignment="0" applyProtection="0"/>
    <xf numFmtId="0" fontId="11" fillId="0" borderId="0" applyFont="0" applyFill="0" applyBorder="0" applyAlignment="0" applyProtection="0"/>
    <xf numFmtId="186" fontId="102" fillId="0" borderId="0" applyFont="0" applyFill="0" applyBorder="0" applyAlignment="0" applyProtection="0"/>
    <xf numFmtId="175" fontId="87" fillId="0" borderId="0" applyFont="0" applyFill="0" applyBorder="0" applyAlignment="0" applyProtection="0"/>
    <xf numFmtId="0" fontId="12" fillId="4" borderId="0" applyNumberFormat="0" applyBorder="0" applyAlignment="0" applyProtection="0"/>
    <xf numFmtId="0" fontId="103" fillId="0" borderId="0" applyNumberFormat="0" applyFill="0" applyBorder="0" applyAlignment="0" applyProtection="0"/>
    <xf numFmtId="0" fontId="11" fillId="0" borderId="0"/>
    <xf numFmtId="0" fontId="66" fillId="0" borderId="0"/>
    <xf numFmtId="0" fontId="11" fillId="0" borderId="0"/>
    <xf numFmtId="0" fontId="104" fillId="0" borderId="0"/>
    <xf numFmtId="0" fontId="56" fillId="0" borderId="0"/>
    <xf numFmtId="199" fontId="6" fillId="0" borderId="0" applyFill="0" applyBorder="0" applyAlignment="0"/>
    <xf numFmtId="200" fontId="105" fillId="0" borderId="0" applyFill="0" applyBorder="0" applyAlignment="0"/>
    <xf numFmtId="185" fontId="105" fillId="0" borderId="0" applyFill="0" applyBorder="0" applyAlignment="0"/>
    <xf numFmtId="201" fontId="6" fillId="0" borderId="0" applyFill="0" applyBorder="0" applyAlignment="0"/>
    <xf numFmtId="202" fontId="6" fillId="0" borderId="0" applyFill="0" applyBorder="0" applyAlignment="0"/>
    <xf numFmtId="203" fontId="24" fillId="0" borderId="0" applyFill="0" applyBorder="0" applyAlignment="0"/>
    <xf numFmtId="204" fontId="6" fillId="0" borderId="0" applyFill="0" applyBorder="0" applyAlignment="0"/>
    <xf numFmtId="200" fontId="105" fillId="0" borderId="0" applyFill="0" applyBorder="0" applyAlignment="0"/>
    <xf numFmtId="0" fontId="13" fillId="21" borderId="2" applyNumberFormat="0" applyAlignment="0" applyProtection="0"/>
    <xf numFmtId="0" fontId="106" fillId="0" borderId="0"/>
    <xf numFmtId="205" fontId="91" fillId="0" borderId="0" applyFont="0" applyFill="0" applyBorder="0" applyAlignment="0" applyProtection="0"/>
    <xf numFmtId="0" fontId="14" fillId="22" borderId="3" applyNumberFormat="0" applyAlignment="0" applyProtection="0"/>
    <xf numFmtId="43" fontId="4" fillId="0" borderId="0" applyFont="0" applyFill="0" applyBorder="0" applyAlignment="0" applyProtection="0"/>
    <xf numFmtId="206" fontId="52" fillId="0" borderId="0"/>
    <xf numFmtId="206" fontId="52" fillId="0" borderId="0"/>
    <xf numFmtId="206" fontId="52" fillId="0" borderId="0"/>
    <xf numFmtId="206" fontId="52" fillId="0" borderId="0"/>
    <xf numFmtId="206" fontId="52" fillId="0" borderId="0"/>
    <xf numFmtId="206" fontId="52" fillId="0" borderId="0"/>
    <xf numFmtId="206" fontId="52" fillId="0" borderId="0"/>
    <xf numFmtId="206" fontId="52" fillId="0" borderId="0"/>
    <xf numFmtId="203" fontId="24" fillId="0" borderId="0" applyFont="0" applyFill="0" applyBorder="0" applyAlignment="0" applyProtection="0"/>
    <xf numFmtId="207" fontId="66" fillId="0" borderId="0"/>
    <xf numFmtId="3" fontId="8" fillId="0" borderId="0" applyFont="0" applyFill="0" applyBorder="0" applyAlignment="0" applyProtection="0"/>
    <xf numFmtId="0" fontId="108" fillId="0" borderId="0" applyNumberFormat="0" applyAlignment="0">
      <alignment horizontal="left"/>
    </xf>
    <xf numFmtId="208" fontId="82" fillId="0" borderId="0" applyFont="0" applyFill="0" applyBorder="0" applyAlignment="0" applyProtection="0"/>
    <xf numFmtId="209" fontId="93" fillId="0" borderId="0" applyFont="0" applyFill="0" applyBorder="0" applyAlignment="0" applyProtection="0"/>
    <xf numFmtId="174" fontId="35" fillId="0" borderId="0" applyFont="0" applyFill="0" applyBorder="0" applyAlignment="0" applyProtection="0"/>
    <xf numFmtId="200" fontId="105" fillId="0" borderId="0" applyFont="0" applyFill="0" applyBorder="0" applyAlignment="0" applyProtection="0"/>
    <xf numFmtId="168" fontId="8" fillId="0" borderId="0" applyFont="0" applyFill="0" applyBorder="0" applyAlignment="0" applyProtection="0"/>
    <xf numFmtId="210" fontId="8" fillId="0" borderId="0"/>
    <xf numFmtId="183" fontId="6" fillId="0" borderId="4"/>
    <xf numFmtId="0" fontId="8" fillId="0" borderId="0" applyFont="0" applyFill="0" applyBorder="0" applyAlignment="0" applyProtection="0"/>
    <xf numFmtId="14" fontId="109" fillId="0" borderId="0" applyFill="0" applyBorder="0" applyAlignment="0"/>
    <xf numFmtId="211" fontId="110" fillId="0" borderId="0">
      <protection locked="0"/>
    </xf>
    <xf numFmtId="182" fontId="52" fillId="0" borderId="0" applyFont="0" applyFill="0" applyBorder="0" applyAlignment="0" applyProtection="0"/>
    <xf numFmtId="181" fontId="52" fillId="0" borderId="0" applyFont="0" applyFill="0" applyBorder="0" applyAlignment="0" applyProtection="0"/>
    <xf numFmtId="212" fontId="93" fillId="0" borderId="0" applyFont="0" applyFill="0" applyBorder="0" applyAlignment="0" applyProtection="0"/>
    <xf numFmtId="172" fontId="8" fillId="0" borderId="0" applyFont="0" applyFill="0" applyBorder="0" applyAlignment="0" applyProtection="0"/>
    <xf numFmtId="213" fontId="8" fillId="0" borderId="0"/>
    <xf numFmtId="3" fontId="6" fillId="0" borderId="0" applyFont="0" applyBorder="0" applyAlignment="0"/>
    <xf numFmtId="203" fontId="24" fillId="0" borderId="0" applyFill="0" applyBorder="0" applyAlignment="0"/>
    <xf numFmtId="200" fontId="105" fillId="0" borderId="0" applyFill="0" applyBorder="0" applyAlignment="0"/>
    <xf numFmtId="203" fontId="24" fillId="0" borderId="0" applyFill="0" applyBorder="0" applyAlignment="0"/>
    <xf numFmtId="204" fontId="6" fillId="0" borderId="0" applyFill="0" applyBorder="0" applyAlignment="0"/>
    <xf numFmtId="200" fontId="105" fillId="0" borderId="0" applyFill="0" applyBorder="0" applyAlignment="0"/>
    <xf numFmtId="0" fontId="111" fillId="0" borderId="0" applyNumberFormat="0" applyAlignment="0">
      <alignment horizontal="left"/>
    </xf>
    <xf numFmtId="0" fontId="15" fillId="0" borderId="0" applyNumberFormat="0" applyFill="0" applyBorder="0" applyAlignment="0" applyProtection="0"/>
    <xf numFmtId="3" fontId="6" fillId="0" borderId="0" applyFont="0" applyBorder="0" applyAlignment="0"/>
    <xf numFmtId="2" fontId="8" fillId="0" borderId="0" applyFont="0" applyFill="0" applyBorder="0" applyAlignment="0" applyProtection="0"/>
    <xf numFmtId="0" fontId="16" fillId="5" borderId="0" applyNumberFormat="0" applyBorder="0" applyAlignment="0" applyProtection="0"/>
    <xf numFmtId="38" fontId="17" fillId="2" borderId="0" applyNumberFormat="0" applyBorder="0" applyAlignment="0" applyProtection="0"/>
    <xf numFmtId="0" fontId="112" fillId="0" borderId="0" applyNumberFormat="0" applyFont="0" applyBorder="0" applyAlignment="0">
      <alignment horizontal="left" vertical="center"/>
    </xf>
    <xf numFmtId="0" fontId="113" fillId="23" borderId="0"/>
    <xf numFmtId="0" fontId="114" fillId="0" borderId="0">
      <alignment horizontal="left"/>
    </xf>
    <xf numFmtId="0" fontId="18" fillId="0" borderId="5" applyNumberFormat="0" applyAlignment="0" applyProtection="0">
      <alignment horizontal="left" vertical="center"/>
    </xf>
    <xf numFmtId="0" fontId="18" fillId="0" borderId="6">
      <alignment horizontal="left" vertical="center"/>
    </xf>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115" fillId="0" borderId="0" applyProtection="0"/>
    <xf numFmtId="0" fontId="18" fillId="0" borderId="0" applyProtection="0"/>
    <xf numFmtId="0" fontId="116" fillId="0" borderId="10">
      <alignment horizontal="center"/>
    </xf>
    <xf numFmtId="0" fontId="116" fillId="0" borderId="0">
      <alignment horizontal="center"/>
    </xf>
    <xf numFmtId="49" fontId="43" fillId="0" borderId="1">
      <alignment vertical="center"/>
    </xf>
    <xf numFmtId="193" fontId="91" fillId="0" borderId="0" applyFont="0" applyFill="0" applyBorder="0" applyAlignment="0" applyProtection="0"/>
    <xf numFmtId="0" fontId="117" fillId="0" borderId="0"/>
    <xf numFmtId="0" fontId="39" fillId="0" borderId="0" applyFont="0" applyFill="0" applyBorder="0" applyAlignment="0" applyProtection="0"/>
    <xf numFmtId="0" fontId="39" fillId="0" borderId="0" applyFont="0" applyFill="0" applyBorder="0" applyAlignment="0" applyProtection="0"/>
    <xf numFmtId="0" fontId="22" fillId="8" borderId="2" applyNumberFormat="0" applyAlignment="0" applyProtection="0"/>
    <xf numFmtId="10" fontId="17" fillId="24" borderId="1" applyNumberFormat="0" applyBorder="0" applyAlignment="0" applyProtection="0"/>
    <xf numFmtId="203" fontId="24" fillId="0" borderId="0" applyFill="0" applyBorder="0" applyAlignment="0"/>
    <xf numFmtId="200" fontId="105" fillId="0" borderId="0" applyFill="0" applyBorder="0" applyAlignment="0"/>
    <xf numFmtId="203" fontId="24" fillId="0" borderId="0" applyFill="0" applyBorder="0" applyAlignment="0"/>
    <xf numFmtId="204" fontId="6" fillId="0" borderId="0" applyFill="0" applyBorder="0" applyAlignment="0"/>
    <xf numFmtId="200" fontId="105" fillId="0" borderId="0" applyFill="0" applyBorder="0" applyAlignment="0"/>
    <xf numFmtId="0" fontId="23" fillId="0" borderId="11" applyNumberFormat="0" applyFill="0" applyAlignment="0" applyProtection="0"/>
    <xf numFmtId="38" fontId="92" fillId="0" borderId="0" applyFont="0" applyFill="0" applyBorder="0" applyAlignment="0" applyProtection="0"/>
    <xf numFmtId="40" fontId="92" fillId="0" borderId="0" applyFont="0" applyFill="0" applyBorder="0" applyAlignment="0" applyProtection="0"/>
    <xf numFmtId="38" fontId="92" fillId="0" borderId="0" applyFont="0" applyFill="0" applyBorder="0" applyAlignment="0" applyProtection="0"/>
    <xf numFmtId="40" fontId="92" fillId="0" borderId="0" applyFont="0" applyFill="0" applyBorder="0" applyAlignment="0" applyProtection="0"/>
    <xf numFmtId="0" fontId="118" fillId="0" borderId="10"/>
    <xf numFmtId="214" fontId="8" fillId="0" borderId="12"/>
    <xf numFmtId="215" fontId="92" fillId="0" borderId="0" applyFont="0" applyFill="0" applyBorder="0" applyAlignment="0" applyProtection="0"/>
    <xf numFmtId="216" fontId="92" fillId="0" borderId="0" applyFont="0" applyFill="0" applyBorder="0" applyAlignment="0" applyProtection="0"/>
    <xf numFmtId="195" fontId="92" fillId="0" borderId="0" applyFont="0" applyFill="0" applyBorder="0" applyAlignment="0" applyProtection="0"/>
    <xf numFmtId="217" fontId="92" fillId="0" borderId="0" applyFont="0" applyFill="0" applyBorder="0" applyAlignment="0" applyProtection="0"/>
    <xf numFmtId="0" fontId="24" fillId="0" borderId="0" applyNumberFormat="0" applyFont="0" applyFill="0" applyAlignment="0"/>
    <xf numFmtId="0" fontId="25" fillId="25" borderId="0" applyNumberFormat="0" applyBorder="0" applyAlignment="0" applyProtection="0"/>
    <xf numFmtId="0" fontId="82" fillId="0" borderId="1"/>
    <xf numFmtId="0" fontId="66" fillId="0" borderId="0"/>
    <xf numFmtId="0" fontId="82" fillId="0" borderId="1"/>
    <xf numFmtId="37" fontId="119" fillId="0" borderId="0"/>
    <xf numFmtId="177" fontId="26" fillId="0" borderId="0"/>
    <xf numFmtId="0" fontId="36" fillId="0" borderId="0"/>
    <xf numFmtId="0" fontId="28" fillId="0" borderId="0"/>
    <xf numFmtId="0" fontId="4" fillId="0" borderId="0"/>
    <xf numFmtId="0" fontId="6" fillId="0" borderId="0"/>
    <xf numFmtId="0" fontId="9" fillId="26" borderId="13" applyNumberFormat="0" applyFont="0" applyAlignment="0" applyProtection="0"/>
    <xf numFmtId="174" fontId="94" fillId="0" borderId="0" applyFont="0" applyFill="0" applyBorder="0" applyAlignment="0" applyProtection="0"/>
    <xf numFmtId="173" fontId="94" fillId="0" borderId="0" applyFont="0" applyFill="0" applyBorder="0" applyAlignment="0" applyProtection="0"/>
    <xf numFmtId="0" fontId="120" fillId="0" borderId="0" applyNumberFormat="0" applyFill="0" applyBorder="0" applyAlignment="0" applyProtection="0"/>
    <xf numFmtId="0" fontId="82" fillId="0" borderId="0" applyNumberFormat="0" applyFill="0" applyBorder="0" applyAlignment="0" applyProtection="0"/>
    <xf numFmtId="0" fontId="6" fillId="0" borderId="0" applyNumberFormat="0" applyFill="0" applyBorder="0" applyAlignment="0" applyProtection="0"/>
    <xf numFmtId="0" fontId="27" fillId="21" borderId="14" applyNumberFormat="0" applyAlignment="0" applyProtection="0"/>
    <xf numFmtId="14" fontId="86" fillId="0" borderId="0">
      <alignment horizontal="center" wrapText="1"/>
      <protection locked="0"/>
    </xf>
    <xf numFmtId="202" fontId="6" fillId="0" borderId="0" applyFont="0" applyFill="0" applyBorder="0" applyAlignment="0" applyProtection="0"/>
    <xf numFmtId="218" fontId="8" fillId="0" borderId="0" applyFont="0" applyFill="0" applyBorder="0" applyAlignment="0" applyProtection="0"/>
    <xf numFmtId="10" fontId="28" fillId="0" borderId="0" applyFont="0" applyFill="0" applyBorder="0" applyAlignment="0" applyProtection="0"/>
    <xf numFmtId="9" fontId="92" fillId="0" borderId="15" applyNumberFormat="0" applyBorder="0"/>
    <xf numFmtId="203" fontId="24" fillId="0" borderId="0" applyFill="0" applyBorder="0" applyAlignment="0"/>
    <xf numFmtId="200" fontId="105" fillId="0" borderId="0" applyFill="0" applyBorder="0" applyAlignment="0"/>
    <xf numFmtId="203" fontId="24" fillId="0" borderId="0" applyFill="0" applyBorder="0" applyAlignment="0"/>
    <xf numFmtId="204" fontId="6" fillId="0" borderId="0" applyFill="0" applyBorder="0" applyAlignment="0"/>
    <xf numFmtId="200" fontId="105" fillId="0" borderId="0" applyFill="0" applyBorder="0" applyAlignment="0"/>
    <xf numFmtId="0" fontId="121" fillId="0" borderId="0"/>
    <xf numFmtId="0" fontId="92" fillId="0" borderId="0" applyNumberFormat="0" applyFont="0" applyFill="0" applyBorder="0" applyAlignment="0" applyProtection="0">
      <alignment horizontal="left"/>
    </xf>
    <xf numFmtId="0" fontId="107" fillId="0" borderId="10">
      <alignment horizontal="center"/>
    </xf>
    <xf numFmtId="0" fontId="122" fillId="27" borderId="0" applyNumberFormat="0" applyFont="0" applyBorder="0" applyAlignment="0">
      <alignment horizontal="center"/>
    </xf>
    <xf numFmtId="14" fontId="123" fillId="0" borderId="0" applyNumberFormat="0" applyFill="0" applyBorder="0" applyAlignment="0" applyProtection="0">
      <alignment horizontal="left"/>
    </xf>
    <xf numFmtId="193" fontId="91" fillId="0" borderId="0" applyFont="0" applyFill="0" applyBorder="0" applyAlignment="0" applyProtection="0"/>
    <xf numFmtId="0" fontId="6" fillId="0" borderId="0" applyNumberFormat="0" applyFill="0" applyBorder="0" applyAlignment="0" applyProtection="0"/>
    <xf numFmtId="0" fontId="40" fillId="0" borderId="0">
      <alignment vertical="center"/>
    </xf>
    <xf numFmtId="219" fontId="124" fillId="0" borderId="0" applyFont="0" applyFill="0" applyBorder="0" applyAlignment="0" applyProtection="0"/>
    <xf numFmtId="0" fontId="122" fillId="1" borderId="6" applyNumberFormat="0" applyFont="0" applyAlignment="0">
      <alignment horizontal="center"/>
    </xf>
    <xf numFmtId="0" fontId="125" fillId="0" borderId="0" applyNumberFormat="0" applyFill="0" applyBorder="0" applyAlignment="0">
      <alignment horizontal="center"/>
    </xf>
    <xf numFmtId="0" fontId="8" fillId="0" borderId="0"/>
    <xf numFmtId="0" fontId="92" fillId="0" borderId="0" applyFont="0" applyFill="0" applyBorder="0" applyAlignment="0" applyProtection="0"/>
    <xf numFmtId="220" fontId="52" fillId="0" borderId="0" applyFont="0" applyFill="0" applyBorder="0" applyAlignment="0" applyProtection="0"/>
    <xf numFmtId="0" fontId="8" fillId="0" borderId="0" applyFont="0" applyFill="0" applyBorder="0" applyAlignment="0" applyProtection="0"/>
    <xf numFmtId="2" fontId="8" fillId="0" borderId="0" applyFont="0" applyFill="0" applyBorder="0" applyAlignment="0" applyProtection="0"/>
    <xf numFmtId="0" fontId="18" fillId="0" borderId="6">
      <alignment horizontal="left" vertical="center"/>
    </xf>
    <xf numFmtId="0" fontId="18" fillId="0" borderId="5" applyNumberFormat="0" applyAlignment="0" applyProtection="0">
      <alignment horizontal="left" vertical="center"/>
    </xf>
    <xf numFmtId="0" fontId="18" fillId="0" borderId="0" applyNumberFormat="0" applyFill="0" applyBorder="0" applyAlignment="0" applyProtection="0"/>
    <xf numFmtId="0" fontId="115" fillId="0" borderId="0" applyNumberFormat="0" applyFill="0" applyBorder="0" applyAlignment="0" applyProtection="0"/>
    <xf numFmtId="0" fontId="56" fillId="0" borderId="0"/>
    <xf numFmtId="0" fontId="126" fillId="0" borderId="0"/>
    <xf numFmtId="0" fontId="82" fillId="0" borderId="0"/>
    <xf numFmtId="0" fontId="24" fillId="0" borderId="0" applyNumberFormat="0" applyFont="0" applyFill="0" applyAlignment="0"/>
    <xf numFmtId="0" fontId="82" fillId="0" borderId="0"/>
    <xf numFmtId="192" fontId="91" fillId="0" borderId="0" applyFont="0" applyFill="0" applyBorder="0" applyAlignment="0" applyProtection="0"/>
    <xf numFmtId="193" fontId="91" fillId="0" borderId="0" applyFont="0" applyFill="0" applyBorder="0" applyAlignment="0" applyProtection="0"/>
    <xf numFmtId="166" fontId="91" fillId="0" borderId="0" applyFont="0" applyFill="0" applyBorder="0" applyAlignment="0" applyProtection="0"/>
    <xf numFmtId="188" fontId="91" fillId="0" borderId="0" applyFont="0" applyFill="0" applyBorder="0" applyAlignment="0" applyProtection="0"/>
    <xf numFmtId="188" fontId="91" fillId="0" borderId="0" applyFont="0" applyFill="0" applyBorder="0" applyAlignment="0" applyProtection="0"/>
    <xf numFmtId="191" fontId="91" fillId="0" borderId="0" applyFont="0" applyFill="0" applyBorder="0" applyAlignment="0" applyProtection="0"/>
    <xf numFmtId="0" fontId="8" fillId="0" borderId="16" applyNumberFormat="0" applyFont="0" applyFill="0" applyAlignment="0" applyProtection="0"/>
    <xf numFmtId="221" fontId="82" fillId="0" borderId="0" applyFont="0" applyFill="0" applyBorder="0" applyAlignment="0" applyProtection="0"/>
    <xf numFmtId="0" fontId="24" fillId="0" borderId="0" applyNumberFormat="0" applyFont="0" applyFill="0" applyAlignment="0"/>
    <xf numFmtId="192" fontId="91" fillId="0" borderId="0" applyFont="0" applyFill="0" applyBorder="0" applyAlignment="0" applyProtection="0"/>
    <xf numFmtId="193" fontId="91" fillId="0" borderId="0" applyFont="0" applyFill="0" applyBorder="0" applyAlignment="0" applyProtection="0"/>
    <xf numFmtId="166" fontId="91" fillId="0" borderId="0" applyFont="0" applyFill="0" applyBorder="0" applyAlignment="0" applyProtection="0"/>
    <xf numFmtId="3" fontId="8" fillId="0" borderId="0" applyFont="0" applyFill="0" applyBorder="0" applyAlignment="0" applyProtection="0"/>
    <xf numFmtId="168" fontId="8" fillId="0" borderId="0" applyFont="0" applyFill="0" applyBorder="0" applyAlignment="0" applyProtection="0"/>
    <xf numFmtId="222" fontId="52" fillId="0" borderId="0" applyFont="0" applyFill="0" applyBorder="0" applyAlignment="0" applyProtection="0"/>
    <xf numFmtId="0" fontId="118" fillId="0" borderId="0"/>
    <xf numFmtId="40" fontId="127" fillId="0" borderId="0" applyBorder="0">
      <alignment horizontal="right"/>
    </xf>
    <xf numFmtId="223" fontId="82" fillId="0" borderId="17">
      <alignment horizontal="right" vertical="center"/>
    </xf>
    <xf numFmtId="223" fontId="82" fillId="0" borderId="17">
      <alignment horizontal="right" vertical="center"/>
    </xf>
    <xf numFmtId="224" fontId="42" fillId="0" borderId="17">
      <alignment horizontal="right" vertical="center"/>
    </xf>
    <xf numFmtId="224" fontId="42" fillId="0" borderId="17">
      <alignment horizontal="right" vertical="center"/>
    </xf>
    <xf numFmtId="224" fontId="42" fillId="0" borderId="17">
      <alignment horizontal="right" vertical="center"/>
    </xf>
    <xf numFmtId="224" fontId="42" fillId="0" borderId="17">
      <alignment horizontal="right" vertical="center"/>
    </xf>
    <xf numFmtId="224" fontId="42" fillId="0" borderId="17">
      <alignment horizontal="right" vertical="center"/>
    </xf>
    <xf numFmtId="224" fontId="42" fillId="0" borderId="17">
      <alignment horizontal="right" vertical="center"/>
    </xf>
    <xf numFmtId="49" fontId="109" fillId="0" borderId="0" applyFill="0" applyBorder="0" applyAlignment="0"/>
    <xf numFmtId="225" fontId="8" fillId="0" borderId="0" applyFill="0" applyBorder="0" applyAlignment="0"/>
    <xf numFmtId="226" fontId="8" fillId="0" borderId="0" applyFill="0" applyBorder="0" applyAlignment="0"/>
    <xf numFmtId="227" fontId="82" fillId="0" borderId="17">
      <alignment horizontal="center"/>
    </xf>
    <xf numFmtId="0" fontId="128" fillId="0" borderId="18"/>
    <xf numFmtId="0" fontId="82" fillId="0" borderId="0" applyNumberFormat="0" applyFill="0" applyBorder="0" applyAlignment="0" applyProtection="0"/>
    <xf numFmtId="0" fontId="120" fillId="0" borderId="0" applyNumberFormat="0" applyFill="0" applyBorder="0" applyAlignment="0" applyProtection="0"/>
    <xf numFmtId="3" fontId="129" fillId="0" borderId="19" applyNumberFormat="0" applyBorder="0" applyAlignment="0"/>
    <xf numFmtId="0" fontId="29" fillId="0" borderId="0" applyNumberFormat="0" applyFill="0" applyBorder="0" applyAlignment="0" applyProtection="0"/>
    <xf numFmtId="0" fontId="30" fillId="0" borderId="20" applyNumberFormat="0" applyFill="0" applyAlignment="0" applyProtection="0"/>
    <xf numFmtId="226" fontId="82" fillId="0" borderId="0"/>
    <xf numFmtId="228" fontId="82" fillId="0" borderId="1"/>
    <xf numFmtId="0" fontId="7" fillId="28" borderId="1">
      <alignment horizontal="left" vertical="center"/>
    </xf>
    <xf numFmtId="229" fontId="51" fillId="0" borderId="21">
      <alignment horizontal="left" vertical="top"/>
    </xf>
    <xf numFmtId="229" fontId="52" fillId="0" borderId="22">
      <alignment horizontal="left" vertical="top"/>
    </xf>
    <xf numFmtId="0" fontId="54" fillId="0" borderId="22">
      <alignment horizontal="left" vertical="center"/>
    </xf>
    <xf numFmtId="0" fontId="31" fillId="0" borderId="0" applyNumberFormat="0" applyFill="0" applyBorder="0" applyAlignment="0" applyProtection="0"/>
    <xf numFmtId="0" fontId="130" fillId="0" borderId="0" applyNumberForma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40" fillId="0" borderId="0">
      <alignment vertical="center"/>
    </xf>
    <xf numFmtId="40" fontId="32" fillId="0" borderId="0" applyFont="0" applyFill="0" applyBorder="0" applyAlignment="0" applyProtection="0"/>
    <xf numFmtId="38"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9" fontId="33" fillId="0" borderId="0" applyFont="0" applyFill="0" applyBorder="0" applyAlignment="0" applyProtection="0"/>
    <xf numFmtId="0" fontId="34" fillId="0" borderId="0"/>
    <xf numFmtId="0" fontId="131" fillId="0" borderId="23"/>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230" fontId="8" fillId="0" borderId="0" applyFont="0" applyFill="0" applyBorder="0" applyAlignment="0" applyProtection="0"/>
    <xf numFmtId="231" fontId="8" fillId="0" borderId="0" applyFont="0" applyFill="0" applyBorder="0" applyAlignment="0" applyProtection="0"/>
    <xf numFmtId="171" fontId="36" fillId="0" borderId="0" applyFont="0" applyFill="0" applyBorder="0" applyAlignment="0" applyProtection="0"/>
    <xf numFmtId="170" fontId="36" fillId="0" borderId="0" applyFont="0" applyFill="0" applyBorder="0" applyAlignment="0" applyProtection="0"/>
    <xf numFmtId="0" fontId="37" fillId="0" borderId="0"/>
    <xf numFmtId="0" fontId="24" fillId="0" borderId="0"/>
    <xf numFmtId="173" fontId="35" fillId="0" borderId="0" applyFont="0" applyFill="0" applyBorder="0" applyAlignment="0" applyProtection="0"/>
    <xf numFmtId="174" fontId="35" fillId="0" borderId="0" applyFont="0" applyFill="0" applyBorder="0" applyAlignment="0" applyProtection="0"/>
    <xf numFmtId="173" fontId="8" fillId="0" borderId="0" applyFont="0" applyFill="0" applyBorder="0" applyAlignment="0" applyProtection="0"/>
    <xf numFmtId="0" fontId="133" fillId="0" borderId="0"/>
    <xf numFmtId="175" fontId="35" fillId="0" borderId="0" applyFont="0" applyFill="0" applyBorder="0" applyAlignment="0" applyProtection="0"/>
    <xf numFmtId="6" fontId="38" fillId="0" borderId="0" applyFont="0" applyFill="0" applyBorder="0" applyAlignment="0" applyProtection="0"/>
    <xf numFmtId="176" fontId="35" fillId="0" borderId="0" applyFont="0" applyFill="0" applyBorder="0" applyAlignment="0" applyProtection="0"/>
    <xf numFmtId="0" fontId="3" fillId="0" borderId="0"/>
    <xf numFmtId="164" fontId="139" fillId="0" borderId="0" applyFont="0" applyFill="0" applyBorder="0" applyAlignment="0" applyProtection="0"/>
    <xf numFmtId="0" fontId="3" fillId="0" borderId="0"/>
    <xf numFmtId="164" fontId="139" fillId="0" borderId="0" applyFont="0" applyFill="0" applyBorder="0" applyAlignment="0" applyProtection="0"/>
    <xf numFmtId="0" fontId="3" fillId="0" borderId="0"/>
    <xf numFmtId="164" fontId="139" fillId="0" borderId="0" applyFont="0" applyFill="0" applyBorder="0" applyAlignment="0" applyProtection="0"/>
    <xf numFmtId="0" fontId="66" fillId="0" borderId="0"/>
    <xf numFmtId="0" fontId="147" fillId="0" borderId="0"/>
    <xf numFmtId="0" fontId="8" fillId="0" borderId="0"/>
    <xf numFmtId="0" fontId="4" fillId="0" borderId="0"/>
    <xf numFmtId="0" fontId="8" fillId="0" borderId="0"/>
    <xf numFmtId="0" fontId="172" fillId="0" borderId="0"/>
    <xf numFmtId="0" fontId="8" fillId="0" borderId="0"/>
    <xf numFmtId="0" fontId="4" fillId="0" borderId="0"/>
    <xf numFmtId="0" fontId="52" fillId="0" borderId="0"/>
    <xf numFmtId="0" fontId="178" fillId="0" borderId="0"/>
    <xf numFmtId="9" fontId="178" fillId="0" borderId="0" applyFont="0" applyFill="0" applyBorder="0" applyAlignment="0" applyProtection="0"/>
    <xf numFmtId="228" fontId="139" fillId="0" borderId="0" applyFont="0" applyFill="0" applyBorder="0" applyAlignment="0" applyProtection="0"/>
    <xf numFmtId="0" fontId="4" fillId="0" borderId="0"/>
    <xf numFmtId="43" fontId="172" fillId="0" borderId="0" applyFont="0" applyFill="0" applyBorder="0" applyAlignment="0" applyProtection="0"/>
    <xf numFmtId="0" fontId="172" fillId="0" borderId="0"/>
    <xf numFmtId="238" fontId="139" fillId="0" borderId="0" applyFont="0" applyFill="0" applyBorder="0" applyAlignment="0" applyProtection="0"/>
    <xf numFmtId="238" fontId="139" fillId="0" borderId="0" applyFont="0" applyFill="0" applyBorder="0" applyAlignment="0" applyProtection="0"/>
    <xf numFmtId="0" fontId="2" fillId="0" borderId="0"/>
    <xf numFmtId="43" fontId="2" fillId="0" borderId="0" applyFont="0" applyFill="0" applyBorder="0" applyAlignment="0" applyProtection="0"/>
    <xf numFmtId="0" fontId="8" fillId="0" borderId="0"/>
    <xf numFmtId="43" fontId="4" fillId="0" borderId="0" applyFont="0" applyFill="0" applyBorder="0" applyAlignment="0" applyProtection="0"/>
    <xf numFmtId="0" fontId="4" fillId="0" borderId="0"/>
    <xf numFmtId="0" fontId="198" fillId="0" borderId="0"/>
    <xf numFmtId="0" fontId="212"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27" fillId="0" borderId="0"/>
    <xf numFmtId="0" fontId="228" fillId="0" borderId="0"/>
    <xf numFmtId="0" fontId="9" fillId="0" borderId="0"/>
    <xf numFmtId="0" fontId="84" fillId="0" borderId="0"/>
    <xf numFmtId="0" fontId="8" fillId="0" borderId="0" applyFont="0" applyFill="0" applyBorder="0" applyAlignment="0" applyProtection="0"/>
  </cellStyleXfs>
  <cellXfs count="1482">
    <xf numFmtId="0" fontId="0" fillId="0" borderId="0" xfId="0"/>
    <xf numFmtId="0" fontId="8" fillId="0" borderId="0" xfId="13" applyFont="1" applyFill="1"/>
    <xf numFmtId="0" fontId="8" fillId="0" borderId="24" xfId="13" applyFont="1" applyFill="1" applyBorder="1"/>
    <xf numFmtId="0" fontId="41" fillId="0" borderId="25" xfId="13" applyFont="1" applyFill="1" applyBorder="1"/>
    <xf numFmtId="0" fontId="41" fillId="0" borderId="26" xfId="13" applyFont="1" applyFill="1" applyBorder="1"/>
    <xf numFmtId="0" fontId="8" fillId="0" borderId="26" xfId="13" applyFont="1" applyFill="1" applyBorder="1"/>
    <xf numFmtId="0" fontId="8" fillId="0" borderId="27" xfId="13" applyFont="1" applyFill="1" applyBorder="1"/>
    <xf numFmtId="165" fontId="0" fillId="0" borderId="0" xfId="278" applyNumberFormat="1" applyFont="1"/>
    <xf numFmtId="0" fontId="0" fillId="0" borderId="0" xfId="0" applyAlignment="1">
      <alignment horizontal="center"/>
    </xf>
    <xf numFmtId="0" fontId="6" fillId="0" borderId="0" xfId="0" applyFont="1" applyFill="1"/>
    <xf numFmtId="165" fontId="6" fillId="0" borderId="0" xfId="278" applyNumberFormat="1" applyFont="1" applyFill="1"/>
    <xf numFmtId="165" fontId="6" fillId="0" borderId="0" xfId="0" applyNumberFormat="1" applyFont="1" applyFill="1"/>
    <xf numFmtId="0" fontId="0" fillId="0" borderId="0" xfId="0" applyFill="1"/>
    <xf numFmtId="0" fontId="68" fillId="0" borderId="0" xfId="0" applyFont="1" applyFill="1"/>
    <xf numFmtId="0" fontId="78" fillId="0" borderId="0" xfId="0" applyFont="1" applyFill="1"/>
    <xf numFmtId="0" fontId="55" fillId="0" borderId="0" xfId="0" applyFont="1" applyFill="1"/>
    <xf numFmtId="3" fontId="0" fillId="0" borderId="0" xfId="0" applyNumberFormat="1" applyFill="1"/>
    <xf numFmtId="0" fontId="45" fillId="0" borderId="0" xfId="0" applyFont="1" applyFill="1"/>
    <xf numFmtId="0" fontId="63" fillId="0" borderId="1" xfId="0" applyFont="1" applyFill="1" applyBorder="1"/>
    <xf numFmtId="0" fontId="40" fillId="0" borderId="1" xfId="0" applyFont="1" applyFill="1" applyBorder="1"/>
    <xf numFmtId="0" fontId="40" fillId="0" borderId="0" xfId="0" applyFont="1" applyFill="1"/>
    <xf numFmtId="0" fontId="63" fillId="0" borderId="1" xfId="0" applyFont="1" applyFill="1" applyBorder="1" applyAlignment="1">
      <alignment horizontal="center" vertical="center" wrapText="1"/>
    </xf>
    <xf numFmtId="3" fontId="63" fillId="0" borderId="0" xfId="0" applyNumberFormat="1" applyFont="1" applyFill="1" applyBorder="1" applyAlignment="1">
      <alignment horizontal="center"/>
    </xf>
    <xf numFmtId="0" fontId="67" fillId="0" borderId="0" xfId="0" applyFont="1" applyFill="1"/>
    <xf numFmtId="0" fontId="8" fillId="0" borderId="0" xfId="0" applyFont="1" applyFill="1"/>
    <xf numFmtId="0" fontId="67" fillId="0" borderId="0" xfId="0" applyFont="1" applyFill="1" applyBorder="1"/>
    <xf numFmtId="0" fontId="67" fillId="0" borderId="36" xfId="0" quotePrefix="1" applyFont="1" applyFill="1" applyBorder="1" applyAlignment="1">
      <alignment horizontal="center"/>
    </xf>
    <xf numFmtId="0" fontId="67" fillId="0" borderId="36" xfId="0" quotePrefix="1" applyFont="1" applyFill="1" applyBorder="1" applyAlignment="1">
      <alignment horizontal="center" wrapText="1"/>
    </xf>
    <xf numFmtId="0" fontId="8" fillId="0" borderId="0" xfId="0" applyFont="1" applyFill="1" applyBorder="1"/>
    <xf numFmtId="3" fontId="8" fillId="0" borderId="0" xfId="0" applyNumberFormat="1" applyFont="1" applyFill="1"/>
    <xf numFmtId="0" fontId="48" fillId="0" borderId="0" xfId="0" applyFont="1" applyFill="1" applyBorder="1"/>
    <xf numFmtId="0" fontId="48" fillId="0" borderId="0" xfId="0" applyFont="1" applyFill="1"/>
    <xf numFmtId="0" fontId="8" fillId="0" borderId="0" xfId="0" applyFont="1" applyFill="1" applyBorder="1" applyAlignment="1">
      <alignment horizontal="center"/>
    </xf>
    <xf numFmtId="3" fontId="8" fillId="0" borderId="0" xfId="0" applyNumberFormat="1" applyFont="1" applyFill="1" applyBorder="1"/>
    <xf numFmtId="0" fontId="67" fillId="0" borderId="0" xfId="0" applyFont="1" applyFill="1" applyAlignment="1"/>
    <xf numFmtId="3" fontId="67" fillId="0" borderId="0" xfId="0" applyNumberFormat="1" applyFont="1" applyFill="1" applyAlignment="1">
      <alignment wrapText="1"/>
    </xf>
    <xf numFmtId="0" fontId="49" fillId="0" borderId="0" xfId="0" applyFont="1" applyFill="1"/>
    <xf numFmtId="0" fontId="8" fillId="0" borderId="0" xfId="0" applyFont="1" applyFill="1" applyAlignment="1">
      <alignment wrapText="1"/>
    </xf>
    <xf numFmtId="165" fontId="0" fillId="0" borderId="0" xfId="278" applyNumberFormat="1" applyFont="1" applyFill="1"/>
    <xf numFmtId="165" fontId="59" fillId="0" borderId="0" xfId="278" applyNumberFormat="1" applyFont="1" applyFill="1"/>
    <xf numFmtId="165" fontId="74" fillId="0" borderId="0" xfId="278" applyNumberFormat="1" applyFont="1" applyFill="1"/>
    <xf numFmtId="165" fontId="44" fillId="0" borderId="0" xfId="278" applyNumberFormat="1" applyFont="1" applyFill="1"/>
    <xf numFmtId="165" fontId="52" fillId="0" borderId="0" xfId="278" applyNumberFormat="1" applyFont="1" applyFill="1"/>
    <xf numFmtId="0" fontId="52" fillId="0" borderId="0" xfId="0" applyFont="1" applyFill="1"/>
    <xf numFmtId="178" fontId="52" fillId="0" borderId="0" xfId="0" applyNumberFormat="1" applyFont="1" applyFill="1"/>
    <xf numFmtId="0" fontId="58" fillId="0" borderId="0" xfId="0" applyFont="1" applyFill="1"/>
    <xf numFmtId="0" fontId="75" fillId="0" borderId="0" xfId="0" applyFont="1" applyFill="1"/>
    <xf numFmtId="0" fontId="66" fillId="0" borderId="0" xfId="0" applyFont="1" applyFill="1"/>
    <xf numFmtId="178" fontId="78" fillId="0" borderId="0" xfId="0" applyNumberFormat="1" applyFont="1" applyFill="1"/>
    <xf numFmtId="0" fontId="71" fillId="0" borderId="0" xfId="0" applyFont="1" applyFill="1"/>
    <xf numFmtId="165" fontId="8" fillId="0" borderId="0" xfId="278" applyNumberFormat="1" applyFont="1" applyFill="1" applyAlignment="1">
      <alignment wrapText="1"/>
    </xf>
    <xf numFmtId="165" fontId="8" fillId="0" borderId="0" xfId="278" applyNumberFormat="1" applyFont="1" applyFill="1"/>
    <xf numFmtId="165" fontId="49" fillId="0" borderId="0" xfId="278" applyNumberFormat="1" applyFont="1" applyFill="1" applyAlignment="1">
      <alignment wrapText="1"/>
    </xf>
    <xf numFmtId="165" fontId="49" fillId="0" borderId="0" xfId="278" applyNumberFormat="1" applyFont="1" applyFill="1"/>
    <xf numFmtId="165" fontId="49" fillId="0" borderId="0" xfId="0" applyNumberFormat="1" applyFont="1" applyFill="1" applyAlignment="1">
      <alignment wrapText="1"/>
    </xf>
    <xf numFmtId="165" fontId="8" fillId="0" borderId="0" xfId="0" applyNumberFormat="1" applyFont="1" applyFill="1" applyAlignment="1">
      <alignment wrapText="1"/>
    </xf>
    <xf numFmtId="0" fontId="135" fillId="0" borderId="0" xfId="0" applyFont="1" applyAlignment="1">
      <alignment horizontal="right" vertical="center"/>
    </xf>
    <xf numFmtId="0" fontId="134" fillId="0" borderId="1" xfId="0" applyFont="1" applyBorder="1" applyAlignment="1">
      <alignment vertical="center" wrapText="1"/>
    </xf>
    <xf numFmtId="0" fontId="136" fillId="0" borderId="1" xfId="0" applyFont="1" applyBorder="1" applyAlignment="1">
      <alignment horizontal="center" vertical="center" wrapText="1"/>
    </xf>
    <xf numFmtId="0" fontId="136" fillId="0" borderId="1" xfId="0" applyFont="1" applyBorder="1" applyAlignment="1">
      <alignment vertical="center" wrapText="1"/>
    </xf>
    <xf numFmtId="0" fontId="135" fillId="0" borderId="1" xfId="0" applyFont="1" applyBorder="1" applyAlignment="1">
      <alignment vertical="center" wrapText="1"/>
    </xf>
    <xf numFmtId="165" fontId="136" fillId="0" borderId="1" xfId="278" applyNumberFormat="1" applyFont="1" applyBorder="1" applyAlignment="1">
      <alignment vertical="center" wrapText="1"/>
    </xf>
    <xf numFmtId="165" fontId="134" fillId="0" borderId="1" xfId="278" applyNumberFormat="1" applyFont="1" applyBorder="1" applyAlignment="1">
      <alignment vertical="center" wrapText="1"/>
    </xf>
    <xf numFmtId="165" fontId="136" fillId="0" borderId="1" xfId="278" applyNumberFormat="1" applyFont="1" applyBorder="1" applyAlignment="1">
      <alignment horizontal="center" vertical="center" wrapText="1"/>
    </xf>
    <xf numFmtId="0" fontId="0" fillId="0" borderId="0" xfId="0" applyFill="1"/>
    <xf numFmtId="0" fontId="0" fillId="0" borderId="0" xfId="0" applyFill="1" applyAlignment="1">
      <alignment horizontal="right"/>
    </xf>
    <xf numFmtId="0" fontId="75" fillId="0" borderId="0" xfId="0" applyFont="1" applyFill="1" applyAlignment="1">
      <alignment horizontal="right"/>
    </xf>
    <xf numFmtId="0" fontId="134" fillId="29" borderId="1" xfId="0" applyFont="1" applyFill="1" applyBorder="1" applyAlignment="1">
      <alignment vertical="center" wrapText="1"/>
    </xf>
    <xf numFmtId="0" fontId="143" fillId="0" borderId="0" xfId="0" applyFont="1"/>
    <xf numFmtId="0" fontId="50" fillId="29" borderId="0" xfId="0" applyFont="1" applyFill="1"/>
    <xf numFmtId="165" fontId="136" fillId="29" borderId="1" xfId="278" applyNumberFormat="1" applyFont="1" applyFill="1" applyBorder="1" applyAlignment="1">
      <alignment horizontal="center" vertical="center" wrapText="1"/>
    </xf>
    <xf numFmtId="178" fontId="57" fillId="0" borderId="0" xfId="0" applyNumberFormat="1" applyFont="1" applyFill="1" applyAlignment="1"/>
    <xf numFmtId="0" fontId="57" fillId="0" borderId="0" xfId="0" applyFont="1" applyFill="1" applyAlignment="1"/>
    <xf numFmtId="0" fontId="0" fillId="29" borderId="0" xfId="0" applyFill="1"/>
    <xf numFmtId="0" fontId="141" fillId="29" borderId="0" xfId="0" applyFont="1" applyFill="1"/>
    <xf numFmtId="0" fontId="142" fillId="29" borderId="0" xfId="0" applyFont="1" applyFill="1"/>
    <xf numFmtId="0" fontId="143" fillId="29" borderId="0" xfId="0" applyFont="1" applyFill="1"/>
    <xf numFmtId="0" fontId="4" fillId="29" borderId="0" xfId="0" applyFont="1" applyFill="1"/>
    <xf numFmtId="3" fontId="64" fillId="0" borderId="0" xfId="0" applyNumberFormat="1" applyFont="1" applyFill="1" applyBorder="1" applyAlignment="1"/>
    <xf numFmtId="3" fontId="52" fillId="0" borderId="0" xfId="0" applyNumberFormat="1" applyFont="1" applyFill="1"/>
    <xf numFmtId="0" fontId="63" fillId="0" borderId="0" xfId="0" applyFont="1" applyFill="1" applyAlignment="1">
      <alignment horizontal="center"/>
    </xf>
    <xf numFmtId="0" fontId="67" fillId="0" borderId="0" xfId="0" applyFont="1" applyFill="1" applyAlignment="1">
      <alignment horizontal="center"/>
    </xf>
    <xf numFmtId="0" fontId="66" fillId="0" borderId="0" xfId="363" applyFont="1" applyFill="1" applyAlignment="1"/>
    <xf numFmtId="0" fontId="8" fillId="0" borderId="30" xfId="0" applyFont="1" applyFill="1" applyBorder="1" applyAlignment="1">
      <alignment horizontal="center"/>
    </xf>
    <xf numFmtId="9" fontId="0" fillId="0" borderId="0" xfId="0" applyNumberFormat="1"/>
    <xf numFmtId="0" fontId="76" fillId="0" borderId="43" xfId="0" applyNumberFormat="1" applyFont="1" applyFill="1" applyBorder="1" applyAlignment="1">
      <alignment vertical="center" wrapText="1"/>
    </xf>
    <xf numFmtId="0" fontId="78" fillId="0" borderId="43" xfId="0" applyNumberFormat="1" applyFont="1" applyFill="1" applyBorder="1" applyAlignment="1">
      <alignment vertical="center" wrapText="1"/>
    </xf>
    <xf numFmtId="0" fontId="76" fillId="0" borderId="43" xfId="0" applyFont="1" applyFill="1" applyBorder="1" applyAlignment="1">
      <alignment vertical="center" wrapText="1"/>
    </xf>
    <xf numFmtId="0" fontId="60" fillId="0" borderId="0" xfId="0" applyFont="1" applyFill="1" applyAlignment="1">
      <alignment vertical="center" wrapText="1"/>
    </xf>
    <xf numFmtId="3" fontId="60" fillId="0" borderId="0" xfId="0" applyNumberFormat="1" applyFont="1" applyFill="1" applyAlignment="1">
      <alignment vertical="center" wrapText="1"/>
    </xf>
    <xf numFmtId="0" fontId="53" fillId="0" borderId="0" xfId="0" applyFont="1" applyFill="1" applyAlignment="1">
      <alignment vertical="center" wrapText="1"/>
    </xf>
    <xf numFmtId="0" fontId="78" fillId="0" borderId="43" xfId="0" applyFont="1" applyFill="1" applyBorder="1" applyAlignment="1">
      <alignment vertical="center" wrapText="1"/>
    </xf>
    <xf numFmtId="0" fontId="56" fillId="0" borderId="0" xfId="0" applyFont="1" applyFill="1" applyAlignment="1">
      <alignment vertical="center" wrapText="1"/>
    </xf>
    <xf numFmtId="3" fontId="56" fillId="0" borderId="0" xfId="0" applyNumberFormat="1" applyFont="1" applyFill="1" applyAlignment="1">
      <alignment vertical="center" wrapText="1"/>
    </xf>
    <xf numFmtId="0" fontId="0" fillId="0" borderId="0" xfId="0" applyFill="1" applyAlignment="1">
      <alignment vertical="center" wrapText="1"/>
    </xf>
    <xf numFmtId="3" fontId="0" fillId="0" borderId="0" xfId="0" applyNumberFormat="1" applyFill="1" applyAlignment="1">
      <alignment vertical="center" wrapText="1"/>
    </xf>
    <xf numFmtId="0" fontId="70" fillId="0" borderId="0" xfId="0" applyFont="1" applyFill="1" applyAlignment="1">
      <alignment vertical="center" wrapText="1"/>
    </xf>
    <xf numFmtId="0" fontId="76" fillId="0" borderId="44" xfId="0" applyNumberFormat="1" applyFont="1" applyFill="1" applyBorder="1" applyAlignment="1">
      <alignment vertical="center" wrapText="1"/>
    </xf>
    <xf numFmtId="3" fontId="53" fillId="0" borderId="0" xfId="0" applyNumberFormat="1" applyFont="1" applyFill="1" applyAlignment="1">
      <alignment vertical="center" wrapText="1"/>
    </xf>
    <xf numFmtId="3" fontId="56" fillId="0" borderId="0" xfId="278" applyNumberFormat="1" applyFont="1" applyFill="1" applyAlignment="1">
      <alignment vertical="center" wrapText="1"/>
    </xf>
    <xf numFmtId="3" fontId="70" fillId="0" borderId="0" xfId="0" applyNumberFormat="1" applyFont="1" applyFill="1" applyAlignment="1">
      <alignment vertical="center" wrapText="1"/>
    </xf>
    <xf numFmtId="3" fontId="75" fillId="0" borderId="0" xfId="0" applyNumberFormat="1" applyFont="1" applyFill="1"/>
    <xf numFmtId="3" fontId="63" fillId="0" borderId="1" xfId="0" applyNumberFormat="1" applyFont="1" applyFill="1" applyBorder="1" applyAlignment="1">
      <alignment horizontal="center" vertical="center" wrapText="1"/>
    </xf>
    <xf numFmtId="3" fontId="40" fillId="0" borderId="0" xfId="0" applyNumberFormat="1" applyFont="1" applyFill="1"/>
    <xf numFmtId="0" fontId="134" fillId="0" borderId="1" xfId="0" applyFont="1" applyBorder="1" applyAlignment="1">
      <alignment horizontal="center" vertical="center" wrapText="1"/>
    </xf>
    <xf numFmtId="165" fontId="134" fillId="0" borderId="1" xfId="278" applyNumberFormat="1" applyFont="1" applyBorder="1" applyAlignment="1">
      <alignment horizontal="center" vertical="center" wrapText="1"/>
    </xf>
    <xf numFmtId="9" fontId="134" fillId="0" borderId="0" xfId="0" applyNumberFormat="1" applyFont="1" applyAlignment="1">
      <alignment horizontal="right" vertical="center"/>
    </xf>
    <xf numFmtId="9" fontId="135" fillId="0" borderId="0" xfId="0" applyNumberFormat="1" applyFont="1" applyAlignment="1">
      <alignment horizontal="right" vertical="center"/>
    </xf>
    <xf numFmtId="9" fontId="134" fillId="0" borderId="1" xfId="0" applyNumberFormat="1" applyFont="1" applyBorder="1" applyAlignment="1">
      <alignment horizontal="center" vertical="center" wrapText="1"/>
    </xf>
    <xf numFmtId="9" fontId="136" fillId="0" borderId="1" xfId="0" applyNumberFormat="1" applyFont="1" applyBorder="1" applyAlignment="1">
      <alignment horizontal="center" vertical="center" wrapText="1"/>
    </xf>
    <xf numFmtId="0" fontId="138" fillId="0" borderId="1" xfId="0" applyFont="1" applyBorder="1" applyAlignment="1">
      <alignment vertical="center" wrapText="1"/>
    </xf>
    <xf numFmtId="0" fontId="0" fillId="0" borderId="0" xfId="0" applyAlignment="1">
      <alignment horizontal="left"/>
    </xf>
    <xf numFmtId="0" fontId="47" fillId="0" borderId="0" xfId="0" applyFont="1"/>
    <xf numFmtId="165" fontId="47" fillId="0" borderId="0" xfId="278" applyNumberFormat="1" applyFont="1"/>
    <xf numFmtId="1" fontId="134" fillId="0" borderId="1" xfId="0" applyNumberFormat="1" applyFont="1" applyBorder="1" applyAlignment="1">
      <alignment horizontal="center" vertical="center" wrapText="1"/>
    </xf>
    <xf numFmtId="165" fontId="0" fillId="0" borderId="0" xfId="278" applyNumberFormat="1" applyFont="1" applyAlignment="1">
      <alignment horizontal="center"/>
    </xf>
    <xf numFmtId="0" fontId="134" fillId="0" borderId="1" xfId="0" applyFont="1" applyBorder="1" applyAlignment="1">
      <alignment horizontal="center" vertical="center" wrapText="1"/>
    </xf>
    <xf numFmtId="3" fontId="64" fillId="0" borderId="0" xfId="0" applyNumberFormat="1" applyFont="1" applyFill="1" applyBorder="1" applyAlignment="1">
      <alignment horizontal="center"/>
    </xf>
    <xf numFmtId="0" fontId="63" fillId="0" borderId="0" xfId="0" applyFont="1" applyFill="1" applyAlignment="1">
      <alignment horizontal="center"/>
    </xf>
    <xf numFmtId="165" fontId="134" fillId="0" borderId="1" xfId="278" applyNumberFormat="1" applyFont="1" applyBorder="1" applyAlignment="1">
      <alignment horizontal="center" vertical="center" wrapText="1"/>
    </xf>
    <xf numFmtId="0" fontId="134" fillId="0" borderId="43" xfId="0" applyFont="1" applyBorder="1" applyAlignment="1">
      <alignment horizontal="center" vertical="center" wrapText="1"/>
    </xf>
    <xf numFmtId="0" fontId="134" fillId="0" borderId="43" xfId="0" applyFont="1" applyBorder="1" applyAlignment="1">
      <alignment vertical="center" wrapText="1"/>
    </xf>
    <xf numFmtId="165" fontId="136" fillId="0" borderId="43" xfId="278" applyNumberFormat="1" applyFont="1" applyBorder="1" applyAlignment="1">
      <alignment horizontal="center" vertical="center" wrapText="1"/>
    </xf>
    <xf numFmtId="0" fontId="136" fillId="0" borderId="43" xfId="0" applyFont="1" applyBorder="1" applyAlignment="1">
      <alignment horizontal="center" vertical="center" wrapText="1"/>
    </xf>
    <xf numFmtId="165" fontId="134" fillId="0" borderId="43" xfId="278" applyNumberFormat="1" applyFont="1" applyBorder="1" applyAlignment="1">
      <alignment vertical="center" wrapText="1"/>
    </xf>
    <xf numFmtId="0" fontId="136" fillId="29" borderId="43" xfId="0" applyFont="1" applyFill="1" applyBorder="1" applyAlignment="1">
      <alignment vertical="center" wrapText="1"/>
    </xf>
    <xf numFmtId="165" fontId="136" fillId="0" borderId="43" xfId="278" applyNumberFormat="1" applyFont="1" applyBorder="1" applyAlignment="1">
      <alignment vertical="center" wrapText="1"/>
    </xf>
    <xf numFmtId="0" fontId="136" fillId="0" borderId="43" xfId="0" applyFont="1" applyBorder="1" applyAlignment="1">
      <alignment vertical="center" wrapText="1"/>
    </xf>
    <xf numFmtId="0" fontId="136" fillId="29" borderId="43" xfId="0" quotePrefix="1" applyFont="1" applyFill="1" applyBorder="1" applyAlignment="1">
      <alignment vertical="center" wrapText="1"/>
    </xf>
    <xf numFmtId="165" fontId="134" fillId="0" borderId="43" xfId="278" applyNumberFormat="1" applyFont="1" applyBorder="1" applyAlignment="1">
      <alignment horizontal="center" vertical="center" wrapText="1"/>
    </xf>
    <xf numFmtId="0" fontId="135" fillId="0" borderId="43" xfId="0" applyFont="1" applyBorder="1" applyAlignment="1">
      <alignment vertical="center" wrapText="1"/>
    </xf>
    <xf numFmtId="0" fontId="134" fillId="0" borderId="44" xfId="0" applyFont="1" applyBorder="1" applyAlignment="1">
      <alignment horizontal="center" vertical="center" wrapText="1"/>
    </xf>
    <xf numFmtId="0" fontId="134" fillId="0" borderId="44" xfId="0" applyFont="1" applyBorder="1" applyAlignment="1">
      <alignment vertical="center" wrapText="1"/>
    </xf>
    <xf numFmtId="165" fontId="136" fillId="0" borderId="44" xfId="278" applyNumberFormat="1" applyFont="1" applyBorder="1" applyAlignment="1">
      <alignment horizontal="center" vertical="center" wrapText="1"/>
    </xf>
    <xf numFmtId="0" fontId="136" fillId="0" borderId="44" xfId="0" applyFont="1" applyBorder="1" applyAlignment="1">
      <alignment horizontal="center" vertical="center" wrapText="1"/>
    </xf>
    <xf numFmtId="0" fontId="6" fillId="0" borderId="0" xfId="0" applyFont="1"/>
    <xf numFmtId="165" fontId="6" fillId="0" borderId="0" xfId="278" applyNumberFormat="1" applyFont="1"/>
    <xf numFmtId="0" fontId="7" fillId="0" borderId="0" xfId="0" applyFont="1"/>
    <xf numFmtId="0" fontId="135" fillId="0" borderId="43" xfId="0" applyFont="1" applyBorder="1" applyAlignment="1">
      <alignment horizontal="center" vertical="center" wrapText="1"/>
    </xf>
    <xf numFmtId="165" fontId="135" fillId="0" borderId="43" xfId="278" applyNumberFormat="1" applyFont="1" applyBorder="1" applyAlignment="1">
      <alignment horizontal="center" vertical="center" wrapText="1"/>
    </xf>
    <xf numFmtId="165" fontId="134" fillId="0" borderId="44" xfId="278" applyNumberFormat="1" applyFont="1" applyBorder="1" applyAlignment="1">
      <alignment horizontal="center" vertical="center" wrapText="1"/>
    </xf>
    <xf numFmtId="9" fontId="6" fillId="0" borderId="0" xfId="0" applyNumberFormat="1" applyFont="1"/>
    <xf numFmtId="9" fontId="136" fillId="0" borderId="43" xfId="0" applyNumberFormat="1" applyFont="1" applyBorder="1" applyAlignment="1">
      <alignment horizontal="center" vertical="center" wrapText="1"/>
    </xf>
    <xf numFmtId="9" fontId="134" fillId="0" borderId="43" xfId="0" applyNumberFormat="1" applyFont="1" applyBorder="1" applyAlignment="1">
      <alignment vertical="center" wrapText="1"/>
    </xf>
    <xf numFmtId="9" fontId="136" fillId="0" borderId="43" xfId="0" applyNumberFormat="1" applyFont="1" applyBorder="1" applyAlignment="1">
      <alignment vertical="center" wrapText="1"/>
    </xf>
    <xf numFmtId="9" fontId="134" fillId="0" borderId="43" xfId="0" applyNumberFormat="1" applyFont="1" applyBorder="1" applyAlignment="1">
      <alignment horizontal="center" vertical="center" wrapText="1"/>
    </xf>
    <xf numFmtId="9" fontId="135" fillId="0" borderId="43" xfId="0" applyNumberFormat="1" applyFont="1" applyBorder="1" applyAlignment="1">
      <alignment horizontal="center" vertical="center" wrapText="1"/>
    </xf>
    <xf numFmtId="9" fontId="134" fillId="0" borderId="44" xfId="0" applyNumberFormat="1" applyFont="1" applyBorder="1" applyAlignment="1">
      <alignment horizontal="center" vertical="center" wrapText="1"/>
    </xf>
    <xf numFmtId="9" fontId="134" fillId="0" borderId="43" xfId="278" applyNumberFormat="1" applyFont="1" applyBorder="1" applyAlignment="1">
      <alignment horizontal="center" vertical="center" wrapText="1"/>
    </xf>
    <xf numFmtId="9" fontId="136" fillId="0" borderId="43" xfId="278" applyNumberFormat="1" applyFont="1" applyBorder="1" applyAlignment="1">
      <alignment horizontal="center" vertical="center" wrapText="1"/>
    </xf>
    <xf numFmtId="9" fontId="135" fillId="0" borderId="43" xfId="278" applyNumberFormat="1" applyFont="1" applyBorder="1" applyAlignment="1">
      <alignment horizontal="center" vertical="center" wrapText="1"/>
    </xf>
    <xf numFmtId="0" fontId="137" fillId="0" borderId="0" xfId="0" applyFont="1" applyAlignment="1">
      <alignment horizontal="left" vertical="center"/>
    </xf>
    <xf numFmtId="0" fontId="135" fillId="0" borderId="0" xfId="0" applyFont="1" applyAlignment="1">
      <alignment horizontal="left" vertical="center"/>
    </xf>
    <xf numFmtId="0" fontId="135" fillId="0" borderId="1" xfId="0" applyFont="1" applyBorder="1" applyAlignment="1">
      <alignment horizontal="center" vertical="center" wrapText="1"/>
    </xf>
    <xf numFmtId="165" fontId="135" fillId="0" borderId="1" xfId="278" applyNumberFormat="1" applyFont="1" applyBorder="1" applyAlignment="1">
      <alignment vertical="center" wrapText="1"/>
    </xf>
    <xf numFmtId="0" fontId="135" fillId="0" borderId="1" xfId="0" quotePrefix="1" applyFont="1" applyBorder="1" applyAlignment="1">
      <alignment horizontal="center" vertical="center" wrapText="1"/>
    </xf>
    <xf numFmtId="0" fontId="75" fillId="0" borderId="0" xfId="0" applyFont="1"/>
    <xf numFmtId="165" fontId="75" fillId="0" borderId="0" xfId="278" applyNumberFormat="1" applyFont="1"/>
    <xf numFmtId="165" fontId="72" fillId="0" borderId="0" xfId="278" applyNumberFormat="1" applyFont="1" applyAlignment="1">
      <alignment vertical="center" wrapText="1"/>
    </xf>
    <xf numFmtId="0" fontId="72" fillId="0" borderId="0" xfId="0" applyFont="1" applyAlignment="1">
      <alignment vertical="center" wrapText="1"/>
    </xf>
    <xf numFmtId="165" fontId="72" fillId="0" borderId="0" xfId="278" applyNumberFormat="1" applyFont="1"/>
    <xf numFmtId="0" fontId="72" fillId="0" borderId="0" xfId="0" applyFont="1"/>
    <xf numFmtId="9" fontId="134" fillId="0" borderId="0" xfId="0" applyNumberFormat="1" applyFont="1" applyAlignment="1">
      <alignment horizontal="center" vertical="center"/>
    </xf>
    <xf numFmtId="9" fontId="135" fillId="0" borderId="0" xfId="0" applyNumberFormat="1" applyFont="1" applyAlignment="1">
      <alignment horizontal="center" vertical="center"/>
    </xf>
    <xf numFmtId="9" fontId="75" fillId="0" borderId="0" xfId="0" applyNumberFormat="1" applyFont="1" applyAlignment="1">
      <alignment horizontal="center"/>
    </xf>
    <xf numFmtId="9" fontId="136" fillId="0" borderId="44" xfId="0" applyNumberFormat="1" applyFont="1" applyBorder="1" applyAlignment="1">
      <alignment horizontal="center" vertical="center" wrapText="1"/>
    </xf>
    <xf numFmtId="165" fontId="134" fillId="0" borderId="43" xfId="0" applyNumberFormat="1" applyFont="1" applyBorder="1" applyAlignment="1">
      <alignment horizontal="center" vertical="center" wrapText="1"/>
    </xf>
    <xf numFmtId="165" fontId="6" fillId="0" borderId="0" xfId="0" applyNumberFormat="1" applyFont="1"/>
    <xf numFmtId="0" fontId="40" fillId="0" borderId="43" xfId="0" applyFont="1" applyFill="1" applyBorder="1" applyAlignment="1">
      <alignment vertical="center" wrapText="1"/>
    </xf>
    <xf numFmtId="0" fontId="40" fillId="0" borderId="43" xfId="0" applyNumberFormat="1" applyFont="1" applyFill="1" applyBorder="1" applyAlignment="1">
      <alignment vertical="center" wrapText="1"/>
    </xf>
    <xf numFmtId="165" fontId="136" fillId="0" borderId="43" xfId="0" applyNumberFormat="1" applyFont="1" applyBorder="1" applyAlignment="1">
      <alignment horizontal="center" vertical="center" wrapText="1"/>
    </xf>
    <xf numFmtId="0" fontId="63" fillId="0" borderId="43" xfId="0" applyFont="1" applyFill="1" applyBorder="1" applyAlignment="1">
      <alignment horizontal="center" vertical="center" wrapText="1"/>
    </xf>
    <xf numFmtId="0" fontId="65" fillId="0" borderId="19" xfId="0" applyFont="1" applyFill="1" applyBorder="1" applyAlignment="1">
      <alignment vertical="center" wrapText="1"/>
    </xf>
    <xf numFmtId="180" fontId="67" fillId="0" borderId="19" xfId="0" applyNumberFormat="1" applyFont="1" applyFill="1" applyBorder="1" applyAlignment="1">
      <alignment horizontal="center" vertical="center" wrapText="1"/>
    </xf>
    <xf numFmtId="179" fontId="67" fillId="0" borderId="19" xfId="0" applyNumberFormat="1" applyFont="1" applyFill="1" applyBorder="1" applyAlignment="1">
      <alignment horizontal="center" vertical="center" wrapText="1"/>
    </xf>
    <xf numFmtId="38" fontId="65" fillId="0" borderId="0" xfId="0" applyNumberFormat="1" applyFont="1" applyFill="1" applyAlignment="1">
      <alignment vertical="center" wrapText="1"/>
    </xf>
    <xf numFmtId="0" fontId="65" fillId="0" borderId="0" xfId="0" applyFont="1" applyFill="1" applyAlignment="1">
      <alignment vertical="center" wrapText="1"/>
    </xf>
    <xf numFmtId="0" fontId="65" fillId="0" borderId="43" xfId="0" applyFont="1" applyFill="1" applyBorder="1" applyAlignment="1">
      <alignment horizontal="center" vertical="center" wrapText="1"/>
    </xf>
    <xf numFmtId="180" fontId="67" fillId="0" borderId="43" xfId="0" applyNumberFormat="1" applyFont="1" applyFill="1" applyBorder="1" applyAlignment="1">
      <alignment horizontal="center" vertical="center" wrapText="1"/>
    </xf>
    <xf numFmtId="179" fontId="67" fillId="0" borderId="43" xfId="0" applyNumberFormat="1" applyFont="1" applyFill="1" applyBorder="1" applyAlignment="1">
      <alignment horizontal="center" vertical="center" wrapText="1"/>
    </xf>
    <xf numFmtId="0" fontId="63" fillId="0" borderId="43" xfId="0" applyFont="1" applyFill="1" applyBorder="1" applyAlignment="1">
      <alignment vertical="center" wrapText="1"/>
    </xf>
    <xf numFmtId="38" fontId="67" fillId="0" borderId="43" xfId="0" applyNumberFormat="1" applyFont="1" applyFill="1" applyBorder="1" applyAlignment="1">
      <alignment vertical="center" wrapText="1"/>
    </xf>
    <xf numFmtId="3" fontId="67" fillId="0" borderId="43" xfId="0" applyNumberFormat="1" applyFont="1" applyFill="1" applyBorder="1" applyAlignment="1">
      <alignment vertical="center" wrapText="1"/>
    </xf>
    <xf numFmtId="0" fontId="63" fillId="0" borderId="0" xfId="0" applyFont="1" applyFill="1" applyAlignment="1">
      <alignment vertical="center" wrapText="1"/>
    </xf>
    <xf numFmtId="0" fontId="40" fillId="0" borderId="43" xfId="0" applyFont="1" applyFill="1" applyBorder="1" applyAlignment="1">
      <alignment horizontal="center" vertical="center" wrapText="1"/>
    </xf>
    <xf numFmtId="38" fontId="66" fillId="0" borderId="43" xfId="0" applyNumberFormat="1" applyFont="1" applyFill="1" applyBorder="1" applyAlignment="1">
      <alignment vertical="center" wrapText="1"/>
    </xf>
    <xf numFmtId="180" fontId="66" fillId="0" borderId="43" xfId="0" applyNumberFormat="1" applyFont="1" applyFill="1" applyBorder="1" applyAlignment="1">
      <alignment horizontal="center" vertical="center" wrapText="1"/>
    </xf>
    <xf numFmtId="179" fontId="66" fillId="0" borderId="43" xfId="0" applyNumberFormat="1" applyFont="1" applyFill="1" applyBorder="1" applyAlignment="1">
      <alignment horizontal="center" vertical="center" wrapText="1"/>
    </xf>
    <xf numFmtId="0" fontId="40" fillId="0" borderId="0" xfId="0" applyFont="1" applyFill="1" applyAlignment="1">
      <alignment vertical="center" wrapText="1"/>
    </xf>
    <xf numFmtId="3" fontId="66" fillId="0" borderId="43" xfId="0" applyNumberFormat="1" applyFont="1" applyFill="1" applyBorder="1" applyAlignment="1">
      <alignment vertical="center" wrapText="1"/>
    </xf>
    <xf numFmtId="167" fontId="66" fillId="0" borderId="43" xfId="278" applyNumberFormat="1" applyFont="1" applyFill="1" applyBorder="1" applyAlignment="1">
      <alignment vertical="center" wrapText="1"/>
    </xf>
    <xf numFmtId="3" fontId="67" fillId="0" borderId="43" xfId="278" applyNumberFormat="1" applyFont="1" applyFill="1" applyBorder="1" applyAlignment="1">
      <alignment vertical="center" wrapText="1"/>
    </xf>
    <xf numFmtId="38" fontId="40" fillId="0" borderId="0" xfId="0" applyNumberFormat="1" applyFont="1" applyFill="1" applyAlignment="1">
      <alignment vertical="center" wrapText="1"/>
    </xf>
    <xf numFmtId="167" fontId="67" fillId="0" borderId="43" xfId="278" applyNumberFormat="1" applyFont="1" applyFill="1" applyBorder="1" applyAlignment="1">
      <alignment vertical="center" wrapText="1"/>
    </xf>
    <xf numFmtId="0" fontId="69" fillId="0" borderId="43" xfId="0" applyFont="1" applyFill="1" applyBorder="1" applyAlignment="1">
      <alignment horizontal="center" vertical="center" wrapText="1"/>
    </xf>
    <xf numFmtId="0" fontId="69" fillId="0" borderId="43" xfId="0" applyFont="1" applyFill="1" applyBorder="1" applyAlignment="1">
      <alignment vertical="center" wrapText="1"/>
    </xf>
    <xf numFmtId="0" fontId="63" fillId="0" borderId="44" xfId="0" applyFont="1" applyFill="1" applyBorder="1" applyAlignment="1">
      <alignment horizontal="center" vertical="center" wrapText="1"/>
    </xf>
    <xf numFmtId="0" fontId="63" fillId="0" borderId="44" xfId="0" applyFont="1" applyFill="1" applyBorder="1" applyAlignment="1">
      <alignment vertical="center" wrapText="1"/>
    </xf>
    <xf numFmtId="38" fontId="67" fillId="0" borderId="44" xfId="0" applyNumberFormat="1" applyFont="1" applyFill="1" applyBorder="1" applyAlignment="1">
      <alignment vertical="center" wrapText="1"/>
    </xf>
    <xf numFmtId="3" fontId="67" fillId="0" borderId="44" xfId="0" applyNumberFormat="1" applyFont="1" applyFill="1" applyBorder="1" applyAlignment="1">
      <alignment vertical="center" wrapText="1"/>
    </xf>
    <xf numFmtId="180" fontId="66" fillId="0" borderId="44" xfId="0" applyNumberFormat="1" applyFont="1" applyFill="1" applyBorder="1" applyAlignment="1">
      <alignment horizontal="center" vertical="center" wrapText="1"/>
    </xf>
    <xf numFmtId="179" fontId="66" fillId="0" borderId="44" xfId="0" applyNumberFormat="1" applyFont="1" applyFill="1" applyBorder="1" applyAlignment="1">
      <alignment horizontal="center" vertical="center" wrapText="1"/>
    </xf>
    <xf numFmtId="3" fontId="40" fillId="0" borderId="0" xfId="278" applyNumberFormat="1" applyFont="1" applyFill="1"/>
    <xf numFmtId="43" fontId="6" fillId="0" borderId="0" xfId="278" applyFont="1" applyFill="1"/>
    <xf numFmtId="0" fontId="46" fillId="0" borderId="0" xfId="0" applyFont="1" applyFill="1"/>
    <xf numFmtId="3" fontId="24" fillId="0" borderId="0" xfId="0" applyNumberFormat="1" applyFont="1" applyFill="1" applyBorder="1" applyAlignment="1">
      <alignment horizontal="center"/>
    </xf>
    <xf numFmtId="0" fontId="63" fillId="0" borderId="19" xfId="0" applyFont="1" applyFill="1" applyBorder="1" applyAlignment="1">
      <alignment vertical="center" wrapText="1"/>
    </xf>
    <xf numFmtId="38" fontId="67" fillId="0" borderId="19" xfId="0" applyNumberFormat="1" applyFont="1" applyFill="1" applyBorder="1" applyAlignment="1">
      <alignment vertical="center" wrapText="1"/>
    </xf>
    <xf numFmtId="0" fontId="40" fillId="0" borderId="0" xfId="0" applyFont="1"/>
    <xf numFmtId="165" fontId="40" fillId="0" borderId="0" xfId="278" applyNumberFormat="1" applyFont="1"/>
    <xf numFmtId="0" fontId="40" fillId="0" borderId="0" xfId="0" applyFont="1" applyAlignment="1">
      <alignment horizontal="center"/>
    </xf>
    <xf numFmtId="165" fontId="63" fillId="0" borderId="0" xfId="0" applyNumberFormat="1" applyFont="1"/>
    <xf numFmtId="0" fontId="63" fillId="0" borderId="0" xfId="0" applyFont="1"/>
    <xf numFmtId="165" fontId="40" fillId="0" borderId="0" xfId="0" applyNumberFormat="1" applyFont="1"/>
    <xf numFmtId="9" fontId="40" fillId="0" borderId="0" xfId="0" applyNumberFormat="1" applyFont="1"/>
    <xf numFmtId="0" fontId="135" fillId="29" borderId="43" xfId="0" applyFont="1" applyFill="1" applyBorder="1" applyAlignment="1">
      <alignment vertical="center" wrapText="1"/>
    </xf>
    <xf numFmtId="0" fontId="134" fillId="0" borderId="19" xfId="0" applyFont="1" applyBorder="1" applyAlignment="1">
      <alignment horizontal="center" vertical="center" wrapText="1"/>
    </xf>
    <xf numFmtId="0" fontId="134" fillId="0" borderId="19" xfId="0" applyFont="1" applyBorder="1" applyAlignment="1">
      <alignment vertical="center" wrapText="1"/>
    </xf>
    <xf numFmtId="165" fontId="134" fillId="0" borderId="19" xfId="278" applyNumberFormat="1" applyFont="1" applyBorder="1" applyAlignment="1">
      <alignment horizontal="center" vertical="center" wrapText="1"/>
    </xf>
    <xf numFmtId="9" fontId="134" fillId="0" borderId="19" xfId="278" applyNumberFormat="1" applyFont="1" applyBorder="1" applyAlignment="1">
      <alignment horizontal="center" vertical="center" wrapText="1"/>
    </xf>
    <xf numFmtId="9" fontId="134" fillId="0" borderId="19" xfId="0" applyNumberFormat="1" applyFont="1" applyBorder="1" applyAlignment="1">
      <alignment horizontal="center" vertical="center" wrapText="1"/>
    </xf>
    <xf numFmtId="165" fontId="64" fillId="0" borderId="0" xfId="278" applyNumberFormat="1" applyFont="1"/>
    <xf numFmtId="0" fontId="64" fillId="0" borderId="0" xfId="0" applyFont="1"/>
    <xf numFmtId="165" fontId="63" fillId="0" borderId="0" xfId="278" applyNumberFormat="1" applyFont="1"/>
    <xf numFmtId="0" fontId="134" fillId="29" borderId="43" xfId="0" applyFont="1" applyFill="1" applyBorder="1" applyAlignment="1">
      <alignment horizontal="center" vertical="center" wrapText="1"/>
    </xf>
    <xf numFmtId="0" fontId="134" fillId="29" borderId="43" xfId="0" applyFont="1" applyFill="1" applyBorder="1" applyAlignment="1">
      <alignment vertical="center" wrapText="1"/>
    </xf>
    <xf numFmtId="165" fontId="63" fillId="0" borderId="43" xfId="278" applyNumberFormat="1" applyFont="1" applyBorder="1"/>
    <xf numFmtId="0" fontId="137" fillId="29" borderId="43" xfId="0" applyFont="1" applyFill="1" applyBorder="1" applyAlignment="1">
      <alignment horizontal="center" vertical="center" wrapText="1"/>
    </xf>
    <xf numFmtId="0" fontId="137" fillId="29" borderId="43" xfId="0" applyFont="1" applyFill="1" applyBorder="1" applyAlignment="1">
      <alignment vertical="center" wrapText="1"/>
    </xf>
    <xf numFmtId="165" fontId="40" fillId="0" borderId="43" xfId="278" applyNumberFormat="1" applyFont="1" applyBorder="1"/>
    <xf numFmtId="9" fontId="40" fillId="0" borderId="43" xfId="0" applyNumberFormat="1" applyFont="1" applyBorder="1"/>
    <xf numFmtId="0" fontId="135" fillId="29" borderId="43" xfId="0" applyFont="1" applyFill="1" applyBorder="1" applyAlignment="1">
      <alignment horizontal="center" vertical="center" wrapText="1"/>
    </xf>
    <xf numFmtId="0" fontId="134" fillId="29" borderId="44" xfId="0" applyFont="1" applyFill="1" applyBorder="1" applyAlignment="1">
      <alignment horizontal="center" vertical="center" wrapText="1"/>
    </xf>
    <xf numFmtId="0" fontId="134" fillId="29" borderId="44" xfId="0" applyFont="1" applyFill="1" applyBorder="1" applyAlignment="1">
      <alignment vertical="center" wrapText="1"/>
    </xf>
    <xf numFmtId="165" fontId="63" fillId="0" borderId="44" xfId="278" applyNumberFormat="1" applyFont="1" applyBorder="1"/>
    <xf numFmtId="9" fontId="63" fillId="0" borderId="44" xfId="0" applyNumberFormat="1" applyFont="1" applyBorder="1"/>
    <xf numFmtId="165" fontId="63" fillId="0" borderId="1" xfId="278" applyNumberFormat="1" applyFont="1" applyBorder="1"/>
    <xf numFmtId="9" fontId="63" fillId="0" borderId="1" xfId="0" applyNumberFormat="1" applyFont="1" applyBorder="1"/>
    <xf numFmtId="3" fontId="6" fillId="0" borderId="0" xfId="0" applyNumberFormat="1" applyFont="1" applyFill="1"/>
    <xf numFmtId="184" fontId="40" fillId="0" borderId="0" xfId="278" applyNumberFormat="1" applyFont="1"/>
    <xf numFmtId="0" fontId="134" fillId="0" borderId="0" xfId="0" applyFont="1" applyAlignment="1">
      <alignment horizontal="right" vertical="center"/>
    </xf>
    <xf numFmtId="0" fontId="63" fillId="0" borderId="0" xfId="0" applyFont="1" applyFill="1"/>
    <xf numFmtId="0" fontId="144" fillId="0" borderId="1" xfId="0" applyFont="1" applyBorder="1" applyAlignment="1">
      <alignment horizontal="center" vertical="center" wrapText="1"/>
    </xf>
    <xf numFmtId="0" fontId="150" fillId="0" borderId="0" xfId="0" applyFont="1"/>
    <xf numFmtId="3" fontId="68" fillId="0" borderId="1" xfId="0" applyNumberFormat="1" applyFont="1" applyBorder="1" applyAlignment="1">
      <alignment vertical="center" wrapText="1"/>
    </xf>
    <xf numFmtId="3" fontId="136" fillId="0" borderId="1" xfId="0" applyNumberFormat="1" applyFont="1" applyBorder="1" applyAlignment="1">
      <alignment vertical="center" wrapText="1"/>
    </xf>
    <xf numFmtId="0" fontId="71" fillId="0" borderId="0" xfId="0" applyFont="1" applyFill="1" applyAlignment="1">
      <alignment horizontal="center"/>
    </xf>
    <xf numFmtId="0" fontId="71" fillId="0" borderId="0" xfId="0" applyFont="1" applyFill="1" applyAlignment="1"/>
    <xf numFmtId="0" fontId="61" fillId="29" borderId="0" xfId="485" applyFont="1" applyFill="1" applyAlignment="1"/>
    <xf numFmtId="0" fontId="43" fillId="29" borderId="0" xfId="485" applyFont="1" applyFill="1" applyAlignment="1">
      <alignment horizontal="center"/>
    </xf>
    <xf numFmtId="165" fontId="4" fillId="29" borderId="0" xfId="0" applyNumberFormat="1" applyFont="1" applyFill="1"/>
    <xf numFmtId="0" fontId="3" fillId="29" borderId="0" xfId="485" applyFill="1"/>
    <xf numFmtId="0" fontId="40" fillId="0" borderId="0" xfId="0" applyFont="1" applyAlignment="1">
      <alignment vertical="center"/>
    </xf>
    <xf numFmtId="0" fontId="151" fillId="29" borderId="0" xfId="485" applyFont="1" applyFill="1" applyAlignment="1"/>
    <xf numFmtId="165" fontId="4" fillId="29" borderId="0" xfId="485" applyNumberFormat="1" applyFont="1" applyFill="1" applyBorder="1"/>
    <xf numFmtId="0" fontId="50" fillId="29" borderId="0" xfId="485" applyFont="1" applyFill="1" applyBorder="1"/>
    <xf numFmtId="232" fontId="50" fillId="29" borderId="0" xfId="485" applyNumberFormat="1" applyFont="1" applyFill="1"/>
    <xf numFmtId="165" fontId="152" fillId="29" borderId="0" xfId="0" applyNumberFormat="1" applyFont="1" applyFill="1"/>
    <xf numFmtId="0" fontId="154" fillId="29" borderId="0" xfId="0" applyFont="1" applyFill="1"/>
    <xf numFmtId="0" fontId="153" fillId="29" borderId="1" xfId="0" applyFont="1" applyFill="1" applyBorder="1" applyAlignment="1">
      <alignment horizontal="center" vertical="center" wrapText="1"/>
    </xf>
    <xf numFmtId="0" fontId="86" fillId="29" borderId="1" xfId="0" applyFont="1" applyFill="1" applyBorder="1" applyAlignment="1">
      <alignment horizontal="center" vertical="center" wrapText="1"/>
    </xf>
    <xf numFmtId="0" fontId="153" fillId="29" borderId="1" xfId="0" applyFont="1" applyFill="1" applyBorder="1" applyAlignment="1">
      <alignment vertical="center" wrapText="1"/>
    </xf>
    <xf numFmtId="165" fontId="153" fillId="29" borderId="1" xfId="278" applyNumberFormat="1" applyFont="1" applyFill="1" applyBorder="1" applyAlignment="1">
      <alignment horizontal="right" vertical="center" wrapText="1"/>
    </xf>
    <xf numFmtId="0" fontId="155" fillId="29" borderId="0" xfId="0" applyFont="1" applyFill="1"/>
    <xf numFmtId="0" fontId="86" fillId="29" borderId="1" xfId="0" applyFont="1" applyFill="1" applyBorder="1" applyAlignment="1">
      <alignment horizontal="left" vertical="center" wrapText="1"/>
    </xf>
    <xf numFmtId="165" fontId="86" fillId="29" borderId="1" xfId="278" applyNumberFormat="1" applyFont="1" applyFill="1" applyBorder="1" applyAlignment="1">
      <alignment horizontal="right" vertical="center" wrapText="1"/>
    </xf>
    <xf numFmtId="0" fontId="79" fillId="29" borderId="0" xfId="0" applyFont="1" applyFill="1" applyBorder="1" applyAlignment="1">
      <alignment horizontal="center" vertical="center" wrapText="1"/>
    </xf>
    <xf numFmtId="0" fontId="79" fillId="29" borderId="0" xfId="0" applyFont="1" applyFill="1" applyBorder="1" applyAlignment="1">
      <alignment vertical="center" wrapText="1"/>
    </xf>
    <xf numFmtId="0" fontId="156" fillId="29" borderId="0" xfId="0" applyFont="1" applyFill="1"/>
    <xf numFmtId="0" fontId="0" fillId="29" borderId="0" xfId="0" applyFill="1" applyAlignment="1">
      <alignment horizontal="left"/>
    </xf>
    <xf numFmtId="3" fontId="72" fillId="0" borderId="0" xfId="0" applyNumberFormat="1" applyFont="1" applyFill="1" applyBorder="1" applyAlignment="1">
      <alignment horizontal="center"/>
    </xf>
    <xf numFmtId="3" fontId="71" fillId="0" borderId="0" xfId="0" applyNumberFormat="1" applyFont="1" applyFill="1" applyBorder="1" applyAlignment="1">
      <alignment horizontal="center"/>
    </xf>
    <xf numFmtId="0" fontId="4" fillId="0" borderId="0" xfId="0" applyFont="1" applyFill="1"/>
    <xf numFmtId="0" fontId="43" fillId="0" borderId="0" xfId="0" applyFont="1" applyFill="1"/>
    <xf numFmtId="0" fontId="82" fillId="0" borderId="0" xfId="0" applyFont="1" applyFill="1"/>
    <xf numFmtId="0" fontId="57" fillId="0" borderId="0" xfId="0" applyFont="1" applyFill="1"/>
    <xf numFmtId="3" fontId="73" fillId="0" borderId="0" xfId="0" applyNumberFormat="1" applyFont="1" applyFill="1"/>
    <xf numFmtId="0" fontId="78" fillId="0" borderId="0" xfId="0" applyFont="1" applyAlignment="1">
      <alignment vertical="center"/>
    </xf>
    <xf numFmtId="0" fontId="157" fillId="0" borderId="0" xfId="0" applyFont="1" applyFill="1"/>
    <xf numFmtId="0" fontId="158" fillId="0" borderId="0" xfId="0" applyFont="1" applyFill="1"/>
    <xf numFmtId="3" fontId="77" fillId="0" borderId="0" xfId="0" applyNumberFormat="1" applyFont="1" applyFill="1"/>
    <xf numFmtId="3" fontId="75" fillId="0" borderId="0" xfId="0" applyNumberFormat="1" applyFont="1"/>
    <xf numFmtId="0" fontId="160" fillId="0" borderId="0" xfId="0" applyFont="1"/>
    <xf numFmtId="0" fontId="159" fillId="0" borderId="1" xfId="0" applyFont="1" applyBorder="1" applyAlignment="1">
      <alignment horizontal="center" vertical="center" wrapText="1"/>
    </xf>
    <xf numFmtId="0" fontId="79" fillId="0" borderId="1" xfId="0" applyFont="1" applyBorder="1" applyAlignment="1">
      <alignment horizontal="center" vertical="center" wrapText="1"/>
    </xf>
    <xf numFmtId="0" fontId="77" fillId="0" borderId="1" xfId="0" applyFont="1" applyBorder="1" applyAlignment="1">
      <alignment horizontal="center" vertical="center" wrapText="1"/>
    </xf>
    <xf numFmtId="3" fontId="159" fillId="0" borderId="1" xfId="0" applyNumberFormat="1" applyFont="1" applyBorder="1" applyAlignment="1">
      <alignment horizontal="center" vertical="center" wrapText="1"/>
    </xf>
    <xf numFmtId="0" fontId="159" fillId="0" borderId="1" xfId="0" applyFont="1" applyFill="1" applyBorder="1" applyAlignment="1">
      <alignment horizontal="center" vertical="center" wrapText="1"/>
    </xf>
    <xf numFmtId="0" fontId="161" fillId="0" borderId="1" xfId="0" applyFont="1" applyBorder="1" applyAlignment="1">
      <alignment horizontal="center" vertical="center" wrapText="1"/>
    </xf>
    <xf numFmtId="0" fontId="77" fillId="0" borderId="1" xfId="0" applyFont="1" applyBorder="1" applyAlignment="1">
      <alignment vertical="center" wrapText="1"/>
    </xf>
    <xf numFmtId="179" fontId="77" fillId="0" borderId="1" xfId="0" applyNumberFormat="1" applyFont="1" applyBorder="1" applyAlignment="1">
      <alignment vertical="center" wrapText="1"/>
    </xf>
    <xf numFmtId="179" fontId="161" fillId="0" borderId="1" xfId="0" applyNumberFormat="1" applyFont="1" applyBorder="1" applyAlignment="1">
      <alignment vertical="center" wrapText="1"/>
    </xf>
    <xf numFmtId="0" fontId="162" fillId="0" borderId="0" xfId="0" applyFont="1"/>
    <xf numFmtId="0" fontId="79" fillId="0" borderId="42" xfId="0" applyNumberFormat="1" applyFont="1" applyFill="1" applyBorder="1" applyAlignment="1">
      <alignment horizontal="left"/>
    </xf>
    <xf numFmtId="165" fontId="79" fillId="0" borderId="1" xfId="278" applyNumberFormat="1" applyFont="1" applyBorder="1" applyAlignment="1">
      <alignment vertical="center" wrapText="1"/>
    </xf>
    <xf numFmtId="179" fontId="79" fillId="0" borderId="1" xfId="0" applyNumberFormat="1" applyFont="1" applyBorder="1" applyAlignment="1">
      <alignment vertical="center" wrapText="1"/>
    </xf>
    <xf numFmtId="0" fontId="159" fillId="0" borderId="1" xfId="0" applyFont="1" applyBorder="1" applyAlignment="1">
      <alignment vertical="center" wrapText="1"/>
    </xf>
    <xf numFmtId="0" fontId="79" fillId="0" borderId="38" xfId="0" applyNumberFormat="1" applyFont="1" applyFill="1" applyBorder="1" applyAlignment="1">
      <alignment horizontal="left"/>
    </xf>
    <xf numFmtId="0" fontId="83" fillId="0" borderId="0" xfId="0" applyFont="1" applyFill="1"/>
    <xf numFmtId="3" fontId="84" fillId="0" borderId="0" xfId="0" applyNumberFormat="1" applyFont="1" applyFill="1"/>
    <xf numFmtId="0" fontId="73" fillId="0" borderId="0" xfId="0" applyFont="1" applyFill="1"/>
    <xf numFmtId="0" fontId="135" fillId="0" borderId="0" xfId="0" applyFont="1" applyBorder="1" applyAlignment="1">
      <alignment vertical="center"/>
    </xf>
    <xf numFmtId="0" fontId="164" fillId="0" borderId="1" xfId="0" applyFont="1" applyBorder="1" applyAlignment="1">
      <alignment horizontal="center" vertical="center" wrapText="1"/>
    </xf>
    <xf numFmtId="0" fontId="0" fillId="0" borderId="0" xfId="0" applyFont="1"/>
    <xf numFmtId="0" fontId="66" fillId="0" borderId="1" xfId="0" applyNumberFormat="1" applyFont="1" applyFill="1" applyBorder="1" applyAlignment="1">
      <alignment horizontal="left"/>
    </xf>
    <xf numFmtId="165" fontId="144" fillId="0" borderId="1" xfId="278" applyNumberFormat="1" applyFont="1" applyBorder="1" applyAlignment="1">
      <alignment horizontal="center" vertical="center" wrapText="1"/>
    </xf>
    <xf numFmtId="165" fontId="144" fillId="0" borderId="1" xfId="278" applyNumberFormat="1" applyFont="1" applyBorder="1" applyAlignment="1">
      <alignment horizontal="right" vertical="center" wrapText="1"/>
    </xf>
    <xf numFmtId="165" fontId="144" fillId="0" borderId="1" xfId="0" applyNumberFormat="1" applyFont="1" applyBorder="1" applyAlignment="1">
      <alignment horizontal="center" vertical="center" wrapText="1"/>
    </xf>
    <xf numFmtId="3" fontId="66" fillId="0" borderId="1" xfId="0" applyNumberFormat="1" applyFont="1" applyBorder="1" applyAlignment="1">
      <alignment horizontal="right" vertical="center"/>
    </xf>
    <xf numFmtId="165" fontId="145" fillId="0" borderId="1" xfId="278" applyNumberFormat="1" applyFont="1" applyBorder="1" applyAlignment="1">
      <alignment horizontal="center" vertical="center" wrapText="1"/>
    </xf>
    <xf numFmtId="0" fontId="165" fillId="0" borderId="1" xfId="0" applyFont="1" applyBorder="1" applyAlignment="1">
      <alignment horizontal="center" vertical="center" wrapText="1"/>
    </xf>
    <xf numFmtId="165" fontId="165" fillId="0" borderId="1" xfId="0" applyNumberFormat="1" applyFont="1" applyBorder="1" applyAlignment="1">
      <alignment horizontal="center" vertical="center" wrapText="1"/>
    </xf>
    <xf numFmtId="0" fontId="166" fillId="0" borderId="0" xfId="0" applyFont="1"/>
    <xf numFmtId="165" fontId="52" fillId="0" borderId="0" xfId="0" applyNumberFormat="1" applyFont="1" applyBorder="1"/>
    <xf numFmtId="0" fontId="72" fillId="0" borderId="0" xfId="0" applyFont="1" applyFill="1" applyBorder="1" applyAlignment="1"/>
    <xf numFmtId="0" fontId="0" fillId="0" borderId="0" xfId="0" applyBorder="1"/>
    <xf numFmtId="0" fontId="45" fillId="0" borderId="0" xfId="363" applyFont="1" applyFill="1" applyAlignment="1">
      <alignment horizontal="center"/>
    </xf>
    <xf numFmtId="0" fontId="75" fillId="0" borderId="0" xfId="363" applyFont="1" applyFill="1"/>
    <xf numFmtId="0" fontId="84" fillId="0" borderId="0" xfId="363" applyFont="1" applyFill="1"/>
    <xf numFmtId="0" fontId="4" fillId="0" borderId="0" xfId="363" applyFill="1"/>
    <xf numFmtId="0" fontId="167" fillId="0" borderId="0" xfId="363" applyFont="1" applyFill="1"/>
    <xf numFmtId="0" fontId="4" fillId="0" borderId="0" xfId="363" applyFont="1" applyFill="1" applyAlignment="1">
      <alignment horizontal="center"/>
    </xf>
    <xf numFmtId="38" fontId="66" fillId="0" borderId="0" xfId="363" applyNumberFormat="1" applyFont="1" applyFill="1"/>
    <xf numFmtId="0" fontId="76" fillId="0" borderId="0" xfId="363" applyFont="1" applyFill="1"/>
    <xf numFmtId="0" fontId="76" fillId="0" borderId="1" xfId="363" applyNumberFormat="1" applyFont="1" applyFill="1" applyBorder="1" applyAlignment="1">
      <alignment horizontal="center" vertical="center"/>
    </xf>
    <xf numFmtId="38" fontId="168" fillId="0" borderId="0" xfId="363" applyNumberFormat="1" applyFont="1" applyFill="1"/>
    <xf numFmtId="0" fontId="168" fillId="0" borderId="0" xfId="363" applyFont="1" applyFill="1"/>
    <xf numFmtId="0" fontId="54" fillId="0" borderId="0" xfId="363" applyFont="1" applyFill="1"/>
    <xf numFmtId="0" fontId="169" fillId="0" borderId="0" xfId="363" applyFont="1" applyFill="1"/>
    <xf numFmtId="0" fontId="149" fillId="0" borderId="0" xfId="363" applyFont="1" applyFill="1"/>
    <xf numFmtId="0" fontId="47" fillId="0" borderId="0" xfId="363" applyFont="1" applyFill="1"/>
    <xf numFmtId="0" fontId="46" fillId="0" borderId="0" xfId="363" applyFont="1" applyFill="1"/>
    <xf numFmtId="0" fontId="52" fillId="0" borderId="0" xfId="363" applyFont="1" applyFill="1"/>
    <xf numFmtId="0" fontId="4" fillId="0" borderId="0" xfId="363" applyFont="1" applyFill="1"/>
    <xf numFmtId="0" fontId="173" fillId="0" borderId="0" xfId="492" applyFont="1" applyAlignment="1">
      <alignment horizontal="left" vertical="top" wrapText="1"/>
    </xf>
    <xf numFmtId="0" fontId="172" fillId="0" borderId="0" xfId="492"/>
    <xf numFmtId="3" fontId="67" fillId="0" borderId="0" xfId="487" applyNumberFormat="1" applyFont="1" applyFill="1" applyBorder="1" applyAlignment="1">
      <alignment horizontal="right" vertical="center"/>
    </xf>
    <xf numFmtId="0" fontId="84" fillId="0" borderId="0" xfId="493" applyFont="1" applyBorder="1" applyAlignment="1">
      <alignment horizontal="center" wrapText="1"/>
    </xf>
    <xf numFmtId="0" fontId="84" fillId="0" borderId="0" xfId="493" applyFont="1" applyBorder="1"/>
    <xf numFmtId="0" fontId="172" fillId="0" borderId="0" xfId="492" applyAlignment="1">
      <alignment horizontal="center" vertical="top" wrapText="1"/>
    </xf>
    <xf numFmtId="3" fontId="66" fillId="0" borderId="0" xfId="493" applyNumberFormat="1" applyFont="1" applyBorder="1" applyAlignment="1">
      <alignment horizontal="right" vertical="center"/>
    </xf>
    <xf numFmtId="0" fontId="175" fillId="0" borderId="0" xfId="492" applyFont="1" applyAlignment="1">
      <alignment horizontal="right" vertical="top" wrapText="1"/>
    </xf>
    <xf numFmtId="3" fontId="66" fillId="0" borderId="0" xfId="493" applyNumberFormat="1" applyFont="1" applyBorder="1" applyAlignment="1">
      <alignment horizontal="left" vertical="center"/>
    </xf>
    <xf numFmtId="233" fontId="172" fillId="0" borderId="0" xfId="492" applyNumberFormat="1"/>
    <xf numFmtId="0" fontId="145" fillId="32" borderId="48" xfId="492" applyFont="1" applyFill="1" applyBorder="1" applyAlignment="1">
      <alignment horizontal="center" vertical="center" wrapText="1"/>
    </xf>
    <xf numFmtId="0" fontId="176" fillId="32" borderId="48" xfId="492" applyFont="1" applyFill="1" applyBorder="1" applyAlignment="1">
      <alignment horizontal="center" vertical="center" wrapText="1"/>
    </xf>
    <xf numFmtId="0" fontId="176" fillId="32" borderId="52" xfId="492" applyFont="1" applyFill="1" applyBorder="1" applyAlignment="1">
      <alignment horizontal="center" vertical="center" wrapText="1"/>
    </xf>
    <xf numFmtId="4" fontId="84" fillId="0" borderId="0" xfId="493" applyNumberFormat="1" applyFont="1" applyBorder="1" applyAlignment="1">
      <alignment horizontal="left" vertical="center"/>
    </xf>
    <xf numFmtId="0" fontId="145" fillId="32" borderId="50" xfId="492" applyFont="1" applyFill="1" applyBorder="1" applyAlignment="1">
      <alignment horizontal="center" vertical="center" wrapText="1"/>
    </xf>
    <xf numFmtId="0" fontId="176" fillId="32" borderId="50" xfId="492" applyFont="1" applyFill="1" applyBorder="1" applyAlignment="1">
      <alignment horizontal="left" vertical="center" wrapText="1"/>
    </xf>
    <xf numFmtId="233" fontId="176" fillId="32" borderId="50" xfId="492" applyNumberFormat="1" applyFont="1" applyFill="1" applyBorder="1" applyAlignment="1">
      <alignment horizontal="right" vertical="center" wrapText="1"/>
    </xf>
    <xf numFmtId="10" fontId="176" fillId="32" borderId="50" xfId="492" applyNumberFormat="1" applyFont="1" applyFill="1" applyBorder="1" applyAlignment="1">
      <alignment horizontal="right" vertical="center" wrapText="1"/>
    </xf>
    <xf numFmtId="10" fontId="176" fillId="32" borderId="53" xfId="492" applyNumberFormat="1" applyFont="1" applyFill="1" applyBorder="1" applyAlignment="1">
      <alignment horizontal="right" vertical="center" wrapText="1"/>
    </xf>
    <xf numFmtId="0" fontId="73" fillId="0" borderId="0" xfId="493" applyFont="1" applyFill="1" applyBorder="1" applyAlignment="1">
      <alignment horizontal="center" wrapText="1"/>
    </xf>
    <xf numFmtId="0" fontId="73" fillId="0" borderId="0" xfId="493" applyFont="1" applyFill="1" applyBorder="1" applyAlignment="1">
      <alignment horizontal="center"/>
    </xf>
    <xf numFmtId="0" fontId="176" fillId="32" borderId="50" xfId="492" applyFont="1" applyFill="1" applyBorder="1" applyAlignment="1">
      <alignment horizontal="center" vertical="center" wrapText="1"/>
    </xf>
    <xf numFmtId="233" fontId="145" fillId="32" borderId="50" xfId="492" applyNumberFormat="1" applyFont="1" applyFill="1" applyBorder="1" applyAlignment="1">
      <alignment horizontal="right" vertical="center" wrapText="1"/>
    </xf>
    <xf numFmtId="10" fontId="145" fillId="32" borderId="50" xfId="492" applyNumberFormat="1" applyFont="1" applyFill="1" applyBorder="1" applyAlignment="1">
      <alignment horizontal="right" vertical="center" wrapText="1"/>
    </xf>
    <xf numFmtId="10" fontId="145" fillId="32" borderId="53" xfId="492" applyNumberFormat="1" applyFont="1" applyFill="1" applyBorder="1" applyAlignment="1">
      <alignment horizontal="right" vertical="center" wrapText="1"/>
    </xf>
    <xf numFmtId="0" fontId="84" fillId="0" borderId="0" xfId="493" applyFont="1" applyFill="1" applyBorder="1" applyAlignment="1">
      <alignment horizontal="center" wrapText="1"/>
    </xf>
    <xf numFmtId="0" fontId="84" fillId="0" borderId="0" xfId="493" applyFont="1" applyFill="1" applyBorder="1" applyAlignment="1">
      <alignment horizontal="center"/>
    </xf>
    <xf numFmtId="0" fontId="145" fillId="32" borderId="50" xfId="492" applyFont="1" applyFill="1" applyBorder="1" applyAlignment="1">
      <alignment horizontal="left" vertical="center" wrapText="1"/>
    </xf>
    <xf numFmtId="0" fontId="145" fillId="32" borderId="50" xfId="492" applyFont="1" applyFill="1" applyBorder="1" applyAlignment="1">
      <alignment horizontal="right" vertical="center" wrapText="1"/>
    </xf>
    <xf numFmtId="0" fontId="145" fillId="32" borderId="53" xfId="492" applyFont="1" applyFill="1" applyBorder="1" applyAlignment="1">
      <alignment horizontal="right" vertical="center" wrapText="1"/>
    </xf>
    <xf numFmtId="0" fontId="73" fillId="0" borderId="0" xfId="493" applyFont="1" applyBorder="1" applyAlignment="1">
      <alignment horizontal="center" wrapText="1"/>
    </xf>
    <xf numFmtId="0" fontId="73" fillId="0" borderId="0" xfId="493" applyFont="1" applyBorder="1"/>
    <xf numFmtId="3" fontId="145" fillId="32" borderId="50" xfId="492" applyNumberFormat="1" applyFont="1" applyFill="1" applyBorder="1" applyAlignment="1">
      <alignment horizontal="right" vertical="center" wrapText="1"/>
    </xf>
    <xf numFmtId="0" fontId="84" fillId="0" borderId="0" xfId="493" applyFont="1" applyBorder="1" applyAlignment="1">
      <alignment horizontal="center" vertical="center" wrapText="1"/>
    </xf>
    <xf numFmtId="49" fontId="84" fillId="0" borderId="0" xfId="493" applyNumberFormat="1" applyFont="1" applyBorder="1" applyAlignment="1">
      <alignment horizontal="left" vertical="center" wrapText="1"/>
    </xf>
    <xf numFmtId="3" fontId="84" fillId="0" borderId="0" xfId="493" applyNumberFormat="1" applyFont="1" applyBorder="1" applyAlignment="1">
      <alignment horizontal="right" vertical="center"/>
    </xf>
    <xf numFmtId="4" fontId="84" fillId="0" borderId="0" xfId="493" applyNumberFormat="1" applyFont="1" applyBorder="1" applyAlignment="1">
      <alignment horizontal="right" vertical="center"/>
    </xf>
    <xf numFmtId="3" fontId="0" fillId="29" borderId="0" xfId="0" applyNumberFormat="1" applyFill="1"/>
    <xf numFmtId="3" fontId="54" fillId="29" borderId="0" xfId="0" applyNumberFormat="1" applyFont="1" applyFill="1"/>
    <xf numFmtId="0" fontId="73" fillId="0" borderId="0" xfId="0" applyFont="1" applyFill="1" applyAlignment="1"/>
    <xf numFmtId="3" fontId="82" fillId="0" borderId="0" xfId="0" applyNumberFormat="1" applyFont="1" applyFill="1"/>
    <xf numFmtId="3" fontId="73" fillId="0" borderId="0" xfId="0" applyNumberFormat="1" applyFont="1" applyFill="1" applyAlignment="1"/>
    <xf numFmtId="3" fontId="0" fillId="0" borderId="0" xfId="0" applyNumberFormat="1"/>
    <xf numFmtId="3" fontId="52" fillId="0" borderId="0" xfId="0" applyNumberFormat="1" applyFont="1"/>
    <xf numFmtId="165" fontId="50" fillId="0" borderId="0" xfId="0" applyNumberFormat="1" applyFont="1"/>
    <xf numFmtId="3" fontId="54" fillId="0" borderId="0" xfId="0" applyNumberFormat="1" applyFont="1"/>
    <xf numFmtId="3" fontId="50" fillId="0" borderId="0" xfId="0" applyNumberFormat="1" applyFont="1"/>
    <xf numFmtId="3" fontId="54" fillId="0" borderId="0" xfId="0" applyNumberFormat="1" applyFont="1" applyBorder="1"/>
    <xf numFmtId="0" fontId="134" fillId="0" borderId="1" xfId="0" applyFont="1" applyBorder="1" applyAlignment="1">
      <alignment horizontal="center" vertical="center" wrapText="1"/>
    </xf>
    <xf numFmtId="165" fontId="134" fillId="0" borderId="1" xfId="278" applyNumberFormat="1" applyFont="1" applyBorder="1" applyAlignment="1">
      <alignment horizontal="center" vertical="center" wrapText="1"/>
    </xf>
    <xf numFmtId="49" fontId="66" fillId="0" borderId="0" xfId="489" applyNumberFormat="1" applyFont="1" applyBorder="1" applyAlignment="1">
      <alignment horizontal="center" vertical="center"/>
    </xf>
    <xf numFmtId="49" fontId="66" fillId="0" borderId="0" xfId="489" applyNumberFormat="1" applyFont="1" applyBorder="1" applyAlignment="1">
      <alignment horizontal="left" vertical="center"/>
    </xf>
    <xf numFmtId="0" fontId="24" fillId="0" borderId="0" xfId="0" applyFont="1" applyFill="1"/>
    <xf numFmtId="0" fontId="63" fillId="0" borderId="0" xfId="0" applyFont="1" applyFill="1" applyAlignment="1"/>
    <xf numFmtId="49" fontId="66" fillId="0" borderId="0" xfId="489" applyNumberFormat="1" applyFont="1" applyBorder="1" applyAlignment="1">
      <alignment horizontal="left" vertical="center" wrapText="1"/>
    </xf>
    <xf numFmtId="3" fontId="66" fillId="0" borderId="0" xfId="489" applyNumberFormat="1" applyFont="1" applyBorder="1" applyAlignment="1">
      <alignment horizontal="right" vertical="center"/>
    </xf>
    <xf numFmtId="165" fontId="76" fillId="0" borderId="19" xfId="278" applyNumberFormat="1" applyFont="1" applyFill="1" applyBorder="1"/>
    <xf numFmtId="165" fontId="85" fillId="0" borderId="43" xfId="278" applyNumberFormat="1" applyFont="1" applyFill="1" applyBorder="1"/>
    <xf numFmtId="165" fontId="76" fillId="0" borderId="43" xfId="278" applyNumberFormat="1" applyFont="1" applyFill="1" applyBorder="1"/>
    <xf numFmtId="165" fontId="75" fillId="0" borderId="0" xfId="278" applyNumberFormat="1" applyFont="1" applyFill="1"/>
    <xf numFmtId="165" fontId="63" fillId="0" borderId="0" xfId="278" applyNumberFormat="1" applyFont="1" applyFill="1"/>
    <xf numFmtId="0" fontId="40" fillId="29" borderId="0" xfId="494" applyFont="1" applyFill="1" applyAlignment="1"/>
    <xf numFmtId="165" fontId="40" fillId="29" borderId="0" xfId="278" applyNumberFormat="1" applyFont="1" applyFill="1" applyAlignment="1"/>
    <xf numFmtId="0" fontId="40" fillId="29" borderId="0" xfId="494" applyFont="1" applyFill="1" applyAlignment="1">
      <alignment horizontal="right" vertical="center"/>
    </xf>
    <xf numFmtId="0" fontId="40" fillId="29" borderId="0" xfId="494" applyFont="1" applyFill="1"/>
    <xf numFmtId="165" fontId="40" fillId="29" borderId="0" xfId="278" applyNumberFormat="1" applyFont="1" applyFill="1"/>
    <xf numFmtId="0" fontId="63" fillId="29" borderId="0" xfId="494" applyFont="1" applyFill="1"/>
    <xf numFmtId="0" fontId="63" fillId="0" borderId="0" xfId="494" applyFont="1" applyFill="1"/>
    <xf numFmtId="0" fontId="40" fillId="0" borderId="0" xfId="494" applyFont="1" applyFill="1"/>
    <xf numFmtId="0" fontId="40" fillId="29" borderId="0" xfId="494" applyFont="1" applyFill="1" applyAlignment="1">
      <alignment vertical="center"/>
    </xf>
    <xf numFmtId="0" fontId="63" fillId="29" borderId="0" xfId="494" applyNumberFormat="1" applyFont="1" applyFill="1"/>
    <xf numFmtId="0" fontId="65" fillId="29" borderId="0" xfId="494" applyNumberFormat="1" applyFont="1" applyFill="1"/>
    <xf numFmtId="0" fontId="63" fillId="29" borderId="12" xfId="494" applyNumberFormat="1" applyFont="1" applyFill="1" applyBorder="1" applyAlignment="1">
      <alignment horizontal="left"/>
    </xf>
    <xf numFmtId="0" fontId="63" fillId="29" borderId="43" xfId="494" applyNumberFormat="1" applyFont="1" applyFill="1" applyBorder="1"/>
    <xf numFmtId="0" fontId="40" fillId="0" borderId="43" xfId="494" applyNumberFormat="1" applyFont="1" applyFill="1" applyBorder="1"/>
    <xf numFmtId="0" fontId="40" fillId="0" borderId="43" xfId="494" applyFont="1" applyFill="1" applyBorder="1"/>
    <xf numFmtId="0" fontId="63" fillId="29" borderId="44" xfId="494" applyFont="1" applyFill="1" applyBorder="1"/>
    <xf numFmtId="0" fontId="63" fillId="0" borderId="0" xfId="490" applyNumberFormat="1" applyFont="1" applyFill="1"/>
    <xf numFmtId="0" fontId="65" fillId="0" borderId="0" xfId="490" applyNumberFormat="1" applyFont="1" applyFill="1"/>
    <xf numFmtId="165" fontId="40" fillId="0" borderId="0" xfId="278" applyNumberFormat="1" applyFont="1" applyAlignment="1">
      <alignment horizontal="center"/>
    </xf>
    <xf numFmtId="0" fontId="134" fillId="0" borderId="1" xfId="0" applyFont="1" applyBorder="1" applyAlignment="1">
      <alignment horizontal="center" vertical="center" wrapText="1"/>
    </xf>
    <xf numFmtId="0" fontId="71" fillId="0" borderId="0" xfId="0" applyFont="1"/>
    <xf numFmtId="165" fontId="71" fillId="0" borderId="0" xfId="278" applyNumberFormat="1" applyFont="1"/>
    <xf numFmtId="165" fontId="75" fillId="30" borderId="0" xfId="278" applyNumberFormat="1" applyFont="1" applyFill="1"/>
    <xf numFmtId="165" fontId="75" fillId="0" borderId="0" xfId="0" applyNumberFormat="1" applyFont="1"/>
    <xf numFmtId="0" fontId="148" fillId="0" borderId="1" xfId="0" applyFont="1" applyBorder="1" applyAlignment="1">
      <alignment vertical="top" wrapText="1"/>
    </xf>
    <xf numFmtId="165" fontId="134" fillId="0" borderId="1" xfId="278" applyNumberFormat="1" applyFont="1" applyBorder="1" applyAlignment="1">
      <alignment horizontal="center" vertical="center" wrapText="1"/>
    </xf>
    <xf numFmtId="0" fontId="76" fillId="0" borderId="1" xfId="363" applyNumberFormat="1" applyFont="1" applyFill="1" applyBorder="1" applyAlignment="1">
      <alignment horizontal="center" vertical="center" wrapText="1"/>
    </xf>
    <xf numFmtId="0" fontId="76" fillId="0" borderId="1" xfId="363" applyFont="1" applyFill="1" applyBorder="1" applyAlignment="1">
      <alignment horizontal="center" vertical="center" wrapText="1"/>
    </xf>
    <xf numFmtId="0" fontId="134" fillId="29" borderId="1" xfId="0" applyFont="1" applyFill="1" applyBorder="1" applyAlignment="1">
      <alignment horizontal="center" vertical="center" wrapText="1"/>
    </xf>
    <xf numFmtId="0" fontId="63" fillId="0" borderId="0" xfId="363" applyFont="1" applyFill="1" applyAlignment="1">
      <alignment horizontal="center"/>
    </xf>
    <xf numFmtId="3" fontId="63" fillId="0" borderId="0" xfId="0" applyNumberFormat="1" applyFont="1"/>
    <xf numFmtId="165" fontId="134" fillId="0" borderId="1" xfId="278" applyNumberFormat="1" applyFont="1" applyFill="1" applyBorder="1" applyAlignment="1">
      <alignment vertical="center" wrapText="1"/>
    </xf>
    <xf numFmtId="165" fontId="72" fillId="33" borderId="0" xfId="278" applyNumberFormat="1" applyFont="1" applyFill="1"/>
    <xf numFmtId="165" fontId="75" fillId="33" borderId="0" xfId="278" applyNumberFormat="1" applyFont="1" applyFill="1"/>
    <xf numFmtId="165" fontId="7" fillId="0" borderId="0" xfId="278" applyNumberFormat="1" applyFont="1"/>
    <xf numFmtId="165" fontId="67" fillId="0" borderId="43" xfId="278" applyNumberFormat="1" applyFont="1" applyFill="1" applyBorder="1" applyAlignment="1">
      <alignment vertical="center" wrapText="1"/>
    </xf>
    <xf numFmtId="0" fontId="134" fillId="0" borderId="1" xfId="0" applyFont="1" applyBorder="1" applyAlignment="1">
      <alignment horizontal="center" vertical="center" wrapText="1"/>
    </xf>
    <xf numFmtId="0" fontId="136" fillId="0" borderId="43" xfId="0" applyFont="1" applyBorder="1" applyAlignment="1">
      <alignment horizontal="center" vertical="center" wrapText="1"/>
    </xf>
    <xf numFmtId="9" fontId="134" fillId="0" borderId="1" xfId="0" applyNumberFormat="1" applyFont="1" applyBorder="1" applyAlignment="1">
      <alignment horizontal="center" vertical="center" wrapText="1"/>
    </xf>
    <xf numFmtId="165" fontId="134" fillId="0" borderId="19" xfId="0" applyNumberFormat="1" applyFont="1" applyBorder="1" applyAlignment="1">
      <alignment horizontal="center" vertical="center" wrapText="1"/>
    </xf>
    <xf numFmtId="9" fontId="136" fillId="0" borderId="19" xfId="0" applyNumberFormat="1" applyFont="1" applyBorder="1" applyAlignment="1">
      <alignment horizontal="center" vertical="center" wrapText="1"/>
    </xf>
    <xf numFmtId="0" fontId="8" fillId="0" borderId="44" xfId="0" applyFont="1" applyFill="1" applyBorder="1" applyAlignment="1">
      <alignment wrapText="1"/>
    </xf>
    <xf numFmtId="185" fontId="40" fillId="0" borderId="0" xfId="278" applyNumberFormat="1" applyFont="1"/>
    <xf numFmtId="165" fontId="66" fillId="0" borderId="43" xfId="278" applyNumberFormat="1" applyFont="1" applyFill="1" applyBorder="1" applyAlignment="1">
      <alignment horizontal="right" vertical="center" wrapText="1"/>
    </xf>
    <xf numFmtId="0" fontId="52" fillId="0" borderId="0" xfId="363" applyFont="1" applyFill="1" applyAlignment="1">
      <alignment horizontal="center"/>
    </xf>
    <xf numFmtId="38" fontId="52" fillId="0" borderId="0" xfId="363" applyNumberFormat="1" applyFont="1" applyFill="1"/>
    <xf numFmtId="38" fontId="6" fillId="0" borderId="0" xfId="0" applyNumberFormat="1" applyFont="1" applyFill="1"/>
    <xf numFmtId="165" fontId="8" fillId="0" borderId="0" xfId="0" applyNumberFormat="1" applyFont="1" applyFill="1" applyBorder="1" applyAlignment="1">
      <alignment wrapText="1"/>
    </xf>
    <xf numFmtId="0" fontId="5" fillId="0" borderId="0" xfId="0" applyFont="1"/>
    <xf numFmtId="3" fontId="5" fillId="0" borderId="0" xfId="0" applyNumberFormat="1" applyFont="1"/>
    <xf numFmtId="3" fontId="48" fillId="0" borderId="0" xfId="0" applyNumberFormat="1" applyFont="1" applyFill="1" applyAlignment="1">
      <alignment horizontal="center" wrapText="1"/>
    </xf>
    <xf numFmtId="165" fontId="67" fillId="0" borderId="0" xfId="278" applyNumberFormat="1" applyFont="1" applyFill="1"/>
    <xf numFmtId="235" fontId="67" fillId="0" borderId="0" xfId="497" applyNumberFormat="1" applyFont="1" applyFill="1"/>
    <xf numFmtId="9" fontId="6" fillId="0" borderId="0" xfId="0" applyNumberFormat="1" applyFont="1" applyFill="1"/>
    <xf numFmtId="165" fontId="40" fillId="29" borderId="0" xfId="278" applyNumberFormat="1" applyFont="1" applyFill="1" applyBorder="1"/>
    <xf numFmtId="0" fontId="24" fillId="0" borderId="0" xfId="0" applyFont="1" applyFill="1" applyBorder="1" applyAlignment="1">
      <alignment horizontal="center"/>
    </xf>
    <xf numFmtId="0" fontId="24" fillId="0" borderId="0" xfId="0" applyFont="1" applyFill="1" applyBorder="1"/>
    <xf numFmtId="165" fontId="24" fillId="0" borderId="0" xfId="278" applyNumberFormat="1" applyFont="1" applyFill="1" applyBorder="1" applyAlignment="1">
      <alignment wrapText="1"/>
    </xf>
    <xf numFmtId="3" fontId="63" fillId="0" borderId="0" xfId="0" applyNumberFormat="1" applyFont="1" applyFill="1" applyAlignment="1"/>
    <xf numFmtId="3" fontId="63" fillId="0" borderId="0" xfId="0" applyNumberFormat="1" applyFont="1" applyFill="1" applyAlignment="1">
      <alignment wrapText="1"/>
    </xf>
    <xf numFmtId="0" fontId="185" fillId="0" borderId="0" xfId="0" applyFont="1" applyFill="1"/>
    <xf numFmtId="0" fontId="24" fillId="0" borderId="0" xfId="0" applyFont="1" applyFill="1" applyAlignment="1">
      <alignment wrapText="1"/>
    </xf>
    <xf numFmtId="3" fontId="24" fillId="0" borderId="0" xfId="0" applyNumberFormat="1" applyFont="1" applyFill="1"/>
    <xf numFmtId="165" fontId="24" fillId="0" borderId="0" xfId="278" applyNumberFormat="1" applyFont="1" applyFill="1" applyAlignment="1">
      <alignment wrapText="1"/>
    </xf>
    <xf numFmtId="165" fontId="24" fillId="0" borderId="0" xfId="278" applyNumberFormat="1" applyFont="1" applyFill="1"/>
    <xf numFmtId="165" fontId="24" fillId="0" borderId="0" xfId="0" applyNumberFormat="1" applyFont="1" applyFill="1"/>
    <xf numFmtId="165" fontId="185" fillId="0" borderId="0" xfId="278" applyNumberFormat="1" applyFont="1" applyFill="1" applyAlignment="1">
      <alignment wrapText="1"/>
    </xf>
    <xf numFmtId="165" fontId="63" fillId="0" borderId="0" xfId="0" applyNumberFormat="1" applyFont="1" applyFill="1" applyAlignment="1"/>
    <xf numFmtId="165" fontId="185" fillId="0" borderId="0" xfId="278" applyNumberFormat="1" applyFont="1" applyFill="1"/>
    <xf numFmtId="9" fontId="24" fillId="0" borderId="0" xfId="0" applyNumberFormat="1" applyFont="1" applyFill="1"/>
    <xf numFmtId="0" fontId="76" fillId="0" borderId="19" xfId="0" applyNumberFormat="1" applyFont="1" applyFill="1" applyBorder="1" applyAlignment="1">
      <alignment vertical="center" wrapText="1"/>
    </xf>
    <xf numFmtId="0" fontId="67" fillId="0" borderId="58" xfId="0" applyFont="1" applyFill="1" applyBorder="1" applyAlignment="1">
      <alignment horizontal="center" vertical="center" wrapText="1"/>
    </xf>
    <xf numFmtId="0" fontId="67" fillId="0" borderId="58" xfId="0" applyNumberFormat="1" applyFont="1" applyFill="1" applyBorder="1" applyAlignment="1">
      <alignment horizontal="center" vertical="center" wrapText="1"/>
    </xf>
    <xf numFmtId="165" fontId="76" fillId="0" borderId="19" xfId="278" applyNumberFormat="1" applyFont="1" applyFill="1" applyBorder="1" applyAlignment="1">
      <alignment vertical="center"/>
    </xf>
    <xf numFmtId="165" fontId="85" fillId="0" borderId="19" xfId="278" applyNumberFormat="1" applyFont="1" applyFill="1" applyBorder="1" applyAlignment="1">
      <alignment vertical="center"/>
    </xf>
    <xf numFmtId="0" fontId="40" fillId="34" borderId="0" xfId="494" applyFont="1" applyFill="1"/>
    <xf numFmtId="165" fontId="40" fillId="34" borderId="0" xfId="278" applyNumberFormat="1" applyFont="1" applyFill="1"/>
    <xf numFmtId="0" fontId="40" fillId="29" borderId="0" xfId="494" applyFont="1" applyFill="1" applyBorder="1"/>
    <xf numFmtId="165" fontId="40" fillId="29" borderId="0" xfId="278" applyNumberFormat="1" applyFont="1" applyFill="1" applyBorder="1" applyAlignment="1">
      <alignment horizontal="center"/>
    </xf>
    <xf numFmtId="0" fontId="40" fillId="29" borderId="0" xfId="494" applyNumberFormat="1" applyFont="1" applyFill="1" applyBorder="1" applyAlignment="1">
      <alignment horizontal="center"/>
    </xf>
    <xf numFmtId="165" fontId="63" fillId="29" borderId="0" xfId="278" applyNumberFormat="1" applyFont="1" applyFill="1" applyBorder="1" applyAlignment="1">
      <alignment horizontal="center"/>
    </xf>
    <xf numFmtId="0" fontId="63" fillId="29" borderId="0" xfId="494" applyFont="1" applyFill="1" applyBorder="1" applyAlignment="1">
      <alignment horizontal="center"/>
    </xf>
    <xf numFmtId="165" fontId="63" fillId="29" borderId="0" xfId="278" applyNumberFormat="1" applyFont="1" applyFill="1" applyBorder="1" applyAlignment="1">
      <alignment horizontal="center" vertical="center" wrapText="1"/>
    </xf>
    <xf numFmtId="0" fontId="63" fillId="29" borderId="0" xfId="494" applyNumberFormat="1" applyFont="1" applyFill="1" applyBorder="1" applyAlignment="1">
      <alignment horizontal="center" vertical="center" wrapText="1"/>
    </xf>
    <xf numFmtId="0" fontId="40" fillId="29" borderId="60" xfId="494" applyFont="1" applyFill="1" applyBorder="1" applyAlignment="1">
      <alignment vertical="center" wrapText="1"/>
    </xf>
    <xf numFmtId="165" fontId="63" fillId="29" borderId="12" xfId="278" applyNumberFormat="1" applyFont="1" applyFill="1" applyBorder="1"/>
    <xf numFmtId="38" fontId="40" fillId="29" borderId="12" xfId="494" applyNumberFormat="1" applyFont="1" applyFill="1" applyBorder="1"/>
    <xf numFmtId="38" fontId="40" fillId="29" borderId="0" xfId="494" applyNumberFormat="1" applyFont="1" applyFill="1" applyBorder="1"/>
    <xf numFmtId="165" fontId="63" fillId="29" borderId="43" xfId="278" applyNumberFormat="1" applyFont="1" applyFill="1" applyBorder="1"/>
    <xf numFmtId="38" fontId="63" fillId="29" borderId="43" xfId="494" applyNumberFormat="1" applyFont="1" applyFill="1" applyBorder="1"/>
    <xf numFmtId="165" fontId="63" fillId="29" borderId="0" xfId="278" applyNumberFormat="1" applyFont="1" applyFill="1" applyBorder="1"/>
    <xf numFmtId="38" fontId="63" fillId="29" borderId="0" xfId="494" applyNumberFormat="1" applyFont="1" applyFill="1" applyBorder="1"/>
    <xf numFmtId="165" fontId="40" fillId="29" borderId="43" xfId="278" applyNumberFormat="1" applyFont="1" applyFill="1" applyBorder="1"/>
    <xf numFmtId="38" fontId="40" fillId="0" borderId="43" xfId="494" applyNumberFormat="1" applyFont="1" applyFill="1" applyBorder="1"/>
    <xf numFmtId="165" fontId="40" fillId="0" borderId="0" xfId="278" applyNumberFormat="1" applyFont="1" applyFill="1" applyBorder="1"/>
    <xf numFmtId="38" fontId="40" fillId="0" borderId="0" xfId="494" applyNumberFormat="1" applyFont="1" applyFill="1" applyBorder="1"/>
    <xf numFmtId="0" fontId="40" fillId="0" borderId="23" xfId="494" applyFont="1" applyFill="1" applyBorder="1"/>
    <xf numFmtId="0" fontId="40" fillId="0" borderId="54" xfId="494" applyFont="1" applyFill="1" applyBorder="1"/>
    <xf numFmtId="0" fontId="40" fillId="0" borderId="55" xfId="494" applyFont="1" applyFill="1" applyBorder="1"/>
    <xf numFmtId="165" fontId="63" fillId="29" borderId="44" xfId="278" applyNumberFormat="1" applyFont="1" applyFill="1" applyBorder="1"/>
    <xf numFmtId="38" fontId="40" fillId="29" borderId="44" xfId="494" applyNumberFormat="1" applyFont="1" applyFill="1" applyBorder="1"/>
    <xf numFmtId="0" fontId="63" fillId="34" borderId="0" xfId="494" applyFont="1" applyFill="1" applyAlignment="1">
      <alignment horizontal="center" vertical="center"/>
    </xf>
    <xf numFmtId="0" fontId="63" fillId="34" borderId="0" xfId="494" applyFont="1" applyFill="1"/>
    <xf numFmtId="165" fontId="40" fillId="29" borderId="0" xfId="494" applyNumberFormat="1" applyFont="1" applyFill="1" applyBorder="1"/>
    <xf numFmtId="38" fontId="40" fillId="29" borderId="43" xfId="494" applyNumberFormat="1" applyFont="1" applyFill="1" applyBorder="1"/>
    <xf numFmtId="165" fontId="40" fillId="0" borderId="43" xfId="278" applyNumberFormat="1" applyFont="1" applyFill="1" applyBorder="1"/>
    <xf numFmtId="165" fontId="40" fillId="29" borderId="44" xfId="278" applyNumberFormat="1" applyFont="1" applyFill="1" applyBorder="1"/>
    <xf numFmtId="0" fontId="63" fillId="0" borderId="12" xfId="494" applyNumberFormat="1" applyFont="1" applyFill="1" applyBorder="1" applyAlignment="1">
      <alignment horizontal="left"/>
    </xf>
    <xf numFmtId="165" fontId="63" fillId="0" borderId="12" xfId="278" applyNumberFormat="1" applyFont="1" applyFill="1" applyBorder="1"/>
    <xf numFmtId="38" fontId="40" fillId="0" borderId="12" xfId="494" applyNumberFormat="1" applyFont="1" applyFill="1" applyBorder="1"/>
    <xf numFmtId="0" fontId="63" fillId="0" borderId="43" xfId="494" applyNumberFormat="1" applyFont="1" applyFill="1" applyBorder="1"/>
    <xf numFmtId="165" fontId="63" fillId="0" borderId="43" xfId="278" applyNumberFormat="1" applyFont="1" applyFill="1" applyBorder="1"/>
    <xf numFmtId="38" fontId="63" fillId="0" borderId="43" xfId="494" applyNumberFormat="1" applyFont="1" applyFill="1" applyBorder="1"/>
    <xf numFmtId="0" fontId="63" fillId="0" borderId="44" xfId="494" applyFont="1" applyFill="1" applyBorder="1"/>
    <xf numFmtId="165" fontId="63" fillId="0" borderId="44" xfId="278" applyNumberFormat="1" applyFont="1" applyFill="1" applyBorder="1"/>
    <xf numFmtId="165" fontId="40" fillId="0" borderId="44" xfId="278" applyNumberFormat="1" applyFont="1" applyFill="1" applyBorder="1"/>
    <xf numFmtId="38" fontId="40" fillId="0" borderId="44" xfId="494" applyNumberFormat="1" applyFont="1" applyFill="1" applyBorder="1"/>
    <xf numFmtId="38" fontId="79" fillId="0" borderId="0" xfId="490" applyNumberFormat="1" applyFont="1" applyFill="1"/>
    <xf numFmtId="0" fontId="75" fillId="0" borderId="0" xfId="490" applyFont="1" applyFill="1"/>
    <xf numFmtId="165" fontId="40" fillId="0" borderId="0" xfId="278" applyNumberFormat="1" applyFont="1" applyFill="1"/>
    <xf numFmtId="184" fontId="40" fillId="0" borderId="0" xfId="278" applyNumberFormat="1" applyFont="1" applyBorder="1" applyAlignment="1">
      <alignment horizontal="right" vertical="center" wrapText="1"/>
    </xf>
    <xf numFmtId="0" fontId="134" fillId="0" borderId="1" xfId="0" applyFont="1" applyBorder="1" applyAlignment="1">
      <alignment horizontal="center" vertical="center" wrapText="1"/>
    </xf>
    <xf numFmtId="0" fontId="4" fillId="0" borderId="0" xfId="0" applyFont="1"/>
    <xf numFmtId="0" fontId="44" fillId="29" borderId="0" xfId="0" applyFont="1" applyFill="1"/>
    <xf numFmtId="3" fontId="44" fillId="29" borderId="0" xfId="0" applyNumberFormat="1" applyFont="1" applyFill="1"/>
    <xf numFmtId="236" fontId="186" fillId="0" borderId="0" xfId="0" applyNumberFormat="1" applyFont="1" applyBorder="1" applyAlignment="1">
      <alignment horizontal="right" vertical="center" wrapText="1"/>
    </xf>
    <xf numFmtId="3" fontId="187" fillId="29" borderId="0" xfId="0" applyNumberFormat="1" applyFont="1" applyFill="1"/>
    <xf numFmtId="165" fontId="44" fillId="0" borderId="0" xfId="0" applyNumberFormat="1" applyFont="1" applyFill="1"/>
    <xf numFmtId="165" fontId="188" fillId="0" borderId="0" xfId="0" applyNumberFormat="1" applyFont="1" applyFill="1" applyAlignment="1"/>
    <xf numFmtId="3" fontId="44" fillId="0" borderId="0" xfId="0" applyNumberFormat="1" applyFont="1" applyBorder="1"/>
    <xf numFmtId="3" fontId="44" fillId="0" borderId="0" xfId="0" applyNumberFormat="1" applyFont="1"/>
    <xf numFmtId="0" fontId="136" fillId="0" borderId="58" xfId="0" applyFont="1" applyBorder="1" applyAlignment="1">
      <alignment horizontal="center" vertical="center" wrapText="1"/>
    </xf>
    <xf numFmtId="0" fontId="136" fillId="0" borderId="58" xfId="0" applyFont="1" applyBorder="1" applyAlignment="1">
      <alignment vertical="center" wrapText="1"/>
    </xf>
    <xf numFmtId="165" fontId="136" fillId="0" borderId="58" xfId="278" applyNumberFormat="1" applyFont="1" applyBorder="1" applyAlignment="1">
      <alignment horizontal="center" vertical="center" wrapText="1"/>
    </xf>
    <xf numFmtId="9" fontId="136" fillId="0" borderId="58" xfId="0" applyNumberFormat="1" applyFont="1" applyBorder="1" applyAlignment="1">
      <alignment horizontal="center" vertical="center" wrapText="1"/>
    </xf>
    <xf numFmtId="0" fontId="134" fillId="0" borderId="58" xfId="0" applyFont="1" applyBorder="1" applyAlignment="1">
      <alignment horizontal="center" vertical="center" wrapText="1"/>
    </xf>
    <xf numFmtId="0" fontId="134" fillId="0" borderId="58" xfId="0" applyFont="1" applyBorder="1" applyAlignment="1">
      <alignment vertical="center" wrapText="1"/>
    </xf>
    <xf numFmtId="165" fontId="134" fillId="0" borderId="58" xfId="278" applyNumberFormat="1" applyFont="1" applyBorder="1" applyAlignment="1">
      <alignment horizontal="center" vertical="center" wrapText="1"/>
    </xf>
    <xf numFmtId="9" fontId="134" fillId="0" borderId="58" xfId="0" applyNumberFormat="1" applyFont="1" applyBorder="1" applyAlignment="1">
      <alignment horizontal="center" vertical="center" wrapText="1"/>
    </xf>
    <xf numFmtId="165" fontId="35" fillId="0" borderId="0" xfId="0" applyNumberFormat="1" applyFont="1" applyFill="1"/>
    <xf numFmtId="3" fontId="67" fillId="0" borderId="0" xfId="0" applyNumberFormat="1" applyFont="1" applyFill="1"/>
    <xf numFmtId="165" fontId="8" fillId="0" borderId="0" xfId="0" applyNumberFormat="1" applyFont="1" applyFill="1"/>
    <xf numFmtId="0" fontId="164" fillId="0" borderId="1" xfId="0" applyFont="1" applyBorder="1" applyAlignment="1">
      <alignment horizontal="center" vertical="center" wrapText="1"/>
    </xf>
    <xf numFmtId="3" fontId="189" fillId="29" borderId="0" xfId="0" applyNumberFormat="1" applyFont="1" applyFill="1"/>
    <xf numFmtId="3" fontId="190" fillId="29" borderId="0" xfId="0" applyNumberFormat="1" applyFont="1" applyFill="1"/>
    <xf numFmtId="3" fontId="86" fillId="29" borderId="0" xfId="0" applyNumberFormat="1" applyFont="1" applyFill="1"/>
    <xf numFmtId="3" fontId="50" fillId="29" borderId="0" xfId="0" applyNumberFormat="1" applyFont="1" applyFill="1"/>
    <xf numFmtId="3" fontId="154" fillId="29" borderId="0" xfId="0" applyNumberFormat="1" applyFont="1" applyFill="1"/>
    <xf numFmtId="3" fontId="155" fillId="29" borderId="0" xfId="0" applyNumberFormat="1" applyFont="1" applyFill="1"/>
    <xf numFmtId="3" fontId="156" fillId="29" borderId="0" xfId="0" applyNumberFormat="1" applyFont="1" applyFill="1"/>
    <xf numFmtId="165" fontId="79" fillId="0" borderId="1" xfId="363" applyNumberFormat="1" applyFont="1" applyFill="1" applyBorder="1" applyAlignment="1">
      <alignment vertical="center"/>
    </xf>
    <xf numFmtId="38" fontId="170" fillId="0" borderId="1" xfId="363" applyNumberFormat="1" applyFont="1" applyFill="1" applyBorder="1" applyAlignment="1">
      <alignment horizontal="right" vertical="center"/>
    </xf>
    <xf numFmtId="38" fontId="79" fillId="0" borderId="1" xfId="363" applyNumberFormat="1" applyFont="1" applyFill="1" applyBorder="1" applyAlignment="1">
      <alignment horizontal="right" vertical="center"/>
    </xf>
    <xf numFmtId="38" fontId="54" fillId="0" borderId="1" xfId="363" applyNumberFormat="1" applyFont="1" applyFill="1" applyBorder="1" applyAlignment="1">
      <alignment horizontal="right" vertical="center"/>
    </xf>
    <xf numFmtId="38" fontId="79" fillId="0" borderId="1" xfId="363" applyNumberFormat="1" applyFont="1" applyFill="1" applyBorder="1" applyAlignment="1">
      <alignment vertical="center"/>
    </xf>
    <xf numFmtId="38" fontId="169" fillId="0" borderId="1" xfId="363" applyNumberFormat="1" applyFont="1" applyFill="1" applyBorder="1" applyAlignment="1">
      <alignment horizontal="right" vertical="center"/>
    </xf>
    <xf numFmtId="38" fontId="79" fillId="0" borderId="58" xfId="363" applyNumberFormat="1" applyFont="1" applyFill="1" applyBorder="1" applyAlignment="1">
      <alignment vertical="center"/>
    </xf>
    <xf numFmtId="38" fontId="79" fillId="0" borderId="58" xfId="363" applyNumberFormat="1" applyFont="1" applyFill="1" applyBorder="1" applyAlignment="1">
      <alignment horizontal="right" vertical="center"/>
    </xf>
    <xf numFmtId="38" fontId="54" fillId="0" borderId="58" xfId="363" applyNumberFormat="1" applyFont="1" applyFill="1" applyBorder="1" applyAlignment="1">
      <alignment horizontal="right" vertical="center"/>
    </xf>
    <xf numFmtId="165" fontId="79" fillId="0" borderId="58" xfId="363" applyNumberFormat="1" applyFont="1" applyFill="1" applyBorder="1" applyAlignment="1">
      <alignment vertical="center"/>
    </xf>
    <xf numFmtId="165" fontId="170" fillId="0" borderId="1" xfId="363" applyNumberFormat="1" applyFont="1" applyFill="1" applyBorder="1" applyAlignment="1">
      <alignment horizontal="right" vertical="center"/>
    </xf>
    <xf numFmtId="0" fontId="79" fillId="0" borderId="58" xfId="363" applyNumberFormat="1" applyFont="1" applyFill="1" applyBorder="1" applyAlignment="1">
      <alignment horizontal="left" vertical="center" wrapText="1"/>
    </xf>
    <xf numFmtId="165" fontId="79" fillId="0" borderId="1" xfId="363" applyNumberFormat="1" applyFont="1" applyFill="1" applyBorder="1" applyAlignment="1">
      <alignment horizontal="right" vertical="center"/>
    </xf>
    <xf numFmtId="0" fontId="168" fillId="0" borderId="1" xfId="363" applyFont="1" applyFill="1" applyBorder="1" applyAlignment="1">
      <alignment horizontal="center" vertical="center"/>
    </xf>
    <xf numFmtId="0" fontId="67" fillId="0" borderId="1" xfId="363" applyNumberFormat="1" applyFont="1" applyFill="1" applyBorder="1" applyAlignment="1">
      <alignment horizontal="left" vertical="center"/>
    </xf>
    <xf numFmtId="0" fontId="77" fillId="0" borderId="1" xfId="363" applyNumberFormat="1" applyFont="1" applyFill="1" applyBorder="1" applyAlignment="1">
      <alignment horizontal="left" vertical="center" wrapText="1"/>
    </xf>
    <xf numFmtId="0" fontId="79" fillId="0" borderId="1" xfId="363" applyNumberFormat="1" applyFont="1" applyFill="1" applyBorder="1" applyAlignment="1">
      <alignment horizontal="left" vertical="center" wrapText="1"/>
    </xf>
    <xf numFmtId="165" fontId="54" fillId="0" borderId="1" xfId="278" applyNumberFormat="1" applyFont="1" applyFill="1" applyBorder="1" applyAlignment="1">
      <alignment horizontal="right" vertical="center" wrapText="1"/>
    </xf>
    <xf numFmtId="0" fontId="149" fillId="0" borderId="1" xfId="363" applyFont="1" applyFill="1" applyBorder="1" applyAlignment="1">
      <alignment horizontal="center" vertical="center"/>
    </xf>
    <xf numFmtId="0" fontId="54" fillId="0" borderId="1" xfId="363" applyFont="1" applyFill="1" applyBorder="1" applyAlignment="1">
      <alignment horizontal="center" vertical="center"/>
    </xf>
    <xf numFmtId="165" fontId="171" fillId="0" borderId="1" xfId="278" applyNumberFormat="1" applyFont="1" applyFill="1" applyBorder="1" applyAlignment="1">
      <alignment horizontal="right" vertical="center" wrapText="1"/>
    </xf>
    <xf numFmtId="38" fontId="181" fillId="0" borderId="1" xfId="363" applyNumberFormat="1" applyFont="1" applyFill="1" applyBorder="1" applyAlignment="1">
      <alignment horizontal="right" vertical="center"/>
    </xf>
    <xf numFmtId="0" fontId="54" fillId="0" borderId="58" xfId="363" applyFont="1" applyFill="1" applyBorder="1" applyAlignment="1">
      <alignment horizontal="center" vertical="center"/>
    </xf>
    <xf numFmtId="165" fontId="54" fillId="0" borderId="58" xfId="278" applyNumberFormat="1" applyFont="1" applyFill="1" applyBorder="1" applyAlignment="1">
      <alignment horizontal="right" vertical="center" wrapText="1"/>
    </xf>
    <xf numFmtId="165" fontId="171" fillId="0" borderId="58" xfId="278" applyNumberFormat="1" applyFont="1" applyFill="1" applyBorder="1" applyAlignment="1">
      <alignment horizontal="right" vertical="center" wrapText="1"/>
    </xf>
    <xf numFmtId="38" fontId="181" fillId="0" borderId="58" xfId="363" applyNumberFormat="1" applyFont="1" applyFill="1" applyBorder="1" applyAlignment="1">
      <alignment horizontal="right" vertical="center"/>
    </xf>
    <xf numFmtId="4" fontId="86" fillId="0" borderId="0" xfId="278" applyNumberFormat="1" applyFont="1" applyFill="1"/>
    <xf numFmtId="3" fontId="158" fillId="0" borderId="0" xfId="0" applyNumberFormat="1" applyFont="1" applyFill="1"/>
    <xf numFmtId="3" fontId="0" fillId="0" borderId="0" xfId="0" applyNumberFormat="1" applyFont="1"/>
    <xf numFmtId="3" fontId="160" fillId="0" borderId="0" xfId="0" applyNumberFormat="1" applyFont="1"/>
    <xf numFmtId="3" fontId="166" fillId="0" borderId="0" xfId="0" applyNumberFormat="1" applyFont="1"/>
    <xf numFmtId="3" fontId="72" fillId="0" borderId="0" xfId="0" applyNumberFormat="1" applyFont="1" applyFill="1" applyBorder="1" applyAlignment="1"/>
    <xf numFmtId="3" fontId="57" fillId="0" borderId="0" xfId="0" applyNumberFormat="1" applyFont="1" applyFill="1" applyAlignment="1"/>
    <xf numFmtId="3" fontId="153" fillId="0" borderId="0" xfId="0" applyNumberFormat="1" applyFont="1" applyFill="1"/>
    <xf numFmtId="3" fontId="86" fillId="0" borderId="0" xfId="0" applyNumberFormat="1" applyFont="1" applyFill="1" applyAlignment="1"/>
    <xf numFmtId="3" fontId="86" fillId="0" borderId="0" xfId="0" applyNumberFormat="1" applyFont="1" applyFill="1"/>
    <xf numFmtId="3" fontId="55" fillId="0" borderId="0" xfId="278" applyNumberFormat="1" applyFont="1" applyFill="1"/>
    <xf numFmtId="3" fontId="52" fillId="0" borderId="0" xfId="278" applyNumberFormat="1" applyFont="1" applyFill="1"/>
    <xf numFmtId="3" fontId="53" fillId="0" borderId="0" xfId="278" applyNumberFormat="1" applyFont="1" applyFill="1" applyAlignment="1">
      <alignment vertical="center" wrapText="1"/>
    </xf>
    <xf numFmtId="3" fontId="56" fillId="0" borderId="0" xfId="497" applyNumberFormat="1" applyFont="1" applyFill="1" applyAlignment="1">
      <alignment vertical="center" wrapText="1"/>
    </xf>
    <xf numFmtId="3" fontId="50" fillId="0" borderId="0" xfId="0" applyNumberFormat="1" applyFont="1" applyFill="1" applyAlignment="1">
      <alignment vertical="center" wrapText="1"/>
    </xf>
    <xf numFmtId="3" fontId="51" fillId="0" borderId="0" xfId="0" applyNumberFormat="1" applyFont="1" applyFill="1" applyAlignment="1">
      <alignment vertical="center" wrapText="1"/>
    </xf>
    <xf numFmtId="0" fontId="63" fillId="0" borderId="0" xfId="492" applyFont="1" applyFill="1" applyAlignment="1"/>
    <xf numFmtId="165" fontId="75" fillId="0" borderId="0" xfId="492" applyNumberFormat="1" applyFont="1" applyFill="1"/>
    <xf numFmtId="165" fontId="66" fillId="0" borderId="0" xfId="492" applyNumberFormat="1" applyFont="1" applyFill="1" applyAlignment="1">
      <alignment horizontal="center"/>
    </xf>
    <xf numFmtId="0" fontId="66" fillId="0" borderId="0" xfId="492" applyFont="1" applyFill="1" applyAlignment="1"/>
    <xf numFmtId="0" fontId="71" fillId="0" borderId="0" xfId="492" applyFont="1" applyFill="1" applyAlignment="1"/>
    <xf numFmtId="0" fontId="75" fillId="0" borderId="0" xfId="492" applyFont="1" applyFill="1"/>
    <xf numFmtId="0" fontId="78" fillId="0" borderId="0" xfId="492" applyFont="1" applyFill="1" applyBorder="1"/>
    <xf numFmtId="49" fontId="78" fillId="0" borderId="0" xfId="492" applyNumberFormat="1" applyFont="1" applyFill="1" applyBorder="1" applyAlignment="1">
      <alignment horizontal="center" vertical="center" wrapText="1"/>
    </xf>
    <xf numFmtId="49" fontId="78" fillId="0" borderId="0" xfId="492" applyNumberFormat="1" applyFont="1" applyFill="1" applyBorder="1" applyAlignment="1">
      <alignment horizontal="left" vertical="center" wrapText="1"/>
    </xf>
    <xf numFmtId="3" fontId="78" fillId="0" borderId="0" xfId="492" applyNumberFormat="1" applyFont="1" applyFill="1" applyBorder="1" applyAlignment="1">
      <alignment horizontal="right" vertical="center" wrapText="1"/>
    </xf>
    <xf numFmtId="0" fontId="192" fillId="0" borderId="0" xfId="492" applyFont="1" applyAlignment="1">
      <alignment horizontal="right" vertical="center"/>
    </xf>
    <xf numFmtId="0" fontId="63" fillId="29" borderId="0" xfId="492" applyFont="1" applyFill="1" applyAlignment="1"/>
    <xf numFmtId="0" fontId="67" fillId="29" borderId="0" xfId="492" applyFont="1" applyFill="1" applyAlignment="1"/>
    <xf numFmtId="0" fontId="66" fillId="29" borderId="0" xfId="492" applyFont="1" applyFill="1"/>
    <xf numFmtId="0" fontId="66" fillId="29" borderId="0" xfId="492" applyFont="1" applyFill="1" applyAlignment="1">
      <alignment wrapText="1"/>
    </xf>
    <xf numFmtId="43" fontId="8" fillId="0" borderId="44" xfId="278" applyFont="1" applyFill="1" applyBorder="1" applyAlignment="1">
      <alignment wrapText="1"/>
    </xf>
    <xf numFmtId="165" fontId="67" fillId="0" borderId="29" xfId="278" applyNumberFormat="1" applyFont="1" applyFill="1" applyBorder="1" applyAlignment="1">
      <alignment wrapText="1"/>
    </xf>
    <xf numFmtId="165" fontId="66" fillId="0" borderId="43" xfId="0" applyNumberFormat="1" applyFont="1" applyFill="1" applyBorder="1" applyAlignment="1">
      <alignment horizontal="right" vertical="center" wrapText="1"/>
    </xf>
    <xf numFmtId="43" fontId="8" fillId="0" borderId="43" xfId="278" applyFont="1" applyFill="1" applyBorder="1" applyAlignment="1">
      <alignment horizontal="right" vertical="center" wrapText="1"/>
    </xf>
    <xf numFmtId="0" fontId="66" fillId="0" borderId="35" xfId="0" applyFont="1" applyFill="1" applyBorder="1" applyAlignment="1">
      <alignment horizontal="center" vertical="center"/>
    </xf>
    <xf numFmtId="165" fontId="71" fillId="0" borderId="0" xfId="278" applyNumberFormat="1" applyFont="1" applyFill="1"/>
    <xf numFmtId="0" fontId="71" fillId="0" borderId="0" xfId="490" applyFont="1" applyFill="1"/>
    <xf numFmtId="0" fontId="76" fillId="0" borderId="19" xfId="490" applyNumberFormat="1" applyFont="1" applyFill="1" applyBorder="1"/>
    <xf numFmtId="0" fontId="85" fillId="0" borderId="43" xfId="490" quotePrefix="1" applyNumberFormat="1" applyFont="1" applyFill="1" applyBorder="1"/>
    <xf numFmtId="165" fontId="146" fillId="0" borderId="0" xfId="278" applyNumberFormat="1" applyFont="1" applyFill="1"/>
    <xf numFmtId="165" fontId="72" fillId="0" borderId="0" xfId="278" applyNumberFormat="1" applyFont="1" applyFill="1"/>
    <xf numFmtId="0" fontId="72" fillId="0" borderId="0" xfId="490" applyFont="1" applyFill="1"/>
    <xf numFmtId="0" fontId="76" fillId="0" borderId="43" xfId="490" applyNumberFormat="1" applyFont="1" applyFill="1" applyBorder="1"/>
    <xf numFmtId="165" fontId="66" fillId="0" borderId="0" xfId="278" applyNumberFormat="1" applyFont="1" applyFill="1"/>
    <xf numFmtId="3" fontId="76" fillId="0" borderId="43" xfId="490" applyNumberFormat="1" applyFont="1" applyFill="1" applyBorder="1"/>
    <xf numFmtId="3" fontId="85" fillId="0" borderId="43" xfId="490" quotePrefix="1" applyNumberFormat="1" applyFont="1" applyFill="1" applyBorder="1"/>
    <xf numFmtId="3" fontId="85" fillId="0" borderId="43" xfId="490" quotePrefix="1" applyNumberFormat="1" applyFont="1" applyFill="1" applyBorder="1" applyAlignment="1">
      <alignment vertical="center" wrapText="1"/>
    </xf>
    <xf numFmtId="3" fontId="76" fillId="0" borderId="44" xfId="490" applyNumberFormat="1" applyFont="1" applyFill="1" applyBorder="1" applyAlignment="1">
      <alignment horizontal="center"/>
    </xf>
    <xf numFmtId="3" fontId="76" fillId="0" borderId="44" xfId="490" applyNumberFormat="1" applyFont="1" applyFill="1" applyBorder="1" applyAlignment="1">
      <alignment vertical="center"/>
    </xf>
    <xf numFmtId="165" fontId="71" fillId="0" borderId="0" xfId="490" applyNumberFormat="1" applyFont="1" applyFill="1"/>
    <xf numFmtId="0" fontId="76" fillId="0" borderId="0" xfId="490" applyFont="1" applyFill="1" applyBorder="1" applyAlignment="1">
      <alignment horizontal="right"/>
    </xf>
    <xf numFmtId="3" fontId="76" fillId="0" borderId="0" xfId="490" applyNumberFormat="1" applyFont="1" applyFill="1" applyBorder="1" applyAlignment="1">
      <alignment vertical="center"/>
    </xf>
    <xf numFmtId="165" fontId="78" fillId="0" borderId="61" xfId="278" applyNumberFormat="1" applyFont="1" applyFill="1" applyBorder="1" applyAlignment="1">
      <alignment vertical="center"/>
    </xf>
    <xf numFmtId="3" fontId="78" fillId="0" borderId="61" xfId="490" applyNumberFormat="1" applyFont="1" applyFill="1" applyBorder="1" applyAlignment="1">
      <alignment vertical="center"/>
    </xf>
    <xf numFmtId="165" fontId="75" fillId="0" borderId="0" xfId="490" applyNumberFormat="1" applyFont="1" applyFill="1"/>
    <xf numFmtId="165" fontId="63" fillId="0" borderId="0" xfId="278" applyNumberFormat="1" applyFont="1" applyFill="1" applyBorder="1"/>
    <xf numFmtId="38" fontId="40" fillId="0" borderId="0" xfId="490" applyNumberFormat="1" applyFont="1" applyFill="1" applyBorder="1"/>
    <xf numFmtId="38" fontId="71" fillId="0" borderId="0" xfId="490" applyNumberFormat="1" applyFont="1" applyFill="1" applyAlignment="1"/>
    <xf numFmtId="0" fontId="40" fillId="0" borderId="0" xfId="490" applyFont="1" applyFill="1"/>
    <xf numFmtId="165" fontId="76" fillId="0" borderId="0" xfId="278" applyNumberFormat="1" applyFont="1" applyFill="1" applyAlignment="1">
      <alignment horizontal="center"/>
    </xf>
    <xf numFmtId="0" fontId="76" fillId="0" borderId="0" xfId="490" applyFont="1" applyFill="1"/>
    <xf numFmtId="0" fontId="78" fillId="0" borderId="0" xfId="490" applyFont="1" applyFill="1" applyBorder="1"/>
    <xf numFmtId="38" fontId="78" fillId="0" borderId="0" xfId="490" applyNumberFormat="1" applyFont="1" applyFill="1" applyBorder="1"/>
    <xf numFmtId="165" fontId="76" fillId="0" borderId="0" xfId="278" applyNumberFormat="1" applyFont="1" applyFill="1" applyBorder="1"/>
    <xf numFmtId="165" fontId="78" fillId="0" borderId="0" xfId="278" applyNumberFormat="1" applyFont="1" applyFill="1"/>
    <xf numFmtId="0" fontId="78" fillId="0" borderId="0" xfId="490" applyFont="1" applyFill="1"/>
    <xf numFmtId="0" fontId="76" fillId="34" borderId="0" xfId="490" applyFont="1" applyFill="1"/>
    <xf numFmtId="165" fontId="63" fillId="29" borderId="0" xfId="278" applyNumberFormat="1" applyFont="1" applyFill="1"/>
    <xf numFmtId="0" fontId="66" fillId="0" borderId="0" xfId="490" applyFont="1" applyAlignment="1">
      <alignment horizontal="right" vertical="center"/>
    </xf>
    <xf numFmtId="165" fontId="78" fillId="0" borderId="0" xfId="278" applyNumberFormat="1" applyFont="1"/>
    <xf numFmtId="0" fontId="78" fillId="0" borderId="0" xfId="490" applyFont="1"/>
    <xf numFmtId="3" fontId="78" fillId="0" borderId="0" xfId="490" applyNumberFormat="1" applyFont="1" applyFill="1"/>
    <xf numFmtId="0" fontId="64" fillId="0" borderId="0" xfId="490" applyFont="1" applyAlignment="1">
      <alignment horizontal="right" vertical="center"/>
    </xf>
    <xf numFmtId="165" fontId="40" fillId="0" borderId="0" xfId="490" applyNumberFormat="1" applyFont="1" applyFill="1"/>
    <xf numFmtId="165" fontId="78" fillId="0" borderId="0" xfId="490" applyNumberFormat="1" applyFont="1" applyFill="1"/>
    <xf numFmtId="0" fontId="40" fillId="0" borderId="0" xfId="490" applyFont="1" applyBorder="1" applyAlignment="1">
      <alignment horizontal="center" vertical="center" wrapText="1"/>
    </xf>
    <xf numFmtId="0" fontId="40" fillId="0" borderId="0" xfId="490" applyFont="1" applyBorder="1" applyAlignment="1">
      <alignment vertical="center" wrapText="1"/>
    </xf>
    <xf numFmtId="0" fontId="40" fillId="0" borderId="0" xfId="490" applyNumberFormat="1" applyFont="1" applyBorder="1" applyAlignment="1">
      <alignment horizontal="right" vertical="center" wrapText="1"/>
    </xf>
    <xf numFmtId="3" fontId="40" fillId="0" borderId="0" xfId="490" applyNumberFormat="1" applyFont="1" applyBorder="1" applyAlignment="1">
      <alignment horizontal="right" vertical="center" wrapText="1"/>
    </xf>
    <xf numFmtId="2" fontId="40" fillId="0" borderId="0" xfId="490" applyNumberFormat="1" applyFont="1" applyBorder="1" applyAlignment="1">
      <alignment horizontal="right" vertical="center" wrapText="1"/>
    </xf>
    <xf numFmtId="0" fontId="40" fillId="0" borderId="0" xfId="490" applyFont="1" applyBorder="1" applyAlignment="1">
      <alignment horizontal="right" vertical="center" wrapText="1"/>
    </xf>
    <xf numFmtId="165" fontId="78" fillId="0" borderId="0" xfId="278" applyNumberFormat="1" applyFont="1" applyBorder="1"/>
    <xf numFmtId="0" fontId="78" fillId="0" borderId="0" xfId="490" applyFont="1" applyBorder="1"/>
    <xf numFmtId="0" fontId="75" fillId="0" borderId="0" xfId="499" applyFont="1" applyFill="1"/>
    <xf numFmtId="0" fontId="40" fillId="0" borderId="0" xfId="499" applyFont="1" applyFill="1"/>
    <xf numFmtId="38" fontId="40" fillId="0" borderId="0" xfId="499" applyNumberFormat="1" applyFont="1" applyFill="1" applyBorder="1"/>
    <xf numFmtId="0" fontId="63" fillId="0" borderId="0" xfId="499" applyFont="1" applyFill="1" applyAlignment="1"/>
    <xf numFmtId="3" fontId="78" fillId="0" borderId="0" xfId="490" applyNumberFormat="1" applyFont="1" applyAlignment="1">
      <alignment vertical="center" wrapText="1"/>
    </xf>
    <xf numFmtId="0" fontId="40" fillId="34" borderId="0" xfId="499" applyFont="1" applyFill="1"/>
    <xf numFmtId="0" fontId="63" fillId="34" borderId="0" xfId="499" applyFont="1" applyFill="1" applyAlignment="1">
      <alignment horizontal="center"/>
    </xf>
    <xf numFmtId="0" fontId="63" fillId="34" borderId="0" xfId="499" applyFont="1" applyFill="1" applyAlignment="1"/>
    <xf numFmtId="38" fontId="63" fillId="34" borderId="0" xfId="499" applyNumberFormat="1" applyFont="1" applyFill="1" applyBorder="1" applyAlignment="1">
      <alignment horizontal="center"/>
    </xf>
    <xf numFmtId="3" fontId="40" fillId="0" borderId="0" xfId="499" applyNumberFormat="1" applyFont="1" applyFill="1"/>
    <xf numFmtId="0" fontId="40" fillId="34" borderId="0" xfId="490" applyFont="1" applyFill="1" applyBorder="1" applyAlignment="1">
      <alignment horizontal="center" vertical="center" wrapText="1"/>
    </xf>
    <xf numFmtId="165" fontId="78" fillId="0" borderId="0" xfId="490" applyNumberFormat="1" applyFont="1" applyBorder="1"/>
    <xf numFmtId="0" fontId="40" fillId="0" borderId="0" xfId="490" applyFont="1" applyBorder="1" applyAlignment="1">
      <alignment horizontal="left" vertical="center" wrapText="1"/>
    </xf>
    <xf numFmtId="3" fontId="78" fillId="0" borderId="0" xfId="490" applyNumberFormat="1" applyFont="1"/>
    <xf numFmtId="0" fontId="63" fillId="0" borderId="0" xfId="490" applyFont="1"/>
    <xf numFmtId="0" fontId="40" fillId="0" borderId="0" xfId="490" applyFont="1"/>
    <xf numFmtId="0" fontId="63" fillId="0" borderId="0" xfId="490" applyFont="1" applyAlignment="1">
      <alignment horizontal="center" vertical="center" wrapText="1"/>
    </xf>
    <xf numFmtId="0" fontId="40" fillId="0" borderId="19" xfId="490" applyFont="1" applyBorder="1"/>
    <xf numFmtId="0" fontId="40" fillId="0" borderId="43" xfId="490" applyFont="1" applyBorder="1"/>
    <xf numFmtId="0" fontId="40" fillId="0" borderId="44" xfId="490" applyFont="1" applyBorder="1"/>
    <xf numFmtId="0" fontId="64" fillId="0" borderId="0" xfId="490" applyFont="1"/>
    <xf numFmtId="165" fontId="40" fillId="0" borderId="0" xfId="490" applyNumberFormat="1" applyFont="1"/>
    <xf numFmtId="0" fontId="4" fillId="0" borderId="0" xfId="499" applyFill="1"/>
    <xf numFmtId="0" fontId="6" fillId="0" borderId="0" xfId="499" applyFont="1" applyFill="1"/>
    <xf numFmtId="3" fontId="86" fillId="0" borderId="0" xfId="499" applyNumberFormat="1" applyFont="1" applyFill="1"/>
    <xf numFmtId="0" fontId="78" fillId="0" borderId="0" xfId="499" applyFont="1" applyFill="1" applyAlignment="1"/>
    <xf numFmtId="0" fontId="172" fillId="0" borderId="0" xfId="501"/>
    <xf numFmtId="3" fontId="86" fillId="0" borderId="0" xfId="500" applyNumberFormat="1" applyFont="1" applyFill="1"/>
    <xf numFmtId="0" fontId="3" fillId="0" borderId="0" xfId="481" applyFill="1"/>
    <xf numFmtId="165" fontId="3" fillId="0" borderId="0" xfId="481" applyNumberFormat="1" applyFill="1" applyAlignment="1">
      <alignment wrapText="1"/>
    </xf>
    <xf numFmtId="3" fontId="193" fillId="0" borderId="0" xfId="481" applyNumberFormat="1" applyFont="1" applyFill="1"/>
    <xf numFmtId="0" fontId="69" fillId="0" borderId="0" xfId="481" applyFont="1" applyFill="1" applyAlignment="1">
      <alignment horizontal="right" vertical="center"/>
    </xf>
    <xf numFmtId="3" fontId="193" fillId="0" borderId="0" xfId="501" applyNumberFormat="1" applyFont="1"/>
    <xf numFmtId="165" fontId="193" fillId="0" borderId="0" xfId="501" applyNumberFormat="1" applyFont="1"/>
    <xf numFmtId="0" fontId="196" fillId="0" borderId="58" xfId="481" applyFont="1" applyFill="1" applyBorder="1" applyAlignment="1">
      <alignment vertical="center" wrapText="1"/>
    </xf>
    <xf numFmtId="0" fontId="196" fillId="0" borderId="58" xfId="481" applyFont="1" applyFill="1" applyBorder="1" applyAlignment="1">
      <alignment horizontal="center" vertical="center" wrapText="1"/>
    </xf>
    <xf numFmtId="3" fontId="172" fillId="0" borderId="0" xfId="501" applyNumberFormat="1"/>
    <xf numFmtId="165" fontId="153" fillId="0" borderId="58" xfId="502" applyNumberFormat="1" applyFont="1" applyFill="1" applyBorder="1" applyAlignment="1">
      <alignment horizontal="right" wrapText="1"/>
    </xf>
    <xf numFmtId="3" fontId="66" fillId="29" borderId="43" xfId="506" applyNumberFormat="1" applyFont="1" applyFill="1" applyBorder="1" applyAlignment="1">
      <alignment vertical="center"/>
    </xf>
    <xf numFmtId="3" fontId="66" fillId="29" borderId="44" xfId="506" applyNumberFormat="1" applyFont="1" applyFill="1" applyBorder="1" applyAlignment="1">
      <alignment vertical="center"/>
    </xf>
    <xf numFmtId="0" fontId="4" fillId="0" borderId="0" xfId="499" applyFill="1" applyAlignment="1"/>
    <xf numFmtId="3" fontId="4" fillId="0" borderId="0" xfId="499" applyNumberFormat="1" applyFont="1" applyFill="1" applyAlignment="1"/>
    <xf numFmtId="0" fontId="134" fillId="0" borderId="0" xfId="499" applyFont="1" applyFill="1" applyAlignment="1">
      <alignment vertical="center"/>
    </xf>
    <xf numFmtId="3" fontId="4" fillId="0" borderId="0" xfId="499" applyNumberFormat="1" applyFont="1" applyFill="1"/>
    <xf numFmtId="0" fontId="5" fillId="0" borderId="0" xfId="499" applyFont="1" applyFill="1"/>
    <xf numFmtId="3" fontId="134" fillId="0" borderId="1" xfId="499" applyNumberFormat="1" applyFont="1" applyFill="1" applyBorder="1" applyAlignment="1">
      <alignment horizontal="center" vertical="center" wrapText="1"/>
    </xf>
    <xf numFmtId="0" fontId="137" fillId="0" borderId="1" xfId="499" applyFont="1" applyFill="1" applyBorder="1" applyAlignment="1">
      <alignment horizontal="center" vertical="center" wrapText="1"/>
    </xf>
    <xf numFmtId="0" fontId="137" fillId="0" borderId="1" xfId="499" applyFont="1" applyFill="1" applyBorder="1" applyAlignment="1">
      <alignment vertical="center" wrapText="1"/>
    </xf>
    <xf numFmtId="0" fontId="135" fillId="0" borderId="1" xfId="499" applyFont="1" applyFill="1" applyBorder="1" applyAlignment="1">
      <alignment horizontal="center" vertical="center" wrapText="1"/>
    </xf>
    <xf numFmtId="0" fontId="62" fillId="0" borderId="0" xfId="499" applyFont="1" applyFill="1"/>
    <xf numFmtId="0" fontId="135" fillId="0" borderId="1" xfId="499" applyFont="1" applyFill="1" applyBorder="1" applyAlignment="1">
      <alignment vertical="center" wrapText="1"/>
    </xf>
    <xf numFmtId="0" fontId="47" fillId="0" borderId="0" xfId="499" applyFont="1" applyFill="1"/>
    <xf numFmtId="0" fontId="197" fillId="0" borderId="1" xfId="499" applyFont="1" applyFill="1" applyBorder="1" applyAlignment="1">
      <alignment horizontal="center" vertical="center" wrapText="1"/>
    </xf>
    <xf numFmtId="0" fontId="197" fillId="0" borderId="1" xfId="499" applyFont="1" applyFill="1" applyBorder="1" applyAlignment="1">
      <alignment vertical="center" wrapText="1"/>
    </xf>
    <xf numFmtId="0" fontId="4" fillId="0" borderId="0" xfId="499" applyFont="1" applyFill="1"/>
    <xf numFmtId="3" fontId="62" fillId="0" borderId="0" xfId="499" applyNumberFormat="1" applyFont="1" applyFill="1"/>
    <xf numFmtId="0" fontId="136" fillId="0" borderId="0" xfId="499" applyFont="1" applyFill="1" applyAlignment="1">
      <alignment vertical="center"/>
    </xf>
    <xf numFmtId="0" fontId="67" fillId="0" borderId="19" xfId="0" applyFont="1" applyFill="1" applyBorder="1" applyAlignment="1">
      <alignment horizontal="center" vertical="center" wrapText="1"/>
    </xf>
    <xf numFmtId="0" fontId="67" fillId="0" borderId="43" xfId="0" applyFont="1" applyFill="1" applyBorder="1" applyAlignment="1">
      <alignment horizontal="center" vertical="center" wrapText="1"/>
    </xf>
    <xf numFmtId="0" fontId="76" fillId="0" borderId="43" xfId="0" applyFont="1" applyFill="1" applyBorder="1" applyAlignment="1">
      <alignment horizontal="center" vertical="center" wrapText="1"/>
    </xf>
    <xf numFmtId="0" fontId="78" fillId="0" borderId="43" xfId="0" applyFont="1" applyFill="1" applyBorder="1" applyAlignment="1">
      <alignment horizontal="center" vertical="center" wrapText="1"/>
    </xf>
    <xf numFmtId="3" fontId="78" fillId="0" borderId="43" xfId="0" applyNumberFormat="1" applyFont="1" applyFill="1" applyBorder="1" applyAlignment="1">
      <alignment horizontal="center" vertical="center" wrapText="1"/>
    </xf>
    <xf numFmtId="0" fontId="66" fillId="0" borderId="43" xfId="0" applyFont="1" applyFill="1" applyBorder="1" applyAlignment="1">
      <alignment horizontal="center" vertical="center" wrapText="1"/>
    </xf>
    <xf numFmtId="0" fontId="67" fillId="0" borderId="44" xfId="0" applyFont="1" applyFill="1" applyBorder="1" applyAlignment="1">
      <alignment horizontal="center" vertical="center" wrapText="1"/>
    </xf>
    <xf numFmtId="178" fontId="79" fillId="0" borderId="43" xfId="0" applyNumberFormat="1" applyFont="1" applyFill="1" applyBorder="1" applyAlignment="1">
      <alignment horizontal="right" vertical="center" wrapText="1"/>
    </xf>
    <xf numFmtId="178" fontId="77" fillId="0" borderId="19" xfId="0" applyNumberFormat="1" applyFont="1" applyFill="1" applyBorder="1" applyAlignment="1">
      <alignment horizontal="right" vertical="center" wrapText="1"/>
    </xf>
    <xf numFmtId="167" fontId="77" fillId="0" borderId="43" xfId="278" applyNumberFormat="1" applyFont="1" applyFill="1" applyBorder="1" applyAlignment="1">
      <alignment horizontal="right" vertical="center" wrapText="1"/>
    </xf>
    <xf numFmtId="178" fontId="77" fillId="0" borderId="43" xfId="0" applyNumberFormat="1" applyFont="1" applyFill="1" applyBorder="1" applyAlignment="1">
      <alignment horizontal="right" vertical="center" wrapText="1"/>
    </xf>
    <xf numFmtId="167" fontId="79" fillId="0" borderId="43" xfId="278" applyNumberFormat="1" applyFont="1" applyFill="1" applyBorder="1" applyAlignment="1">
      <alignment horizontal="right" vertical="center" wrapText="1"/>
    </xf>
    <xf numFmtId="3" fontId="79" fillId="0" borderId="43" xfId="0" applyNumberFormat="1" applyFont="1" applyFill="1" applyBorder="1" applyAlignment="1">
      <alignment horizontal="right" vertical="center" wrapText="1"/>
    </xf>
    <xf numFmtId="165" fontId="79" fillId="0" borderId="43" xfId="278" applyNumberFormat="1" applyFont="1" applyFill="1" applyBorder="1" applyAlignment="1">
      <alignment horizontal="right" vertical="center" wrapText="1"/>
    </xf>
    <xf numFmtId="178" fontId="77" fillId="0" borderId="43" xfId="0" quotePrefix="1" applyNumberFormat="1" applyFont="1" applyFill="1" applyBorder="1" applyAlignment="1">
      <alignment horizontal="right" vertical="center" wrapText="1"/>
    </xf>
    <xf numFmtId="37" fontId="79" fillId="0" borderId="43" xfId="278" applyNumberFormat="1" applyFont="1" applyFill="1" applyBorder="1" applyAlignment="1">
      <alignment horizontal="right" vertical="center" wrapText="1"/>
    </xf>
    <xf numFmtId="43" fontId="79" fillId="0" borderId="43" xfId="278" applyFont="1" applyFill="1" applyBorder="1" applyAlignment="1">
      <alignment horizontal="right" vertical="center" wrapText="1"/>
    </xf>
    <xf numFmtId="43" fontId="77" fillId="0" borderId="43" xfId="278" applyFont="1" applyFill="1" applyBorder="1" applyAlignment="1">
      <alignment horizontal="right" vertical="center" wrapText="1"/>
    </xf>
    <xf numFmtId="178" fontId="77" fillId="0" borderId="44" xfId="0" applyNumberFormat="1" applyFont="1" applyFill="1" applyBorder="1" applyAlignment="1">
      <alignment horizontal="right" vertical="center" wrapText="1"/>
    </xf>
    <xf numFmtId="167" fontId="77" fillId="0" borderId="44" xfId="278" applyNumberFormat="1" applyFont="1" applyFill="1" applyBorder="1" applyAlignment="1">
      <alignment horizontal="right" vertical="center" wrapText="1"/>
    </xf>
    <xf numFmtId="3" fontId="199" fillId="0" borderId="1" xfId="499" applyNumberFormat="1" applyFont="1" applyFill="1" applyBorder="1" applyAlignment="1">
      <alignment horizontal="right" vertical="center" wrapText="1"/>
    </xf>
    <xf numFmtId="0" fontId="199" fillId="0" borderId="1" xfId="499" applyFont="1" applyFill="1" applyBorder="1" applyAlignment="1">
      <alignment horizontal="right" vertical="center" wrapText="1"/>
    </xf>
    <xf numFmtId="3" fontId="143" fillId="29" borderId="0" xfId="0" applyNumberFormat="1" applyFont="1" applyFill="1"/>
    <xf numFmtId="41" fontId="77" fillId="0" borderId="44" xfId="0" applyNumberFormat="1" applyFont="1" applyFill="1" applyBorder="1" applyAlignment="1">
      <alignment horizontal="right" vertical="center" wrapText="1"/>
    </xf>
    <xf numFmtId="0" fontId="67" fillId="0" borderId="37" xfId="0" applyFont="1" applyFill="1" applyBorder="1" applyAlignment="1">
      <alignment horizontal="center" vertical="center"/>
    </xf>
    <xf numFmtId="0" fontId="67" fillId="0" borderId="36" xfId="0" applyFont="1" applyFill="1" applyBorder="1" applyAlignment="1">
      <alignment vertical="center" wrapText="1"/>
    </xf>
    <xf numFmtId="3" fontId="67" fillId="0" borderId="29" xfId="0" applyNumberFormat="1" applyFont="1" applyFill="1" applyBorder="1" applyAlignment="1">
      <alignment vertical="center" wrapText="1"/>
    </xf>
    <xf numFmtId="165" fontId="67" fillId="0" borderId="29" xfId="278" applyNumberFormat="1" applyFont="1" applyFill="1" applyBorder="1" applyAlignment="1">
      <alignment horizontal="right" vertical="center" wrapText="1"/>
    </xf>
    <xf numFmtId="0" fontId="67" fillId="0" borderId="32" xfId="0" applyFont="1" applyFill="1" applyBorder="1" applyAlignment="1">
      <alignment horizontal="center" vertical="center"/>
    </xf>
    <xf numFmtId="0" fontId="66" fillId="0" borderId="43" xfId="0" applyFont="1" applyFill="1" applyBorder="1" applyAlignment="1">
      <alignment horizontal="left" vertical="center" wrapText="1"/>
    </xf>
    <xf numFmtId="0" fontId="8" fillId="0" borderId="35" xfId="0" applyFont="1" applyFill="1" applyBorder="1" applyAlignment="1">
      <alignment horizontal="center" vertical="center"/>
    </xf>
    <xf numFmtId="0" fontId="67" fillId="0" borderId="43" xfId="0" applyFont="1" applyFill="1" applyBorder="1" applyAlignment="1">
      <alignment horizontal="left" vertical="center" wrapText="1"/>
    </xf>
    <xf numFmtId="0" fontId="48" fillId="0" borderId="17" xfId="0" applyFont="1" applyFill="1" applyBorder="1" applyAlignment="1">
      <alignment horizontal="right" vertical="center"/>
    </xf>
    <xf numFmtId="3" fontId="67" fillId="0" borderId="28" xfId="0" applyNumberFormat="1" applyFont="1" applyFill="1" applyBorder="1" applyAlignment="1">
      <alignment horizontal="right" vertical="center" wrapText="1"/>
    </xf>
    <xf numFmtId="3" fontId="67" fillId="0" borderId="12" xfId="0" applyNumberFormat="1" applyFont="1" applyFill="1" applyBorder="1" applyAlignment="1">
      <alignment horizontal="right" vertical="center" wrapText="1"/>
    </xf>
    <xf numFmtId="0" fontId="66" fillId="0" borderId="43" xfId="0" applyFont="1" applyFill="1" applyBorder="1" applyAlignment="1">
      <alignment horizontal="right" vertical="center" wrapText="1"/>
    </xf>
    <xf numFmtId="3" fontId="66" fillId="0" borderId="43" xfId="0" applyNumberFormat="1" applyFont="1" applyFill="1" applyBorder="1" applyAlignment="1">
      <alignment horizontal="right" vertical="center" wrapText="1"/>
    </xf>
    <xf numFmtId="0" fontId="8" fillId="0" borderId="43" xfId="0" applyFont="1" applyFill="1" applyBorder="1" applyAlignment="1">
      <alignment horizontal="right" vertical="center" wrapText="1"/>
    </xf>
    <xf numFmtId="0" fontId="67" fillId="0" borderId="12" xfId="0" applyFont="1" applyFill="1" applyBorder="1" applyAlignment="1">
      <alignment horizontal="left" vertical="center" wrapText="1"/>
    </xf>
    <xf numFmtId="0" fontId="66" fillId="0" borderId="43" xfId="0" quotePrefix="1" applyFont="1" applyFill="1" applyBorder="1" applyAlignment="1">
      <alignment horizontal="left" vertical="center" wrapText="1"/>
    </xf>
    <xf numFmtId="0" fontId="67" fillId="0" borderId="44" xfId="0" quotePrefix="1" applyFont="1" applyFill="1" applyBorder="1" applyAlignment="1">
      <alignment horizontal="left" vertical="center" wrapText="1"/>
    </xf>
    <xf numFmtId="0" fontId="67" fillId="0" borderId="31" xfId="0" applyFont="1" applyFill="1" applyBorder="1" applyAlignment="1">
      <alignment horizontal="left" vertical="center" wrapText="1"/>
    </xf>
    <xf numFmtId="165" fontId="67" fillId="0" borderId="28" xfId="278" applyNumberFormat="1" applyFont="1" applyFill="1" applyBorder="1" applyAlignment="1">
      <alignment horizontal="right" vertical="center" wrapText="1"/>
    </xf>
    <xf numFmtId="0" fontId="48" fillId="0" borderId="17" xfId="0" applyFont="1" applyFill="1" applyBorder="1" applyAlignment="1">
      <alignment horizontal="right" vertical="center" wrapText="1"/>
    </xf>
    <xf numFmtId="0" fontId="67" fillId="0" borderId="12" xfId="0" applyFont="1" applyFill="1" applyBorder="1" applyAlignment="1">
      <alignment horizontal="center" vertical="center" wrapText="1"/>
    </xf>
    <xf numFmtId="165" fontId="67" fillId="0" borderId="43" xfId="278" applyNumberFormat="1" applyFont="1" applyFill="1" applyBorder="1" applyAlignment="1">
      <alignment horizontal="right" vertical="center" wrapText="1"/>
    </xf>
    <xf numFmtId="3" fontId="67" fillId="0" borderId="43" xfId="0" applyNumberFormat="1" applyFont="1" applyFill="1" applyBorder="1" applyAlignment="1">
      <alignment horizontal="right" vertical="center" wrapText="1"/>
    </xf>
    <xf numFmtId="0" fontId="8" fillId="0" borderId="43" xfId="0" applyFont="1" applyFill="1" applyBorder="1" applyAlignment="1">
      <alignment horizontal="center" vertical="center" wrapText="1"/>
    </xf>
    <xf numFmtId="165" fontId="67" fillId="0" borderId="44" xfId="278" applyNumberFormat="1" applyFont="1" applyFill="1" applyBorder="1" applyAlignment="1">
      <alignment wrapText="1"/>
    </xf>
    <xf numFmtId="3" fontId="67" fillId="0" borderId="44" xfId="0" applyNumberFormat="1" applyFont="1" applyFill="1" applyBorder="1" applyAlignment="1">
      <alignment wrapText="1"/>
    </xf>
    <xf numFmtId="0" fontId="8" fillId="0" borderId="44" xfId="0" applyFont="1" applyFill="1" applyBorder="1" applyAlignment="1">
      <alignment horizontal="center" wrapText="1"/>
    </xf>
    <xf numFmtId="165" fontId="40" fillId="0" borderId="19" xfId="278" applyNumberFormat="1" applyFont="1" applyBorder="1" applyAlignment="1">
      <alignment horizontal="right" vertical="center" wrapText="1"/>
    </xf>
    <xf numFmtId="10" fontId="40" fillId="0" borderId="19" xfId="278" applyNumberFormat="1" applyFont="1" applyBorder="1" applyAlignment="1">
      <alignment horizontal="right" vertical="center" wrapText="1"/>
    </xf>
    <xf numFmtId="165" fontId="40" fillId="0" borderId="43" xfId="278" applyNumberFormat="1" applyFont="1" applyBorder="1" applyAlignment="1">
      <alignment horizontal="right" vertical="center" wrapText="1"/>
    </xf>
    <xf numFmtId="165" fontId="40" fillId="0" borderId="44" xfId="278" applyNumberFormat="1" applyFont="1" applyBorder="1" applyAlignment="1">
      <alignment horizontal="right" vertical="center" wrapText="1"/>
    </xf>
    <xf numFmtId="10" fontId="40" fillId="0" borderId="44" xfId="278" applyNumberFormat="1" applyFont="1" applyBorder="1" applyAlignment="1">
      <alignment horizontal="right" vertical="center" wrapText="1"/>
    </xf>
    <xf numFmtId="165" fontId="67" fillId="0" borderId="0" xfId="0" applyNumberFormat="1" applyFont="1" applyFill="1" applyAlignment="1">
      <alignment horizontal="center"/>
    </xf>
    <xf numFmtId="0" fontId="67" fillId="0" borderId="41" xfId="0" applyFont="1" applyFill="1" applyBorder="1" applyAlignment="1">
      <alignment horizontal="center" vertical="center" wrapText="1"/>
    </xf>
    <xf numFmtId="165" fontId="134" fillId="0" borderId="1" xfId="278" applyNumberFormat="1" applyFont="1" applyBorder="1" applyAlignment="1">
      <alignment horizontal="center" vertical="center" wrapText="1"/>
    </xf>
    <xf numFmtId="165" fontId="200" fillId="0" borderId="0" xfId="278" applyNumberFormat="1" applyFont="1"/>
    <xf numFmtId="0" fontId="134" fillId="0" borderId="1" xfId="0" applyFont="1" applyBorder="1" applyAlignment="1">
      <alignment horizontal="center" vertical="center" wrapText="1"/>
    </xf>
    <xf numFmtId="165" fontId="52" fillId="0" borderId="0" xfId="278" applyNumberFormat="1" applyFont="1"/>
    <xf numFmtId="0" fontId="134" fillId="0" borderId="64" xfId="0" applyFont="1" applyBorder="1" applyAlignment="1">
      <alignment horizontal="center" vertical="center" wrapText="1"/>
    </xf>
    <xf numFmtId="0" fontId="134" fillId="0" borderId="64" xfId="0" applyFont="1" applyBorder="1" applyAlignment="1">
      <alignment vertical="center" wrapText="1"/>
    </xf>
    <xf numFmtId="165" fontId="134" fillId="0" borderId="64" xfId="278" applyNumberFormat="1" applyFont="1" applyBorder="1" applyAlignment="1">
      <alignment horizontal="center" vertical="center" wrapText="1"/>
    </xf>
    <xf numFmtId="0" fontId="136" fillId="0" borderId="64" xfId="0" applyFont="1" applyBorder="1" applyAlignment="1">
      <alignment horizontal="center" vertical="center" wrapText="1"/>
    </xf>
    <xf numFmtId="9" fontId="136" fillId="0" borderId="64" xfId="0" applyNumberFormat="1" applyFont="1" applyBorder="1" applyAlignment="1">
      <alignment horizontal="center" vertical="center" wrapText="1"/>
    </xf>
    <xf numFmtId="37" fontId="66" fillId="0" borderId="43" xfId="278" applyNumberFormat="1" applyFont="1" applyFill="1" applyBorder="1" applyAlignment="1">
      <alignment vertical="center" wrapText="1"/>
    </xf>
    <xf numFmtId="239" fontId="6" fillId="0" borderId="0" xfId="278" applyNumberFormat="1" applyFont="1"/>
    <xf numFmtId="233" fontId="201" fillId="32" borderId="50" xfId="0" applyNumberFormat="1" applyFont="1" applyFill="1" applyBorder="1" applyAlignment="1">
      <alignment horizontal="right" vertical="center" wrapText="1"/>
    </xf>
    <xf numFmtId="233" fontId="202" fillId="32" borderId="50" xfId="0" applyNumberFormat="1" applyFont="1" applyFill="1" applyBorder="1" applyAlignment="1">
      <alignment horizontal="right" vertical="center" wrapText="1"/>
    </xf>
    <xf numFmtId="0" fontId="202" fillId="32" borderId="50" xfId="0" applyFont="1" applyFill="1" applyBorder="1" applyAlignment="1">
      <alignment horizontal="right" vertical="center" wrapText="1"/>
    </xf>
    <xf numFmtId="0" fontId="201" fillId="32" borderId="50" xfId="0" applyFont="1" applyFill="1" applyBorder="1" applyAlignment="1">
      <alignment horizontal="right" vertical="center" wrapText="1"/>
    </xf>
    <xf numFmtId="3" fontId="24" fillId="0" borderId="0" xfId="278" applyNumberFormat="1" applyFont="1" applyFill="1"/>
    <xf numFmtId="3" fontId="185" fillId="0" borderId="0" xfId="278" applyNumberFormat="1" applyFont="1" applyFill="1" applyAlignment="1">
      <alignment wrapText="1"/>
    </xf>
    <xf numFmtId="3" fontId="86" fillId="0" borderId="0" xfId="0" applyNumberFormat="1" applyFont="1"/>
    <xf numFmtId="3" fontId="66" fillId="0" borderId="0" xfId="0" applyNumberFormat="1" applyFont="1" applyFill="1"/>
    <xf numFmtId="0" fontId="172" fillId="0" borderId="0" xfId="492"/>
    <xf numFmtId="0" fontId="66" fillId="29" borderId="0" xfId="492" applyFont="1" applyFill="1" applyAlignment="1">
      <alignment horizontal="right"/>
    </xf>
    <xf numFmtId="0" fontId="76" fillId="0" borderId="0" xfId="490" applyFont="1" applyFill="1" applyAlignment="1">
      <alignment horizontal="center"/>
    </xf>
    <xf numFmtId="0" fontId="63" fillId="0" borderId="0" xfId="490" applyFont="1" applyFill="1" applyAlignment="1">
      <alignment horizontal="center"/>
    </xf>
    <xf numFmtId="0" fontId="40" fillId="29" borderId="0" xfId="494" applyFont="1" applyFill="1" applyAlignment="1">
      <alignment horizontal="center" vertical="center" wrapText="1"/>
    </xf>
    <xf numFmtId="0" fontId="63" fillId="0" borderId="0" xfId="499" applyFont="1" applyFill="1" applyAlignment="1">
      <alignment horizontal="center"/>
    </xf>
    <xf numFmtId="0" fontId="63" fillId="0" borderId="0" xfId="490" applyFont="1" applyAlignment="1">
      <alignment horizontal="center"/>
    </xf>
    <xf numFmtId="0" fontId="64" fillId="0" borderId="0" xfId="490" applyFont="1" applyAlignment="1">
      <alignment horizontal="left" vertical="center" wrapText="1"/>
    </xf>
    <xf numFmtId="0" fontId="64" fillId="0" borderId="0" xfId="490" applyFont="1" applyAlignment="1">
      <alignment horizontal="center"/>
    </xf>
    <xf numFmtId="0" fontId="134" fillId="0" borderId="1" xfId="499" applyFont="1" applyFill="1" applyBorder="1" applyAlignment="1">
      <alignment horizontal="center" vertical="center" wrapText="1"/>
    </xf>
    <xf numFmtId="3" fontId="204" fillId="0" borderId="0" xfId="0" applyNumberFormat="1" applyFont="1" applyFill="1" applyAlignment="1">
      <alignment wrapText="1"/>
    </xf>
    <xf numFmtId="0" fontId="172" fillId="0" borderId="0" xfId="501" applyAlignment="1">
      <alignment horizontal="center" vertical="top" wrapText="1"/>
    </xf>
    <xf numFmtId="0" fontId="186" fillId="32" borderId="48" xfId="501" applyFont="1" applyFill="1" applyBorder="1" applyAlignment="1">
      <alignment horizontal="center" vertical="center" wrapText="1"/>
    </xf>
    <xf numFmtId="0" fontId="186" fillId="32" borderId="50" xfId="501" applyFont="1" applyFill="1" applyBorder="1" applyAlignment="1">
      <alignment horizontal="center" vertical="center" wrapText="1"/>
    </xf>
    <xf numFmtId="0" fontId="186" fillId="32" borderId="53" xfId="501" applyFont="1" applyFill="1" applyBorder="1" applyAlignment="1">
      <alignment horizontal="center" vertical="center" wrapText="1"/>
    </xf>
    <xf numFmtId="233" fontId="191" fillId="32" borderId="50" xfId="501" applyNumberFormat="1" applyFont="1" applyFill="1" applyBorder="1" applyAlignment="1">
      <alignment horizontal="right" vertical="center" wrapText="1"/>
    </xf>
    <xf numFmtId="233" fontId="191" fillId="32" borderId="53" xfId="501" applyNumberFormat="1" applyFont="1" applyFill="1" applyBorder="1" applyAlignment="1">
      <alignment horizontal="right" vertical="center" wrapText="1"/>
    </xf>
    <xf numFmtId="0" fontId="191" fillId="32" borderId="50" xfId="501" applyFont="1" applyFill="1" applyBorder="1" applyAlignment="1">
      <alignment horizontal="left" vertical="center" wrapText="1"/>
    </xf>
    <xf numFmtId="0" fontId="191" fillId="32" borderId="50" xfId="501" applyFont="1" applyFill="1" applyBorder="1" applyAlignment="1">
      <alignment horizontal="right" vertical="center" wrapText="1"/>
    </xf>
    <xf numFmtId="0" fontId="207" fillId="32" borderId="50" xfId="501" applyFont="1" applyFill="1" applyBorder="1" applyAlignment="1">
      <alignment horizontal="left" vertical="center" wrapText="1"/>
    </xf>
    <xf numFmtId="0" fontId="71" fillId="0" borderId="0" xfId="492" applyFont="1" applyFill="1" applyBorder="1" applyAlignment="1">
      <alignment vertical="center"/>
    </xf>
    <xf numFmtId="0" fontId="192" fillId="0" borderId="0" xfId="501" applyFont="1" applyAlignment="1">
      <alignment horizontal="right"/>
    </xf>
    <xf numFmtId="0" fontId="208" fillId="0" borderId="0" xfId="501" applyFont="1" applyAlignment="1"/>
    <xf numFmtId="0" fontId="64" fillId="0" borderId="0" xfId="0" applyFont="1" applyFill="1" applyBorder="1" applyAlignment="1"/>
    <xf numFmtId="38" fontId="76" fillId="0" borderId="1" xfId="490" applyNumberFormat="1" applyFont="1" applyFill="1" applyBorder="1" applyAlignment="1">
      <alignment horizontal="center" vertical="center" wrapText="1"/>
    </xf>
    <xf numFmtId="0" fontId="76" fillId="0" borderId="1" xfId="490" applyFont="1" applyFill="1" applyBorder="1" applyAlignment="1">
      <alignment horizontal="center" vertical="center" wrapText="1"/>
    </xf>
    <xf numFmtId="0" fontId="63" fillId="29" borderId="1" xfId="494" applyFont="1" applyFill="1" applyBorder="1" applyAlignment="1">
      <alignment horizontal="center" vertical="center" wrapText="1"/>
    </xf>
    <xf numFmtId="165" fontId="63" fillId="29" borderId="1" xfId="278" applyNumberFormat="1" applyFont="1" applyFill="1" applyBorder="1" applyAlignment="1">
      <alignment horizontal="center" vertical="center" wrapText="1"/>
    </xf>
    <xf numFmtId="0" fontId="40" fillId="29" borderId="1" xfId="494" applyFont="1" applyFill="1" applyBorder="1" applyAlignment="1">
      <alignment horizontal="center" vertical="center" wrapText="1"/>
    </xf>
    <xf numFmtId="0" fontId="40" fillId="29" borderId="1" xfId="278" applyNumberFormat="1" applyFont="1" applyFill="1" applyBorder="1" applyAlignment="1">
      <alignment horizontal="center" vertical="center" wrapText="1"/>
    </xf>
    <xf numFmtId="3" fontId="63" fillId="29" borderId="1" xfId="278" applyNumberFormat="1" applyFont="1" applyFill="1" applyBorder="1" applyAlignment="1">
      <alignment horizontal="right" vertical="center"/>
    </xf>
    <xf numFmtId="165" fontId="63" fillId="0" borderId="1" xfId="278" applyNumberFormat="1" applyFont="1" applyFill="1" applyBorder="1" applyAlignment="1">
      <alignment horizontal="right" vertical="center"/>
    </xf>
    <xf numFmtId="165" fontId="63" fillId="0" borderId="1" xfId="278" applyNumberFormat="1" applyFont="1" applyFill="1" applyBorder="1" applyAlignment="1">
      <alignment horizontal="center" vertical="center" wrapText="1"/>
    </xf>
    <xf numFmtId="3" fontId="40" fillId="29" borderId="1" xfId="278" applyNumberFormat="1" applyFont="1" applyFill="1" applyBorder="1" applyAlignment="1">
      <alignment horizontal="right" vertical="center"/>
    </xf>
    <xf numFmtId="165" fontId="40" fillId="0" borderId="1" xfId="278" applyNumberFormat="1" applyFont="1" applyFill="1" applyBorder="1" applyAlignment="1">
      <alignment horizontal="center" vertical="center" wrapText="1"/>
    </xf>
    <xf numFmtId="165" fontId="40" fillId="0" borderId="1" xfId="278" applyNumberFormat="1" applyFont="1" applyFill="1" applyBorder="1" applyAlignment="1">
      <alignment horizontal="right" vertical="center"/>
    </xf>
    <xf numFmtId="0" fontId="63" fillId="0" borderId="1" xfId="494" applyFont="1" applyFill="1" applyBorder="1" applyAlignment="1">
      <alignment horizontal="center" vertical="center" wrapText="1"/>
    </xf>
    <xf numFmtId="0" fontId="40" fillId="0" borderId="1" xfId="494" applyFont="1" applyFill="1" applyBorder="1" applyAlignment="1">
      <alignment horizontal="center" vertical="center" wrapText="1"/>
    </xf>
    <xf numFmtId="165" fontId="40" fillId="29" borderId="0" xfId="278" applyNumberFormat="1" applyFont="1" applyFill="1" applyAlignment="1">
      <alignment horizontal="center" vertical="center" wrapText="1"/>
    </xf>
    <xf numFmtId="0" fontId="209" fillId="29" borderId="0" xfId="494" applyFont="1" applyFill="1"/>
    <xf numFmtId="165" fontId="209" fillId="29" borderId="0" xfId="278" applyNumberFormat="1" applyFont="1" applyFill="1"/>
    <xf numFmtId="165" fontId="40" fillId="29" borderId="1" xfId="278" applyNumberFormat="1" applyFont="1" applyFill="1" applyBorder="1" applyAlignment="1">
      <alignment horizontal="center" vertical="center" wrapText="1"/>
    </xf>
    <xf numFmtId="165" fontId="63" fillId="0" borderId="1" xfId="278" applyNumberFormat="1" applyFont="1" applyBorder="1" applyAlignment="1">
      <alignment vertical="center" wrapText="1"/>
    </xf>
    <xf numFmtId="165" fontId="63" fillId="29" borderId="1" xfId="278" applyNumberFormat="1" applyFont="1" applyFill="1" applyBorder="1" applyAlignment="1">
      <alignment horizontal="center"/>
    </xf>
    <xf numFmtId="165" fontId="63" fillId="29" borderId="1" xfId="278" applyNumberFormat="1" applyFont="1" applyFill="1" applyBorder="1" applyAlignment="1">
      <alignment vertical="center" wrapText="1"/>
    </xf>
    <xf numFmtId="165" fontId="63" fillId="29" borderId="1" xfId="278" applyNumberFormat="1" applyFont="1" applyFill="1" applyBorder="1" applyAlignment="1">
      <alignment horizontal="center" wrapText="1"/>
    </xf>
    <xf numFmtId="165" fontId="40" fillId="29" borderId="1" xfId="278" applyNumberFormat="1" applyFont="1" applyFill="1" applyBorder="1" applyAlignment="1">
      <alignment vertical="center" wrapText="1"/>
    </xf>
    <xf numFmtId="165" fontId="40" fillId="29" borderId="1" xfId="278" applyNumberFormat="1" applyFont="1" applyFill="1" applyBorder="1" applyAlignment="1">
      <alignment horizontal="center"/>
    </xf>
    <xf numFmtId="165" fontId="40" fillId="29" borderId="1" xfId="278" applyNumberFormat="1" applyFont="1" applyFill="1" applyBorder="1" applyAlignment="1">
      <alignment horizontal="center" wrapText="1"/>
    </xf>
    <xf numFmtId="165" fontId="40" fillId="29" borderId="1" xfId="278" quotePrefix="1" applyNumberFormat="1" applyFont="1" applyFill="1" applyBorder="1" applyAlignment="1">
      <alignment vertical="center" wrapText="1"/>
    </xf>
    <xf numFmtId="165" fontId="63" fillId="29" borderId="1" xfId="278" applyNumberFormat="1" applyFont="1" applyFill="1" applyBorder="1" applyAlignment="1">
      <alignment horizontal="right" vertical="center"/>
    </xf>
    <xf numFmtId="165" fontId="63" fillId="0" borderId="1" xfId="278" applyNumberFormat="1" applyFont="1" applyFill="1" applyBorder="1" applyAlignment="1">
      <alignment vertical="center" wrapText="1"/>
    </xf>
    <xf numFmtId="165" fontId="40" fillId="0" borderId="1" xfId="278" applyNumberFormat="1" applyFont="1" applyFill="1" applyBorder="1" applyAlignment="1">
      <alignment vertical="center" wrapText="1"/>
    </xf>
    <xf numFmtId="3" fontId="40" fillId="0" borderId="1" xfId="490" applyNumberFormat="1" applyFont="1" applyBorder="1" applyAlignment="1">
      <alignment horizontal="right" vertical="center" wrapText="1"/>
    </xf>
    <xf numFmtId="0" fontId="63" fillId="29" borderId="0" xfId="494" applyFont="1" applyFill="1" applyBorder="1"/>
    <xf numFmtId="0" fontId="210" fillId="29" borderId="0" xfId="494" applyFont="1" applyFill="1"/>
    <xf numFmtId="165" fontId="209" fillId="29" borderId="0" xfId="278" applyNumberFormat="1" applyFont="1" applyFill="1" applyBorder="1"/>
    <xf numFmtId="0" fontId="209" fillId="29" borderId="0" xfId="494" applyFont="1" applyFill="1" applyBorder="1"/>
    <xf numFmtId="165" fontId="75" fillId="0" borderId="0" xfId="278" applyNumberFormat="1" applyFont="1" applyFill="1" applyAlignment="1">
      <alignment vertical="center"/>
    </xf>
    <xf numFmtId="165" fontId="78" fillId="0" borderId="0" xfId="278" applyNumberFormat="1" applyFont="1" applyAlignment="1">
      <alignment vertical="center"/>
    </xf>
    <xf numFmtId="165" fontId="78" fillId="0" borderId="0" xfId="278" applyNumberFormat="1" applyFont="1" applyFill="1" applyAlignment="1">
      <alignment vertical="center"/>
    </xf>
    <xf numFmtId="165" fontId="63" fillId="0" borderId="0" xfId="278" applyNumberFormat="1" applyFont="1" applyFill="1" applyAlignment="1">
      <alignment vertical="center"/>
    </xf>
    <xf numFmtId="0" fontId="40" fillId="0" borderId="1" xfId="490" applyFont="1" applyBorder="1" applyAlignment="1">
      <alignment horizontal="center" vertical="center" wrapText="1"/>
    </xf>
    <xf numFmtId="0" fontId="40" fillId="0" borderId="1" xfId="490" applyFont="1" applyFill="1" applyBorder="1" applyAlignment="1">
      <alignment horizontal="center" vertical="center" wrapText="1"/>
    </xf>
    <xf numFmtId="3" fontId="40" fillId="0" borderId="1" xfId="490" applyNumberFormat="1" applyFont="1" applyFill="1" applyBorder="1" applyAlignment="1">
      <alignment horizontal="center" vertical="center" wrapText="1"/>
    </xf>
    <xf numFmtId="165" fontId="40" fillId="0" borderId="0" xfId="278" applyNumberFormat="1" applyFont="1" applyFill="1" applyAlignment="1">
      <alignment horizontal="right" vertical="center"/>
    </xf>
    <xf numFmtId="0" fontId="63" fillId="0" borderId="1" xfId="490" applyFont="1" applyBorder="1" applyAlignment="1">
      <alignment horizontal="center" vertical="center" wrapText="1"/>
    </xf>
    <xf numFmtId="3" fontId="67" fillId="0" borderId="1" xfId="490" applyNumberFormat="1" applyFont="1" applyFill="1" applyBorder="1" applyAlignment="1">
      <alignment horizontal="right" vertical="center" wrapText="1"/>
    </xf>
    <xf numFmtId="2" fontId="67" fillId="0" borderId="1" xfId="490" applyNumberFormat="1" applyFont="1" applyFill="1" applyBorder="1" applyAlignment="1">
      <alignment horizontal="right" vertical="center" wrapText="1"/>
    </xf>
    <xf numFmtId="0" fontId="40" fillId="0" borderId="1" xfId="490" applyFont="1" applyBorder="1" applyAlignment="1">
      <alignment horizontal="right" vertical="center" wrapText="1"/>
    </xf>
    <xf numFmtId="0" fontId="40" fillId="0" borderId="1" xfId="490" applyFont="1" applyBorder="1" applyAlignment="1">
      <alignment vertical="center" wrapText="1"/>
    </xf>
    <xf numFmtId="3" fontId="66" fillId="0" borderId="1" xfId="490" applyNumberFormat="1" applyFont="1" applyFill="1" applyBorder="1" applyAlignment="1">
      <alignment horizontal="right" vertical="center" wrapText="1"/>
    </xf>
    <xf numFmtId="2" fontId="66" fillId="0" borderId="1" xfId="490" applyNumberFormat="1" applyFont="1" applyFill="1" applyBorder="1" applyAlignment="1">
      <alignment horizontal="right" vertical="center" wrapText="1"/>
    </xf>
    <xf numFmtId="0" fontId="66" fillId="29" borderId="1" xfId="490" applyFont="1" applyFill="1" applyBorder="1" applyAlignment="1">
      <alignment horizontal="justify" vertical="center" wrapText="1"/>
    </xf>
    <xf numFmtId="165" fontId="63" fillId="0" borderId="0" xfId="278" quotePrefix="1" applyNumberFormat="1" applyFont="1" applyFill="1" applyAlignment="1">
      <alignment vertical="center"/>
    </xf>
    <xf numFmtId="0" fontId="66" fillId="0" borderId="1" xfId="490" applyFont="1" applyBorder="1" applyAlignment="1">
      <alignment horizontal="right" vertical="center" wrapText="1"/>
    </xf>
    <xf numFmtId="165" fontId="76" fillId="0" borderId="0" xfId="278" quotePrefix="1" applyNumberFormat="1" applyFont="1" applyFill="1" applyAlignment="1">
      <alignment vertical="center"/>
    </xf>
    <xf numFmtId="165" fontId="76" fillId="0" borderId="0" xfId="278" quotePrefix="1" applyNumberFormat="1" applyFont="1" applyAlignment="1">
      <alignment vertical="center"/>
    </xf>
    <xf numFmtId="165" fontId="78" fillId="0" borderId="0" xfId="278" applyNumberFormat="1" applyFont="1" applyBorder="1" applyAlignment="1">
      <alignment vertical="center"/>
    </xf>
    <xf numFmtId="165" fontId="40" fillId="0" borderId="0" xfId="278" applyNumberFormat="1" applyFont="1" applyFill="1" applyAlignment="1">
      <alignment vertical="center"/>
    </xf>
    <xf numFmtId="3" fontId="63" fillId="0" borderId="1" xfId="490" applyNumberFormat="1" applyFont="1" applyFill="1" applyBorder="1" applyAlignment="1">
      <alignment horizontal="right" vertical="center" wrapText="1"/>
    </xf>
    <xf numFmtId="2" fontId="63" fillId="0" borderId="1" xfId="490" applyNumberFormat="1" applyFont="1" applyFill="1" applyBorder="1" applyAlignment="1">
      <alignment horizontal="right" vertical="center" wrapText="1"/>
    </xf>
    <xf numFmtId="0" fontId="40" fillId="0" borderId="1" xfId="490" applyFont="1" applyFill="1" applyBorder="1" applyAlignment="1">
      <alignment horizontal="right" vertical="center" wrapText="1"/>
    </xf>
    <xf numFmtId="0" fontId="40" fillId="0" borderId="1" xfId="490" applyFont="1" applyFill="1" applyBorder="1" applyAlignment="1">
      <alignment vertical="center" wrapText="1"/>
    </xf>
    <xf numFmtId="3" fontId="40" fillId="0" borderId="1" xfId="490" applyNumberFormat="1" applyFont="1" applyFill="1" applyBorder="1" applyAlignment="1">
      <alignment horizontal="right" vertical="center" wrapText="1"/>
    </xf>
    <xf numFmtId="3" fontId="40" fillId="0" borderId="1" xfId="493" applyNumberFormat="1" applyFont="1" applyBorder="1" applyAlignment="1">
      <alignment horizontal="center" vertical="center" wrapText="1"/>
    </xf>
    <xf numFmtId="2" fontId="40" fillId="0" borderId="1" xfId="490" applyNumberFormat="1" applyFont="1" applyFill="1" applyBorder="1" applyAlignment="1">
      <alignment horizontal="right" vertical="center" wrapText="1"/>
    </xf>
    <xf numFmtId="0" fontId="66" fillId="0" borderId="1" xfId="490" applyFont="1" applyFill="1" applyBorder="1" applyAlignment="1">
      <alignment horizontal="justify" vertical="center" wrapText="1"/>
    </xf>
    <xf numFmtId="237" fontId="40" fillId="0" borderId="1" xfId="490" applyNumberFormat="1" applyFont="1" applyFill="1" applyBorder="1" applyAlignment="1">
      <alignment vertical="center" wrapText="1"/>
    </xf>
    <xf numFmtId="3" fontId="40" fillId="0" borderId="1" xfId="490" applyNumberFormat="1" applyFont="1" applyBorder="1" applyAlignment="1">
      <alignment horizontal="center" vertical="center" wrapText="1"/>
    </xf>
    <xf numFmtId="3" fontId="63" fillId="0" borderId="1" xfId="490" applyNumberFormat="1" applyFont="1" applyBorder="1" applyAlignment="1">
      <alignment horizontal="right" vertical="center" wrapText="1"/>
    </xf>
    <xf numFmtId="2" fontId="63" fillId="0" borderId="1" xfId="490" applyNumberFormat="1" applyFont="1" applyBorder="1" applyAlignment="1">
      <alignment horizontal="right" vertical="center" wrapText="1"/>
    </xf>
    <xf numFmtId="165" fontId="40" fillId="0" borderId="1" xfId="278" applyNumberFormat="1" applyFont="1" applyBorder="1" applyAlignment="1">
      <alignment vertical="center" wrapText="1"/>
    </xf>
    <xf numFmtId="165" fontId="40" fillId="0" borderId="1" xfId="278" applyNumberFormat="1" applyFont="1" applyBorder="1" applyAlignment="1">
      <alignment horizontal="right" vertical="center" wrapText="1"/>
    </xf>
    <xf numFmtId="2" fontId="40" fillId="0" borderId="1" xfId="490" applyNumberFormat="1" applyFont="1" applyBorder="1" applyAlignment="1">
      <alignment horizontal="right" vertical="center" wrapText="1"/>
    </xf>
    <xf numFmtId="237" fontId="40" fillId="0" borderId="1" xfId="490" applyNumberFormat="1" applyFont="1" applyBorder="1" applyAlignment="1">
      <alignment vertical="center" wrapText="1"/>
    </xf>
    <xf numFmtId="165" fontId="40" fillId="0" borderId="0" xfId="499" applyNumberFormat="1" applyFont="1" applyFill="1"/>
    <xf numFmtId="0" fontId="211" fillId="0" borderId="0" xfId="490" applyFont="1"/>
    <xf numFmtId="3" fontId="211" fillId="0" borderId="0" xfId="490" applyNumberFormat="1" applyFont="1"/>
    <xf numFmtId="165" fontId="211" fillId="0" borderId="0" xfId="278" applyNumberFormat="1" applyFont="1" applyAlignment="1">
      <alignment vertical="center"/>
    </xf>
    <xf numFmtId="165" fontId="211" fillId="0" borderId="0" xfId="278" applyNumberFormat="1" applyFont="1"/>
    <xf numFmtId="0" fontId="40" fillId="0" borderId="19" xfId="490" applyFont="1" applyBorder="1" applyAlignment="1">
      <alignment horizontal="center" vertical="center"/>
    </xf>
    <xf numFmtId="0" fontId="40" fillId="0" borderId="43" xfId="490" applyFont="1" applyBorder="1" applyAlignment="1">
      <alignment horizontal="center" vertical="center"/>
    </xf>
    <xf numFmtId="0" fontId="40" fillId="0" borderId="44" xfId="490" applyFont="1" applyBorder="1" applyAlignment="1">
      <alignment horizontal="center" vertical="center"/>
    </xf>
    <xf numFmtId="0" fontId="212" fillId="0" borderId="0" xfId="510"/>
    <xf numFmtId="0" fontId="212" fillId="0" borderId="0" xfId="510" applyAlignment="1">
      <alignment horizontal="center" vertical="top" wrapText="1"/>
    </xf>
    <xf numFmtId="0" fontId="206" fillId="0" borderId="0" xfId="510" applyFont="1" applyAlignment="1">
      <alignment horizontal="left" vertical="top" wrapText="1" indent="8"/>
    </xf>
    <xf numFmtId="0" fontId="205" fillId="0" borderId="0" xfId="510" applyFont="1" applyAlignment="1">
      <alignment horizontal="left" vertical="top" wrapText="1" indent="8"/>
    </xf>
    <xf numFmtId="0" fontId="205" fillId="0" borderId="0" xfId="510" applyFont="1" applyAlignment="1">
      <alignment horizontal="right" vertical="top" wrapText="1"/>
    </xf>
    <xf numFmtId="0" fontId="206" fillId="0" borderId="0" xfId="510" applyFont="1" applyAlignment="1">
      <alignment horizontal="left" vertical="center" wrapText="1" indent="8"/>
    </xf>
    <xf numFmtId="0" fontId="206" fillId="0" borderId="0" xfId="510" applyFont="1" applyAlignment="1">
      <alignment horizontal="right" vertical="center" wrapText="1"/>
    </xf>
    <xf numFmtId="0" fontId="186" fillId="32" borderId="48" xfId="510" applyFont="1" applyFill="1" applyBorder="1" applyAlignment="1">
      <alignment horizontal="center" vertical="center" wrapText="1"/>
    </xf>
    <xf numFmtId="0" fontId="186" fillId="32" borderId="53" xfId="510" applyFont="1" applyFill="1" applyBorder="1" applyAlignment="1">
      <alignment horizontal="center" vertical="center" wrapText="1"/>
    </xf>
    <xf numFmtId="3" fontId="191" fillId="32" borderId="53" xfId="510" applyNumberFormat="1" applyFont="1" applyFill="1" applyBorder="1" applyAlignment="1">
      <alignment horizontal="right" vertical="center" wrapText="1"/>
    </xf>
    <xf numFmtId="0" fontId="191" fillId="32" borderId="50" xfId="510" applyFont="1" applyFill="1" applyBorder="1" applyAlignment="1">
      <alignment horizontal="left" vertical="center" wrapText="1"/>
    </xf>
    <xf numFmtId="178" fontId="172" fillId="0" borderId="0" xfId="492" applyNumberFormat="1"/>
    <xf numFmtId="178" fontId="77" fillId="0" borderId="0" xfId="0" applyNumberFormat="1" applyFont="1" applyFill="1" applyBorder="1" applyAlignment="1">
      <alignment horizontal="right" vertical="center" wrapText="1"/>
    </xf>
    <xf numFmtId="0" fontId="192" fillId="0" borderId="0" xfId="501" applyFont="1" applyAlignment="1">
      <alignment vertical="top" wrapText="1"/>
    </xf>
    <xf numFmtId="0" fontId="191" fillId="0" borderId="0" xfId="501" applyFont="1" applyAlignment="1">
      <alignment horizontal="right" vertical="center"/>
    </xf>
    <xf numFmtId="0" fontId="186" fillId="0" borderId="1" xfId="501" applyFont="1" applyBorder="1" applyAlignment="1">
      <alignment horizontal="center" vertical="center"/>
    </xf>
    <xf numFmtId="0" fontId="186" fillId="0" borderId="1" xfId="501" applyFont="1" applyBorder="1" applyAlignment="1">
      <alignment horizontal="center" vertical="center" wrapText="1"/>
    </xf>
    <xf numFmtId="0" fontId="191" fillId="0" borderId="1" xfId="501" applyFont="1" applyBorder="1" applyAlignment="1">
      <alignment horizontal="center" vertical="center" wrapText="1"/>
    </xf>
    <xf numFmtId="236" fontId="186" fillId="0" borderId="1" xfId="501" applyNumberFormat="1" applyFont="1" applyBorder="1" applyAlignment="1">
      <alignment horizontal="right" vertical="center" wrapText="1"/>
    </xf>
    <xf numFmtId="0" fontId="186" fillId="30" borderId="1" xfId="501" applyFont="1" applyFill="1" applyBorder="1" applyAlignment="1">
      <alignment horizontal="center" vertical="center" wrapText="1"/>
    </xf>
    <xf numFmtId="0" fontId="186" fillId="30" borderId="1" xfId="501" applyFont="1" applyFill="1" applyBorder="1" applyAlignment="1">
      <alignment horizontal="left" vertical="center" wrapText="1"/>
    </xf>
    <xf numFmtId="0" fontId="191" fillId="30" borderId="1" xfId="501" applyFont="1" applyFill="1" applyBorder="1" applyAlignment="1">
      <alignment horizontal="center" vertical="center" wrapText="1"/>
    </xf>
    <xf numFmtId="236" fontId="186" fillId="30" borderId="1" xfId="501" applyNumberFormat="1" applyFont="1" applyFill="1" applyBorder="1" applyAlignment="1">
      <alignment horizontal="right" vertical="center" wrapText="1"/>
    </xf>
    <xf numFmtId="0" fontId="191" fillId="0" borderId="1" xfId="501" applyFont="1" applyBorder="1" applyAlignment="1">
      <alignment horizontal="left" vertical="center" wrapText="1"/>
    </xf>
    <xf numFmtId="236" fontId="191" fillId="0" borderId="1" xfId="501" applyNumberFormat="1" applyFont="1" applyBorder="1" applyAlignment="1">
      <alignment horizontal="right" vertical="center" wrapText="1"/>
    </xf>
    <xf numFmtId="0" fontId="186" fillId="0" borderId="1" xfId="501" applyFont="1" applyBorder="1" applyAlignment="1">
      <alignment horizontal="left" vertical="center" wrapText="1"/>
    </xf>
    <xf numFmtId="3" fontId="203" fillId="0" borderId="0" xfId="0" applyNumberFormat="1" applyFont="1" applyFill="1" applyAlignment="1">
      <alignment horizontal="center" wrapText="1"/>
    </xf>
    <xf numFmtId="178" fontId="215" fillId="0" borderId="0" xfId="0" applyNumberFormat="1" applyFont="1" applyFill="1" applyAlignment="1">
      <alignment horizontal="center" wrapText="1"/>
    </xf>
    <xf numFmtId="3" fontId="217" fillId="0" borderId="1" xfId="499" applyNumberFormat="1" applyFont="1" applyFill="1" applyBorder="1" applyAlignment="1">
      <alignment horizontal="right" vertical="center" wrapText="1"/>
    </xf>
    <xf numFmtId="10" fontId="217" fillId="0" borderId="1" xfId="499" applyNumberFormat="1" applyFont="1" applyFill="1" applyBorder="1" applyAlignment="1">
      <alignment horizontal="right" vertical="center" wrapText="1"/>
    </xf>
    <xf numFmtId="0" fontId="163" fillId="0" borderId="1" xfId="499" applyFont="1" applyFill="1" applyBorder="1" applyAlignment="1">
      <alignment horizontal="center" vertical="center" wrapText="1"/>
    </xf>
    <xf numFmtId="0" fontId="163" fillId="0" borderId="1" xfId="499" applyFont="1" applyFill="1" applyBorder="1" applyAlignment="1">
      <alignment vertical="center" wrapText="1"/>
    </xf>
    <xf numFmtId="3" fontId="163" fillId="0" borderId="1" xfId="499" applyNumberFormat="1" applyFont="1" applyFill="1" applyBorder="1" applyAlignment="1">
      <alignment horizontal="right" vertical="center" wrapText="1"/>
    </xf>
    <xf numFmtId="0" fontId="82" fillId="0" borderId="0" xfId="499" applyFont="1" applyFill="1"/>
    <xf numFmtId="3" fontId="218" fillId="0" borderId="1" xfId="499" applyNumberFormat="1" applyFont="1" applyFill="1" applyBorder="1" applyAlignment="1">
      <alignment horizontal="right" vertical="center" wrapText="1"/>
    </xf>
    <xf numFmtId="0" fontId="182" fillId="0" borderId="1" xfId="499" applyFont="1" applyFill="1" applyBorder="1" applyAlignment="1">
      <alignment horizontal="center" vertical="center" wrapText="1"/>
    </xf>
    <xf numFmtId="0" fontId="182" fillId="0" borderId="1" xfId="499" applyFont="1" applyFill="1" applyBorder="1" applyAlignment="1">
      <alignment vertical="center" wrapText="1"/>
    </xf>
    <xf numFmtId="0" fontId="219" fillId="0" borderId="1" xfId="499" applyFont="1" applyFill="1" applyBorder="1" applyAlignment="1">
      <alignment horizontal="center" vertical="center" wrapText="1"/>
    </xf>
    <xf numFmtId="0" fontId="219" fillId="0" borderId="1" xfId="499" applyFont="1" applyFill="1" applyBorder="1" applyAlignment="1">
      <alignment vertical="center" wrapText="1"/>
    </xf>
    <xf numFmtId="0" fontId="182" fillId="0" borderId="1" xfId="499" applyFont="1" applyFill="1" applyBorder="1" applyAlignment="1">
      <alignment horizontal="right" vertical="center" wrapText="1"/>
    </xf>
    <xf numFmtId="0" fontId="218" fillId="0" borderId="1" xfId="499" applyFont="1" applyFill="1" applyBorder="1" applyAlignment="1">
      <alignment horizontal="center" vertical="center" wrapText="1"/>
    </xf>
    <xf numFmtId="0" fontId="218" fillId="0" borderId="1" xfId="499" applyFont="1" applyFill="1" applyBorder="1" applyAlignment="1">
      <alignment vertical="center" wrapText="1"/>
    </xf>
    <xf numFmtId="0" fontId="221" fillId="0" borderId="1" xfId="499" applyFont="1" applyFill="1" applyBorder="1" applyAlignment="1">
      <alignment horizontal="center" vertical="center" wrapText="1"/>
    </xf>
    <xf numFmtId="0" fontId="221" fillId="0" borderId="1" xfId="499" applyFont="1" applyFill="1" applyBorder="1" applyAlignment="1">
      <alignment vertical="center" wrapText="1"/>
    </xf>
    <xf numFmtId="3" fontId="221" fillId="0" borderId="1" xfId="499" applyNumberFormat="1" applyFont="1" applyFill="1" applyBorder="1" applyAlignment="1">
      <alignment horizontal="right" vertical="center" wrapText="1"/>
    </xf>
    <xf numFmtId="0" fontId="63" fillId="29" borderId="0" xfId="494" applyFont="1" applyFill="1" applyAlignment="1">
      <alignment horizontal="center" vertical="center" wrapText="1"/>
    </xf>
    <xf numFmtId="0" fontId="63" fillId="29" borderId="0" xfId="494" applyNumberFormat="1" applyFont="1" applyFill="1" applyAlignment="1">
      <alignment horizontal="center"/>
    </xf>
    <xf numFmtId="0" fontId="63" fillId="29" borderId="0" xfId="494" applyFont="1" applyFill="1" applyAlignment="1">
      <alignment horizontal="center"/>
    </xf>
    <xf numFmtId="38" fontId="63" fillId="29" borderId="0" xfId="494" applyNumberFormat="1" applyFont="1" applyFill="1" applyBorder="1" applyAlignment="1">
      <alignment horizontal="center"/>
    </xf>
    <xf numFmtId="0" fontId="63" fillId="29" borderId="58" xfId="494" applyNumberFormat="1" applyFont="1" applyFill="1" applyBorder="1" applyAlignment="1">
      <alignment horizontal="center" vertical="center" wrapText="1"/>
    </xf>
    <xf numFmtId="0" fontId="40" fillId="29" borderId="58" xfId="494" applyFont="1" applyFill="1" applyBorder="1" applyAlignment="1">
      <alignment vertical="center" wrapText="1"/>
    </xf>
    <xf numFmtId="0" fontId="63" fillId="0" borderId="58" xfId="494" applyNumberFormat="1" applyFont="1" applyFill="1" applyBorder="1" applyAlignment="1">
      <alignment horizontal="center" vertical="center" wrapText="1"/>
    </xf>
    <xf numFmtId="0" fontId="222" fillId="0" borderId="0" xfId="499" applyFont="1" applyFill="1" applyAlignment="1">
      <alignment vertical="center"/>
    </xf>
    <xf numFmtId="0" fontId="64" fillId="0" borderId="0" xfId="490" applyFont="1" applyFill="1" applyAlignment="1">
      <alignment vertical="center"/>
    </xf>
    <xf numFmtId="38" fontId="73" fillId="0" borderId="58" xfId="490" applyNumberFormat="1" applyFont="1" applyFill="1" applyBorder="1" applyAlignment="1">
      <alignment horizontal="center" vertical="center" wrapText="1"/>
    </xf>
    <xf numFmtId="0" fontId="73" fillId="0" borderId="58" xfId="490" applyFont="1" applyFill="1" applyBorder="1" applyAlignment="1">
      <alignment horizontal="center" vertical="center" wrapText="1"/>
    </xf>
    <xf numFmtId="0" fontId="76" fillId="0" borderId="58" xfId="490" applyNumberFormat="1" applyFont="1" applyFill="1" applyBorder="1"/>
    <xf numFmtId="0" fontId="85" fillId="0" borderId="58" xfId="490" quotePrefix="1" applyNumberFormat="1" applyFont="1" applyFill="1" applyBorder="1"/>
    <xf numFmtId="3" fontId="76" fillId="0" borderId="58" xfId="490" applyNumberFormat="1" applyFont="1" applyFill="1" applyBorder="1"/>
    <xf numFmtId="3" fontId="85" fillId="0" borderId="58" xfId="490" quotePrefix="1" applyNumberFormat="1" applyFont="1" applyFill="1" applyBorder="1"/>
    <xf numFmtId="3" fontId="85" fillId="0" borderId="58" xfId="490" quotePrefix="1" applyNumberFormat="1" applyFont="1" applyFill="1" applyBorder="1" applyAlignment="1">
      <alignment vertical="center" wrapText="1"/>
    </xf>
    <xf numFmtId="3" fontId="76" fillId="0" borderId="58" xfId="490" applyNumberFormat="1" applyFont="1" applyFill="1" applyBorder="1" applyAlignment="1">
      <alignment horizontal="center"/>
    </xf>
    <xf numFmtId="165" fontId="76" fillId="0" borderId="58" xfId="278" applyNumberFormat="1" applyFont="1" applyFill="1" applyBorder="1" applyAlignment="1">
      <alignment horizontal="right" vertical="center" wrapText="1"/>
    </xf>
    <xf numFmtId="165" fontId="85" fillId="0" borderId="58" xfId="278" applyNumberFormat="1" applyFont="1" applyFill="1" applyBorder="1" applyAlignment="1">
      <alignment horizontal="right" vertical="center" wrapText="1"/>
    </xf>
    <xf numFmtId="3" fontId="76" fillId="0" borderId="58" xfId="490" applyNumberFormat="1" applyFont="1" applyFill="1" applyBorder="1" applyAlignment="1">
      <alignment horizontal="right" vertical="center" wrapText="1"/>
    </xf>
    <xf numFmtId="165" fontId="63" fillId="0" borderId="1" xfId="278" applyNumberFormat="1" applyFont="1" applyFill="1" applyBorder="1" applyAlignment="1">
      <alignment horizontal="right" vertical="center" wrapText="1"/>
    </xf>
    <xf numFmtId="165" fontId="40" fillId="0" borderId="1" xfId="278" applyNumberFormat="1" applyFont="1" applyFill="1" applyBorder="1" applyAlignment="1">
      <alignment horizontal="right" vertical="center" wrapText="1"/>
    </xf>
    <xf numFmtId="0" fontId="63" fillId="29" borderId="1" xfId="494" applyFont="1" applyFill="1" applyBorder="1" applyAlignment="1">
      <alignment horizontal="left" vertical="center" wrapText="1"/>
    </xf>
    <xf numFmtId="165" fontId="63" fillId="29" borderId="1" xfId="278" applyNumberFormat="1" applyFont="1" applyFill="1" applyBorder="1" applyAlignment="1">
      <alignment horizontal="left" vertical="center" wrapText="1"/>
    </xf>
    <xf numFmtId="0" fontId="134" fillId="0" borderId="1" xfId="495" applyFont="1" applyBorder="1" applyAlignment="1">
      <alignment horizontal="left" vertical="center" wrapText="1"/>
    </xf>
    <xf numFmtId="0" fontId="134" fillId="29" borderId="1" xfId="495" applyFont="1" applyFill="1" applyBorder="1" applyAlignment="1">
      <alignment horizontal="left" vertical="center" wrapText="1"/>
    </xf>
    <xf numFmtId="0" fontId="136" fillId="29" borderId="1" xfId="495" applyFont="1" applyFill="1" applyBorder="1" applyAlignment="1">
      <alignment horizontal="left" vertical="center" wrapText="1"/>
    </xf>
    <xf numFmtId="0" fontId="136" fillId="29" borderId="1" xfId="495" quotePrefix="1" applyFont="1" applyFill="1" applyBorder="1" applyAlignment="1">
      <alignment horizontal="left" vertical="center" wrapText="1"/>
    </xf>
    <xf numFmtId="0" fontId="134" fillId="0" borderId="1" xfId="495" applyFont="1" applyFill="1" applyBorder="1" applyAlignment="1">
      <alignment horizontal="left" vertical="center" wrapText="1"/>
    </xf>
    <xf numFmtId="0" fontId="136" fillId="0" borderId="1" xfId="495" applyFont="1" applyFill="1" applyBorder="1" applyAlignment="1">
      <alignment horizontal="left" vertical="center" wrapText="1"/>
    </xf>
    <xf numFmtId="38" fontId="64" fillId="29" borderId="0" xfId="494" applyNumberFormat="1" applyFont="1" applyFill="1" applyBorder="1" applyAlignment="1"/>
    <xf numFmtId="38" fontId="64" fillId="29" borderId="0" xfId="494" applyNumberFormat="1" applyFont="1" applyFill="1" applyBorder="1" applyAlignment="1">
      <alignment horizontal="center"/>
    </xf>
    <xf numFmtId="0" fontId="222" fillId="0" borderId="0" xfId="499" applyFont="1" applyFill="1" applyAlignment="1">
      <alignment horizontal="center"/>
    </xf>
    <xf numFmtId="0" fontId="40" fillId="0" borderId="0" xfId="490" applyFont="1" applyAlignment="1">
      <alignment horizontal="right"/>
    </xf>
    <xf numFmtId="3" fontId="63" fillId="0" borderId="0" xfId="0" applyNumberFormat="1" applyFont="1" applyFill="1"/>
    <xf numFmtId="178" fontId="8" fillId="0" borderId="0" xfId="0" applyNumberFormat="1" applyFont="1" applyFill="1" applyBorder="1" applyAlignment="1">
      <alignment wrapText="1"/>
    </xf>
    <xf numFmtId="0" fontId="64" fillId="29" borderId="0" xfId="494" applyFont="1" applyFill="1" applyAlignment="1">
      <alignment horizontal="right" vertical="center"/>
    </xf>
    <xf numFmtId="0" fontId="54" fillId="0" borderId="1" xfId="363" applyFont="1" applyFill="1" applyBorder="1" applyAlignment="1">
      <alignment horizontal="center" vertical="center" wrapText="1"/>
    </xf>
    <xf numFmtId="38" fontId="79" fillId="0" borderId="1" xfId="363" applyNumberFormat="1" applyFont="1" applyFill="1" applyBorder="1" applyAlignment="1">
      <alignment horizontal="right" vertical="center" wrapText="1"/>
    </xf>
    <xf numFmtId="38" fontId="79" fillId="0" borderId="1" xfId="363" applyNumberFormat="1" applyFont="1" applyFill="1" applyBorder="1" applyAlignment="1">
      <alignment vertical="center" wrapText="1"/>
    </xf>
    <xf numFmtId="38" fontId="54" fillId="0" borderId="1" xfId="363" applyNumberFormat="1" applyFont="1" applyFill="1" applyBorder="1" applyAlignment="1">
      <alignment horizontal="right" vertical="center" wrapText="1"/>
    </xf>
    <xf numFmtId="0" fontId="4" fillId="0" borderId="0" xfId="363" applyFont="1" applyFill="1" applyAlignment="1">
      <alignment wrapText="1"/>
    </xf>
    <xf numFmtId="38" fontId="170" fillId="0" borderId="1" xfId="363" applyNumberFormat="1" applyFont="1" applyFill="1" applyBorder="1" applyAlignment="1">
      <alignment vertical="center" wrapText="1"/>
    </xf>
    <xf numFmtId="38" fontId="79" fillId="0" borderId="58" xfId="363" applyNumberFormat="1" applyFont="1" applyFill="1" applyBorder="1" applyAlignment="1">
      <alignment vertical="center" wrapText="1"/>
    </xf>
    <xf numFmtId="38" fontId="54" fillId="0" borderId="0" xfId="363" applyNumberFormat="1" applyFont="1" applyFill="1"/>
    <xf numFmtId="165" fontId="77" fillId="0" borderId="1" xfId="0" applyNumberFormat="1" applyFont="1" applyBorder="1" applyAlignment="1">
      <alignment horizontal="right" vertical="center" wrapText="1"/>
    </xf>
    <xf numFmtId="165" fontId="79" fillId="0" borderId="1" xfId="0" applyNumberFormat="1" applyFont="1" applyBorder="1" applyAlignment="1">
      <alignment horizontal="right" vertical="center" wrapText="1"/>
    </xf>
    <xf numFmtId="165" fontId="79" fillId="0" borderId="1" xfId="278" applyNumberFormat="1" applyFont="1" applyBorder="1" applyAlignment="1">
      <alignment horizontal="right" vertical="center" wrapText="1"/>
    </xf>
    <xf numFmtId="0" fontId="79" fillId="0" borderId="1" xfId="0" applyFont="1" applyBorder="1" applyAlignment="1">
      <alignment horizontal="right" vertical="center" wrapText="1"/>
    </xf>
    <xf numFmtId="38" fontId="79" fillId="0" borderId="1" xfId="0" applyNumberFormat="1" applyFont="1" applyBorder="1" applyAlignment="1">
      <alignment horizontal="right" vertical="center" wrapText="1"/>
    </xf>
    <xf numFmtId="0" fontId="77" fillId="0" borderId="1" xfId="0" applyFont="1" applyBorder="1" applyAlignment="1">
      <alignment horizontal="right" vertical="center" wrapText="1"/>
    </xf>
    <xf numFmtId="165" fontId="77" fillId="0" borderId="1" xfId="278" applyNumberFormat="1" applyFont="1" applyFill="1" applyBorder="1" applyAlignment="1">
      <alignment horizontal="right" vertical="center" wrapText="1"/>
    </xf>
    <xf numFmtId="3" fontId="79" fillId="0" borderId="1" xfId="278" applyNumberFormat="1" applyFont="1" applyFill="1" applyBorder="1" applyAlignment="1">
      <alignment horizontal="right" vertical="center" wrapText="1"/>
    </xf>
    <xf numFmtId="165" fontId="79" fillId="0" borderId="1" xfId="278" applyNumberFormat="1" applyFont="1" applyFill="1" applyBorder="1" applyAlignment="1">
      <alignment horizontal="right" vertical="center" wrapText="1"/>
    </xf>
    <xf numFmtId="3" fontId="79" fillId="0" borderId="0" xfId="0" applyNumberFormat="1" applyFont="1" applyAlignment="1">
      <alignment horizontal="right"/>
    </xf>
    <xf numFmtId="3" fontId="79" fillId="0" borderId="1" xfId="278" applyNumberFormat="1" applyFont="1" applyBorder="1" applyAlignment="1">
      <alignment horizontal="right" vertical="center" wrapText="1"/>
    </xf>
    <xf numFmtId="3" fontId="223" fillId="0" borderId="0" xfId="0" applyNumberFormat="1" applyFont="1"/>
    <xf numFmtId="165" fontId="0" fillId="0" borderId="0" xfId="0" applyNumberFormat="1" applyBorder="1"/>
    <xf numFmtId="3" fontId="223" fillId="0" borderId="0" xfId="0" applyNumberFormat="1" applyFont="1" applyBorder="1"/>
    <xf numFmtId="0" fontId="223" fillId="0" borderId="0" xfId="0" applyFont="1"/>
    <xf numFmtId="0" fontId="67" fillId="0" borderId="0" xfId="0" applyFont="1" applyFill="1" applyAlignment="1">
      <alignment horizontal="center"/>
    </xf>
    <xf numFmtId="233" fontId="224" fillId="32" borderId="50" xfId="0" applyNumberFormat="1" applyFont="1" applyFill="1" applyBorder="1" applyAlignment="1">
      <alignment horizontal="right" vertical="center" wrapText="1"/>
    </xf>
    <xf numFmtId="3" fontId="67" fillId="29" borderId="0" xfId="0" applyNumberFormat="1" applyFont="1" applyFill="1" applyAlignment="1">
      <alignment horizontal="center"/>
    </xf>
    <xf numFmtId="3" fontId="40" fillId="0" borderId="0" xfId="0" applyNumberFormat="1" applyFont="1"/>
    <xf numFmtId="3" fontId="8" fillId="0" borderId="0" xfId="0" applyNumberFormat="1" applyFont="1" applyFill="1" applyBorder="1" applyAlignment="1">
      <alignment wrapText="1"/>
    </xf>
    <xf numFmtId="9" fontId="49" fillId="0" borderId="0" xfId="278" applyNumberFormat="1" applyFont="1" applyFill="1" applyAlignment="1">
      <alignment wrapText="1"/>
    </xf>
    <xf numFmtId="165" fontId="77" fillId="0" borderId="0" xfId="0" applyNumberFormat="1" applyFont="1" applyFill="1" applyAlignment="1"/>
    <xf numFmtId="0" fontId="134" fillId="0" borderId="1" xfId="0" applyFont="1" applyBorder="1" applyAlignment="1">
      <alignment horizontal="center" vertical="center" wrapText="1"/>
    </xf>
    <xf numFmtId="165" fontId="49" fillId="0" borderId="0" xfId="0" applyNumberFormat="1" applyFont="1" applyFill="1"/>
    <xf numFmtId="0" fontId="63" fillId="0" borderId="1" xfId="490" applyFont="1" applyFill="1" applyBorder="1" applyAlignment="1">
      <alignment horizontal="center" vertical="center" wrapText="1"/>
    </xf>
    <xf numFmtId="0" fontId="63" fillId="0" borderId="1" xfId="490" applyFont="1" applyBorder="1" applyAlignment="1">
      <alignment horizontal="center" vertical="center" wrapText="1"/>
    </xf>
    <xf numFmtId="38" fontId="63" fillId="0" borderId="0" xfId="499" applyNumberFormat="1" applyFont="1" applyFill="1" applyBorder="1" applyAlignment="1">
      <alignment horizontal="center"/>
    </xf>
    <xf numFmtId="0" fontId="77" fillId="0" borderId="58" xfId="481" applyFont="1" applyFill="1" applyBorder="1" applyAlignment="1">
      <alignment horizontal="center" vertical="center" wrapText="1"/>
    </xf>
    <xf numFmtId="3" fontId="77" fillId="0" borderId="58" xfId="481" applyNumberFormat="1" applyFont="1" applyFill="1" applyBorder="1" applyAlignment="1">
      <alignment horizontal="center" vertical="center" wrapText="1"/>
    </xf>
    <xf numFmtId="3" fontId="153" fillId="0" borderId="58" xfId="481" applyNumberFormat="1" applyFont="1" applyFill="1" applyBorder="1" applyAlignment="1">
      <alignment horizontal="center" vertical="center" wrapText="1"/>
    </xf>
    <xf numFmtId="4" fontId="56" fillId="0" borderId="0" xfId="0" applyNumberFormat="1" applyFont="1" applyFill="1" applyAlignment="1">
      <alignment vertical="center" wrapText="1"/>
    </xf>
    <xf numFmtId="165" fontId="77" fillId="0" borderId="0" xfId="278" applyNumberFormat="1" applyFont="1" applyFill="1"/>
    <xf numFmtId="3" fontId="77" fillId="0" borderId="0" xfId="490" applyNumberFormat="1" applyFont="1" applyFill="1"/>
    <xf numFmtId="165" fontId="79" fillId="0" borderId="0" xfId="278" applyNumberFormat="1" applyFont="1" applyFill="1"/>
    <xf numFmtId="3" fontId="79" fillId="0" borderId="0" xfId="490" applyNumberFormat="1" applyFont="1" applyFill="1"/>
    <xf numFmtId="0" fontId="209" fillId="0" borderId="1" xfId="490" applyFont="1" applyFill="1" applyBorder="1" applyAlignment="1">
      <alignment horizontal="center" vertical="center" wrapText="1"/>
    </xf>
    <xf numFmtId="165" fontId="225" fillId="0" borderId="0" xfId="278" applyNumberFormat="1" applyFont="1" applyFill="1" applyAlignment="1">
      <alignment vertical="center"/>
    </xf>
    <xf numFmtId="3" fontId="226" fillId="0" borderId="1" xfId="490" applyNumberFormat="1" applyFont="1" applyFill="1" applyBorder="1" applyAlignment="1">
      <alignment horizontal="right" vertical="center" wrapText="1"/>
    </xf>
    <xf numFmtId="165" fontId="148" fillId="0" borderId="0" xfId="511" applyNumberFormat="1" applyFont="1"/>
    <xf numFmtId="165" fontId="148" fillId="0" borderId="0" xfId="512" applyNumberFormat="1" applyFont="1"/>
    <xf numFmtId="165" fontId="148" fillId="0" borderId="0" xfId="513" applyNumberFormat="1" applyFont="1"/>
    <xf numFmtId="165" fontId="148" fillId="0" borderId="0" xfId="514" applyNumberFormat="1" applyFont="1"/>
    <xf numFmtId="165" fontId="148" fillId="0" borderId="0" xfId="515" applyNumberFormat="1" applyFont="1"/>
    <xf numFmtId="165" fontId="148" fillId="0" borderId="0" xfId="516" applyNumberFormat="1" applyFont="1"/>
    <xf numFmtId="165" fontId="148" fillId="0" borderId="0" xfId="517" applyNumberFormat="1" applyFont="1"/>
    <xf numFmtId="0" fontId="1" fillId="0" borderId="0" xfId="517"/>
    <xf numFmtId="0" fontId="69" fillId="0" borderId="0" xfId="517" applyFont="1" applyAlignment="1">
      <alignment horizontal="right" vertical="center"/>
    </xf>
    <xf numFmtId="0" fontId="140" fillId="0" borderId="0" xfId="517" applyFont="1" applyAlignment="1">
      <alignment horizontal="right" vertical="center"/>
    </xf>
    <xf numFmtId="0" fontId="69" fillId="0" borderId="1" xfId="517" applyFont="1" applyBorder="1" applyAlignment="1">
      <alignment horizontal="center" vertical="center" wrapText="1"/>
    </xf>
    <xf numFmtId="0" fontId="81" fillId="0" borderId="1" xfId="517" applyFont="1" applyBorder="1" applyAlignment="1">
      <alignment horizontal="center" vertical="center" wrapText="1"/>
    </xf>
    <xf numFmtId="0" fontId="179" fillId="0" borderId="0" xfId="517" applyFont="1"/>
    <xf numFmtId="0" fontId="68" fillId="0" borderId="1" xfId="517" applyFont="1" applyBorder="1" applyAlignment="1">
      <alignment horizontal="center" vertical="center" wrapText="1"/>
    </xf>
    <xf numFmtId="0" fontId="69" fillId="0" borderId="1" xfId="517" applyFont="1" applyBorder="1" applyAlignment="1">
      <alignment vertical="center" wrapText="1"/>
    </xf>
    <xf numFmtId="3" fontId="69" fillId="0" borderId="1" xfId="517" applyNumberFormat="1" applyFont="1" applyBorder="1" applyAlignment="1">
      <alignment vertical="center" wrapText="1"/>
    </xf>
    <xf numFmtId="1" fontId="69" fillId="0" borderId="1" xfId="517" applyNumberFormat="1" applyFont="1" applyBorder="1" applyAlignment="1">
      <alignment vertical="center" wrapText="1"/>
    </xf>
    <xf numFmtId="0" fontId="68" fillId="0" borderId="1" xfId="517" applyFont="1" applyBorder="1" applyAlignment="1">
      <alignment vertical="center" wrapText="1"/>
    </xf>
    <xf numFmtId="3" fontId="68" fillId="0" borderId="1" xfId="517" applyNumberFormat="1" applyFont="1" applyBorder="1" applyAlignment="1">
      <alignment vertical="center" wrapText="1"/>
    </xf>
    <xf numFmtId="1" fontId="68" fillId="0" borderId="1" xfId="517" applyNumberFormat="1" applyFont="1" applyBorder="1" applyAlignment="1">
      <alignment vertical="center" wrapText="1"/>
    </xf>
    <xf numFmtId="0" fontId="140" fillId="0" borderId="1" xfId="517" applyFont="1" applyBorder="1" applyAlignment="1">
      <alignment vertical="center" wrapText="1"/>
    </xf>
    <xf numFmtId="0" fontId="81" fillId="0" borderId="0" xfId="517" applyFont="1"/>
    <xf numFmtId="0" fontId="52" fillId="0" borderId="0" xfId="517" applyFont="1"/>
    <xf numFmtId="165" fontId="52" fillId="0" borderId="0" xfId="514" applyNumberFormat="1" applyFont="1"/>
    <xf numFmtId="165" fontId="66" fillId="0" borderId="0" xfId="514" applyNumberFormat="1" applyFont="1"/>
    <xf numFmtId="0" fontId="180" fillId="0" borderId="0" xfId="517" applyFont="1"/>
    <xf numFmtId="165" fontId="180" fillId="0" borderId="0" xfId="517" applyNumberFormat="1" applyFont="1"/>
    <xf numFmtId="0" fontId="180" fillId="0" borderId="72" xfId="517" applyFont="1" applyBorder="1"/>
    <xf numFmtId="0" fontId="180" fillId="0" borderId="73" xfId="517" applyFont="1" applyBorder="1" applyAlignment="1">
      <alignment horizontal="center" vertical="center" wrapText="1"/>
    </xf>
    <xf numFmtId="165" fontId="180" fillId="0" borderId="57" xfId="514" applyNumberFormat="1" applyFont="1" applyBorder="1" applyAlignment="1">
      <alignment horizontal="center" vertical="center" wrapText="1"/>
    </xf>
    <xf numFmtId="0" fontId="81" fillId="0" borderId="12" xfId="517" applyFont="1" applyBorder="1" applyAlignment="1">
      <alignment horizontal="center" vertical="center"/>
    </xf>
    <xf numFmtId="0" fontId="194" fillId="0" borderId="12" xfId="517" applyFont="1" applyBorder="1" applyAlignment="1">
      <alignment horizontal="left" vertical="center" wrapText="1"/>
    </xf>
    <xf numFmtId="3" fontId="194" fillId="0" borderId="12" xfId="517" applyNumberFormat="1" applyFont="1" applyBorder="1" applyAlignment="1">
      <alignment horizontal="right" vertical="center" wrapText="1"/>
    </xf>
    <xf numFmtId="165" fontId="81" fillId="0" borderId="12" xfId="514" applyNumberFormat="1" applyFont="1" applyBorder="1" applyAlignment="1">
      <alignment horizontal="right" vertical="center" wrapText="1"/>
    </xf>
    <xf numFmtId="3" fontId="194" fillId="0" borderId="12" xfId="517" applyNumberFormat="1" applyFont="1" applyBorder="1"/>
    <xf numFmtId="165" fontId="180" fillId="0" borderId="12" xfId="514" applyNumberFormat="1" applyFont="1" applyBorder="1" applyAlignment="1">
      <alignment horizontal="right" vertical="center" wrapText="1"/>
    </xf>
    <xf numFmtId="3" fontId="81" fillId="0" borderId="0" xfId="517" applyNumberFormat="1" applyFont="1"/>
    <xf numFmtId="0" fontId="81" fillId="0" borderId="43" xfId="517" applyFont="1" applyBorder="1" applyAlignment="1">
      <alignment horizontal="center" vertical="center"/>
    </xf>
    <xf numFmtId="0" fontId="194" fillId="0" borderId="43" xfId="517" applyFont="1" applyBorder="1" applyAlignment="1">
      <alignment horizontal="left" vertical="center" wrapText="1"/>
    </xf>
    <xf numFmtId="3" fontId="194" fillId="0" borderId="43" xfId="517" applyNumberFormat="1" applyFont="1" applyBorder="1" applyAlignment="1">
      <alignment horizontal="right" vertical="center" wrapText="1"/>
    </xf>
    <xf numFmtId="165" fontId="81" fillId="0" borderId="43" xfId="514" applyNumberFormat="1" applyFont="1" applyBorder="1" applyAlignment="1">
      <alignment horizontal="right" vertical="center" wrapText="1"/>
    </xf>
    <xf numFmtId="3" fontId="194" fillId="0" borderId="43" xfId="517" applyNumberFormat="1" applyFont="1" applyBorder="1"/>
    <xf numFmtId="165" fontId="180" fillId="0" borderId="43" xfId="514" applyNumberFormat="1" applyFont="1" applyBorder="1" applyAlignment="1">
      <alignment horizontal="right" vertical="center" wrapText="1"/>
    </xf>
    <xf numFmtId="0" fontId="81" fillId="0" borderId="44" xfId="517" applyFont="1" applyBorder="1" applyAlignment="1">
      <alignment horizontal="center" vertical="center"/>
    </xf>
    <xf numFmtId="0" fontId="194" fillId="0" borderId="44" xfId="517" applyFont="1" applyBorder="1" applyAlignment="1">
      <alignment horizontal="left" vertical="center" wrapText="1"/>
    </xf>
    <xf numFmtId="3" fontId="194" fillId="0" borderId="44" xfId="517" applyNumberFormat="1" applyFont="1" applyBorder="1" applyAlignment="1">
      <alignment horizontal="right" vertical="center" wrapText="1"/>
    </xf>
    <xf numFmtId="165" fontId="81" fillId="0" borderId="44" xfId="514" applyNumberFormat="1" applyFont="1" applyBorder="1" applyAlignment="1">
      <alignment horizontal="right" vertical="center" wrapText="1"/>
    </xf>
    <xf numFmtId="3" fontId="194" fillId="0" borderId="44" xfId="517" applyNumberFormat="1" applyFont="1" applyBorder="1"/>
    <xf numFmtId="165" fontId="180" fillId="0" borderId="44" xfId="514" applyNumberFormat="1" applyFont="1" applyBorder="1" applyAlignment="1">
      <alignment horizontal="right" vertical="center" wrapText="1"/>
    </xf>
    <xf numFmtId="0" fontId="81" fillId="0" borderId="19" xfId="517" applyFont="1" applyBorder="1" applyAlignment="1">
      <alignment horizontal="center" vertical="center"/>
    </xf>
    <xf numFmtId="0" fontId="194" fillId="0" borderId="19" xfId="517" applyFont="1" applyBorder="1" applyAlignment="1">
      <alignment horizontal="left" vertical="center" wrapText="1"/>
    </xf>
    <xf numFmtId="165" fontId="81" fillId="0" borderId="19" xfId="514" applyNumberFormat="1" applyFont="1" applyBorder="1" applyAlignment="1">
      <alignment horizontal="right" vertical="center" wrapText="1"/>
    </xf>
    <xf numFmtId="3" fontId="194" fillId="0" borderId="19" xfId="517" applyNumberFormat="1" applyFont="1" applyBorder="1" applyAlignment="1">
      <alignment horizontal="right" vertical="center" wrapText="1"/>
    </xf>
    <xf numFmtId="3" fontId="66" fillId="29" borderId="19" xfId="506" applyNumberFormat="1" applyFont="1" applyFill="1" applyBorder="1" applyAlignment="1">
      <alignment vertical="center"/>
    </xf>
    <xf numFmtId="3" fontId="194" fillId="0" borderId="19" xfId="517" applyNumberFormat="1" applyFont="1" applyBorder="1"/>
    <xf numFmtId="165" fontId="81" fillId="0" borderId="0" xfId="514" applyNumberFormat="1" applyFont="1"/>
    <xf numFmtId="0" fontId="229" fillId="0" borderId="80" xfId="519" applyFont="1" applyFill="1" applyBorder="1"/>
    <xf numFmtId="165" fontId="229" fillId="0" borderId="80" xfId="519" applyNumberFormat="1" applyFont="1" applyFill="1" applyBorder="1"/>
    <xf numFmtId="0" fontId="229" fillId="0" borderId="0" xfId="519" applyFont="1" applyFill="1"/>
    <xf numFmtId="0" fontId="186" fillId="0" borderId="0" xfId="501" applyFont="1" applyAlignment="1">
      <alignment horizontal="right" vertical="center"/>
    </xf>
    <xf numFmtId="0" fontId="172" fillId="0" borderId="0" xfId="501"/>
    <xf numFmtId="0" fontId="231" fillId="0" borderId="72" xfId="501" applyFont="1" applyBorder="1" applyAlignment="1">
      <alignment horizontal="center" vertical="center" wrapText="1"/>
    </xf>
    <xf numFmtId="0" fontId="232" fillId="0" borderId="72" xfId="501" applyFont="1" applyBorder="1" applyAlignment="1">
      <alignment horizontal="center" vertical="center"/>
    </xf>
    <xf numFmtId="0" fontId="191" fillId="0" borderId="72" xfId="501" applyFont="1" applyBorder="1" applyAlignment="1">
      <alignment horizontal="center" vertical="center" wrapText="1"/>
    </xf>
    <xf numFmtId="236" fontId="231" fillId="0" borderId="72" xfId="501" applyNumberFormat="1" applyFont="1" applyBorder="1" applyAlignment="1">
      <alignment horizontal="right" vertical="center" wrapText="1"/>
    </xf>
    <xf numFmtId="0" fontId="231" fillId="0" borderId="72" xfId="501" applyFont="1" applyBorder="1" applyAlignment="1">
      <alignment horizontal="left" vertical="center" wrapText="1"/>
    </xf>
    <xf numFmtId="0" fontId="232" fillId="0" borderId="72" xfId="501" applyFont="1" applyBorder="1" applyAlignment="1">
      <alignment horizontal="center" vertical="center" wrapText="1"/>
    </xf>
    <xf numFmtId="0" fontId="232" fillId="0" borderId="72" xfId="501" applyFont="1" applyBorder="1" applyAlignment="1">
      <alignment horizontal="left" vertical="center" wrapText="1"/>
    </xf>
    <xf numFmtId="236" fontId="232" fillId="0" borderId="72" xfId="501" applyNumberFormat="1" applyFont="1" applyBorder="1" applyAlignment="1">
      <alignment horizontal="right" vertical="center" wrapText="1"/>
    </xf>
    <xf numFmtId="236" fontId="191" fillId="0" borderId="72" xfId="501" applyNumberFormat="1" applyFont="1" applyBorder="1" applyAlignment="1">
      <alignment horizontal="right" vertical="center" wrapText="1"/>
    </xf>
    <xf numFmtId="3" fontId="231" fillId="0" borderId="72" xfId="501" applyNumberFormat="1" applyFont="1" applyBorder="1" applyAlignment="1">
      <alignment horizontal="right" vertical="center" wrapText="1"/>
    </xf>
    <xf numFmtId="236" fontId="172" fillId="0" borderId="0" xfId="501" applyNumberFormat="1"/>
    <xf numFmtId="0" fontId="233" fillId="0" borderId="0" xfId="501" applyFont="1" applyAlignment="1">
      <alignment horizontal="center" vertical="center"/>
    </xf>
    <xf numFmtId="3" fontId="153" fillId="0" borderId="58" xfId="502" applyNumberFormat="1" applyFont="1" applyFill="1" applyBorder="1" applyAlignment="1">
      <alignment horizontal="right" wrapText="1"/>
    </xf>
    <xf numFmtId="3" fontId="80" fillId="0" borderId="12" xfId="481" applyNumberFormat="1" applyFont="1" applyFill="1" applyBorder="1" applyAlignment="1">
      <alignment horizontal="center" vertical="center" wrapText="1"/>
    </xf>
    <xf numFmtId="3" fontId="80" fillId="0" borderId="12" xfId="481" applyNumberFormat="1" applyFont="1" applyFill="1" applyBorder="1" applyAlignment="1">
      <alignment vertical="center" wrapText="1"/>
    </xf>
    <xf numFmtId="3" fontId="86" fillId="0" borderId="43" xfId="502" applyNumberFormat="1" applyFont="1" applyFill="1" applyBorder="1" applyAlignment="1">
      <alignment horizontal="center" vertical="center"/>
    </xf>
    <xf numFmtId="3" fontId="194" fillId="0" borderId="43" xfId="501" applyNumberFormat="1" applyFont="1" applyBorder="1" applyAlignment="1">
      <alignment horizontal="left" vertical="center" wrapText="1"/>
    </xf>
    <xf numFmtId="3" fontId="86" fillId="0" borderId="43" xfId="502" applyNumberFormat="1" applyFont="1" applyFill="1" applyBorder="1" applyAlignment="1">
      <alignment horizontal="right" vertical="center"/>
    </xf>
    <xf numFmtId="3" fontId="86" fillId="0" borderId="43" xfId="502" applyNumberFormat="1" applyFont="1" applyFill="1" applyBorder="1" applyAlignment="1">
      <alignment horizontal="right" vertical="center" wrapText="1"/>
    </xf>
    <xf numFmtId="3" fontId="86" fillId="0" borderId="43" xfId="502" applyNumberFormat="1" applyFont="1" applyFill="1" applyBorder="1" applyAlignment="1">
      <alignment horizontal="right" wrapText="1"/>
    </xf>
    <xf numFmtId="3" fontId="148" fillId="0" borderId="43" xfId="501" applyNumberFormat="1" applyFont="1" applyBorder="1" applyAlignment="1">
      <alignment horizontal="right" vertical="center" wrapText="1"/>
    </xf>
    <xf numFmtId="3" fontId="193" fillId="0" borderId="43" xfId="501" applyNumberFormat="1" applyFont="1" applyBorder="1" applyAlignment="1">
      <alignment horizontal="right" vertical="center" wrapText="1"/>
    </xf>
    <xf numFmtId="3" fontId="148" fillId="0" borderId="43" xfId="501" applyNumberFormat="1" applyFont="1" applyBorder="1" applyAlignment="1">
      <alignment horizontal="right" wrapText="1"/>
    </xf>
    <xf numFmtId="3" fontId="148" fillId="0" borderId="43" xfId="501" applyNumberFormat="1" applyFont="1" applyBorder="1" applyAlignment="1">
      <alignment horizontal="right" vertical="center"/>
    </xf>
    <xf numFmtId="3" fontId="86" fillId="0" borderId="44" xfId="502" applyNumberFormat="1" applyFont="1" applyFill="1" applyBorder="1" applyAlignment="1">
      <alignment horizontal="right" vertical="center" wrapText="1"/>
    </xf>
    <xf numFmtId="3" fontId="153" fillId="29" borderId="12" xfId="502" applyNumberFormat="1" applyFont="1" applyFill="1" applyBorder="1"/>
    <xf numFmtId="3" fontId="153" fillId="29" borderId="12" xfId="502" applyNumberFormat="1" applyFont="1" applyFill="1" applyBorder="1" applyAlignment="1">
      <alignment horizontal="right" wrapText="1"/>
    </xf>
    <xf numFmtId="0" fontId="191" fillId="0" borderId="72" xfId="0" applyFont="1" applyBorder="1" applyAlignment="1">
      <alignment horizontal="center" vertical="center" wrapText="1"/>
    </xf>
    <xf numFmtId="0" fontId="231" fillId="0" borderId="72" xfId="0" applyFont="1" applyBorder="1" applyAlignment="1">
      <alignment horizontal="left" vertical="center" wrapText="1"/>
    </xf>
    <xf numFmtId="3" fontId="231" fillId="0" borderId="72" xfId="0" applyNumberFormat="1" applyFont="1" applyBorder="1" applyAlignment="1">
      <alignment horizontal="right" vertical="center" wrapText="1"/>
    </xf>
    <xf numFmtId="236" fontId="231" fillId="0" borderId="72" xfId="0" applyNumberFormat="1" applyFont="1" applyBorder="1" applyAlignment="1">
      <alignment horizontal="right" vertical="center" wrapText="1"/>
    </xf>
    <xf numFmtId="0" fontId="232" fillId="0" borderId="72" xfId="0" applyFont="1" applyBorder="1" applyAlignment="1">
      <alignment horizontal="left" vertical="center" wrapText="1"/>
    </xf>
    <xf numFmtId="236" fontId="232" fillId="0" borderId="72" xfId="0" applyNumberFormat="1" applyFont="1" applyBorder="1" applyAlignment="1">
      <alignment horizontal="right" vertical="center" wrapText="1"/>
    </xf>
    <xf numFmtId="236" fontId="191" fillId="0" borderId="72" xfId="0" applyNumberFormat="1" applyFont="1" applyBorder="1" applyAlignment="1">
      <alignment horizontal="right" vertical="center" wrapText="1"/>
    </xf>
    <xf numFmtId="0" fontId="0" fillId="0" borderId="72" xfId="0" applyBorder="1"/>
    <xf numFmtId="2" fontId="231" fillId="0" borderId="72" xfId="501" applyNumberFormat="1" applyFont="1" applyBorder="1" applyAlignment="1">
      <alignment horizontal="right" vertical="center" wrapText="1"/>
    </xf>
    <xf numFmtId="3" fontId="86" fillId="0" borderId="64" xfId="502" applyNumberFormat="1" applyFont="1" applyFill="1" applyBorder="1" applyAlignment="1">
      <alignment horizontal="right" vertical="center"/>
    </xf>
    <xf numFmtId="3" fontId="86" fillId="0" borderId="64" xfId="502" applyNumberFormat="1" applyFont="1" applyFill="1" applyBorder="1" applyAlignment="1">
      <alignment horizontal="right" vertical="center" wrapText="1"/>
    </xf>
    <xf numFmtId="0" fontId="194" fillId="0" borderId="43" xfId="0" applyFont="1" applyBorder="1" applyAlignment="1">
      <alignment horizontal="center" vertical="center" wrapText="1"/>
    </xf>
    <xf numFmtId="0" fontId="194" fillId="0" borderId="43" xfId="0" applyFont="1" applyBorder="1" applyAlignment="1">
      <alignment horizontal="left" vertical="center" wrapText="1"/>
    </xf>
    <xf numFmtId="0" fontId="172" fillId="0" borderId="43" xfId="501" applyBorder="1"/>
    <xf numFmtId="3" fontId="193" fillId="0" borderId="43" xfId="501" applyNumberFormat="1" applyFont="1" applyBorder="1"/>
    <xf numFmtId="0" fontId="194" fillId="0" borderId="44" xfId="0" applyFont="1" applyBorder="1" applyAlignment="1">
      <alignment horizontal="center" vertical="center" wrapText="1"/>
    </xf>
    <xf numFmtId="0" fontId="194" fillId="0" borderId="44" xfId="0" applyFont="1" applyBorder="1" applyAlignment="1">
      <alignment horizontal="left" vertical="center" wrapText="1"/>
    </xf>
    <xf numFmtId="0" fontId="172" fillId="0" borderId="44" xfId="501" applyBorder="1"/>
    <xf numFmtId="3" fontId="193" fillId="0" borderId="44" xfId="501" applyNumberFormat="1" applyFont="1" applyBorder="1"/>
    <xf numFmtId="0" fontId="194" fillId="0" borderId="19" xfId="0" applyFont="1" applyBorder="1" applyAlignment="1">
      <alignment horizontal="center" vertical="center" wrapText="1"/>
    </xf>
    <xf numFmtId="0" fontId="234" fillId="0" borderId="19" xfId="0" applyFont="1" applyBorder="1" applyAlignment="1">
      <alignment horizontal="left" vertical="center" wrapText="1"/>
    </xf>
    <xf numFmtId="3" fontId="193" fillId="0" borderId="19" xfId="501" applyNumberFormat="1" applyFont="1" applyBorder="1"/>
    <xf numFmtId="3" fontId="194" fillId="0" borderId="43" xfId="501" applyNumberFormat="1" applyFont="1" applyBorder="1"/>
    <xf numFmtId="3" fontId="194" fillId="0" borderId="44" xfId="501" applyNumberFormat="1" applyFont="1" applyBorder="1"/>
    <xf numFmtId="3" fontId="153" fillId="29" borderId="43" xfId="502" applyNumberFormat="1" applyFont="1" applyFill="1" applyBorder="1"/>
    <xf numFmtId="3" fontId="234" fillId="0" borderId="19" xfId="501" applyNumberFormat="1" applyFont="1" applyBorder="1"/>
    <xf numFmtId="3" fontId="153" fillId="29" borderId="43" xfId="502" applyNumberFormat="1" applyFont="1" applyFill="1" applyBorder="1" applyAlignment="1">
      <alignment horizontal="right" wrapText="1"/>
    </xf>
    <xf numFmtId="3" fontId="193" fillId="0" borderId="19" xfId="501" applyNumberFormat="1" applyFont="1" applyBorder="1" applyAlignment="1">
      <alignment wrapText="1"/>
    </xf>
    <xf numFmtId="3" fontId="193" fillId="0" borderId="43" xfId="501" applyNumberFormat="1" applyFont="1" applyBorder="1" applyAlignment="1">
      <alignment wrapText="1"/>
    </xf>
    <xf numFmtId="3" fontId="193" fillId="0" borderId="44" xfId="501" applyNumberFormat="1" applyFont="1" applyBorder="1" applyAlignment="1">
      <alignment wrapText="1"/>
    </xf>
    <xf numFmtId="3" fontId="235" fillId="0" borderId="19" xfId="501" applyNumberFormat="1" applyFont="1" applyBorder="1"/>
    <xf numFmtId="165" fontId="153" fillId="29" borderId="12" xfId="502" applyNumberFormat="1" applyFont="1" applyFill="1" applyBorder="1" applyAlignment="1">
      <alignment horizontal="right" wrapText="1"/>
    </xf>
    <xf numFmtId="165" fontId="153" fillId="29" borderId="43" xfId="502" applyNumberFormat="1" applyFont="1" applyFill="1" applyBorder="1" applyAlignment="1">
      <alignment horizontal="right" wrapText="1"/>
    </xf>
    <xf numFmtId="0" fontId="172" fillId="0" borderId="0" xfId="501"/>
    <xf numFmtId="0" fontId="86" fillId="29" borderId="1" xfId="0" applyFont="1" applyFill="1" applyBorder="1" applyAlignment="1">
      <alignment horizontal="center" vertical="center" wrapText="1"/>
    </xf>
    <xf numFmtId="0" fontId="234" fillId="0" borderId="79" xfId="519" applyFont="1" applyFill="1" applyBorder="1" applyAlignment="1">
      <alignment horizontal="center" vertical="center" wrapText="1"/>
    </xf>
    <xf numFmtId="0" fontId="234" fillId="0" borderId="79" xfId="519" applyFont="1" applyFill="1" applyBorder="1" applyAlignment="1">
      <alignment horizontal="left" vertical="center" wrapText="1"/>
    </xf>
    <xf numFmtId="0" fontId="235" fillId="0" borderId="79" xfId="519" applyFont="1" applyFill="1" applyBorder="1" applyAlignment="1">
      <alignment horizontal="center" vertical="center" wrapText="1"/>
    </xf>
    <xf numFmtId="165" fontId="235" fillId="0" borderId="79" xfId="519" applyNumberFormat="1" applyFont="1" applyFill="1" applyBorder="1" applyAlignment="1">
      <alignment horizontal="center" vertical="center" wrapText="1"/>
    </xf>
    <xf numFmtId="0" fontId="234" fillId="0" borderId="80" xfId="520" applyFont="1" applyFill="1" applyBorder="1" applyAlignment="1">
      <alignment horizontal="center" vertical="center" wrapText="1"/>
    </xf>
    <xf numFmtId="0" fontId="234" fillId="0" borderId="80" xfId="520" applyFont="1" applyFill="1" applyBorder="1" applyAlignment="1">
      <alignment horizontal="left" vertical="center" wrapText="1"/>
    </xf>
    <xf numFmtId="0" fontId="235" fillId="0" borderId="80" xfId="519" applyFont="1" applyFill="1" applyBorder="1" applyAlignment="1">
      <alignment horizontal="center" vertical="center" wrapText="1"/>
    </xf>
    <xf numFmtId="165" fontId="235" fillId="0" borderId="80" xfId="519" applyNumberFormat="1" applyFont="1" applyFill="1" applyBorder="1" applyAlignment="1">
      <alignment horizontal="center" vertical="center" wrapText="1"/>
    </xf>
    <xf numFmtId="0" fontId="234" fillId="0" borderId="80" xfId="519" applyFont="1" applyFill="1" applyBorder="1" applyAlignment="1">
      <alignment horizontal="center" vertical="center" wrapText="1"/>
    </xf>
    <xf numFmtId="0" fontId="234" fillId="0" borderId="80" xfId="519" applyFont="1" applyFill="1" applyBorder="1" applyAlignment="1">
      <alignment horizontal="left" vertical="center" wrapText="1"/>
    </xf>
    <xf numFmtId="49" fontId="194" fillId="0" borderId="80" xfId="491" applyNumberFormat="1" applyFont="1" applyFill="1" applyBorder="1" applyAlignment="1">
      <alignment horizontal="center" vertical="center" wrapText="1"/>
    </xf>
    <xf numFmtId="0" fontId="194" fillId="0" borderId="80" xfId="521" quotePrefix="1" applyNumberFormat="1" applyFont="1" applyFill="1" applyBorder="1" applyAlignment="1">
      <alignment horizontal="left" vertical="center" wrapText="1"/>
    </xf>
    <xf numFmtId="0" fontId="193" fillId="0" borderId="80" xfId="519" quotePrefix="1" applyFont="1" applyFill="1" applyBorder="1" applyAlignment="1">
      <alignment horizontal="center" vertical="center"/>
    </xf>
    <xf numFmtId="165" fontId="193" fillId="0" borderId="80" xfId="522" applyNumberFormat="1" applyFont="1" applyFill="1" applyBorder="1" applyAlignment="1">
      <alignment horizontal="center" vertical="center"/>
    </xf>
    <xf numFmtId="0" fontId="193" fillId="0" borderId="80" xfId="519" applyFont="1" applyFill="1" applyBorder="1"/>
    <xf numFmtId="165" fontId="193" fillId="0" borderId="80" xfId="522" applyNumberFormat="1" applyFont="1" applyFill="1" applyBorder="1" applyAlignment="1">
      <alignment horizontal="center" vertical="center" wrapText="1"/>
    </xf>
    <xf numFmtId="234" fontId="202" fillId="0" borderId="80" xfId="519" applyNumberFormat="1" applyFont="1" applyFill="1" applyBorder="1" applyAlignment="1">
      <alignment vertical="center"/>
    </xf>
    <xf numFmtId="0" fontId="148" fillId="0" borderId="0" xfId="519" applyFont="1" applyFill="1"/>
    <xf numFmtId="0" fontId="228" fillId="0" borderId="0" xfId="519" applyFont="1" applyFill="1"/>
    <xf numFmtId="0" fontId="193" fillId="0" borderId="80" xfId="519" quotePrefix="1" applyNumberFormat="1" applyFont="1" applyFill="1" applyBorder="1" applyAlignment="1">
      <alignment horizontal="center" vertical="center" wrapText="1"/>
    </xf>
    <xf numFmtId="165" fontId="193" fillId="0" borderId="80" xfId="522" applyNumberFormat="1" applyFont="1" applyFill="1" applyBorder="1" applyAlignment="1">
      <alignment horizontal="right" vertical="center" wrapText="1"/>
    </xf>
    <xf numFmtId="0" fontId="193" fillId="0" borderId="80" xfId="519" applyFont="1" applyFill="1" applyBorder="1" applyAlignment="1">
      <alignment horizontal="center" vertical="center" wrapText="1"/>
    </xf>
    <xf numFmtId="0" fontId="193" fillId="0" borderId="80" xfId="519" quotePrefix="1" applyNumberFormat="1" applyFont="1" applyFill="1" applyBorder="1" applyAlignment="1">
      <alignment horizontal="left" vertical="center" wrapText="1"/>
    </xf>
    <xf numFmtId="0" fontId="239" fillId="0" borderId="0" xfId="519" applyFont="1" applyFill="1"/>
    <xf numFmtId="49" fontId="194" fillId="0" borderId="81" xfId="491" applyNumberFormat="1" applyFont="1" applyFill="1" applyBorder="1" applyAlignment="1">
      <alignment horizontal="center" vertical="center" wrapText="1"/>
    </xf>
    <xf numFmtId="0" fontId="194" fillId="0" borderId="81" xfId="521" quotePrefix="1" applyNumberFormat="1" applyFont="1" applyFill="1" applyBorder="1" applyAlignment="1">
      <alignment horizontal="left" vertical="center" wrapText="1"/>
    </xf>
    <xf numFmtId="0" fontId="193" fillId="0" borderId="81" xfId="519" quotePrefix="1" applyNumberFormat="1" applyFont="1" applyFill="1" applyBorder="1" applyAlignment="1">
      <alignment horizontal="center" vertical="center" wrapText="1"/>
    </xf>
    <xf numFmtId="165" fontId="193" fillId="0" borderId="81" xfId="522" applyNumberFormat="1" applyFont="1" applyFill="1" applyBorder="1" applyAlignment="1">
      <alignment horizontal="center" vertical="center"/>
    </xf>
    <xf numFmtId="165" fontId="193" fillId="0" borderId="81" xfId="522" applyNumberFormat="1" applyFont="1" applyFill="1" applyBorder="1" applyAlignment="1">
      <alignment horizontal="right" vertical="center" wrapText="1"/>
    </xf>
    <xf numFmtId="0" fontId="191" fillId="0" borderId="0" xfId="519" applyFont="1" applyFill="1"/>
    <xf numFmtId="0" fontId="237" fillId="0" borderId="0" xfId="519" applyFont="1" applyFill="1"/>
    <xf numFmtId="0" fontId="235" fillId="0" borderId="75" xfId="518" applyFont="1" applyFill="1" applyBorder="1" applyAlignment="1">
      <alignment horizontal="center" vertical="center" wrapText="1"/>
    </xf>
    <xf numFmtId="0" fontId="234" fillId="0" borderId="78" xfId="519" applyFont="1" applyFill="1" applyBorder="1" applyAlignment="1">
      <alignment horizontal="center" vertical="center" wrapText="1"/>
    </xf>
    <xf numFmtId="0" fontId="235" fillId="0" borderId="78" xfId="519" applyFont="1" applyFill="1" applyBorder="1" applyAlignment="1">
      <alignment horizontal="center" vertical="center" wrapText="1"/>
    </xf>
    <xf numFmtId="165" fontId="148" fillId="0" borderId="0" xfId="519" applyNumberFormat="1" applyFont="1" applyFill="1"/>
    <xf numFmtId="0" fontId="193" fillId="0" borderId="0" xfId="519" applyFont="1" applyFill="1"/>
    <xf numFmtId="0" fontId="194" fillId="0" borderId="43" xfId="521" quotePrefix="1" applyNumberFormat="1" applyFont="1" applyFill="1" applyBorder="1" applyAlignment="1">
      <alignment horizontal="left" vertical="center" wrapText="1"/>
    </xf>
    <xf numFmtId="165" fontId="193" fillId="0" borderId="43" xfId="522" applyNumberFormat="1" applyFont="1" applyFill="1" applyBorder="1" applyAlignment="1">
      <alignment horizontal="center" vertical="center"/>
    </xf>
    <xf numFmtId="3" fontId="63" fillId="0" borderId="0" xfId="0" applyNumberFormat="1" applyFont="1" applyFill="1" applyAlignment="1">
      <alignment horizontal="center"/>
    </xf>
    <xf numFmtId="165" fontId="52" fillId="0" borderId="0" xfId="0" applyNumberFormat="1" applyFont="1" applyFill="1"/>
    <xf numFmtId="0" fontId="145" fillId="0" borderId="0" xfId="501" applyFont="1"/>
    <xf numFmtId="0" fontId="207" fillId="0" borderId="0" xfId="501" applyFont="1"/>
    <xf numFmtId="0" fontId="63" fillId="0" borderId="0" xfId="0" applyFont="1" applyFill="1" applyAlignment="1">
      <alignment horizontal="center"/>
    </xf>
    <xf numFmtId="0" fontId="64" fillId="0" borderId="0" xfId="0" applyFont="1" applyFill="1" applyBorder="1" applyAlignment="1">
      <alignment horizontal="center" wrapText="1"/>
    </xf>
    <xf numFmtId="3" fontId="63" fillId="0" borderId="0" xfId="0" applyNumberFormat="1" applyFont="1" applyFill="1" applyBorder="1" applyAlignment="1">
      <alignment vertical="center"/>
    </xf>
    <xf numFmtId="0" fontId="40" fillId="0" borderId="0" xfId="0" applyFont="1" applyFill="1" applyBorder="1"/>
    <xf numFmtId="0" fontId="40" fillId="0" borderId="0" xfId="0" applyFont="1" applyFill="1" applyBorder="1" applyAlignment="1">
      <alignment horizontal="right" vertical="center"/>
    </xf>
    <xf numFmtId="49" fontId="40" fillId="0" borderId="0" xfId="0" applyNumberFormat="1" applyFont="1" applyFill="1" applyBorder="1" applyAlignment="1">
      <alignment horizontal="right" vertical="center"/>
    </xf>
    <xf numFmtId="3" fontId="40" fillId="0" borderId="0" xfId="0" applyNumberFormat="1" applyFont="1" applyFill="1" applyBorder="1" applyAlignment="1">
      <alignment horizontal="right" vertical="center"/>
    </xf>
    <xf numFmtId="3" fontId="40" fillId="0" borderId="0" xfId="0" applyNumberFormat="1" applyFont="1" applyFill="1" applyBorder="1"/>
    <xf numFmtId="3" fontId="6" fillId="0" borderId="0" xfId="0" applyNumberFormat="1" applyFont="1" applyFill="1" applyBorder="1"/>
    <xf numFmtId="0" fontId="6" fillId="0" borderId="0" xfId="0" applyFont="1" applyFill="1" applyBorder="1"/>
    <xf numFmtId="0" fontId="134" fillId="0" borderId="1" xfId="0" applyFont="1" applyFill="1" applyBorder="1" applyAlignment="1">
      <alignment horizontal="center" vertical="center" wrapText="1"/>
    </xf>
    <xf numFmtId="9" fontId="134" fillId="0" borderId="1" xfId="0" applyNumberFormat="1" applyFont="1" applyFill="1" applyBorder="1" applyAlignment="1">
      <alignment horizontal="center" vertical="center" wrapText="1"/>
    </xf>
    <xf numFmtId="0" fontId="136" fillId="0" borderId="1" xfId="0" applyFont="1" applyFill="1" applyBorder="1" applyAlignment="1">
      <alignment horizontal="center" vertical="center" wrapText="1"/>
    </xf>
    <xf numFmtId="9" fontId="136" fillId="0" borderId="1" xfId="0" applyNumberFormat="1" applyFont="1" applyFill="1" applyBorder="1" applyAlignment="1">
      <alignment horizontal="center" vertical="center" wrapText="1"/>
    </xf>
    <xf numFmtId="3" fontId="183" fillId="0" borderId="0" xfId="0" applyNumberFormat="1" applyFont="1" applyFill="1" applyBorder="1"/>
    <xf numFmtId="0" fontId="183" fillId="0" borderId="0" xfId="0" applyFont="1" applyFill="1" applyBorder="1"/>
    <xf numFmtId="3" fontId="63" fillId="0" borderId="1" xfId="0" applyNumberFormat="1" applyFont="1" applyFill="1" applyBorder="1" applyAlignment="1">
      <alignment horizontal="right" vertical="center" wrapText="1"/>
    </xf>
    <xf numFmtId="9" fontId="136" fillId="0" borderId="1" xfId="278" applyNumberFormat="1" applyFont="1" applyFill="1" applyBorder="1" applyAlignment="1">
      <alignment horizontal="center" vertical="center" wrapText="1"/>
    </xf>
    <xf numFmtId="0" fontId="134" fillId="0" borderId="1" xfId="0" applyFont="1" applyFill="1" applyBorder="1" applyAlignment="1">
      <alignment vertical="center" wrapText="1"/>
    </xf>
    <xf numFmtId="0" fontId="134" fillId="0" borderId="58" xfId="0" applyFont="1" applyFill="1" applyBorder="1" applyAlignment="1">
      <alignment horizontal="center" vertical="center" wrapText="1"/>
    </xf>
    <xf numFmtId="0" fontId="134" fillId="0" borderId="58" xfId="0" applyFont="1" applyFill="1" applyBorder="1" applyAlignment="1">
      <alignment vertical="center" wrapText="1"/>
    </xf>
    <xf numFmtId="3" fontId="63" fillId="0" borderId="58" xfId="0" applyNumberFormat="1" applyFont="1" applyFill="1" applyBorder="1" applyAlignment="1">
      <alignment horizontal="right" vertical="center" wrapText="1"/>
    </xf>
    <xf numFmtId="0" fontId="136" fillId="0" borderId="1" xfId="0" applyFont="1" applyFill="1" applyBorder="1" applyAlignment="1">
      <alignment vertical="center" wrapText="1"/>
    </xf>
    <xf numFmtId="165" fontId="136" fillId="0" borderId="1" xfId="278" applyNumberFormat="1" applyFont="1" applyFill="1" applyBorder="1" applyAlignment="1">
      <alignment horizontal="right" vertical="center" wrapText="1"/>
    </xf>
    <xf numFmtId="0" fontId="135" fillId="0" borderId="1" xfId="0" applyFont="1" applyFill="1" applyBorder="1" applyAlignment="1">
      <alignment vertical="center" wrapText="1"/>
    </xf>
    <xf numFmtId="0" fontId="136" fillId="0" borderId="1" xfId="0" quotePrefix="1" applyFont="1" applyFill="1" applyBorder="1" applyAlignment="1">
      <alignment vertical="center" wrapText="1"/>
    </xf>
    <xf numFmtId="165" fontId="134" fillId="0" borderId="1" xfId="278" applyNumberFormat="1" applyFont="1" applyFill="1" applyBorder="1" applyAlignment="1">
      <alignment horizontal="right" vertical="center" wrapText="1"/>
    </xf>
    <xf numFmtId="3" fontId="7" fillId="0" borderId="0" xfId="0" applyNumberFormat="1" applyFont="1" applyFill="1" applyBorder="1"/>
    <xf numFmtId="0" fontId="7" fillId="0" borderId="0" xfId="0" applyFont="1" applyFill="1" applyBorder="1"/>
    <xf numFmtId="9" fontId="134" fillId="0" borderId="1" xfId="278" applyNumberFormat="1" applyFont="1" applyFill="1" applyBorder="1" applyAlignment="1">
      <alignment horizontal="center" vertical="center" wrapText="1"/>
    </xf>
    <xf numFmtId="0" fontId="135" fillId="0" borderId="1" xfId="0" applyFont="1" applyFill="1" applyBorder="1" applyAlignment="1">
      <alignment horizontal="center" vertical="center" wrapText="1"/>
    </xf>
    <xf numFmtId="165" fontId="135" fillId="0" borderId="1" xfId="278" applyNumberFormat="1" applyFont="1" applyFill="1" applyBorder="1" applyAlignment="1">
      <alignment horizontal="right" vertical="center" wrapText="1"/>
    </xf>
    <xf numFmtId="9" fontId="135" fillId="0" borderId="1" xfId="278" applyNumberFormat="1" applyFont="1" applyFill="1" applyBorder="1" applyAlignment="1">
      <alignment horizontal="center" vertical="center" wrapText="1"/>
    </xf>
    <xf numFmtId="3" fontId="184" fillId="0" borderId="0" xfId="0" applyNumberFormat="1" applyFont="1" applyFill="1" applyBorder="1"/>
    <xf numFmtId="0" fontId="184" fillId="0" borderId="0" xfId="0" applyFont="1" applyFill="1" applyBorder="1"/>
    <xf numFmtId="165" fontId="63" fillId="0" borderId="1" xfId="0" applyNumberFormat="1" applyFont="1" applyFill="1" applyBorder="1" applyAlignment="1">
      <alignment horizontal="right" vertical="center" wrapText="1"/>
    </xf>
    <xf numFmtId="3" fontId="64" fillId="0" borderId="1" xfId="0" applyNumberFormat="1" applyFont="1" applyFill="1" applyBorder="1" applyAlignment="1">
      <alignment horizontal="right" vertical="center" wrapText="1"/>
    </xf>
    <xf numFmtId="0" fontId="64" fillId="0" borderId="0" xfId="0" applyFont="1" applyFill="1" applyBorder="1"/>
    <xf numFmtId="0" fontId="137" fillId="0" borderId="1" xfId="0" applyFont="1" applyFill="1" applyBorder="1" applyAlignment="1">
      <alignment horizontal="center" vertical="center" wrapText="1"/>
    </xf>
    <xf numFmtId="0" fontId="137" fillId="0" borderId="1" xfId="0" applyFont="1" applyFill="1" applyBorder="1" applyAlignment="1">
      <alignment vertical="center" wrapText="1"/>
    </xf>
    <xf numFmtId="3" fontId="40" fillId="0" borderId="1" xfId="0" applyNumberFormat="1" applyFont="1" applyFill="1" applyBorder="1" applyAlignment="1">
      <alignment horizontal="right" vertical="center" wrapText="1"/>
    </xf>
    <xf numFmtId="0" fontId="63" fillId="29" borderId="12" xfId="494" applyNumberFormat="1" applyFont="1" applyFill="1" applyBorder="1" applyAlignment="1">
      <alignment horizontal="left" vertical="center" wrapText="1"/>
    </xf>
    <xf numFmtId="165" fontId="63" fillId="29" borderId="12" xfId="278" applyNumberFormat="1" applyFont="1" applyFill="1" applyBorder="1" applyAlignment="1">
      <alignment horizontal="left" vertical="center" wrapText="1"/>
    </xf>
    <xf numFmtId="38" fontId="40" fillId="29" borderId="12" xfId="494" applyNumberFormat="1" applyFont="1" applyFill="1" applyBorder="1" applyAlignment="1">
      <alignment horizontal="left" vertical="center" wrapText="1"/>
    </xf>
    <xf numFmtId="165" fontId="40" fillId="29" borderId="0" xfId="278" applyNumberFormat="1" applyFont="1" applyFill="1" applyBorder="1" applyAlignment="1">
      <alignment horizontal="left" vertical="center" wrapText="1"/>
    </xf>
    <xf numFmtId="38" fontId="40" fillId="29" borderId="0" xfId="494" applyNumberFormat="1" applyFont="1" applyFill="1" applyBorder="1" applyAlignment="1">
      <alignment horizontal="left" vertical="center" wrapText="1"/>
    </xf>
    <xf numFmtId="0" fontId="40" fillId="29" borderId="0" xfId="494" applyFont="1" applyFill="1" applyAlignment="1">
      <alignment horizontal="left" vertical="center" wrapText="1"/>
    </xf>
    <xf numFmtId="0" fontId="63" fillId="29" borderId="43" xfId="494" applyNumberFormat="1" applyFont="1" applyFill="1" applyBorder="1" applyAlignment="1">
      <alignment horizontal="left" vertical="center" wrapText="1"/>
    </xf>
    <xf numFmtId="165" fontId="63" fillId="29" borderId="43" xfId="278" applyNumberFormat="1" applyFont="1" applyFill="1" applyBorder="1" applyAlignment="1">
      <alignment horizontal="left" vertical="center" wrapText="1"/>
    </xf>
    <xf numFmtId="38" fontId="63" fillId="29" borderId="43" xfId="494" applyNumberFormat="1" applyFont="1" applyFill="1" applyBorder="1" applyAlignment="1">
      <alignment horizontal="left" vertical="center" wrapText="1"/>
    </xf>
    <xf numFmtId="165" fontId="63" fillId="29" borderId="0" xfId="278" applyNumberFormat="1" applyFont="1" applyFill="1" applyBorder="1" applyAlignment="1">
      <alignment horizontal="left" vertical="center" wrapText="1"/>
    </xf>
    <xf numFmtId="38" fontId="63" fillId="29" borderId="0" xfId="494" applyNumberFormat="1" applyFont="1" applyFill="1" applyBorder="1" applyAlignment="1">
      <alignment horizontal="left" vertical="center" wrapText="1"/>
    </xf>
    <xf numFmtId="0" fontId="63" fillId="29" borderId="0" xfId="494" applyFont="1" applyFill="1" applyAlignment="1">
      <alignment horizontal="left" vertical="center" wrapText="1"/>
    </xf>
    <xf numFmtId="9" fontId="52" fillId="0" borderId="0" xfId="0" applyNumberFormat="1" applyFont="1" applyFill="1"/>
    <xf numFmtId="3" fontId="8" fillId="0" borderId="0" xfId="0" applyNumberFormat="1" applyFont="1" applyFill="1" applyAlignment="1">
      <alignment wrapText="1"/>
    </xf>
    <xf numFmtId="9" fontId="8" fillId="0" borderId="0" xfId="0" applyNumberFormat="1" applyFont="1" applyFill="1"/>
    <xf numFmtId="3" fontId="67" fillId="0" borderId="0" xfId="0" applyNumberFormat="1" applyFont="1" applyFill="1" applyAlignment="1"/>
    <xf numFmtId="3" fontId="49" fillId="0" borderId="0" xfId="0" applyNumberFormat="1" applyFont="1" applyFill="1"/>
    <xf numFmtId="0" fontId="137" fillId="0" borderId="34" xfId="0" applyFont="1" applyBorder="1" applyAlignment="1">
      <alignment horizontal="left" vertical="center" wrapText="1"/>
    </xf>
    <xf numFmtId="0" fontId="134" fillId="0" borderId="0" xfId="0" applyFont="1" applyAlignment="1">
      <alignment horizontal="center" vertical="center" wrapText="1"/>
    </xf>
    <xf numFmtId="0" fontId="135" fillId="0" borderId="0" xfId="0" applyFont="1" applyAlignment="1">
      <alignment horizontal="center" vertical="center" wrapText="1"/>
    </xf>
    <xf numFmtId="0" fontId="134" fillId="0" borderId="1" xfId="0" applyFont="1" applyBorder="1" applyAlignment="1">
      <alignment horizontal="center" vertical="center" wrapText="1"/>
    </xf>
    <xf numFmtId="165" fontId="134" fillId="0" borderId="1" xfId="278" applyNumberFormat="1" applyFont="1" applyBorder="1" applyAlignment="1">
      <alignment horizontal="center" vertical="center" wrapText="1"/>
    </xf>
    <xf numFmtId="0" fontId="136" fillId="0" borderId="43" xfId="0" applyFont="1" applyBorder="1" applyAlignment="1">
      <alignment horizontal="center" vertical="center" wrapText="1"/>
    </xf>
    <xf numFmtId="0" fontId="135" fillId="0" borderId="0" xfId="0" applyFont="1" applyAlignment="1">
      <alignment horizontal="center" vertical="center"/>
    </xf>
    <xf numFmtId="9" fontId="134" fillId="0" borderId="1" xfId="0" applyNumberFormat="1" applyFont="1" applyBorder="1" applyAlignment="1">
      <alignment horizontal="center" vertical="center" wrapText="1"/>
    </xf>
    <xf numFmtId="0" fontId="137" fillId="0" borderId="0" xfId="0" applyFont="1" applyBorder="1" applyAlignment="1">
      <alignment horizontal="left" vertical="center" wrapText="1"/>
    </xf>
    <xf numFmtId="9" fontId="134" fillId="0" borderId="0" xfId="0" applyNumberFormat="1" applyFont="1" applyAlignment="1">
      <alignment horizontal="right" vertical="center"/>
    </xf>
    <xf numFmtId="0" fontId="135" fillId="0" borderId="0" xfId="0" applyFont="1" applyAlignment="1">
      <alignment horizontal="left" vertical="center" wrapText="1"/>
    </xf>
    <xf numFmtId="0" fontId="63" fillId="0" borderId="0" xfId="0" applyFont="1" applyFill="1" applyAlignment="1">
      <alignment horizontal="center"/>
    </xf>
    <xf numFmtId="0" fontId="40" fillId="0" borderId="0" xfId="0" applyFont="1" applyFill="1" applyAlignment="1">
      <alignment horizontal="center"/>
    </xf>
    <xf numFmtId="0" fontId="40" fillId="0" borderId="0" xfId="0" applyFont="1" applyFill="1" applyAlignment="1">
      <alignment horizontal="right"/>
    </xf>
    <xf numFmtId="0" fontId="64" fillId="0" borderId="0" xfId="0" applyFont="1" applyFill="1" applyAlignment="1">
      <alignment horizontal="center"/>
    </xf>
    <xf numFmtId="0" fontId="63"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63" fillId="0" borderId="1" xfId="0" applyFont="1" applyFill="1" applyBorder="1" applyAlignment="1">
      <alignment horizontal="center"/>
    </xf>
    <xf numFmtId="0" fontId="68" fillId="0" borderId="33" xfId="0" applyFont="1" applyFill="1" applyBorder="1" applyAlignment="1">
      <alignment horizontal="center"/>
    </xf>
    <xf numFmtId="0" fontId="77" fillId="0" borderId="58" xfId="481" applyFont="1" applyFill="1" applyBorder="1" applyAlignment="1">
      <alignment horizontal="center" vertical="center" wrapText="1"/>
    </xf>
    <xf numFmtId="0" fontId="77" fillId="0" borderId="62" xfId="481" applyFont="1" applyFill="1" applyBorder="1" applyAlignment="1">
      <alignment horizontal="center" vertical="center" wrapText="1"/>
    </xf>
    <xf numFmtId="0" fontId="77" fillId="0" borderId="63" xfId="481" applyFont="1" applyFill="1" applyBorder="1" applyAlignment="1">
      <alignment horizontal="center" vertical="center" wrapText="1"/>
    </xf>
    <xf numFmtId="0" fontId="63" fillId="0" borderId="0" xfId="481" applyFont="1" applyFill="1" applyAlignment="1">
      <alignment horizontal="center" vertical="center" wrapText="1"/>
    </xf>
    <xf numFmtId="0" fontId="195" fillId="0" borderId="0" xfId="481" applyFont="1" applyFill="1" applyAlignment="1">
      <alignment horizontal="center" vertical="center" wrapText="1"/>
    </xf>
    <xf numFmtId="0" fontId="241" fillId="0" borderId="0" xfId="501" applyFont="1" applyAlignment="1">
      <alignment horizontal="center"/>
    </xf>
    <xf numFmtId="0" fontId="240" fillId="0" borderId="33" xfId="501" applyFont="1" applyBorder="1" applyAlignment="1">
      <alignment horizontal="center"/>
    </xf>
    <xf numFmtId="0" fontId="73" fillId="0" borderId="0" xfId="499" applyFont="1" applyFill="1" applyAlignment="1">
      <alignment horizontal="center"/>
    </xf>
    <xf numFmtId="0" fontId="40" fillId="0" borderId="0" xfId="499" applyFont="1" applyFill="1" applyAlignment="1">
      <alignment horizontal="center"/>
    </xf>
    <xf numFmtId="3" fontId="78" fillId="0" borderId="0" xfId="499" applyNumberFormat="1" applyFont="1" applyFill="1" applyAlignment="1">
      <alignment horizontal="center"/>
    </xf>
    <xf numFmtId="0" fontId="239" fillId="0" borderId="0" xfId="481" applyFont="1" applyFill="1" applyAlignment="1">
      <alignment horizontal="right"/>
    </xf>
    <xf numFmtId="3" fontId="77" fillId="0" borderId="58" xfId="481" applyNumberFormat="1" applyFont="1" applyFill="1" applyBorder="1" applyAlignment="1">
      <alignment horizontal="center" vertical="center" wrapText="1"/>
    </xf>
    <xf numFmtId="3" fontId="153" fillId="0" borderId="58" xfId="481" applyNumberFormat="1" applyFont="1" applyFill="1" applyBorder="1" applyAlignment="1">
      <alignment horizontal="center" vertical="center" wrapText="1"/>
    </xf>
    <xf numFmtId="0" fontId="231" fillId="0" borderId="72" xfId="501" applyFont="1" applyBorder="1" applyAlignment="1">
      <alignment horizontal="center" vertical="center" wrapText="1"/>
    </xf>
    <xf numFmtId="0" fontId="172" fillId="0" borderId="0" xfId="501" applyAlignment="1">
      <alignment wrapText="1"/>
    </xf>
    <xf numFmtId="0" fontId="191" fillId="0" borderId="72" xfId="501" applyFont="1" applyBorder="1" applyAlignment="1">
      <alignment horizontal="center" vertical="center" wrapText="1"/>
    </xf>
    <xf numFmtId="0" fontId="242" fillId="0" borderId="0" xfId="501" applyFont="1" applyAlignment="1">
      <alignment horizontal="center" vertical="center"/>
    </xf>
    <xf numFmtId="0" fontId="230" fillId="0" borderId="0" xfId="501" applyFont="1" applyAlignment="1">
      <alignment horizontal="center" vertical="center"/>
    </xf>
    <xf numFmtId="0" fontId="172" fillId="0" borderId="0" xfId="501"/>
    <xf numFmtId="0" fontId="192" fillId="0" borderId="0" xfId="501" applyFont="1" applyAlignment="1">
      <alignment horizontal="center" vertical="center"/>
    </xf>
    <xf numFmtId="0" fontId="214" fillId="0" borderId="0" xfId="501" applyFont="1"/>
    <xf numFmtId="0" fontId="233" fillId="0" borderId="0" xfId="501" applyFont="1" applyAlignment="1">
      <alignment horizontal="center" vertical="center"/>
    </xf>
    <xf numFmtId="0" fontId="243" fillId="0" borderId="0" xfId="501" applyFont="1" applyAlignment="1">
      <alignment horizontal="center" vertical="center"/>
    </xf>
    <xf numFmtId="0" fontId="243" fillId="0" borderId="0" xfId="501" applyFont="1"/>
    <xf numFmtId="0" fontId="191" fillId="0" borderId="0" xfId="501" applyFont="1" applyAlignment="1">
      <alignment horizontal="center" vertical="center"/>
    </xf>
    <xf numFmtId="0" fontId="231" fillId="0" borderId="72" xfId="501" applyFont="1" applyBorder="1" applyAlignment="1">
      <alignment horizontal="center" vertical="center"/>
    </xf>
    <xf numFmtId="0" fontId="180" fillId="0" borderId="1" xfId="517" applyFont="1" applyBorder="1" applyAlignment="1">
      <alignment horizontal="center" vertical="center" wrapText="1"/>
    </xf>
    <xf numFmtId="0" fontId="180" fillId="0" borderId="72" xfId="517" applyFont="1" applyBorder="1" applyAlignment="1">
      <alignment horizontal="center" vertical="center" wrapText="1"/>
    </xf>
    <xf numFmtId="0" fontId="180" fillId="0" borderId="66" xfId="517" applyFont="1" applyBorder="1" applyAlignment="1">
      <alignment horizontal="center" vertical="center" wrapText="1"/>
    </xf>
    <xf numFmtId="0" fontId="180" fillId="0" borderId="46" xfId="517" applyFont="1" applyBorder="1" applyAlignment="1">
      <alignment horizontal="center" vertical="center" wrapText="1"/>
    </xf>
    <xf numFmtId="165" fontId="180" fillId="0" borderId="67" xfId="514" applyNumberFormat="1" applyFont="1" applyBorder="1" applyAlignment="1">
      <alignment horizontal="center" vertical="center" wrapText="1"/>
    </xf>
    <xf numFmtId="165" fontId="180" fillId="0" borderId="68" xfId="514" applyNumberFormat="1" applyFont="1" applyBorder="1" applyAlignment="1">
      <alignment horizontal="center" vertical="center" wrapText="1"/>
    </xf>
    <xf numFmtId="165" fontId="180" fillId="0" borderId="69" xfId="514" applyNumberFormat="1" applyFont="1" applyBorder="1" applyAlignment="1">
      <alignment horizontal="center" vertical="center" wrapText="1"/>
    </xf>
    <xf numFmtId="165" fontId="180" fillId="0" borderId="70" xfId="514" applyNumberFormat="1" applyFont="1" applyBorder="1" applyAlignment="1">
      <alignment horizontal="center" vertical="center" wrapText="1"/>
    </xf>
    <xf numFmtId="165" fontId="67" fillId="0" borderId="45" xfId="514" applyNumberFormat="1" applyFont="1" applyBorder="1" applyAlignment="1">
      <alignment horizontal="center" vertical="center" wrapText="1"/>
    </xf>
    <xf numFmtId="165" fontId="67" fillId="0" borderId="56" xfId="514" applyNumberFormat="1" applyFont="1" applyBorder="1" applyAlignment="1">
      <alignment horizontal="center" vertical="center" wrapText="1"/>
    </xf>
    <xf numFmtId="165" fontId="180" fillId="0" borderId="71" xfId="514" applyNumberFormat="1" applyFont="1" applyBorder="1" applyAlignment="1">
      <alignment horizontal="center" vertical="center" wrapText="1"/>
    </xf>
    <xf numFmtId="165" fontId="180" fillId="0" borderId="47" xfId="514" applyNumberFormat="1" applyFont="1" applyBorder="1" applyAlignment="1">
      <alignment horizontal="center" vertical="center" wrapText="1"/>
    </xf>
    <xf numFmtId="165" fontId="180" fillId="0" borderId="0" xfId="514" applyNumberFormat="1" applyFont="1" applyAlignment="1">
      <alignment horizontal="right" vertical="center"/>
    </xf>
    <xf numFmtId="0" fontId="67" fillId="0" borderId="0" xfId="517" applyFont="1" applyAlignment="1">
      <alignment horizontal="center"/>
    </xf>
    <xf numFmtId="0" fontId="146" fillId="0" borderId="0" xfId="517" applyFont="1" applyAlignment="1">
      <alignment horizontal="center"/>
    </xf>
    <xf numFmtId="3" fontId="177" fillId="0" borderId="0" xfId="0" applyNumberFormat="1" applyFont="1" applyBorder="1" applyAlignment="1">
      <alignment horizontal="right" vertical="top" wrapText="1"/>
    </xf>
    <xf numFmtId="165" fontId="50" fillId="29" borderId="0" xfId="485" applyNumberFormat="1" applyFont="1" applyFill="1" applyBorder="1" applyAlignment="1">
      <alignment horizontal="center"/>
    </xf>
    <xf numFmtId="232" fontId="50" fillId="29" borderId="0" xfId="486" applyNumberFormat="1" applyFont="1" applyFill="1" applyBorder="1" applyAlignment="1">
      <alignment horizontal="center"/>
    </xf>
    <xf numFmtId="0" fontId="134" fillId="29" borderId="0" xfId="0" applyFont="1" applyFill="1" applyAlignment="1">
      <alignment horizontal="center" vertical="center" wrapText="1"/>
    </xf>
    <xf numFmtId="0" fontId="135" fillId="29" borderId="33" xfId="0" applyFont="1" applyFill="1" applyBorder="1" applyAlignment="1">
      <alignment horizontal="right" vertical="center"/>
    </xf>
    <xf numFmtId="0" fontId="153" fillId="29" borderId="1" xfId="0" applyFont="1" applyFill="1" applyBorder="1" applyAlignment="1">
      <alignment horizontal="center" vertical="center" wrapText="1"/>
    </xf>
    <xf numFmtId="0" fontId="86" fillId="29" borderId="1" xfId="0" applyFont="1" applyFill="1" applyBorder="1" applyAlignment="1">
      <alignment horizontal="center" vertical="center" wrapText="1"/>
    </xf>
    <xf numFmtId="0" fontId="176" fillId="29" borderId="0" xfId="485" applyFont="1" applyFill="1" applyAlignment="1">
      <alignment horizontal="right"/>
    </xf>
    <xf numFmtId="0" fontId="135" fillId="29" borderId="0" xfId="0" applyFont="1" applyFill="1" applyAlignment="1">
      <alignment horizontal="center" vertical="center" wrapText="1"/>
    </xf>
    <xf numFmtId="0" fontId="153" fillId="29" borderId="21" xfId="0" applyFont="1" applyFill="1" applyBorder="1" applyAlignment="1">
      <alignment horizontal="center" vertical="center" wrapText="1"/>
    </xf>
    <xf numFmtId="0" fontId="153" fillId="29" borderId="22" xfId="0" applyFont="1" applyFill="1" applyBorder="1" applyAlignment="1">
      <alignment horizontal="center" vertical="center" wrapText="1"/>
    </xf>
    <xf numFmtId="0" fontId="153" fillId="29" borderId="29" xfId="0" applyFont="1" applyFill="1" applyBorder="1" applyAlignment="1">
      <alignment horizontal="center" vertical="center" wrapText="1"/>
    </xf>
    <xf numFmtId="0" fontId="159" fillId="0" borderId="1" xfId="0" applyFont="1" applyBorder="1" applyAlignment="1">
      <alignment horizontal="center" vertical="center" wrapText="1"/>
    </xf>
    <xf numFmtId="0" fontId="159" fillId="30" borderId="1" xfId="0" applyFont="1" applyFill="1" applyBorder="1" applyAlignment="1">
      <alignment horizontal="center" vertical="center" wrapText="1"/>
    </xf>
    <xf numFmtId="0" fontId="159" fillId="31" borderId="1" xfId="0" applyFont="1" applyFill="1" applyBorder="1" applyAlignment="1">
      <alignment horizontal="center" vertical="center" wrapText="1"/>
    </xf>
    <xf numFmtId="0" fontId="79" fillId="0" borderId="1" xfId="0" applyFont="1" applyBorder="1" applyAlignment="1">
      <alignment horizontal="center" vertical="center" wrapText="1"/>
    </xf>
    <xf numFmtId="0" fontId="73" fillId="0" borderId="0" xfId="0" applyFont="1" applyFill="1" applyAlignment="1">
      <alignment horizontal="center"/>
    </xf>
    <xf numFmtId="3" fontId="159" fillId="0" borderId="1" xfId="0" applyNumberFormat="1" applyFont="1" applyBorder="1" applyAlignment="1">
      <alignment horizontal="center" vertical="center" wrapText="1"/>
    </xf>
    <xf numFmtId="0" fontId="159" fillId="0" borderId="1" xfId="0" applyFont="1" applyFill="1" applyBorder="1" applyAlignment="1">
      <alignment horizontal="center" vertical="center" wrapText="1"/>
    </xf>
    <xf numFmtId="0" fontId="72" fillId="0" borderId="0" xfId="0" applyFont="1" applyFill="1" applyBorder="1" applyAlignment="1">
      <alignment horizontal="center"/>
    </xf>
    <xf numFmtId="0" fontId="57" fillId="0" borderId="0" xfId="0" applyFont="1" applyFill="1" applyBorder="1" applyAlignment="1">
      <alignment horizontal="center"/>
    </xf>
    <xf numFmtId="0" fontId="163" fillId="0" borderId="0" xfId="0" applyFont="1" applyAlignment="1">
      <alignment horizontal="center" vertical="center" wrapText="1"/>
    </xf>
    <xf numFmtId="0" fontId="135" fillId="0" borderId="33" xfId="0" applyFont="1" applyBorder="1" applyAlignment="1">
      <alignment horizontal="right" vertical="center"/>
    </xf>
    <xf numFmtId="0" fontId="164" fillId="0" borderId="1" xfId="0" applyFont="1" applyBorder="1" applyAlignment="1">
      <alignment horizontal="center" vertical="center" wrapText="1"/>
    </xf>
    <xf numFmtId="0" fontId="182" fillId="0" borderId="0" xfId="0" applyFont="1" applyAlignment="1">
      <alignment horizontal="center" vertical="center" wrapText="1"/>
    </xf>
    <xf numFmtId="0" fontId="63" fillId="0" borderId="0" xfId="363" applyNumberFormat="1" applyFont="1" applyFill="1" applyAlignment="1">
      <alignment horizontal="left"/>
    </xf>
    <xf numFmtId="0" fontId="45" fillId="0" borderId="0" xfId="363" applyFont="1" applyFill="1" applyAlignment="1">
      <alignment horizontal="left"/>
    </xf>
    <xf numFmtId="0" fontId="71" fillId="0" borderId="0" xfId="363" applyNumberFormat="1" applyFont="1" applyFill="1" applyAlignment="1">
      <alignment horizontal="center"/>
    </xf>
    <xf numFmtId="0" fontId="146" fillId="0" borderId="33" xfId="363" applyFont="1" applyFill="1" applyBorder="1" applyAlignment="1">
      <alignment horizontal="right"/>
    </xf>
    <xf numFmtId="0" fontId="76" fillId="0" borderId="21" xfId="363" applyFont="1" applyFill="1" applyBorder="1" applyAlignment="1">
      <alignment horizontal="center" vertical="center" wrapText="1"/>
    </xf>
    <xf numFmtId="0" fontId="76" fillId="0" borderId="22" xfId="363" applyFont="1" applyFill="1" applyBorder="1" applyAlignment="1">
      <alignment horizontal="center" vertical="center" wrapText="1"/>
    </xf>
    <xf numFmtId="0" fontId="76" fillId="0" borderId="29" xfId="363" applyFont="1" applyFill="1" applyBorder="1" applyAlignment="1">
      <alignment horizontal="center" vertical="center" wrapText="1"/>
    </xf>
    <xf numFmtId="0" fontId="76" fillId="0" borderId="21" xfId="363" applyNumberFormat="1" applyFont="1" applyFill="1" applyBorder="1" applyAlignment="1">
      <alignment horizontal="center" vertical="center" wrapText="1"/>
    </xf>
    <xf numFmtId="0" fontId="76" fillId="0" borderId="39" xfId="363" applyNumberFormat="1" applyFont="1" applyFill="1" applyBorder="1" applyAlignment="1">
      <alignment horizontal="center" vertical="center" wrapText="1"/>
    </xf>
    <xf numFmtId="0" fontId="76" fillId="0" borderId="34" xfId="363" applyNumberFormat="1" applyFont="1" applyFill="1" applyBorder="1" applyAlignment="1">
      <alignment horizontal="center" vertical="center" wrapText="1"/>
    </xf>
    <xf numFmtId="0" fontId="76" fillId="0" borderId="40" xfId="363" applyNumberFormat="1" applyFont="1" applyFill="1" applyBorder="1" applyAlignment="1">
      <alignment horizontal="center" vertical="center" wrapText="1"/>
    </xf>
    <xf numFmtId="0" fontId="76" fillId="0" borderId="1" xfId="363" applyNumberFormat="1" applyFont="1" applyFill="1" applyBorder="1" applyAlignment="1">
      <alignment horizontal="center" vertical="center" wrapText="1"/>
    </xf>
    <xf numFmtId="0" fontId="76" fillId="0" borderId="17" xfId="363" applyFont="1" applyFill="1" applyBorder="1" applyAlignment="1">
      <alignment horizontal="center" vertical="center"/>
    </xf>
    <xf numFmtId="0" fontId="76" fillId="0" borderId="6" xfId="363" applyFont="1" applyFill="1" applyBorder="1" applyAlignment="1">
      <alignment horizontal="center" vertical="center"/>
    </xf>
    <xf numFmtId="0" fontId="76" fillId="0" borderId="31" xfId="363" applyFont="1" applyFill="1" applyBorder="1" applyAlignment="1">
      <alignment horizontal="center" vertical="center"/>
    </xf>
    <xf numFmtId="0" fontId="76" fillId="0" borderId="1" xfId="363" applyFont="1" applyFill="1" applyBorder="1" applyAlignment="1">
      <alignment horizontal="center" vertical="center" wrapText="1"/>
    </xf>
    <xf numFmtId="0" fontId="72" fillId="0" borderId="0" xfId="363" applyNumberFormat="1" applyFont="1" applyFill="1" applyAlignment="1">
      <alignment horizontal="center"/>
    </xf>
    <xf numFmtId="0" fontId="76" fillId="0" borderId="17" xfId="363" applyNumberFormat="1" applyFont="1" applyFill="1" applyBorder="1" applyAlignment="1">
      <alignment horizontal="center" vertical="center" wrapText="1"/>
    </xf>
    <xf numFmtId="0" fontId="76" fillId="0" borderId="6" xfId="363" applyFont="1" applyFill="1" applyBorder="1" applyAlignment="1">
      <alignment horizontal="center" vertical="center" wrapText="1"/>
    </xf>
    <xf numFmtId="0" fontId="76" fillId="0" borderId="31" xfId="363" applyFont="1" applyFill="1" applyBorder="1" applyAlignment="1">
      <alignment horizontal="center" vertical="center" wrapText="1"/>
    </xf>
    <xf numFmtId="0" fontId="176" fillId="0" borderId="0" xfId="518" applyFont="1" applyFill="1" applyAlignment="1">
      <alignment horizontal="center" vertical="center"/>
    </xf>
    <xf numFmtId="0" fontId="145" fillId="0" borderId="0" xfId="518" applyFont="1" applyFill="1" applyAlignment="1"/>
    <xf numFmtId="0" fontId="235" fillId="0" borderId="74" xfId="518" applyFont="1" applyFill="1" applyBorder="1" applyAlignment="1">
      <alignment horizontal="center" vertical="center" wrapText="1"/>
    </xf>
    <xf numFmtId="0" fontId="193" fillId="0" borderId="76" xfId="518" applyFont="1" applyFill="1" applyBorder="1"/>
    <xf numFmtId="0" fontId="193" fillId="0" borderId="77" xfId="518" applyFont="1" applyFill="1" applyBorder="1"/>
    <xf numFmtId="0" fontId="193" fillId="0" borderId="74" xfId="518" applyFont="1" applyFill="1" applyBorder="1"/>
    <xf numFmtId="0" fontId="235" fillId="0" borderId="75" xfId="518" applyFont="1" applyFill="1" applyBorder="1" applyAlignment="1">
      <alignment horizontal="center" vertical="center" wrapText="1"/>
    </xf>
    <xf numFmtId="0" fontId="193" fillId="0" borderId="75" xfId="518" applyFont="1" applyFill="1" applyBorder="1"/>
    <xf numFmtId="0" fontId="236" fillId="0" borderId="0" xfId="518" applyFont="1" applyFill="1" applyAlignment="1">
      <alignment horizontal="center" vertical="center"/>
    </xf>
    <xf numFmtId="0" fontId="222" fillId="0" borderId="0" xfId="0" applyFont="1" applyAlignment="1">
      <alignment horizontal="center" vertical="center" wrapText="1"/>
    </xf>
    <xf numFmtId="0" fontId="69" fillId="0" borderId="0" xfId="517" applyFont="1" applyAlignment="1">
      <alignment horizontal="center" vertical="center"/>
    </xf>
    <xf numFmtId="0" fontId="140" fillId="0" borderId="0" xfId="517" applyFont="1" applyAlignment="1">
      <alignment horizontal="center" vertical="center" wrapText="1"/>
    </xf>
    <xf numFmtId="0" fontId="140" fillId="0" borderId="0" xfId="517" applyFont="1" applyAlignment="1">
      <alignment horizontal="center" vertical="center"/>
    </xf>
    <xf numFmtId="0" fontId="67" fillId="0" borderId="0" xfId="0" applyFont="1" applyFill="1" applyAlignment="1">
      <alignment horizontal="center"/>
    </xf>
    <xf numFmtId="0" fontId="67" fillId="0" borderId="17" xfId="0" quotePrefix="1" applyFont="1" applyFill="1" applyBorder="1" applyAlignment="1">
      <alignment horizontal="center" wrapText="1"/>
    </xf>
    <xf numFmtId="0" fontId="67" fillId="0" borderId="31" xfId="0" quotePrefix="1" applyFont="1" applyFill="1" applyBorder="1" applyAlignment="1">
      <alignment horizontal="center" wrapText="1"/>
    </xf>
    <xf numFmtId="0" fontId="67" fillId="0" borderId="39" xfId="0" applyFont="1" applyFill="1" applyBorder="1" applyAlignment="1">
      <alignment horizontal="center" vertical="center" wrapText="1"/>
    </xf>
    <xf numFmtId="0" fontId="67" fillId="0" borderId="40" xfId="0" applyFont="1" applyFill="1" applyBorder="1" applyAlignment="1">
      <alignment horizontal="center" vertical="center" wrapText="1"/>
    </xf>
    <xf numFmtId="0" fontId="67" fillId="0" borderId="41" xfId="0" applyFont="1" applyFill="1" applyBorder="1" applyAlignment="1">
      <alignment horizontal="center" vertical="center" wrapText="1"/>
    </xf>
    <xf numFmtId="0" fontId="67" fillId="0" borderId="36"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29" xfId="0" applyFont="1" applyFill="1" applyBorder="1" applyAlignment="1">
      <alignment horizontal="center" vertical="center" wrapText="1"/>
    </xf>
    <xf numFmtId="0" fontId="146" fillId="0" borderId="0" xfId="0" applyFont="1" applyFill="1" applyBorder="1" applyAlignment="1">
      <alignment horizontal="right"/>
    </xf>
    <xf numFmtId="0" fontId="66" fillId="0" borderId="0" xfId="0" applyFont="1" applyFill="1" applyAlignment="1">
      <alignment horizontal="center"/>
    </xf>
    <xf numFmtId="0" fontId="146" fillId="0" borderId="0" xfId="0" applyFont="1" applyFill="1" applyBorder="1" applyAlignment="1">
      <alignment horizontal="left" wrapText="1"/>
    </xf>
    <xf numFmtId="0" fontId="146" fillId="0" borderId="0" xfId="0" applyFont="1" applyFill="1" applyBorder="1" applyAlignment="1">
      <alignment horizontal="center" wrapText="1"/>
    </xf>
    <xf numFmtId="0" fontId="64" fillId="0" borderId="0" xfId="0" applyFont="1" applyFill="1" applyBorder="1" applyAlignment="1">
      <alignment horizontal="center" wrapText="1"/>
    </xf>
    <xf numFmtId="0" fontId="134" fillId="0" borderId="1" xfId="0" applyFont="1" applyFill="1" applyBorder="1" applyAlignment="1">
      <alignment horizontal="center" vertical="center" wrapText="1"/>
    </xf>
    <xf numFmtId="9" fontId="134" fillId="0" borderId="1" xfId="0" applyNumberFormat="1" applyFont="1" applyFill="1" applyBorder="1" applyAlignment="1">
      <alignment horizontal="center" vertical="center" wrapText="1"/>
    </xf>
    <xf numFmtId="0" fontId="63" fillId="0" borderId="0" xfId="0" applyFont="1" applyFill="1" applyBorder="1" applyAlignment="1">
      <alignment horizontal="center" vertical="center"/>
    </xf>
    <xf numFmtId="4" fontId="64" fillId="0" borderId="33" xfId="0" applyNumberFormat="1" applyFont="1" applyFill="1" applyBorder="1" applyAlignment="1">
      <alignment horizontal="right" vertical="center"/>
    </xf>
    <xf numFmtId="0" fontId="173" fillId="0" borderId="0" xfId="492" applyFont="1" applyAlignment="1">
      <alignment horizontal="right" vertical="center" wrapText="1"/>
    </xf>
    <xf numFmtId="0" fontId="174" fillId="0" borderId="0" xfId="492" applyFont="1" applyAlignment="1">
      <alignment horizontal="center" vertical="top" wrapText="1"/>
    </xf>
    <xf numFmtId="0" fontId="175" fillId="0" borderId="0" xfId="492" applyFont="1" applyAlignment="1">
      <alignment horizontal="center" vertical="top" wrapText="1"/>
    </xf>
    <xf numFmtId="0" fontId="145" fillId="32" borderId="48" xfId="492" applyFont="1" applyFill="1" applyBorder="1" applyAlignment="1">
      <alignment horizontal="center" vertical="center" wrapText="1"/>
    </xf>
    <xf numFmtId="0" fontId="145" fillId="32" borderId="49" xfId="492" applyFont="1" applyFill="1" applyBorder="1" applyAlignment="1">
      <alignment horizontal="center" vertical="center" wrapText="1"/>
    </xf>
    <xf numFmtId="0" fontId="176" fillId="32" borderId="48" xfId="492" applyFont="1" applyFill="1" applyBorder="1" applyAlignment="1">
      <alignment horizontal="center" vertical="center" wrapText="1"/>
    </xf>
    <xf numFmtId="0" fontId="176" fillId="32" borderId="49" xfId="492" applyFont="1" applyFill="1" applyBorder="1" applyAlignment="1">
      <alignment horizontal="center" vertical="center" wrapText="1"/>
    </xf>
    <xf numFmtId="0" fontId="176" fillId="32" borderId="50" xfId="492" applyFont="1" applyFill="1" applyBorder="1" applyAlignment="1">
      <alignment horizontal="center" vertical="center" wrapText="1"/>
    </xf>
    <xf numFmtId="0" fontId="176" fillId="32" borderId="51" xfId="492" applyFont="1" applyFill="1" applyBorder="1" applyAlignment="1">
      <alignment horizontal="center" vertical="center" wrapText="1"/>
    </xf>
    <xf numFmtId="0" fontId="67" fillId="0" borderId="58" xfId="0" applyNumberFormat="1" applyFont="1" applyFill="1" applyBorder="1" applyAlignment="1">
      <alignment horizontal="center" vertical="center" wrapText="1"/>
    </xf>
    <xf numFmtId="0" fontId="51" fillId="0" borderId="58" xfId="0" applyFont="1" applyFill="1" applyBorder="1" applyAlignment="1">
      <alignment horizontal="center" vertical="center" wrapText="1"/>
    </xf>
    <xf numFmtId="0" fontId="67" fillId="0" borderId="12" xfId="0" applyNumberFormat="1" applyFont="1" applyFill="1" applyBorder="1" applyAlignment="1">
      <alignment horizontal="center" vertical="center" wrapText="1"/>
    </xf>
    <xf numFmtId="0" fontId="51" fillId="0" borderId="12" xfId="0" applyFont="1" applyFill="1" applyBorder="1" applyAlignment="1">
      <alignment horizontal="center" vertical="center" wrapText="1"/>
    </xf>
    <xf numFmtId="0" fontId="67" fillId="0" borderId="43" xfId="0" applyNumberFormat="1" applyFont="1" applyFill="1" applyBorder="1" applyAlignment="1">
      <alignment horizontal="center" vertical="center" wrapText="1"/>
    </xf>
    <xf numFmtId="0" fontId="51" fillId="0" borderId="43" xfId="0" applyFont="1" applyFill="1" applyBorder="1" applyAlignment="1">
      <alignment horizontal="center" vertical="center" wrapText="1"/>
    </xf>
    <xf numFmtId="0" fontId="71" fillId="0" borderId="0" xfId="0" applyFont="1" applyFill="1" applyAlignment="1">
      <alignment horizontal="center"/>
    </xf>
    <xf numFmtId="0" fontId="140" fillId="0" borderId="33" xfId="0" applyFont="1" applyFill="1" applyBorder="1" applyAlignment="1">
      <alignment horizontal="right"/>
    </xf>
    <xf numFmtId="0" fontId="5" fillId="0" borderId="0" xfId="0" applyFont="1" applyFill="1" applyAlignment="1">
      <alignment horizontal="left"/>
    </xf>
    <xf numFmtId="0" fontId="43" fillId="0" borderId="0" xfId="0" applyFont="1" applyFill="1" applyAlignment="1">
      <alignment horizontal="center"/>
    </xf>
    <xf numFmtId="0" fontId="63" fillId="0" borderId="0" xfId="0" applyFont="1" applyFill="1" applyAlignment="1">
      <alignment horizontal="left"/>
    </xf>
    <xf numFmtId="0" fontId="64" fillId="0" borderId="0" xfId="0" applyFont="1" applyFill="1" applyBorder="1" applyAlignment="1">
      <alignment horizontal="left" vertical="center"/>
    </xf>
    <xf numFmtId="0" fontId="191" fillId="32" borderId="50" xfId="501" applyFont="1" applyFill="1" applyBorder="1" applyAlignment="1">
      <alignment horizontal="left" vertical="center" wrapText="1"/>
    </xf>
    <xf numFmtId="0" fontId="191" fillId="32" borderId="65" xfId="501" applyFont="1" applyFill="1" applyBorder="1" applyAlignment="1">
      <alignment horizontal="left" vertical="center" wrapText="1"/>
    </xf>
    <xf numFmtId="0" fontId="63" fillId="0" borderId="0" xfId="492" applyFont="1" applyFill="1" applyAlignment="1">
      <alignment horizontal="center"/>
    </xf>
    <xf numFmtId="0" fontId="66" fillId="0" borderId="0" xfId="492" applyFont="1" applyFill="1" applyAlignment="1">
      <alignment horizontal="left"/>
    </xf>
    <xf numFmtId="0" fontId="192" fillId="0" borderId="0" xfId="501" applyFont="1" applyAlignment="1">
      <alignment horizontal="center" vertical="top" wrapText="1"/>
    </xf>
    <xf numFmtId="0" fontId="207" fillId="32" borderId="50" xfId="501" applyFont="1" applyFill="1" applyBorder="1" applyAlignment="1">
      <alignment horizontal="left" vertical="center" wrapText="1"/>
    </xf>
    <xf numFmtId="0" fontId="207" fillId="32" borderId="65" xfId="501" applyFont="1" applyFill="1" applyBorder="1" applyAlignment="1">
      <alignment horizontal="left" vertical="center" wrapText="1"/>
    </xf>
    <xf numFmtId="0" fontId="71" fillId="0" borderId="0" xfId="492" applyFont="1" applyFill="1" applyBorder="1" applyAlignment="1">
      <alignment horizontal="center" vertical="center"/>
    </xf>
    <xf numFmtId="0" fontId="206" fillId="0" borderId="0" xfId="501" applyFont="1" applyAlignment="1">
      <alignment horizontal="right" vertical="top" wrapText="1"/>
    </xf>
    <xf numFmtId="0" fontId="186" fillId="32" borderId="50" xfId="501" applyFont="1" applyFill="1" applyBorder="1" applyAlignment="1">
      <alignment horizontal="left" vertical="center" wrapText="1"/>
    </xf>
    <xf numFmtId="0" fontId="186" fillId="32" borderId="65" xfId="501" applyFont="1" applyFill="1" applyBorder="1" applyAlignment="1">
      <alignment horizontal="left" vertical="center" wrapText="1"/>
    </xf>
    <xf numFmtId="0" fontId="206" fillId="0" borderId="0" xfId="510" applyFont="1" applyAlignment="1">
      <alignment horizontal="right" vertical="top" wrapText="1"/>
    </xf>
    <xf numFmtId="0" fontId="213" fillId="0" borderId="0" xfId="510" applyFont="1" applyAlignment="1">
      <alignment horizontal="center" vertical="center" wrapText="1"/>
    </xf>
    <xf numFmtId="0" fontId="71" fillId="29" borderId="0" xfId="492" applyFont="1" applyFill="1" applyBorder="1" applyAlignment="1">
      <alignment horizontal="center" vertical="center" wrapText="1"/>
    </xf>
    <xf numFmtId="0" fontId="191" fillId="0" borderId="0" xfId="492" applyFont="1" applyAlignment="1">
      <alignment horizontal="center" vertical="center"/>
    </xf>
    <xf numFmtId="0" fontId="172" fillId="0" borderId="0" xfId="492"/>
    <xf numFmtId="0" fontId="63" fillId="29" borderId="0" xfId="492" applyFont="1" applyFill="1" applyAlignment="1">
      <alignment horizontal="center"/>
    </xf>
    <xf numFmtId="0" fontId="66" fillId="29" borderId="0" xfId="492" applyFont="1" applyFill="1" applyAlignment="1">
      <alignment horizontal="center"/>
    </xf>
    <xf numFmtId="0" fontId="191" fillId="32" borderId="50" xfId="510" applyFont="1" applyFill="1" applyBorder="1" applyAlignment="1">
      <alignment horizontal="left" vertical="center" wrapText="1"/>
    </xf>
    <xf numFmtId="0" fontId="191" fillId="32" borderId="65" xfId="510" applyFont="1" applyFill="1" applyBorder="1" applyAlignment="1">
      <alignment horizontal="left" vertical="center" wrapText="1"/>
    </xf>
    <xf numFmtId="0" fontId="186" fillId="32" borderId="50" xfId="510" applyFont="1" applyFill="1" applyBorder="1" applyAlignment="1">
      <alignment horizontal="left" vertical="center" wrapText="1"/>
    </xf>
    <xf numFmtId="0" fontId="186" fillId="32" borderId="65" xfId="510" applyFont="1" applyFill="1" applyBorder="1" applyAlignment="1">
      <alignment horizontal="left" vertical="center" wrapText="1"/>
    </xf>
    <xf numFmtId="0" fontId="63" fillId="0" borderId="0" xfId="363" applyFont="1" applyFill="1" applyAlignment="1">
      <alignment horizontal="center"/>
    </xf>
    <xf numFmtId="49" fontId="66" fillId="0" borderId="0" xfId="489" applyNumberFormat="1" applyFont="1" applyBorder="1" applyAlignment="1">
      <alignment horizontal="right" vertical="center" wrapText="1"/>
    </xf>
    <xf numFmtId="49" fontId="63" fillId="0" borderId="0" xfId="489" applyNumberFormat="1" applyFont="1" applyBorder="1" applyAlignment="1">
      <alignment horizontal="center" vertical="center"/>
    </xf>
    <xf numFmtId="49" fontId="71" fillId="0" borderId="0" xfId="489" applyNumberFormat="1" applyFont="1" applyBorder="1" applyAlignment="1">
      <alignment horizontal="center" vertical="center"/>
    </xf>
    <xf numFmtId="0" fontId="192" fillId="0" borderId="0" xfId="492" applyFont="1" applyAlignment="1">
      <alignment horizontal="center" vertical="center"/>
    </xf>
    <xf numFmtId="0" fontId="214" fillId="0" borderId="0" xfId="492" applyFont="1"/>
    <xf numFmtId="38" fontId="76" fillId="0" borderId="1" xfId="490" applyNumberFormat="1" applyFont="1" applyFill="1" applyBorder="1" applyAlignment="1">
      <alignment horizontal="center" vertical="center" wrapText="1"/>
    </xf>
    <xf numFmtId="38" fontId="64" fillId="0" borderId="0" xfId="490" applyNumberFormat="1" applyFont="1" applyFill="1" applyBorder="1" applyAlignment="1">
      <alignment horizontal="center"/>
    </xf>
    <xf numFmtId="38" fontId="63" fillId="0" borderId="0" xfId="490" applyNumberFormat="1" applyFont="1" applyFill="1" applyBorder="1" applyAlignment="1">
      <alignment horizontal="center"/>
    </xf>
    <xf numFmtId="38" fontId="76" fillId="0" borderId="0" xfId="490" applyNumberFormat="1" applyFont="1" applyFill="1" applyAlignment="1">
      <alignment horizontal="center"/>
    </xf>
    <xf numFmtId="0" fontId="76" fillId="0" borderId="0" xfId="490" applyFont="1" applyFill="1" applyAlignment="1">
      <alignment horizontal="center"/>
    </xf>
    <xf numFmtId="38" fontId="78" fillId="0" borderId="0" xfId="490" applyNumberFormat="1" applyFont="1" applyFill="1" applyBorder="1" applyAlignment="1">
      <alignment horizontal="center"/>
    </xf>
    <xf numFmtId="0" fontId="66" fillId="0" borderId="0" xfId="490" applyNumberFormat="1" applyFont="1" applyFill="1" applyAlignment="1">
      <alignment horizontal="right"/>
    </xf>
    <xf numFmtId="0" fontId="63" fillId="0" borderId="0" xfId="490" applyNumberFormat="1" applyFont="1" applyFill="1" applyAlignment="1">
      <alignment horizontal="center"/>
    </xf>
    <xf numFmtId="0" fontId="63" fillId="0" borderId="0" xfId="490" applyFont="1" applyFill="1" applyAlignment="1">
      <alignment horizontal="center"/>
    </xf>
    <xf numFmtId="38" fontId="85" fillId="0" borderId="33" xfId="490" applyNumberFormat="1" applyFont="1" applyFill="1" applyBorder="1" applyAlignment="1">
      <alignment horizontal="right"/>
    </xf>
    <xf numFmtId="38" fontId="71" fillId="0" borderId="58" xfId="490" applyNumberFormat="1" applyFont="1" applyFill="1" applyBorder="1" applyAlignment="1">
      <alignment horizontal="center" vertical="center" wrapText="1"/>
    </xf>
    <xf numFmtId="38" fontId="73" fillId="0" borderId="58" xfId="490" applyNumberFormat="1" applyFont="1" applyFill="1" applyBorder="1" applyAlignment="1">
      <alignment horizontal="center" vertical="center" wrapText="1"/>
    </xf>
    <xf numFmtId="0" fontId="40" fillId="29" borderId="0" xfId="494" applyFont="1" applyFill="1" applyAlignment="1">
      <alignment horizontal="center" vertical="center" wrapText="1"/>
    </xf>
    <xf numFmtId="0" fontId="63" fillId="29" borderId="0" xfId="494" applyFont="1" applyFill="1" applyAlignment="1">
      <alignment horizontal="center" vertical="center"/>
    </xf>
    <xf numFmtId="0" fontId="64" fillId="29" borderId="0" xfId="494" applyFont="1" applyFill="1" applyAlignment="1">
      <alignment horizontal="center" vertical="center" wrapText="1"/>
    </xf>
    <xf numFmtId="0" fontId="63" fillId="29" borderId="0" xfId="494" applyFont="1" applyFill="1" applyAlignment="1">
      <alignment horizontal="center" vertical="center" wrapText="1"/>
    </xf>
    <xf numFmtId="0" fontId="78" fillId="29" borderId="0" xfId="494" applyNumberFormat="1" applyFont="1" applyFill="1" applyAlignment="1">
      <alignment horizontal="right"/>
    </xf>
    <xf numFmtId="0" fontId="63" fillId="29" borderId="0" xfId="494" applyNumberFormat="1" applyFont="1" applyFill="1" applyAlignment="1">
      <alignment horizontal="center"/>
    </xf>
    <xf numFmtId="0" fontId="63" fillId="29" borderId="0" xfId="494" applyFont="1" applyFill="1" applyAlignment="1">
      <alignment horizontal="center"/>
    </xf>
    <xf numFmtId="0" fontId="64" fillId="29" borderId="33" xfId="494" applyFont="1" applyFill="1" applyBorder="1" applyAlignment="1">
      <alignment horizontal="right"/>
    </xf>
    <xf numFmtId="0" fontId="63" fillId="29" borderId="59" xfId="494" applyNumberFormat="1" applyFont="1" applyFill="1" applyBorder="1" applyAlignment="1">
      <alignment horizontal="center" vertical="center" wrapText="1"/>
    </xf>
    <xf numFmtId="0" fontId="63" fillId="29" borderId="29" xfId="494" applyNumberFormat="1" applyFont="1" applyFill="1" applyBorder="1" applyAlignment="1">
      <alignment horizontal="center" vertical="center" wrapText="1"/>
    </xf>
    <xf numFmtId="0" fontId="63" fillId="29" borderId="59" xfId="494" applyFont="1" applyFill="1" applyBorder="1" applyAlignment="1">
      <alignment horizontal="center" vertical="center" wrapText="1"/>
    </xf>
    <xf numFmtId="38" fontId="64" fillId="29" borderId="0" xfId="494" applyNumberFormat="1" applyFont="1" applyFill="1" applyBorder="1" applyAlignment="1">
      <alignment horizontal="center"/>
    </xf>
    <xf numFmtId="38" fontId="63" fillId="29" borderId="0" xfId="494" applyNumberFormat="1" applyFont="1" applyFill="1" applyBorder="1" applyAlignment="1">
      <alignment horizontal="center"/>
    </xf>
    <xf numFmtId="0" fontId="63" fillId="0" borderId="59" xfId="494" applyNumberFormat="1" applyFont="1" applyFill="1" applyBorder="1" applyAlignment="1">
      <alignment horizontal="center" vertical="center" wrapText="1"/>
    </xf>
    <xf numFmtId="0" fontId="63" fillId="0" borderId="29" xfId="494" applyNumberFormat="1" applyFont="1" applyFill="1" applyBorder="1" applyAlignment="1">
      <alignment horizontal="center" vertical="center" wrapText="1"/>
    </xf>
    <xf numFmtId="0" fontId="63" fillId="0" borderId="59" xfId="494" applyFont="1" applyFill="1" applyBorder="1" applyAlignment="1">
      <alignment horizontal="center" vertical="center" wrapText="1"/>
    </xf>
    <xf numFmtId="38" fontId="222" fillId="0" borderId="0" xfId="499" applyNumberFormat="1" applyFont="1" applyFill="1" applyBorder="1" applyAlignment="1">
      <alignment horizontal="center"/>
    </xf>
    <xf numFmtId="0" fontId="63" fillId="0" borderId="0" xfId="499" applyFont="1" applyFill="1" applyAlignment="1">
      <alignment horizontal="left"/>
    </xf>
    <xf numFmtId="38" fontId="63" fillId="0" borderId="0" xfId="499" applyNumberFormat="1" applyFont="1" applyFill="1" applyBorder="1" applyAlignment="1">
      <alignment horizontal="left"/>
    </xf>
    <xf numFmtId="0" fontId="65" fillId="29" borderId="0" xfId="494" applyNumberFormat="1" applyFont="1" applyFill="1" applyAlignment="1">
      <alignment horizontal="left"/>
    </xf>
    <xf numFmtId="0" fontId="216" fillId="0" borderId="0" xfId="499" applyFont="1" applyFill="1" applyAlignment="1">
      <alignment horizontal="center" vertical="center"/>
    </xf>
    <xf numFmtId="0" fontId="134" fillId="0" borderId="0" xfId="499" applyFont="1" applyFill="1" applyAlignment="1">
      <alignment horizontal="center" vertical="center"/>
    </xf>
    <xf numFmtId="0" fontId="135" fillId="0" borderId="33" xfId="499" applyFont="1" applyFill="1" applyBorder="1" applyAlignment="1">
      <alignment horizontal="right" vertical="center"/>
    </xf>
    <xf numFmtId="0" fontId="134" fillId="0" borderId="1" xfId="499" applyFont="1" applyFill="1" applyBorder="1" applyAlignment="1">
      <alignment horizontal="center" vertical="center" wrapText="1"/>
    </xf>
    <xf numFmtId="0" fontId="63" fillId="0" borderId="1" xfId="490" applyFont="1" applyFill="1" applyBorder="1" applyAlignment="1">
      <alignment horizontal="center" vertical="center" wrapText="1"/>
    </xf>
    <xf numFmtId="0" fontId="63" fillId="0" borderId="0" xfId="490" applyFont="1" applyAlignment="1">
      <alignment horizontal="center" vertical="center"/>
    </xf>
    <xf numFmtId="0" fontId="63" fillId="0" borderId="1" xfId="490" applyFont="1" applyBorder="1" applyAlignment="1">
      <alignment horizontal="center" vertical="center" wrapText="1"/>
    </xf>
    <xf numFmtId="0" fontId="63" fillId="0" borderId="59" xfId="490" applyFont="1" applyFill="1" applyBorder="1" applyAlignment="1">
      <alignment horizontal="center" vertical="center" wrapText="1"/>
    </xf>
    <xf numFmtId="0" fontId="63" fillId="0" borderId="29" xfId="490" applyFont="1" applyFill="1" applyBorder="1" applyAlignment="1">
      <alignment horizontal="center" vertical="center" wrapText="1"/>
    </xf>
    <xf numFmtId="0" fontId="210" fillId="0" borderId="59" xfId="490" applyFont="1" applyFill="1" applyBorder="1" applyAlignment="1">
      <alignment horizontal="center" vertical="center" wrapText="1"/>
    </xf>
    <xf numFmtId="0" fontId="210" fillId="0" borderId="29" xfId="490" applyFont="1" applyFill="1" applyBorder="1" applyAlignment="1">
      <alignment horizontal="center" vertical="center" wrapText="1"/>
    </xf>
    <xf numFmtId="3" fontId="63" fillId="0" borderId="59" xfId="490" applyNumberFormat="1" applyFont="1" applyFill="1" applyBorder="1" applyAlignment="1">
      <alignment horizontal="center" vertical="center" wrapText="1"/>
    </xf>
    <xf numFmtId="3" fontId="63" fillId="0" borderId="29" xfId="490" applyNumberFormat="1" applyFont="1" applyFill="1" applyBorder="1" applyAlignment="1">
      <alignment horizontal="center" vertical="center" wrapText="1"/>
    </xf>
    <xf numFmtId="38" fontId="63" fillId="0" borderId="0" xfId="499" applyNumberFormat="1" applyFont="1" applyFill="1" applyBorder="1" applyAlignment="1">
      <alignment horizontal="center"/>
    </xf>
    <xf numFmtId="0" fontId="63" fillId="0" borderId="59" xfId="490" applyFont="1" applyBorder="1" applyAlignment="1">
      <alignment horizontal="center" vertical="center" wrapText="1"/>
    </xf>
    <xf numFmtId="0" fontId="63" fillId="0" borderId="29" xfId="490" applyFont="1" applyBorder="1" applyAlignment="1">
      <alignment horizontal="center" vertical="center" wrapText="1"/>
    </xf>
    <xf numFmtId="3" fontId="63" fillId="0" borderId="59" xfId="490" applyNumberFormat="1" applyFont="1" applyBorder="1" applyAlignment="1">
      <alignment horizontal="center" vertical="center" wrapText="1"/>
    </xf>
    <xf numFmtId="3" fontId="63" fillId="0" borderId="29" xfId="490" applyNumberFormat="1" applyFont="1" applyBorder="1" applyAlignment="1">
      <alignment horizontal="center" vertical="center" wrapText="1"/>
    </xf>
    <xf numFmtId="0" fontId="63" fillId="0" borderId="0" xfId="490" applyFont="1" applyAlignment="1">
      <alignment horizontal="center"/>
    </xf>
    <xf numFmtId="0" fontId="64" fillId="0" borderId="0" xfId="490" applyFont="1" applyAlignment="1">
      <alignment vertical="center" wrapText="1"/>
    </xf>
    <xf numFmtId="0" fontId="64" fillId="0" borderId="0" xfId="490" applyFont="1" applyAlignment="1">
      <alignment horizontal="center"/>
    </xf>
  </cellXfs>
  <cellStyles count="523">
    <cellStyle name="_x0001_" xfId="1" xr:uid="{00000000-0005-0000-0000-000000000000}"/>
    <cellStyle name="          _x000d__x000a_shell=progman.exe_x000d__x000a_m" xfId="2" xr:uid="{00000000-0005-0000-0000-000001000000}"/>
    <cellStyle name="#,##0" xfId="3" xr:uid="{00000000-0005-0000-0000-000002000000}"/>
    <cellStyle name="??" xfId="4" xr:uid="{00000000-0005-0000-0000-000003000000}"/>
    <cellStyle name="?? [0.00]_      " xfId="5" xr:uid="{00000000-0005-0000-0000-000004000000}"/>
    <cellStyle name="?? [0]" xfId="6" xr:uid="{00000000-0005-0000-0000-000005000000}"/>
    <cellStyle name="???? [0.00]_      " xfId="7" xr:uid="{00000000-0005-0000-0000-000006000000}"/>
    <cellStyle name="????_      " xfId="8" xr:uid="{00000000-0005-0000-0000-000007000000}"/>
    <cellStyle name="???[0]_?? DI" xfId="9" xr:uid="{00000000-0005-0000-0000-000008000000}"/>
    <cellStyle name="???_?? DI" xfId="10" xr:uid="{00000000-0005-0000-0000-000009000000}"/>
    <cellStyle name="??[0]_BRE" xfId="11" xr:uid="{00000000-0005-0000-0000-00000A000000}"/>
    <cellStyle name="??_      " xfId="12" xr:uid="{00000000-0005-0000-0000-00000B000000}"/>
    <cellStyle name="??_kc-elec system check list" xfId="13" xr:uid="{00000000-0005-0000-0000-00000C000000}"/>
    <cellStyle name="_x0001_?¶æµ_x001b_ºß­ " xfId="14" xr:uid="{00000000-0005-0000-0000-00000D000000}"/>
    <cellStyle name="_x0001_?¶æµ_x001b_ºß­_" xfId="15" xr:uid="{00000000-0005-0000-0000-00000E000000}"/>
    <cellStyle name="_x0001_\Ô" xfId="16" xr:uid="{00000000-0005-0000-0000-00000F000000}"/>
    <cellStyle name="_Book1" xfId="17" xr:uid="{00000000-0005-0000-0000-000010000000}"/>
    <cellStyle name="_Book1_1" xfId="18" xr:uid="{00000000-0005-0000-0000-000011000000}"/>
    <cellStyle name="_Book1_Book1" xfId="19" xr:uid="{00000000-0005-0000-0000-000012000000}"/>
    <cellStyle name="_Book1_KIEM TOAN 2014" xfId="20" xr:uid="{00000000-0005-0000-0000-000013000000}"/>
    <cellStyle name="_Book1_THUY DIEN DA KHAI THAM DINH" xfId="21" xr:uid="{00000000-0005-0000-0000-000014000000}"/>
    <cellStyle name="_Goi 1 A tham tra" xfId="22" xr:uid="{00000000-0005-0000-0000-000015000000}"/>
    <cellStyle name="_KT (2)" xfId="23" xr:uid="{00000000-0005-0000-0000-000016000000}"/>
    <cellStyle name="_KT (2)_1" xfId="24" xr:uid="{00000000-0005-0000-0000-000017000000}"/>
    <cellStyle name="_KT (2)_2" xfId="25" xr:uid="{00000000-0005-0000-0000-000018000000}"/>
    <cellStyle name="_KT (2)_2_TG-TH" xfId="26" xr:uid="{00000000-0005-0000-0000-000019000000}"/>
    <cellStyle name="_KT (2)_2_TG-TH_Book1" xfId="27" xr:uid="{00000000-0005-0000-0000-00001A000000}"/>
    <cellStyle name="_KT (2)_2_TG-TH_THUY DIEN DA KHAI THAM DINH" xfId="28" xr:uid="{00000000-0005-0000-0000-00001B000000}"/>
    <cellStyle name="_KT (2)_3" xfId="29" xr:uid="{00000000-0005-0000-0000-00001C000000}"/>
    <cellStyle name="_KT (2)_3_TG-TH" xfId="30" xr:uid="{00000000-0005-0000-0000-00001D000000}"/>
    <cellStyle name="_KT (2)_3_TG-TH_Book1" xfId="31" xr:uid="{00000000-0005-0000-0000-00001E000000}"/>
    <cellStyle name="_KT (2)_3_TG-TH_THUY DIEN DA KHAI THAM DINH" xfId="32" xr:uid="{00000000-0005-0000-0000-00001F000000}"/>
    <cellStyle name="_KT (2)_4" xfId="33" xr:uid="{00000000-0005-0000-0000-000020000000}"/>
    <cellStyle name="_KT (2)_4_Book1" xfId="34" xr:uid="{00000000-0005-0000-0000-000021000000}"/>
    <cellStyle name="_KT (2)_4_TG-TH" xfId="35" xr:uid="{00000000-0005-0000-0000-000022000000}"/>
    <cellStyle name="_KT (2)_4_THUY DIEN DA KHAI THAM DINH" xfId="36" xr:uid="{00000000-0005-0000-0000-000023000000}"/>
    <cellStyle name="_KT (2)_5" xfId="37" xr:uid="{00000000-0005-0000-0000-000024000000}"/>
    <cellStyle name="_KT (2)_5_Book1" xfId="38" xr:uid="{00000000-0005-0000-0000-000025000000}"/>
    <cellStyle name="_KT (2)_5_THUY DIEN DA KHAI THAM DINH" xfId="39" xr:uid="{00000000-0005-0000-0000-000026000000}"/>
    <cellStyle name="_KT (2)_Book1" xfId="40" xr:uid="{00000000-0005-0000-0000-000027000000}"/>
    <cellStyle name="_KT (2)_TG-TH" xfId="41" xr:uid="{00000000-0005-0000-0000-000028000000}"/>
    <cellStyle name="_KT (2)_THUY DIEN DA KHAI THAM DINH" xfId="42" xr:uid="{00000000-0005-0000-0000-000029000000}"/>
    <cellStyle name="_KT_TG" xfId="43" xr:uid="{00000000-0005-0000-0000-00002A000000}"/>
    <cellStyle name="_KT_TG_1" xfId="44" xr:uid="{00000000-0005-0000-0000-00002B000000}"/>
    <cellStyle name="_KT_TG_1_Book1" xfId="45" xr:uid="{00000000-0005-0000-0000-00002C000000}"/>
    <cellStyle name="_KT_TG_1_THUY DIEN DA KHAI THAM DINH" xfId="46" xr:uid="{00000000-0005-0000-0000-00002D000000}"/>
    <cellStyle name="_KT_TG_2" xfId="47" xr:uid="{00000000-0005-0000-0000-00002E000000}"/>
    <cellStyle name="_KT_TG_2_Book1" xfId="48" xr:uid="{00000000-0005-0000-0000-00002F000000}"/>
    <cellStyle name="_KT_TG_2_THUY DIEN DA KHAI THAM DINH" xfId="49" xr:uid="{00000000-0005-0000-0000-000030000000}"/>
    <cellStyle name="_KT_TG_3" xfId="50" xr:uid="{00000000-0005-0000-0000-000031000000}"/>
    <cellStyle name="_KT_TG_4" xfId="51" xr:uid="{00000000-0005-0000-0000-000032000000}"/>
    <cellStyle name="_TG-TH" xfId="52" xr:uid="{00000000-0005-0000-0000-000033000000}"/>
    <cellStyle name="_TG-TH_1" xfId="53" xr:uid="{00000000-0005-0000-0000-000034000000}"/>
    <cellStyle name="_TG-TH_1_Book1" xfId="54" xr:uid="{00000000-0005-0000-0000-000035000000}"/>
    <cellStyle name="_TG-TH_1_THUY DIEN DA KHAI THAM DINH" xfId="55" xr:uid="{00000000-0005-0000-0000-000036000000}"/>
    <cellStyle name="_TG-TH_2" xfId="56" xr:uid="{00000000-0005-0000-0000-000037000000}"/>
    <cellStyle name="_TG-TH_2_Book1" xfId="57" xr:uid="{00000000-0005-0000-0000-000038000000}"/>
    <cellStyle name="_TG-TH_2_THUY DIEN DA KHAI THAM DINH" xfId="58" xr:uid="{00000000-0005-0000-0000-000039000000}"/>
    <cellStyle name="_TG-TH_3" xfId="59" xr:uid="{00000000-0005-0000-0000-00003A000000}"/>
    <cellStyle name="_TG-TH_4" xfId="60" xr:uid="{00000000-0005-0000-0000-00003B000000}"/>
    <cellStyle name="_THUY DIEN DA KHAI THAM DINH" xfId="61" xr:uid="{00000000-0005-0000-0000-00003C000000}"/>
    <cellStyle name="_ÿÿÿÿÿ" xfId="62" xr:uid="{00000000-0005-0000-0000-00003D000000}"/>
    <cellStyle name="_ÿÿÿÿÿ_KIEM TOAN 2014" xfId="63" xr:uid="{00000000-0005-0000-0000-00003E000000}"/>
    <cellStyle name="_x0001_¨c^ " xfId="64" xr:uid="{00000000-0005-0000-0000-00003F000000}"/>
    <cellStyle name="_x0001_¨c^[" xfId="65" xr:uid="{00000000-0005-0000-0000-000040000000}"/>
    <cellStyle name="_x0001_¨c^_" xfId="66" xr:uid="{00000000-0005-0000-0000-000041000000}"/>
    <cellStyle name="_x0001_¨Œc^ " xfId="67" xr:uid="{00000000-0005-0000-0000-000042000000}"/>
    <cellStyle name="_x0001_¨Œc^[" xfId="68" xr:uid="{00000000-0005-0000-0000-000043000000}"/>
    <cellStyle name="_x0001_¨Œc^_" xfId="69" xr:uid="{00000000-0005-0000-0000-000044000000}"/>
    <cellStyle name="_x0001_µÑTÖ " xfId="70" xr:uid="{00000000-0005-0000-0000-000045000000}"/>
    <cellStyle name="_x0001_µÑTÖ_" xfId="71" xr:uid="{00000000-0005-0000-0000-000046000000}"/>
    <cellStyle name="•W€_’·Šú‰p•¶" xfId="72" xr:uid="{00000000-0005-0000-0000-000047000000}"/>
    <cellStyle name="•W_’·Šú‰p•¶" xfId="73" xr:uid="{00000000-0005-0000-0000-000048000000}"/>
    <cellStyle name="W_MARINE" xfId="74" xr:uid="{00000000-0005-0000-0000-000049000000}"/>
    <cellStyle name="0.0" xfId="75" xr:uid="{00000000-0005-0000-0000-00004A000000}"/>
    <cellStyle name="0.00" xfId="76" xr:uid="{00000000-0005-0000-0000-00004B000000}"/>
    <cellStyle name="1" xfId="77" xr:uid="{00000000-0005-0000-0000-00004C000000}"/>
    <cellStyle name="1_Bang tong hop khoi luong" xfId="78" xr:uid="{00000000-0005-0000-0000-00004D000000}"/>
    <cellStyle name="1_Book1" xfId="79" xr:uid="{00000000-0005-0000-0000-00004E000000}"/>
    <cellStyle name="1_Book1_1" xfId="80" xr:uid="{00000000-0005-0000-0000-00004F000000}"/>
    <cellStyle name="1_Book1_Bang noi suy KL dao dat da" xfId="81" xr:uid="{00000000-0005-0000-0000-000050000000}"/>
    <cellStyle name="1_Book1_Book1" xfId="82" xr:uid="{00000000-0005-0000-0000-000051000000}"/>
    <cellStyle name="1_Cau Hua Trai (TT 04)" xfId="83" xr:uid="{00000000-0005-0000-0000-000052000000}"/>
    <cellStyle name="1_Cau thuy dien Ban La (Cu Anh)" xfId="84" xr:uid="{00000000-0005-0000-0000-000053000000}"/>
    <cellStyle name="1_DIEN" xfId="85" xr:uid="{00000000-0005-0000-0000-000054000000}"/>
    <cellStyle name="1_DT KT ngay 10-9-2005" xfId="86" xr:uid="{00000000-0005-0000-0000-000055000000}"/>
    <cellStyle name="1_DTXL goi 11(20-9-05)" xfId="87" xr:uid="{00000000-0005-0000-0000-000056000000}"/>
    <cellStyle name="1_Du toan (23-05-2005) Tham dinh" xfId="88" xr:uid="{00000000-0005-0000-0000-000057000000}"/>
    <cellStyle name="1_Du toan (5 - 04 - 2004)" xfId="89" xr:uid="{00000000-0005-0000-0000-000058000000}"/>
    <cellStyle name="1_Du toan 558 (Km17+508.12 - Km 22)" xfId="90" xr:uid="{00000000-0005-0000-0000-000059000000}"/>
    <cellStyle name="1_Du toan bo sung (11-2004)" xfId="91" xr:uid="{00000000-0005-0000-0000-00005A000000}"/>
    <cellStyle name="1_Du toan Goi 1" xfId="92" xr:uid="{00000000-0005-0000-0000-00005B000000}"/>
    <cellStyle name="1_Du toan Goi 2" xfId="93" xr:uid="{00000000-0005-0000-0000-00005C000000}"/>
    <cellStyle name="1_Du toan ngay 1-9-2004 (version 1)" xfId="94" xr:uid="{00000000-0005-0000-0000-00005D000000}"/>
    <cellStyle name="1_Duyet DT-KTTC(GDI)QD so 790" xfId="95" xr:uid="{00000000-0005-0000-0000-00005E000000}"/>
    <cellStyle name="1_Gia_VLQL48_duyet " xfId="96" xr:uid="{00000000-0005-0000-0000-00005F000000}"/>
    <cellStyle name="1_goi 1" xfId="97" xr:uid="{00000000-0005-0000-0000-000060000000}"/>
    <cellStyle name="1_Goi 1 (TT04)" xfId="98" xr:uid="{00000000-0005-0000-0000-000061000000}"/>
    <cellStyle name="1_Goi1N206" xfId="99" xr:uid="{00000000-0005-0000-0000-000062000000}"/>
    <cellStyle name="1_Goi2N206" xfId="100" xr:uid="{00000000-0005-0000-0000-000063000000}"/>
    <cellStyle name="1_Goi4N216" xfId="101" xr:uid="{00000000-0005-0000-0000-000064000000}"/>
    <cellStyle name="1_Goi5N216" xfId="102" xr:uid="{00000000-0005-0000-0000-000065000000}"/>
    <cellStyle name="1_Hoi Song" xfId="103" xr:uid="{00000000-0005-0000-0000-000066000000}"/>
    <cellStyle name="1_Kl6-6-05" xfId="104" xr:uid="{00000000-0005-0000-0000-000067000000}"/>
    <cellStyle name="1_KlQdinhduyet" xfId="105" xr:uid="{00000000-0005-0000-0000-000068000000}"/>
    <cellStyle name="1_Kltayth" xfId="106" xr:uid="{00000000-0005-0000-0000-000069000000}"/>
    <cellStyle name="1_Kluong4-2004" xfId="107" xr:uid="{00000000-0005-0000-0000-00006A000000}"/>
    <cellStyle name="1_TDT VINH - DUYET (CAU+DUONG)" xfId="108" xr:uid="{00000000-0005-0000-0000-00006B000000}"/>
    <cellStyle name="1_TRUNG PMU 5" xfId="109" xr:uid="{00000000-0005-0000-0000-00006C000000}"/>
    <cellStyle name="1_ÿÿÿÿÿ" xfId="110" xr:uid="{00000000-0005-0000-0000-00006D000000}"/>
    <cellStyle name="1_ÿÿÿÿÿ_Book1" xfId="111" xr:uid="{00000000-0005-0000-0000-00006E000000}"/>
    <cellStyle name="_x0001_1¼„½(" xfId="112" xr:uid="{00000000-0005-0000-0000-00006F000000}"/>
    <cellStyle name="_x0001_1¼½(" xfId="113" xr:uid="{00000000-0005-0000-0000-000070000000}"/>
    <cellStyle name="¹éºÐÀ²_      " xfId="114" xr:uid="{00000000-0005-0000-0000-000071000000}"/>
    <cellStyle name="2" xfId="115" xr:uid="{00000000-0005-0000-0000-000072000000}"/>
    <cellStyle name="2_Bang tong hop khoi luong" xfId="116" xr:uid="{00000000-0005-0000-0000-000073000000}"/>
    <cellStyle name="2_Book1" xfId="117" xr:uid="{00000000-0005-0000-0000-000074000000}"/>
    <cellStyle name="2_Book1_1" xfId="118" xr:uid="{00000000-0005-0000-0000-000075000000}"/>
    <cellStyle name="2_Book1_Bang noi suy KL dao dat da" xfId="119" xr:uid="{00000000-0005-0000-0000-000076000000}"/>
    <cellStyle name="2_Book1_Book1" xfId="120" xr:uid="{00000000-0005-0000-0000-000077000000}"/>
    <cellStyle name="2_Cau Hua Trai (TT 04)" xfId="121" xr:uid="{00000000-0005-0000-0000-000078000000}"/>
    <cellStyle name="2_Cau thuy dien Ban La (Cu Anh)" xfId="122" xr:uid="{00000000-0005-0000-0000-000079000000}"/>
    <cellStyle name="2_DIEN" xfId="123" xr:uid="{00000000-0005-0000-0000-00007A000000}"/>
    <cellStyle name="2_DT KT ngay 10-9-2005" xfId="124" xr:uid="{00000000-0005-0000-0000-00007B000000}"/>
    <cellStyle name="2_DTXL goi 11(20-9-05)" xfId="125" xr:uid="{00000000-0005-0000-0000-00007C000000}"/>
    <cellStyle name="2_Du toan (23-05-2005) Tham dinh" xfId="126" xr:uid="{00000000-0005-0000-0000-00007D000000}"/>
    <cellStyle name="2_Du toan (5 - 04 - 2004)" xfId="127" xr:uid="{00000000-0005-0000-0000-00007E000000}"/>
    <cellStyle name="2_Du toan 558 (Km17+508.12 - Km 22)" xfId="128" xr:uid="{00000000-0005-0000-0000-00007F000000}"/>
    <cellStyle name="2_Du toan bo sung (11-2004)" xfId="129" xr:uid="{00000000-0005-0000-0000-000080000000}"/>
    <cellStyle name="2_Du toan Goi 1" xfId="130" xr:uid="{00000000-0005-0000-0000-000081000000}"/>
    <cellStyle name="2_Du toan Goi 2" xfId="131" xr:uid="{00000000-0005-0000-0000-000082000000}"/>
    <cellStyle name="2_Du toan ngay 1-9-2004 (version 1)" xfId="132" xr:uid="{00000000-0005-0000-0000-000083000000}"/>
    <cellStyle name="2_Duyet DT-KTTC(GDI)QD so 790" xfId="133" xr:uid="{00000000-0005-0000-0000-000084000000}"/>
    <cellStyle name="2_Gia_VLQL48_duyet " xfId="134" xr:uid="{00000000-0005-0000-0000-000085000000}"/>
    <cellStyle name="2_goi 1" xfId="135" xr:uid="{00000000-0005-0000-0000-000086000000}"/>
    <cellStyle name="2_Goi 1 (TT04)" xfId="136" xr:uid="{00000000-0005-0000-0000-000087000000}"/>
    <cellStyle name="2_Goi1N206" xfId="137" xr:uid="{00000000-0005-0000-0000-000088000000}"/>
    <cellStyle name="2_Goi2N206" xfId="138" xr:uid="{00000000-0005-0000-0000-000089000000}"/>
    <cellStyle name="2_Goi4N216" xfId="139" xr:uid="{00000000-0005-0000-0000-00008A000000}"/>
    <cellStyle name="2_Goi5N216" xfId="140" xr:uid="{00000000-0005-0000-0000-00008B000000}"/>
    <cellStyle name="2_Hoi Song" xfId="141" xr:uid="{00000000-0005-0000-0000-00008C000000}"/>
    <cellStyle name="2_Kl6-6-05" xfId="142" xr:uid="{00000000-0005-0000-0000-00008D000000}"/>
    <cellStyle name="2_KlQdinhduyet" xfId="143" xr:uid="{00000000-0005-0000-0000-00008E000000}"/>
    <cellStyle name="2_Kltayth" xfId="144" xr:uid="{00000000-0005-0000-0000-00008F000000}"/>
    <cellStyle name="2_Kluong4-2004" xfId="145" xr:uid="{00000000-0005-0000-0000-000090000000}"/>
    <cellStyle name="2_TDT VINH - DUYET (CAU+DUONG)" xfId="146" xr:uid="{00000000-0005-0000-0000-000091000000}"/>
    <cellStyle name="2_TRUNG PMU 5" xfId="147" xr:uid="{00000000-0005-0000-0000-000092000000}"/>
    <cellStyle name="2_ÿÿÿÿÿ" xfId="148" xr:uid="{00000000-0005-0000-0000-000093000000}"/>
    <cellStyle name="2_ÿÿÿÿÿ_Book1" xfId="149" xr:uid="{00000000-0005-0000-0000-000094000000}"/>
    <cellStyle name="20" xfId="150" xr:uid="{00000000-0005-0000-0000-000095000000}"/>
    <cellStyle name="20% - Accent1" xfId="151" builtinId="30" customBuiltin="1"/>
    <cellStyle name="20% - Accent2" xfId="152" builtinId="34" customBuiltin="1"/>
    <cellStyle name="20% - Accent3" xfId="153" builtinId="38" customBuiltin="1"/>
    <cellStyle name="20% - Accent4" xfId="154" builtinId="42" customBuiltin="1"/>
    <cellStyle name="20% - Accent5" xfId="155" builtinId="46" customBuiltin="1"/>
    <cellStyle name="20% - Accent6" xfId="156" builtinId="50" customBuiltin="1"/>
    <cellStyle name="3" xfId="157" xr:uid="{00000000-0005-0000-0000-00009C000000}"/>
    <cellStyle name="3_Bang tong hop khoi luong" xfId="158" xr:uid="{00000000-0005-0000-0000-00009D000000}"/>
    <cellStyle name="3_Book1" xfId="159" xr:uid="{00000000-0005-0000-0000-00009E000000}"/>
    <cellStyle name="3_Book1_1" xfId="160" xr:uid="{00000000-0005-0000-0000-00009F000000}"/>
    <cellStyle name="3_Book1_Bang noi suy KL dao dat da" xfId="161" xr:uid="{00000000-0005-0000-0000-0000A0000000}"/>
    <cellStyle name="3_Book1_Book1" xfId="162" xr:uid="{00000000-0005-0000-0000-0000A1000000}"/>
    <cellStyle name="3_Cau Hua Trai (TT 04)" xfId="163" xr:uid="{00000000-0005-0000-0000-0000A2000000}"/>
    <cellStyle name="3_Cau thuy dien Ban La (Cu Anh)" xfId="164" xr:uid="{00000000-0005-0000-0000-0000A3000000}"/>
    <cellStyle name="3_DIEN" xfId="165" xr:uid="{00000000-0005-0000-0000-0000A4000000}"/>
    <cellStyle name="3_DT KT ngay 10-9-2005" xfId="166" xr:uid="{00000000-0005-0000-0000-0000A5000000}"/>
    <cellStyle name="3_DTXL goi 11(20-9-05)" xfId="167" xr:uid="{00000000-0005-0000-0000-0000A6000000}"/>
    <cellStyle name="3_Du toan (23-05-2005) Tham dinh" xfId="168" xr:uid="{00000000-0005-0000-0000-0000A7000000}"/>
    <cellStyle name="3_Du toan (5 - 04 - 2004)" xfId="169" xr:uid="{00000000-0005-0000-0000-0000A8000000}"/>
    <cellStyle name="3_Du toan 558 (Km17+508.12 - Km 22)" xfId="170" xr:uid="{00000000-0005-0000-0000-0000A9000000}"/>
    <cellStyle name="3_Du toan bo sung (11-2004)" xfId="171" xr:uid="{00000000-0005-0000-0000-0000AA000000}"/>
    <cellStyle name="3_Du toan Goi 1" xfId="172" xr:uid="{00000000-0005-0000-0000-0000AB000000}"/>
    <cellStyle name="3_Du toan Goi 2" xfId="173" xr:uid="{00000000-0005-0000-0000-0000AC000000}"/>
    <cellStyle name="3_Du toan ngay 1-9-2004 (version 1)" xfId="174" xr:uid="{00000000-0005-0000-0000-0000AD000000}"/>
    <cellStyle name="3_Duyet DT-KTTC(GDI)QD so 790" xfId="175" xr:uid="{00000000-0005-0000-0000-0000AE000000}"/>
    <cellStyle name="3_Gia_VLQL48_duyet " xfId="176" xr:uid="{00000000-0005-0000-0000-0000AF000000}"/>
    <cellStyle name="3_goi 1" xfId="177" xr:uid="{00000000-0005-0000-0000-0000B0000000}"/>
    <cellStyle name="3_Goi 1 (TT04)" xfId="178" xr:uid="{00000000-0005-0000-0000-0000B1000000}"/>
    <cellStyle name="3_Goi1N206" xfId="179" xr:uid="{00000000-0005-0000-0000-0000B2000000}"/>
    <cellStyle name="3_Goi2N206" xfId="180" xr:uid="{00000000-0005-0000-0000-0000B3000000}"/>
    <cellStyle name="3_Goi4N216" xfId="181" xr:uid="{00000000-0005-0000-0000-0000B4000000}"/>
    <cellStyle name="3_Goi5N216" xfId="182" xr:uid="{00000000-0005-0000-0000-0000B5000000}"/>
    <cellStyle name="3_Hoi Song" xfId="183" xr:uid="{00000000-0005-0000-0000-0000B6000000}"/>
    <cellStyle name="3_Kl6-6-05" xfId="184" xr:uid="{00000000-0005-0000-0000-0000B7000000}"/>
    <cellStyle name="3_KlQdinhduyet" xfId="185" xr:uid="{00000000-0005-0000-0000-0000B8000000}"/>
    <cellStyle name="3_Kltayth" xfId="186" xr:uid="{00000000-0005-0000-0000-0000B9000000}"/>
    <cellStyle name="3_Kluong4-2004" xfId="187" xr:uid="{00000000-0005-0000-0000-0000BA000000}"/>
    <cellStyle name="3_TDT VINH - DUYET (CAU+DUONG)" xfId="188" xr:uid="{00000000-0005-0000-0000-0000BB000000}"/>
    <cellStyle name="3_ÿÿÿÿÿ" xfId="189" xr:uid="{00000000-0005-0000-0000-0000BC000000}"/>
    <cellStyle name="4" xfId="190" xr:uid="{00000000-0005-0000-0000-0000BD000000}"/>
    <cellStyle name="4_Bang tong hop khoi luong" xfId="191" xr:uid="{00000000-0005-0000-0000-0000BE000000}"/>
    <cellStyle name="4_Book1" xfId="192" xr:uid="{00000000-0005-0000-0000-0000BF000000}"/>
    <cellStyle name="4_Book1_1" xfId="193" xr:uid="{00000000-0005-0000-0000-0000C0000000}"/>
    <cellStyle name="4_Book1_Bang noi suy KL dao dat da" xfId="194" xr:uid="{00000000-0005-0000-0000-0000C1000000}"/>
    <cellStyle name="4_Book1_Book1" xfId="195" xr:uid="{00000000-0005-0000-0000-0000C2000000}"/>
    <cellStyle name="4_Cau Hua Trai (TT 04)" xfId="196" xr:uid="{00000000-0005-0000-0000-0000C3000000}"/>
    <cellStyle name="4_Cau thuy dien Ban La (Cu Anh)" xfId="197" xr:uid="{00000000-0005-0000-0000-0000C4000000}"/>
    <cellStyle name="4_DIEN" xfId="198" xr:uid="{00000000-0005-0000-0000-0000C5000000}"/>
    <cellStyle name="4_DT KT ngay 10-9-2005" xfId="199" xr:uid="{00000000-0005-0000-0000-0000C6000000}"/>
    <cellStyle name="4_DTXL goi 11(20-9-05)" xfId="200" xr:uid="{00000000-0005-0000-0000-0000C7000000}"/>
    <cellStyle name="4_Du toan (23-05-2005) Tham dinh" xfId="201" xr:uid="{00000000-0005-0000-0000-0000C8000000}"/>
    <cellStyle name="4_Du toan (5 - 04 - 2004)" xfId="202" xr:uid="{00000000-0005-0000-0000-0000C9000000}"/>
    <cellStyle name="4_Du toan 558 (Km17+508.12 - Km 22)" xfId="203" xr:uid="{00000000-0005-0000-0000-0000CA000000}"/>
    <cellStyle name="4_Du toan bo sung (11-2004)" xfId="204" xr:uid="{00000000-0005-0000-0000-0000CB000000}"/>
    <cellStyle name="4_Du toan Goi 1" xfId="205" xr:uid="{00000000-0005-0000-0000-0000CC000000}"/>
    <cellStyle name="4_Du toan Goi 2" xfId="206" xr:uid="{00000000-0005-0000-0000-0000CD000000}"/>
    <cellStyle name="4_Du toan ngay 1-9-2004 (version 1)" xfId="207" xr:uid="{00000000-0005-0000-0000-0000CE000000}"/>
    <cellStyle name="4_Duyet DT-KTTC(GDI)QD so 790" xfId="208" xr:uid="{00000000-0005-0000-0000-0000CF000000}"/>
    <cellStyle name="4_Gia_VLQL48_duyet " xfId="209" xr:uid="{00000000-0005-0000-0000-0000D0000000}"/>
    <cellStyle name="4_goi 1" xfId="210" xr:uid="{00000000-0005-0000-0000-0000D1000000}"/>
    <cellStyle name="4_Goi 1 (TT04)" xfId="211" xr:uid="{00000000-0005-0000-0000-0000D2000000}"/>
    <cellStyle name="4_Goi1N206" xfId="212" xr:uid="{00000000-0005-0000-0000-0000D3000000}"/>
    <cellStyle name="4_Goi2N206" xfId="213" xr:uid="{00000000-0005-0000-0000-0000D4000000}"/>
    <cellStyle name="4_Goi4N216" xfId="214" xr:uid="{00000000-0005-0000-0000-0000D5000000}"/>
    <cellStyle name="4_Goi5N216" xfId="215" xr:uid="{00000000-0005-0000-0000-0000D6000000}"/>
    <cellStyle name="4_Hoi Song" xfId="216" xr:uid="{00000000-0005-0000-0000-0000D7000000}"/>
    <cellStyle name="4_Kl6-6-05" xfId="217" xr:uid="{00000000-0005-0000-0000-0000D8000000}"/>
    <cellStyle name="4_KlQdinhduyet" xfId="218" xr:uid="{00000000-0005-0000-0000-0000D9000000}"/>
    <cellStyle name="4_Kltayth" xfId="219" xr:uid="{00000000-0005-0000-0000-0000DA000000}"/>
    <cellStyle name="4_Kluong4-2004" xfId="220" xr:uid="{00000000-0005-0000-0000-0000DB000000}"/>
    <cellStyle name="4_TDT VINH - DUYET (CAU+DUONG)" xfId="221" xr:uid="{00000000-0005-0000-0000-0000DC000000}"/>
    <cellStyle name="4_ÿÿÿÿÿ" xfId="222" xr:uid="{00000000-0005-0000-0000-0000DD000000}"/>
    <cellStyle name="40% - Accent1" xfId="223" builtinId="31" customBuiltin="1"/>
    <cellStyle name="40% - Accent2" xfId="224" builtinId="35" customBuiltin="1"/>
    <cellStyle name="40% - Accent3" xfId="225" builtinId="39" customBuiltin="1"/>
    <cellStyle name="40% - Accent4" xfId="226" builtinId="43" customBuiltin="1"/>
    <cellStyle name="40% - Accent5" xfId="227" builtinId="47" customBuiltin="1"/>
    <cellStyle name="40% - Accent6" xfId="228" builtinId="51" customBuiltin="1"/>
    <cellStyle name="6" xfId="229" xr:uid="{00000000-0005-0000-0000-0000E4000000}"/>
    <cellStyle name="6_KIEM TOAN 2014" xfId="230" xr:uid="{00000000-0005-0000-0000-0000E5000000}"/>
    <cellStyle name="60% - Accent1" xfId="231" builtinId="32" customBuiltin="1"/>
    <cellStyle name="60% - Accent2" xfId="232" builtinId="36" customBuiltin="1"/>
    <cellStyle name="60% - Accent3" xfId="233" builtinId="40" customBuiltin="1"/>
    <cellStyle name="60% - Accent4" xfId="234" builtinId="44" customBuiltin="1"/>
    <cellStyle name="60% - Accent5" xfId="235" builtinId="48" customBuiltin="1"/>
    <cellStyle name="60% - Accent6" xfId="236" builtinId="52" customBuiltin="1"/>
    <cellStyle name="_x0001_Å»_x001e_´ " xfId="237" xr:uid="{00000000-0005-0000-0000-0000EC000000}"/>
    <cellStyle name="_x0001_Å»_x001e_´_" xfId="238" xr:uid="{00000000-0005-0000-0000-0000ED000000}"/>
    <cellStyle name="Accent1" xfId="239" builtinId="29" customBuiltin="1"/>
    <cellStyle name="Accent2" xfId="240" builtinId="33" customBuiltin="1"/>
    <cellStyle name="Accent3" xfId="241" builtinId="37" customBuiltin="1"/>
    <cellStyle name="Accent4" xfId="242" builtinId="41" customBuiltin="1"/>
    <cellStyle name="Accent5" xfId="243" builtinId="45" customBuiltin="1"/>
    <cellStyle name="Accent6" xfId="244" builtinId="49" customBuiltin="1"/>
    <cellStyle name="ÅëÈ­ [0]_      " xfId="245" xr:uid="{00000000-0005-0000-0000-0000F4000000}"/>
    <cellStyle name="AeE­ [0]_INQUIRY ¿?¾÷AßAø " xfId="246" xr:uid="{00000000-0005-0000-0000-0000F5000000}"/>
    <cellStyle name="ÅëÈ­ [0]_S" xfId="247" xr:uid="{00000000-0005-0000-0000-0000F6000000}"/>
    <cellStyle name="ÅëÈ­_      " xfId="248" xr:uid="{00000000-0005-0000-0000-0000F7000000}"/>
    <cellStyle name="AeE­_INQUIRY ¿?¾÷AßAø " xfId="249" xr:uid="{00000000-0005-0000-0000-0000F8000000}"/>
    <cellStyle name="ÅëÈ­_L601CPT" xfId="250" xr:uid="{00000000-0005-0000-0000-0000F9000000}"/>
    <cellStyle name="args.style" xfId="251" xr:uid="{00000000-0005-0000-0000-0000FA000000}"/>
    <cellStyle name="ÄÞ¸¶ [0]_      " xfId="252" xr:uid="{00000000-0005-0000-0000-0000FB000000}"/>
    <cellStyle name="AÞ¸¶ [0]_INQUIRY ¿?¾÷AßAø " xfId="253" xr:uid="{00000000-0005-0000-0000-0000FC000000}"/>
    <cellStyle name="ÄÞ¸¶ [0]_L601CPT" xfId="254" xr:uid="{00000000-0005-0000-0000-0000FD000000}"/>
    <cellStyle name="ÄÞ¸¶_      " xfId="255" xr:uid="{00000000-0005-0000-0000-0000FE000000}"/>
    <cellStyle name="AÞ¸¶_INQUIRY ¿?¾÷AßAø " xfId="256" xr:uid="{00000000-0005-0000-0000-0000FF000000}"/>
    <cellStyle name="ÄÞ¸¶_L601CPT" xfId="257" xr:uid="{00000000-0005-0000-0000-000000010000}"/>
    <cellStyle name="AutoFormat Options" xfId="258" xr:uid="{00000000-0005-0000-0000-000001010000}"/>
    <cellStyle name="Bad" xfId="259" builtinId="27" customBuiltin="1"/>
    <cellStyle name="Bình thường 3" xfId="506" xr:uid="{00000000-0005-0000-0000-000003010000}"/>
    <cellStyle name="Body" xfId="260" xr:uid="{00000000-0005-0000-0000-000004010000}"/>
    <cellStyle name="C?AØ_¿?¾÷CoE² " xfId="261" xr:uid="{00000000-0005-0000-0000-000005010000}"/>
    <cellStyle name="Ç¥ÁØ_      " xfId="262" xr:uid="{00000000-0005-0000-0000-000006010000}"/>
    <cellStyle name="C￥AØ_¿μ¾÷CoE² " xfId="263" xr:uid="{00000000-0005-0000-0000-000007010000}"/>
    <cellStyle name="Ç¥ÁØ_MARSHALL TEST" xfId="264" xr:uid="{00000000-0005-0000-0000-000008010000}"/>
    <cellStyle name="C￥AØ_Sheet1_¿μ¾÷CoE² " xfId="265" xr:uid="{00000000-0005-0000-0000-000009010000}"/>
    <cellStyle name="Calc Currency (0)" xfId="266" xr:uid="{00000000-0005-0000-0000-00000A010000}"/>
    <cellStyle name="Calc Currency (2)" xfId="267" xr:uid="{00000000-0005-0000-0000-00000B010000}"/>
    <cellStyle name="Calc Percent (0)" xfId="268" xr:uid="{00000000-0005-0000-0000-00000C010000}"/>
    <cellStyle name="Calc Percent (1)" xfId="269" xr:uid="{00000000-0005-0000-0000-00000D010000}"/>
    <cellStyle name="Calc Percent (2)" xfId="270" xr:uid="{00000000-0005-0000-0000-00000E010000}"/>
    <cellStyle name="Calc Units (0)" xfId="271" xr:uid="{00000000-0005-0000-0000-00000F010000}"/>
    <cellStyle name="Calc Units (1)" xfId="272" xr:uid="{00000000-0005-0000-0000-000010010000}"/>
    <cellStyle name="Calc Units (2)" xfId="273" xr:uid="{00000000-0005-0000-0000-000011010000}"/>
    <cellStyle name="Calculation" xfId="274" builtinId="22" customBuiltin="1"/>
    <cellStyle name="category" xfId="275" xr:uid="{00000000-0005-0000-0000-000013010000}"/>
    <cellStyle name="Cerrency_Sheet2_XANGDAU" xfId="276" xr:uid="{00000000-0005-0000-0000-000014010000}"/>
    <cellStyle name="Check Cell" xfId="277" builtinId="23" customBuiltin="1"/>
    <cellStyle name="Comma" xfId="278" builtinId="3"/>
    <cellStyle name="Comma  - Style1" xfId="279" xr:uid="{00000000-0005-0000-0000-000017010000}"/>
    <cellStyle name="Comma  - Style2" xfId="280" xr:uid="{00000000-0005-0000-0000-000018010000}"/>
    <cellStyle name="Comma  - Style3" xfId="281" xr:uid="{00000000-0005-0000-0000-000019010000}"/>
    <cellStyle name="Comma  - Style4" xfId="282" xr:uid="{00000000-0005-0000-0000-00001A010000}"/>
    <cellStyle name="Comma  - Style5" xfId="283" xr:uid="{00000000-0005-0000-0000-00001B010000}"/>
    <cellStyle name="Comma  - Style6" xfId="284" xr:uid="{00000000-0005-0000-0000-00001C010000}"/>
    <cellStyle name="Comma  - Style7" xfId="285" xr:uid="{00000000-0005-0000-0000-00001D010000}"/>
    <cellStyle name="Comma  - Style8" xfId="286" xr:uid="{00000000-0005-0000-0000-00001E010000}"/>
    <cellStyle name="Comma [00]" xfId="287" xr:uid="{00000000-0005-0000-0000-00001F010000}"/>
    <cellStyle name="Comma 10" xfId="507" xr:uid="{00000000-0005-0000-0000-000020010000}"/>
    <cellStyle name="Comma 2" xfId="482" xr:uid="{00000000-0005-0000-0000-000021010000}"/>
    <cellStyle name="Comma 2 2" xfId="502" xr:uid="{00000000-0005-0000-0000-000022010000}"/>
    <cellStyle name="Comma 2 3" xfId="522" xr:uid="{00000000-0005-0000-0000-000023010000}"/>
    <cellStyle name="Comma 2_62" xfId="498" xr:uid="{00000000-0005-0000-0000-000024010000}"/>
    <cellStyle name="Comma 3" xfId="484" xr:uid="{00000000-0005-0000-0000-000025010000}"/>
    <cellStyle name="Comma 3 2" xfId="503" xr:uid="{00000000-0005-0000-0000-000026010000}"/>
    <cellStyle name="Comma 4" xfId="486" xr:uid="{00000000-0005-0000-0000-000027010000}"/>
    <cellStyle name="Comma 5" xfId="500" xr:uid="{00000000-0005-0000-0000-000028010000}"/>
    <cellStyle name="Comma 6" xfId="505" xr:uid="{00000000-0005-0000-0000-000029010000}"/>
    <cellStyle name="Comma 7" xfId="514" xr:uid="{00000000-0005-0000-0000-00002A010000}"/>
    <cellStyle name="comma zerodec" xfId="288" xr:uid="{00000000-0005-0000-0000-00002B010000}"/>
    <cellStyle name="Comma0" xfId="289" xr:uid="{00000000-0005-0000-0000-00002C010000}"/>
    <cellStyle name="Copied" xfId="290" xr:uid="{00000000-0005-0000-0000-00002D010000}"/>
    <cellStyle name="Cࡵrrency_Sheet1_PRODUCTĠ" xfId="291" xr:uid="{00000000-0005-0000-0000-00002E010000}"/>
    <cellStyle name="_x0001_CS_x0006_RMO[" xfId="292" xr:uid="{00000000-0005-0000-0000-00002F010000}"/>
    <cellStyle name="_x0001_CS_x0006_RMO_" xfId="293" xr:uid="{00000000-0005-0000-0000-000030010000}"/>
    <cellStyle name="Currency [00]" xfId="294" xr:uid="{00000000-0005-0000-0000-000031010000}"/>
    <cellStyle name="Currency0" xfId="295" xr:uid="{00000000-0005-0000-0000-000032010000}"/>
    <cellStyle name="Currency1" xfId="296" xr:uid="{00000000-0005-0000-0000-000033010000}"/>
    <cellStyle name="D1" xfId="297" xr:uid="{00000000-0005-0000-0000-000034010000}"/>
    <cellStyle name="Date" xfId="298" xr:uid="{00000000-0005-0000-0000-000035010000}"/>
    <cellStyle name="Date Short" xfId="299" xr:uid="{00000000-0005-0000-0000-000036010000}"/>
    <cellStyle name="Date_Book1" xfId="300" xr:uid="{00000000-0005-0000-0000-000037010000}"/>
    <cellStyle name="Dezimal [0]_NEGS" xfId="301" xr:uid="{00000000-0005-0000-0000-000038010000}"/>
    <cellStyle name="Dezimal_NEGS" xfId="302" xr:uid="{00000000-0005-0000-0000-000039010000}"/>
    <cellStyle name="_x0001_dÏÈ¹ " xfId="303" xr:uid="{00000000-0005-0000-0000-00003A010000}"/>
    <cellStyle name="_x0001_dÏÈ¹_" xfId="304" xr:uid="{00000000-0005-0000-0000-00003B010000}"/>
    <cellStyle name="Dollar (zero dec)" xfId="305" xr:uid="{00000000-0005-0000-0000-00003C010000}"/>
    <cellStyle name="e" xfId="306" xr:uid="{00000000-0005-0000-0000-00003D010000}"/>
    <cellStyle name="Enter Currency (0)" xfId="307" xr:uid="{00000000-0005-0000-0000-00003E010000}"/>
    <cellStyle name="Enter Currency (2)" xfId="308" xr:uid="{00000000-0005-0000-0000-00003F010000}"/>
    <cellStyle name="Enter Units (0)" xfId="309" xr:uid="{00000000-0005-0000-0000-000040010000}"/>
    <cellStyle name="Enter Units (1)" xfId="310" xr:uid="{00000000-0005-0000-0000-000041010000}"/>
    <cellStyle name="Enter Units (2)" xfId="311" xr:uid="{00000000-0005-0000-0000-000042010000}"/>
    <cellStyle name="Entered" xfId="312" xr:uid="{00000000-0005-0000-0000-000043010000}"/>
    <cellStyle name="Explanatory Text" xfId="313" builtinId="53" customBuiltin="1"/>
    <cellStyle name="f" xfId="314" xr:uid="{00000000-0005-0000-0000-000045010000}"/>
    <cellStyle name="Fixed" xfId="315" xr:uid="{00000000-0005-0000-0000-000046010000}"/>
    <cellStyle name="Good" xfId="316" builtinId="26" customBuiltin="1"/>
    <cellStyle name="Grey" xfId="317" xr:uid="{00000000-0005-0000-0000-000048010000}"/>
    <cellStyle name="ha" xfId="318" xr:uid="{00000000-0005-0000-0000-000049010000}"/>
    <cellStyle name="Head 1" xfId="319" xr:uid="{00000000-0005-0000-0000-00004A010000}"/>
    <cellStyle name="HEADER_Book1" xfId="320" xr:uid="{00000000-0005-0000-0000-00004B010000}"/>
    <cellStyle name="Header1" xfId="321" xr:uid="{00000000-0005-0000-0000-00004C010000}"/>
    <cellStyle name="Header2" xfId="322" xr:uid="{00000000-0005-0000-0000-00004D010000}"/>
    <cellStyle name="Heading 1" xfId="323" builtinId="16" customBuiltin="1"/>
    <cellStyle name="Heading 2" xfId="324" builtinId="17" customBuiltin="1"/>
    <cellStyle name="Heading 3" xfId="325" builtinId="18" customBuiltin="1"/>
    <cellStyle name="Heading 4" xfId="326" builtinId="19" customBuiltin="1"/>
    <cellStyle name="HEADING1" xfId="327" xr:uid="{00000000-0005-0000-0000-000052010000}"/>
    <cellStyle name="HEADING2" xfId="328" xr:uid="{00000000-0005-0000-0000-000053010000}"/>
    <cellStyle name="HEADINGS" xfId="329" xr:uid="{00000000-0005-0000-0000-000054010000}"/>
    <cellStyle name="HEADINGSTOP" xfId="330" xr:uid="{00000000-0005-0000-0000-000055010000}"/>
    <cellStyle name="Hoa-Scholl" xfId="331" xr:uid="{00000000-0005-0000-0000-000056010000}"/>
    <cellStyle name="i·0" xfId="332" xr:uid="{00000000-0005-0000-0000-000057010000}"/>
    <cellStyle name="_x0001_í½?" xfId="333" xr:uid="{00000000-0005-0000-0000-000058010000}"/>
    <cellStyle name="_x0001_íå_x001b_ô " xfId="334" xr:uid="{00000000-0005-0000-0000-000059010000}"/>
    <cellStyle name="_x0001_íå_x001b_ô_" xfId="335" xr:uid="{00000000-0005-0000-0000-00005A010000}"/>
    <cellStyle name="Input" xfId="336" builtinId="20" customBuiltin="1"/>
    <cellStyle name="Input [yellow]" xfId="337" xr:uid="{00000000-0005-0000-0000-00005C010000}"/>
    <cellStyle name="Ledger 17 x 11 in" xfId="508" xr:uid="{00000000-0005-0000-0000-00005D010000}"/>
    <cellStyle name="Link Currency (0)" xfId="338" xr:uid="{00000000-0005-0000-0000-00005E010000}"/>
    <cellStyle name="Link Currency (2)" xfId="339" xr:uid="{00000000-0005-0000-0000-00005F010000}"/>
    <cellStyle name="Link Units (0)" xfId="340" xr:uid="{00000000-0005-0000-0000-000060010000}"/>
    <cellStyle name="Link Units (1)" xfId="341" xr:uid="{00000000-0005-0000-0000-000061010000}"/>
    <cellStyle name="Link Units (2)" xfId="342" xr:uid="{00000000-0005-0000-0000-000062010000}"/>
    <cellStyle name="Linked Cell" xfId="343" builtinId="24" customBuiltin="1"/>
    <cellStyle name="Millares [0]_Well Timing" xfId="344" xr:uid="{00000000-0005-0000-0000-000064010000}"/>
    <cellStyle name="Millares_Well Timing" xfId="345" xr:uid="{00000000-0005-0000-0000-000065010000}"/>
    <cellStyle name="Milliers [0]_AR1194" xfId="346" xr:uid="{00000000-0005-0000-0000-000066010000}"/>
    <cellStyle name="Milliers_AR1194" xfId="347" xr:uid="{00000000-0005-0000-0000-000067010000}"/>
    <cellStyle name="Model" xfId="348" xr:uid="{00000000-0005-0000-0000-000068010000}"/>
    <cellStyle name="moi" xfId="349" xr:uid="{00000000-0005-0000-0000-000069010000}"/>
    <cellStyle name="Moneda [0]_Well Timing" xfId="350" xr:uid="{00000000-0005-0000-0000-00006A010000}"/>
    <cellStyle name="Moneda_Well Timing" xfId="351" xr:uid="{00000000-0005-0000-0000-00006B010000}"/>
    <cellStyle name="Monétaire [0]_AR1194" xfId="352" xr:uid="{00000000-0005-0000-0000-00006C010000}"/>
    <cellStyle name="Monétaire_AR1194" xfId="353" xr:uid="{00000000-0005-0000-0000-00006D010000}"/>
    <cellStyle name="n" xfId="354" xr:uid="{00000000-0005-0000-0000-00006E010000}"/>
    <cellStyle name="Neutral" xfId="355" builtinId="28" customBuiltin="1"/>
    <cellStyle name="New" xfId="356" xr:uid="{00000000-0005-0000-0000-000070010000}"/>
    <cellStyle name="New Times Roman" xfId="357" xr:uid="{00000000-0005-0000-0000-000071010000}"/>
    <cellStyle name="New_KIEM TOAN 2014" xfId="358" xr:uid="{00000000-0005-0000-0000-000072010000}"/>
    <cellStyle name="no dec" xfId="359" xr:uid="{00000000-0005-0000-0000-000073010000}"/>
    <cellStyle name="Normal" xfId="0" builtinId="0"/>
    <cellStyle name="Normal - Style1" xfId="360" xr:uid="{00000000-0005-0000-0000-000075010000}"/>
    <cellStyle name="Normal - 유형1" xfId="361" xr:uid="{00000000-0005-0000-0000-000076010000}"/>
    <cellStyle name="Normal 10" xfId="490" xr:uid="{00000000-0005-0000-0000-000077010000}"/>
    <cellStyle name="Normal 10 2" xfId="521" xr:uid="{00000000-0005-0000-0000-000078010000}"/>
    <cellStyle name="Normal 11" xfId="504" xr:uid="{00000000-0005-0000-0000-000079010000}"/>
    <cellStyle name="Normal 12" xfId="510" xr:uid="{00000000-0005-0000-0000-00007A010000}"/>
    <cellStyle name="Normal 13" xfId="519" xr:uid="{00000000-0005-0000-0000-00007B010000}"/>
    <cellStyle name="Normal 15" xfId="509" xr:uid="{00000000-0005-0000-0000-00007C010000}"/>
    <cellStyle name="Normal 16" xfId="517" xr:uid="{00000000-0005-0000-0000-00007D010000}"/>
    <cellStyle name="Normal 17" xfId="516" xr:uid="{00000000-0005-0000-0000-00007E010000}"/>
    <cellStyle name="Normal 18" xfId="515" xr:uid="{00000000-0005-0000-0000-00007F010000}"/>
    <cellStyle name="Normal 19" xfId="511" xr:uid="{00000000-0005-0000-0000-000080010000}"/>
    <cellStyle name="Normal 2" xfId="362" xr:uid="{00000000-0005-0000-0000-000081010000}"/>
    <cellStyle name="Normal 2 2" xfId="496" xr:uid="{00000000-0005-0000-0000-000082010000}"/>
    <cellStyle name="Normal 2 2 2" xfId="499" xr:uid="{00000000-0005-0000-0000-000083010000}"/>
    <cellStyle name="Normal 2 3" xfId="501" xr:uid="{00000000-0005-0000-0000-000084010000}"/>
    <cellStyle name="Normal 2 4" xfId="520" xr:uid="{00000000-0005-0000-0000-000085010000}"/>
    <cellStyle name="Normal 20" xfId="495" xr:uid="{00000000-0005-0000-0000-000086010000}"/>
    <cellStyle name="Normal 21" xfId="512" xr:uid="{00000000-0005-0000-0000-000087010000}"/>
    <cellStyle name="Normal 22" xfId="513" xr:uid="{00000000-0005-0000-0000-000088010000}"/>
    <cellStyle name="Normal 3" xfId="481" xr:uid="{00000000-0005-0000-0000-000089010000}"/>
    <cellStyle name="Normal 4" xfId="483" xr:uid="{00000000-0005-0000-0000-00008A010000}"/>
    <cellStyle name="Normal 4 2" xfId="518" xr:uid="{00000000-0005-0000-0000-00008B010000}"/>
    <cellStyle name="Normal 5" xfId="485" xr:uid="{00000000-0005-0000-0000-00008C010000}"/>
    <cellStyle name="Normal 6" xfId="488" xr:uid="{00000000-0005-0000-0000-00008D010000}"/>
    <cellStyle name="Normal 6 2" xfId="493" xr:uid="{00000000-0005-0000-0000-00008E010000}"/>
    <cellStyle name="Normal 7" xfId="489" xr:uid="{00000000-0005-0000-0000-00008F010000}"/>
    <cellStyle name="Normal 8" xfId="492" xr:uid="{00000000-0005-0000-0000-000090010000}"/>
    <cellStyle name="Normal 9" xfId="494" xr:uid="{00000000-0005-0000-0000-000091010000}"/>
    <cellStyle name="Normal_Bieu mau (CV )" xfId="491" xr:uid="{00000000-0005-0000-0000-000092010000}"/>
    <cellStyle name="Normal_PL6 Bieu 46, PL8 bieu 6 TT59" xfId="363" xr:uid="{00000000-0005-0000-0000-000093010000}"/>
    <cellStyle name="Normal_PL8-B6 (chi tiet CTMT)" xfId="487" xr:uid="{00000000-0005-0000-0000-000094010000}"/>
    <cellStyle name="Normal1" xfId="364" xr:uid="{00000000-0005-0000-0000-000095010000}"/>
    <cellStyle name="Note" xfId="365" builtinId="10" customBuiltin="1"/>
    <cellStyle name="Œ…‹æØ‚è [0.00]_laroux" xfId="366" xr:uid="{00000000-0005-0000-0000-000097010000}"/>
    <cellStyle name="Œ…‹æØ‚è_laroux" xfId="367" xr:uid="{00000000-0005-0000-0000-000098010000}"/>
    <cellStyle name="oft Excel]_x000d__x000a_Comment=open=/f ‚ðw’è‚·‚é‚ÆAƒ†[ƒU[’è‹`ŠÖ”‚ðŠÖ”“\‚è•t‚¯‚Ìˆê——‚É“o˜^‚·‚é‚±‚Æ‚ª‚Å‚«‚Ü‚·B_x000d__x000a_Maximized" xfId="368" xr:uid="{00000000-0005-0000-0000-000099010000}"/>
    <cellStyle name="oft Excel]_x000d__x000a_Comment=The open=/f lines load custom functions into the Paste Function list._x000d__x000a_Maximized=2_x000d__x000a_Basics=1_x000d__x000a_A" xfId="369" xr:uid="{00000000-0005-0000-0000-00009A010000}"/>
    <cellStyle name="oft Excel]_x000d__x000a_Comment=The open=/f lines load custom functions into the Paste Function list._x000d__x000a_Maximized=3_x000d__x000a_Basics=1_x000d__x000a_A" xfId="370" xr:uid="{00000000-0005-0000-0000-00009B010000}"/>
    <cellStyle name="Output" xfId="371" builtinId="21" customBuiltin="1"/>
    <cellStyle name="per.style" xfId="372" xr:uid="{00000000-0005-0000-0000-00009D010000}"/>
    <cellStyle name="Percent" xfId="497" builtinId="5"/>
    <cellStyle name="Percent [0]" xfId="373" xr:uid="{00000000-0005-0000-0000-00009F010000}"/>
    <cellStyle name="Percent [00]" xfId="374" xr:uid="{00000000-0005-0000-0000-0000A0010000}"/>
    <cellStyle name="Percent [2]" xfId="375" xr:uid="{00000000-0005-0000-0000-0000A1010000}"/>
    <cellStyle name="PERCENTAGE" xfId="376" xr:uid="{00000000-0005-0000-0000-0000A2010000}"/>
    <cellStyle name="PrePop Currency (0)" xfId="377" xr:uid="{00000000-0005-0000-0000-0000A3010000}"/>
    <cellStyle name="PrePop Currency (2)" xfId="378" xr:uid="{00000000-0005-0000-0000-0000A4010000}"/>
    <cellStyle name="PrePop Units (0)" xfId="379" xr:uid="{00000000-0005-0000-0000-0000A5010000}"/>
    <cellStyle name="PrePop Units (1)" xfId="380" xr:uid="{00000000-0005-0000-0000-0000A6010000}"/>
    <cellStyle name="PrePop Units (2)" xfId="381" xr:uid="{00000000-0005-0000-0000-0000A7010000}"/>
    <cellStyle name="pricing" xfId="382" xr:uid="{00000000-0005-0000-0000-0000A8010000}"/>
    <cellStyle name="PSChar" xfId="383" xr:uid="{00000000-0005-0000-0000-0000A9010000}"/>
    <cellStyle name="PSHeading" xfId="384" xr:uid="{00000000-0005-0000-0000-0000AA010000}"/>
    <cellStyle name="regstoresfromspecstores" xfId="385" xr:uid="{00000000-0005-0000-0000-0000AB010000}"/>
    <cellStyle name="RevList" xfId="386" xr:uid="{00000000-0005-0000-0000-0000AC010000}"/>
    <cellStyle name="S—_x0008_" xfId="387" xr:uid="{00000000-0005-0000-0000-0000AD010000}"/>
    <cellStyle name="s]_x000d__x000a_spooler=yes_x000d__x000a_load=_x000d__x000a_Beep=yes_x000d__x000a_NullPort=None_x000d__x000a_BorderWidth=3_x000d__x000a_CursorBlinkRate=1200_x000d__x000a_DoubleClickSpeed=452_x000d__x000a_Programs=co" xfId="388" xr:uid="{00000000-0005-0000-0000-0000AE010000}"/>
    <cellStyle name="_x0001_sç?" xfId="389" xr:uid="{00000000-0005-0000-0000-0000AF010000}"/>
    <cellStyle name="serJet 1200 Series PCL 6" xfId="390" xr:uid="{00000000-0005-0000-0000-0000B0010000}"/>
    <cellStyle name="SHADEDSTORES" xfId="391" xr:uid="{00000000-0005-0000-0000-0000B1010000}"/>
    <cellStyle name="specstores" xfId="392" xr:uid="{00000000-0005-0000-0000-0000B2010000}"/>
    <cellStyle name="Standard_NEGS" xfId="393" xr:uid="{00000000-0005-0000-0000-0000B3010000}"/>
    <cellStyle name="Style 1" xfId="394" xr:uid="{00000000-0005-0000-0000-0000B4010000}"/>
    <cellStyle name="Style 10" xfId="395" xr:uid="{00000000-0005-0000-0000-0000B5010000}"/>
    <cellStyle name="Style 11" xfId="396" xr:uid="{00000000-0005-0000-0000-0000B6010000}"/>
    <cellStyle name="Style 12" xfId="397" xr:uid="{00000000-0005-0000-0000-0000B7010000}"/>
    <cellStyle name="Style 13" xfId="398" xr:uid="{00000000-0005-0000-0000-0000B8010000}"/>
    <cellStyle name="Style 14" xfId="399" xr:uid="{00000000-0005-0000-0000-0000B9010000}"/>
    <cellStyle name="Style 15" xfId="400" xr:uid="{00000000-0005-0000-0000-0000BA010000}"/>
    <cellStyle name="Style 16" xfId="401" xr:uid="{00000000-0005-0000-0000-0000BB010000}"/>
    <cellStyle name="Style 17" xfId="402" xr:uid="{00000000-0005-0000-0000-0000BC010000}"/>
    <cellStyle name="Style 18" xfId="403" xr:uid="{00000000-0005-0000-0000-0000BD010000}"/>
    <cellStyle name="Style 19" xfId="404" xr:uid="{00000000-0005-0000-0000-0000BE010000}"/>
    <cellStyle name="Style 2" xfId="405" xr:uid="{00000000-0005-0000-0000-0000BF010000}"/>
    <cellStyle name="Style 20" xfId="406" xr:uid="{00000000-0005-0000-0000-0000C0010000}"/>
    <cellStyle name="Style 21" xfId="407" xr:uid="{00000000-0005-0000-0000-0000C1010000}"/>
    <cellStyle name="Style 22" xfId="408" xr:uid="{00000000-0005-0000-0000-0000C2010000}"/>
    <cellStyle name="Style 23" xfId="409" xr:uid="{00000000-0005-0000-0000-0000C3010000}"/>
    <cellStyle name="Style 24" xfId="410" xr:uid="{00000000-0005-0000-0000-0000C4010000}"/>
    <cellStyle name="Style 25" xfId="411" xr:uid="{00000000-0005-0000-0000-0000C5010000}"/>
    <cellStyle name="Style 26" xfId="412" xr:uid="{00000000-0005-0000-0000-0000C6010000}"/>
    <cellStyle name="Style 27" xfId="413" xr:uid="{00000000-0005-0000-0000-0000C7010000}"/>
    <cellStyle name="Style 28" xfId="414" xr:uid="{00000000-0005-0000-0000-0000C8010000}"/>
    <cellStyle name="Style 3" xfId="415" xr:uid="{00000000-0005-0000-0000-0000C9010000}"/>
    <cellStyle name="Style 4" xfId="416" xr:uid="{00000000-0005-0000-0000-0000CA010000}"/>
    <cellStyle name="Style 5" xfId="417" xr:uid="{00000000-0005-0000-0000-0000CB010000}"/>
    <cellStyle name="Style 6" xfId="418" xr:uid="{00000000-0005-0000-0000-0000CC010000}"/>
    <cellStyle name="Style 7" xfId="419" xr:uid="{00000000-0005-0000-0000-0000CD010000}"/>
    <cellStyle name="Style 8" xfId="420" xr:uid="{00000000-0005-0000-0000-0000CE010000}"/>
    <cellStyle name="Style 9" xfId="421" xr:uid="{00000000-0005-0000-0000-0000CF010000}"/>
    <cellStyle name="subhead" xfId="422" xr:uid="{00000000-0005-0000-0000-0000D0010000}"/>
    <cellStyle name="Subtotal" xfId="423" xr:uid="{00000000-0005-0000-0000-0000D1010000}"/>
    <cellStyle name="T" xfId="424" xr:uid="{00000000-0005-0000-0000-0000D2010000}"/>
    <cellStyle name="T_Book1" xfId="425" xr:uid="{00000000-0005-0000-0000-0000D3010000}"/>
    <cellStyle name="T_Book1_1" xfId="426" xr:uid="{00000000-0005-0000-0000-0000D4010000}"/>
    <cellStyle name="T_Book1_1_KIEM TOAN 2014" xfId="427" xr:uid="{00000000-0005-0000-0000-0000D5010000}"/>
    <cellStyle name="T_Book1_Book1" xfId="428" xr:uid="{00000000-0005-0000-0000-0000D6010000}"/>
    <cellStyle name="T_Book1_Book1_KIEM TOAN 2014" xfId="429" xr:uid="{00000000-0005-0000-0000-0000D7010000}"/>
    <cellStyle name="T_denbu" xfId="430" xr:uid="{00000000-0005-0000-0000-0000D8010000}"/>
    <cellStyle name="T_denbu_KIEM TOAN 2014" xfId="431" xr:uid="{00000000-0005-0000-0000-0000D9010000}"/>
    <cellStyle name="Text Indent A" xfId="432" xr:uid="{00000000-0005-0000-0000-0000DA010000}"/>
    <cellStyle name="Text Indent B" xfId="433" xr:uid="{00000000-0005-0000-0000-0000DB010000}"/>
    <cellStyle name="Text Indent C" xfId="434" xr:uid="{00000000-0005-0000-0000-0000DC010000}"/>
    <cellStyle name="th" xfId="435" xr:uid="{00000000-0005-0000-0000-0000DD010000}"/>
    <cellStyle name="þ_x001d_ð¤_x000c_¯þ_x0014__x000d_¨þU_x0001_À_x0004_ _x0015__x000f__x0001__x0001_" xfId="436" xr:uid="{00000000-0005-0000-0000-0000DE010000}"/>
    <cellStyle name="þ_x001d_ð·_x000c_æþ'_x000d_ßþU_x0001_Ø_x0005_ü_x0014__x0007__x0001__x0001_" xfId="437" xr:uid="{00000000-0005-0000-0000-0000DF010000}"/>
    <cellStyle name="þ_x001d_ðK_x000c_Fý_x001b__x000d_9ýU_x0001_Ð_x0008_¦)_x0007__x0001__x0001_" xfId="438" xr:uid="{00000000-0005-0000-0000-0000E0010000}"/>
    <cellStyle name="Thuyet minh" xfId="439" xr:uid="{00000000-0005-0000-0000-0000E1010000}"/>
    <cellStyle name="Title" xfId="440" builtinId="15" customBuiltin="1"/>
    <cellStyle name="Total" xfId="441" builtinId="25" customBuiltin="1"/>
    <cellStyle name="viet" xfId="442" xr:uid="{00000000-0005-0000-0000-0000E4010000}"/>
    <cellStyle name="viet2" xfId="443" xr:uid="{00000000-0005-0000-0000-0000E5010000}"/>
    <cellStyle name="vnhead1" xfId="444" xr:uid="{00000000-0005-0000-0000-0000E6010000}"/>
    <cellStyle name="vnhead3" xfId="445" xr:uid="{00000000-0005-0000-0000-0000E7010000}"/>
    <cellStyle name="vntxt1" xfId="446" xr:uid="{00000000-0005-0000-0000-0000E8010000}"/>
    <cellStyle name="vntxt2" xfId="447" xr:uid="{00000000-0005-0000-0000-0000E9010000}"/>
    <cellStyle name="Warning Text" xfId="448" builtinId="11" customBuiltin="1"/>
    <cellStyle name="xuan" xfId="449" xr:uid="{00000000-0005-0000-0000-0000EB010000}"/>
    <cellStyle name=" [0.00]_ Att. 1- Cover" xfId="450" xr:uid="{00000000-0005-0000-0000-0000EC010000}"/>
    <cellStyle name="_ Att. 1- Cover" xfId="451" xr:uid="{00000000-0005-0000-0000-0000ED010000}"/>
    <cellStyle name="?_ Att. 1- Cover" xfId="452" xr:uid="{00000000-0005-0000-0000-0000EE010000}"/>
    <cellStyle name="똿뗦먛귟 [0.00]_PRODUCT DETAIL Q1" xfId="453" xr:uid="{00000000-0005-0000-0000-0000EF010000}"/>
    <cellStyle name="똿뗦먛귟_PRODUCT DETAIL Q1" xfId="454" xr:uid="{00000000-0005-0000-0000-0000F0010000}"/>
    <cellStyle name="믅됞 [0.00]_PRODUCT DETAIL Q1" xfId="455" xr:uid="{00000000-0005-0000-0000-0000F1010000}"/>
    <cellStyle name="믅됞_PRODUCT DETAIL Q1" xfId="456" xr:uid="{00000000-0005-0000-0000-0000F2010000}"/>
    <cellStyle name="백분율_95" xfId="457" xr:uid="{00000000-0005-0000-0000-0000F3010000}"/>
    <cellStyle name="뷭?_BOOKSHIP" xfId="458" xr:uid="{00000000-0005-0000-0000-0000F4010000}"/>
    <cellStyle name="안건회계법인" xfId="459" xr:uid="{00000000-0005-0000-0000-0000F5010000}"/>
    <cellStyle name="콤마 [ - 유형1" xfId="460" xr:uid="{00000000-0005-0000-0000-0000F6010000}"/>
    <cellStyle name="콤마 [ - 유형2" xfId="461" xr:uid="{00000000-0005-0000-0000-0000F7010000}"/>
    <cellStyle name="콤마 [ - 유형3" xfId="462" xr:uid="{00000000-0005-0000-0000-0000F8010000}"/>
    <cellStyle name="콤마 [ - 유형4" xfId="463" xr:uid="{00000000-0005-0000-0000-0000F9010000}"/>
    <cellStyle name="콤마 [ - 유형5" xfId="464" xr:uid="{00000000-0005-0000-0000-0000FA010000}"/>
    <cellStyle name="콤마 [ - 유형6" xfId="465" xr:uid="{00000000-0005-0000-0000-0000FB010000}"/>
    <cellStyle name="콤마 [ - 유형7" xfId="466" xr:uid="{00000000-0005-0000-0000-0000FC010000}"/>
    <cellStyle name="콤마 [ - 유형8" xfId="467" xr:uid="{00000000-0005-0000-0000-0000FD010000}"/>
    <cellStyle name="콤마 [0]_#3,4" xfId="468" xr:uid="{00000000-0005-0000-0000-0000FE010000}"/>
    <cellStyle name="콤마_#3,4" xfId="469" xr:uid="{00000000-0005-0000-0000-0000FF010000}"/>
    <cellStyle name="통화 [0]_1202" xfId="470" xr:uid="{00000000-0005-0000-0000-000000020000}"/>
    <cellStyle name="통화_1202" xfId="471" xr:uid="{00000000-0005-0000-0000-000001020000}"/>
    <cellStyle name="표준_(정보부문)월별인원계획" xfId="472" xr:uid="{00000000-0005-0000-0000-000002020000}"/>
    <cellStyle name="一般_00Q3902REV.1" xfId="473" xr:uid="{00000000-0005-0000-0000-000003020000}"/>
    <cellStyle name="千分位[0]_00Q3902REV.1" xfId="474" xr:uid="{00000000-0005-0000-0000-000004020000}"/>
    <cellStyle name="千分位_00Q3902REV.1" xfId="475" xr:uid="{00000000-0005-0000-0000-000005020000}"/>
    <cellStyle name="桁区切り_工費" xfId="476" xr:uid="{00000000-0005-0000-0000-000006020000}"/>
    <cellStyle name="標準_MARINE" xfId="477" xr:uid="{00000000-0005-0000-0000-000007020000}"/>
    <cellStyle name="貨幣 [0]_00Q3902REV.1" xfId="478" xr:uid="{00000000-0005-0000-0000-000008020000}"/>
    <cellStyle name="貨幣[0]_BRE" xfId="479" xr:uid="{00000000-0005-0000-0000-000009020000}"/>
    <cellStyle name="貨幣_00Q3902REV.1" xfId="480" xr:uid="{00000000-0005-0000-0000-00000A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s>
</file>

<file path=xl/drawings/drawing1.xml><?xml version="1.0" encoding="utf-8"?>
<xdr:wsDr xmlns:xdr="http://schemas.openxmlformats.org/drawingml/2006/spreadsheetDrawing" xmlns:a="http://schemas.openxmlformats.org/drawingml/2006/main">
  <xdr:twoCellAnchor>
    <xdr:from>
      <xdr:col>1</xdr:col>
      <xdr:colOff>47625</xdr:colOff>
      <xdr:row>2</xdr:row>
      <xdr:rowOff>0</xdr:rowOff>
    </xdr:from>
    <xdr:to>
      <xdr:col>1</xdr:col>
      <xdr:colOff>1171575</xdr:colOff>
      <xdr:row>2</xdr:row>
      <xdr:rowOff>0</xdr:rowOff>
    </xdr:to>
    <xdr:sp macro="" textlink="">
      <xdr:nvSpPr>
        <xdr:cNvPr id="6146" name="Line 2">
          <a:extLst>
            <a:ext uri="{FF2B5EF4-FFF2-40B4-BE49-F238E27FC236}">
              <a16:creationId xmlns:a16="http://schemas.microsoft.com/office/drawing/2014/main" id="{00000000-0008-0000-1100-000002180000}"/>
            </a:ext>
          </a:extLst>
        </xdr:cNvPr>
        <xdr:cNvSpPr>
          <a:spLocks noChangeShapeType="1"/>
        </xdr:cNvSpPr>
      </xdr:nvSpPr>
      <xdr:spPr bwMode="auto">
        <a:xfrm>
          <a:off x="276225" y="323850"/>
          <a:ext cx="11239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50800</xdr:colOff>
      <xdr:row>4</xdr:row>
      <xdr:rowOff>0</xdr:rowOff>
    </xdr:from>
    <xdr:to>
      <xdr:col>7</xdr:col>
      <xdr:colOff>584200</xdr:colOff>
      <xdr:row>4</xdr:row>
      <xdr:rowOff>0</xdr:rowOff>
    </xdr:to>
    <xdr:sp macro="" textlink="">
      <xdr:nvSpPr>
        <xdr:cNvPr id="6147" name="Line 3">
          <a:extLst>
            <a:ext uri="{FF2B5EF4-FFF2-40B4-BE49-F238E27FC236}">
              <a16:creationId xmlns:a16="http://schemas.microsoft.com/office/drawing/2014/main" id="{00000000-0008-0000-1100-000003180000}"/>
            </a:ext>
          </a:extLst>
        </xdr:cNvPr>
        <xdr:cNvSpPr>
          <a:spLocks noChangeShapeType="1"/>
        </xdr:cNvSpPr>
      </xdr:nvSpPr>
      <xdr:spPr bwMode="auto">
        <a:xfrm>
          <a:off x="4279900" y="933450"/>
          <a:ext cx="1714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666750</xdr:colOff>
      <xdr:row>4</xdr:row>
      <xdr:rowOff>0</xdr:rowOff>
    </xdr:from>
    <xdr:to>
      <xdr:col>4</xdr:col>
      <xdr:colOff>0</xdr:colOff>
      <xdr:row>4</xdr:row>
      <xdr:rowOff>0</xdr:rowOff>
    </xdr:to>
    <xdr:sp macro="" textlink="">
      <xdr:nvSpPr>
        <xdr:cNvPr id="1041" name="Line 17">
          <a:extLst>
            <a:ext uri="{FF2B5EF4-FFF2-40B4-BE49-F238E27FC236}">
              <a16:creationId xmlns:a16="http://schemas.microsoft.com/office/drawing/2014/main" id="{00000000-0008-0000-1400-000011040000}"/>
            </a:ext>
          </a:extLst>
        </xdr:cNvPr>
        <xdr:cNvSpPr>
          <a:spLocks noChangeShapeType="1"/>
        </xdr:cNvSpPr>
      </xdr:nvSpPr>
      <xdr:spPr bwMode="auto">
        <a:xfrm>
          <a:off x="4102100" y="1054100"/>
          <a:ext cx="1809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663575</xdr:colOff>
      <xdr:row>2</xdr:row>
      <xdr:rowOff>19050</xdr:rowOff>
    </xdr:from>
    <xdr:to>
      <xdr:col>1</xdr:col>
      <xdr:colOff>1806575</xdr:colOff>
      <xdr:row>2</xdr:row>
      <xdr:rowOff>19050</xdr:rowOff>
    </xdr:to>
    <xdr:sp macro="" textlink="">
      <xdr:nvSpPr>
        <xdr:cNvPr id="1044" name="Line 20">
          <a:extLst>
            <a:ext uri="{FF2B5EF4-FFF2-40B4-BE49-F238E27FC236}">
              <a16:creationId xmlns:a16="http://schemas.microsoft.com/office/drawing/2014/main" id="{00000000-0008-0000-1400-000014040000}"/>
            </a:ext>
          </a:extLst>
        </xdr:cNvPr>
        <xdr:cNvSpPr>
          <a:spLocks noChangeShapeType="1"/>
        </xdr:cNvSpPr>
      </xdr:nvSpPr>
      <xdr:spPr bwMode="auto">
        <a:xfrm>
          <a:off x="1073150" y="495300"/>
          <a:ext cx="1143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666750</xdr:colOff>
      <xdr:row>4</xdr:row>
      <xdr:rowOff>0</xdr:rowOff>
    </xdr:from>
    <xdr:to>
      <xdr:col>4</xdr:col>
      <xdr:colOff>0</xdr:colOff>
      <xdr:row>4</xdr:row>
      <xdr:rowOff>0</xdr:rowOff>
    </xdr:to>
    <xdr:sp macro="" textlink="">
      <xdr:nvSpPr>
        <xdr:cNvPr id="1045" name="Line 21">
          <a:extLst>
            <a:ext uri="{FF2B5EF4-FFF2-40B4-BE49-F238E27FC236}">
              <a16:creationId xmlns:a16="http://schemas.microsoft.com/office/drawing/2014/main" id="{00000000-0008-0000-1400-000015040000}"/>
            </a:ext>
          </a:extLst>
        </xdr:cNvPr>
        <xdr:cNvSpPr>
          <a:spLocks noChangeShapeType="1"/>
        </xdr:cNvSpPr>
      </xdr:nvSpPr>
      <xdr:spPr bwMode="auto">
        <a:xfrm>
          <a:off x="4102100" y="1054100"/>
          <a:ext cx="1809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69850</xdr:colOff>
      <xdr:row>2</xdr:row>
      <xdr:rowOff>9525</xdr:rowOff>
    </xdr:from>
    <xdr:to>
      <xdr:col>2</xdr:col>
      <xdr:colOff>485775</xdr:colOff>
      <xdr:row>2</xdr:row>
      <xdr:rowOff>9525</xdr:rowOff>
    </xdr:to>
    <xdr:sp macro="" textlink="">
      <xdr:nvSpPr>
        <xdr:cNvPr id="2" name="Line 1">
          <a:extLst>
            <a:ext uri="{FF2B5EF4-FFF2-40B4-BE49-F238E27FC236}">
              <a16:creationId xmlns:a16="http://schemas.microsoft.com/office/drawing/2014/main" id="{00000000-0008-0000-1600-000002000000}"/>
            </a:ext>
          </a:extLst>
        </xdr:cNvPr>
        <xdr:cNvSpPr>
          <a:spLocks noChangeShapeType="1"/>
        </xdr:cNvSpPr>
      </xdr:nvSpPr>
      <xdr:spPr bwMode="auto">
        <a:xfrm flipV="1">
          <a:off x="69850" y="409575"/>
          <a:ext cx="1482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127000</xdr:colOff>
      <xdr:row>2</xdr:row>
      <xdr:rowOff>9525</xdr:rowOff>
    </xdr:from>
    <xdr:to>
      <xdr:col>2</xdr:col>
      <xdr:colOff>762000</xdr:colOff>
      <xdr:row>2</xdr:row>
      <xdr:rowOff>9525</xdr:rowOff>
    </xdr:to>
    <xdr:sp macro="" textlink="">
      <xdr:nvSpPr>
        <xdr:cNvPr id="3" name="Line 1">
          <a:extLst>
            <a:ext uri="{FF2B5EF4-FFF2-40B4-BE49-F238E27FC236}">
              <a16:creationId xmlns:a16="http://schemas.microsoft.com/office/drawing/2014/main" id="{00000000-0008-0000-1600-000003000000}"/>
            </a:ext>
          </a:extLst>
        </xdr:cNvPr>
        <xdr:cNvSpPr>
          <a:spLocks noChangeShapeType="1"/>
        </xdr:cNvSpPr>
      </xdr:nvSpPr>
      <xdr:spPr bwMode="auto">
        <a:xfrm flipV="1">
          <a:off x="889000" y="409575"/>
          <a:ext cx="1654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Anh%20Ngoc%20g&#7919;i\M&#227;u%20bi&#7875;u%20s&#7889;%2057%20g&#7917;i%20Quang.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B&#237;ch%20g&#7917;i%20anh%20Quang\BI&#7874;U%20QT%20N&#258;M%202021\Huy&#7879;n%20BCQT%202021\M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B&#237;ch%20g&#7917;i%20anh%20Quang\BI&#7874;U%20QT%20N&#258;M%202021\Huy&#7879;n%20BCQT%202021\TH_Quyet%20toan%202021%20(TT342)%20g&#7917;i%20ST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B&#237;ch%20g&#7917;i%20anh%20Quang\BI&#7874;U%20QT%20N&#258;M%202021\Huy&#7879;n%20BCQT%202021\&#272;H%20TONG_QUYET-TOAN-2021_IN_BAO_CAO.xlsx"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A-TONG%20HOP/N&#258;M%202022/H&#7896;I%20&#272;&#7890;NG%20NH&#194;N%20D&#194;N%20T&#7880;NH/K&#7922;%20H&#7884;P%20H&#272;ND%20CU&#7888;I%20NAM%202022%20-%20CHU&#7848;N%20SAU%20TH&#7848;M%20TRA/T&#7900;%20TR&#204;NH/DON%20DOC%20THUC%20HIEN%20KIEN%20NGHI%202020/BC%20C&#7910;A%20S&#7902;%20T&#192;I%20CH&#205;NH/PH&#7908;%20L&#7908;C%20B&#193;O%20C&#193;O%20T&#204;NH%20H&#204;NH%20TH&#7920;C%20HI&#7878;N%20KI&#7870;NNGH&#7882;%20KI&#7874;M%20TO&#193;N%20&#272;&#7870;N%2002.8.2022%20(B&#7843;n%20c&#7853;p%20nh&#7853;t).xlsx?CAC47044" TargetMode="External"/><Relationship Id="rId1" Type="http://schemas.openxmlformats.org/officeDocument/2006/relationships/externalLinkPath" Target="file:///\\CAC47044\PH&#7908;%20L&#7908;C%20B&#193;O%20C&#193;O%20T&#204;NH%20H&#204;NH%20TH&#7920;C%20HI&#7878;N%20KI&#7870;NNGH&#7882;%20KI&#7874;M%20TO&#193;N%20&#272;&#7870;N%2002.8.2022%20(B&#7843;n%20c&#7853;p%20nh&#7853;t).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NganSach1\Downloads\Ch&#7889;t%20c&#225;c%20bi&#7875;u,%20bi&#7875;u%20CN%20&#273;&#227;%20s&#7917;a.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B.%20C&#212;NG%20VI&#7878;C\CHUY&#7874;N%20NGU&#7890;N%20T&#7880;NH\CHUY&#7874;N%20NGU&#7890;N%202021-2022\151122.B.%20TH%20chuy&#7875;n%20ngu&#7891;n%202021-20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B.%20C&#212;NG%20VI&#7878;C\B&#205;CH%202022\QUY&#7870;T%20TO&#193;N%202021-%20HUY&#7878;N\101122.%20N&#7897;p%20tr&#7843;%20huy&#7879;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PhanThiKieuHuong\Quang%20gui\QUYETTOAN\2021\TONGQUYETTOAN2021-QUANG-239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B&#237;ch%20g&#7917;i%20anh%20Quang\Huy&#7879;n%20BCQT%202021\MH.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B&#237;ch%20g&#7917;i%20anh%20Quang\Huy&#7879;n%20BCQT%202021\TH_Quyet%20toan%202021%20(TT342)%20g&#7917;i%20ST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31.192.8\CACPHONG\PhongQuanLyNganSach\QUY&#7870;T%20TO&#193;N\QUY&#7870;T%20TO&#193;N%20NS%20HUY&#7878;N%202021\huyen_nsdp\QT_1.1%20Tong%20quyet%20toan%202021_1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B&#237;ch%20g&#7917;i%20anh%20Quang\Huy&#7879;n%20BCQT%202021\BT_TONG%20QT%20CHI%20NS%202021%20TT%20342-BT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B&#237;ch%20g&#7917;i%20anh%20Quang\Huy&#7879;n%20BCQT%202021\QUY&#7870;T%20TO&#193;N%202021TH&#192;NH%20PH&#7888;%20-%20CH&#205;NH%20TH&#7912;C%20-%20G&#7917;i%20K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B&#237;ch%20g&#7917;i%20anh%20Quang\Huy&#7879;n%20BCQT%202021\QN_B&#225;o%20c&#225;o%20QTNS%20huy&#7879;n%20n&#259;m%202021%20g&#7917;i%20STC-ch&#237;nh%20th&#7913;c-20.7.202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B&#237;ch%20g&#7917;i%20anh%20Quang\Huy&#7879;n%20BCQT%202021\LT_QUYET%20TOAN%20NGAN%20SACH%20NAM%202021_05.7.22_gui%20ST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31.192.8\sotaichinh2022\CACPHONGSO\PhongQuanLyNganSach\DinhDuyQuang\B&#237;ch%20g&#7917;i%20anh%20Quang\170922.B.Bi&#7875;u%20QT%20thu%202021%2066,67,68,7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
      <sheetName val="Sheet1"/>
      <sheetName val="Sheet2"/>
      <sheetName val="Sheet3"/>
    </sheetNames>
    <sheetDataSet>
      <sheetData sheetId="0" refreshError="1"/>
      <sheetData sheetId="1" refreshError="1"/>
      <sheetData sheetId="2">
        <row r="9">
          <cell r="C9">
            <v>1653400000</v>
          </cell>
          <cell r="D9">
            <v>0</v>
          </cell>
          <cell r="H9">
            <v>757000000</v>
          </cell>
          <cell r="I9">
            <v>896400000</v>
          </cell>
          <cell r="O9">
            <v>103400000</v>
          </cell>
          <cell r="P9">
            <v>0</v>
          </cell>
          <cell r="Q9">
            <v>0</v>
          </cell>
          <cell r="R9">
            <v>7000000</v>
          </cell>
          <cell r="S9">
            <v>0</v>
          </cell>
        </row>
        <row r="10">
          <cell r="C10">
            <v>1150000000</v>
          </cell>
          <cell r="D10">
            <v>0</v>
          </cell>
          <cell r="H10">
            <v>1159000000</v>
          </cell>
          <cell r="I10">
            <v>-9000000</v>
          </cell>
          <cell r="O10">
            <v>0</v>
          </cell>
          <cell r="P10">
            <v>0</v>
          </cell>
          <cell r="Q10">
            <v>0</v>
          </cell>
          <cell r="R10">
            <v>9000000</v>
          </cell>
          <cell r="S10">
            <v>0</v>
          </cell>
        </row>
        <row r="11">
          <cell r="C11">
            <v>11538000000</v>
          </cell>
          <cell r="D11">
            <v>0</v>
          </cell>
          <cell r="H11">
            <v>10973000000</v>
          </cell>
          <cell r="I11">
            <v>565000000</v>
          </cell>
          <cell r="O11">
            <v>0</v>
          </cell>
          <cell r="P11">
            <v>0</v>
          </cell>
          <cell r="Q11">
            <v>0</v>
          </cell>
          <cell r="R11">
            <v>35214000</v>
          </cell>
          <cell r="S11">
            <v>0</v>
          </cell>
        </row>
        <row r="12">
          <cell r="C12">
            <v>9814676000</v>
          </cell>
          <cell r="D12">
            <v>401616000</v>
          </cell>
          <cell r="H12">
            <v>9459000000</v>
          </cell>
          <cell r="I12">
            <v>-45940000</v>
          </cell>
          <cell r="O12">
            <v>488968000</v>
          </cell>
          <cell r="P12">
            <v>0</v>
          </cell>
          <cell r="Q12">
            <v>0</v>
          </cell>
          <cell r="R12">
            <v>37200000</v>
          </cell>
          <cell r="S12">
            <v>0</v>
          </cell>
        </row>
        <row r="13">
          <cell r="C13">
            <v>10219248800</v>
          </cell>
          <cell r="D13">
            <v>20248800</v>
          </cell>
          <cell r="H13">
            <v>9739000000</v>
          </cell>
          <cell r="I13">
            <v>460000000</v>
          </cell>
          <cell r="O13">
            <v>32010200</v>
          </cell>
          <cell r="P13">
            <v>0</v>
          </cell>
          <cell r="Q13">
            <v>0</v>
          </cell>
          <cell r="R13">
            <v>40079000</v>
          </cell>
          <cell r="S13">
            <v>0</v>
          </cell>
        </row>
        <row r="14">
          <cell r="C14">
            <v>12242411000</v>
          </cell>
          <cell r="D14">
            <v>24806000</v>
          </cell>
          <cell r="H14">
            <v>12088000000</v>
          </cell>
          <cell r="I14">
            <v>129605000</v>
          </cell>
          <cell r="O14">
            <v>0</v>
          </cell>
          <cell r="P14">
            <v>0</v>
          </cell>
          <cell r="Q14">
            <v>0</v>
          </cell>
          <cell r="R14">
            <v>41000000</v>
          </cell>
          <cell r="S14">
            <v>0</v>
          </cell>
        </row>
        <row r="15">
          <cell r="C15">
            <v>5019587000</v>
          </cell>
          <cell r="D15">
            <v>0</v>
          </cell>
          <cell r="H15">
            <v>4760000000</v>
          </cell>
          <cell r="I15">
            <v>259587000</v>
          </cell>
          <cell r="O15">
            <v>0</v>
          </cell>
          <cell r="P15">
            <v>0</v>
          </cell>
          <cell r="Q15">
            <v>0</v>
          </cell>
          <cell r="R15">
            <v>31000000</v>
          </cell>
          <cell r="S15">
            <v>0</v>
          </cell>
        </row>
        <row r="16">
          <cell r="C16">
            <v>8905000000</v>
          </cell>
          <cell r="D16">
            <v>0</v>
          </cell>
          <cell r="H16">
            <v>8233000000</v>
          </cell>
          <cell r="I16">
            <v>672000000</v>
          </cell>
          <cell r="O16">
            <v>17090000</v>
          </cell>
          <cell r="P16">
            <v>0</v>
          </cell>
          <cell r="Q16">
            <v>0</v>
          </cell>
          <cell r="R16">
            <v>28000000</v>
          </cell>
          <cell r="S16">
            <v>0</v>
          </cell>
        </row>
        <row r="17">
          <cell r="C17">
            <v>10140028000</v>
          </cell>
          <cell r="D17">
            <v>0</v>
          </cell>
          <cell r="H17">
            <v>2936000000</v>
          </cell>
          <cell r="I17">
            <v>7204028000</v>
          </cell>
          <cell r="O17">
            <v>6040400000</v>
          </cell>
          <cell r="P17">
            <v>0</v>
          </cell>
          <cell r="Q17">
            <v>0</v>
          </cell>
          <cell r="R17">
            <v>12000000</v>
          </cell>
          <cell r="S17">
            <v>0</v>
          </cell>
        </row>
        <row r="18">
          <cell r="C18">
            <v>14235502000</v>
          </cell>
          <cell r="D18">
            <v>166356000</v>
          </cell>
          <cell r="H18">
            <v>12730000000</v>
          </cell>
          <cell r="I18">
            <v>1339146000</v>
          </cell>
          <cell r="O18">
            <v>147440000</v>
          </cell>
          <cell r="P18">
            <v>0</v>
          </cell>
          <cell r="Q18">
            <v>0</v>
          </cell>
          <cell r="R18">
            <v>124854000</v>
          </cell>
          <cell r="S18">
            <v>0</v>
          </cell>
        </row>
        <row r="19">
          <cell r="C19">
            <v>13201560384</v>
          </cell>
          <cell r="D19">
            <v>1540606000</v>
          </cell>
          <cell r="H19">
            <v>12384000000</v>
          </cell>
          <cell r="I19">
            <v>-723045616</v>
          </cell>
          <cell r="O19">
            <v>217155560</v>
          </cell>
          <cell r="P19">
            <v>0</v>
          </cell>
          <cell r="Q19">
            <v>0</v>
          </cell>
          <cell r="R19">
            <v>71618000</v>
          </cell>
          <cell r="S19">
            <v>0</v>
          </cell>
        </row>
        <row r="20">
          <cell r="C20">
            <v>7867481562</v>
          </cell>
          <cell r="D20">
            <v>110787562</v>
          </cell>
          <cell r="H20">
            <v>9098000000</v>
          </cell>
          <cell r="I20">
            <v>-1341306000</v>
          </cell>
          <cell r="O20">
            <v>0</v>
          </cell>
          <cell r="P20">
            <v>0</v>
          </cell>
          <cell r="Q20">
            <v>0</v>
          </cell>
          <cell r="R20">
            <v>68740000</v>
          </cell>
          <cell r="S20">
            <v>0</v>
          </cell>
        </row>
        <row r="21">
          <cell r="C21">
            <v>10774353000</v>
          </cell>
          <cell r="D21">
            <v>0</v>
          </cell>
          <cell r="H21">
            <v>10180000000</v>
          </cell>
          <cell r="I21">
            <v>594353000</v>
          </cell>
          <cell r="O21">
            <v>0</v>
          </cell>
          <cell r="P21">
            <v>0</v>
          </cell>
          <cell r="Q21">
            <v>0</v>
          </cell>
          <cell r="R21">
            <v>40951000</v>
          </cell>
          <cell r="S21">
            <v>0</v>
          </cell>
        </row>
        <row r="22">
          <cell r="C22">
            <v>13711143337</v>
          </cell>
          <cell r="D22">
            <v>2479143337</v>
          </cell>
          <cell r="H22">
            <v>11270000000</v>
          </cell>
          <cell r="I22">
            <v>-38000000</v>
          </cell>
          <cell r="O22">
            <v>0</v>
          </cell>
          <cell r="P22">
            <v>0</v>
          </cell>
          <cell r="Q22">
            <v>0</v>
          </cell>
          <cell r="R22">
            <v>40941000</v>
          </cell>
          <cell r="S22">
            <v>0</v>
          </cell>
        </row>
        <row r="23">
          <cell r="C23">
            <v>10252537000</v>
          </cell>
          <cell r="D23">
            <v>57817000</v>
          </cell>
          <cell r="H23">
            <v>9639000000</v>
          </cell>
          <cell r="I23">
            <v>555720000</v>
          </cell>
          <cell r="O23">
            <v>7239000</v>
          </cell>
          <cell r="P23">
            <v>0</v>
          </cell>
          <cell r="Q23">
            <v>0</v>
          </cell>
          <cell r="R23">
            <v>50450000</v>
          </cell>
          <cell r="S23">
            <v>0</v>
          </cell>
        </row>
        <row r="24">
          <cell r="C24">
            <v>7083312500</v>
          </cell>
          <cell r="D24">
            <v>0</v>
          </cell>
          <cell r="H24">
            <v>5378000000</v>
          </cell>
          <cell r="I24">
            <v>1705312500</v>
          </cell>
          <cell r="O24">
            <v>0</v>
          </cell>
          <cell r="P24">
            <v>0</v>
          </cell>
          <cell r="Q24">
            <v>0</v>
          </cell>
          <cell r="R24">
            <v>5301000</v>
          </cell>
          <cell r="S24">
            <v>0</v>
          </cell>
        </row>
        <row r="25">
          <cell r="C25">
            <v>10888698000</v>
          </cell>
          <cell r="D25">
            <v>2855698000</v>
          </cell>
          <cell r="H25">
            <v>7263000000</v>
          </cell>
          <cell r="I25">
            <v>770000000</v>
          </cell>
          <cell r="O25">
            <v>29085174</v>
          </cell>
          <cell r="P25">
            <v>0</v>
          </cell>
          <cell r="Q25">
            <v>0</v>
          </cell>
          <cell r="R25">
            <v>32156500</v>
          </cell>
          <cell r="S25">
            <v>0</v>
          </cell>
        </row>
        <row r="26">
          <cell r="C26">
            <v>7345594600</v>
          </cell>
          <cell r="D26">
            <v>-444670000</v>
          </cell>
          <cell r="H26">
            <v>4241000000</v>
          </cell>
          <cell r="I26">
            <v>3549264600</v>
          </cell>
          <cell r="Q26">
            <v>0</v>
          </cell>
        </row>
        <row r="27">
          <cell r="C27">
            <v>6836390000</v>
          </cell>
          <cell r="D27">
            <v>150000000</v>
          </cell>
          <cell r="H27">
            <v>5314000000</v>
          </cell>
          <cell r="I27">
            <v>1372390000</v>
          </cell>
          <cell r="O27">
            <v>0</v>
          </cell>
          <cell r="P27">
            <v>0</v>
          </cell>
          <cell r="Q27">
            <v>0</v>
          </cell>
          <cell r="R27">
            <v>34000000</v>
          </cell>
          <cell r="S27">
            <v>0</v>
          </cell>
        </row>
        <row r="28">
          <cell r="C28">
            <v>30422000000</v>
          </cell>
          <cell r="D28">
            <v>0</v>
          </cell>
          <cell r="H28">
            <v>26449000000</v>
          </cell>
          <cell r="I28">
            <v>3973000000</v>
          </cell>
          <cell r="O28">
            <v>8190000</v>
          </cell>
          <cell r="P28">
            <v>0</v>
          </cell>
          <cell r="Q28">
            <v>0</v>
          </cell>
          <cell r="R28">
            <v>112000000</v>
          </cell>
          <cell r="S28">
            <v>0</v>
          </cell>
        </row>
        <row r="29">
          <cell r="C29">
            <v>160000000</v>
          </cell>
          <cell r="D29">
            <v>0</v>
          </cell>
          <cell r="H29">
            <v>100000000</v>
          </cell>
          <cell r="I29">
            <v>60000000</v>
          </cell>
          <cell r="O29">
            <v>0</v>
          </cell>
          <cell r="P29">
            <v>0</v>
          </cell>
          <cell r="Q29">
            <v>0</v>
          </cell>
          <cell r="R29">
            <v>0</v>
          </cell>
          <cell r="S29">
            <v>0</v>
          </cell>
        </row>
        <row r="30">
          <cell r="C30">
            <v>910000000</v>
          </cell>
          <cell r="D30">
            <v>0</v>
          </cell>
          <cell r="H30">
            <v>553000000</v>
          </cell>
          <cell r="I30">
            <v>357000000</v>
          </cell>
          <cell r="O30">
            <v>0</v>
          </cell>
          <cell r="P30">
            <v>0</v>
          </cell>
          <cell r="Q30">
            <v>0</v>
          </cell>
          <cell r="R30">
            <v>3000000</v>
          </cell>
          <cell r="S30">
            <v>0</v>
          </cell>
        </row>
        <row r="31">
          <cell r="C31">
            <v>10044938200</v>
          </cell>
          <cell r="D31">
            <v>0</v>
          </cell>
          <cell r="H31">
            <v>6843000000</v>
          </cell>
          <cell r="I31">
            <v>3201938200</v>
          </cell>
          <cell r="O31">
            <v>0</v>
          </cell>
          <cell r="P31">
            <v>0</v>
          </cell>
          <cell r="Q31">
            <v>0</v>
          </cell>
          <cell r="R31">
            <v>40819900</v>
          </cell>
          <cell r="S31">
            <v>0</v>
          </cell>
        </row>
        <row r="32">
          <cell r="C32">
            <v>350000000</v>
          </cell>
          <cell r="D32">
            <v>0</v>
          </cell>
          <cell r="H32">
            <v>350000000</v>
          </cell>
          <cell r="I32">
            <v>0</v>
          </cell>
          <cell r="O32">
            <v>0</v>
          </cell>
          <cell r="P32">
            <v>0</v>
          </cell>
          <cell r="Q32">
            <v>0</v>
          </cell>
          <cell r="R32">
            <v>0</v>
          </cell>
          <cell r="S32">
            <v>0</v>
          </cell>
        </row>
        <row r="33">
          <cell r="C33">
            <v>4596341000</v>
          </cell>
          <cell r="D33">
            <v>0</v>
          </cell>
          <cell r="H33">
            <v>4966000000</v>
          </cell>
          <cell r="I33">
            <v>-369659000</v>
          </cell>
          <cell r="O33">
            <v>0</v>
          </cell>
          <cell r="P33">
            <v>0</v>
          </cell>
          <cell r="Q33">
            <v>0</v>
          </cell>
          <cell r="R33">
            <v>31000000</v>
          </cell>
          <cell r="S33">
            <v>0</v>
          </cell>
        </row>
        <row r="34">
          <cell r="C34">
            <v>10580207700</v>
          </cell>
          <cell r="D34">
            <v>0</v>
          </cell>
          <cell r="H34">
            <v>2051000000</v>
          </cell>
          <cell r="I34">
            <v>8529207700</v>
          </cell>
          <cell r="O34">
            <v>0</v>
          </cell>
          <cell r="P34">
            <v>0</v>
          </cell>
          <cell r="Q34">
            <v>0</v>
          </cell>
          <cell r="R34">
            <v>51026360</v>
          </cell>
          <cell r="S34">
            <v>0</v>
          </cell>
        </row>
        <row r="35">
          <cell r="C35">
            <v>530570000</v>
          </cell>
          <cell r="D35">
            <v>0</v>
          </cell>
          <cell r="H35">
            <v>333000000</v>
          </cell>
          <cell r="I35">
            <v>197570000</v>
          </cell>
          <cell r="O35">
            <v>0</v>
          </cell>
          <cell r="P35">
            <v>0</v>
          </cell>
          <cell r="Q35">
            <v>0</v>
          </cell>
          <cell r="R35">
            <v>5000000</v>
          </cell>
          <cell r="S35">
            <v>0</v>
          </cell>
        </row>
        <row r="36">
          <cell r="C36">
            <v>205000000</v>
          </cell>
          <cell r="D36">
            <v>0</v>
          </cell>
          <cell r="H36">
            <v>100000000</v>
          </cell>
          <cell r="I36">
            <v>105000000</v>
          </cell>
          <cell r="O36">
            <v>0</v>
          </cell>
          <cell r="P36">
            <v>0</v>
          </cell>
          <cell r="Q36">
            <v>0</v>
          </cell>
          <cell r="R36">
            <v>0</v>
          </cell>
          <cell r="S36">
            <v>0</v>
          </cell>
        </row>
        <row r="37">
          <cell r="C37">
            <v>1342332052</v>
          </cell>
          <cell r="D37">
            <v>2137052</v>
          </cell>
          <cell r="H37">
            <v>1179000000</v>
          </cell>
          <cell r="I37">
            <v>161195000</v>
          </cell>
          <cell r="O37">
            <v>0</v>
          </cell>
          <cell r="P37">
            <v>0</v>
          </cell>
          <cell r="Q37">
            <v>0</v>
          </cell>
          <cell r="R37">
            <v>16731348</v>
          </cell>
          <cell r="S37">
            <v>0</v>
          </cell>
        </row>
        <row r="38">
          <cell r="C38">
            <v>4789245000</v>
          </cell>
          <cell r="D38">
            <v>1000000000</v>
          </cell>
          <cell r="H38">
            <v>3725000000</v>
          </cell>
          <cell r="I38">
            <v>64245000</v>
          </cell>
          <cell r="O38">
            <v>0</v>
          </cell>
          <cell r="P38">
            <v>0</v>
          </cell>
          <cell r="Q38">
            <v>0</v>
          </cell>
          <cell r="R38">
            <v>25190000</v>
          </cell>
          <cell r="S38">
            <v>0</v>
          </cell>
        </row>
        <row r="39">
          <cell r="C39">
            <v>423000000</v>
          </cell>
          <cell r="D39">
            <v>0</v>
          </cell>
          <cell r="H39">
            <v>356000000</v>
          </cell>
          <cell r="I39">
            <v>67000000</v>
          </cell>
          <cell r="O39">
            <v>0</v>
          </cell>
          <cell r="P39">
            <v>0</v>
          </cell>
          <cell r="Q39">
            <v>0</v>
          </cell>
          <cell r="R39">
            <v>3000000</v>
          </cell>
          <cell r="S39">
            <v>0</v>
          </cell>
        </row>
        <row r="40">
          <cell r="C40">
            <v>482000000</v>
          </cell>
          <cell r="D40">
            <v>0</v>
          </cell>
          <cell r="H40">
            <v>375000000</v>
          </cell>
          <cell r="I40">
            <v>107000000</v>
          </cell>
          <cell r="O40">
            <v>0</v>
          </cell>
          <cell r="P40">
            <v>0</v>
          </cell>
          <cell r="Q40">
            <v>0</v>
          </cell>
          <cell r="R40">
            <v>3000000</v>
          </cell>
          <cell r="S40">
            <v>0</v>
          </cell>
        </row>
        <row r="41">
          <cell r="C41">
            <v>9668700000</v>
          </cell>
          <cell r="D41">
            <v>0</v>
          </cell>
          <cell r="H41">
            <v>0</v>
          </cell>
          <cell r="I41">
            <v>9668700000</v>
          </cell>
          <cell r="O41">
            <v>0</v>
          </cell>
          <cell r="P41">
            <v>0</v>
          </cell>
          <cell r="Q41">
            <v>0</v>
          </cell>
          <cell r="R41">
            <v>0</v>
          </cell>
          <cell r="S41">
            <v>0</v>
          </cell>
        </row>
        <row r="42">
          <cell r="C42">
            <v>2781395000</v>
          </cell>
          <cell r="D42">
            <v>0</v>
          </cell>
          <cell r="H42">
            <v>1222000000</v>
          </cell>
          <cell r="I42">
            <v>1559395000</v>
          </cell>
          <cell r="O42">
            <v>367828000</v>
          </cell>
          <cell r="P42">
            <v>0</v>
          </cell>
          <cell r="Q42">
            <v>0</v>
          </cell>
          <cell r="R42">
            <v>0</v>
          </cell>
          <cell r="S42">
            <v>0</v>
          </cell>
        </row>
        <row r="43">
          <cell r="C43">
            <v>3665027056</v>
          </cell>
          <cell r="D43">
            <v>0</v>
          </cell>
          <cell r="H43">
            <v>3260000000</v>
          </cell>
          <cell r="I43">
            <v>405027056</v>
          </cell>
          <cell r="O43">
            <v>0</v>
          </cell>
          <cell r="P43">
            <v>0</v>
          </cell>
          <cell r="Q43">
            <v>0</v>
          </cell>
          <cell r="R43">
            <v>0</v>
          </cell>
          <cell r="S43">
            <v>0</v>
          </cell>
        </row>
        <row r="44">
          <cell r="C44">
            <v>2301240271</v>
          </cell>
          <cell r="D44">
            <v>0</v>
          </cell>
          <cell r="H44">
            <v>1873000000</v>
          </cell>
          <cell r="I44">
            <v>428240271</v>
          </cell>
          <cell r="O44">
            <v>0</v>
          </cell>
          <cell r="P44">
            <v>0</v>
          </cell>
          <cell r="Q44">
            <v>0</v>
          </cell>
          <cell r="R44">
            <v>0</v>
          </cell>
          <cell r="S44">
            <v>0</v>
          </cell>
        </row>
        <row r="45">
          <cell r="C45">
            <v>20094949000</v>
          </cell>
          <cell r="D45">
            <v>50000000</v>
          </cell>
          <cell r="H45">
            <v>16386000000</v>
          </cell>
          <cell r="I45">
            <v>3658949000</v>
          </cell>
          <cell r="O45">
            <v>268619500</v>
          </cell>
          <cell r="P45">
            <v>0</v>
          </cell>
          <cell r="Q45">
            <v>0</v>
          </cell>
          <cell r="R45">
            <v>90121000</v>
          </cell>
          <cell r="S45">
            <v>0</v>
          </cell>
        </row>
        <row r="46">
          <cell r="C46">
            <v>28097200000</v>
          </cell>
          <cell r="D46">
            <v>50000000</v>
          </cell>
          <cell r="H46">
            <v>24670000000</v>
          </cell>
          <cell r="I46">
            <v>3377200000</v>
          </cell>
          <cell r="O46">
            <v>209020000</v>
          </cell>
          <cell r="P46">
            <v>0</v>
          </cell>
          <cell r="Q46">
            <v>0</v>
          </cell>
          <cell r="R46">
            <v>114538000</v>
          </cell>
          <cell r="S46">
            <v>0</v>
          </cell>
        </row>
        <row r="47">
          <cell r="C47">
            <v>23101856500</v>
          </cell>
          <cell r="D47">
            <v>50000000</v>
          </cell>
          <cell r="H47">
            <v>17151000000</v>
          </cell>
          <cell r="I47">
            <v>5900856500</v>
          </cell>
          <cell r="O47">
            <v>59580000</v>
          </cell>
          <cell r="P47">
            <v>0</v>
          </cell>
          <cell r="Q47">
            <v>0</v>
          </cell>
          <cell r="R47">
            <v>89380000</v>
          </cell>
          <cell r="S47">
            <v>0</v>
          </cell>
        </row>
        <row r="48">
          <cell r="C48">
            <v>22370145662</v>
          </cell>
          <cell r="D48">
            <v>50000000</v>
          </cell>
          <cell r="H48">
            <v>19131000000</v>
          </cell>
          <cell r="I48">
            <v>3189145662</v>
          </cell>
          <cell r="O48">
            <v>0</v>
          </cell>
          <cell r="P48">
            <v>0</v>
          </cell>
          <cell r="Q48">
            <v>0</v>
          </cell>
          <cell r="R48">
            <v>82000000</v>
          </cell>
          <cell r="S48">
            <v>0</v>
          </cell>
        </row>
        <row r="49">
          <cell r="C49">
            <v>32913028700</v>
          </cell>
          <cell r="D49">
            <v>50000000</v>
          </cell>
          <cell r="H49">
            <v>26769000000</v>
          </cell>
          <cell r="I49">
            <v>6094028700</v>
          </cell>
          <cell r="O49">
            <v>3617800</v>
          </cell>
          <cell r="P49">
            <v>0</v>
          </cell>
          <cell r="Q49">
            <v>0</v>
          </cell>
          <cell r="R49">
            <v>595098000</v>
          </cell>
          <cell r="S49">
            <v>0</v>
          </cell>
        </row>
        <row r="50">
          <cell r="C50">
            <v>37575700432</v>
          </cell>
          <cell r="D50">
            <v>8235432</v>
          </cell>
          <cell r="H50">
            <v>31429000000</v>
          </cell>
          <cell r="I50">
            <v>6138465000</v>
          </cell>
          <cell r="O50">
            <v>419170000</v>
          </cell>
          <cell r="P50">
            <v>0</v>
          </cell>
          <cell r="Q50">
            <v>0</v>
          </cell>
          <cell r="R50">
            <v>127889000</v>
          </cell>
          <cell r="S50">
            <v>0</v>
          </cell>
        </row>
        <row r="51">
          <cell r="C51">
            <v>26849840281</v>
          </cell>
          <cell r="D51">
            <v>700128281</v>
          </cell>
          <cell r="H51">
            <v>24483000000</v>
          </cell>
          <cell r="I51">
            <v>1666712000</v>
          </cell>
          <cell r="O51">
            <v>241801666</v>
          </cell>
          <cell r="P51">
            <v>0</v>
          </cell>
          <cell r="Q51">
            <v>0</v>
          </cell>
          <cell r="R51">
            <v>5555000</v>
          </cell>
          <cell r="S51">
            <v>0</v>
          </cell>
        </row>
        <row r="52">
          <cell r="C52">
            <v>27817099398</v>
          </cell>
          <cell r="D52">
            <v>1384653398</v>
          </cell>
          <cell r="H52">
            <v>22478927000</v>
          </cell>
          <cell r="I52">
            <v>3953519000</v>
          </cell>
          <cell r="O52">
            <v>0</v>
          </cell>
          <cell r="P52">
            <v>0</v>
          </cell>
          <cell r="Q52">
            <v>0</v>
          </cell>
          <cell r="R52">
            <v>199586000</v>
          </cell>
          <cell r="S52">
            <v>0</v>
          </cell>
        </row>
        <row r="53">
          <cell r="C53">
            <v>8541373000</v>
          </cell>
          <cell r="D53">
            <v>14453000</v>
          </cell>
          <cell r="H53">
            <v>8573000000</v>
          </cell>
          <cell r="I53">
            <v>-46080000</v>
          </cell>
          <cell r="O53">
            <v>0</v>
          </cell>
          <cell r="P53">
            <v>0</v>
          </cell>
          <cell r="Q53">
            <v>0</v>
          </cell>
          <cell r="R53">
            <v>38000000</v>
          </cell>
          <cell r="S53">
            <v>0</v>
          </cell>
        </row>
        <row r="54">
          <cell r="C54">
            <v>13704693000</v>
          </cell>
          <cell r="D54">
            <v>41125000</v>
          </cell>
          <cell r="H54">
            <v>13729000000</v>
          </cell>
          <cell r="I54">
            <v>-65432000</v>
          </cell>
          <cell r="O54">
            <v>0</v>
          </cell>
          <cell r="P54">
            <v>0</v>
          </cell>
          <cell r="Q54">
            <v>0</v>
          </cell>
          <cell r="R54">
            <v>71625000</v>
          </cell>
          <cell r="S54">
            <v>0</v>
          </cell>
        </row>
        <row r="55">
          <cell r="C55">
            <v>11411743291</v>
          </cell>
          <cell r="D55">
            <v>156643291</v>
          </cell>
          <cell r="H55">
            <v>11314000000</v>
          </cell>
          <cell r="I55">
            <v>-58900000</v>
          </cell>
          <cell r="O55">
            <v>113378291</v>
          </cell>
          <cell r="P55">
            <v>0</v>
          </cell>
          <cell r="Q55">
            <v>0</v>
          </cell>
          <cell r="R55">
            <v>81250000</v>
          </cell>
          <cell r="S55">
            <v>0</v>
          </cell>
        </row>
        <row r="56">
          <cell r="C56">
            <v>1034000000</v>
          </cell>
          <cell r="D56">
            <v>0</v>
          </cell>
          <cell r="H56">
            <v>1039000000</v>
          </cell>
          <cell r="I56">
            <v>-5000000</v>
          </cell>
          <cell r="O56">
            <v>0</v>
          </cell>
          <cell r="P56">
            <v>0</v>
          </cell>
          <cell r="Q56">
            <v>0</v>
          </cell>
          <cell r="R56">
            <v>5000000</v>
          </cell>
          <cell r="S56">
            <v>0</v>
          </cell>
        </row>
        <row r="57">
          <cell r="C57">
            <v>5351000000</v>
          </cell>
          <cell r="D57">
            <v>0</v>
          </cell>
          <cell r="H57">
            <v>5368000000</v>
          </cell>
          <cell r="I57">
            <v>-17000000</v>
          </cell>
          <cell r="O57">
            <v>46338000</v>
          </cell>
          <cell r="P57">
            <v>0</v>
          </cell>
          <cell r="Q57">
            <v>0</v>
          </cell>
          <cell r="R57">
            <v>17000000</v>
          </cell>
          <cell r="S57">
            <v>0</v>
          </cell>
        </row>
        <row r="58">
          <cell r="C58">
            <v>9650845000</v>
          </cell>
          <cell r="D58">
            <v>27825000</v>
          </cell>
          <cell r="H58">
            <v>9166000000</v>
          </cell>
          <cell r="I58">
            <v>457020000</v>
          </cell>
          <cell r="O58">
            <v>53650000</v>
          </cell>
          <cell r="P58">
            <v>0</v>
          </cell>
          <cell r="Q58">
            <v>0</v>
          </cell>
          <cell r="R58">
            <v>45670000</v>
          </cell>
          <cell r="S58">
            <v>0</v>
          </cell>
        </row>
        <row r="59">
          <cell r="C59">
            <v>1213500000</v>
          </cell>
          <cell r="D59">
            <v>0</v>
          </cell>
          <cell r="H59">
            <v>1119000000</v>
          </cell>
          <cell r="I59">
            <v>94500000</v>
          </cell>
          <cell r="O59">
            <v>0</v>
          </cell>
          <cell r="P59">
            <v>0</v>
          </cell>
          <cell r="Q59">
            <v>0</v>
          </cell>
          <cell r="R59">
            <v>17000000</v>
          </cell>
          <cell r="S59">
            <v>0</v>
          </cell>
        </row>
        <row r="60">
          <cell r="C60">
            <v>19298000000</v>
          </cell>
          <cell r="D60">
            <v>0</v>
          </cell>
          <cell r="H60">
            <v>18164000000</v>
          </cell>
          <cell r="I60">
            <v>1134000000</v>
          </cell>
          <cell r="O60">
            <v>0</v>
          </cell>
          <cell r="P60">
            <v>0</v>
          </cell>
          <cell r="Q60">
            <v>0</v>
          </cell>
          <cell r="R60">
            <v>84190000</v>
          </cell>
          <cell r="S60">
            <v>0</v>
          </cell>
        </row>
        <row r="61">
          <cell r="C61">
            <v>680555000</v>
          </cell>
          <cell r="D61">
            <v>0</v>
          </cell>
          <cell r="H61">
            <v>367000000</v>
          </cell>
          <cell r="I61">
            <v>313555000</v>
          </cell>
          <cell r="O61">
            <v>0</v>
          </cell>
          <cell r="P61">
            <v>0</v>
          </cell>
          <cell r="Q61">
            <v>0</v>
          </cell>
          <cell r="R61">
            <v>6000000</v>
          </cell>
          <cell r="S61">
            <v>0</v>
          </cell>
        </row>
        <row r="62">
          <cell r="C62">
            <v>10452000000</v>
          </cell>
          <cell r="D62">
            <v>0</v>
          </cell>
          <cell r="H62">
            <v>10265000000</v>
          </cell>
          <cell r="I62">
            <v>187000000</v>
          </cell>
          <cell r="O62">
            <v>0</v>
          </cell>
          <cell r="P62">
            <v>0</v>
          </cell>
          <cell r="Q62">
            <v>0</v>
          </cell>
          <cell r="R62">
            <v>83147293</v>
          </cell>
          <cell r="S62">
            <v>0</v>
          </cell>
        </row>
        <row r="63">
          <cell r="C63">
            <v>10347209380</v>
          </cell>
          <cell r="D63">
            <v>1258209380</v>
          </cell>
          <cell r="H63">
            <v>485000000</v>
          </cell>
          <cell r="I63">
            <v>8604000000</v>
          </cell>
          <cell r="O63">
            <v>21656000</v>
          </cell>
          <cell r="P63">
            <v>0</v>
          </cell>
          <cell r="Q63">
            <v>0</v>
          </cell>
          <cell r="R63">
            <v>28111899</v>
          </cell>
          <cell r="S63">
            <v>0</v>
          </cell>
        </row>
        <row r="64">
          <cell r="C64">
            <v>8223397529</v>
          </cell>
          <cell r="D64">
            <v>1398000000</v>
          </cell>
          <cell r="H64">
            <v>14483000000</v>
          </cell>
          <cell r="I64">
            <v>-7657602471</v>
          </cell>
          <cell r="O64">
            <v>0</v>
          </cell>
          <cell r="P64">
            <v>0</v>
          </cell>
          <cell r="Q64">
            <v>0</v>
          </cell>
          <cell r="R64">
            <v>0</v>
          </cell>
          <cell r="S64">
            <v>0</v>
          </cell>
        </row>
        <row r="65">
          <cell r="C65">
            <v>16026856480</v>
          </cell>
          <cell r="D65">
            <v>215000000</v>
          </cell>
          <cell r="H65">
            <v>9614220000</v>
          </cell>
          <cell r="I65">
            <v>6197636480</v>
          </cell>
          <cell r="O65">
            <v>0</v>
          </cell>
          <cell r="P65">
            <v>573000000</v>
          </cell>
          <cell r="Q65">
            <v>0</v>
          </cell>
          <cell r="R65">
            <v>2099456748</v>
          </cell>
          <cell r="S65">
            <v>0</v>
          </cell>
        </row>
        <row r="66">
          <cell r="C66">
            <v>94046266000</v>
          </cell>
          <cell r="D66">
            <v>5007986000</v>
          </cell>
          <cell r="H66">
            <v>8193000000</v>
          </cell>
          <cell r="I66">
            <v>80845280000</v>
          </cell>
          <cell r="O66">
            <v>0</v>
          </cell>
          <cell r="P66">
            <v>334799768</v>
          </cell>
          <cell r="Q66">
            <v>334799767</v>
          </cell>
          <cell r="R66">
            <v>757786669</v>
          </cell>
          <cell r="S66">
            <v>0</v>
          </cell>
        </row>
        <row r="67">
          <cell r="C67">
            <v>19559000000</v>
          </cell>
          <cell r="D67">
            <v>100000000</v>
          </cell>
          <cell r="H67">
            <v>5536000000</v>
          </cell>
          <cell r="I67">
            <v>13923000000</v>
          </cell>
          <cell r="O67">
            <v>1404975000</v>
          </cell>
          <cell r="P67">
            <v>0</v>
          </cell>
          <cell r="Q67">
            <v>0</v>
          </cell>
          <cell r="R67">
            <v>459377900</v>
          </cell>
          <cell r="S67">
            <v>0</v>
          </cell>
        </row>
        <row r="68">
          <cell r="C68">
            <v>8788882000</v>
          </cell>
          <cell r="D68">
            <v>0</v>
          </cell>
          <cell r="H68">
            <v>4507000000</v>
          </cell>
          <cell r="I68">
            <v>4281882000</v>
          </cell>
          <cell r="O68">
            <v>0</v>
          </cell>
          <cell r="P68">
            <v>0</v>
          </cell>
          <cell r="Q68">
            <v>0</v>
          </cell>
          <cell r="R68">
            <v>14900000</v>
          </cell>
          <cell r="S68">
            <v>0</v>
          </cell>
        </row>
        <row r="69">
          <cell r="C69">
            <v>8944958000</v>
          </cell>
          <cell r="D69">
            <v>0</v>
          </cell>
          <cell r="H69">
            <v>2479000000</v>
          </cell>
          <cell r="I69">
            <v>6465958000</v>
          </cell>
          <cell r="O69">
            <v>0</v>
          </cell>
          <cell r="P69">
            <v>0</v>
          </cell>
          <cell r="Q69">
            <v>0</v>
          </cell>
          <cell r="R69">
            <v>21000000</v>
          </cell>
          <cell r="S69">
            <v>0</v>
          </cell>
        </row>
        <row r="70">
          <cell r="C70">
            <v>614000000</v>
          </cell>
          <cell r="D70">
            <v>0</v>
          </cell>
          <cell r="H70">
            <v>461000000</v>
          </cell>
          <cell r="I70">
            <v>153000000</v>
          </cell>
          <cell r="O70">
            <v>80000000</v>
          </cell>
          <cell r="P70">
            <v>0</v>
          </cell>
          <cell r="Q70">
            <v>0</v>
          </cell>
          <cell r="R70">
            <v>5000000</v>
          </cell>
          <cell r="S70">
            <v>0</v>
          </cell>
        </row>
        <row r="71">
          <cell r="C71">
            <v>4756000000</v>
          </cell>
          <cell r="D71">
            <v>0</v>
          </cell>
          <cell r="H71">
            <v>3447000000</v>
          </cell>
          <cell r="I71">
            <v>1309000000</v>
          </cell>
          <cell r="O71">
            <v>0</v>
          </cell>
          <cell r="P71">
            <v>0</v>
          </cell>
          <cell r="Q71">
            <v>0</v>
          </cell>
          <cell r="R71">
            <v>130553000</v>
          </cell>
          <cell r="S71">
            <v>0</v>
          </cell>
        </row>
        <row r="72">
          <cell r="C72">
            <v>754363000</v>
          </cell>
          <cell r="D72">
            <v>0</v>
          </cell>
          <cell r="H72">
            <v>254000000</v>
          </cell>
          <cell r="I72">
            <v>500363000</v>
          </cell>
          <cell r="O72">
            <v>0</v>
          </cell>
          <cell r="P72">
            <v>0</v>
          </cell>
          <cell r="Q72">
            <v>0</v>
          </cell>
          <cell r="R72">
            <v>0</v>
          </cell>
          <cell r="S72">
            <v>0</v>
          </cell>
        </row>
        <row r="73">
          <cell r="C73">
            <v>5480152300</v>
          </cell>
          <cell r="D73">
            <v>0</v>
          </cell>
          <cell r="H73">
            <v>4766446000</v>
          </cell>
          <cell r="I73">
            <v>713706300</v>
          </cell>
          <cell r="O73">
            <v>0</v>
          </cell>
          <cell r="P73">
            <v>0</v>
          </cell>
          <cell r="Q73">
            <v>0</v>
          </cell>
          <cell r="R73">
            <v>0</v>
          </cell>
          <cell r="S73">
            <v>0</v>
          </cell>
        </row>
        <row r="74">
          <cell r="C74">
            <v>38278000000</v>
          </cell>
          <cell r="D74">
            <v>2950000000</v>
          </cell>
          <cell r="H74">
            <v>21197000000</v>
          </cell>
          <cell r="I74">
            <v>14131000000</v>
          </cell>
          <cell r="O74">
            <v>217163000</v>
          </cell>
          <cell r="P74">
            <v>0</v>
          </cell>
          <cell r="Q74">
            <v>0</v>
          </cell>
          <cell r="R74">
            <v>241863000</v>
          </cell>
          <cell r="S74">
            <v>0</v>
          </cell>
        </row>
        <row r="75">
          <cell r="C75">
            <v>32034336937</v>
          </cell>
          <cell r="D75">
            <v>7998252189</v>
          </cell>
          <cell r="H75">
            <v>40222000000</v>
          </cell>
          <cell r="I75">
            <v>-16185915252</v>
          </cell>
          <cell r="O75">
            <v>8435524829</v>
          </cell>
          <cell r="P75">
            <v>0</v>
          </cell>
          <cell r="Q75">
            <v>1910000000</v>
          </cell>
          <cell r="R75">
            <v>1546055180</v>
          </cell>
          <cell r="S75">
            <v>0</v>
          </cell>
        </row>
        <row r="76">
          <cell r="C76">
            <v>13353874556</v>
          </cell>
          <cell r="D76">
            <v>459980000</v>
          </cell>
          <cell r="H76">
            <v>9292000000</v>
          </cell>
          <cell r="I76">
            <v>3601894556</v>
          </cell>
          <cell r="O76">
            <v>0</v>
          </cell>
          <cell r="P76">
            <v>0</v>
          </cell>
          <cell r="Q76">
            <v>0</v>
          </cell>
          <cell r="R76">
            <v>651331410</v>
          </cell>
          <cell r="S76">
            <v>0</v>
          </cell>
        </row>
        <row r="77">
          <cell r="C77">
            <v>25906255408</v>
          </cell>
          <cell r="D77">
            <v>0</v>
          </cell>
          <cell r="H77">
            <v>25840000000</v>
          </cell>
          <cell r="I77">
            <v>66255408</v>
          </cell>
          <cell r="O77">
            <v>324398327</v>
          </cell>
          <cell r="P77">
            <v>0</v>
          </cell>
          <cell r="Q77">
            <v>0</v>
          </cell>
          <cell r="R77">
            <v>54000000</v>
          </cell>
          <cell r="S77">
            <v>0</v>
          </cell>
        </row>
        <row r="78">
          <cell r="C78">
            <v>13641000000</v>
          </cell>
          <cell r="D78">
            <v>0</v>
          </cell>
          <cell r="H78">
            <v>13183000000</v>
          </cell>
          <cell r="I78">
            <v>458000000</v>
          </cell>
          <cell r="O78">
            <v>0</v>
          </cell>
          <cell r="P78">
            <v>0</v>
          </cell>
          <cell r="Q78">
            <v>0</v>
          </cell>
          <cell r="R78">
            <v>57195000</v>
          </cell>
          <cell r="S78">
            <v>0</v>
          </cell>
        </row>
        <row r="79">
          <cell r="C79">
            <v>9539000000</v>
          </cell>
          <cell r="D79">
            <v>0</v>
          </cell>
          <cell r="H79">
            <v>9566000000</v>
          </cell>
          <cell r="I79">
            <v>-27000000</v>
          </cell>
          <cell r="O79">
            <v>0</v>
          </cell>
          <cell r="P79">
            <v>0</v>
          </cell>
          <cell r="Q79">
            <v>0</v>
          </cell>
          <cell r="R79">
            <v>27000000</v>
          </cell>
          <cell r="S79">
            <v>0</v>
          </cell>
        </row>
        <row r="80">
          <cell r="C80">
            <v>13494000000</v>
          </cell>
          <cell r="D80">
            <v>0</v>
          </cell>
          <cell r="H80">
            <v>13542000000</v>
          </cell>
          <cell r="I80">
            <v>-48000000</v>
          </cell>
          <cell r="O80">
            <v>0</v>
          </cell>
          <cell r="P80">
            <v>0</v>
          </cell>
          <cell r="Q80">
            <v>0</v>
          </cell>
          <cell r="R80">
            <v>48000000</v>
          </cell>
          <cell r="S80">
            <v>0</v>
          </cell>
        </row>
        <row r="81">
          <cell r="C81">
            <v>9478432027</v>
          </cell>
          <cell r="D81">
            <v>82901027</v>
          </cell>
          <cell r="H81">
            <v>11297000000</v>
          </cell>
          <cell r="I81">
            <v>-1901469000</v>
          </cell>
          <cell r="O81">
            <v>1498880</v>
          </cell>
          <cell r="P81">
            <v>0</v>
          </cell>
          <cell r="Q81">
            <v>0</v>
          </cell>
          <cell r="R81">
            <v>38619000</v>
          </cell>
          <cell r="S81">
            <v>0</v>
          </cell>
        </row>
        <row r="82">
          <cell r="C82">
            <v>1457969252</v>
          </cell>
          <cell r="D82">
            <v>0</v>
          </cell>
          <cell r="H82">
            <v>3280000000</v>
          </cell>
          <cell r="I82">
            <v>-1822030748</v>
          </cell>
          <cell r="O82">
            <v>0</v>
          </cell>
          <cell r="P82">
            <v>0</v>
          </cell>
          <cell r="Q82">
            <v>0</v>
          </cell>
          <cell r="R82">
            <v>0</v>
          </cell>
          <cell r="S82">
            <v>0</v>
          </cell>
        </row>
        <row r="83">
          <cell r="C83">
            <v>441000000</v>
          </cell>
          <cell r="D83">
            <v>0</v>
          </cell>
          <cell r="H83">
            <v>344000000</v>
          </cell>
          <cell r="I83">
            <v>97000000</v>
          </cell>
          <cell r="O83">
            <v>0</v>
          </cell>
          <cell r="P83">
            <v>0</v>
          </cell>
          <cell r="Q83">
            <v>0</v>
          </cell>
          <cell r="R83">
            <v>3000000</v>
          </cell>
          <cell r="S83">
            <v>0</v>
          </cell>
        </row>
        <row r="84">
          <cell r="C84">
            <v>1065000000</v>
          </cell>
          <cell r="D84">
            <v>0</v>
          </cell>
          <cell r="H84">
            <v>790000000</v>
          </cell>
          <cell r="I84">
            <v>275000000</v>
          </cell>
          <cell r="O84">
            <v>0</v>
          </cell>
          <cell r="P84">
            <v>0</v>
          </cell>
          <cell r="Q84">
            <v>0</v>
          </cell>
          <cell r="R84">
            <v>56044680</v>
          </cell>
          <cell r="S84">
            <v>0</v>
          </cell>
        </row>
        <row r="85">
          <cell r="C85">
            <v>2507388000</v>
          </cell>
          <cell r="D85">
            <v>0</v>
          </cell>
          <cell r="H85">
            <v>2213000000</v>
          </cell>
          <cell r="I85">
            <v>294388000</v>
          </cell>
          <cell r="O85">
            <v>0</v>
          </cell>
          <cell r="P85">
            <v>0</v>
          </cell>
          <cell r="Q85">
            <v>0</v>
          </cell>
          <cell r="R85">
            <v>21000000</v>
          </cell>
          <cell r="S85">
            <v>0</v>
          </cell>
        </row>
        <row r="86">
          <cell r="C86">
            <v>556000000</v>
          </cell>
          <cell r="D86">
            <v>0</v>
          </cell>
          <cell r="H86">
            <v>529000000</v>
          </cell>
          <cell r="I86">
            <v>27000000</v>
          </cell>
          <cell r="O86">
            <v>0</v>
          </cell>
          <cell r="P86">
            <v>0</v>
          </cell>
          <cell r="Q86">
            <v>0</v>
          </cell>
          <cell r="R86">
            <v>3000000</v>
          </cell>
          <cell r="S86">
            <v>0</v>
          </cell>
        </row>
        <row r="87">
          <cell r="C87">
            <v>10934000000</v>
          </cell>
          <cell r="D87">
            <v>2000000000</v>
          </cell>
          <cell r="H87">
            <v>7847000000</v>
          </cell>
          <cell r="I87">
            <v>1087000000</v>
          </cell>
          <cell r="O87">
            <v>0</v>
          </cell>
          <cell r="P87">
            <v>0</v>
          </cell>
          <cell r="Q87">
            <v>0</v>
          </cell>
          <cell r="R87">
            <v>43000000</v>
          </cell>
          <cell r="S87">
            <v>0</v>
          </cell>
        </row>
        <row r="88">
          <cell r="C88">
            <v>18248544747</v>
          </cell>
          <cell r="D88">
            <v>500000000</v>
          </cell>
          <cell r="H88">
            <v>6682000000</v>
          </cell>
          <cell r="I88">
            <v>11066544747</v>
          </cell>
          <cell r="O88">
            <v>200000000</v>
          </cell>
          <cell r="P88">
            <v>0</v>
          </cell>
          <cell r="Q88">
            <v>0</v>
          </cell>
          <cell r="R88">
            <v>289533000</v>
          </cell>
          <cell r="S88">
            <v>0</v>
          </cell>
        </row>
        <row r="89">
          <cell r="C89">
            <v>5004510044</v>
          </cell>
          <cell r="D89">
            <v>1300000000</v>
          </cell>
          <cell r="H89">
            <v>2624000000</v>
          </cell>
          <cell r="I89">
            <v>1080510044</v>
          </cell>
          <cell r="O89">
            <v>0</v>
          </cell>
          <cell r="P89">
            <v>0</v>
          </cell>
          <cell r="Q89">
            <v>0</v>
          </cell>
          <cell r="R89">
            <v>26049200</v>
          </cell>
          <cell r="S89">
            <v>0</v>
          </cell>
        </row>
        <row r="90">
          <cell r="C90">
            <v>3902904000</v>
          </cell>
          <cell r="D90">
            <v>0</v>
          </cell>
          <cell r="H90">
            <v>3882000000</v>
          </cell>
          <cell r="I90">
            <v>20904000</v>
          </cell>
          <cell r="O90">
            <v>0</v>
          </cell>
          <cell r="P90">
            <v>0</v>
          </cell>
          <cell r="Q90">
            <v>0</v>
          </cell>
          <cell r="R90">
            <v>31000000</v>
          </cell>
          <cell r="S90">
            <v>0</v>
          </cell>
        </row>
        <row r="91">
          <cell r="C91">
            <v>10909224000</v>
          </cell>
          <cell r="D91">
            <v>108000000</v>
          </cell>
          <cell r="H91">
            <v>12239000000</v>
          </cell>
          <cell r="I91">
            <v>-1437776000</v>
          </cell>
          <cell r="O91">
            <v>124400000</v>
          </cell>
          <cell r="P91">
            <v>0</v>
          </cell>
          <cell r="Q91">
            <v>0</v>
          </cell>
          <cell r="R91">
            <v>43000000</v>
          </cell>
          <cell r="S91">
            <v>0</v>
          </cell>
        </row>
        <row r="92">
          <cell r="C92">
            <v>6704715000</v>
          </cell>
          <cell r="D92">
            <v>0</v>
          </cell>
          <cell r="H92">
            <v>6483719000</v>
          </cell>
          <cell r="I92">
            <v>220996000</v>
          </cell>
          <cell r="O92">
            <v>0</v>
          </cell>
          <cell r="P92">
            <v>0</v>
          </cell>
          <cell r="Q92">
            <v>0</v>
          </cell>
          <cell r="R92">
            <v>516000</v>
          </cell>
          <cell r="S92">
            <v>0</v>
          </cell>
        </row>
        <row r="93">
          <cell r="C93">
            <v>3582024000</v>
          </cell>
          <cell r="D93">
            <v>0</v>
          </cell>
          <cell r="H93">
            <v>3156013000</v>
          </cell>
          <cell r="I93">
            <v>426011000</v>
          </cell>
          <cell r="O93">
            <v>0</v>
          </cell>
          <cell r="P93">
            <v>0</v>
          </cell>
          <cell r="Q93">
            <v>0</v>
          </cell>
          <cell r="R93">
            <v>0</v>
          </cell>
          <cell r="S93">
            <v>0</v>
          </cell>
        </row>
        <row r="94">
          <cell r="C94">
            <v>6165466197</v>
          </cell>
          <cell r="D94">
            <v>0</v>
          </cell>
          <cell r="H94">
            <v>9370000000</v>
          </cell>
          <cell r="I94">
            <v>-3204533803</v>
          </cell>
          <cell r="O94">
            <v>0</v>
          </cell>
          <cell r="P94">
            <v>0</v>
          </cell>
          <cell r="Q94">
            <v>0</v>
          </cell>
          <cell r="R94">
            <v>0</v>
          </cell>
          <cell r="S94">
            <v>0</v>
          </cell>
        </row>
        <row r="95">
          <cell r="C95">
            <v>7895247000</v>
          </cell>
          <cell r="D95">
            <v>0</v>
          </cell>
          <cell r="H95">
            <v>6849445000</v>
          </cell>
          <cell r="I95">
            <v>1045802000</v>
          </cell>
          <cell r="O95">
            <v>0</v>
          </cell>
          <cell r="P95">
            <v>0</v>
          </cell>
          <cell r="Q95">
            <v>0</v>
          </cell>
          <cell r="R95">
            <v>133000</v>
          </cell>
          <cell r="S95">
            <v>0</v>
          </cell>
        </row>
        <row r="96">
          <cell r="C96">
            <v>12822000000</v>
          </cell>
          <cell r="D96">
            <v>0</v>
          </cell>
          <cell r="H96">
            <v>2207000000</v>
          </cell>
          <cell r="I96">
            <v>10615000000</v>
          </cell>
          <cell r="O96">
            <v>150000000</v>
          </cell>
          <cell r="P96">
            <v>313670000</v>
          </cell>
          <cell r="Q96">
            <v>0</v>
          </cell>
          <cell r="R96">
            <v>37105000</v>
          </cell>
          <cell r="S96">
            <v>0</v>
          </cell>
        </row>
        <row r="97">
          <cell r="C97">
            <v>781000000</v>
          </cell>
          <cell r="D97">
            <v>15000000</v>
          </cell>
          <cell r="H97">
            <v>730000000</v>
          </cell>
          <cell r="I97">
            <v>36000000</v>
          </cell>
          <cell r="O97">
            <v>0</v>
          </cell>
          <cell r="P97">
            <v>0</v>
          </cell>
          <cell r="Q97">
            <v>0</v>
          </cell>
          <cell r="R97">
            <v>9000000</v>
          </cell>
          <cell r="S97">
            <v>0</v>
          </cell>
        </row>
        <row r="98">
          <cell r="C98">
            <v>7885716732</v>
          </cell>
          <cell r="D98">
            <v>0</v>
          </cell>
          <cell r="H98">
            <v>4499000000</v>
          </cell>
          <cell r="I98">
            <v>3386716732</v>
          </cell>
          <cell r="O98">
            <v>0</v>
          </cell>
          <cell r="P98">
            <v>0</v>
          </cell>
          <cell r="Q98">
            <v>0</v>
          </cell>
          <cell r="R98">
            <v>29000000</v>
          </cell>
          <cell r="S98">
            <v>0</v>
          </cell>
        </row>
        <row r="99">
          <cell r="C99">
            <v>12185103000</v>
          </cell>
          <cell r="D99">
            <v>10000000</v>
          </cell>
          <cell r="H99">
            <v>4399000000</v>
          </cell>
          <cell r="I99">
            <v>7776103000</v>
          </cell>
          <cell r="O99">
            <v>0</v>
          </cell>
          <cell r="P99">
            <v>0</v>
          </cell>
          <cell r="Q99">
            <v>0</v>
          </cell>
          <cell r="R99">
            <v>39000000</v>
          </cell>
          <cell r="S99">
            <v>0</v>
          </cell>
        </row>
        <row r="100">
          <cell r="C100">
            <v>7916608000</v>
          </cell>
          <cell r="D100">
            <v>506050000</v>
          </cell>
          <cell r="H100">
            <v>5609000000</v>
          </cell>
          <cell r="I100">
            <v>1801558000</v>
          </cell>
          <cell r="O100">
            <v>0</v>
          </cell>
          <cell r="P100">
            <v>0</v>
          </cell>
          <cell r="Q100">
            <v>0</v>
          </cell>
          <cell r="R100">
            <v>67214067</v>
          </cell>
          <cell r="S100">
            <v>0</v>
          </cell>
        </row>
        <row r="101">
          <cell r="C101">
            <v>71536088157</v>
          </cell>
          <cell r="D101">
            <v>9835818000</v>
          </cell>
          <cell r="H101">
            <v>25375000000</v>
          </cell>
          <cell r="I101">
            <v>36325270157</v>
          </cell>
          <cell r="O101">
            <v>40052168</v>
          </cell>
          <cell r="P101">
            <v>0</v>
          </cell>
          <cell r="Q101">
            <v>0</v>
          </cell>
          <cell r="R101">
            <v>1740475546</v>
          </cell>
          <cell r="S101">
            <v>0</v>
          </cell>
        </row>
        <row r="102">
          <cell r="C102">
            <v>5363429000</v>
          </cell>
          <cell r="D102">
            <v>0</v>
          </cell>
          <cell r="H102">
            <v>5325188000</v>
          </cell>
          <cell r="I102">
            <v>38241000</v>
          </cell>
          <cell r="O102">
            <v>0</v>
          </cell>
          <cell r="P102">
            <v>0</v>
          </cell>
          <cell r="Q102">
            <v>0</v>
          </cell>
          <cell r="R102">
            <v>0</v>
          </cell>
          <cell r="S102">
            <v>0</v>
          </cell>
        </row>
        <row r="103">
          <cell r="C103">
            <v>3191780000</v>
          </cell>
          <cell r="D103">
            <v>0</v>
          </cell>
          <cell r="H103">
            <v>2971780000</v>
          </cell>
          <cell r="I103">
            <v>220000000</v>
          </cell>
          <cell r="O103">
            <v>0</v>
          </cell>
          <cell r="P103">
            <v>0</v>
          </cell>
          <cell r="Q103">
            <v>0</v>
          </cell>
          <cell r="R103">
            <v>0</v>
          </cell>
          <cell r="S103">
            <v>0</v>
          </cell>
        </row>
        <row r="104">
          <cell r="C104">
            <v>5465622000</v>
          </cell>
          <cell r="D104">
            <v>0</v>
          </cell>
          <cell r="H104">
            <v>4541533000</v>
          </cell>
          <cell r="I104">
            <v>924089000</v>
          </cell>
          <cell r="O104">
            <v>484971</v>
          </cell>
          <cell r="P104">
            <v>0</v>
          </cell>
          <cell r="Q104">
            <v>0</v>
          </cell>
          <cell r="R104">
            <v>0</v>
          </cell>
          <cell r="S104">
            <v>0</v>
          </cell>
        </row>
        <row r="105">
          <cell r="C105">
            <v>626000000</v>
          </cell>
          <cell r="D105">
            <v>0</v>
          </cell>
          <cell r="H105">
            <v>431000000</v>
          </cell>
          <cell r="I105">
            <v>195000000</v>
          </cell>
          <cell r="O105">
            <v>0</v>
          </cell>
          <cell r="P105">
            <v>0</v>
          </cell>
          <cell r="Q105">
            <v>0</v>
          </cell>
          <cell r="R105">
            <v>5000000</v>
          </cell>
          <cell r="S105">
            <v>0</v>
          </cell>
        </row>
        <row r="106">
          <cell r="C106">
            <v>9444000000</v>
          </cell>
          <cell r="D106">
            <v>500000000</v>
          </cell>
          <cell r="H106">
            <v>3862000000</v>
          </cell>
          <cell r="I106">
            <v>5082000000</v>
          </cell>
          <cell r="O106">
            <v>0</v>
          </cell>
          <cell r="P106">
            <v>0</v>
          </cell>
          <cell r="Q106">
            <v>0</v>
          </cell>
          <cell r="R106">
            <v>78245010</v>
          </cell>
          <cell r="S106">
            <v>0</v>
          </cell>
        </row>
        <row r="107">
          <cell r="C107">
            <v>8500653000</v>
          </cell>
          <cell r="D107">
            <v>597795000</v>
          </cell>
          <cell r="H107">
            <v>5065088000</v>
          </cell>
          <cell r="I107">
            <v>2837770000</v>
          </cell>
          <cell r="O107">
            <v>0</v>
          </cell>
          <cell r="P107">
            <v>0</v>
          </cell>
          <cell r="Q107">
            <v>0</v>
          </cell>
          <cell r="R107">
            <v>86857000</v>
          </cell>
          <cell r="S107">
            <v>0</v>
          </cell>
        </row>
        <row r="108">
          <cell r="C108">
            <v>2175000000</v>
          </cell>
          <cell r="D108">
            <v>100000000</v>
          </cell>
          <cell r="H108">
            <v>964000000</v>
          </cell>
          <cell r="I108">
            <v>1111000000</v>
          </cell>
          <cell r="O108">
            <v>0</v>
          </cell>
          <cell r="P108">
            <v>0</v>
          </cell>
          <cell r="Q108">
            <v>0</v>
          </cell>
          <cell r="R108">
            <v>9000000</v>
          </cell>
          <cell r="S108">
            <v>0</v>
          </cell>
        </row>
        <row r="109">
          <cell r="C109">
            <v>3244955056</v>
          </cell>
          <cell r="D109">
            <v>0</v>
          </cell>
          <cell r="H109">
            <v>2178000000</v>
          </cell>
          <cell r="I109">
            <v>1066955056</v>
          </cell>
          <cell r="O109">
            <v>0</v>
          </cell>
          <cell r="P109">
            <v>0</v>
          </cell>
          <cell r="Q109">
            <v>0</v>
          </cell>
          <cell r="R109">
            <v>41400000</v>
          </cell>
          <cell r="S109">
            <v>0</v>
          </cell>
        </row>
        <row r="110">
          <cell r="C110">
            <v>6892740000</v>
          </cell>
          <cell r="D110">
            <v>0</v>
          </cell>
          <cell r="H110">
            <v>2650000000</v>
          </cell>
          <cell r="I110">
            <v>4242740000</v>
          </cell>
          <cell r="O110">
            <v>0</v>
          </cell>
          <cell r="P110">
            <v>0</v>
          </cell>
          <cell r="Q110">
            <v>0</v>
          </cell>
          <cell r="R110">
            <v>71163</v>
          </cell>
          <cell r="S110">
            <v>0</v>
          </cell>
        </row>
        <row r="111">
          <cell r="C111">
            <v>8338704000</v>
          </cell>
          <cell r="D111">
            <v>26075000</v>
          </cell>
          <cell r="H111">
            <v>9480000000</v>
          </cell>
          <cell r="I111">
            <v>-1167371000</v>
          </cell>
          <cell r="O111">
            <v>3543796</v>
          </cell>
          <cell r="P111">
            <v>0</v>
          </cell>
          <cell r="Q111">
            <v>0</v>
          </cell>
          <cell r="R111">
            <v>42069000</v>
          </cell>
          <cell r="S111">
            <v>0</v>
          </cell>
        </row>
        <row r="112">
          <cell r="C112">
            <v>15851005968</v>
          </cell>
          <cell r="D112">
            <v>271444024</v>
          </cell>
          <cell r="H112">
            <v>15192000000</v>
          </cell>
          <cell r="I112">
            <v>387561944</v>
          </cell>
          <cell r="O112">
            <v>80733697</v>
          </cell>
          <cell r="P112">
            <v>0</v>
          </cell>
          <cell r="Q112">
            <v>0</v>
          </cell>
          <cell r="R112">
            <v>16000000</v>
          </cell>
          <cell r="S112">
            <v>0</v>
          </cell>
        </row>
        <row r="113">
          <cell r="C113">
            <v>2824000000</v>
          </cell>
          <cell r="D113">
            <v>0</v>
          </cell>
          <cell r="H113">
            <v>1324000000</v>
          </cell>
          <cell r="I113">
            <v>1500000000</v>
          </cell>
          <cell r="O113">
            <v>0</v>
          </cell>
          <cell r="P113">
            <v>0</v>
          </cell>
          <cell r="Q113">
            <v>0</v>
          </cell>
          <cell r="R113">
            <v>0</v>
          </cell>
          <cell r="S113">
            <v>0</v>
          </cell>
        </row>
        <row r="114">
          <cell r="C114">
            <v>9824691000</v>
          </cell>
          <cell r="D114">
            <v>20000000</v>
          </cell>
          <cell r="H114">
            <v>5490000000</v>
          </cell>
          <cell r="I114">
            <v>4314691000</v>
          </cell>
          <cell r="O114">
            <v>0</v>
          </cell>
          <cell r="P114">
            <v>0</v>
          </cell>
          <cell r="Q114">
            <v>0</v>
          </cell>
          <cell r="R114">
            <v>4580</v>
          </cell>
          <cell r="S114">
            <v>0</v>
          </cell>
        </row>
        <row r="115">
          <cell r="C115">
            <v>2838400000</v>
          </cell>
          <cell r="D115">
            <v>10000000</v>
          </cell>
          <cell r="H115">
            <v>2803000000</v>
          </cell>
          <cell r="I115">
            <v>25400000</v>
          </cell>
          <cell r="O115">
            <v>0</v>
          </cell>
          <cell r="P115">
            <v>0</v>
          </cell>
          <cell r="Q115">
            <v>0</v>
          </cell>
          <cell r="R115">
            <v>36400000</v>
          </cell>
          <cell r="S115">
            <v>0</v>
          </cell>
        </row>
        <row r="116">
          <cell r="C116">
            <v>7801026631</v>
          </cell>
          <cell r="D116">
            <v>26139631</v>
          </cell>
          <cell r="H116">
            <v>5933000000</v>
          </cell>
          <cell r="I116">
            <v>1841887000</v>
          </cell>
          <cell r="O116">
            <v>844792000</v>
          </cell>
          <cell r="P116">
            <v>0</v>
          </cell>
          <cell r="Q116">
            <v>0</v>
          </cell>
          <cell r="R116">
            <v>240500</v>
          </cell>
          <cell r="S116">
            <v>0</v>
          </cell>
        </row>
        <row r="117">
          <cell r="C117">
            <v>1453000000</v>
          </cell>
          <cell r="D117">
            <v>0</v>
          </cell>
          <cell r="H117">
            <v>1463000000</v>
          </cell>
          <cell r="I117">
            <v>-10000000</v>
          </cell>
          <cell r="O117">
            <v>0</v>
          </cell>
          <cell r="P117">
            <v>0</v>
          </cell>
          <cell r="Q117">
            <v>0</v>
          </cell>
          <cell r="R117">
            <v>10000000</v>
          </cell>
          <cell r="S117">
            <v>0</v>
          </cell>
        </row>
        <row r="118">
          <cell r="C118">
            <v>22370478000</v>
          </cell>
          <cell r="D118">
            <v>0</v>
          </cell>
          <cell r="H118">
            <v>21372000000</v>
          </cell>
          <cell r="I118">
            <v>998478000</v>
          </cell>
          <cell r="O118">
            <v>0</v>
          </cell>
          <cell r="P118">
            <v>0</v>
          </cell>
          <cell r="Q118">
            <v>0</v>
          </cell>
          <cell r="R118">
            <v>151156000</v>
          </cell>
          <cell r="S118">
            <v>0</v>
          </cell>
        </row>
        <row r="119">
          <cell r="C119">
            <v>584000000</v>
          </cell>
          <cell r="D119">
            <v>0</v>
          </cell>
          <cell r="H119">
            <v>427000000</v>
          </cell>
          <cell r="I119">
            <v>157000000</v>
          </cell>
          <cell r="O119">
            <v>0</v>
          </cell>
          <cell r="P119">
            <v>0</v>
          </cell>
          <cell r="Q119">
            <v>0</v>
          </cell>
          <cell r="R119">
            <v>3000000</v>
          </cell>
          <cell r="S119">
            <v>0</v>
          </cell>
        </row>
        <row r="120">
          <cell r="C120">
            <v>2032000000</v>
          </cell>
          <cell r="D120">
            <v>150000000</v>
          </cell>
          <cell r="H120">
            <v>870000000</v>
          </cell>
          <cell r="I120">
            <v>1012000000</v>
          </cell>
          <cell r="O120">
            <v>0</v>
          </cell>
          <cell r="P120">
            <v>0</v>
          </cell>
          <cell r="Q120">
            <v>0</v>
          </cell>
          <cell r="R120">
            <v>8000000</v>
          </cell>
          <cell r="S120">
            <v>0</v>
          </cell>
        </row>
        <row r="121">
          <cell r="C121">
            <v>8872480000</v>
          </cell>
          <cell r="D121">
            <v>0</v>
          </cell>
          <cell r="H121">
            <v>7323000000</v>
          </cell>
          <cell r="I121">
            <v>1549480000</v>
          </cell>
          <cell r="O121">
            <v>0</v>
          </cell>
          <cell r="P121">
            <v>0</v>
          </cell>
          <cell r="Q121">
            <v>0</v>
          </cell>
          <cell r="R121">
            <v>34000000</v>
          </cell>
          <cell r="S121">
            <v>0</v>
          </cell>
        </row>
        <row r="122">
          <cell r="C122">
            <v>1087000000</v>
          </cell>
          <cell r="D122">
            <v>0</v>
          </cell>
          <cell r="H122">
            <v>1044000000</v>
          </cell>
          <cell r="I122">
            <v>43000000</v>
          </cell>
          <cell r="O122">
            <v>0</v>
          </cell>
          <cell r="P122">
            <v>0</v>
          </cell>
          <cell r="Q122">
            <v>0</v>
          </cell>
          <cell r="R122">
            <v>7000000</v>
          </cell>
          <cell r="S122">
            <v>0</v>
          </cell>
        </row>
        <row r="123">
          <cell r="C123">
            <v>2562000000</v>
          </cell>
          <cell r="D123">
            <v>0</v>
          </cell>
          <cell r="H123">
            <v>2352000000</v>
          </cell>
          <cell r="I123">
            <v>210000000</v>
          </cell>
          <cell r="O123">
            <v>200000000</v>
          </cell>
          <cell r="P123">
            <v>0</v>
          </cell>
          <cell r="Q123">
            <v>0</v>
          </cell>
          <cell r="R123">
            <v>20000000</v>
          </cell>
          <cell r="S123">
            <v>0</v>
          </cell>
        </row>
        <row r="124">
          <cell r="C124">
            <v>9013688431</v>
          </cell>
          <cell r="D124">
            <v>1005500000</v>
          </cell>
          <cell r="H124">
            <v>6571000000</v>
          </cell>
          <cell r="I124">
            <v>1437188431</v>
          </cell>
          <cell r="O124">
            <v>245100605</v>
          </cell>
          <cell r="P124">
            <v>0</v>
          </cell>
          <cell r="Q124">
            <v>0</v>
          </cell>
          <cell r="R124">
            <v>72288000</v>
          </cell>
          <cell r="S124">
            <v>0</v>
          </cell>
        </row>
        <row r="125">
          <cell r="C125">
            <v>2269913192</v>
          </cell>
          <cell r="D125">
            <v>25913192</v>
          </cell>
          <cell r="H125">
            <v>0</v>
          </cell>
          <cell r="I125">
            <v>2244000000</v>
          </cell>
          <cell r="O125">
            <v>0</v>
          </cell>
          <cell r="P125">
            <v>0</v>
          </cell>
          <cell r="Q125">
            <v>0</v>
          </cell>
          <cell r="R125">
            <v>287307</v>
          </cell>
          <cell r="S125">
            <v>0</v>
          </cell>
        </row>
        <row r="126">
          <cell r="C126">
            <v>3643000000</v>
          </cell>
          <cell r="D126">
            <v>0</v>
          </cell>
          <cell r="H126">
            <v>3473000000</v>
          </cell>
          <cell r="I126">
            <v>170000000</v>
          </cell>
          <cell r="O126">
            <v>0</v>
          </cell>
          <cell r="P126">
            <v>0</v>
          </cell>
          <cell r="Q126">
            <v>0</v>
          </cell>
          <cell r="R126">
            <v>30000300</v>
          </cell>
          <cell r="S126">
            <v>0</v>
          </cell>
        </row>
        <row r="127">
          <cell r="C127">
            <v>10184022675</v>
          </cell>
          <cell r="D127">
            <v>35252675</v>
          </cell>
          <cell r="H127">
            <v>5614000000</v>
          </cell>
          <cell r="I127">
            <v>4534770000</v>
          </cell>
          <cell r="O127">
            <v>2654158080</v>
          </cell>
          <cell r="P127">
            <v>0</v>
          </cell>
          <cell r="Q127">
            <v>0</v>
          </cell>
          <cell r="R127">
            <v>799608675</v>
          </cell>
          <cell r="S127">
            <v>0</v>
          </cell>
        </row>
        <row r="128">
          <cell r="C128">
            <v>93300692100</v>
          </cell>
          <cell r="D128">
            <v>2319858100</v>
          </cell>
          <cell r="H128">
            <v>5703000000</v>
          </cell>
          <cell r="I128">
            <v>85277834000</v>
          </cell>
          <cell r="O128">
            <v>760954000</v>
          </cell>
          <cell r="P128">
            <v>0</v>
          </cell>
          <cell r="Q128">
            <v>0</v>
          </cell>
          <cell r="R128">
            <v>616779000</v>
          </cell>
          <cell r="S128">
            <v>0</v>
          </cell>
        </row>
        <row r="129">
          <cell r="C129">
            <v>6837049000</v>
          </cell>
          <cell r="D129">
            <v>252049000</v>
          </cell>
          <cell r="H129">
            <v>5568000000</v>
          </cell>
          <cell r="I129">
            <v>1017000000</v>
          </cell>
          <cell r="O129">
            <v>0</v>
          </cell>
          <cell r="P129">
            <v>0</v>
          </cell>
          <cell r="Q129">
            <v>0</v>
          </cell>
          <cell r="R129">
            <v>186565000</v>
          </cell>
          <cell r="S129">
            <v>0</v>
          </cell>
        </row>
        <row r="130">
          <cell r="C130">
            <v>6836360000</v>
          </cell>
          <cell r="D130">
            <v>54300000</v>
          </cell>
          <cell r="H130">
            <v>6815000000</v>
          </cell>
          <cell r="I130">
            <v>-32940000</v>
          </cell>
          <cell r="O130">
            <v>30849549</v>
          </cell>
          <cell r="P130">
            <v>0</v>
          </cell>
          <cell r="Q130">
            <v>0</v>
          </cell>
          <cell r="R130">
            <v>27725000</v>
          </cell>
          <cell r="S130">
            <v>0</v>
          </cell>
        </row>
        <row r="131">
          <cell r="C131">
            <v>5935172000</v>
          </cell>
          <cell r="D131">
            <v>0</v>
          </cell>
          <cell r="H131">
            <v>4860000000</v>
          </cell>
          <cell r="I131">
            <v>1075172000</v>
          </cell>
          <cell r="O131">
            <v>0</v>
          </cell>
          <cell r="P131">
            <v>0</v>
          </cell>
          <cell r="Q131">
            <v>0</v>
          </cell>
          <cell r="R131">
            <v>14000000</v>
          </cell>
          <cell r="S131">
            <v>0</v>
          </cell>
        </row>
        <row r="132">
          <cell r="C132">
            <v>2546000000</v>
          </cell>
          <cell r="D132">
            <v>0</v>
          </cell>
          <cell r="H132">
            <v>2112000000</v>
          </cell>
          <cell r="I132">
            <v>434000000</v>
          </cell>
          <cell r="O132">
            <v>0</v>
          </cell>
          <cell r="P132">
            <v>0</v>
          </cell>
          <cell r="Q132">
            <v>0</v>
          </cell>
          <cell r="R132">
            <v>16000000</v>
          </cell>
          <cell r="S132">
            <v>0</v>
          </cell>
        </row>
        <row r="133">
          <cell r="C133">
            <v>6284000000</v>
          </cell>
          <cell r="D133">
            <v>0</v>
          </cell>
          <cell r="H133">
            <v>4936000000</v>
          </cell>
          <cell r="I133">
            <v>1348000000</v>
          </cell>
          <cell r="O133">
            <v>0</v>
          </cell>
          <cell r="P133">
            <v>0</v>
          </cell>
          <cell r="Q133">
            <v>0</v>
          </cell>
          <cell r="R133">
            <v>52000000</v>
          </cell>
          <cell r="S133">
            <v>0</v>
          </cell>
        </row>
        <row r="134">
          <cell r="C134">
            <v>4785536000</v>
          </cell>
          <cell r="D134">
            <v>0</v>
          </cell>
          <cell r="H134">
            <v>4189000000</v>
          </cell>
          <cell r="I134">
            <v>596536000</v>
          </cell>
          <cell r="O134">
            <v>0</v>
          </cell>
          <cell r="P134">
            <v>0</v>
          </cell>
          <cell r="Q134">
            <v>0</v>
          </cell>
          <cell r="R134">
            <v>29000000</v>
          </cell>
          <cell r="S134">
            <v>0</v>
          </cell>
        </row>
        <row r="135">
          <cell r="C135">
            <v>16040414607</v>
          </cell>
          <cell r="D135">
            <v>19172607</v>
          </cell>
          <cell r="H135">
            <v>10494000000</v>
          </cell>
          <cell r="I135">
            <v>5527242000</v>
          </cell>
          <cell r="O135">
            <v>0</v>
          </cell>
          <cell r="P135">
            <v>0</v>
          </cell>
          <cell r="Q135">
            <v>0</v>
          </cell>
          <cell r="R135">
            <v>66767800</v>
          </cell>
          <cell r="S135">
            <v>0</v>
          </cell>
        </row>
        <row r="136">
          <cell r="C136">
            <v>3013566882</v>
          </cell>
          <cell r="D136">
            <v>0</v>
          </cell>
          <cell r="H136">
            <v>2581000000</v>
          </cell>
          <cell r="I136">
            <v>432566882</v>
          </cell>
          <cell r="O136">
            <v>0</v>
          </cell>
          <cell r="P136">
            <v>0</v>
          </cell>
          <cell r="Q136">
            <v>0</v>
          </cell>
          <cell r="R136">
            <v>44866882</v>
          </cell>
          <cell r="S136">
            <v>0</v>
          </cell>
        </row>
        <row r="137">
          <cell r="C137">
            <v>2250000000</v>
          </cell>
          <cell r="D137">
            <v>0</v>
          </cell>
          <cell r="H137">
            <v>988000000</v>
          </cell>
          <cell r="I137">
            <v>1262000000</v>
          </cell>
          <cell r="O137">
            <v>1136000000</v>
          </cell>
          <cell r="P137">
            <v>0</v>
          </cell>
          <cell r="Q137">
            <v>0</v>
          </cell>
          <cell r="R137">
            <v>12000000</v>
          </cell>
          <cell r="S137">
            <v>0</v>
          </cell>
        </row>
        <row r="138">
          <cell r="C138">
            <v>101881241047</v>
          </cell>
          <cell r="D138">
            <v>0</v>
          </cell>
          <cell r="H138">
            <v>26697000000</v>
          </cell>
          <cell r="I138">
            <v>75184241047</v>
          </cell>
          <cell r="O138">
            <v>0</v>
          </cell>
          <cell r="P138">
            <v>0</v>
          </cell>
          <cell r="Q138">
            <v>0</v>
          </cell>
          <cell r="R138">
            <v>8491025000</v>
          </cell>
          <cell r="S138">
            <v>0</v>
          </cell>
        </row>
        <row r="139">
          <cell r="C139">
            <v>24448294807</v>
          </cell>
          <cell r="D139">
            <v>1000000000</v>
          </cell>
          <cell r="H139">
            <v>9534000000</v>
          </cell>
          <cell r="I139">
            <v>13914294807</v>
          </cell>
          <cell r="O139">
            <v>7141123101</v>
          </cell>
          <cell r="P139">
            <v>0</v>
          </cell>
          <cell r="Q139">
            <v>0</v>
          </cell>
          <cell r="R139">
            <v>27209000</v>
          </cell>
          <cell r="S139">
            <v>0</v>
          </cell>
        </row>
        <row r="140">
          <cell r="C140">
            <v>10865533235</v>
          </cell>
          <cell r="D140">
            <v>2392533235</v>
          </cell>
          <cell r="H140">
            <v>8505000000</v>
          </cell>
          <cell r="I140">
            <v>-32000000</v>
          </cell>
          <cell r="O140">
            <v>0</v>
          </cell>
          <cell r="P140">
            <v>0</v>
          </cell>
          <cell r="Q140">
            <v>0</v>
          </cell>
          <cell r="R140">
            <v>34722000</v>
          </cell>
          <cell r="S140">
            <v>0</v>
          </cell>
        </row>
        <row r="141">
          <cell r="C141">
            <v>177000000</v>
          </cell>
          <cell r="D141">
            <v>0</v>
          </cell>
          <cell r="H141">
            <v>177000000</v>
          </cell>
          <cell r="I141">
            <v>0</v>
          </cell>
          <cell r="O141">
            <v>0</v>
          </cell>
          <cell r="P141">
            <v>0</v>
          </cell>
          <cell r="Q141">
            <v>0</v>
          </cell>
          <cell r="R141">
            <v>0</v>
          </cell>
          <cell r="S141">
            <v>0</v>
          </cell>
        </row>
        <row r="142">
          <cell r="C142">
            <v>11674758600</v>
          </cell>
          <cell r="D142">
            <v>467758600</v>
          </cell>
          <cell r="H142">
            <v>10651000000</v>
          </cell>
          <cell r="I142">
            <v>556000000</v>
          </cell>
          <cell r="O142">
            <v>58000000</v>
          </cell>
          <cell r="P142">
            <v>0</v>
          </cell>
          <cell r="Q142">
            <v>0</v>
          </cell>
          <cell r="R142">
            <v>51426000</v>
          </cell>
          <cell r="S142">
            <v>0</v>
          </cell>
        </row>
        <row r="143">
          <cell r="C143">
            <v>3390000000</v>
          </cell>
          <cell r="D143">
            <v>0</v>
          </cell>
          <cell r="H143">
            <v>2158000000</v>
          </cell>
          <cell r="I143">
            <v>1232000000</v>
          </cell>
          <cell r="O143">
            <v>0</v>
          </cell>
          <cell r="P143">
            <v>0</v>
          </cell>
          <cell r="Q143">
            <v>0</v>
          </cell>
          <cell r="R143">
            <v>18000000</v>
          </cell>
          <cell r="S143">
            <v>0</v>
          </cell>
        </row>
        <row r="144">
          <cell r="C144">
            <v>7825611197</v>
          </cell>
          <cell r="D144">
            <v>1497197</v>
          </cell>
          <cell r="H144">
            <v>5448000000</v>
          </cell>
          <cell r="I144">
            <v>2376114000</v>
          </cell>
          <cell r="O144">
            <v>0</v>
          </cell>
          <cell r="P144">
            <v>0</v>
          </cell>
          <cell r="Q144">
            <v>0</v>
          </cell>
          <cell r="R144">
            <v>52248000</v>
          </cell>
          <cell r="S144">
            <v>0</v>
          </cell>
        </row>
        <row r="145">
          <cell r="C145">
            <v>892000000</v>
          </cell>
          <cell r="D145">
            <v>0</v>
          </cell>
          <cell r="H145">
            <v>751000000</v>
          </cell>
          <cell r="I145">
            <v>141000000</v>
          </cell>
          <cell r="O145">
            <v>0</v>
          </cell>
          <cell r="P145">
            <v>0</v>
          </cell>
          <cell r="Q145">
            <v>0</v>
          </cell>
          <cell r="R145">
            <v>9000000</v>
          </cell>
          <cell r="S145">
            <v>0</v>
          </cell>
        </row>
        <row r="146">
          <cell r="C146">
            <v>1757000000</v>
          </cell>
          <cell r="D146">
            <v>350000000</v>
          </cell>
          <cell r="H146">
            <v>512000000</v>
          </cell>
          <cell r="I146">
            <v>895000000</v>
          </cell>
          <cell r="O146">
            <v>900000000</v>
          </cell>
          <cell r="P146">
            <v>0</v>
          </cell>
          <cell r="Q146">
            <v>0</v>
          </cell>
          <cell r="R146">
            <v>6881000</v>
          </cell>
          <cell r="S146">
            <v>0</v>
          </cell>
        </row>
        <row r="147">
          <cell r="C147">
            <v>7683023000</v>
          </cell>
          <cell r="D147">
            <v>196975000</v>
          </cell>
          <cell r="H147">
            <v>7407000000</v>
          </cell>
          <cell r="I147">
            <v>79048000</v>
          </cell>
          <cell r="O147">
            <v>0</v>
          </cell>
          <cell r="P147">
            <v>0</v>
          </cell>
          <cell r="Q147">
            <v>0</v>
          </cell>
          <cell r="R147">
            <v>40450000</v>
          </cell>
          <cell r="S147">
            <v>0</v>
          </cell>
        </row>
        <row r="148">
          <cell r="C148">
            <v>5694000000</v>
          </cell>
          <cell r="D148">
            <v>0</v>
          </cell>
          <cell r="H148">
            <v>2597000000</v>
          </cell>
          <cell r="I148">
            <v>3097000000</v>
          </cell>
          <cell r="O148">
            <v>0</v>
          </cell>
          <cell r="P148">
            <v>0</v>
          </cell>
          <cell r="Q148">
            <v>0</v>
          </cell>
          <cell r="R148">
            <v>30960000</v>
          </cell>
          <cell r="S148">
            <v>0</v>
          </cell>
        </row>
        <row r="149">
          <cell r="C149">
            <v>8542984000</v>
          </cell>
          <cell r="D149">
            <v>263984000</v>
          </cell>
          <cell r="H149">
            <v>8314000000</v>
          </cell>
          <cell r="I149">
            <v>-35000000</v>
          </cell>
          <cell r="O149">
            <v>91900000</v>
          </cell>
          <cell r="P149">
            <v>0</v>
          </cell>
          <cell r="Q149">
            <v>0</v>
          </cell>
          <cell r="R149">
            <v>65867000</v>
          </cell>
          <cell r="S149">
            <v>0</v>
          </cell>
        </row>
        <row r="150">
          <cell r="C150">
            <v>11794189000</v>
          </cell>
          <cell r="D150">
            <v>2891189000</v>
          </cell>
          <cell r="H150">
            <v>8232000000</v>
          </cell>
          <cell r="I150">
            <v>671000000</v>
          </cell>
          <cell r="O150">
            <v>0</v>
          </cell>
          <cell r="P150">
            <v>0</v>
          </cell>
          <cell r="Q150">
            <v>0</v>
          </cell>
          <cell r="R150">
            <v>32088000</v>
          </cell>
          <cell r="S150">
            <v>0</v>
          </cell>
        </row>
        <row r="151">
          <cell r="C151">
            <v>13289696000</v>
          </cell>
          <cell r="D151">
            <v>0</v>
          </cell>
          <cell r="H151">
            <v>9675000000</v>
          </cell>
          <cell r="I151">
            <v>3614696000</v>
          </cell>
          <cell r="O151">
            <v>0</v>
          </cell>
          <cell r="P151">
            <v>0</v>
          </cell>
          <cell r="Q151">
            <v>0</v>
          </cell>
          <cell r="R151">
            <v>73000000</v>
          </cell>
          <cell r="S151">
            <v>0</v>
          </cell>
        </row>
        <row r="152">
          <cell r="C152">
            <v>10980045000</v>
          </cell>
          <cell r="D152">
            <v>50000000</v>
          </cell>
          <cell r="H152">
            <v>0</v>
          </cell>
          <cell r="I152">
            <v>10930045000</v>
          </cell>
          <cell r="O152">
            <v>0</v>
          </cell>
          <cell r="P152">
            <v>0</v>
          </cell>
          <cell r="Q152">
            <v>0</v>
          </cell>
          <cell r="R152">
            <v>927102142</v>
          </cell>
          <cell r="S152">
            <v>0</v>
          </cell>
        </row>
        <row r="153">
          <cell r="C153">
            <v>1048000000</v>
          </cell>
          <cell r="D153">
            <v>0</v>
          </cell>
          <cell r="H153">
            <v>750000000</v>
          </cell>
          <cell r="I153">
            <v>298000000</v>
          </cell>
          <cell r="O153">
            <v>0</v>
          </cell>
          <cell r="P153">
            <v>0</v>
          </cell>
          <cell r="Q153">
            <v>0</v>
          </cell>
          <cell r="R153">
            <v>5000000</v>
          </cell>
          <cell r="S153">
            <v>0</v>
          </cell>
        </row>
        <row r="154">
          <cell r="C154">
            <v>6049877000</v>
          </cell>
          <cell r="D154">
            <v>10000000</v>
          </cell>
          <cell r="H154">
            <v>5425000000</v>
          </cell>
          <cell r="I154">
            <v>614877000</v>
          </cell>
          <cell r="O154">
            <v>0</v>
          </cell>
          <cell r="P154">
            <v>0</v>
          </cell>
          <cell r="Q154">
            <v>0</v>
          </cell>
          <cell r="R154">
            <v>40000</v>
          </cell>
          <cell r="S154">
            <v>0</v>
          </cell>
        </row>
        <row r="155">
          <cell r="C155">
            <v>5118311000</v>
          </cell>
          <cell r="D155">
            <v>70000000</v>
          </cell>
          <cell r="H155">
            <v>4700000000</v>
          </cell>
          <cell r="I155">
            <v>348311000</v>
          </cell>
          <cell r="O155">
            <v>0</v>
          </cell>
          <cell r="P155">
            <v>0</v>
          </cell>
          <cell r="Q155">
            <v>0</v>
          </cell>
          <cell r="R155">
            <v>70401740</v>
          </cell>
          <cell r="S155">
            <v>0</v>
          </cell>
        </row>
        <row r="156">
          <cell r="C156">
            <v>3679970000</v>
          </cell>
          <cell r="D156">
            <v>0</v>
          </cell>
          <cell r="H156">
            <v>3360000000</v>
          </cell>
          <cell r="I156">
            <v>319970000</v>
          </cell>
          <cell r="O156">
            <v>105880000</v>
          </cell>
          <cell r="P156">
            <v>0</v>
          </cell>
          <cell r="Q156">
            <v>0</v>
          </cell>
          <cell r="R156">
            <v>1257000</v>
          </cell>
          <cell r="S156">
            <v>0</v>
          </cell>
        </row>
        <row r="157">
          <cell r="C157">
            <v>1918732308</v>
          </cell>
          <cell r="D157">
            <v>0</v>
          </cell>
          <cell r="H157">
            <v>1855000000</v>
          </cell>
          <cell r="I157">
            <v>63732308</v>
          </cell>
          <cell r="O157">
            <v>0</v>
          </cell>
          <cell r="P157">
            <v>0</v>
          </cell>
          <cell r="Q157">
            <v>0</v>
          </cell>
          <cell r="R157">
            <v>0</v>
          </cell>
          <cell r="S157">
            <v>0</v>
          </cell>
        </row>
        <row r="158">
          <cell r="C158">
            <v>1281750522</v>
          </cell>
          <cell r="D158">
            <v>0</v>
          </cell>
          <cell r="H158">
            <v>2805000000</v>
          </cell>
          <cell r="I158">
            <v>-1523249478</v>
          </cell>
          <cell r="O158">
            <v>0</v>
          </cell>
          <cell r="P158">
            <v>0</v>
          </cell>
          <cell r="Q158">
            <v>0</v>
          </cell>
          <cell r="R158">
            <v>0</v>
          </cell>
          <cell r="S158">
            <v>0</v>
          </cell>
        </row>
        <row r="159">
          <cell r="C159">
            <v>4750625300</v>
          </cell>
          <cell r="D159">
            <v>10000000</v>
          </cell>
          <cell r="H159">
            <v>5125625300</v>
          </cell>
          <cell r="I159">
            <v>-385000000</v>
          </cell>
          <cell r="O159">
            <v>0</v>
          </cell>
          <cell r="P159">
            <v>0</v>
          </cell>
          <cell r="Q159">
            <v>0</v>
          </cell>
          <cell r="R159">
            <v>25000000</v>
          </cell>
          <cell r="S159">
            <v>0</v>
          </cell>
        </row>
        <row r="160">
          <cell r="C160">
            <v>2733744000</v>
          </cell>
          <cell r="D160">
            <v>0</v>
          </cell>
          <cell r="H160">
            <v>2657000000</v>
          </cell>
          <cell r="I160">
            <v>76744000</v>
          </cell>
          <cell r="O160">
            <v>0</v>
          </cell>
          <cell r="P160">
            <v>0</v>
          </cell>
          <cell r="Q160">
            <v>0</v>
          </cell>
          <cell r="R160">
            <v>18000000</v>
          </cell>
          <cell r="S160">
            <v>0</v>
          </cell>
        </row>
        <row r="161">
          <cell r="C161">
            <v>11527836176</v>
          </cell>
          <cell r="D161">
            <v>1110219364</v>
          </cell>
          <cell r="H161">
            <v>6303000000</v>
          </cell>
          <cell r="I161">
            <v>4114616812</v>
          </cell>
          <cell r="O161">
            <v>52922318</v>
          </cell>
          <cell r="P161">
            <v>0</v>
          </cell>
          <cell r="Q161">
            <v>0</v>
          </cell>
          <cell r="R161">
            <v>161265168</v>
          </cell>
          <cell r="S161">
            <v>0</v>
          </cell>
        </row>
        <row r="162">
          <cell r="C162">
            <v>50000000</v>
          </cell>
          <cell r="D162">
            <v>0</v>
          </cell>
          <cell r="H162">
            <v>0</v>
          </cell>
          <cell r="I162">
            <v>50000000</v>
          </cell>
          <cell r="O162">
            <v>0</v>
          </cell>
          <cell r="P162">
            <v>0</v>
          </cell>
          <cell r="Q162">
            <v>0</v>
          </cell>
          <cell r="R162">
            <v>0</v>
          </cell>
          <cell r="S162">
            <v>0</v>
          </cell>
        </row>
        <row r="163">
          <cell r="C163">
            <v>4753108000</v>
          </cell>
          <cell r="D163">
            <v>0</v>
          </cell>
          <cell r="H163">
            <v>4414000000</v>
          </cell>
          <cell r="I163">
            <v>339108000</v>
          </cell>
          <cell r="O163">
            <v>0</v>
          </cell>
          <cell r="P163">
            <v>0</v>
          </cell>
          <cell r="Q163">
            <v>0</v>
          </cell>
          <cell r="R163">
            <v>39000000</v>
          </cell>
          <cell r="S163">
            <v>0</v>
          </cell>
        </row>
        <row r="164">
          <cell r="C164">
            <v>13845076206</v>
          </cell>
          <cell r="D164">
            <v>165494512</v>
          </cell>
          <cell r="H164">
            <v>6041000000</v>
          </cell>
          <cell r="I164">
            <v>7638581694</v>
          </cell>
          <cell r="O164">
            <v>1652177893</v>
          </cell>
          <cell r="P164">
            <v>0</v>
          </cell>
          <cell r="Q164">
            <v>0</v>
          </cell>
          <cell r="R164">
            <v>545653003</v>
          </cell>
          <cell r="S164">
            <v>0</v>
          </cell>
        </row>
        <row r="165">
          <cell r="C165">
            <v>5769000000</v>
          </cell>
          <cell r="D165">
            <v>1200000000</v>
          </cell>
          <cell r="H165">
            <v>1776000000</v>
          </cell>
          <cell r="I165">
            <v>2793000000</v>
          </cell>
          <cell r="O165">
            <v>0</v>
          </cell>
          <cell r="P165">
            <v>0</v>
          </cell>
          <cell r="Q165">
            <v>1027207000</v>
          </cell>
          <cell r="R165">
            <v>69527000</v>
          </cell>
          <cell r="S165">
            <v>0</v>
          </cell>
        </row>
        <row r="166">
          <cell r="C166">
            <v>1653000000</v>
          </cell>
          <cell r="D166">
            <v>0</v>
          </cell>
          <cell r="H166">
            <v>1665000000</v>
          </cell>
          <cell r="I166">
            <v>-12000000</v>
          </cell>
          <cell r="O166">
            <v>0</v>
          </cell>
          <cell r="P166">
            <v>0</v>
          </cell>
          <cell r="Q166">
            <v>0</v>
          </cell>
          <cell r="R166">
            <v>12000000</v>
          </cell>
          <cell r="S166">
            <v>0</v>
          </cell>
        </row>
        <row r="167">
          <cell r="C167">
            <v>7270226000</v>
          </cell>
          <cell r="D167">
            <v>0</v>
          </cell>
          <cell r="H167">
            <v>1479000000</v>
          </cell>
          <cell r="I167">
            <v>5791226000</v>
          </cell>
          <cell r="O167">
            <v>0</v>
          </cell>
          <cell r="P167">
            <v>0</v>
          </cell>
          <cell r="Q167">
            <v>0</v>
          </cell>
          <cell r="R167">
            <v>20861399</v>
          </cell>
          <cell r="S167">
            <v>0</v>
          </cell>
        </row>
        <row r="168">
          <cell r="C168">
            <v>3238774700</v>
          </cell>
          <cell r="D168">
            <v>15000000</v>
          </cell>
          <cell r="H168">
            <v>2397000000</v>
          </cell>
          <cell r="I168">
            <v>826774700</v>
          </cell>
          <cell r="O168">
            <v>3400000</v>
          </cell>
          <cell r="P168">
            <v>0</v>
          </cell>
          <cell r="Q168">
            <v>0</v>
          </cell>
          <cell r="R168">
            <v>24000000</v>
          </cell>
          <cell r="S168">
            <v>0</v>
          </cell>
        </row>
        <row r="169">
          <cell r="C169">
            <v>100000000</v>
          </cell>
          <cell r="D169">
            <v>0</v>
          </cell>
          <cell r="H169">
            <v>100000000</v>
          </cell>
          <cell r="I169">
            <v>0</v>
          </cell>
          <cell r="O169">
            <v>0</v>
          </cell>
          <cell r="P169">
            <v>0</v>
          </cell>
          <cell r="Q169">
            <v>0</v>
          </cell>
          <cell r="R169">
            <v>0</v>
          </cell>
          <cell r="S169">
            <v>0</v>
          </cell>
        </row>
        <row r="170">
          <cell r="C170">
            <v>700000000</v>
          </cell>
          <cell r="D170">
            <v>0</v>
          </cell>
          <cell r="H170">
            <v>700000000</v>
          </cell>
          <cell r="I170">
            <v>0</v>
          </cell>
          <cell r="O170">
            <v>0</v>
          </cell>
          <cell r="P170">
            <v>0</v>
          </cell>
          <cell r="Q170">
            <v>0</v>
          </cell>
          <cell r="R170">
            <v>0</v>
          </cell>
          <cell r="S170">
            <v>0</v>
          </cell>
        </row>
        <row r="171">
          <cell r="C171">
            <v>2231862000</v>
          </cell>
          <cell r="D171">
            <v>0</v>
          </cell>
          <cell r="H171">
            <v>1750000000</v>
          </cell>
          <cell r="I171">
            <v>481862000</v>
          </cell>
          <cell r="O171">
            <v>0</v>
          </cell>
          <cell r="P171">
            <v>0</v>
          </cell>
          <cell r="Q171">
            <v>0</v>
          </cell>
          <cell r="R171">
            <v>16000000</v>
          </cell>
          <cell r="S171">
            <v>0</v>
          </cell>
        </row>
        <row r="172">
          <cell r="C172">
            <v>622486756</v>
          </cell>
          <cell r="D172">
            <v>0</v>
          </cell>
          <cell r="H172">
            <v>1676000000</v>
          </cell>
          <cell r="I172">
            <v>-1053513244</v>
          </cell>
          <cell r="O172">
            <v>0</v>
          </cell>
          <cell r="P172">
            <v>0</v>
          </cell>
          <cell r="Q172">
            <v>0</v>
          </cell>
          <cell r="R172">
            <v>0</v>
          </cell>
          <cell r="S172">
            <v>0</v>
          </cell>
        </row>
        <row r="173">
          <cell r="C173">
            <v>4915000000</v>
          </cell>
          <cell r="D173">
            <v>0</v>
          </cell>
          <cell r="H173">
            <v>4615000000</v>
          </cell>
          <cell r="I173">
            <v>300000000</v>
          </cell>
          <cell r="O173">
            <v>0</v>
          </cell>
          <cell r="P173">
            <v>0</v>
          </cell>
          <cell r="Q173">
            <v>0</v>
          </cell>
          <cell r="R173">
            <v>37850000</v>
          </cell>
          <cell r="S173">
            <v>0</v>
          </cell>
        </row>
        <row r="174">
          <cell r="C174">
            <v>127990262</v>
          </cell>
          <cell r="D174">
            <v>27990262</v>
          </cell>
          <cell r="H174">
            <v>100000000</v>
          </cell>
          <cell r="I174">
            <v>0</v>
          </cell>
          <cell r="O174">
            <v>72746262</v>
          </cell>
          <cell r="P174">
            <v>0</v>
          </cell>
          <cell r="Q174">
            <v>0</v>
          </cell>
          <cell r="R174">
            <v>0</v>
          </cell>
          <cell r="S174">
            <v>0</v>
          </cell>
        </row>
        <row r="175">
          <cell r="C175">
            <v>6957710097</v>
          </cell>
          <cell r="D175">
            <v>506771697</v>
          </cell>
          <cell r="H175">
            <v>5539000000</v>
          </cell>
          <cell r="I175">
            <v>911938400</v>
          </cell>
          <cell r="O175">
            <v>0</v>
          </cell>
          <cell r="P175">
            <v>0</v>
          </cell>
          <cell r="Q175">
            <v>0</v>
          </cell>
          <cell r="R175">
            <v>39600000</v>
          </cell>
          <cell r="S175">
            <v>0</v>
          </cell>
        </row>
        <row r="176">
          <cell r="C176">
            <v>3309000000</v>
          </cell>
          <cell r="D176">
            <v>0</v>
          </cell>
          <cell r="H176">
            <v>3300000000</v>
          </cell>
          <cell r="I176">
            <v>9000000</v>
          </cell>
          <cell r="O176">
            <v>0</v>
          </cell>
          <cell r="P176">
            <v>0</v>
          </cell>
          <cell r="Q176">
            <v>0</v>
          </cell>
          <cell r="R176">
            <v>21000000</v>
          </cell>
          <cell r="S176">
            <v>0</v>
          </cell>
        </row>
        <row r="177">
          <cell r="C177">
            <v>2874000000</v>
          </cell>
          <cell r="D177">
            <v>0</v>
          </cell>
          <cell r="H177">
            <v>2274000000</v>
          </cell>
          <cell r="I177">
            <v>600000000</v>
          </cell>
          <cell r="O177">
            <v>0</v>
          </cell>
          <cell r="P177">
            <v>0</v>
          </cell>
          <cell r="Q177">
            <v>0</v>
          </cell>
          <cell r="R177">
            <v>2796</v>
          </cell>
          <cell r="S177">
            <v>0</v>
          </cell>
        </row>
        <row r="178">
          <cell r="C178">
            <v>2546580000</v>
          </cell>
          <cell r="D178">
            <v>4172000</v>
          </cell>
          <cell r="H178">
            <v>2016853000</v>
          </cell>
          <cell r="I178">
            <v>525555000</v>
          </cell>
          <cell r="O178">
            <v>0</v>
          </cell>
          <cell r="P178">
            <v>0</v>
          </cell>
          <cell r="Q178">
            <v>0</v>
          </cell>
          <cell r="R178">
            <v>0</v>
          </cell>
          <cell r="S178">
            <v>0</v>
          </cell>
        </row>
        <row r="179">
          <cell r="C179">
            <v>19837641500</v>
          </cell>
          <cell r="D179">
            <v>50000000</v>
          </cell>
          <cell r="H179">
            <v>15270000000</v>
          </cell>
          <cell r="I179">
            <v>4517641500</v>
          </cell>
          <cell r="O179">
            <v>1149110000</v>
          </cell>
          <cell r="P179">
            <v>0</v>
          </cell>
          <cell r="Q179">
            <v>0</v>
          </cell>
          <cell r="R179">
            <v>87200000</v>
          </cell>
          <cell r="S179">
            <v>0</v>
          </cell>
        </row>
        <row r="180">
          <cell r="C180">
            <v>1300910000</v>
          </cell>
          <cell r="D180">
            <v>0</v>
          </cell>
          <cell r="H180">
            <v>1192000000</v>
          </cell>
          <cell r="I180">
            <v>108910000</v>
          </cell>
          <cell r="O180">
            <v>0</v>
          </cell>
          <cell r="P180">
            <v>0</v>
          </cell>
          <cell r="Q180">
            <v>0</v>
          </cell>
          <cell r="R180">
            <v>14000000</v>
          </cell>
          <cell r="S180">
            <v>0</v>
          </cell>
        </row>
        <row r="181">
          <cell r="C181">
            <v>5007000000</v>
          </cell>
          <cell r="D181">
            <v>0</v>
          </cell>
          <cell r="H181">
            <v>4969000000</v>
          </cell>
          <cell r="I181">
            <v>38000000</v>
          </cell>
          <cell r="O181">
            <v>0</v>
          </cell>
          <cell r="P181">
            <v>0</v>
          </cell>
          <cell r="Q181">
            <v>0</v>
          </cell>
          <cell r="R181">
            <v>24000000</v>
          </cell>
          <cell r="S181">
            <v>0</v>
          </cell>
        </row>
        <row r="182">
          <cell r="C182">
            <v>436744944</v>
          </cell>
          <cell r="D182">
            <v>0</v>
          </cell>
          <cell r="H182">
            <v>1697000000</v>
          </cell>
          <cell r="I182">
            <v>-1260255056</v>
          </cell>
          <cell r="O182">
            <v>0</v>
          </cell>
          <cell r="P182">
            <v>0</v>
          </cell>
          <cell r="Q182">
            <v>0</v>
          </cell>
          <cell r="R182">
            <v>0</v>
          </cell>
          <cell r="S182">
            <v>0</v>
          </cell>
        </row>
        <row r="183">
          <cell r="C183">
            <v>1134875852</v>
          </cell>
          <cell r="D183">
            <v>0</v>
          </cell>
          <cell r="H183">
            <v>2451000000</v>
          </cell>
          <cell r="I183">
            <v>-1316124148</v>
          </cell>
          <cell r="O183">
            <v>0</v>
          </cell>
          <cell r="P183">
            <v>0</v>
          </cell>
          <cell r="Q183">
            <v>0</v>
          </cell>
          <cell r="R183">
            <v>0</v>
          </cell>
          <cell r="S183">
            <v>0</v>
          </cell>
        </row>
        <row r="184">
          <cell r="C184">
            <v>11735580000</v>
          </cell>
          <cell r="D184">
            <v>0</v>
          </cell>
          <cell r="H184">
            <v>2545000000</v>
          </cell>
          <cell r="I184">
            <v>9190580000</v>
          </cell>
          <cell r="O184">
            <v>0</v>
          </cell>
          <cell r="P184">
            <v>0</v>
          </cell>
          <cell r="Q184">
            <v>0</v>
          </cell>
          <cell r="R184">
            <v>156039300</v>
          </cell>
          <cell r="S184">
            <v>0</v>
          </cell>
        </row>
        <row r="185">
          <cell r="C185">
            <v>18504642270</v>
          </cell>
          <cell r="D185">
            <v>8994642270</v>
          </cell>
          <cell r="H185">
            <v>9510000000</v>
          </cell>
          <cell r="I185">
            <v>0</v>
          </cell>
          <cell r="O185">
            <v>0</v>
          </cell>
          <cell r="P185">
            <v>0</v>
          </cell>
          <cell r="Q185">
            <v>910003686</v>
          </cell>
          <cell r="R185">
            <v>15023654485</v>
          </cell>
          <cell r="S185">
            <v>0</v>
          </cell>
        </row>
        <row r="188">
          <cell r="C188">
            <v>100000000</v>
          </cell>
          <cell r="D188">
            <v>0</v>
          </cell>
          <cell r="H188">
            <v>100000000</v>
          </cell>
          <cell r="I188">
            <v>0</v>
          </cell>
          <cell r="O188">
            <v>0</v>
          </cell>
          <cell r="P188">
            <v>0</v>
          </cell>
          <cell r="Q188">
            <v>0</v>
          </cell>
          <cell r="R188">
            <v>0</v>
          </cell>
          <cell r="S188">
            <v>0</v>
          </cell>
        </row>
        <row r="190">
          <cell r="C190">
            <v>100000000</v>
          </cell>
          <cell r="D190">
            <v>0</v>
          </cell>
          <cell r="H190">
            <v>100000000</v>
          </cell>
          <cell r="I190">
            <v>0</v>
          </cell>
          <cell r="O190">
            <v>0</v>
          </cell>
          <cell r="P190">
            <v>0</v>
          </cell>
          <cell r="Q190">
            <v>0</v>
          </cell>
          <cell r="R190">
            <v>0</v>
          </cell>
          <cell r="S190">
            <v>0</v>
          </cell>
        </row>
        <row r="191">
          <cell r="C191">
            <v>400000000</v>
          </cell>
          <cell r="D191">
            <v>0</v>
          </cell>
          <cell r="H191">
            <v>400000000</v>
          </cell>
          <cell r="I191">
            <v>0</v>
          </cell>
          <cell r="O191">
            <v>0</v>
          </cell>
          <cell r="P191">
            <v>0</v>
          </cell>
          <cell r="Q191">
            <v>0</v>
          </cell>
          <cell r="R191">
            <v>0</v>
          </cell>
          <cell r="S191">
            <v>0</v>
          </cell>
        </row>
        <row r="192">
          <cell r="C192">
            <v>1500000000</v>
          </cell>
          <cell r="D192">
            <v>0</v>
          </cell>
          <cell r="H192">
            <v>1500000000</v>
          </cell>
          <cell r="I192">
            <v>0</v>
          </cell>
          <cell r="O192">
            <v>0</v>
          </cell>
          <cell r="P192">
            <v>0</v>
          </cell>
          <cell r="Q192">
            <v>0</v>
          </cell>
          <cell r="R192">
            <v>0</v>
          </cell>
          <cell r="S192">
            <v>0</v>
          </cell>
        </row>
        <row r="193">
          <cell r="C193">
            <v>2928495000</v>
          </cell>
          <cell r="D193">
            <v>223835000</v>
          </cell>
          <cell r="H193">
            <v>2301000000</v>
          </cell>
          <cell r="I193">
            <v>403660000</v>
          </cell>
          <cell r="O193">
            <v>0</v>
          </cell>
          <cell r="P193">
            <v>0</v>
          </cell>
          <cell r="Q193">
            <v>0</v>
          </cell>
          <cell r="R193">
            <v>15000000</v>
          </cell>
          <cell r="S193">
            <v>0</v>
          </cell>
        </row>
        <row r="194">
          <cell r="C194">
            <v>3092752000</v>
          </cell>
          <cell r="D194">
            <v>0</v>
          </cell>
          <cell r="H194">
            <v>1846000000</v>
          </cell>
          <cell r="I194">
            <v>1246752000</v>
          </cell>
          <cell r="O194">
            <v>107520000</v>
          </cell>
          <cell r="P194">
            <v>0</v>
          </cell>
          <cell r="Q194">
            <v>0</v>
          </cell>
          <cell r="R194">
            <v>0</v>
          </cell>
          <cell r="S194">
            <v>0</v>
          </cell>
        </row>
        <row r="195">
          <cell r="C195">
            <v>106938000</v>
          </cell>
          <cell r="D195">
            <v>6938000</v>
          </cell>
          <cell r="H195">
            <v>100000000</v>
          </cell>
          <cell r="I195">
            <v>0</v>
          </cell>
          <cell r="O195">
            <v>0</v>
          </cell>
          <cell r="P195">
            <v>0</v>
          </cell>
          <cell r="Q195">
            <v>0</v>
          </cell>
          <cell r="R195">
            <v>0</v>
          </cell>
          <cell r="S195">
            <v>0</v>
          </cell>
        </row>
        <row r="196">
          <cell r="C196">
            <v>4087797000</v>
          </cell>
          <cell r="D196">
            <v>0</v>
          </cell>
          <cell r="H196">
            <v>3929000000</v>
          </cell>
          <cell r="I196">
            <v>158797000</v>
          </cell>
          <cell r="O196">
            <v>0</v>
          </cell>
          <cell r="P196">
            <v>0</v>
          </cell>
          <cell r="Q196">
            <v>0</v>
          </cell>
          <cell r="R196">
            <v>25000000</v>
          </cell>
          <cell r="S196">
            <v>0</v>
          </cell>
        </row>
        <row r="197">
          <cell r="C197">
            <v>12904000000</v>
          </cell>
          <cell r="D197">
            <v>0</v>
          </cell>
          <cell r="H197">
            <v>10837000000</v>
          </cell>
          <cell r="I197">
            <v>2067000000</v>
          </cell>
          <cell r="O197">
            <v>0</v>
          </cell>
          <cell r="P197">
            <v>0</v>
          </cell>
          <cell r="Q197">
            <v>0</v>
          </cell>
          <cell r="R197">
            <v>1027307200</v>
          </cell>
          <cell r="S197">
            <v>0</v>
          </cell>
        </row>
        <row r="198">
          <cell r="C198">
            <v>100000000</v>
          </cell>
          <cell r="D198">
            <v>0</v>
          </cell>
          <cell r="H198">
            <v>100000000</v>
          </cell>
          <cell r="I198">
            <v>0</v>
          </cell>
          <cell r="O198">
            <v>0</v>
          </cell>
          <cell r="P198">
            <v>0</v>
          </cell>
          <cell r="Q198">
            <v>0</v>
          </cell>
          <cell r="R198">
            <v>0</v>
          </cell>
          <cell r="S198">
            <v>0</v>
          </cell>
        </row>
        <row r="199">
          <cell r="C199">
            <v>7769600000</v>
          </cell>
          <cell r="D199">
            <v>0</v>
          </cell>
          <cell r="H199">
            <v>5636000000</v>
          </cell>
          <cell r="I199">
            <v>2133600000</v>
          </cell>
          <cell r="O199">
            <v>0</v>
          </cell>
          <cell r="P199">
            <v>0</v>
          </cell>
          <cell r="Q199">
            <v>0</v>
          </cell>
          <cell r="R199">
            <v>576982207</v>
          </cell>
          <cell r="S199">
            <v>0</v>
          </cell>
        </row>
        <row r="200">
          <cell r="C200">
            <v>104867249000</v>
          </cell>
          <cell r="D200">
            <v>148859000</v>
          </cell>
          <cell r="H200">
            <v>19473000000</v>
          </cell>
          <cell r="I200">
            <v>85245390000</v>
          </cell>
          <cell r="O200">
            <v>1211950000</v>
          </cell>
          <cell r="P200">
            <v>0</v>
          </cell>
          <cell r="Q200">
            <v>0</v>
          </cell>
          <cell r="R200">
            <v>218479775</v>
          </cell>
          <cell r="S200">
            <v>0</v>
          </cell>
        </row>
        <row r="201">
          <cell r="C201">
            <v>5367186000</v>
          </cell>
          <cell r="D201">
            <v>0</v>
          </cell>
          <cell r="H201">
            <v>4805000000</v>
          </cell>
          <cell r="I201">
            <v>562186000</v>
          </cell>
          <cell r="O201">
            <v>0</v>
          </cell>
          <cell r="P201">
            <v>0</v>
          </cell>
          <cell r="Q201">
            <v>0</v>
          </cell>
          <cell r="R201">
            <v>44000000</v>
          </cell>
          <cell r="S201">
            <v>0</v>
          </cell>
        </row>
        <row r="202">
          <cell r="C202">
            <v>450000000</v>
          </cell>
          <cell r="D202">
            <v>0</v>
          </cell>
          <cell r="H202">
            <v>0</v>
          </cell>
          <cell r="I202">
            <v>450000000</v>
          </cell>
          <cell r="O202">
            <v>0</v>
          </cell>
          <cell r="P202">
            <v>0</v>
          </cell>
          <cell r="Q202">
            <v>0</v>
          </cell>
          <cell r="R202">
            <v>0</v>
          </cell>
          <cell r="S202">
            <v>0</v>
          </cell>
        </row>
        <row r="203">
          <cell r="C203">
            <v>1450500000</v>
          </cell>
          <cell r="D203">
            <v>0</v>
          </cell>
          <cell r="H203">
            <v>654000000</v>
          </cell>
          <cell r="I203">
            <v>796500000</v>
          </cell>
          <cell r="O203">
            <v>0</v>
          </cell>
          <cell r="P203">
            <v>0</v>
          </cell>
          <cell r="Q203">
            <v>0</v>
          </cell>
          <cell r="R203">
            <v>0</v>
          </cell>
          <cell r="S203">
            <v>0</v>
          </cell>
        </row>
        <row r="204">
          <cell r="C204">
            <v>10608249000</v>
          </cell>
          <cell r="D204">
            <v>64084000</v>
          </cell>
          <cell r="H204">
            <v>5393000000</v>
          </cell>
          <cell r="I204">
            <v>5151165000</v>
          </cell>
          <cell r="O204">
            <v>0</v>
          </cell>
          <cell r="P204">
            <v>0</v>
          </cell>
          <cell r="Q204">
            <v>0</v>
          </cell>
          <cell r="R204">
            <v>92909000</v>
          </cell>
          <cell r="S204">
            <v>0</v>
          </cell>
        </row>
        <row r="205">
          <cell r="C205">
            <v>13765879471</v>
          </cell>
          <cell r="D205">
            <v>0</v>
          </cell>
          <cell r="H205">
            <v>0</v>
          </cell>
          <cell r="I205">
            <v>13765879471</v>
          </cell>
          <cell r="O205">
            <v>0</v>
          </cell>
          <cell r="P205">
            <v>0</v>
          </cell>
          <cell r="Q205">
            <v>2053709500</v>
          </cell>
          <cell r="R205">
            <v>49774000</v>
          </cell>
          <cell r="S205">
            <v>0</v>
          </cell>
        </row>
        <row r="206">
          <cell r="C206">
            <v>330000000</v>
          </cell>
          <cell r="D206">
            <v>0</v>
          </cell>
          <cell r="H206">
            <v>0</v>
          </cell>
          <cell r="I206">
            <v>330000000</v>
          </cell>
          <cell r="O206">
            <v>0</v>
          </cell>
          <cell r="P206">
            <v>0</v>
          </cell>
          <cell r="Q206">
            <v>0</v>
          </cell>
          <cell r="R206">
            <v>126888500</v>
          </cell>
          <cell r="S206">
            <v>0</v>
          </cell>
        </row>
        <row r="207">
          <cell r="C207">
            <v>300000000</v>
          </cell>
          <cell r="D207">
            <v>0</v>
          </cell>
          <cell r="H207">
            <v>0</v>
          </cell>
          <cell r="I207">
            <v>300000000</v>
          </cell>
          <cell r="O207">
            <v>0</v>
          </cell>
          <cell r="P207">
            <v>0</v>
          </cell>
          <cell r="Q207">
            <v>0</v>
          </cell>
          <cell r="R207">
            <v>0</v>
          </cell>
          <cell r="S207">
            <v>0</v>
          </cell>
        </row>
        <row r="208">
          <cell r="C208">
            <v>100000000</v>
          </cell>
          <cell r="D208">
            <v>0</v>
          </cell>
          <cell r="H208">
            <v>100000000</v>
          </cell>
          <cell r="I208">
            <v>0</v>
          </cell>
          <cell r="O208">
            <v>0</v>
          </cell>
          <cell r="P208">
            <v>0</v>
          </cell>
          <cell r="Q208">
            <v>0</v>
          </cell>
          <cell r="R208">
            <v>0</v>
          </cell>
          <cell r="S208">
            <v>0</v>
          </cell>
        </row>
        <row r="209">
          <cell r="C209">
            <v>100000000</v>
          </cell>
          <cell r="D209">
            <v>0</v>
          </cell>
          <cell r="H209">
            <v>100000000</v>
          </cell>
          <cell r="I209">
            <v>0</v>
          </cell>
          <cell r="O209">
            <v>3578600</v>
          </cell>
          <cell r="P209">
            <v>0</v>
          </cell>
          <cell r="Q209">
            <v>0</v>
          </cell>
          <cell r="R209">
            <v>339000</v>
          </cell>
          <cell r="S209">
            <v>0</v>
          </cell>
        </row>
        <row r="210">
          <cell r="C210">
            <v>651000000</v>
          </cell>
          <cell r="D210">
            <v>0</v>
          </cell>
          <cell r="H210">
            <v>444000000</v>
          </cell>
          <cell r="I210">
            <v>207000000</v>
          </cell>
          <cell r="O210">
            <v>0</v>
          </cell>
          <cell r="P210">
            <v>0</v>
          </cell>
          <cell r="Q210">
            <v>0</v>
          </cell>
          <cell r="R210">
            <v>3000000</v>
          </cell>
          <cell r="S210">
            <v>0</v>
          </cell>
        </row>
        <row r="211">
          <cell r="C211">
            <v>1259000000</v>
          </cell>
          <cell r="D211">
            <v>0</v>
          </cell>
          <cell r="H211">
            <v>1265000000</v>
          </cell>
          <cell r="I211">
            <v>-6000000</v>
          </cell>
          <cell r="O211">
            <v>0</v>
          </cell>
          <cell r="P211">
            <v>0</v>
          </cell>
          <cell r="Q211">
            <v>0</v>
          </cell>
          <cell r="R211">
            <v>6000000</v>
          </cell>
          <cell r="S211">
            <v>0</v>
          </cell>
        </row>
        <row r="212">
          <cell r="C212">
            <v>2335338000</v>
          </cell>
          <cell r="D212">
            <v>0</v>
          </cell>
          <cell r="H212">
            <v>2153747000</v>
          </cell>
          <cell r="I212">
            <v>181591000</v>
          </cell>
          <cell r="O212">
            <v>0</v>
          </cell>
          <cell r="P212">
            <v>0</v>
          </cell>
          <cell r="Q212">
            <v>0</v>
          </cell>
          <cell r="R212">
            <v>0</v>
          </cell>
          <cell r="S212">
            <v>0</v>
          </cell>
        </row>
        <row r="213">
          <cell r="C213">
            <v>2227656000</v>
          </cell>
          <cell r="D213">
            <v>0</v>
          </cell>
          <cell r="H213">
            <v>1851056000</v>
          </cell>
          <cell r="I213">
            <v>376600000</v>
          </cell>
          <cell r="O213">
            <v>0</v>
          </cell>
          <cell r="P213">
            <v>0</v>
          </cell>
          <cell r="Q213">
            <v>0</v>
          </cell>
          <cell r="R213">
            <v>0</v>
          </cell>
          <cell r="S213">
            <v>0</v>
          </cell>
        </row>
        <row r="214">
          <cell r="C214">
            <v>2364000000</v>
          </cell>
          <cell r="D214">
            <v>1100000000</v>
          </cell>
          <cell r="H214">
            <v>1275000000</v>
          </cell>
          <cell r="I214">
            <v>-11000000</v>
          </cell>
          <cell r="O214">
            <v>0</v>
          </cell>
          <cell r="P214">
            <v>0</v>
          </cell>
          <cell r="Q214">
            <v>0</v>
          </cell>
          <cell r="R214">
            <v>12985000</v>
          </cell>
          <cell r="S214">
            <v>0</v>
          </cell>
        </row>
        <row r="215">
          <cell r="C215">
            <v>6424867897</v>
          </cell>
          <cell r="D215">
            <v>113867897</v>
          </cell>
          <cell r="H215">
            <v>268000000</v>
          </cell>
          <cell r="I215">
            <v>6043000000</v>
          </cell>
          <cell r="O215">
            <v>0</v>
          </cell>
          <cell r="P215">
            <v>0</v>
          </cell>
          <cell r="Q215">
            <v>0</v>
          </cell>
          <cell r="R215">
            <v>127556000</v>
          </cell>
          <cell r="S215">
            <v>0</v>
          </cell>
        </row>
        <row r="216">
          <cell r="C216">
            <v>962500000</v>
          </cell>
          <cell r="D216">
            <v>43500000</v>
          </cell>
          <cell r="H216">
            <v>475000000</v>
          </cell>
          <cell r="I216">
            <v>444000000</v>
          </cell>
          <cell r="O216">
            <v>0</v>
          </cell>
          <cell r="P216">
            <v>0</v>
          </cell>
          <cell r="Q216">
            <v>0</v>
          </cell>
          <cell r="R216">
            <v>20093516</v>
          </cell>
          <cell r="S216">
            <v>0</v>
          </cell>
        </row>
        <row r="217">
          <cell r="C217">
            <v>1442551536</v>
          </cell>
          <cell r="D217">
            <v>341551536</v>
          </cell>
          <cell r="H217">
            <v>904000000</v>
          </cell>
          <cell r="I217">
            <v>197000000</v>
          </cell>
          <cell r="O217">
            <v>197000000</v>
          </cell>
          <cell r="P217">
            <v>0</v>
          </cell>
          <cell r="Q217">
            <v>0</v>
          </cell>
          <cell r="R217">
            <v>152392311</v>
          </cell>
          <cell r="S217">
            <v>0</v>
          </cell>
        </row>
        <row r="218">
          <cell r="C218">
            <v>109980000</v>
          </cell>
          <cell r="D218">
            <v>9980000</v>
          </cell>
          <cell r="H218">
            <v>100000000</v>
          </cell>
          <cell r="I218">
            <v>0</v>
          </cell>
          <cell r="O218">
            <v>0</v>
          </cell>
          <cell r="P218">
            <v>0</v>
          </cell>
          <cell r="Q218">
            <v>0</v>
          </cell>
          <cell r="R218">
            <v>0</v>
          </cell>
          <cell r="S218">
            <v>0</v>
          </cell>
        </row>
        <row r="219">
          <cell r="C219">
            <v>900000000</v>
          </cell>
          <cell r="D219">
            <v>0</v>
          </cell>
          <cell r="H219">
            <v>900000000</v>
          </cell>
          <cell r="I219">
            <v>0</v>
          </cell>
          <cell r="O219">
            <v>0</v>
          </cell>
          <cell r="P219">
            <v>0</v>
          </cell>
          <cell r="Q219">
            <v>0</v>
          </cell>
          <cell r="R219">
            <v>0</v>
          </cell>
          <cell r="S219">
            <v>0</v>
          </cell>
        </row>
        <row r="220">
          <cell r="C220">
            <v>100000000</v>
          </cell>
          <cell r="D220">
            <v>0</v>
          </cell>
          <cell r="H220">
            <v>100000000</v>
          </cell>
          <cell r="I220">
            <v>0</v>
          </cell>
          <cell r="O220">
            <v>0</v>
          </cell>
          <cell r="P220">
            <v>0</v>
          </cell>
          <cell r="Q220">
            <v>0</v>
          </cell>
          <cell r="R220">
            <v>0</v>
          </cell>
          <cell r="S220">
            <v>0</v>
          </cell>
        </row>
        <row r="221">
          <cell r="C221">
            <v>100000000</v>
          </cell>
          <cell r="D221">
            <v>0</v>
          </cell>
          <cell r="H221">
            <v>100000000</v>
          </cell>
          <cell r="I221">
            <v>0</v>
          </cell>
          <cell r="O221">
            <v>0</v>
          </cell>
          <cell r="P221">
            <v>0</v>
          </cell>
          <cell r="Q221">
            <v>0</v>
          </cell>
          <cell r="R221">
            <v>0</v>
          </cell>
          <cell r="S221">
            <v>0</v>
          </cell>
        </row>
        <row r="222">
          <cell r="C222">
            <v>150000000</v>
          </cell>
          <cell r="D222">
            <v>0</v>
          </cell>
          <cell r="H222">
            <v>100000000</v>
          </cell>
          <cell r="I222">
            <v>50000000</v>
          </cell>
          <cell r="O222">
            <v>0</v>
          </cell>
          <cell r="P222">
            <v>0</v>
          </cell>
          <cell r="Q222">
            <v>0</v>
          </cell>
          <cell r="R222">
            <v>50000000</v>
          </cell>
          <cell r="S222">
            <v>0</v>
          </cell>
        </row>
        <row r="223">
          <cell r="C223">
            <v>100000000</v>
          </cell>
          <cell r="D223">
            <v>0</v>
          </cell>
          <cell r="H223">
            <v>100000000</v>
          </cell>
          <cell r="I223">
            <v>0</v>
          </cell>
          <cell r="O223">
            <v>0</v>
          </cell>
          <cell r="P223">
            <v>0</v>
          </cell>
          <cell r="Q223">
            <v>0</v>
          </cell>
          <cell r="R223">
            <v>0</v>
          </cell>
          <cell r="S223">
            <v>0</v>
          </cell>
        </row>
        <row r="224">
          <cell r="C224">
            <v>444448897</v>
          </cell>
          <cell r="D224">
            <v>0</v>
          </cell>
          <cell r="H224">
            <v>2430000000</v>
          </cell>
          <cell r="I224">
            <v>-1985551103</v>
          </cell>
          <cell r="O224">
            <v>0</v>
          </cell>
          <cell r="P224">
            <v>0</v>
          </cell>
          <cell r="Q224">
            <v>0</v>
          </cell>
          <cell r="R224">
            <v>0</v>
          </cell>
          <cell r="S224">
            <v>0</v>
          </cell>
        </row>
        <row r="225">
          <cell r="C225">
            <v>100000000</v>
          </cell>
          <cell r="D225">
            <v>0</v>
          </cell>
          <cell r="H225">
            <v>0</v>
          </cell>
          <cell r="I225">
            <v>100000000</v>
          </cell>
          <cell r="O225">
            <v>0</v>
          </cell>
          <cell r="P225">
            <v>0</v>
          </cell>
          <cell r="Q225">
            <v>0</v>
          </cell>
          <cell r="R225">
            <v>0</v>
          </cell>
          <cell r="S225">
            <v>0</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60"/>
      <sheetName val="BIEU 61"/>
      <sheetName val="BIEU 62"/>
      <sheetName val="Biểu 63"/>
      <sheetName val="Biểu 64"/>
      <sheetName val="Biểu 65"/>
      <sheetName val="Bieu 66"/>
      <sheetName val="Bieu 67"/>
      <sheetName val="Bieu 68"/>
      <sheetName val="Bieu 69"/>
      <sheetName val="Bieu 70 (2021)"/>
    </sheetNames>
    <sheetDataSet>
      <sheetData sheetId="0" refreshError="1"/>
      <sheetData sheetId="1" refreshError="1"/>
      <sheetData sheetId="2" refreshError="1"/>
      <sheetData sheetId="3" refreshError="1"/>
      <sheetData sheetId="4" refreshError="1"/>
      <sheetData sheetId="5" refreshError="1"/>
      <sheetData sheetId="6">
        <row r="11">
          <cell r="C11">
            <v>24936571351</v>
          </cell>
        </row>
      </sheetData>
      <sheetData sheetId="7">
        <row r="11">
          <cell r="D11">
            <v>16417000000</v>
          </cell>
        </row>
      </sheetData>
      <sheetData sheetId="8">
        <row r="10">
          <cell r="D10">
            <v>13243884000</v>
          </cell>
          <cell r="E10">
            <v>2089585827</v>
          </cell>
        </row>
        <row r="12">
          <cell r="D12">
            <v>596500000</v>
          </cell>
        </row>
        <row r="13">
          <cell r="E13">
            <v>126875748</v>
          </cell>
        </row>
        <row r="14">
          <cell r="D14">
            <v>2786129500</v>
          </cell>
        </row>
        <row r="15">
          <cell r="D15">
            <v>1932447500</v>
          </cell>
        </row>
        <row r="16">
          <cell r="D16">
            <v>5954807000</v>
          </cell>
        </row>
      </sheetData>
      <sheetData sheetId="9" refreshError="1"/>
      <sheetData sheetId="10">
        <row r="29">
          <cell r="F29">
            <v>56815512829</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nh thu 100, TL%"/>
      <sheetName val="B60 CĐ"/>
      <sheetName val="B61 thu (ok)"/>
      <sheetName val="B62 chi-ok"/>
      <sheetName val="B63"/>
      <sheetName val="B64"/>
      <sheetName val="B65"/>
      <sheetName val="B66-TM tang chi QLNNok"/>
      <sheetName val="B67- thiên tai 0k"/>
      <sheetName val="B68 DP-tang thu)-ok"/>
      <sheetName val="B69-ok"/>
      <sheetName val="B70- ok"/>
      <sheetName val="Tỉnh BSCMT"/>
      <sheetName val="TU"/>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9">
          <cell r="C9">
            <v>12528463000</v>
          </cell>
        </row>
      </sheetData>
      <sheetData sheetId="8">
        <row r="10">
          <cell r="D10">
            <v>31099000000</v>
          </cell>
        </row>
      </sheetData>
      <sheetData sheetId="9">
        <row r="9">
          <cell r="D9">
            <v>15666670170</v>
          </cell>
          <cell r="E9">
            <v>21597130984</v>
          </cell>
        </row>
        <row r="11">
          <cell r="E11">
            <v>9962777780</v>
          </cell>
        </row>
        <row r="27">
          <cell r="D27">
            <v>7179326200</v>
          </cell>
        </row>
        <row r="28">
          <cell r="D28">
            <v>744800000</v>
          </cell>
        </row>
        <row r="31">
          <cell r="D31">
            <v>1122808100</v>
          </cell>
        </row>
        <row r="32">
          <cell r="D32">
            <v>50000000</v>
          </cell>
        </row>
        <row r="33">
          <cell r="D33">
            <v>75000000</v>
          </cell>
        </row>
        <row r="34">
          <cell r="D34">
            <v>126683000</v>
          </cell>
        </row>
        <row r="35">
          <cell r="D35">
            <v>178253000</v>
          </cell>
          <cell r="E35">
            <v>863000000</v>
          </cell>
        </row>
        <row r="36">
          <cell r="C36">
            <v>1864350000</v>
          </cell>
        </row>
        <row r="37">
          <cell r="D37">
            <v>1934899400</v>
          </cell>
          <cell r="E37">
            <v>871337100</v>
          </cell>
        </row>
        <row r="38">
          <cell r="D38">
            <v>326066400</v>
          </cell>
        </row>
        <row r="39">
          <cell r="D39">
            <v>1720462500</v>
          </cell>
          <cell r="E39">
            <v>125715900</v>
          </cell>
        </row>
      </sheetData>
      <sheetData sheetId="10" refreshError="1"/>
      <sheetData sheetId="11">
        <row r="16">
          <cell r="C16">
            <v>100162258718</v>
          </cell>
        </row>
      </sheetData>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60"/>
      <sheetName val="BIEU 61"/>
      <sheetName val="BIEU 62"/>
      <sheetName val="BIEU 63"/>
      <sheetName val="BIEU 64"/>
      <sheetName val="MB 64 có xã"/>
      <sheetName val="Mẩu biểu số 64"/>
      <sheetName val="MB CTMT có xã - chính "/>
      <sheetName val="CTMT  mẩu 65"/>
      <sheetName val="Mẩu biểu số 66"/>
      <sheetName val="Mẩu biểu số 67"/>
      <sheetName val="Mẩu biểu 68"/>
      <sheetName val="Mau biêu 70"/>
    </sheetNames>
    <sheetDataSet>
      <sheetData sheetId="0"/>
      <sheetData sheetId="1"/>
      <sheetData sheetId="2"/>
      <sheetData sheetId="3"/>
      <sheetData sheetId="4"/>
      <sheetData sheetId="5"/>
      <sheetData sheetId="6"/>
      <sheetData sheetId="7"/>
      <sheetData sheetId="8"/>
      <sheetData sheetId="9"/>
      <sheetData sheetId="10"/>
      <sheetData sheetId="11">
        <row r="9">
          <cell r="D9">
            <v>20303567000</v>
          </cell>
        </row>
        <row r="13">
          <cell r="D13">
            <v>4331144000</v>
          </cell>
        </row>
        <row r="14">
          <cell r="D14">
            <v>550000000</v>
          </cell>
        </row>
        <row r="16">
          <cell r="D16">
            <v>3012275000</v>
          </cell>
        </row>
        <row r="17">
          <cell r="D17">
            <v>12000000</v>
          </cell>
        </row>
        <row r="20">
          <cell r="D20">
            <v>1756056000</v>
          </cell>
        </row>
        <row r="21">
          <cell r="D21">
            <v>2713484800</v>
          </cell>
        </row>
        <row r="23">
          <cell r="D23">
            <v>6598772400</v>
          </cell>
        </row>
      </sheetData>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01"/>
      <sheetName val="PL 02"/>
      <sheetName val="PL 03"/>
      <sheetName val="PL04"/>
    </sheetNames>
    <sheetDataSet>
      <sheetData sheetId="0">
        <row r="10">
          <cell r="E10">
            <v>1954076152</v>
          </cell>
          <cell r="H10">
            <v>1875284842</v>
          </cell>
        </row>
      </sheetData>
      <sheetData sheetId="1">
        <row r="11">
          <cell r="D11">
            <v>1890519057</v>
          </cell>
          <cell r="E11">
            <v>12474456997</v>
          </cell>
          <cell r="F11">
            <v>858503508</v>
          </cell>
          <cell r="G11">
            <v>11662843199</v>
          </cell>
        </row>
      </sheetData>
      <sheetData sheetId="2">
        <row r="11">
          <cell r="C11">
            <v>68010579.049000025</v>
          </cell>
          <cell r="D11">
            <v>68010579.049000025</v>
          </cell>
        </row>
        <row r="15">
          <cell r="C15">
            <v>475733113316.95441</v>
          </cell>
          <cell r="D15">
            <v>475733113316.95441</v>
          </cell>
        </row>
        <row r="93">
          <cell r="C93">
            <v>9064448200</v>
          </cell>
          <cell r="D93">
            <v>9064448200</v>
          </cell>
        </row>
        <row r="111">
          <cell r="C111">
            <v>890669807.56482613</v>
          </cell>
          <cell r="D111">
            <v>888627304.60194814</v>
          </cell>
        </row>
        <row r="135">
          <cell r="C135">
            <v>8226640609.6885118</v>
          </cell>
          <cell r="D135">
            <v>7934025163.3388357</v>
          </cell>
        </row>
        <row r="187">
          <cell r="C187">
            <v>20274504802</v>
          </cell>
          <cell r="D187">
            <v>20274504802</v>
          </cell>
        </row>
        <row r="195">
          <cell r="C195">
            <v>12777488054.919998</v>
          </cell>
          <cell r="D195">
            <v>12777488054.919998</v>
          </cell>
        </row>
      </sheetData>
      <sheetData sheetId="3">
        <row r="11">
          <cell r="C11">
            <v>8600000000</v>
          </cell>
          <cell r="D11">
            <v>600000000</v>
          </cell>
        </row>
        <row r="15">
          <cell r="C15">
            <v>49336000000</v>
          </cell>
          <cell r="D15">
            <v>49336000000</v>
          </cell>
        </row>
        <row r="17">
          <cell r="C17">
            <v>2091000000</v>
          </cell>
          <cell r="D17">
            <v>933000000</v>
          </cell>
        </row>
        <row r="29">
          <cell r="C29">
            <v>9334181013.5147839</v>
          </cell>
          <cell r="D29">
            <v>9297841013.5147839</v>
          </cell>
        </row>
        <row r="97">
          <cell r="C97">
            <v>1099164589.28</v>
          </cell>
          <cell r="D97">
            <v>1099164589.28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31"/>
      <sheetName val="49.31"/>
      <sheetName val="50.31"/>
      <sheetName val="51.31"/>
      <sheetName val="52.31"/>
      <sheetName val="53.31"/>
      <sheetName val="54.31"/>
      <sheetName val="55.31"/>
      <sheetName val="56.31"/>
      <sheetName val="57.31"/>
      <sheetName val="58.31"/>
      <sheetName val="59.31"/>
      <sheetName val="60.31"/>
      <sheetName val="61.31"/>
      <sheetName val="62.31"/>
      <sheetName val="63.31"/>
      <sheetName val="64.31"/>
      <sheetName val="60.342"/>
      <sheetName val="61.342"/>
      <sheetName val="CHITIETTHU"/>
      <sheetName val="62.342"/>
      <sheetName val="63."/>
      <sheetName val="64."/>
      <sheetName val="65."/>
      <sheetName val="66"/>
      <sheetName val="67."/>
      <sheetName val="68."/>
      <sheetName val="00000000"/>
      <sheetName val="69."/>
      <sheetName val="70."/>
      <sheetName val="vay VH"/>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9">
          <cell r="I19">
            <v>4974344440069</v>
          </cell>
          <cell r="J19">
            <v>3076337037636</v>
          </cell>
          <cell r="K19">
            <v>1301171485348</v>
          </cell>
          <cell r="L19">
            <v>596835917085</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 KB 1"/>
      <sheetName val="HT KB 1.2"/>
      <sheetName val="HT KB 2"/>
      <sheetName val="Tổng hợp"/>
      <sheetName val="PL Đ1"/>
      <sheetName val="PL Đ2"/>
      <sheetName val="CV 3313"/>
    </sheetNames>
    <sheetDataSet>
      <sheetData sheetId="0">
        <row r="5">
          <cell r="M5">
            <v>215780460094</v>
          </cell>
        </row>
        <row r="6">
          <cell r="M6">
            <v>1299078631764</v>
          </cell>
        </row>
        <row r="7">
          <cell r="M7">
            <v>2193711809</v>
          </cell>
        </row>
        <row r="8">
          <cell r="M8">
            <v>28835007629</v>
          </cell>
        </row>
        <row r="9">
          <cell r="M9">
            <v>10345524829</v>
          </cell>
        </row>
        <row r="10">
          <cell r="M10">
            <v>1164018000000</v>
          </cell>
        </row>
        <row r="11">
          <cell r="M11">
            <v>356085701511</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ổng hợp"/>
      <sheetName val="Chi tiết"/>
      <sheetName val="Truy vấn tabmis -THU"/>
      <sheetName val="Truy vấn tabmis chi"/>
      <sheetName val="truy vấn chi 1511"/>
      <sheetName val="Sheet2"/>
      <sheetName val="Đồng Hới"/>
      <sheetName val="Minh Hóa"/>
      <sheetName val="Ba Đồn"/>
      <sheetName val="Quảng Ninh"/>
      <sheetName val="Quảng Trạch"/>
      <sheetName val="Compatibility Report"/>
    </sheetNames>
    <sheetDataSet>
      <sheetData sheetId="0" refreshError="1"/>
      <sheetData sheetId="1" refreshError="1"/>
      <sheetData sheetId="2" refreshError="1"/>
      <sheetData sheetId="3" refreshError="1"/>
      <sheetData sheetId="4">
        <row r="20">
          <cell r="F20">
            <v>3131536500</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31"/>
      <sheetName val="49.31"/>
      <sheetName val="50.31"/>
      <sheetName val="51.31"/>
      <sheetName val="52.31"/>
      <sheetName val="53.31"/>
      <sheetName val="54.31"/>
      <sheetName val="55.31"/>
      <sheetName val="56.31"/>
      <sheetName val="57.31"/>
      <sheetName val="58.31"/>
      <sheetName val="59.31"/>
      <sheetName val="60.31"/>
      <sheetName val="61.31"/>
      <sheetName val="62.31"/>
      <sheetName val="63.31"/>
      <sheetName val="64.31"/>
      <sheetName val="60.342"/>
      <sheetName val="61.342"/>
      <sheetName val="CHITIETTHU"/>
      <sheetName val="62.342"/>
      <sheetName val="63."/>
      <sheetName val="64."/>
      <sheetName val="65."/>
      <sheetName val="66."/>
      <sheetName val="67."/>
      <sheetName val="68."/>
      <sheetName val="00000000"/>
      <sheetName val="69."/>
      <sheetName val="70"/>
      <sheetName val="vay VH"/>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58">
          <cell r="E58">
            <v>19217255011</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60"/>
      <sheetName val="BIEU 61"/>
      <sheetName val="BIEU 62"/>
      <sheetName val="Biểu 63"/>
      <sheetName val="Biểu 64"/>
      <sheetName val="Biểu 65"/>
      <sheetName val="Bieu 66"/>
      <sheetName val="Bieu 67"/>
      <sheetName val="Bieu 68"/>
      <sheetName val="Bieu 69"/>
      <sheetName val="Bieu 70 (2021)"/>
    </sheetNames>
    <sheetDataSet>
      <sheetData sheetId="0" refreshError="1"/>
      <sheetData sheetId="1" refreshError="1"/>
      <sheetData sheetId="2" refreshError="1"/>
      <sheetData sheetId="3" refreshError="1"/>
      <sheetData sheetId="4" refreshError="1"/>
      <sheetData sheetId="5" refreshError="1"/>
      <sheetData sheetId="6">
        <row r="11">
          <cell r="C11">
            <v>24936571351</v>
          </cell>
          <cell r="D11">
            <v>13482648072</v>
          </cell>
          <cell r="E11">
            <v>11453923279</v>
          </cell>
        </row>
        <row r="13">
          <cell r="D13">
            <v>1342874859</v>
          </cell>
          <cell r="E13">
            <v>367020000</v>
          </cell>
        </row>
        <row r="14">
          <cell r="D14">
            <v>2999247000</v>
          </cell>
          <cell r="E14">
            <v>2600200000</v>
          </cell>
        </row>
        <row r="15">
          <cell r="D15">
            <v>2405759500</v>
          </cell>
          <cell r="E15">
            <v>1030000000</v>
          </cell>
        </row>
        <row r="16">
          <cell r="E16">
            <v>3099974224</v>
          </cell>
        </row>
        <row r="17">
          <cell r="D17">
            <v>6464766713</v>
          </cell>
          <cell r="E17">
            <v>4071399055</v>
          </cell>
        </row>
        <row r="18">
          <cell r="D18">
            <v>270000000</v>
          </cell>
          <cell r="E18">
            <v>285330000</v>
          </cell>
        </row>
      </sheetData>
      <sheetData sheetId="7">
        <row r="11">
          <cell r="D11">
            <v>16417000000</v>
          </cell>
          <cell r="E11">
            <v>1325000000</v>
          </cell>
        </row>
        <row r="22">
          <cell r="D22">
            <v>15500000000</v>
          </cell>
        </row>
        <row r="26">
          <cell r="D26">
            <v>917000000</v>
          </cell>
          <cell r="E26">
            <v>1325000000</v>
          </cell>
        </row>
      </sheetData>
      <sheetData sheetId="8">
        <row r="10">
          <cell r="D10">
            <v>13243884000</v>
          </cell>
        </row>
      </sheetData>
      <sheetData sheetId="9" refreshError="1"/>
      <sheetData sheetId="10">
        <row r="29">
          <cell r="F29">
            <v>56815512829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nh thu 100, TL%"/>
      <sheetName val="B60 CĐ"/>
      <sheetName val="B61 thu (ok)"/>
      <sheetName val="B62 chi-ok"/>
      <sheetName val="B63"/>
      <sheetName val="B64"/>
      <sheetName val="B65"/>
      <sheetName val="B66-TM tang chi QLNNok"/>
      <sheetName val="B67- thiên tai 0k"/>
      <sheetName val="B68 DP-tang thu)-ok"/>
      <sheetName val="B69-ok"/>
      <sheetName val="B70- ok"/>
      <sheetName val="Tỉnh BSCMT"/>
      <sheetName val="TU"/>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9">
          <cell r="C9">
            <v>12528463000</v>
          </cell>
          <cell r="D9">
            <v>10505832000</v>
          </cell>
          <cell r="E9">
            <v>2022631000</v>
          </cell>
        </row>
      </sheetData>
      <sheetData sheetId="8">
        <row r="10">
          <cell r="D10">
            <v>31099000000</v>
          </cell>
          <cell r="E10">
            <v>1737660000</v>
          </cell>
        </row>
        <row r="13">
          <cell r="D13">
            <v>4355722000</v>
          </cell>
          <cell r="E13">
            <v>734408100</v>
          </cell>
        </row>
        <row r="19">
          <cell r="D19">
            <v>2200000000</v>
          </cell>
        </row>
        <row r="21">
          <cell r="D21">
            <v>1625000000</v>
          </cell>
          <cell r="E21">
            <v>277660000</v>
          </cell>
        </row>
        <row r="22">
          <cell r="D22">
            <v>60000000</v>
          </cell>
        </row>
        <row r="23">
          <cell r="D23">
            <v>56500000</v>
          </cell>
        </row>
        <row r="25">
          <cell r="D25">
            <v>70000000</v>
          </cell>
          <cell r="E25">
            <v>2194408100</v>
          </cell>
        </row>
        <row r="27">
          <cell r="D27">
            <v>64000000</v>
          </cell>
        </row>
      </sheetData>
      <sheetData sheetId="9">
        <row r="9">
          <cell r="D9">
            <v>15666670170</v>
          </cell>
        </row>
      </sheetData>
      <sheetData sheetId="10" refreshError="1"/>
      <sheetData sheetId="11">
        <row r="16">
          <cell r="C16">
            <v>100162258718</v>
          </cell>
        </row>
      </sheetData>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60"/>
      <sheetName val="Bieu 61"/>
      <sheetName val="Bieu 62"/>
      <sheetName val="Bieu 63_1"/>
      <sheetName val="Bieu 63_2"/>
      <sheetName val="Bieu 63_3"/>
      <sheetName val="Bieu 64_1"/>
      <sheetName val="Bieu 64_2"/>
      <sheetName val="Bieu 64_3"/>
      <sheetName val="Bieu 65_1"/>
      <sheetName val="Bieu 65_2"/>
      <sheetName val="Bieu 65_3"/>
      <sheetName val="Bieu 66"/>
      <sheetName val="Bieu 67"/>
      <sheetName val="Bieu 68"/>
      <sheetName val="Bieu 69"/>
      <sheetName val="Bieu 7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9">
          <cell r="H9">
            <v>12232068000.000002</v>
          </cell>
          <cell r="I9">
            <v>6452980000</v>
          </cell>
          <cell r="J9">
            <v>5779088000</v>
          </cell>
        </row>
      </sheetData>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tong hop"/>
      <sheetName val="60"/>
      <sheetName val="61 Thu"/>
      <sheetName val="62"/>
      <sheetName val="62HDND"/>
      <sheetName val="63 thu MLNS"/>
      <sheetName val="64 Chi MLNS"/>
      <sheetName val="65 CTMT MLNS"/>
      <sheetName val="66"/>
      <sheetName val="67"/>
      <sheetName val="68"/>
      <sheetName val="69 Chua"/>
      <sheetName val="70h"/>
      <sheetName val="QT NGUON MT TINH CAP"/>
      <sheetName val="NOP TRA NS TIN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1">
          <cell r="C11">
            <v>35695887622</v>
          </cell>
          <cell r="D11">
            <v>19087563778</v>
          </cell>
          <cell r="E11">
            <v>16608323844</v>
          </cell>
        </row>
      </sheetData>
      <sheetData sheetId="9" refreshError="1"/>
      <sheetData sheetId="10" refreshError="1"/>
      <sheetData sheetId="11" refreshError="1"/>
      <sheetData sheetId="12">
        <row r="9">
          <cell r="C9">
            <v>301409898854</v>
          </cell>
        </row>
      </sheetData>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60"/>
      <sheetName val="PL 62"/>
      <sheetName val="CTQL 22.9.22"/>
      <sheetName val="ML22.9.22"/>
      <sheetName val="CTMT 02.03.22"/>
      <sheetName val="Điều chỉnh CTMT 2021"/>
      <sheetName val="Mẩu biểu số 64"/>
      <sheetName val="MB 64 có xã"/>
      <sheetName val="CTMT  mẩu 65"/>
      <sheetName val="MB CTMT có xã - chính "/>
      <sheetName val="Mẩu biểu số 66"/>
      <sheetName val="Mẩu biểu số 67"/>
      <sheetName val="Mẩu biểu 68"/>
      <sheetName val="Mẩu biểu 70 ĐC"/>
      <sheetName val="Chuyển nguồn có xã Đ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5">
          <cell r="C15">
            <v>59792</v>
          </cell>
          <cell r="E15">
            <v>34129</v>
          </cell>
          <cell r="F15">
            <v>25663</v>
          </cell>
        </row>
      </sheetData>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2021"/>
      <sheetName val="Chi 2021"/>
      <sheetName val="PL I-biểu 48"/>
      <sheetName val="PL II-biểu 49"/>
      <sheetName val="PL III-biểu 50"/>
      <sheetName val="PL IV-biểu 51"/>
      <sheetName val="PL V-biểu 52 huyện"/>
      <sheetName val="PL VI-biểu 52 xã"/>
      <sheetName val="PL VII-biểu 53"/>
      <sheetName val="PL VIII-biểu 54"/>
      <sheetName val="PL IX-biểu 55"/>
      <sheetName val="PL X-biểu 56"/>
      <sheetName val="PL XI-biểu 57"/>
      <sheetName val="PL XII-biểu 58"/>
      <sheetName val="PL XIII-biểu 59"/>
      <sheetName val="PL XIV- Biểu 60"/>
      <sheetName val="PL XV-biểu 61"/>
      <sheetName val="PL XVI-biểu 62"/>
      <sheetName val="XDCB (ký KB)"/>
      <sheetName val="PL XVII-biểu 63"/>
      <sheetName val="PL XVIII-biểu 64"/>
      <sheetName val="PL XIX-Dự phòng 2021"/>
      <sheetName val="MB 60-Cân đối"/>
      <sheetName val="MB 61-Thu"/>
      <sheetName val="MB 62-Chi"/>
      <sheetName val="MB 63-Thu MLNS"/>
      <sheetName val="MB 63-Thu hợp mục"/>
      <sheetName val="MB 64-Chi MLNS"/>
      <sheetName val="MB 64-Chi hợp mục"/>
      <sheetName val="MB 65-Chi CTMTQG"/>
      <sheetName val="biểu 66"/>
      <sheetName val="biểu 67"/>
      <sheetName val="biểu 68"/>
      <sheetName val="biểu 69"/>
      <sheetName val="biểu 70"/>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9">
          <cell r="K9">
            <v>21138629999.999996</v>
          </cell>
          <cell r="L9">
            <v>2775670000</v>
          </cell>
          <cell r="M9">
            <v>18362960000</v>
          </cell>
        </row>
      </sheetData>
      <sheetData sheetId="31"/>
      <sheetData sheetId="32"/>
      <sheetData sheetId="33"/>
      <sheetData sheetId="34">
        <row r="10">
          <cell r="J10">
            <v>315889370000</v>
          </cell>
        </row>
      </sheetData>
      <sheetData sheetId="3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TIET THU"/>
      <sheetName val="BIEU 48_ND31"/>
      <sheetName val="BIEU 49_ND31"/>
      <sheetName val="BIEU 50_ND31"/>
      <sheetName val="BIEU 51_ND31"/>
      <sheetName val="BIEU 52_ND31"/>
      <sheetName val="BIEU 53_ND31"/>
      <sheetName val="BIEU 54_ND31"/>
      <sheetName val="BIEU55_ND31"/>
      <sheetName val="BIEU 56_ND31"/>
      <sheetName val="BIEU 57_ND 31"/>
      <sheetName val="BIEU 58_ND31"/>
      <sheetName val="BIEU 59_ND31"/>
      <sheetName val="BIEU 60_ND31"/>
      <sheetName val="BIEU 61_ND31"/>
      <sheetName val="BIEU 62_ND31"/>
      <sheetName val="BIEU 64_ND31"/>
      <sheetName val="MAU 60_TT342"/>
      <sheetName val="MAU 61_TT342"/>
      <sheetName val="MAU 62_TT342"/>
      <sheetName val="MAU 63_THU MLNS"/>
      <sheetName val="MAU 64_CHI ML"/>
      <sheetName val="MAU 65_TT342_CTCTMTQG"/>
      <sheetName val="MAU 66_TT342"/>
      <sheetName val="MAU 67_TT342"/>
      <sheetName val="MAU 68_TT342"/>
      <sheetName val="MAU 69_TT342"/>
      <sheetName val="MAU 70_TT342"/>
      <sheetName val="CHI KHAC"/>
      <sheetName val="CHI TIET NOP TRA TINH"/>
      <sheetName val="TINH CAP MT"/>
      <sheetName val="0000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1">
          <cell r="B21">
            <v>32395386154</v>
          </cell>
          <cell r="D21">
            <v>3980872186</v>
          </cell>
          <cell r="E21">
            <v>28414513968</v>
          </cell>
        </row>
      </sheetData>
      <sheetData sheetId="24"/>
      <sheetData sheetId="25"/>
      <sheetData sheetId="26"/>
      <sheetData sheetId="27">
        <row r="8">
          <cell r="C8">
            <v>280541842165</v>
          </cell>
        </row>
      </sheetData>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6."/>
      <sheetName val="67."/>
      <sheetName val="68."/>
      <sheetName val="70"/>
      <sheetName val="00000000"/>
    </sheetNames>
    <sheetDataSet>
      <sheetData sheetId="0"/>
      <sheetData sheetId="1"/>
      <sheetData sheetId="2">
        <row r="191">
          <cell r="B191">
            <v>253574516000</v>
          </cell>
        </row>
        <row r="192">
          <cell r="B192">
            <v>253574516000</v>
          </cell>
        </row>
      </sheetData>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FF00"/>
  </sheetPr>
  <dimension ref="A1:H45"/>
  <sheetViews>
    <sheetView tabSelected="1" workbookViewId="0">
      <pane xSplit="2" ySplit="7" topLeftCell="C8" activePane="bottomRight" state="frozen"/>
      <selection pane="topRight" activeCell="C1" sqref="C1"/>
      <selection pane="bottomLeft" activeCell="A8" sqref="A8"/>
      <selection pane="bottomRight" activeCell="C22" sqref="C22"/>
    </sheetView>
  </sheetViews>
  <sheetFormatPr defaultColWidth="8.765625" defaultRowHeight="15.6"/>
  <cols>
    <col min="1" max="1" width="4.3828125" style="208" customWidth="1"/>
    <col min="2" max="2" width="27.3046875" style="208" customWidth="1"/>
    <col min="3" max="3" width="16" style="209" customWidth="1"/>
    <col min="4" max="4" width="15.07421875" style="209" customWidth="1"/>
    <col min="5" max="5" width="14.3828125" style="209" customWidth="1"/>
    <col min="6" max="6" width="6.765625" style="214" customWidth="1"/>
    <col min="7" max="7" width="16.61328125" style="209" bestFit="1" customWidth="1"/>
    <col min="8" max="8" width="14.61328125" style="208" bestFit="1" customWidth="1"/>
    <col min="9" max="16384" width="8.765625" style="208"/>
  </cols>
  <sheetData>
    <row r="1" spans="1:8">
      <c r="F1" s="106" t="s">
        <v>1070</v>
      </c>
    </row>
    <row r="2" spans="1:8">
      <c r="A2" s="1245" t="s">
        <v>2593</v>
      </c>
      <c r="B2" s="1245"/>
      <c r="C2" s="1245"/>
      <c r="D2" s="1245"/>
      <c r="E2" s="1245"/>
      <c r="F2" s="1245"/>
    </row>
    <row r="3" spans="1:8">
      <c r="A3" s="1246" t="s">
        <v>2462</v>
      </c>
      <c r="B3" s="1246"/>
      <c r="C3" s="1246"/>
      <c r="D3" s="1246"/>
      <c r="E3" s="1246"/>
      <c r="F3" s="1246"/>
    </row>
    <row r="4" spans="1:8">
      <c r="F4" s="107" t="s">
        <v>562</v>
      </c>
    </row>
    <row r="5" spans="1:8" ht="20.25" customHeight="1">
      <c r="A5" s="1247" t="s">
        <v>280</v>
      </c>
      <c r="B5" s="1247" t="s">
        <v>282</v>
      </c>
      <c r="C5" s="1248" t="s">
        <v>541</v>
      </c>
      <c r="D5" s="1248" t="s">
        <v>535</v>
      </c>
      <c r="E5" s="1247" t="s">
        <v>524</v>
      </c>
      <c r="F5" s="1247"/>
    </row>
    <row r="6" spans="1:8" ht="31.2">
      <c r="A6" s="1247"/>
      <c r="B6" s="1247"/>
      <c r="C6" s="1248"/>
      <c r="D6" s="1248"/>
      <c r="E6" s="119" t="s">
        <v>579</v>
      </c>
      <c r="F6" s="108" t="s">
        <v>1071</v>
      </c>
    </row>
    <row r="7" spans="1:8" s="210" customFormat="1" ht="18" customHeight="1">
      <c r="A7" s="58" t="s">
        <v>268</v>
      </c>
      <c r="B7" s="58" t="s">
        <v>269</v>
      </c>
      <c r="C7" s="58">
        <v>1</v>
      </c>
      <c r="D7" s="58">
        <v>2</v>
      </c>
      <c r="E7" s="63" t="s">
        <v>580</v>
      </c>
      <c r="F7" s="109" t="s">
        <v>1072</v>
      </c>
      <c r="G7" s="413">
        <f>D8-'50.31'!G8</f>
        <v>-94180800204</v>
      </c>
    </row>
    <row r="8" spans="1:8" s="212" customFormat="1" ht="18" customHeight="1">
      <c r="A8" s="116" t="s">
        <v>268</v>
      </c>
      <c r="B8" s="57" t="s">
        <v>1073</v>
      </c>
      <c r="C8" s="119">
        <f>C9+C12+C16+C15+C17+C18+C19</f>
        <v>12079862000000</v>
      </c>
      <c r="D8" s="119">
        <f>D9+D12+D16+D15+D17+D18+D19</f>
        <v>18908548400186</v>
      </c>
      <c r="E8" s="119">
        <f t="shared" ref="E8" si="0">E9+E12</f>
        <v>1350129066920</v>
      </c>
      <c r="F8" s="108">
        <f t="shared" ref="F8:F14" si="1">D8/C8</f>
        <v>1.5652950671279191</v>
      </c>
      <c r="G8" s="223">
        <f>'60.342'!C9</f>
        <v>25223826430351</v>
      </c>
      <c r="H8" s="211">
        <f>G8-D8</f>
        <v>6315278030165</v>
      </c>
    </row>
    <row r="9" spans="1:8" s="212" customFormat="1" ht="27.75" customHeight="1">
      <c r="A9" s="116" t="s">
        <v>273</v>
      </c>
      <c r="B9" s="57" t="s">
        <v>1074</v>
      </c>
      <c r="C9" s="119">
        <f>C10+C11</f>
        <v>4584500000000</v>
      </c>
      <c r="D9" s="119">
        <f t="shared" ref="D9:E9" si="2">D10+D11</f>
        <v>5993789564546</v>
      </c>
      <c r="E9" s="119">
        <f t="shared" si="2"/>
        <v>1409289564546</v>
      </c>
      <c r="F9" s="108">
        <f t="shared" si="1"/>
        <v>1.3074031114725706</v>
      </c>
      <c r="G9" s="223">
        <v>10446203000000</v>
      </c>
      <c r="H9" s="425">
        <f>'60.342'!I18</f>
        <v>6077212647287</v>
      </c>
    </row>
    <row r="10" spans="1:8" ht="21" customHeight="1">
      <c r="A10" s="58" t="s">
        <v>547</v>
      </c>
      <c r="B10" s="59" t="s">
        <v>1075</v>
      </c>
      <c r="C10" s="209">
        <f>'61.342'!D9-'61.342'!D53-'61.342'!D56-'61.342'!D74-'61.342'!D77-'61.342'!D93-'61.342'!D113-C11+5100000000</f>
        <v>3481800000000</v>
      </c>
      <c r="D10" s="63">
        <f>'60.342'!C11</f>
        <v>4713921725855</v>
      </c>
      <c r="E10" s="63">
        <f>D10-C10</f>
        <v>1232121725855</v>
      </c>
      <c r="F10" s="109">
        <f t="shared" si="1"/>
        <v>1.3538749284436211</v>
      </c>
      <c r="G10" s="209">
        <f>G9-C8</f>
        <v>-1633659000000</v>
      </c>
      <c r="H10" s="211">
        <f>H8-H9</f>
        <v>238065382878</v>
      </c>
    </row>
    <row r="11" spans="1:8" ht="21" customHeight="1">
      <c r="A11" s="58" t="s">
        <v>547</v>
      </c>
      <c r="B11" s="59" t="s">
        <v>1076</v>
      </c>
      <c r="C11" s="63">
        <f>'61.342'!D12+'61.342'!D14+'61.342'!D21+'61.342'!D22+'61.342'!D23+'61.342'!D28+'61.342'!D30+'61.342'!D41+'61.342'!D42+'61.342'!D43+'61.342'!D51+'61.342'!D54</f>
        <v>1102700000000</v>
      </c>
      <c r="D11" s="63">
        <f>'60.342'!C12</f>
        <v>1279867838691</v>
      </c>
      <c r="E11" s="63">
        <f>D11-C11</f>
        <v>177167838691</v>
      </c>
      <c r="F11" s="109">
        <f t="shared" si="1"/>
        <v>1.1606673063308244</v>
      </c>
      <c r="G11" s="209">
        <f>D9-'50.31'!G9</f>
        <v>0</v>
      </c>
      <c r="H11" s="1001"/>
    </row>
    <row r="12" spans="1:8" s="212" customFormat="1" ht="21" customHeight="1">
      <c r="A12" s="116" t="s">
        <v>274</v>
      </c>
      <c r="B12" s="57" t="s">
        <v>1077</v>
      </c>
      <c r="C12" s="119">
        <f>C13+C14</f>
        <v>7495362000000</v>
      </c>
      <c r="D12" s="119">
        <f t="shared" ref="D12:E12" si="3">D13+D14</f>
        <v>7436201502374</v>
      </c>
      <c r="E12" s="119">
        <f t="shared" si="3"/>
        <v>-59160497626</v>
      </c>
      <c r="F12" s="108">
        <f t="shared" si="1"/>
        <v>0.99210705265122623</v>
      </c>
      <c r="G12" s="223"/>
      <c r="H12" s="211">
        <f>D8-D20</f>
        <v>671601205258</v>
      </c>
    </row>
    <row r="13" spans="1:8" ht="34.5" customHeight="1">
      <c r="A13" s="58">
        <v>1</v>
      </c>
      <c r="B13" s="59" t="s">
        <v>1078</v>
      </c>
      <c r="C13" s="63">
        <f>'61.342'!D123</f>
        <v>4636742000000</v>
      </c>
      <c r="D13" s="63">
        <f>'60.342'!D19</f>
        <v>5070282000000</v>
      </c>
      <c r="E13" s="63">
        <f>D13-C13</f>
        <v>433540000000</v>
      </c>
      <c r="F13" s="109">
        <f t="shared" si="1"/>
        <v>1.093500997036281</v>
      </c>
      <c r="H13" s="213">
        <f>H12-707295999994</f>
        <v>-35694794736</v>
      </c>
    </row>
    <row r="14" spans="1:8" ht="21" customHeight="1">
      <c r="A14" s="58">
        <v>2</v>
      </c>
      <c r="B14" s="59" t="s">
        <v>1079</v>
      </c>
      <c r="C14" s="63">
        <f>'61.342'!D124</f>
        <v>2858620000000</v>
      </c>
      <c r="D14" s="63">
        <f>'60.342'!D20</f>
        <v>2365919502374</v>
      </c>
      <c r="E14" s="63">
        <f>D14-C14</f>
        <v>-492700497626</v>
      </c>
      <c r="F14" s="109">
        <f t="shared" si="1"/>
        <v>0.82764393391706492</v>
      </c>
      <c r="G14" s="209" t="s">
        <v>2033</v>
      </c>
    </row>
    <row r="15" spans="1:8" s="212" customFormat="1" ht="21" customHeight="1">
      <c r="A15" s="116" t="s">
        <v>275</v>
      </c>
      <c r="B15" s="57" t="s">
        <v>58</v>
      </c>
      <c r="C15" s="119"/>
      <c r="D15" s="119">
        <f>'60.342'!C13</f>
        <v>53000000000</v>
      </c>
      <c r="E15" s="119"/>
      <c r="F15" s="108"/>
      <c r="G15" s="223"/>
      <c r="H15" s="211">
        <f>C9-4584500000000</f>
        <v>0</v>
      </c>
    </row>
    <row r="16" spans="1:8" s="212" customFormat="1" ht="21" customHeight="1">
      <c r="A16" s="116" t="s">
        <v>276</v>
      </c>
      <c r="B16" s="57" t="s">
        <v>1080</v>
      </c>
      <c r="C16" s="119"/>
      <c r="D16" s="119">
        <f>'60.342'!C14</f>
        <v>182573007574</v>
      </c>
      <c r="E16" s="119"/>
      <c r="F16" s="108"/>
      <c r="G16" s="223"/>
    </row>
    <row r="17" spans="1:8" s="212" customFormat="1" ht="31.2">
      <c r="A17" s="116" t="s">
        <v>277</v>
      </c>
      <c r="B17" s="57" t="s">
        <v>637</v>
      </c>
      <c r="C17" s="119"/>
      <c r="D17" s="119">
        <f>'60.342'!C15</f>
        <v>5242984325692</v>
      </c>
      <c r="E17" s="119"/>
      <c r="F17" s="108"/>
      <c r="G17" s="223"/>
    </row>
    <row r="18" spans="1:8" s="212" customFormat="1">
      <c r="A18" s="116" t="s">
        <v>278</v>
      </c>
      <c r="B18" s="57" t="s">
        <v>61</v>
      </c>
      <c r="C18" s="119"/>
      <c r="D18" s="119">
        <f>'60.342'!C16</f>
        <v>0</v>
      </c>
      <c r="E18" s="119"/>
      <c r="F18" s="108"/>
      <c r="G18" s="223"/>
    </row>
    <row r="19" spans="1:8" s="212" customFormat="1">
      <c r="A19" s="116" t="s">
        <v>588</v>
      </c>
      <c r="B19" s="57" t="s">
        <v>807</v>
      </c>
      <c r="C19" s="119"/>
      <c r="D19" s="119"/>
      <c r="E19" s="119"/>
      <c r="F19" s="108"/>
      <c r="G19" s="223">
        <f>D20-D19</f>
        <v>18236947194928</v>
      </c>
    </row>
    <row r="20" spans="1:8" s="212" customFormat="1">
      <c r="A20" s="116" t="s">
        <v>269</v>
      </c>
      <c r="B20" s="57" t="s">
        <v>525</v>
      </c>
      <c r="C20" s="119">
        <f>C21+C28</f>
        <v>12247062000000</v>
      </c>
      <c r="D20" s="119">
        <f>D21+D28+D31+D32+D33</f>
        <v>18236947194928</v>
      </c>
      <c r="E20" s="119">
        <f t="shared" ref="E20" si="4">E21+E28</f>
        <v>2979476910664</v>
      </c>
      <c r="F20" s="108">
        <f t="shared" ref="F20:F25" si="5">D20/C20</f>
        <v>1.4890875211481742</v>
      </c>
      <c r="G20" s="223">
        <f>'60.342'!I9</f>
        <v>24477261679900</v>
      </c>
      <c r="H20" s="211">
        <f>G20-H9</f>
        <v>18400049032613</v>
      </c>
    </row>
    <row r="21" spans="1:8" s="212" customFormat="1">
      <c r="A21" s="116" t="s">
        <v>273</v>
      </c>
      <c r="B21" s="57" t="s">
        <v>1081</v>
      </c>
      <c r="C21" s="119">
        <f>SUM(C22:C27)</f>
        <v>10476948000000</v>
      </c>
      <c r="D21" s="119">
        <f>SUM(D22:D27)</f>
        <v>13252799910664</v>
      </c>
      <c r="E21" s="119">
        <f t="shared" ref="E21" si="6">SUM(E22:E27)</f>
        <v>2979476910664</v>
      </c>
      <c r="F21" s="108">
        <f t="shared" si="5"/>
        <v>1.2649485241946414</v>
      </c>
      <c r="G21" s="223">
        <f>G20-'60.342'!I9</f>
        <v>0</v>
      </c>
      <c r="H21" s="211">
        <f>H20-D20</f>
        <v>163101837685</v>
      </c>
    </row>
    <row r="22" spans="1:8">
      <c r="A22" s="58">
        <v>1</v>
      </c>
      <c r="B22" s="59" t="s">
        <v>314</v>
      </c>
      <c r="C22" s="63">
        <f>'62.342'!D13+'62.342'!D27</f>
        <v>3014736000000</v>
      </c>
      <c r="D22" s="63">
        <f>'60.342'!I11-'61.31'!J9</f>
        <v>5896011396060</v>
      </c>
      <c r="E22" s="63">
        <f>D22-C22</f>
        <v>2881275396060</v>
      </c>
      <c r="F22" s="109">
        <f>D22/C22</f>
        <v>1.9557305833943668</v>
      </c>
      <c r="G22" s="437">
        <f>D22/(C22+C28)</f>
        <v>1.2322249174080693</v>
      </c>
    </row>
    <row r="23" spans="1:8">
      <c r="A23" s="58">
        <v>2</v>
      </c>
      <c r="B23" s="59" t="s">
        <v>318</v>
      </c>
      <c r="C23" s="63">
        <f>'62.342'!D30+'62.342'!D48</f>
        <v>7257587000000</v>
      </c>
      <c r="D23" s="63">
        <f>'60.342'!I15-'61.31'!M9</f>
        <v>7355788514604</v>
      </c>
      <c r="E23" s="63">
        <f>D23-C23</f>
        <v>98201514604</v>
      </c>
      <c r="F23" s="109">
        <f t="shared" si="5"/>
        <v>1.0135308766679614</v>
      </c>
      <c r="G23" s="209">
        <f>D21-'52.31'!D8</f>
        <v>453525329775</v>
      </c>
    </row>
    <row r="24" spans="1:8" ht="31.2">
      <c r="A24" s="58">
        <v>3</v>
      </c>
      <c r="B24" s="59" t="s">
        <v>539</v>
      </c>
      <c r="C24" s="63">
        <f>'62.342'!D29</f>
        <v>0</v>
      </c>
      <c r="D24" s="63">
        <f>'60.342'!I14</f>
        <v>0</v>
      </c>
      <c r="E24" s="63">
        <f>D24-C24</f>
        <v>0</v>
      </c>
      <c r="F24" s="109"/>
    </row>
    <row r="25" spans="1:8">
      <c r="A25" s="58">
        <v>4</v>
      </c>
      <c r="B25" s="59" t="s">
        <v>62</v>
      </c>
      <c r="C25" s="63">
        <f>'62.342'!D45</f>
        <v>1000000000</v>
      </c>
      <c r="D25" s="63">
        <f>'60.342'!I16</f>
        <v>1000000000</v>
      </c>
      <c r="E25" s="63">
        <f>D25-C25</f>
        <v>0</v>
      </c>
      <c r="F25" s="109">
        <f t="shared" si="5"/>
        <v>1</v>
      </c>
      <c r="G25" s="209">
        <f>'60.342'!I11</f>
        <v>5941426453365</v>
      </c>
      <c r="H25" s="109">
        <f>G25/C22</f>
        <v>1.9707949397111388</v>
      </c>
    </row>
    <row r="26" spans="1:8">
      <c r="A26" s="58">
        <v>5</v>
      </c>
      <c r="B26" s="59" t="s">
        <v>474</v>
      </c>
      <c r="C26" s="63">
        <f>'62.342'!D44</f>
        <v>203625000000</v>
      </c>
      <c r="D26" s="63"/>
      <c r="E26" s="63"/>
      <c r="F26" s="109"/>
      <c r="G26" s="209">
        <f>'60.342'!I15</f>
        <v>7382880022239</v>
      </c>
      <c r="H26" s="109">
        <f>G26/C23</f>
        <v>1.0172637299751282</v>
      </c>
    </row>
    <row r="27" spans="1:8">
      <c r="A27" s="58">
        <v>6</v>
      </c>
      <c r="B27" s="59" t="s">
        <v>532</v>
      </c>
      <c r="C27" s="63"/>
      <c r="D27" s="63"/>
      <c r="E27" s="63"/>
      <c r="F27" s="109"/>
      <c r="G27" s="209">
        <f>G25+G26</f>
        <v>13324306475604</v>
      </c>
    </row>
    <row r="28" spans="1:8" s="212" customFormat="1">
      <c r="A28" s="116" t="s">
        <v>274</v>
      </c>
      <c r="B28" s="57" t="s">
        <v>531</v>
      </c>
      <c r="C28" s="119">
        <f>SUM(C29:C30)</f>
        <v>1770114000000</v>
      </c>
      <c r="D28" s="119">
        <f t="shared" ref="D28:E28" si="7">SUM(D29:D30)</f>
        <v>72506564940</v>
      </c>
      <c r="E28" s="119">
        <f t="shared" si="7"/>
        <v>0</v>
      </c>
      <c r="F28" s="108"/>
      <c r="G28" s="223"/>
    </row>
    <row r="29" spans="1:8">
      <c r="A29" s="58">
        <v>1</v>
      </c>
      <c r="B29" s="59" t="s">
        <v>533</v>
      </c>
      <c r="C29" s="63">
        <f>'61.31'!F9</f>
        <v>23524000000</v>
      </c>
      <c r="D29" s="63">
        <f>'61.31'!I9</f>
        <v>72506564940</v>
      </c>
      <c r="E29" s="63"/>
      <c r="F29" s="109"/>
    </row>
    <row r="30" spans="1:8">
      <c r="A30" s="58">
        <v>2</v>
      </c>
      <c r="B30" s="59" t="s">
        <v>534</v>
      </c>
      <c r="C30" s="63">
        <f>'62.342'!D28-C29</f>
        <v>1746590000000</v>
      </c>
      <c r="D30" s="63"/>
      <c r="E30" s="63"/>
      <c r="F30" s="109"/>
    </row>
    <row r="31" spans="1:8" s="212" customFormat="1">
      <c r="A31" s="116" t="s">
        <v>275</v>
      </c>
      <c r="B31" s="57" t="s">
        <v>66</v>
      </c>
      <c r="C31" s="119"/>
      <c r="D31" s="119">
        <f>'60.342'!I19</f>
        <v>4129554050546</v>
      </c>
      <c r="E31" s="119"/>
      <c r="F31" s="108"/>
      <c r="G31" s="223"/>
    </row>
    <row r="32" spans="1:8" s="212" customFormat="1">
      <c r="A32" s="116" t="s">
        <v>276</v>
      </c>
      <c r="B32" s="57" t="s">
        <v>70</v>
      </c>
      <c r="C32" s="119"/>
      <c r="D32" s="119">
        <f>'60.342'!I20-'60.342'!C17</f>
        <v>782086668778</v>
      </c>
      <c r="E32" s="119"/>
      <c r="F32" s="108"/>
      <c r="G32" s="223"/>
    </row>
    <row r="33" spans="1:8" s="212" customFormat="1">
      <c r="A33" s="530" t="s">
        <v>277</v>
      </c>
      <c r="B33" s="531" t="s">
        <v>2000</v>
      </c>
      <c r="C33" s="532"/>
      <c r="D33" s="532">
        <f>'60.342'!I17</f>
        <v>0</v>
      </c>
      <c r="E33" s="532"/>
      <c r="F33" s="533"/>
      <c r="G33" s="223"/>
    </row>
    <row r="34" spans="1:8" ht="31.2">
      <c r="A34" s="116" t="s">
        <v>270</v>
      </c>
      <c r="B34" s="57" t="s">
        <v>1082</v>
      </c>
      <c r="C34" s="770">
        <f>C8-C20-C35</f>
        <v>-184700000000</v>
      </c>
      <c r="D34" s="119">
        <f>D8-D20+D38-D35</f>
        <v>746564750451</v>
      </c>
      <c r="E34" s="119">
        <f>D34-C34</f>
        <v>931264750451</v>
      </c>
      <c r="F34" s="108">
        <f>D34/C34</f>
        <v>-4.0420397967027615</v>
      </c>
      <c r="G34" s="209">
        <f>'60.342'!C21</f>
        <v>746564750451</v>
      </c>
      <c r="H34" s="213">
        <f>G34-D34</f>
        <v>0</v>
      </c>
    </row>
    <row r="35" spans="1:8">
      <c r="A35" s="116" t="s">
        <v>231</v>
      </c>
      <c r="B35" s="57" t="s">
        <v>1083</v>
      </c>
      <c r="C35" s="119">
        <f>C36</f>
        <v>17500000000</v>
      </c>
      <c r="D35" s="119">
        <f>SUM(D36:D37)</f>
        <v>19217255011</v>
      </c>
      <c r="E35" s="119">
        <f>D35-C35</f>
        <v>1717255011</v>
      </c>
      <c r="F35" s="108">
        <f>D35/C35</f>
        <v>1.0981288577714285</v>
      </c>
      <c r="G35" s="209">
        <f>D34-D35+D38</f>
        <v>821528295644</v>
      </c>
    </row>
    <row r="36" spans="1:8">
      <c r="A36" s="116" t="s">
        <v>273</v>
      </c>
      <c r="B36" s="57" t="s">
        <v>1084</v>
      </c>
      <c r="C36" s="63">
        <v>17500000000</v>
      </c>
      <c r="D36" s="63">
        <f>'60.342'!I23</f>
        <v>19217255011</v>
      </c>
      <c r="E36" s="63"/>
      <c r="F36" s="109"/>
      <c r="G36" s="209">
        <f>C34+166600000000</f>
        <v>-18100000000</v>
      </c>
    </row>
    <row r="37" spans="1:8" ht="31.2">
      <c r="A37" s="116" t="s">
        <v>274</v>
      </c>
      <c r="B37" s="57" t="s">
        <v>1085</v>
      </c>
      <c r="C37" s="63">
        <f>D37</f>
        <v>0</v>
      </c>
      <c r="D37" s="63"/>
      <c r="E37" s="63"/>
      <c r="F37" s="109"/>
    </row>
    <row r="38" spans="1:8">
      <c r="A38" s="116" t="s">
        <v>233</v>
      </c>
      <c r="B38" s="57" t="s">
        <v>1086</v>
      </c>
      <c r="C38" s="119">
        <f>C39+C40</f>
        <v>166600000000</v>
      </c>
      <c r="D38" s="383">
        <f>D39+D40</f>
        <v>94180800204</v>
      </c>
      <c r="E38" s="119">
        <f>D38-C38</f>
        <v>-72419199796</v>
      </c>
      <c r="F38" s="108">
        <f>D38/C38</f>
        <v>0.56531092559423768</v>
      </c>
      <c r="G38" s="209">
        <f>D34-D37+D40</f>
        <v>746564750451</v>
      </c>
    </row>
    <row r="39" spans="1:8">
      <c r="A39" s="116" t="s">
        <v>273</v>
      </c>
      <c r="B39" s="57" t="s">
        <v>1087</v>
      </c>
      <c r="C39" s="63">
        <f>166600000000</f>
        <v>166600000000</v>
      </c>
      <c r="D39" s="63">
        <f>'60.342'!C23</f>
        <v>94180800204</v>
      </c>
      <c r="E39" s="63"/>
      <c r="F39" s="109"/>
    </row>
    <row r="40" spans="1:8">
      <c r="A40" s="116" t="s">
        <v>274</v>
      </c>
      <c r="B40" s="57" t="s">
        <v>1088</v>
      </c>
      <c r="C40" s="63"/>
      <c r="D40" s="63"/>
      <c r="E40" s="63"/>
      <c r="F40" s="109"/>
    </row>
    <row r="41" spans="1:8" ht="31.2">
      <c r="A41" s="116" t="s">
        <v>802</v>
      </c>
      <c r="B41" s="57" t="s">
        <v>1089</v>
      </c>
      <c r="C41" s="119">
        <v>458519000000</v>
      </c>
      <c r="D41" s="119">
        <v>368004000000</v>
      </c>
      <c r="E41" s="119">
        <f>D41-C41</f>
        <v>-90515000000</v>
      </c>
      <c r="F41" s="108">
        <f>D41/C41</f>
        <v>0.80259269517729903</v>
      </c>
    </row>
    <row r="42" spans="1:8" ht="16.2">
      <c r="A42" s="1244"/>
      <c r="B42" s="1244"/>
      <c r="C42" s="1244"/>
      <c r="D42" s="1244"/>
      <c r="E42" s="1244"/>
      <c r="F42" s="1244"/>
    </row>
    <row r="43" spans="1:8">
      <c r="C43" s="209">
        <v>461054000000</v>
      </c>
    </row>
    <row r="44" spans="1:8">
      <c r="C44" s="209">
        <f>C43-C41</f>
        <v>2535000000</v>
      </c>
    </row>
    <row r="45" spans="1:8">
      <c r="C45" s="209">
        <v>458519000000</v>
      </c>
    </row>
  </sheetData>
  <mergeCells count="8">
    <mergeCell ref="A42:F42"/>
    <mergeCell ref="A2:F2"/>
    <mergeCell ref="A3:F3"/>
    <mergeCell ref="A5:A6"/>
    <mergeCell ref="B5:B6"/>
    <mergeCell ref="C5:C6"/>
    <mergeCell ref="D5:D6"/>
    <mergeCell ref="E5:F5"/>
  </mergeCells>
  <phoneticPr fontId="44" type="noConversion"/>
  <pageMargins left="0.55000000000000004" right="0.23622047244094499" top="0.61" bottom="0.62992125984252001" header="0.511811023622047" footer="0.511811023622047"/>
  <pageSetup paperSize="9" scale="8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29"/>
  <sheetViews>
    <sheetView workbookViewId="0">
      <pane xSplit="2" ySplit="9" topLeftCell="C183" activePane="bottomRight" state="frozen"/>
      <selection pane="topRight" activeCell="C1" sqref="C1"/>
      <selection pane="bottomLeft" activeCell="A10" sqref="A10"/>
      <selection pane="bottomRight" activeCell="B4" sqref="B4"/>
    </sheetView>
  </sheetViews>
  <sheetFormatPr defaultColWidth="5.765625" defaultRowHeight="13.2"/>
  <cols>
    <col min="1" max="1" width="3.61328125" style="1042" customWidth="1"/>
    <col min="2" max="2" width="30.23046875" style="1042" customWidth="1"/>
    <col min="3" max="3" width="8.3046875" style="1076" customWidth="1"/>
    <col min="4" max="4" width="7.4609375" style="1076" customWidth="1"/>
    <col min="5" max="5" width="8.3046875" style="1076" customWidth="1"/>
    <col min="6" max="6" width="6.3046875" style="1076" customWidth="1"/>
    <col min="7" max="7" width="7.61328125" style="1076" customWidth="1"/>
    <col min="8" max="8" width="7.23046875" style="1076" customWidth="1"/>
    <col min="9" max="11" width="8.3046875" style="1076" customWidth="1"/>
    <col min="12" max="12" width="11.921875" style="1042" customWidth="1"/>
    <col min="13" max="16384" width="5.765625" style="1042"/>
  </cols>
  <sheetData>
    <row r="1" spans="1:13">
      <c r="B1" s="1043"/>
      <c r="C1" s="1044"/>
      <c r="D1" s="1044"/>
      <c r="E1" s="1044"/>
      <c r="F1" s="1044"/>
      <c r="G1" s="1044"/>
      <c r="H1" s="1301" t="s">
        <v>3403</v>
      </c>
      <c r="I1" s="1301"/>
      <c r="J1" s="1301"/>
      <c r="K1" s="1301"/>
    </row>
    <row r="2" spans="1:13">
      <c r="B2" s="1302" t="s">
        <v>2600</v>
      </c>
      <c r="C2" s="1302"/>
      <c r="D2" s="1302"/>
      <c r="E2" s="1302"/>
      <c r="F2" s="1302"/>
      <c r="G2" s="1302"/>
      <c r="H2" s="1302"/>
      <c r="I2" s="1302"/>
      <c r="J2" s="1302"/>
      <c r="K2" s="1302"/>
      <c r="L2" s="1043"/>
      <c r="M2" s="1043"/>
    </row>
    <row r="3" spans="1:13">
      <c r="B3" s="1303" t="s">
        <v>3405</v>
      </c>
      <c r="C3" s="1303"/>
      <c r="D3" s="1303"/>
      <c r="E3" s="1303"/>
      <c r="F3" s="1303"/>
      <c r="G3" s="1303"/>
      <c r="H3" s="1303"/>
      <c r="I3" s="1303"/>
      <c r="J3" s="1303"/>
      <c r="K3" s="1303"/>
      <c r="L3" s="1043"/>
      <c r="M3" s="1043"/>
    </row>
    <row r="4" spans="1:13">
      <c r="B4" s="1043"/>
      <c r="C4" s="1044"/>
      <c r="D4" s="1044"/>
      <c r="E4" s="1044"/>
      <c r="F4" s="1044"/>
      <c r="G4" s="1044"/>
      <c r="H4" s="1044"/>
      <c r="I4" s="1044"/>
      <c r="J4" s="1045" t="s">
        <v>1630</v>
      </c>
      <c r="K4" s="1044"/>
      <c r="L4" s="1043"/>
      <c r="M4" s="1043"/>
    </row>
    <row r="5" spans="1:13" s="1046" customFormat="1">
      <c r="A5" s="1289" t="s">
        <v>267</v>
      </c>
      <c r="B5" s="1291" t="s">
        <v>1643</v>
      </c>
      <c r="C5" s="1293" t="s">
        <v>1644</v>
      </c>
      <c r="D5" s="1294"/>
      <c r="E5" s="1294"/>
      <c r="F5" s="1295"/>
      <c r="G5" s="1296" t="s">
        <v>1645</v>
      </c>
      <c r="H5" s="1293" t="s">
        <v>1646</v>
      </c>
      <c r="I5" s="1294"/>
      <c r="J5" s="1295"/>
      <c r="K5" s="1299" t="s">
        <v>1647</v>
      </c>
    </row>
    <row r="6" spans="1:13" s="1046" customFormat="1">
      <c r="A6" s="1290"/>
      <c r="B6" s="1292"/>
      <c r="C6" s="1299" t="s">
        <v>266</v>
      </c>
      <c r="D6" s="1293" t="s">
        <v>1648</v>
      </c>
      <c r="E6" s="1294"/>
      <c r="F6" s="1295"/>
      <c r="G6" s="1297"/>
      <c r="H6" s="1299" t="s">
        <v>266</v>
      </c>
      <c r="I6" s="1293" t="s">
        <v>1648</v>
      </c>
      <c r="J6" s="1295"/>
      <c r="K6" s="1300"/>
      <c r="L6" s="1047"/>
    </row>
    <row r="7" spans="1:13" s="1046" customFormat="1">
      <c r="A7" s="1290"/>
      <c r="B7" s="1292"/>
      <c r="C7" s="1300"/>
      <c r="D7" s="1299" t="s">
        <v>1649</v>
      </c>
      <c r="E7" s="1299" t="s">
        <v>1319</v>
      </c>
      <c r="F7" s="1299" t="s">
        <v>1650</v>
      </c>
      <c r="G7" s="1297"/>
      <c r="H7" s="1300"/>
      <c r="I7" s="1299" t="s">
        <v>1646</v>
      </c>
      <c r="J7" s="1299" t="s">
        <v>1651</v>
      </c>
      <c r="K7" s="1300"/>
    </row>
    <row r="8" spans="1:13" s="1046" customFormat="1">
      <c r="A8" s="1290"/>
      <c r="B8" s="1292"/>
      <c r="C8" s="1300"/>
      <c r="D8" s="1300"/>
      <c r="E8" s="1300"/>
      <c r="F8" s="1300"/>
      <c r="G8" s="1298"/>
      <c r="H8" s="1300"/>
      <c r="I8" s="1300"/>
      <c r="J8" s="1300"/>
      <c r="K8" s="1300"/>
    </row>
    <row r="9" spans="1:13" s="1046" customFormat="1">
      <c r="A9" s="1048"/>
      <c r="B9" s="1049" t="s">
        <v>613</v>
      </c>
      <c r="C9" s="1050">
        <v>1957242</v>
      </c>
      <c r="D9" s="1050">
        <f t="shared" ref="D9:J9" si="0">SUM(D10:D229)</f>
        <v>71937.147547999979</v>
      </c>
      <c r="E9" s="1050">
        <v>1223872</v>
      </c>
      <c r="F9" s="1050">
        <v>661433</v>
      </c>
      <c r="G9" s="1050">
        <v>1871022</v>
      </c>
      <c r="H9" s="1050">
        <v>46034</v>
      </c>
      <c r="I9" s="1050">
        <v>39798</v>
      </c>
      <c r="J9" s="1050">
        <f t="shared" si="0"/>
        <v>6235.7199529999998</v>
      </c>
      <c r="K9" s="1050">
        <v>45661</v>
      </c>
      <c r="L9" s="1047"/>
      <c r="M9" s="1047"/>
    </row>
    <row r="10" spans="1:13" s="1046" customFormat="1" ht="24">
      <c r="A10" s="1051" t="s">
        <v>175</v>
      </c>
      <c r="B10" s="1052" t="s">
        <v>1763</v>
      </c>
      <c r="C10" s="1053">
        <f>[1]Sheet2!C9/1000000</f>
        <v>1653.4</v>
      </c>
      <c r="D10" s="1053">
        <f>[1]Sheet2!D9/1000000</f>
        <v>0</v>
      </c>
      <c r="E10" s="1053">
        <f>[1]Sheet2!H9/1000000</f>
        <v>757</v>
      </c>
      <c r="F10" s="1053">
        <f>[1]Sheet2!I9/1000000</f>
        <v>896.4</v>
      </c>
      <c r="G10" s="1053">
        <v>1543</v>
      </c>
      <c r="H10" s="1054">
        <f>I10+J10</f>
        <v>103.4</v>
      </c>
      <c r="I10" s="1055">
        <f>([1]Sheet2!O9+[1]Sheet2!P9+[1]Sheet2!S9)/1000000</f>
        <v>103.4</v>
      </c>
      <c r="J10" s="1056">
        <f>[1]Sheet2!Q9/1000000</f>
        <v>0</v>
      </c>
      <c r="K10" s="1054">
        <f>[1]Sheet2!R9/1000000</f>
        <v>7</v>
      </c>
      <c r="L10" s="1057"/>
    </row>
    <row r="11" spans="1:13" s="1046" customFormat="1">
      <c r="A11" s="1058" t="s">
        <v>78</v>
      </c>
      <c r="B11" s="1059" t="s">
        <v>1756</v>
      </c>
      <c r="C11" s="1060">
        <f>[1]Sheet2!C10/1000000</f>
        <v>1150</v>
      </c>
      <c r="D11" s="1060">
        <f>[1]Sheet2!D10/1000000</f>
        <v>0</v>
      </c>
      <c r="E11" s="1060">
        <f>[1]Sheet2!H10/1000000</f>
        <v>1159</v>
      </c>
      <c r="F11" s="1060">
        <f>[1]Sheet2!I10/1000000</f>
        <v>-9</v>
      </c>
      <c r="G11" s="1060">
        <v>1141</v>
      </c>
      <c r="H11" s="1061">
        <f t="shared" ref="H11:H74" si="1">I11+J11</f>
        <v>0</v>
      </c>
      <c r="I11" s="1062">
        <f>([1]Sheet2!O10+[1]Sheet2!P10+[1]Sheet2!S10)/1000000</f>
        <v>0</v>
      </c>
      <c r="J11" s="1063">
        <f>[1]Sheet2!Q10/1000000</f>
        <v>0</v>
      </c>
      <c r="K11" s="1061">
        <f>[1]Sheet2!R10/1000000</f>
        <v>9</v>
      </c>
      <c r="L11" s="1057"/>
    </row>
    <row r="12" spans="1:13">
      <c r="A12" s="1058">
        <v>3</v>
      </c>
      <c r="B12" s="1059" t="s">
        <v>1724</v>
      </c>
      <c r="C12" s="1060">
        <f>[1]Sheet2!C11/1000000</f>
        <v>11538</v>
      </c>
      <c r="D12" s="1060">
        <f>[1]Sheet2!D11/1000000</f>
        <v>0</v>
      </c>
      <c r="E12" s="1060">
        <f>[1]Sheet2!H11/1000000</f>
        <v>10973</v>
      </c>
      <c r="F12" s="1060">
        <f>[1]Sheet2!I11/1000000</f>
        <v>565</v>
      </c>
      <c r="G12" s="1060">
        <v>11502.786</v>
      </c>
      <c r="H12" s="1061">
        <f t="shared" si="1"/>
        <v>0</v>
      </c>
      <c r="I12" s="1062">
        <f>([1]Sheet2!O11+[1]Sheet2!P11+[1]Sheet2!S11)/1000000</f>
        <v>0</v>
      </c>
      <c r="J12" s="1063">
        <f>[1]Sheet2!Q11/1000000</f>
        <v>0</v>
      </c>
      <c r="K12" s="1061">
        <f>[1]Sheet2!R11/1000000</f>
        <v>35.213999999999999</v>
      </c>
      <c r="L12" s="1057"/>
      <c r="M12" s="1046"/>
    </row>
    <row r="13" spans="1:13">
      <c r="A13" s="1058">
        <v>4</v>
      </c>
      <c r="B13" s="1059" t="s">
        <v>1725</v>
      </c>
      <c r="C13" s="1060">
        <f>[1]Sheet2!C12/1000000</f>
        <v>9814.6759999999995</v>
      </c>
      <c r="D13" s="1060">
        <f>[1]Sheet2!D12/1000000</f>
        <v>401.61599999999999</v>
      </c>
      <c r="E13" s="1060">
        <f>[1]Sheet2!H12/1000000</f>
        <v>9459</v>
      </c>
      <c r="F13" s="1060">
        <f>[1]Sheet2!I12/1000000</f>
        <v>-45.94</v>
      </c>
      <c r="G13" s="1060">
        <v>9288.5079999999998</v>
      </c>
      <c r="H13" s="1061">
        <f t="shared" si="1"/>
        <v>488.96800000000002</v>
      </c>
      <c r="I13" s="1062">
        <f>([1]Sheet2!O12+[1]Sheet2!P12+[1]Sheet2!S12)/1000000</f>
        <v>488.96800000000002</v>
      </c>
      <c r="J13" s="1063">
        <f>[1]Sheet2!Q12/1000000</f>
        <v>0</v>
      </c>
      <c r="K13" s="1061">
        <f>[1]Sheet2!R12/1000000</f>
        <v>37.200000000000003</v>
      </c>
      <c r="L13" s="1057"/>
      <c r="M13" s="1046"/>
    </row>
    <row r="14" spans="1:13">
      <c r="A14" s="1058">
        <v>5</v>
      </c>
      <c r="B14" s="1059" t="s">
        <v>1726</v>
      </c>
      <c r="C14" s="1060">
        <f>[1]Sheet2!C13/1000000</f>
        <v>10219.248799999999</v>
      </c>
      <c r="D14" s="1060">
        <f>[1]Sheet2!D13/1000000</f>
        <v>20.248799999999999</v>
      </c>
      <c r="E14" s="1060">
        <f>[1]Sheet2!H13/1000000</f>
        <v>9739</v>
      </c>
      <c r="F14" s="1060">
        <f>[1]Sheet2!I13/1000000</f>
        <v>460</v>
      </c>
      <c r="G14" s="1060">
        <v>10147.159600000001</v>
      </c>
      <c r="H14" s="1061">
        <f t="shared" si="1"/>
        <v>32.010199999999998</v>
      </c>
      <c r="I14" s="1062">
        <f>([1]Sheet2!O13+[1]Sheet2!P13+[1]Sheet2!S13)/1000000</f>
        <v>32.010199999999998</v>
      </c>
      <c r="J14" s="1063">
        <f>[1]Sheet2!Q13/1000000</f>
        <v>0</v>
      </c>
      <c r="K14" s="1061">
        <f>[1]Sheet2!R13/1000000</f>
        <v>40.079000000000001</v>
      </c>
      <c r="L14" s="1057"/>
      <c r="M14" s="1046"/>
    </row>
    <row r="15" spans="1:13">
      <c r="A15" s="1058">
        <v>6</v>
      </c>
      <c r="B15" s="1059" t="s">
        <v>1727</v>
      </c>
      <c r="C15" s="1060">
        <f>[1]Sheet2!C14/1000000</f>
        <v>12242.411</v>
      </c>
      <c r="D15" s="1060">
        <f>[1]Sheet2!D14/1000000</f>
        <v>24.806000000000001</v>
      </c>
      <c r="E15" s="1060">
        <f>[1]Sheet2!H14/1000000</f>
        <v>12088</v>
      </c>
      <c r="F15" s="1060">
        <f>[1]Sheet2!I14/1000000</f>
        <v>129.60499999999999</v>
      </c>
      <c r="G15" s="1060">
        <v>12201.411</v>
      </c>
      <c r="H15" s="1061">
        <f t="shared" si="1"/>
        <v>0</v>
      </c>
      <c r="I15" s="1062">
        <f>([1]Sheet2!O14+[1]Sheet2!P14+[1]Sheet2!S14)/1000000</f>
        <v>0</v>
      </c>
      <c r="J15" s="1063">
        <f>[1]Sheet2!Q14/1000000</f>
        <v>0</v>
      </c>
      <c r="K15" s="1061">
        <f>[1]Sheet2!R14/1000000</f>
        <v>41</v>
      </c>
      <c r="L15" s="1057"/>
      <c r="M15" s="1046"/>
    </row>
    <row r="16" spans="1:13">
      <c r="A16" s="1058">
        <v>7</v>
      </c>
      <c r="B16" s="1059" t="s">
        <v>2400</v>
      </c>
      <c r="C16" s="1060">
        <f>[1]Sheet2!C15/1000000</f>
        <v>5019.5870000000004</v>
      </c>
      <c r="D16" s="1060">
        <f>[1]Sheet2!D15/1000000</f>
        <v>0</v>
      </c>
      <c r="E16" s="1060">
        <f>[1]Sheet2!H15/1000000</f>
        <v>4760</v>
      </c>
      <c r="F16" s="1060">
        <f>[1]Sheet2!I15/1000000</f>
        <v>259.58699999999999</v>
      </c>
      <c r="G16" s="1060">
        <v>4988.5870000000004</v>
      </c>
      <c r="H16" s="1061">
        <f t="shared" si="1"/>
        <v>0</v>
      </c>
      <c r="I16" s="1062">
        <f>([1]Sheet2!O15+[1]Sheet2!P15+[1]Sheet2!S15)/1000000</f>
        <v>0</v>
      </c>
      <c r="J16" s="1063">
        <f>[1]Sheet2!Q15/1000000</f>
        <v>0</v>
      </c>
      <c r="K16" s="1061">
        <f>[1]Sheet2!R15/1000000</f>
        <v>31</v>
      </c>
      <c r="L16" s="1057"/>
      <c r="M16" s="1046"/>
    </row>
    <row r="17" spans="1:13">
      <c r="A17" s="1058">
        <v>8</v>
      </c>
      <c r="B17" s="1059" t="s">
        <v>1728</v>
      </c>
      <c r="C17" s="1060">
        <f>[1]Sheet2!C16/1000000</f>
        <v>8905</v>
      </c>
      <c r="D17" s="1060">
        <f>[1]Sheet2!D16/1000000</f>
        <v>0</v>
      </c>
      <c r="E17" s="1060">
        <f>[1]Sheet2!H16/1000000</f>
        <v>8233</v>
      </c>
      <c r="F17" s="1060">
        <f>[1]Sheet2!I16/1000000</f>
        <v>672</v>
      </c>
      <c r="G17" s="1060">
        <v>8859.91</v>
      </c>
      <c r="H17" s="1061">
        <f t="shared" si="1"/>
        <v>17.09</v>
      </c>
      <c r="I17" s="1062">
        <f>([1]Sheet2!O16+[1]Sheet2!P16+[1]Sheet2!S16)/1000000</f>
        <v>17.09</v>
      </c>
      <c r="J17" s="1063">
        <f>[1]Sheet2!Q16/1000000</f>
        <v>0</v>
      </c>
      <c r="K17" s="1061">
        <f>[1]Sheet2!R16/1000000</f>
        <v>28</v>
      </c>
      <c r="L17" s="1057"/>
      <c r="M17" s="1046"/>
    </row>
    <row r="18" spans="1:13">
      <c r="A18" s="1058">
        <v>9</v>
      </c>
      <c r="B18" s="1059" t="s">
        <v>1755</v>
      </c>
      <c r="C18" s="1060">
        <f>[1]Sheet2!C17/1000000</f>
        <v>10140.028</v>
      </c>
      <c r="D18" s="1060">
        <f>[1]Sheet2!D17/1000000</f>
        <v>0</v>
      </c>
      <c r="E18" s="1060">
        <f>[1]Sheet2!H17/1000000</f>
        <v>2936</v>
      </c>
      <c r="F18" s="1060">
        <f>[1]Sheet2!I17/1000000</f>
        <v>7204.0280000000002</v>
      </c>
      <c r="G18" s="1060">
        <v>4087.6279999999997</v>
      </c>
      <c r="H18" s="1061">
        <f t="shared" si="1"/>
        <v>6040.4</v>
      </c>
      <c r="I18" s="1062">
        <f>([1]Sheet2!O17+[1]Sheet2!P17+[1]Sheet2!S17)/1000000</f>
        <v>6040.4</v>
      </c>
      <c r="J18" s="1063">
        <f>[1]Sheet2!Q17/1000000</f>
        <v>0</v>
      </c>
      <c r="K18" s="1061">
        <f>[1]Sheet2!R17/1000000</f>
        <v>12</v>
      </c>
      <c r="L18" s="1057"/>
      <c r="M18" s="1046"/>
    </row>
    <row r="19" spans="1:13">
      <c r="A19" s="1058">
        <v>10</v>
      </c>
      <c r="B19" s="1059" t="s">
        <v>1730</v>
      </c>
      <c r="C19" s="1060">
        <f>[1]Sheet2!C18/1000000</f>
        <v>14235.502</v>
      </c>
      <c r="D19" s="1060">
        <f>[1]Sheet2!D18/1000000</f>
        <v>166.35599999999999</v>
      </c>
      <c r="E19" s="1060">
        <f>[1]Sheet2!H18/1000000</f>
        <v>12730</v>
      </c>
      <c r="F19" s="1060">
        <f>[1]Sheet2!I18/1000000</f>
        <v>1339.146</v>
      </c>
      <c r="G19" s="1060">
        <v>13963.208000000001</v>
      </c>
      <c r="H19" s="1061">
        <f t="shared" si="1"/>
        <v>147.44</v>
      </c>
      <c r="I19" s="1062">
        <f>([1]Sheet2!O18+[1]Sheet2!P18+[1]Sheet2!S18)/1000000</f>
        <v>147.44</v>
      </c>
      <c r="J19" s="1063">
        <f>[1]Sheet2!Q18/1000000</f>
        <v>0</v>
      </c>
      <c r="K19" s="1061">
        <f>[1]Sheet2!R18/1000000</f>
        <v>124.854</v>
      </c>
      <c r="L19" s="1057"/>
      <c r="M19" s="1046"/>
    </row>
    <row r="20" spans="1:13">
      <c r="A20" s="1058">
        <v>11</v>
      </c>
      <c r="B20" s="1059" t="s">
        <v>1731</v>
      </c>
      <c r="C20" s="1060">
        <f>[1]Sheet2!C19/1000000</f>
        <v>13201.560384</v>
      </c>
      <c r="D20" s="1060">
        <f>[1]Sheet2!D19/1000000</f>
        <v>1540.606</v>
      </c>
      <c r="E20" s="1060">
        <f>[1]Sheet2!H19/1000000</f>
        <v>12384</v>
      </c>
      <c r="F20" s="1060">
        <f>[1]Sheet2!I19/1000000</f>
        <v>-723.045616</v>
      </c>
      <c r="G20" s="1060">
        <v>12912.786824000001</v>
      </c>
      <c r="H20" s="1061">
        <f t="shared" si="1"/>
        <v>217.15556000000001</v>
      </c>
      <c r="I20" s="1062">
        <f>([1]Sheet2!O19+[1]Sheet2!P19+[1]Sheet2!S19)/1000000</f>
        <v>217.15556000000001</v>
      </c>
      <c r="J20" s="1063">
        <f>[1]Sheet2!Q19/1000000</f>
        <v>0</v>
      </c>
      <c r="K20" s="1061">
        <f>[1]Sheet2!R19/1000000</f>
        <v>71.617999999999995</v>
      </c>
      <c r="L20" s="1057"/>
      <c r="M20" s="1046"/>
    </row>
    <row r="21" spans="1:13" ht="24">
      <c r="A21" s="1058">
        <v>12</v>
      </c>
      <c r="B21" s="1059" t="s">
        <v>1749</v>
      </c>
      <c r="C21" s="1060">
        <f>[1]Sheet2!C20/1000000</f>
        <v>7867.4815619999999</v>
      </c>
      <c r="D21" s="1060">
        <f>[1]Sheet2!D20/1000000</f>
        <v>110.78756199999999</v>
      </c>
      <c r="E21" s="1060">
        <f>[1]Sheet2!H20/1000000</f>
        <v>9098</v>
      </c>
      <c r="F21" s="1060">
        <f>[1]Sheet2!I20/1000000</f>
        <v>-1341.306</v>
      </c>
      <c r="G21" s="1060">
        <v>7798.7415620000002</v>
      </c>
      <c r="H21" s="1061">
        <f t="shared" si="1"/>
        <v>0</v>
      </c>
      <c r="I21" s="1062">
        <f>([1]Sheet2!O20+[1]Sheet2!P20+[1]Sheet2!S20)/1000000</f>
        <v>0</v>
      </c>
      <c r="J21" s="1063">
        <f>[1]Sheet2!Q20/1000000</f>
        <v>0</v>
      </c>
      <c r="K21" s="1061">
        <f>[1]Sheet2!R20/1000000</f>
        <v>68.739999999999995</v>
      </c>
      <c r="L21" s="1057"/>
      <c r="M21" s="1046"/>
    </row>
    <row r="22" spans="1:13">
      <c r="A22" s="1058">
        <v>13</v>
      </c>
      <c r="B22" s="1059" t="s">
        <v>1750</v>
      </c>
      <c r="C22" s="1060">
        <f>[1]Sheet2!C21/1000000</f>
        <v>10774.352999999999</v>
      </c>
      <c r="D22" s="1060">
        <f>[1]Sheet2!D21/1000000</f>
        <v>0</v>
      </c>
      <c r="E22" s="1060">
        <f>[1]Sheet2!H21/1000000</f>
        <v>10180</v>
      </c>
      <c r="F22" s="1060">
        <f>[1]Sheet2!I21/1000000</f>
        <v>594.35299999999995</v>
      </c>
      <c r="G22" s="1060">
        <v>10733.402</v>
      </c>
      <c r="H22" s="1061">
        <f t="shared" si="1"/>
        <v>0</v>
      </c>
      <c r="I22" s="1062">
        <f>([1]Sheet2!O21+[1]Sheet2!P21+[1]Sheet2!S21)/1000000</f>
        <v>0</v>
      </c>
      <c r="J22" s="1063">
        <f>[1]Sheet2!Q21/1000000</f>
        <v>0</v>
      </c>
      <c r="K22" s="1061">
        <f>[1]Sheet2!R21/1000000</f>
        <v>40.951000000000001</v>
      </c>
      <c r="L22" s="1057"/>
      <c r="M22" s="1046"/>
    </row>
    <row r="23" spans="1:13">
      <c r="A23" s="1058">
        <v>14</v>
      </c>
      <c r="B23" s="1059" t="s">
        <v>1751</v>
      </c>
      <c r="C23" s="1060">
        <f>[1]Sheet2!C22/1000000</f>
        <v>13711.143337</v>
      </c>
      <c r="D23" s="1060">
        <f>[1]Sheet2!D22/1000000</f>
        <v>2479.143337</v>
      </c>
      <c r="E23" s="1060">
        <f>[1]Sheet2!H22/1000000</f>
        <v>11270</v>
      </c>
      <c r="F23" s="1060">
        <f>[1]Sheet2!I22/1000000</f>
        <v>-38</v>
      </c>
      <c r="G23" s="1060">
        <v>13670.202337000001</v>
      </c>
      <c r="H23" s="1061">
        <f t="shared" si="1"/>
        <v>0</v>
      </c>
      <c r="I23" s="1062">
        <f>([1]Sheet2!O22+[1]Sheet2!P22+[1]Sheet2!S22)/1000000</f>
        <v>0</v>
      </c>
      <c r="J23" s="1063">
        <f>[1]Sheet2!Q22/1000000</f>
        <v>0</v>
      </c>
      <c r="K23" s="1061">
        <f>[1]Sheet2!R22/1000000</f>
        <v>40.941000000000003</v>
      </c>
      <c r="L23" s="1057"/>
      <c r="M23" s="1046"/>
    </row>
    <row r="24" spans="1:13">
      <c r="A24" s="1058">
        <v>15</v>
      </c>
      <c r="B24" s="1059" t="s">
        <v>1752</v>
      </c>
      <c r="C24" s="1060">
        <f>[1]Sheet2!C23/1000000</f>
        <v>10252.537</v>
      </c>
      <c r="D24" s="1060">
        <f>[1]Sheet2!D23/1000000</f>
        <v>57.817</v>
      </c>
      <c r="E24" s="1060">
        <f>[1]Sheet2!H23/1000000</f>
        <v>9639</v>
      </c>
      <c r="F24" s="1060">
        <f>[1]Sheet2!I23/1000000</f>
        <v>555.72</v>
      </c>
      <c r="G24" s="1060">
        <v>10194.848</v>
      </c>
      <c r="H24" s="1061">
        <f t="shared" si="1"/>
        <v>7.2389999999999999</v>
      </c>
      <c r="I24" s="1062">
        <f>([1]Sheet2!O23+[1]Sheet2!P23+[1]Sheet2!S23)/1000000</f>
        <v>7.2389999999999999</v>
      </c>
      <c r="J24" s="1063">
        <f>[1]Sheet2!Q23/1000000</f>
        <v>0</v>
      </c>
      <c r="K24" s="1061">
        <f>[1]Sheet2!R23/1000000</f>
        <v>50.45</v>
      </c>
      <c r="L24" s="1057"/>
      <c r="M24" s="1046"/>
    </row>
    <row r="25" spans="1:13">
      <c r="A25" s="1058">
        <v>16</v>
      </c>
      <c r="B25" s="1059" t="s">
        <v>2401</v>
      </c>
      <c r="C25" s="1060">
        <f>[1]Sheet2!C24/1000000</f>
        <v>7083.3125</v>
      </c>
      <c r="D25" s="1060">
        <f>[1]Sheet2!D24/1000000</f>
        <v>0</v>
      </c>
      <c r="E25" s="1060">
        <f>[1]Sheet2!H24/1000000</f>
        <v>5378</v>
      </c>
      <c r="F25" s="1060">
        <f>[1]Sheet2!I24/1000000</f>
        <v>1705.3125</v>
      </c>
      <c r="G25" s="1060">
        <v>7078.0114999999996</v>
      </c>
      <c r="H25" s="1061">
        <f t="shared" si="1"/>
        <v>0</v>
      </c>
      <c r="I25" s="1062">
        <f>([1]Sheet2!O24+[1]Sheet2!P24+[1]Sheet2!S24)/1000000</f>
        <v>0</v>
      </c>
      <c r="J25" s="1063">
        <f>[1]Sheet2!Q24/1000000</f>
        <v>0</v>
      </c>
      <c r="K25" s="1061">
        <f>[1]Sheet2!R24/1000000</f>
        <v>5.3010000000000002</v>
      </c>
      <c r="L25" s="1057"/>
      <c r="M25" s="1046"/>
    </row>
    <row r="26" spans="1:13">
      <c r="A26" s="1058">
        <v>17</v>
      </c>
      <c r="B26" s="1059" t="s">
        <v>1737</v>
      </c>
      <c r="C26" s="1060">
        <f>[1]Sheet2!C25/1000000</f>
        <v>10888.698</v>
      </c>
      <c r="D26" s="1060">
        <f>[1]Sheet2!D25/1000000</f>
        <v>2855.6979999999999</v>
      </c>
      <c r="E26" s="1060">
        <f>[1]Sheet2!H25/1000000</f>
        <v>7263</v>
      </c>
      <c r="F26" s="1060">
        <f>[1]Sheet2!I25/1000000</f>
        <v>770</v>
      </c>
      <c r="G26" s="1060">
        <v>10827.456326</v>
      </c>
      <c r="H26" s="1061">
        <f t="shared" si="1"/>
        <v>29.085173999999999</v>
      </c>
      <c r="I26" s="1062">
        <f>([1]Sheet2!O25+[1]Sheet2!P25+[1]Sheet2!S25)/1000000</f>
        <v>29.085173999999999</v>
      </c>
      <c r="J26" s="1063">
        <f>[1]Sheet2!Q25/1000000</f>
        <v>0</v>
      </c>
      <c r="K26" s="1061">
        <f>[1]Sheet2!R25/1000000</f>
        <v>32.156500000000001</v>
      </c>
      <c r="L26" s="1057"/>
      <c r="M26" s="1046"/>
    </row>
    <row r="27" spans="1:13" ht="24">
      <c r="A27" s="1058">
        <v>18</v>
      </c>
      <c r="B27" s="1059" t="s">
        <v>1779</v>
      </c>
      <c r="C27" s="1060">
        <f>[1]Sheet2!C26/1000000</f>
        <v>7345.5946000000004</v>
      </c>
      <c r="D27" s="1060">
        <f>[1]Sheet2!D26/1000000</f>
        <v>-444.67</v>
      </c>
      <c r="E27" s="1060">
        <f>[1]Sheet2!H26/1000000</f>
        <v>4241</v>
      </c>
      <c r="F27" s="1060">
        <f>[1]Sheet2!I26/1000000</f>
        <v>3549.2646</v>
      </c>
      <c r="G27" s="1060">
        <v>7087.7739099999999</v>
      </c>
      <c r="H27" s="1061">
        <f t="shared" si="1"/>
        <v>172</v>
      </c>
      <c r="I27" s="1062">
        <v>172</v>
      </c>
      <c r="J27" s="1063">
        <f>[1]Sheet2!Q26/1000000</f>
        <v>0</v>
      </c>
      <c r="K27" s="1061">
        <f>C27-G27-I27</f>
        <v>85.820690000000468</v>
      </c>
      <c r="L27" s="1057"/>
      <c r="M27" s="1046"/>
    </row>
    <row r="28" spans="1:13">
      <c r="A28" s="1058">
        <v>19</v>
      </c>
      <c r="B28" s="1059" t="s">
        <v>2402</v>
      </c>
      <c r="C28" s="1060">
        <f>[1]Sheet2!C27/1000000</f>
        <v>6836.39</v>
      </c>
      <c r="D28" s="1060">
        <f>[1]Sheet2!D27/1000000</f>
        <v>150</v>
      </c>
      <c r="E28" s="1060">
        <f>[1]Sheet2!H27/1000000</f>
        <v>5314</v>
      </c>
      <c r="F28" s="1060">
        <f>[1]Sheet2!I27/1000000</f>
        <v>1372.39</v>
      </c>
      <c r="G28" s="1060">
        <v>6802.39</v>
      </c>
      <c r="H28" s="1061">
        <f t="shared" si="1"/>
        <v>0</v>
      </c>
      <c r="I28" s="1062">
        <f>([1]Sheet2!O27+[1]Sheet2!P27+[1]Sheet2!S27)/1000000</f>
        <v>0</v>
      </c>
      <c r="J28" s="1063">
        <f>[1]Sheet2!Q27/1000000</f>
        <v>0</v>
      </c>
      <c r="K28" s="1061">
        <f>[1]Sheet2!R27/1000000</f>
        <v>34</v>
      </c>
      <c r="L28" s="1057"/>
      <c r="M28" s="1046"/>
    </row>
    <row r="29" spans="1:13">
      <c r="A29" s="1058">
        <v>20</v>
      </c>
      <c r="B29" s="1059" t="s">
        <v>2403</v>
      </c>
      <c r="C29" s="1060">
        <f>[1]Sheet2!C28/1000000</f>
        <v>30422</v>
      </c>
      <c r="D29" s="1060">
        <f>[1]Sheet2!D28/1000000</f>
        <v>0</v>
      </c>
      <c r="E29" s="1060">
        <f>[1]Sheet2!H28/1000000</f>
        <v>26449</v>
      </c>
      <c r="F29" s="1060">
        <f>[1]Sheet2!I28/1000000</f>
        <v>3973</v>
      </c>
      <c r="G29" s="1060">
        <v>30301.81</v>
      </c>
      <c r="H29" s="1061">
        <f t="shared" si="1"/>
        <v>8.19</v>
      </c>
      <c r="I29" s="1062">
        <f>([1]Sheet2!O28+[1]Sheet2!P28+[1]Sheet2!S28)/1000000</f>
        <v>8.19</v>
      </c>
      <c r="J29" s="1063">
        <f>[1]Sheet2!Q28/1000000</f>
        <v>0</v>
      </c>
      <c r="K29" s="1061">
        <f>[1]Sheet2!R28/1000000</f>
        <v>112</v>
      </c>
      <c r="L29" s="1057"/>
      <c r="M29" s="1046"/>
    </row>
    <row r="30" spans="1:13">
      <c r="A30" s="1058">
        <v>21</v>
      </c>
      <c r="B30" s="1059" t="s">
        <v>1700</v>
      </c>
      <c r="C30" s="1060">
        <f>[1]Sheet2!C29/1000000</f>
        <v>160</v>
      </c>
      <c r="D30" s="1060">
        <f>[1]Sheet2!D29/1000000</f>
        <v>0</v>
      </c>
      <c r="E30" s="1060">
        <f>[1]Sheet2!H29/1000000</f>
        <v>100</v>
      </c>
      <c r="F30" s="1060">
        <f>[1]Sheet2!I29/1000000</f>
        <v>60</v>
      </c>
      <c r="G30" s="1060">
        <v>160</v>
      </c>
      <c r="H30" s="1061">
        <f t="shared" si="1"/>
        <v>0</v>
      </c>
      <c r="I30" s="1062">
        <f>([1]Sheet2!O29+[1]Sheet2!P29+[1]Sheet2!S29)/1000000</f>
        <v>0</v>
      </c>
      <c r="J30" s="1063">
        <f>[1]Sheet2!Q29/1000000</f>
        <v>0</v>
      </c>
      <c r="K30" s="1061">
        <f>[1]Sheet2!R29/1000000</f>
        <v>0</v>
      </c>
      <c r="L30" s="1057"/>
      <c r="M30" s="1046"/>
    </row>
    <row r="31" spans="1:13">
      <c r="A31" s="1058">
        <v>22</v>
      </c>
      <c r="B31" s="1059" t="s">
        <v>1701</v>
      </c>
      <c r="C31" s="1060">
        <f>[1]Sheet2!C30/1000000</f>
        <v>910</v>
      </c>
      <c r="D31" s="1060">
        <f>[1]Sheet2!D30/1000000</f>
        <v>0</v>
      </c>
      <c r="E31" s="1060">
        <f>[1]Sheet2!H30/1000000</f>
        <v>553</v>
      </c>
      <c r="F31" s="1060">
        <f>[1]Sheet2!I30/1000000</f>
        <v>357</v>
      </c>
      <c r="G31" s="1060">
        <v>907</v>
      </c>
      <c r="H31" s="1061">
        <f t="shared" si="1"/>
        <v>0</v>
      </c>
      <c r="I31" s="1062">
        <f>([1]Sheet2!O30+[1]Sheet2!P30+[1]Sheet2!S30)/1000000</f>
        <v>0</v>
      </c>
      <c r="J31" s="1063">
        <f>[1]Sheet2!Q30/1000000</f>
        <v>0</v>
      </c>
      <c r="K31" s="1061">
        <f>[1]Sheet2!R30/1000000</f>
        <v>3</v>
      </c>
      <c r="L31" s="1057"/>
      <c r="M31" s="1046"/>
    </row>
    <row r="32" spans="1:13">
      <c r="A32" s="1058">
        <v>23</v>
      </c>
      <c r="B32" s="1059" t="s">
        <v>2404</v>
      </c>
      <c r="C32" s="1060">
        <f>[1]Sheet2!C31/1000000</f>
        <v>10044.938200000001</v>
      </c>
      <c r="D32" s="1060">
        <f>[1]Sheet2!D31/1000000</f>
        <v>0</v>
      </c>
      <c r="E32" s="1060">
        <f>[1]Sheet2!H31/1000000</f>
        <v>6843</v>
      </c>
      <c r="F32" s="1060">
        <f>[1]Sheet2!I31/1000000</f>
        <v>3201.9382000000001</v>
      </c>
      <c r="G32" s="1060">
        <v>10004.1183</v>
      </c>
      <c r="H32" s="1061">
        <f t="shared" si="1"/>
        <v>0</v>
      </c>
      <c r="I32" s="1062">
        <f>([1]Sheet2!O31+[1]Sheet2!P31+[1]Sheet2!S31)/1000000</f>
        <v>0</v>
      </c>
      <c r="J32" s="1063">
        <f>[1]Sheet2!Q31/1000000</f>
        <v>0</v>
      </c>
      <c r="K32" s="1061">
        <f>[1]Sheet2!R31/1000000</f>
        <v>40.819899999999997</v>
      </c>
      <c r="L32" s="1057"/>
      <c r="M32" s="1046"/>
    </row>
    <row r="33" spans="1:13">
      <c r="A33" s="1058">
        <v>24</v>
      </c>
      <c r="B33" s="1059" t="s">
        <v>2405</v>
      </c>
      <c r="C33" s="1060">
        <f>[1]Sheet2!C32/1000000</f>
        <v>350</v>
      </c>
      <c r="D33" s="1060">
        <f>[1]Sheet2!D32/1000000</f>
        <v>0</v>
      </c>
      <c r="E33" s="1060">
        <f>[1]Sheet2!H32/1000000</f>
        <v>350</v>
      </c>
      <c r="F33" s="1060">
        <f>[1]Sheet2!I32/1000000</f>
        <v>0</v>
      </c>
      <c r="G33" s="1060">
        <v>350</v>
      </c>
      <c r="H33" s="1061">
        <f t="shared" si="1"/>
        <v>0</v>
      </c>
      <c r="I33" s="1062">
        <f>([1]Sheet2!O32+[1]Sheet2!P32+[1]Sheet2!S32)/1000000</f>
        <v>0</v>
      </c>
      <c r="J33" s="1063">
        <f>[1]Sheet2!Q32/1000000</f>
        <v>0</v>
      </c>
      <c r="K33" s="1061">
        <f>[1]Sheet2!R32/1000000</f>
        <v>0</v>
      </c>
      <c r="L33" s="1057"/>
      <c r="M33" s="1046"/>
    </row>
    <row r="34" spans="1:13">
      <c r="A34" s="1058">
        <v>25</v>
      </c>
      <c r="B34" s="1059" t="s">
        <v>1652</v>
      </c>
      <c r="C34" s="1060">
        <f>[1]Sheet2!C33/1000000</f>
        <v>4596.3410000000003</v>
      </c>
      <c r="D34" s="1060">
        <f>[1]Sheet2!D33/1000000</f>
        <v>0</v>
      </c>
      <c r="E34" s="1060">
        <f>[1]Sheet2!H33/1000000</f>
        <v>4966</v>
      </c>
      <c r="F34" s="1060">
        <f>[1]Sheet2!I33/1000000</f>
        <v>-369.65899999999999</v>
      </c>
      <c r="G34" s="1060">
        <v>4565.3410000000003</v>
      </c>
      <c r="H34" s="1061">
        <f t="shared" si="1"/>
        <v>0</v>
      </c>
      <c r="I34" s="1062">
        <f>([1]Sheet2!O33+[1]Sheet2!P33+[1]Sheet2!S33)/1000000</f>
        <v>0</v>
      </c>
      <c r="J34" s="1063">
        <f>[1]Sheet2!Q33/1000000</f>
        <v>0</v>
      </c>
      <c r="K34" s="1061">
        <f>[1]Sheet2!R33/1000000</f>
        <v>31</v>
      </c>
      <c r="L34" s="1057"/>
      <c r="M34" s="1046"/>
    </row>
    <row r="35" spans="1:13">
      <c r="A35" s="1058">
        <v>26</v>
      </c>
      <c r="B35" s="1059" t="s">
        <v>2406</v>
      </c>
      <c r="C35" s="1060">
        <f>[1]Sheet2!C34/1000000</f>
        <v>10580.207700000001</v>
      </c>
      <c r="D35" s="1060">
        <f>[1]Sheet2!D34/1000000</f>
        <v>0</v>
      </c>
      <c r="E35" s="1060">
        <f>[1]Sheet2!H34/1000000</f>
        <v>2051</v>
      </c>
      <c r="F35" s="1060">
        <f>[1]Sheet2!I34/1000000</f>
        <v>8529.2077000000008</v>
      </c>
      <c r="G35" s="1060">
        <v>10529.181339999999</v>
      </c>
      <c r="H35" s="1061">
        <f t="shared" si="1"/>
        <v>0</v>
      </c>
      <c r="I35" s="1062">
        <f>([1]Sheet2!O34+[1]Sheet2!P34+[1]Sheet2!S34)/1000000</f>
        <v>0</v>
      </c>
      <c r="J35" s="1063">
        <f>[1]Sheet2!Q34/1000000</f>
        <v>0</v>
      </c>
      <c r="K35" s="1061">
        <f>[1]Sheet2!R34/1000000</f>
        <v>51.026359999999997</v>
      </c>
      <c r="L35" s="1057"/>
      <c r="M35" s="1046"/>
    </row>
    <row r="36" spans="1:13">
      <c r="A36" s="1058">
        <v>27</v>
      </c>
      <c r="B36" s="1059" t="s">
        <v>1708</v>
      </c>
      <c r="C36" s="1060">
        <f>[1]Sheet2!C35/1000000</f>
        <v>530.57000000000005</v>
      </c>
      <c r="D36" s="1060">
        <f>[1]Sheet2!D35/1000000</f>
        <v>0</v>
      </c>
      <c r="E36" s="1060">
        <f>[1]Sheet2!H35/1000000</f>
        <v>333</v>
      </c>
      <c r="F36" s="1060">
        <f>[1]Sheet2!I35/1000000</f>
        <v>197.57</v>
      </c>
      <c r="G36" s="1060">
        <v>525.57000000000005</v>
      </c>
      <c r="H36" s="1061">
        <f t="shared" si="1"/>
        <v>0</v>
      </c>
      <c r="I36" s="1062">
        <f>([1]Sheet2!O35+[1]Sheet2!P35+[1]Sheet2!S35)/1000000</f>
        <v>0</v>
      </c>
      <c r="J36" s="1063">
        <f>[1]Sheet2!Q35/1000000</f>
        <v>0</v>
      </c>
      <c r="K36" s="1061">
        <f>[1]Sheet2!R35/1000000</f>
        <v>5</v>
      </c>
      <c r="L36" s="1057"/>
      <c r="M36" s="1046"/>
    </row>
    <row r="37" spans="1:13">
      <c r="A37" s="1058">
        <v>28</v>
      </c>
      <c r="B37" s="1059" t="s">
        <v>2407</v>
      </c>
      <c r="C37" s="1060">
        <f>[1]Sheet2!C36/1000000</f>
        <v>205</v>
      </c>
      <c r="D37" s="1060">
        <f>[1]Sheet2!D36/1000000</f>
        <v>0</v>
      </c>
      <c r="E37" s="1060">
        <f>[1]Sheet2!H36/1000000</f>
        <v>100</v>
      </c>
      <c r="F37" s="1060">
        <f>[1]Sheet2!I36/1000000</f>
        <v>105</v>
      </c>
      <c r="G37" s="1060">
        <v>205</v>
      </c>
      <c r="H37" s="1061">
        <f t="shared" si="1"/>
        <v>0</v>
      </c>
      <c r="I37" s="1062">
        <f>([1]Sheet2!O36+[1]Sheet2!P36+[1]Sheet2!S36)/1000000</f>
        <v>0</v>
      </c>
      <c r="J37" s="1063">
        <f>[1]Sheet2!Q36/1000000</f>
        <v>0</v>
      </c>
      <c r="K37" s="1061">
        <f>[1]Sheet2!R36/1000000</f>
        <v>0</v>
      </c>
      <c r="L37" s="1057"/>
      <c r="M37" s="1046"/>
    </row>
    <row r="38" spans="1:13">
      <c r="A38" s="1058">
        <v>29</v>
      </c>
      <c r="B38" s="1059" t="s">
        <v>1789</v>
      </c>
      <c r="C38" s="1060">
        <f>[1]Sheet2!C37/1000000</f>
        <v>1342.332052</v>
      </c>
      <c r="D38" s="1060">
        <f>[1]Sheet2!D37/1000000</f>
        <v>2.1370520000000002</v>
      </c>
      <c r="E38" s="1060">
        <f>[1]Sheet2!H37/1000000</f>
        <v>1179</v>
      </c>
      <c r="F38" s="1060">
        <f>[1]Sheet2!I37/1000000</f>
        <v>161.19499999999999</v>
      </c>
      <c r="G38" s="1060">
        <v>1325.600704</v>
      </c>
      <c r="H38" s="1061">
        <f t="shared" si="1"/>
        <v>0</v>
      </c>
      <c r="I38" s="1062">
        <f>([1]Sheet2!O37+[1]Sheet2!P37+[1]Sheet2!S37)/1000000</f>
        <v>0</v>
      </c>
      <c r="J38" s="1063">
        <f>[1]Sheet2!Q37/1000000</f>
        <v>0</v>
      </c>
      <c r="K38" s="1061">
        <f>[1]Sheet2!R37/1000000</f>
        <v>16.731348000000001</v>
      </c>
      <c r="L38" s="1057"/>
      <c r="M38" s="1046"/>
    </row>
    <row r="39" spans="1:13">
      <c r="A39" s="1058">
        <v>30</v>
      </c>
      <c r="B39" s="1059" t="s">
        <v>1814</v>
      </c>
      <c r="C39" s="1060">
        <f>[1]Sheet2!C38/1000000</f>
        <v>4789.2449999999999</v>
      </c>
      <c r="D39" s="1060">
        <f>[1]Sheet2!D38/1000000</f>
        <v>1000</v>
      </c>
      <c r="E39" s="1060">
        <f>[1]Sheet2!H38/1000000</f>
        <v>3725</v>
      </c>
      <c r="F39" s="1060">
        <f>[1]Sheet2!I38/1000000</f>
        <v>64.245000000000005</v>
      </c>
      <c r="G39" s="1060">
        <v>4764.0550000000003</v>
      </c>
      <c r="H39" s="1061">
        <f t="shared" si="1"/>
        <v>0</v>
      </c>
      <c r="I39" s="1062">
        <f>([1]Sheet2!O38+[1]Sheet2!P38+[1]Sheet2!S38)/1000000</f>
        <v>0</v>
      </c>
      <c r="J39" s="1063">
        <f>[1]Sheet2!Q38/1000000</f>
        <v>0</v>
      </c>
      <c r="K39" s="1061">
        <f>[1]Sheet2!R38/1000000</f>
        <v>25.19</v>
      </c>
      <c r="L39" s="1057"/>
      <c r="M39" s="1046"/>
    </row>
    <row r="40" spans="1:13">
      <c r="A40" s="1058">
        <v>31</v>
      </c>
      <c r="B40" s="1059" t="s">
        <v>1702</v>
      </c>
      <c r="C40" s="1060">
        <f>[1]Sheet2!C39/1000000</f>
        <v>423</v>
      </c>
      <c r="D40" s="1060">
        <f>[1]Sheet2!D39/1000000</f>
        <v>0</v>
      </c>
      <c r="E40" s="1060">
        <f>[1]Sheet2!H39/1000000</f>
        <v>356</v>
      </c>
      <c r="F40" s="1060">
        <f>[1]Sheet2!I39/1000000</f>
        <v>67</v>
      </c>
      <c r="G40" s="1060">
        <v>420</v>
      </c>
      <c r="H40" s="1061">
        <f t="shared" si="1"/>
        <v>0</v>
      </c>
      <c r="I40" s="1062">
        <f>([1]Sheet2!O39+[1]Sheet2!P39+[1]Sheet2!S39)/1000000</f>
        <v>0</v>
      </c>
      <c r="J40" s="1063">
        <f>[1]Sheet2!Q39/1000000</f>
        <v>0</v>
      </c>
      <c r="K40" s="1061">
        <f>[1]Sheet2!R39/1000000</f>
        <v>3</v>
      </c>
      <c r="L40" s="1057"/>
      <c r="M40" s="1046"/>
    </row>
    <row r="41" spans="1:13">
      <c r="A41" s="1058">
        <v>32</v>
      </c>
      <c r="B41" s="1059" t="s">
        <v>1709</v>
      </c>
      <c r="C41" s="1060">
        <f>[1]Sheet2!C40/1000000</f>
        <v>482</v>
      </c>
      <c r="D41" s="1060">
        <f>[1]Sheet2!D40/1000000</f>
        <v>0</v>
      </c>
      <c r="E41" s="1060">
        <f>[1]Sheet2!H40/1000000</f>
        <v>375</v>
      </c>
      <c r="F41" s="1060">
        <f>[1]Sheet2!I40/1000000</f>
        <v>107</v>
      </c>
      <c r="G41" s="1060">
        <v>479</v>
      </c>
      <c r="H41" s="1061">
        <f t="shared" si="1"/>
        <v>0</v>
      </c>
      <c r="I41" s="1062">
        <f>([1]Sheet2!O40+[1]Sheet2!P40+[1]Sheet2!S40)/1000000</f>
        <v>0</v>
      </c>
      <c r="J41" s="1063">
        <f>[1]Sheet2!Q40/1000000</f>
        <v>0</v>
      </c>
      <c r="K41" s="1061">
        <f>[1]Sheet2!R40/1000000</f>
        <v>3</v>
      </c>
      <c r="L41" s="1057"/>
      <c r="M41" s="1046"/>
    </row>
    <row r="42" spans="1:13">
      <c r="A42" s="1058">
        <v>33</v>
      </c>
      <c r="B42" s="1059" t="s">
        <v>1764</v>
      </c>
      <c r="C42" s="1060">
        <f>[1]Sheet2!C41/1000000</f>
        <v>9668.7000000000007</v>
      </c>
      <c r="D42" s="1060">
        <f>[1]Sheet2!D41/1000000</f>
        <v>0</v>
      </c>
      <c r="E42" s="1060">
        <f>[1]Sheet2!H41/1000000</f>
        <v>0</v>
      </c>
      <c r="F42" s="1060">
        <f>[1]Sheet2!I41/1000000</f>
        <v>9668.7000000000007</v>
      </c>
      <c r="G42" s="1060">
        <v>9668.7000000000007</v>
      </c>
      <c r="H42" s="1061">
        <f t="shared" si="1"/>
        <v>0</v>
      </c>
      <c r="I42" s="1062">
        <f>([1]Sheet2!O41+[1]Sheet2!P41+[1]Sheet2!S41)/1000000</f>
        <v>0</v>
      </c>
      <c r="J42" s="1063">
        <f>[1]Sheet2!Q41/1000000</f>
        <v>0</v>
      </c>
      <c r="K42" s="1061">
        <f>[1]Sheet2!R41/1000000</f>
        <v>0</v>
      </c>
      <c r="L42" s="1057"/>
      <c r="M42" s="1046"/>
    </row>
    <row r="43" spans="1:13" ht="24">
      <c r="A43" s="1058">
        <v>34</v>
      </c>
      <c r="B43" s="1059" t="s">
        <v>1807</v>
      </c>
      <c r="C43" s="1060">
        <f>[1]Sheet2!C42/1000000</f>
        <v>2781.395</v>
      </c>
      <c r="D43" s="1060">
        <f>[1]Sheet2!D42/1000000</f>
        <v>0</v>
      </c>
      <c r="E43" s="1060">
        <f>[1]Sheet2!H42/1000000</f>
        <v>1222</v>
      </c>
      <c r="F43" s="1060">
        <f>[1]Sheet2!I42/1000000</f>
        <v>1559.395</v>
      </c>
      <c r="G43" s="1060">
        <v>2413.567</v>
      </c>
      <c r="H43" s="1061">
        <f t="shared" si="1"/>
        <v>367.82799999999997</v>
      </c>
      <c r="I43" s="1062">
        <f>([1]Sheet2!O42+[1]Sheet2!P42+[1]Sheet2!S42)/1000000</f>
        <v>367.82799999999997</v>
      </c>
      <c r="J43" s="1063">
        <f>[1]Sheet2!Q42/1000000</f>
        <v>0</v>
      </c>
      <c r="K43" s="1061">
        <f>[1]Sheet2!R42/1000000</f>
        <v>0</v>
      </c>
      <c r="L43" s="1057"/>
      <c r="M43" s="1046"/>
    </row>
    <row r="44" spans="1:13">
      <c r="A44" s="1058">
        <v>35</v>
      </c>
      <c r="B44" s="1059" t="s">
        <v>1808</v>
      </c>
      <c r="C44" s="1060">
        <f>[1]Sheet2!C43/1000000</f>
        <v>3665.0270559999999</v>
      </c>
      <c r="D44" s="1060">
        <f>[1]Sheet2!D43/1000000</f>
        <v>0</v>
      </c>
      <c r="E44" s="1060">
        <f>[1]Sheet2!H43/1000000</f>
        <v>3260</v>
      </c>
      <c r="F44" s="1060">
        <f>[1]Sheet2!I43/1000000</f>
        <v>405.02705600000002</v>
      </c>
      <c r="G44" s="1060">
        <v>3665.0270559999999</v>
      </c>
      <c r="H44" s="1061">
        <f t="shared" si="1"/>
        <v>0</v>
      </c>
      <c r="I44" s="1062">
        <f>([1]Sheet2!O43+[1]Sheet2!P43+[1]Sheet2!S43)/1000000</f>
        <v>0</v>
      </c>
      <c r="J44" s="1063">
        <f>[1]Sheet2!Q43/1000000</f>
        <v>0</v>
      </c>
      <c r="K44" s="1061">
        <f>[1]Sheet2!R43/1000000</f>
        <v>0</v>
      </c>
      <c r="L44" s="1057"/>
      <c r="M44" s="1046"/>
    </row>
    <row r="45" spans="1:13">
      <c r="A45" s="1058">
        <v>36</v>
      </c>
      <c r="B45" s="1059" t="s">
        <v>1809</v>
      </c>
      <c r="C45" s="1060">
        <f>[1]Sheet2!C44/1000000</f>
        <v>2301.2402710000001</v>
      </c>
      <c r="D45" s="1060">
        <f>[1]Sheet2!D44/1000000</f>
        <v>0</v>
      </c>
      <c r="E45" s="1060">
        <f>[1]Sheet2!H44/1000000</f>
        <v>1873</v>
      </c>
      <c r="F45" s="1060">
        <f>[1]Sheet2!I44/1000000</f>
        <v>428.24027100000001</v>
      </c>
      <c r="G45" s="1060">
        <v>2301.2402710000001</v>
      </c>
      <c r="H45" s="1061">
        <f t="shared" si="1"/>
        <v>0</v>
      </c>
      <c r="I45" s="1062">
        <f>([1]Sheet2!O44+[1]Sheet2!P44+[1]Sheet2!S44)/1000000</f>
        <v>0</v>
      </c>
      <c r="J45" s="1063">
        <f>[1]Sheet2!Q44/1000000</f>
        <v>0</v>
      </c>
      <c r="K45" s="1061">
        <f>[1]Sheet2!R44/1000000</f>
        <v>0</v>
      </c>
      <c r="L45" s="1057"/>
      <c r="M45" s="1046"/>
    </row>
    <row r="46" spans="1:13">
      <c r="A46" s="1058">
        <v>37</v>
      </c>
      <c r="B46" s="1059" t="s">
        <v>1773</v>
      </c>
      <c r="C46" s="1060">
        <f>[1]Sheet2!C45/1000000</f>
        <v>20094.949000000001</v>
      </c>
      <c r="D46" s="1060">
        <f>[1]Sheet2!D45/1000000</f>
        <v>50</v>
      </c>
      <c r="E46" s="1060">
        <f>[1]Sheet2!H45/1000000</f>
        <v>16386</v>
      </c>
      <c r="F46" s="1060">
        <f>[1]Sheet2!I45/1000000</f>
        <v>3658.9490000000001</v>
      </c>
      <c r="G46" s="1060">
        <v>19487.910500000002</v>
      </c>
      <c r="H46" s="1061">
        <f t="shared" si="1"/>
        <v>268.61950000000002</v>
      </c>
      <c r="I46" s="1062">
        <f>([1]Sheet2!O45+[1]Sheet2!P45+[1]Sheet2!S45)/1000000</f>
        <v>268.61950000000002</v>
      </c>
      <c r="J46" s="1063">
        <f>[1]Sheet2!Q45/1000000</f>
        <v>0</v>
      </c>
      <c r="K46" s="1061">
        <f>[1]Sheet2!R45/1000000</f>
        <v>90.120999999999995</v>
      </c>
      <c r="L46" s="1057"/>
      <c r="M46" s="1046"/>
    </row>
    <row r="47" spans="1:13">
      <c r="A47" s="1058">
        <v>38</v>
      </c>
      <c r="B47" s="1059" t="s">
        <v>1774</v>
      </c>
      <c r="C47" s="1060">
        <f>[1]Sheet2!C46/1000000</f>
        <v>28097.200000000001</v>
      </c>
      <c r="D47" s="1060">
        <f>[1]Sheet2!D46/1000000</f>
        <v>50</v>
      </c>
      <c r="E47" s="1060">
        <f>[1]Sheet2!H46/1000000</f>
        <v>24670</v>
      </c>
      <c r="F47" s="1060">
        <f>[1]Sheet2!I46/1000000</f>
        <v>3377.2</v>
      </c>
      <c r="G47" s="1060">
        <v>27485.242999999999</v>
      </c>
      <c r="H47" s="1061">
        <f t="shared" si="1"/>
        <v>209.02</v>
      </c>
      <c r="I47" s="1062">
        <f>([1]Sheet2!O46+[1]Sheet2!P46+[1]Sheet2!S46)/1000000</f>
        <v>209.02</v>
      </c>
      <c r="J47" s="1063">
        <f>[1]Sheet2!Q46/1000000</f>
        <v>0</v>
      </c>
      <c r="K47" s="1061">
        <f>[1]Sheet2!R46/1000000</f>
        <v>114.538</v>
      </c>
      <c r="L47" s="1057"/>
      <c r="M47" s="1046"/>
    </row>
    <row r="48" spans="1:13">
      <c r="A48" s="1058">
        <v>39</v>
      </c>
      <c r="B48" s="1059" t="s">
        <v>1775</v>
      </c>
      <c r="C48" s="1060">
        <f>[1]Sheet2!C47/1000000</f>
        <v>23101.856500000002</v>
      </c>
      <c r="D48" s="1060">
        <f>[1]Sheet2!D47/1000000</f>
        <v>50</v>
      </c>
      <c r="E48" s="1060">
        <f>[1]Sheet2!H47/1000000</f>
        <v>17151</v>
      </c>
      <c r="F48" s="1060">
        <f>[1]Sheet2!I47/1000000</f>
        <v>5900.8564999999999</v>
      </c>
      <c r="G48" s="1060">
        <v>22935.205999999998</v>
      </c>
      <c r="H48" s="1061">
        <f t="shared" si="1"/>
        <v>59.58</v>
      </c>
      <c r="I48" s="1062">
        <f>([1]Sheet2!O47+[1]Sheet2!P47+[1]Sheet2!S47)/1000000</f>
        <v>59.58</v>
      </c>
      <c r="J48" s="1063">
        <f>[1]Sheet2!Q47/1000000</f>
        <v>0</v>
      </c>
      <c r="K48" s="1061">
        <f>[1]Sheet2!R47/1000000</f>
        <v>89.38</v>
      </c>
      <c r="L48" s="1057"/>
      <c r="M48" s="1046"/>
    </row>
    <row r="49" spans="1:13">
      <c r="A49" s="1058">
        <v>40</v>
      </c>
      <c r="B49" s="1059" t="s">
        <v>3401</v>
      </c>
      <c r="C49" s="1060">
        <f>[1]Sheet2!C48/1000000</f>
        <v>22370.145661999999</v>
      </c>
      <c r="D49" s="1060">
        <f>[1]Sheet2!D48/1000000</f>
        <v>50</v>
      </c>
      <c r="E49" s="1060">
        <f>[1]Sheet2!H48/1000000</f>
        <v>19131</v>
      </c>
      <c r="F49" s="1060">
        <f>[1]Sheet2!I48/1000000</f>
        <v>3189.1456619999999</v>
      </c>
      <c r="G49" s="1060">
        <v>21986.948661999999</v>
      </c>
      <c r="H49" s="1061">
        <f t="shared" si="1"/>
        <v>0</v>
      </c>
      <c r="I49" s="1062">
        <f>([1]Sheet2!O48+[1]Sheet2!P48+[1]Sheet2!S48)/1000000</f>
        <v>0</v>
      </c>
      <c r="J49" s="1063">
        <f>[1]Sheet2!Q48/1000000</f>
        <v>0</v>
      </c>
      <c r="K49" s="1061">
        <f>[1]Sheet2!R48/1000000</f>
        <v>82</v>
      </c>
      <c r="L49" s="1057"/>
      <c r="M49" s="1046"/>
    </row>
    <row r="50" spans="1:13">
      <c r="A50" s="1058">
        <v>41</v>
      </c>
      <c r="B50" s="1059" t="s">
        <v>1776</v>
      </c>
      <c r="C50" s="1060">
        <f>[1]Sheet2!C49/1000000</f>
        <v>32913.028700000003</v>
      </c>
      <c r="D50" s="1060">
        <f>[1]Sheet2!D49/1000000</f>
        <v>50</v>
      </c>
      <c r="E50" s="1060">
        <f>[1]Sheet2!H49/1000000</f>
        <v>26769</v>
      </c>
      <c r="F50" s="1060">
        <f>[1]Sheet2!I49/1000000</f>
        <v>6094.0286999999998</v>
      </c>
      <c r="G50" s="1060">
        <v>31920.763900000002</v>
      </c>
      <c r="H50" s="1061">
        <f t="shared" si="1"/>
        <v>3.6177999999999999</v>
      </c>
      <c r="I50" s="1062">
        <f>([1]Sheet2!O49+[1]Sheet2!P49+[1]Sheet2!S49)/1000000</f>
        <v>3.6177999999999999</v>
      </c>
      <c r="J50" s="1063">
        <f>[1]Sheet2!Q49/1000000</f>
        <v>0</v>
      </c>
      <c r="K50" s="1061">
        <f>[1]Sheet2!R49/1000000</f>
        <v>595.09799999999996</v>
      </c>
      <c r="L50" s="1057"/>
      <c r="M50" s="1046"/>
    </row>
    <row r="51" spans="1:13">
      <c r="A51" s="1058">
        <v>42</v>
      </c>
      <c r="B51" s="1059" t="s">
        <v>1777</v>
      </c>
      <c r="C51" s="1060">
        <f>[1]Sheet2!C50/1000000</f>
        <v>37575.700431999998</v>
      </c>
      <c r="D51" s="1060">
        <f>[1]Sheet2!D50/1000000</f>
        <v>8.2354319999999994</v>
      </c>
      <c r="E51" s="1060">
        <f>[1]Sheet2!H50/1000000</f>
        <v>31429</v>
      </c>
      <c r="F51" s="1060">
        <f>[1]Sheet2!I50/1000000</f>
        <v>6138.4650000000001</v>
      </c>
      <c r="G51" s="1060">
        <v>36581.552431999997</v>
      </c>
      <c r="H51" s="1061">
        <f t="shared" si="1"/>
        <v>419.17</v>
      </c>
      <c r="I51" s="1062">
        <f>([1]Sheet2!O50+[1]Sheet2!P50+[1]Sheet2!S50)/1000000</f>
        <v>419.17</v>
      </c>
      <c r="J51" s="1063">
        <f>[1]Sheet2!Q50/1000000</f>
        <v>0</v>
      </c>
      <c r="K51" s="1061">
        <f>[1]Sheet2!R50/1000000</f>
        <v>127.889</v>
      </c>
      <c r="L51" s="1057"/>
      <c r="M51" s="1046"/>
    </row>
    <row r="52" spans="1:13">
      <c r="A52" s="1058">
        <v>43</v>
      </c>
      <c r="B52" s="1059" t="s">
        <v>1761</v>
      </c>
      <c r="C52" s="1060">
        <f>[1]Sheet2!C51/1000000</f>
        <v>26849.840281000001</v>
      </c>
      <c r="D52" s="1060">
        <f>[1]Sheet2!D51/1000000</f>
        <v>700.12828100000002</v>
      </c>
      <c r="E52" s="1060">
        <f>[1]Sheet2!H51/1000000</f>
        <v>24483</v>
      </c>
      <c r="F52" s="1060">
        <f>[1]Sheet2!I51/1000000</f>
        <v>1666.712</v>
      </c>
      <c r="G52" s="1060">
        <v>26602.483615000001</v>
      </c>
      <c r="H52" s="1061">
        <f t="shared" si="1"/>
        <v>241.80166600000001</v>
      </c>
      <c r="I52" s="1062">
        <f>([1]Sheet2!O51+[1]Sheet2!P51+[1]Sheet2!S51)/1000000</f>
        <v>241.80166600000001</v>
      </c>
      <c r="J52" s="1063">
        <f>[1]Sheet2!Q51/1000000</f>
        <v>0</v>
      </c>
      <c r="K52" s="1061">
        <f>[1]Sheet2!R51/1000000</f>
        <v>5.5549999999999997</v>
      </c>
      <c r="L52" s="1057"/>
      <c r="M52" s="1046"/>
    </row>
    <row r="53" spans="1:13">
      <c r="A53" s="1058">
        <v>44</v>
      </c>
      <c r="B53" s="1059" t="s">
        <v>1778</v>
      </c>
      <c r="C53" s="1060">
        <f>[1]Sheet2!C52/1000000</f>
        <v>27817.099397999998</v>
      </c>
      <c r="D53" s="1060">
        <f>[1]Sheet2!D52/1000000</f>
        <v>1384.6533979999999</v>
      </c>
      <c r="E53" s="1060">
        <f>[1]Sheet2!H52/1000000</f>
        <v>22478.927</v>
      </c>
      <c r="F53" s="1060">
        <f>[1]Sheet2!I52/1000000</f>
        <v>3953.5189999999998</v>
      </c>
      <c r="G53" s="1060">
        <v>27421.221398000001</v>
      </c>
      <c r="H53" s="1061">
        <f t="shared" si="1"/>
        <v>0</v>
      </c>
      <c r="I53" s="1062">
        <f>([1]Sheet2!O52+[1]Sheet2!P52+[1]Sheet2!S52)/1000000</f>
        <v>0</v>
      </c>
      <c r="J53" s="1063">
        <f>[1]Sheet2!Q52/1000000</f>
        <v>0</v>
      </c>
      <c r="K53" s="1061">
        <f>[1]Sheet2!R52/1000000</f>
        <v>199.58600000000001</v>
      </c>
      <c r="L53" s="1057"/>
      <c r="M53" s="1046"/>
    </row>
    <row r="54" spans="1:13">
      <c r="A54" s="1058">
        <v>45</v>
      </c>
      <c r="B54" s="1059" t="s">
        <v>1732</v>
      </c>
      <c r="C54" s="1060">
        <f>[1]Sheet2!C53/1000000</f>
        <v>8541.3729999999996</v>
      </c>
      <c r="D54" s="1060">
        <f>[1]Sheet2!D53/1000000</f>
        <v>14.452999999999999</v>
      </c>
      <c r="E54" s="1060">
        <f>[1]Sheet2!H53/1000000</f>
        <v>8573</v>
      </c>
      <c r="F54" s="1060">
        <f>[1]Sheet2!I53/1000000</f>
        <v>-46.08</v>
      </c>
      <c r="G54" s="1060">
        <v>8503.3729999999996</v>
      </c>
      <c r="H54" s="1061">
        <f t="shared" si="1"/>
        <v>0</v>
      </c>
      <c r="I54" s="1062">
        <f>([1]Sheet2!O53+[1]Sheet2!P53+[1]Sheet2!S53)/1000000</f>
        <v>0</v>
      </c>
      <c r="J54" s="1063">
        <f>[1]Sheet2!Q53/1000000</f>
        <v>0</v>
      </c>
      <c r="K54" s="1061">
        <f>[1]Sheet2!R53/1000000</f>
        <v>38</v>
      </c>
      <c r="L54" s="1057"/>
      <c r="M54" s="1046"/>
    </row>
    <row r="55" spans="1:13">
      <c r="A55" s="1058">
        <v>46</v>
      </c>
      <c r="B55" s="1059" t="s">
        <v>1733</v>
      </c>
      <c r="C55" s="1060">
        <f>[1]Sheet2!C54/1000000</f>
        <v>13704.692999999999</v>
      </c>
      <c r="D55" s="1060">
        <f>[1]Sheet2!D54/1000000</f>
        <v>41.125</v>
      </c>
      <c r="E55" s="1060">
        <f>[1]Sheet2!H54/1000000</f>
        <v>13729</v>
      </c>
      <c r="F55" s="1060">
        <f>[1]Sheet2!I54/1000000</f>
        <v>-65.432000000000002</v>
      </c>
      <c r="G55" s="1060">
        <v>13633.067999999999</v>
      </c>
      <c r="H55" s="1061">
        <f t="shared" si="1"/>
        <v>0</v>
      </c>
      <c r="I55" s="1062">
        <f>([1]Sheet2!O54+[1]Sheet2!P54+[1]Sheet2!S54)/1000000</f>
        <v>0</v>
      </c>
      <c r="J55" s="1063">
        <f>[1]Sheet2!Q54/1000000</f>
        <v>0</v>
      </c>
      <c r="K55" s="1061">
        <f>[1]Sheet2!R54/1000000</f>
        <v>71.625</v>
      </c>
      <c r="L55" s="1057"/>
      <c r="M55" s="1046"/>
    </row>
    <row r="56" spans="1:13">
      <c r="A56" s="1058">
        <v>47</v>
      </c>
      <c r="B56" s="1059" t="s">
        <v>1734</v>
      </c>
      <c r="C56" s="1060">
        <f>[1]Sheet2!C55/1000000</f>
        <v>11411.743291000001</v>
      </c>
      <c r="D56" s="1060">
        <f>[1]Sheet2!D55/1000000</f>
        <v>156.643291</v>
      </c>
      <c r="E56" s="1060">
        <f>[1]Sheet2!H55/1000000</f>
        <v>11314</v>
      </c>
      <c r="F56" s="1060">
        <f>[1]Sheet2!I55/1000000</f>
        <v>-58.9</v>
      </c>
      <c r="G56" s="1060">
        <v>11217.115</v>
      </c>
      <c r="H56" s="1061">
        <f t="shared" si="1"/>
        <v>113.378291</v>
      </c>
      <c r="I56" s="1062">
        <f>([1]Sheet2!O55+[1]Sheet2!P55+[1]Sheet2!S55)/1000000</f>
        <v>113.378291</v>
      </c>
      <c r="J56" s="1063">
        <f>[1]Sheet2!Q55/1000000</f>
        <v>0</v>
      </c>
      <c r="K56" s="1061">
        <f>[1]Sheet2!R55/1000000</f>
        <v>81.25</v>
      </c>
      <c r="L56" s="1057"/>
      <c r="M56" s="1046"/>
    </row>
    <row r="57" spans="1:13">
      <c r="A57" s="1058">
        <v>48</v>
      </c>
      <c r="B57" s="1059" t="s">
        <v>1813</v>
      </c>
      <c r="C57" s="1060">
        <f>[1]Sheet2!C56/1000000</f>
        <v>1034</v>
      </c>
      <c r="D57" s="1060">
        <f>[1]Sheet2!D56/1000000</f>
        <v>0</v>
      </c>
      <c r="E57" s="1060">
        <f>[1]Sheet2!H56/1000000</f>
        <v>1039</v>
      </c>
      <c r="F57" s="1060">
        <f>[1]Sheet2!I56/1000000</f>
        <v>-5</v>
      </c>
      <c r="G57" s="1060">
        <v>1029</v>
      </c>
      <c r="H57" s="1061">
        <f t="shared" si="1"/>
        <v>0</v>
      </c>
      <c r="I57" s="1062">
        <f>([1]Sheet2!O56+[1]Sheet2!P56+[1]Sheet2!S56)/1000000</f>
        <v>0</v>
      </c>
      <c r="J57" s="1063">
        <f>[1]Sheet2!Q56/1000000</f>
        <v>0</v>
      </c>
      <c r="K57" s="1061">
        <f>[1]Sheet2!R56/1000000</f>
        <v>5</v>
      </c>
      <c r="L57" s="1057"/>
      <c r="M57" s="1046"/>
    </row>
    <row r="58" spans="1:13">
      <c r="A58" s="1058">
        <v>49</v>
      </c>
      <c r="B58" s="1059" t="s">
        <v>1735</v>
      </c>
      <c r="C58" s="1060">
        <f>[1]Sheet2!C57/1000000</f>
        <v>5351</v>
      </c>
      <c r="D58" s="1060">
        <f>[1]Sheet2!D57/1000000</f>
        <v>0</v>
      </c>
      <c r="E58" s="1060">
        <f>[1]Sheet2!H57/1000000</f>
        <v>5368</v>
      </c>
      <c r="F58" s="1060">
        <f>[1]Sheet2!I57/1000000</f>
        <v>-17</v>
      </c>
      <c r="G58" s="1060">
        <v>5287.6620000000003</v>
      </c>
      <c r="H58" s="1061">
        <f t="shared" si="1"/>
        <v>46.338000000000001</v>
      </c>
      <c r="I58" s="1062">
        <f>([1]Sheet2!O57+[1]Sheet2!P57+[1]Sheet2!S57)/1000000</f>
        <v>46.338000000000001</v>
      </c>
      <c r="J58" s="1063">
        <f>[1]Sheet2!Q57/1000000</f>
        <v>0</v>
      </c>
      <c r="K58" s="1061">
        <f>[1]Sheet2!R57/1000000</f>
        <v>17</v>
      </c>
      <c r="L58" s="1057"/>
      <c r="M58" s="1046"/>
    </row>
    <row r="59" spans="1:13">
      <c r="A59" s="1058">
        <v>50</v>
      </c>
      <c r="B59" s="1059" t="s">
        <v>1736</v>
      </c>
      <c r="C59" s="1060">
        <f>[1]Sheet2!C58/1000000</f>
        <v>9650.8449999999993</v>
      </c>
      <c r="D59" s="1060">
        <f>[1]Sheet2!D58/1000000</f>
        <v>27.824999999999999</v>
      </c>
      <c r="E59" s="1060">
        <f>[1]Sheet2!H58/1000000</f>
        <v>9166</v>
      </c>
      <c r="F59" s="1060">
        <f>[1]Sheet2!I58/1000000</f>
        <v>457.02</v>
      </c>
      <c r="G59" s="1060">
        <v>9551.5249999999996</v>
      </c>
      <c r="H59" s="1061">
        <f t="shared" si="1"/>
        <v>53.65</v>
      </c>
      <c r="I59" s="1062">
        <f>([1]Sheet2!O58+[1]Sheet2!P58+[1]Sheet2!S58)/1000000</f>
        <v>53.65</v>
      </c>
      <c r="J59" s="1063">
        <f>[1]Sheet2!Q58/1000000</f>
        <v>0</v>
      </c>
      <c r="K59" s="1061">
        <f>[1]Sheet2!R58/1000000</f>
        <v>45.67</v>
      </c>
      <c r="L59" s="1057"/>
      <c r="M59" s="1046"/>
    </row>
    <row r="60" spans="1:13">
      <c r="A60" s="1058">
        <v>51</v>
      </c>
      <c r="B60" s="1059" t="s">
        <v>1797</v>
      </c>
      <c r="C60" s="1060">
        <f>[1]Sheet2!C59/1000000</f>
        <v>1213.5</v>
      </c>
      <c r="D60" s="1060">
        <f>[1]Sheet2!D59/1000000</f>
        <v>0</v>
      </c>
      <c r="E60" s="1060">
        <f>[1]Sheet2!H59/1000000</f>
        <v>1119</v>
      </c>
      <c r="F60" s="1060">
        <f>[1]Sheet2!I59/1000000</f>
        <v>94.5</v>
      </c>
      <c r="G60" s="1060">
        <v>1196.5</v>
      </c>
      <c r="H60" s="1061">
        <f t="shared" si="1"/>
        <v>0</v>
      </c>
      <c r="I60" s="1062">
        <f>([1]Sheet2!O59+[1]Sheet2!P59+[1]Sheet2!S59)/1000000</f>
        <v>0</v>
      </c>
      <c r="J60" s="1063">
        <f>[1]Sheet2!Q59/1000000</f>
        <v>0</v>
      </c>
      <c r="K60" s="1061">
        <f>[1]Sheet2!R59/1000000</f>
        <v>17</v>
      </c>
      <c r="L60" s="1057"/>
      <c r="M60" s="1046"/>
    </row>
    <row r="61" spans="1:13">
      <c r="A61" s="1058">
        <v>52</v>
      </c>
      <c r="B61" s="1059" t="s">
        <v>1692</v>
      </c>
      <c r="C61" s="1060">
        <f>[1]Sheet2!C60/1000000</f>
        <v>19298</v>
      </c>
      <c r="D61" s="1060">
        <f>[1]Sheet2!D60/1000000</f>
        <v>0</v>
      </c>
      <c r="E61" s="1060">
        <f>[1]Sheet2!H60/1000000</f>
        <v>18164</v>
      </c>
      <c r="F61" s="1060">
        <f>[1]Sheet2!I60/1000000</f>
        <v>1134</v>
      </c>
      <c r="G61" s="1060">
        <v>19213.810000000001</v>
      </c>
      <c r="H61" s="1061">
        <f t="shared" si="1"/>
        <v>0</v>
      </c>
      <c r="I61" s="1062">
        <f>([1]Sheet2!O60+[1]Sheet2!P60+[1]Sheet2!S60)/1000000</f>
        <v>0</v>
      </c>
      <c r="J61" s="1063">
        <f>[1]Sheet2!Q60/1000000</f>
        <v>0</v>
      </c>
      <c r="K61" s="1061">
        <f>[1]Sheet2!R60/1000000</f>
        <v>84.19</v>
      </c>
      <c r="L61" s="1057"/>
      <c r="M61" s="1046"/>
    </row>
    <row r="62" spans="1:13">
      <c r="A62" s="1058">
        <v>53</v>
      </c>
      <c r="B62" s="1059" t="s">
        <v>1703</v>
      </c>
      <c r="C62" s="1060">
        <f>[1]Sheet2!C61/1000000</f>
        <v>680.55499999999995</v>
      </c>
      <c r="D62" s="1060">
        <f>[1]Sheet2!D61/1000000</f>
        <v>0</v>
      </c>
      <c r="E62" s="1060">
        <f>[1]Sheet2!H61/1000000</f>
        <v>367</v>
      </c>
      <c r="F62" s="1060">
        <f>[1]Sheet2!I61/1000000</f>
        <v>313.55500000000001</v>
      </c>
      <c r="G62" s="1060">
        <v>674.55499999999995</v>
      </c>
      <c r="H62" s="1061">
        <f t="shared" si="1"/>
        <v>0</v>
      </c>
      <c r="I62" s="1062">
        <f>([1]Sheet2!O61+[1]Sheet2!P61+[1]Sheet2!S61)/1000000</f>
        <v>0</v>
      </c>
      <c r="J62" s="1063">
        <f>[1]Sheet2!Q61/1000000</f>
        <v>0</v>
      </c>
      <c r="K62" s="1061">
        <f>[1]Sheet2!R61/1000000</f>
        <v>6</v>
      </c>
      <c r="L62" s="1057"/>
      <c r="M62" s="1046"/>
    </row>
    <row r="63" spans="1:13">
      <c r="A63" s="1058">
        <v>54</v>
      </c>
      <c r="B63" s="1059" t="s">
        <v>1758</v>
      </c>
      <c r="C63" s="1060">
        <f>[1]Sheet2!C62/1000000</f>
        <v>10452</v>
      </c>
      <c r="D63" s="1060">
        <f>[1]Sheet2!D62/1000000</f>
        <v>0</v>
      </c>
      <c r="E63" s="1060">
        <f>[1]Sheet2!H62/1000000</f>
        <v>10265</v>
      </c>
      <c r="F63" s="1060">
        <f>[1]Sheet2!I62/1000000</f>
        <v>187</v>
      </c>
      <c r="G63" s="1060">
        <v>10368.852707</v>
      </c>
      <c r="H63" s="1061">
        <f t="shared" si="1"/>
        <v>0</v>
      </c>
      <c r="I63" s="1062">
        <f>([1]Sheet2!O62+[1]Sheet2!P62+[1]Sheet2!S62)/1000000</f>
        <v>0</v>
      </c>
      <c r="J63" s="1063">
        <f>[1]Sheet2!Q62/1000000</f>
        <v>0</v>
      </c>
      <c r="K63" s="1061">
        <f>[1]Sheet2!R62/1000000</f>
        <v>83.147293000000005</v>
      </c>
      <c r="L63" s="1057"/>
      <c r="M63" s="1046"/>
    </row>
    <row r="64" spans="1:13">
      <c r="A64" s="1058">
        <v>55</v>
      </c>
      <c r="B64" s="1059" t="s">
        <v>1793</v>
      </c>
      <c r="C64" s="1060">
        <f>[1]Sheet2!C63/1000000</f>
        <v>10347.20938</v>
      </c>
      <c r="D64" s="1060">
        <f>[1]Sheet2!D63/1000000</f>
        <v>1258.20938</v>
      </c>
      <c r="E64" s="1060">
        <f>[1]Sheet2!H63/1000000</f>
        <v>485</v>
      </c>
      <c r="F64" s="1060">
        <f>[1]Sheet2!I63/1000000</f>
        <v>8604</v>
      </c>
      <c r="G64" s="1060">
        <v>10297.441481</v>
      </c>
      <c r="H64" s="1061">
        <f t="shared" si="1"/>
        <v>21.655999999999999</v>
      </c>
      <c r="I64" s="1062">
        <f>([1]Sheet2!O63+[1]Sheet2!P63+[1]Sheet2!S63)/1000000</f>
        <v>21.655999999999999</v>
      </c>
      <c r="J64" s="1063">
        <f>[1]Sheet2!Q63/1000000</f>
        <v>0</v>
      </c>
      <c r="K64" s="1061">
        <f>[1]Sheet2!R63/1000000</f>
        <v>28.111899000000001</v>
      </c>
      <c r="L64" s="1057"/>
      <c r="M64" s="1046"/>
    </row>
    <row r="65" spans="1:13">
      <c r="A65" s="1058">
        <v>56</v>
      </c>
      <c r="B65" s="1059" t="s">
        <v>1659</v>
      </c>
      <c r="C65" s="1060">
        <f>[1]Sheet2!C64/1000000</f>
        <v>8223.3975289999998</v>
      </c>
      <c r="D65" s="1060">
        <f>[1]Sheet2!D64/1000000</f>
        <v>1398</v>
      </c>
      <c r="E65" s="1060">
        <f>[1]Sheet2!H64/1000000</f>
        <v>14483</v>
      </c>
      <c r="F65" s="1060">
        <f>[1]Sheet2!I64/1000000</f>
        <v>-7657.6024710000002</v>
      </c>
      <c r="G65" s="1060">
        <v>8223.3975289999998</v>
      </c>
      <c r="H65" s="1061">
        <f t="shared" si="1"/>
        <v>0</v>
      </c>
      <c r="I65" s="1062">
        <f>([1]Sheet2!O64+[1]Sheet2!P64+[1]Sheet2!S64)/1000000</f>
        <v>0</v>
      </c>
      <c r="J65" s="1063">
        <f>[1]Sheet2!Q64/1000000</f>
        <v>0</v>
      </c>
      <c r="K65" s="1061">
        <f>[1]Sheet2!R64/1000000</f>
        <v>0</v>
      </c>
      <c r="L65" s="1057"/>
      <c r="M65" s="1046"/>
    </row>
    <row r="66" spans="1:13">
      <c r="A66" s="1058">
        <v>57</v>
      </c>
      <c r="B66" s="1059" t="s">
        <v>1660</v>
      </c>
      <c r="C66" s="1060">
        <f>[1]Sheet2!C65/1000000</f>
        <v>16026.85648</v>
      </c>
      <c r="D66" s="1060">
        <f>[1]Sheet2!D65/1000000</f>
        <v>215</v>
      </c>
      <c r="E66" s="1060">
        <f>[1]Sheet2!H65/1000000</f>
        <v>9614.2199999999993</v>
      </c>
      <c r="F66" s="1060">
        <f>[1]Sheet2!I65/1000000</f>
        <v>6197.6364800000001</v>
      </c>
      <c r="G66" s="1060">
        <v>13354.399732</v>
      </c>
      <c r="H66" s="1061">
        <f t="shared" si="1"/>
        <v>573</v>
      </c>
      <c r="I66" s="1062">
        <f>([1]Sheet2!O65+[1]Sheet2!P65+[1]Sheet2!S65)/1000000</f>
        <v>573</v>
      </c>
      <c r="J66" s="1063">
        <f>[1]Sheet2!Q65/1000000</f>
        <v>0</v>
      </c>
      <c r="K66" s="1061">
        <f>[1]Sheet2!R65/1000000</f>
        <v>2099.4567480000001</v>
      </c>
      <c r="L66" s="1057"/>
      <c r="M66" s="1046"/>
    </row>
    <row r="67" spans="1:13">
      <c r="A67" s="1058">
        <v>58</v>
      </c>
      <c r="B67" s="1059" t="s">
        <v>1671</v>
      </c>
      <c r="C67" s="1060">
        <f>[1]Sheet2!C66/1000000</f>
        <v>94046.266000000003</v>
      </c>
      <c r="D67" s="1060">
        <f>[1]Sheet2!D66/1000000</f>
        <v>5007.9859999999999</v>
      </c>
      <c r="E67" s="1060">
        <f>[1]Sheet2!H66/1000000</f>
        <v>8193</v>
      </c>
      <c r="F67" s="1060">
        <f>[1]Sheet2!I66/1000000</f>
        <v>80845.279999999999</v>
      </c>
      <c r="G67" s="1060">
        <v>92618.879795999994</v>
      </c>
      <c r="H67" s="1061">
        <f t="shared" si="1"/>
        <v>669.59953499999995</v>
      </c>
      <c r="I67" s="1062">
        <f>([1]Sheet2!O66+[1]Sheet2!P66+[1]Sheet2!S66)/1000000</f>
        <v>334.79976799999997</v>
      </c>
      <c r="J67" s="1063">
        <f>[1]Sheet2!Q66/1000000</f>
        <v>334.79976699999997</v>
      </c>
      <c r="K67" s="1061">
        <f>[1]Sheet2!R66/1000000</f>
        <v>757.78666899999996</v>
      </c>
      <c r="L67" s="1057"/>
      <c r="M67" s="1046"/>
    </row>
    <row r="68" spans="1:13">
      <c r="A68" s="1058">
        <v>59</v>
      </c>
      <c r="B68" s="1059" t="s">
        <v>2408</v>
      </c>
      <c r="C68" s="1060">
        <f>[1]Sheet2!C67/1000000</f>
        <v>19559</v>
      </c>
      <c r="D68" s="1060">
        <f>[1]Sheet2!D67/1000000</f>
        <v>100</v>
      </c>
      <c r="E68" s="1060">
        <f>[1]Sheet2!H67/1000000</f>
        <v>5536</v>
      </c>
      <c r="F68" s="1060">
        <f>[1]Sheet2!I67/1000000</f>
        <v>13923</v>
      </c>
      <c r="G68" s="1060">
        <v>17994.647099999998</v>
      </c>
      <c r="H68" s="1061">
        <f t="shared" si="1"/>
        <v>1404.9749999999999</v>
      </c>
      <c r="I68" s="1062">
        <f>([1]Sheet2!O67+[1]Sheet2!P67+[1]Sheet2!S67)/1000000</f>
        <v>1404.9749999999999</v>
      </c>
      <c r="J68" s="1063">
        <f>[1]Sheet2!Q67/1000000</f>
        <v>0</v>
      </c>
      <c r="K68" s="1061">
        <f>[1]Sheet2!R67/1000000</f>
        <v>459.37790000000001</v>
      </c>
      <c r="L68" s="1057"/>
      <c r="M68" s="1046"/>
    </row>
    <row r="69" spans="1:13">
      <c r="A69" s="1058">
        <v>60</v>
      </c>
      <c r="B69" s="1059" t="s">
        <v>1762</v>
      </c>
      <c r="C69" s="1060">
        <f>[1]Sheet2!C68/1000000</f>
        <v>8788.8819999999996</v>
      </c>
      <c r="D69" s="1060">
        <f>[1]Sheet2!D68/1000000</f>
        <v>0</v>
      </c>
      <c r="E69" s="1060">
        <f>[1]Sheet2!H68/1000000</f>
        <v>4507</v>
      </c>
      <c r="F69" s="1060">
        <f>[1]Sheet2!I68/1000000</f>
        <v>4281.8819999999996</v>
      </c>
      <c r="G69" s="1060">
        <v>8788.8819999999996</v>
      </c>
      <c r="H69" s="1061">
        <f t="shared" si="1"/>
        <v>0</v>
      </c>
      <c r="I69" s="1062">
        <f>([1]Sheet2!O68+[1]Sheet2!P68+[1]Sheet2!S68)/1000000</f>
        <v>0</v>
      </c>
      <c r="J69" s="1063">
        <f>[1]Sheet2!Q68/1000000</f>
        <v>0</v>
      </c>
      <c r="K69" s="1061">
        <f>[1]Sheet2!R68/1000000</f>
        <v>14.9</v>
      </c>
      <c r="L69" s="1057"/>
      <c r="M69" s="1046"/>
    </row>
    <row r="70" spans="1:13" ht="24">
      <c r="A70" s="1058">
        <v>61</v>
      </c>
      <c r="B70" s="1059" t="s">
        <v>2409</v>
      </c>
      <c r="C70" s="1060">
        <f>[1]Sheet2!C69/1000000</f>
        <v>8944.9580000000005</v>
      </c>
      <c r="D70" s="1060">
        <f>[1]Sheet2!D69/1000000</f>
        <v>0</v>
      </c>
      <c r="E70" s="1060">
        <f>[1]Sheet2!H69/1000000</f>
        <v>2479</v>
      </c>
      <c r="F70" s="1060">
        <f>[1]Sheet2!I69/1000000</f>
        <v>6465.9579999999996</v>
      </c>
      <c r="G70" s="1060">
        <v>8923.9580000000005</v>
      </c>
      <c r="H70" s="1061">
        <f t="shared" si="1"/>
        <v>0</v>
      </c>
      <c r="I70" s="1062">
        <f>([1]Sheet2!O69+[1]Sheet2!P69+[1]Sheet2!S69)/1000000</f>
        <v>0</v>
      </c>
      <c r="J70" s="1063">
        <f>[1]Sheet2!Q69/1000000</f>
        <v>0</v>
      </c>
      <c r="K70" s="1061">
        <f>[1]Sheet2!R69/1000000</f>
        <v>21</v>
      </c>
      <c r="L70" s="1057"/>
      <c r="M70" s="1046"/>
    </row>
    <row r="71" spans="1:13">
      <c r="A71" s="1058">
        <v>62</v>
      </c>
      <c r="B71" s="1059" t="s">
        <v>1710</v>
      </c>
      <c r="C71" s="1060">
        <f>[1]Sheet2!C70/1000000</f>
        <v>614</v>
      </c>
      <c r="D71" s="1060">
        <f>[1]Sheet2!D70/1000000</f>
        <v>0</v>
      </c>
      <c r="E71" s="1060">
        <f>[1]Sheet2!H70/1000000</f>
        <v>461</v>
      </c>
      <c r="F71" s="1060">
        <f>[1]Sheet2!I70/1000000</f>
        <v>153</v>
      </c>
      <c r="G71" s="1060">
        <v>529</v>
      </c>
      <c r="H71" s="1061">
        <f t="shared" si="1"/>
        <v>80</v>
      </c>
      <c r="I71" s="1062">
        <f>([1]Sheet2!O70+[1]Sheet2!P70+[1]Sheet2!S70)/1000000</f>
        <v>80</v>
      </c>
      <c r="J71" s="1063">
        <f>[1]Sheet2!Q70/1000000</f>
        <v>0</v>
      </c>
      <c r="K71" s="1061">
        <f>[1]Sheet2!R70/1000000</f>
        <v>5</v>
      </c>
      <c r="L71" s="1057"/>
      <c r="M71" s="1046"/>
    </row>
    <row r="72" spans="1:13">
      <c r="A72" s="1058">
        <v>63</v>
      </c>
      <c r="B72" s="1059" t="s">
        <v>1672</v>
      </c>
      <c r="C72" s="1060">
        <f>[1]Sheet2!C71/1000000</f>
        <v>4756</v>
      </c>
      <c r="D72" s="1060">
        <f>[1]Sheet2!D71/1000000</f>
        <v>0</v>
      </c>
      <c r="E72" s="1060">
        <f>[1]Sheet2!H71/1000000</f>
        <v>3447</v>
      </c>
      <c r="F72" s="1060">
        <f>[1]Sheet2!I71/1000000</f>
        <v>1309</v>
      </c>
      <c r="G72" s="1060">
        <v>4625.4470000000001</v>
      </c>
      <c r="H72" s="1061">
        <f t="shared" si="1"/>
        <v>0</v>
      </c>
      <c r="I72" s="1062">
        <f>([1]Sheet2!O71+[1]Sheet2!P71+[1]Sheet2!S71)/1000000</f>
        <v>0</v>
      </c>
      <c r="J72" s="1063">
        <f>[1]Sheet2!Q71/1000000</f>
        <v>0</v>
      </c>
      <c r="K72" s="1061">
        <f>[1]Sheet2!R71/1000000</f>
        <v>130.553</v>
      </c>
      <c r="L72" s="1057"/>
      <c r="M72" s="1046"/>
    </row>
    <row r="73" spans="1:13">
      <c r="A73" s="1058">
        <v>64</v>
      </c>
      <c r="B73" s="1059" t="s">
        <v>2410</v>
      </c>
      <c r="C73" s="1060">
        <f>[1]Sheet2!C72/1000000</f>
        <v>754.36300000000006</v>
      </c>
      <c r="D73" s="1060">
        <f>[1]Sheet2!D72/1000000</f>
        <v>0</v>
      </c>
      <c r="E73" s="1060">
        <f>[1]Sheet2!H72/1000000</f>
        <v>254</v>
      </c>
      <c r="F73" s="1060">
        <f>[1]Sheet2!I72/1000000</f>
        <v>500.363</v>
      </c>
      <c r="G73" s="1060">
        <v>754.36300000000006</v>
      </c>
      <c r="H73" s="1061">
        <f t="shared" si="1"/>
        <v>0</v>
      </c>
      <c r="I73" s="1062">
        <f>([1]Sheet2!O72+[1]Sheet2!P72+[1]Sheet2!S72)/1000000</f>
        <v>0</v>
      </c>
      <c r="J73" s="1063">
        <f>[1]Sheet2!Q72/1000000</f>
        <v>0</v>
      </c>
      <c r="K73" s="1061">
        <f>[1]Sheet2!R72/1000000</f>
        <v>0</v>
      </c>
      <c r="L73" s="1057"/>
      <c r="M73" s="1046"/>
    </row>
    <row r="74" spans="1:13">
      <c r="A74" s="1058">
        <v>65</v>
      </c>
      <c r="B74" s="1059" t="s">
        <v>1661</v>
      </c>
      <c r="C74" s="1060">
        <f>[1]Sheet2!C73/1000000</f>
        <v>5480.1522999999997</v>
      </c>
      <c r="D74" s="1060">
        <f>[1]Sheet2!D73/1000000</f>
        <v>0</v>
      </c>
      <c r="E74" s="1060">
        <f>[1]Sheet2!H73/1000000</f>
        <v>4766.4459999999999</v>
      </c>
      <c r="F74" s="1060">
        <f>[1]Sheet2!I73/1000000</f>
        <v>713.70630000000006</v>
      </c>
      <c r="G74" s="1060">
        <v>5480.1522999999997</v>
      </c>
      <c r="H74" s="1061">
        <f t="shared" si="1"/>
        <v>0</v>
      </c>
      <c r="I74" s="1062">
        <f>([1]Sheet2!O73+[1]Sheet2!P73+[1]Sheet2!S73)/1000000</f>
        <v>0</v>
      </c>
      <c r="J74" s="1063">
        <f>[1]Sheet2!Q73/1000000</f>
        <v>0</v>
      </c>
      <c r="K74" s="1061">
        <f>[1]Sheet2!R73/1000000</f>
        <v>0</v>
      </c>
      <c r="L74" s="1057"/>
      <c r="M74" s="1046"/>
    </row>
    <row r="75" spans="1:13">
      <c r="A75" s="1058">
        <v>66</v>
      </c>
      <c r="B75" s="1059" t="s">
        <v>2411</v>
      </c>
      <c r="C75" s="1060">
        <f>[1]Sheet2!C74/1000000</f>
        <v>38278</v>
      </c>
      <c r="D75" s="1060">
        <f>[1]Sheet2!D74/1000000</f>
        <v>2950</v>
      </c>
      <c r="E75" s="1060">
        <f>[1]Sheet2!H74/1000000</f>
        <v>21197</v>
      </c>
      <c r="F75" s="1060">
        <f>[1]Sheet2!I74/1000000</f>
        <v>14131</v>
      </c>
      <c r="G75" s="1060">
        <v>37818.974000000002</v>
      </c>
      <c r="H75" s="1061">
        <f t="shared" ref="H75:H138" si="2">I75+J75</f>
        <v>217.16300000000001</v>
      </c>
      <c r="I75" s="1062">
        <f>([1]Sheet2!O74+[1]Sheet2!P74+[1]Sheet2!S74)/1000000</f>
        <v>217.16300000000001</v>
      </c>
      <c r="J75" s="1063">
        <f>[1]Sheet2!Q74/1000000</f>
        <v>0</v>
      </c>
      <c r="K75" s="1061">
        <f>[1]Sheet2!R74/1000000</f>
        <v>241.863</v>
      </c>
      <c r="L75" s="1057"/>
      <c r="M75" s="1046"/>
    </row>
    <row r="76" spans="1:13" ht="24">
      <c r="A76" s="1058">
        <v>67</v>
      </c>
      <c r="B76" s="1059" t="s">
        <v>2412</v>
      </c>
      <c r="C76" s="1060">
        <f>[1]Sheet2!C75/1000000</f>
        <v>32034.336937</v>
      </c>
      <c r="D76" s="1060">
        <f>[1]Sheet2!D75/1000000</f>
        <v>7998.2521889999998</v>
      </c>
      <c r="E76" s="1060">
        <f>[1]Sheet2!H75/1000000</f>
        <v>40222</v>
      </c>
      <c r="F76" s="1060">
        <f>[1]Sheet2!I75/1000000</f>
        <v>-16185.915252000001</v>
      </c>
      <c r="G76" s="1060">
        <v>20142.756927999999</v>
      </c>
      <c r="H76" s="1061">
        <f t="shared" si="2"/>
        <v>10345.524829</v>
      </c>
      <c r="I76" s="1062">
        <f>([1]Sheet2!O75+[1]Sheet2!P75+[1]Sheet2!S75)/1000000</f>
        <v>8435.524829</v>
      </c>
      <c r="J76" s="1061">
        <f>[1]Sheet2!Q75/1000000</f>
        <v>1910</v>
      </c>
      <c r="K76" s="1061">
        <f>[1]Sheet2!R75/1000000</f>
        <v>1546.0551800000001</v>
      </c>
      <c r="L76" s="1057"/>
      <c r="M76" s="1046"/>
    </row>
    <row r="77" spans="1:13">
      <c r="A77" s="1058">
        <v>68</v>
      </c>
      <c r="B77" s="1059" t="s">
        <v>1673</v>
      </c>
      <c r="C77" s="1060">
        <f>[1]Sheet2!C76/1000000</f>
        <v>13353.874556000001</v>
      </c>
      <c r="D77" s="1060">
        <f>[1]Sheet2!D76/1000000</f>
        <v>459.98</v>
      </c>
      <c r="E77" s="1060">
        <f>[1]Sheet2!H76/1000000</f>
        <v>9292</v>
      </c>
      <c r="F77" s="1060">
        <f>[1]Sheet2!I76/1000000</f>
        <v>3601.8945560000002</v>
      </c>
      <c r="G77" s="1060">
        <v>12702.543146</v>
      </c>
      <c r="H77" s="1061">
        <f t="shared" si="2"/>
        <v>0</v>
      </c>
      <c r="I77" s="1062">
        <f>([1]Sheet2!O76+[1]Sheet2!P76+[1]Sheet2!S76)/1000000</f>
        <v>0</v>
      </c>
      <c r="J77" s="1063">
        <f>[1]Sheet2!Q76/1000000</f>
        <v>0</v>
      </c>
      <c r="K77" s="1061">
        <f>[1]Sheet2!R76/1000000</f>
        <v>651.33141000000001</v>
      </c>
      <c r="L77" s="1057"/>
      <c r="M77" s="1046"/>
    </row>
    <row r="78" spans="1:13">
      <c r="A78" s="1058">
        <v>69</v>
      </c>
      <c r="B78" s="1059" t="s">
        <v>1738</v>
      </c>
      <c r="C78" s="1060">
        <f>[1]Sheet2!C77/1000000</f>
        <v>25906.255408000001</v>
      </c>
      <c r="D78" s="1060">
        <f>[1]Sheet2!D77/1000000</f>
        <v>0</v>
      </c>
      <c r="E78" s="1060">
        <f>[1]Sheet2!H77/1000000</f>
        <v>25840</v>
      </c>
      <c r="F78" s="1060">
        <f>[1]Sheet2!I77/1000000</f>
        <v>66.255408000000003</v>
      </c>
      <c r="G78" s="1060">
        <v>25527.857080999998</v>
      </c>
      <c r="H78" s="1061">
        <f t="shared" si="2"/>
        <v>324.39832699999999</v>
      </c>
      <c r="I78" s="1062">
        <f>([1]Sheet2!O77+[1]Sheet2!P77+[1]Sheet2!S77)/1000000</f>
        <v>324.39832699999999</v>
      </c>
      <c r="J78" s="1063">
        <f>[1]Sheet2!Q77/1000000</f>
        <v>0</v>
      </c>
      <c r="K78" s="1061">
        <f>[1]Sheet2!R77/1000000</f>
        <v>54</v>
      </c>
      <c r="L78" s="1057"/>
      <c r="M78" s="1046"/>
    </row>
    <row r="79" spans="1:13">
      <c r="A79" s="1058">
        <v>70</v>
      </c>
      <c r="B79" s="1059" t="s">
        <v>1739</v>
      </c>
      <c r="C79" s="1060">
        <f>[1]Sheet2!C78/1000000</f>
        <v>13641</v>
      </c>
      <c r="D79" s="1060">
        <f>[1]Sheet2!D78/1000000</f>
        <v>0</v>
      </c>
      <c r="E79" s="1060">
        <f>[1]Sheet2!H78/1000000</f>
        <v>13183</v>
      </c>
      <c r="F79" s="1060">
        <f>[1]Sheet2!I78/1000000</f>
        <v>458</v>
      </c>
      <c r="G79" s="1060">
        <v>13583.805</v>
      </c>
      <c r="H79" s="1061">
        <f t="shared" si="2"/>
        <v>0</v>
      </c>
      <c r="I79" s="1062">
        <f>([1]Sheet2!O78+[1]Sheet2!P78+[1]Sheet2!S78)/1000000</f>
        <v>0</v>
      </c>
      <c r="J79" s="1063">
        <f>[1]Sheet2!Q78/1000000</f>
        <v>0</v>
      </c>
      <c r="K79" s="1061">
        <f>[1]Sheet2!R78/1000000</f>
        <v>57.195</v>
      </c>
      <c r="L79" s="1057"/>
      <c r="M79" s="1046"/>
    </row>
    <row r="80" spans="1:13">
      <c r="A80" s="1058">
        <v>71</v>
      </c>
      <c r="B80" s="1059" t="s">
        <v>1740</v>
      </c>
      <c r="C80" s="1060">
        <f>[1]Sheet2!C79/1000000</f>
        <v>9539</v>
      </c>
      <c r="D80" s="1060">
        <f>[1]Sheet2!D79/1000000</f>
        <v>0</v>
      </c>
      <c r="E80" s="1060">
        <f>[1]Sheet2!H79/1000000</f>
        <v>9566</v>
      </c>
      <c r="F80" s="1060">
        <f>[1]Sheet2!I79/1000000</f>
        <v>-27</v>
      </c>
      <c r="G80" s="1060">
        <v>9512</v>
      </c>
      <c r="H80" s="1061">
        <f t="shared" si="2"/>
        <v>0</v>
      </c>
      <c r="I80" s="1062">
        <f>([1]Sheet2!O79+[1]Sheet2!P79+[1]Sheet2!S79)/1000000</f>
        <v>0</v>
      </c>
      <c r="J80" s="1063">
        <f>[1]Sheet2!Q79/1000000</f>
        <v>0</v>
      </c>
      <c r="K80" s="1061">
        <f>[1]Sheet2!R79/1000000</f>
        <v>27</v>
      </c>
      <c r="L80" s="1057"/>
      <c r="M80" s="1046"/>
    </row>
    <row r="81" spans="1:13">
      <c r="A81" s="1058">
        <v>72</v>
      </c>
      <c r="B81" s="1059" t="s">
        <v>1741</v>
      </c>
      <c r="C81" s="1060">
        <f>[1]Sheet2!C80/1000000</f>
        <v>13494</v>
      </c>
      <c r="D81" s="1060">
        <f>[1]Sheet2!D80/1000000</f>
        <v>0</v>
      </c>
      <c r="E81" s="1060">
        <f>[1]Sheet2!H80/1000000</f>
        <v>13542</v>
      </c>
      <c r="F81" s="1060">
        <f>[1]Sheet2!I80/1000000</f>
        <v>-48</v>
      </c>
      <c r="G81" s="1060">
        <v>13446</v>
      </c>
      <c r="H81" s="1061">
        <f t="shared" si="2"/>
        <v>0</v>
      </c>
      <c r="I81" s="1062">
        <f>([1]Sheet2!O80+[1]Sheet2!P80+[1]Sheet2!S80)/1000000</f>
        <v>0</v>
      </c>
      <c r="J81" s="1063">
        <f>[1]Sheet2!Q80/1000000</f>
        <v>0</v>
      </c>
      <c r="K81" s="1061">
        <f>[1]Sheet2!R80/1000000</f>
        <v>48</v>
      </c>
      <c r="L81" s="1057"/>
      <c r="M81" s="1046"/>
    </row>
    <row r="82" spans="1:13">
      <c r="A82" s="1058">
        <v>73</v>
      </c>
      <c r="B82" s="1059" t="s">
        <v>1742</v>
      </c>
      <c r="C82" s="1060">
        <f>[1]Sheet2!C81/1000000</f>
        <v>9478.4320270000007</v>
      </c>
      <c r="D82" s="1060">
        <f>[1]Sheet2!D81/1000000</f>
        <v>82.901026999999999</v>
      </c>
      <c r="E82" s="1060">
        <f>[1]Sheet2!H81/1000000</f>
        <v>11297</v>
      </c>
      <c r="F82" s="1060">
        <f>[1]Sheet2!I81/1000000</f>
        <v>-1901.4690000000001</v>
      </c>
      <c r="G82" s="1060">
        <v>9438.3141469999991</v>
      </c>
      <c r="H82" s="1061">
        <f t="shared" si="2"/>
        <v>1.49888</v>
      </c>
      <c r="I82" s="1062">
        <f>([1]Sheet2!O81+[1]Sheet2!P81+[1]Sheet2!S81)/1000000</f>
        <v>1.49888</v>
      </c>
      <c r="J82" s="1063">
        <f>[1]Sheet2!Q81/1000000</f>
        <v>0</v>
      </c>
      <c r="K82" s="1061">
        <f>[1]Sheet2!R81/1000000</f>
        <v>38.619</v>
      </c>
      <c r="L82" s="1057"/>
      <c r="M82" s="1046"/>
    </row>
    <row r="83" spans="1:13">
      <c r="A83" s="1058">
        <v>74</v>
      </c>
      <c r="B83" s="1059" t="s">
        <v>1674</v>
      </c>
      <c r="C83" s="1060">
        <f>[1]Sheet2!C82/1000000</f>
        <v>1457.9692520000001</v>
      </c>
      <c r="D83" s="1060">
        <f>[1]Sheet2!D82/1000000</f>
        <v>0</v>
      </c>
      <c r="E83" s="1060">
        <f>[1]Sheet2!H82/1000000</f>
        <v>3280</v>
      </c>
      <c r="F83" s="1060">
        <f>[1]Sheet2!I82/1000000</f>
        <v>-1822.0307479999999</v>
      </c>
      <c r="G83" s="1060">
        <v>1457.9692520000001</v>
      </c>
      <c r="H83" s="1061">
        <f t="shared" si="2"/>
        <v>0</v>
      </c>
      <c r="I83" s="1062">
        <f>([1]Sheet2!O82+[1]Sheet2!P82+[1]Sheet2!S82)/1000000</f>
        <v>0</v>
      </c>
      <c r="J83" s="1063">
        <f>[1]Sheet2!Q82/1000000</f>
        <v>0</v>
      </c>
      <c r="K83" s="1061">
        <f>[1]Sheet2!R82/1000000</f>
        <v>0</v>
      </c>
      <c r="L83" s="1057"/>
      <c r="M83" s="1046"/>
    </row>
    <row r="84" spans="1:13">
      <c r="A84" s="1058">
        <v>75</v>
      </c>
      <c r="B84" s="1059" t="s">
        <v>1704</v>
      </c>
      <c r="C84" s="1060">
        <f>[1]Sheet2!C83/1000000</f>
        <v>441</v>
      </c>
      <c r="D84" s="1060">
        <f>[1]Sheet2!D83/1000000</f>
        <v>0</v>
      </c>
      <c r="E84" s="1060">
        <f>[1]Sheet2!H83/1000000</f>
        <v>344</v>
      </c>
      <c r="F84" s="1060">
        <f>[1]Sheet2!I83/1000000</f>
        <v>97</v>
      </c>
      <c r="G84" s="1060">
        <v>438</v>
      </c>
      <c r="H84" s="1061">
        <f t="shared" si="2"/>
        <v>0</v>
      </c>
      <c r="I84" s="1062">
        <f>([1]Sheet2!O83+[1]Sheet2!P83+[1]Sheet2!S83)/1000000</f>
        <v>0</v>
      </c>
      <c r="J84" s="1063">
        <f>[1]Sheet2!Q83/1000000</f>
        <v>0</v>
      </c>
      <c r="K84" s="1061">
        <f>[1]Sheet2!R83/1000000</f>
        <v>3</v>
      </c>
      <c r="L84" s="1057"/>
      <c r="M84" s="1046"/>
    </row>
    <row r="85" spans="1:13">
      <c r="A85" s="1058">
        <v>76</v>
      </c>
      <c r="B85" s="1059" t="s">
        <v>1705</v>
      </c>
      <c r="C85" s="1060">
        <f>[1]Sheet2!C84/1000000</f>
        <v>1065</v>
      </c>
      <c r="D85" s="1060">
        <f>[1]Sheet2!D84/1000000</f>
        <v>0</v>
      </c>
      <c r="E85" s="1060">
        <f>[1]Sheet2!H84/1000000</f>
        <v>790</v>
      </c>
      <c r="F85" s="1060">
        <f>[1]Sheet2!I84/1000000</f>
        <v>275</v>
      </c>
      <c r="G85" s="1060">
        <v>1008.95532</v>
      </c>
      <c r="H85" s="1061">
        <f t="shared" si="2"/>
        <v>0</v>
      </c>
      <c r="I85" s="1062">
        <f>([1]Sheet2!O84+[1]Sheet2!P84+[1]Sheet2!S84)/1000000</f>
        <v>0</v>
      </c>
      <c r="J85" s="1063">
        <f>[1]Sheet2!Q84/1000000</f>
        <v>0</v>
      </c>
      <c r="K85" s="1061">
        <f>[1]Sheet2!R84/1000000</f>
        <v>56.04468</v>
      </c>
      <c r="L85" s="1057"/>
      <c r="M85" s="1046"/>
    </row>
    <row r="86" spans="1:13">
      <c r="A86" s="1058">
        <v>77</v>
      </c>
      <c r="B86" s="1059" t="s">
        <v>1706</v>
      </c>
      <c r="C86" s="1060">
        <f>[1]Sheet2!C85/1000000</f>
        <v>2507.3879999999999</v>
      </c>
      <c r="D86" s="1060">
        <f>[1]Sheet2!D85/1000000</f>
        <v>0</v>
      </c>
      <c r="E86" s="1060">
        <f>[1]Sheet2!H85/1000000</f>
        <v>2213</v>
      </c>
      <c r="F86" s="1060">
        <f>[1]Sheet2!I85/1000000</f>
        <v>294.38799999999998</v>
      </c>
      <c r="G86" s="1060">
        <v>2486.3879999999999</v>
      </c>
      <c r="H86" s="1061">
        <f t="shared" si="2"/>
        <v>0</v>
      </c>
      <c r="I86" s="1062">
        <f>([1]Sheet2!O85+[1]Sheet2!P85+[1]Sheet2!S85)/1000000</f>
        <v>0</v>
      </c>
      <c r="J86" s="1063">
        <f>[1]Sheet2!Q85/1000000</f>
        <v>0</v>
      </c>
      <c r="K86" s="1061">
        <f>[1]Sheet2!R85/1000000</f>
        <v>21</v>
      </c>
      <c r="L86" s="1057"/>
      <c r="M86" s="1046"/>
    </row>
    <row r="87" spans="1:13">
      <c r="A87" s="1058">
        <v>78</v>
      </c>
      <c r="B87" s="1059" t="s">
        <v>1707</v>
      </c>
      <c r="C87" s="1060">
        <f>[1]Sheet2!C86/1000000</f>
        <v>556</v>
      </c>
      <c r="D87" s="1060">
        <f>[1]Sheet2!D86/1000000</f>
        <v>0</v>
      </c>
      <c r="E87" s="1060">
        <f>[1]Sheet2!H86/1000000</f>
        <v>529</v>
      </c>
      <c r="F87" s="1060">
        <f>[1]Sheet2!I86/1000000</f>
        <v>27</v>
      </c>
      <c r="G87" s="1060">
        <v>553</v>
      </c>
      <c r="H87" s="1061">
        <f t="shared" si="2"/>
        <v>0</v>
      </c>
      <c r="I87" s="1062">
        <f>([1]Sheet2!O86+[1]Sheet2!P86+[1]Sheet2!S86)/1000000</f>
        <v>0</v>
      </c>
      <c r="J87" s="1063">
        <f>[1]Sheet2!Q86/1000000</f>
        <v>0</v>
      </c>
      <c r="K87" s="1061">
        <f>[1]Sheet2!R86/1000000</f>
        <v>3</v>
      </c>
      <c r="L87" s="1057"/>
      <c r="M87" s="1046"/>
    </row>
    <row r="88" spans="1:13">
      <c r="A88" s="1058">
        <v>79</v>
      </c>
      <c r="B88" s="1059" t="s">
        <v>1675</v>
      </c>
      <c r="C88" s="1060">
        <f>[1]Sheet2!C87/1000000</f>
        <v>10934</v>
      </c>
      <c r="D88" s="1060">
        <f>[1]Sheet2!D87/1000000</f>
        <v>2000</v>
      </c>
      <c r="E88" s="1060">
        <f>[1]Sheet2!H87/1000000</f>
        <v>7847</v>
      </c>
      <c r="F88" s="1060">
        <f>[1]Sheet2!I87/1000000</f>
        <v>1087</v>
      </c>
      <c r="G88" s="1060">
        <v>10891</v>
      </c>
      <c r="H88" s="1061">
        <f t="shared" si="2"/>
        <v>0</v>
      </c>
      <c r="I88" s="1062">
        <f>([1]Sheet2!O87+[1]Sheet2!P87+[1]Sheet2!S87)/1000000</f>
        <v>0</v>
      </c>
      <c r="J88" s="1063">
        <f>[1]Sheet2!Q87/1000000</f>
        <v>0</v>
      </c>
      <c r="K88" s="1061">
        <f>[1]Sheet2!R87/1000000</f>
        <v>43</v>
      </c>
      <c r="L88" s="1057"/>
      <c r="M88" s="1046"/>
    </row>
    <row r="89" spans="1:13">
      <c r="A89" s="1058">
        <v>80</v>
      </c>
      <c r="B89" s="1059" t="s">
        <v>1676</v>
      </c>
      <c r="C89" s="1060">
        <f>[1]Sheet2!C88/1000000</f>
        <v>18248.544747</v>
      </c>
      <c r="D89" s="1060">
        <f>[1]Sheet2!D88/1000000</f>
        <v>500</v>
      </c>
      <c r="E89" s="1060">
        <f>[1]Sheet2!H88/1000000</f>
        <v>6682</v>
      </c>
      <c r="F89" s="1060">
        <f>[1]Sheet2!I88/1000000</f>
        <v>11066.544747</v>
      </c>
      <c r="G89" s="1060">
        <v>17759.011747</v>
      </c>
      <c r="H89" s="1061">
        <f t="shared" si="2"/>
        <v>200</v>
      </c>
      <c r="I89" s="1062">
        <f>([1]Sheet2!O88+[1]Sheet2!P88+[1]Sheet2!S88)/1000000</f>
        <v>200</v>
      </c>
      <c r="J89" s="1063">
        <f>[1]Sheet2!Q88/1000000</f>
        <v>0</v>
      </c>
      <c r="K89" s="1061">
        <f>[1]Sheet2!R88/1000000</f>
        <v>289.53300000000002</v>
      </c>
      <c r="L89" s="1057"/>
      <c r="M89" s="1046"/>
    </row>
    <row r="90" spans="1:13">
      <c r="A90" s="1058">
        <v>81</v>
      </c>
      <c r="B90" s="1059" t="s">
        <v>1759</v>
      </c>
      <c r="C90" s="1060">
        <f>[1]Sheet2!C89/1000000</f>
        <v>5004.5100439999997</v>
      </c>
      <c r="D90" s="1060">
        <f>[1]Sheet2!D89/1000000</f>
        <v>1300</v>
      </c>
      <c r="E90" s="1060">
        <f>[1]Sheet2!H89/1000000</f>
        <v>2624</v>
      </c>
      <c r="F90" s="1060">
        <f>[1]Sheet2!I89/1000000</f>
        <v>1080.5100440000001</v>
      </c>
      <c r="G90" s="1060">
        <v>4978.4608440000002</v>
      </c>
      <c r="H90" s="1061">
        <f t="shared" si="2"/>
        <v>0</v>
      </c>
      <c r="I90" s="1062">
        <f>([1]Sheet2!O89+[1]Sheet2!P89+[1]Sheet2!S89)/1000000</f>
        <v>0</v>
      </c>
      <c r="J90" s="1063">
        <f>[1]Sheet2!Q89/1000000</f>
        <v>0</v>
      </c>
      <c r="K90" s="1061">
        <f>[1]Sheet2!R89/1000000</f>
        <v>26.049199999999999</v>
      </c>
      <c r="L90" s="1057"/>
      <c r="M90" s="1046"/>
    </row>
    <row r="91" spans="1:13">
      <c r="A91" s="1058">
        <v>82</v>
      </c>
      <c r="B91" s="1059" t="s">
        <v>1760</v>
      </c>
      <c r="C91" s="1060">
        <f>[1]Sheet2!C90/1000000</f>
        <v>3902.904</v>
      </c>
      <c r="D91" s="1060">
        <f>[1]Sheet2!D90/1000000</f>
        <v>0</v>
      </c>
      <c r="E91" s="1060">
        <f>[1]Sheet2!H90/1000000</f>
        <v>3882</v>
      </c>
      <c r="F91" s="1060">
        <f>[1]Sheet2!I90/1000000</f>
        <v>20.904</v>
      </c>
      <c r="G91" s="1060">
        <v>3871.904</v>
      </c>
      <c r="H91" s="1061">
        <f t="shared" si="2"/>
        <v>0</v>
      </c>
      <c r="I91" s="1062">
        <f>([1]Sheet2!O90+[1]Sheet2!P90+[1]Sheet2!S90)/1000000</f>
        <v>0</v>
      </c>
      <c r="J91" s="1063">
        <f>[1]Sheet2!Q90/1000000</f>
        <v>0</v>
      </c>
      <c r="K91" s="1061">
        <f>[1]Sheet2!R90/1000000</f>
        <v>31</v>
      </c>
      <c r="L91" s="1057"/>
      <c r="M91" s="1046"/>
    </row>
    <row r="92" spans="1:13">
      <c r="A92" s="1058">
        <v>83</v>
      </c>
      <c r="B92" s="1059" t="s">
        <v>1743</v>
      </c>
      <c r="C92" s="1060">
        <f>[1]Sheet2!C91/1000000</f>
        <v>10909.224</v>
      </c>
      <c r="D92" s="1060">
        <f>[1]Sheet2!D91/1000000</f>
        <v>108</v>
      </c>
      <c r="E92" s="1060">
        <f>[1]Sheet2!H91/1000000</f>
        <v>12239</v>
      </c>
      <c r="F92" s="1060">
        <f>[1]Sheet2!I91/1000000</f>
        <v>-1437.7760000000001</v>
      </c>
      <c r="G92" s="1060">
        <v>10741.824000000001</v>
      </c>
      <c r="H92" s="1061">
        <f t="shared" si="2"/>
        <v>124.4</v>
      </c>
      <c r="I92" s="1062">
        <f>([1]Sheet2!O91+[1]Sheet2!P91+[1]Sheet2!S91)/1000000</f>
        <v>124.4</v>
      </c>
      <c r="J92" s="1063">
        <f>[1]Sheet2!Q91/1000000</f>
        <v>0</v>
      </c>
      <c r="K92" s="1061">
        <f>[1]Sheet2!R91/1000000</f>
        <v>43</v>
      </c>
      <c r="L92" s="1057"/>
      <c r="M92" s="1046"/>
    </row>
    <row r="93" spans="1:13">
      <c r="A93" s="1058">
        <v>84</v>
      </c>
      <c r="B93" s="1059" t="s">
        <v>1662</v>
      </c>
      <c r="C93" s="1060">
        <f>[1]Sheet2!C92/1000000</f>
        <v>6704.7150000000001</v>
      </c>
      <c r="D93" s="1060">
        <f>[1]Sheet2!D92/1000000</f>
        <v>0</v>
      </c>
      <c r="E93" s="1060">
        <f>[1]Sheet2!H92/1000000</f>
        <v>6483.7190000000001</v>
      </c>
      <c r="F93" s="1060">
        <f>[1]Sheet2!I92/1000000</f>
        <v>220.99600000000001</v>
      </c>
      <c r="G93" s="1060">
        <v>6704.1989999999996</v>
      </c>
      <c r="H93" s="1061">
        <f t="shared" si="2"/>
        <v>0</v>
      </c>
      <c r="I93" s="1062">
        <f>([1]Sheet2!O92+[1]Sheet2!P92+[1]Sheet2!S92)/1000000</f>
        <v>0</v>
      </c>
      <c r="J93" s="1063">
        <f>[1]Sheet2!Q92/1000000</f>
        <v>0</v>
      </c>
      <c r="K93" s="1061">
        <f>[1]Sheet2!R92/1000000</f>
        <v>0.51600000000000001</v>
      </c>
      <c r="L93" s="1057"/>
      <c r="M93" s="1046"/>
    </row>
    <row r="94" spans="1:13">
      <c r="A94" s="1058">
        <v>85</v>
      </c>
      <c r="B94" s="1059" t="s">
        <v>1663</v>
      </c>
      <c r="C94" s="1060">
        <f>[1]Sheet2!C93/1000000</f>
        <v>3582.0239999999999</v>
      </c>
      <c r="D94" s="1060">
        <f>[1]Sheet2!D93/1000000</f>
        <v>0</v>
      </c>
      <c r="E94" s="1060">
        <f>[1]Sheet2!H93/1000000</f>
        <v>3156.0129999999999</v>
      </c>
      <c r="F94" s="1060">
        <f>[1]Sheet2!I93/1000000</f>
        <v>426.01100000000002</v>
      </c>
      <c r="G94" s="1060">
        <v>3582.0239999999999</v>
      </c>
      <c r="H94" s="1061">
        <f t="shared" si="2"/>
        <v>0</v>
      </c>
      <c r="I94" s="1062">
        <f>([1]Sheet2!O93+[1]Sheet2!P93+[1]Sheet2!S93)/1000000</f>
        <v>0</v>
      </c>
      <c r="J94" s="1063">
        <f>[1]Sheet2!Q93/1000000</f>
        <v>0</v>
      </c>
      <c r="K94" s="1061">
        <f>[1]Sheet2!R93/1000000</f>
        <v>0</v>
      </c>
      <c r="L94" s="1057"/>
      <c r="M94" s="1046"/>
    </row>
    <row r="95" spans="1:13">
      <c r="A95" s="1058">
        <v>86</v>
      </c>
      <c r="B95" s="1059" t="s">
        <v>1677</v>
      </c>
      <c r="C95" s="1060">
        <f>[1]Sheet2!C94/1000000</f>
        <v>6165.4661969999997</v>
      </c>
      <c r="D95" s="1060">
        <f>[1]Sheet2!D94/1000000</f>
        <v>0</v>
      </c>
      <c r="E95" s="1060">
        <f>[1]Sheet2!H94/1000000</f>
        <v>9370</v>
      </c>
      <c r="F95" s="1060">
        <f>[1]Sheet2!I94/1000000</f>
        <v>-3204.5338029999998</v>
      </c>
      <c r="G95" s="1060">
        <v>6165.4661969999997</v>
      </c>
      <c r="H95" s="1061">
        <f t="shared" si="2"/>
        <v>0</v>
      </c>
      <c r="I95" s="1062">
        <f>([1]Sheet2!O94+[1]Sheet2!P94+[1]Sheet2!S94)/1000000</f>
        <v>0</v>
      </c>
      <c r="J95" s="1063">
        <f>[1]Sheet2!Q94/1000000</f>
        <v>0</v>
      </c>
      <c r="K95" s="1061">
        <f>[1]Sheet2!R94/1000000</f>
        <v>0</v>
      </c>
      <c r="L95" s="1057"/>
      <c r="M95" s="1046"/>
    </row>
    <row r="96" spans="1:13">
      <c r="A96" s="1058">
        <v>87</v>
      </c>
      <c r="B96" s="1059" t="s">
        <v>1664</v>
      </c>
      <c r="C96" s="1060">
        <f>[1]Sheet2!C95/1000000</f>
        <v>7895.2470000000003</v>
      </c>
      <c r="D96" s="1060">
        <f>[1]Sheet2!D95/1000000</f>
        <v>0</v>
      </c>
      <c r="E96" s="1060">
        <f>[1]Sheet2!H95/1000000</f>
        <v>6849.4449999999997</v>
      </c>
      <c r="F96" s="1060">
        <f>[1]Sheet2!I95/1000000</f>
        <v>1045.8019999999999</v>
      </c>
      <c r="G96" s="1060">
        <v>7895.1139999999996</v>
      </c>
      <c r="H96" s="1061">
        <f t="shared" si="2"/>
        <v>0</v>
      </c>
      <c r="I96" s="1062">
        <f>([1]Sheet2!O95+[1]Sheet2!P95+[1]Sheet2!S95)/1000000</f>
        <v>0</v>
      </c>
      <c r="J96" s="1063">
        <f>[1]Sheet2!Q95/1000000</f>
        <v>0</v>
      </c>
      <c r="K96" s="1061">
        <f>[1]Sheet2!R95/1000000</f>
        <v>0.13300000000000001</v>
      </c>
      <c r="L96" s="1057"/>
      <c r="M96" s="1046"/>
    </row>
    <row r="97" spans="1:13">
      <c r="A97" s="1058">
        <v>88</v>
      </c>
      <c r="B97" s="1059" t="s">
        <v>1811</v>
      </c>
      <c r="C97" s="1060">
        <f>[1]Sheet2!C96/1000000</f>
        <v>12822</v>
      </c>
      <c r="D97" s="1060">
        <f>[1]Sheet2!D96/1000000</f>
        <v>0</v>
      </c>
      <c r="E97" s="1060">
        <f>[1]Sheet2!H96/1000000</f>
        <v>2207</v>
      </c>
      <c r="F97" s="1060">
        <f>[1]Sheet2!I96/1000000</f>
        <v>10615</v>
      </c>
      <c r="G97" s="1060">
        <v>12321.225</v>
      </c>
      <c r="H97" s="1061">
        <f t="shared" si="2"/>
        <v>463.67</v>
      </c>
      <c r="I97" s="1062">
        <f>([1]Sheet2!O96+[1]Sheet2!P96+[1]Sheet2!S96)/1000000</f>
        <v>463.67</v>
      </c>
      <c r="J97" s="1063">
        <f>[1]Sheet2!Q96/1000000</f>
        <v>0</v>
      </c>
      <c r="K97" s="1061">
        <f>[1]Sheet2!R96/1000000</f>
        <v>37.104999999999997</v>
      </c>
      <c r="L97" s="1057"/>
      <c r="M97" s="1046"/>
    </row>
    <row r="98" spans="1:13" ht="24">
      <c r="A98" s="1058">
        <v>89</v>
      </c>
      <c r="B98" s="1059" t="s">
        <v>1791</v>
      </c>
      <c r="C98" s="1060">
        <f>[1]Sheet2!C97/1000000</f>
        <v>781</v>
      </c>
      <c r="D98" s="1060">
        <f>[1]Sheet2!D97/1000000</f>
        <v>15</v>
      </c>
      <c r="E98" s="1060">
        <f>[1]Sheet2!H97/1000000</f>
        <v>730</v>
      </c>
      <c r="F98" s="1060">
        <f>[1]Sheet2!I97/1000000</f>
        <v>36</v>
      </c>
      <c r="G98" s="1060">
        <v>772</v>
      </c>
      <c r="H98" s="1061">
        <f t="shared" si="2"/>
        <v>0</v>
      </c>
      <c r="I98" s="1062">
        <f>([1]Sheet2!O97+[1]Sheet2!P97+[1]Sheet2!S97)/1000000</f>
        <v>0</v>
      </c>
      <c r="J98" s="1063">
        <f>[1]Sheet2!Q97/1000000</f>
        <v>0</v>
      </c>
      <c r="K98" s="1061">
        <f>[1]Sheet2!R97/1000000</f>
        <v>9</v>
      </c>
      <c r="L98" s="1057"/>
      <c r="M98" s="1046"/>
    </row>
    <row r="99" spans="1:13">
      <c r="A99" s="1058">
        <v>90</v>
      </c>
      <c r="B99" s="1059" t="s">
        <v>1792</v>
      </c>
      <c r="C99" s="1060">
        <f>[1]Sheet2!C98/1000000</f>
        <v>7885.7167319999999</v>
      </c>
      <c r="D99" s="1060">
        <f>[1]Sheet2!D98/1000000</f>
        <v>0</v>
      </c>
      <c r="E99" s="1060">
        <f>[1]Sheet2!H98/1000000</f>
        <v>4499</v>
      </c>
      <c r="F99" s="1060">
        <f>[1]Sheet2!I98/1000000</f>
        <v>3386.7167319999999</v>
      </c>
      <c r="G99" s="1060">
        <v>7856.7167319999999</v>
      </c>
      <c r="H99" s="1061">
        <f t="shared" si="2"/>
        <v>0</v>
      </c>
      <c r="I99" s="1062">
        <f>([1]Sheet2!O98+[1]Sheet2!P98+[1]Sheet2!S98)/1000000</f>
        <v>0</v>
      </c>
      <c r="J99" s="1063">
        <f>[1]Sheet2!Q98/1000000</f>
        <v>0</v>
      </c>
      <c r="K99" s="1061">
        <f>[1]Sheet2!R98/1000000</f>
        <v>29</v>
      </c>
      <c r="L99" s="1057"/>
      <c r="M99" s="1046"/>
    </row>
    <row r="100" spans="1:13">
      <c r="A100" s="1058">
        <v>91</v>
      </c>
      <c r="B100" s="1059" t="s">
        <v>1653</v>
      </c>
      <c r="C100" s="1060">
        <f>[1]Sheet2!C99/1000000</f>
        <v>12185.102999999999</v>
      </c>
      <c r="D100" s="1060">
        <f>[1]Sheet2!D99/1000000</f>
        <v>10</v>
      </c>
      <c r="E100" s="1060">
        <f>[1]Sheet2!H99/1000000</f>
        <v>4399</v>
      </c>
      <c r="F100" s="1060">
        <f>[1]Sheet2!I99/1000000</f>
        <v>7776.1030000000001</v>
      </c>
      <c r="G100" s="1060">
        <v>12146.102999999999</v>
      </c>
      <c r="H100" s="1061">
        <f t="shared" si="2"/>
        <v>0</v>
      </c>
      <c r="I100" s="1062">
        <f>([1]Sheet2!O99+[1]Sheet2!P99+[1]Sheet2!S99)/1000000</f>
        <v>0</v>
      </c>
      <c r="J100" s="1063">
        <f>[1]Sheet2!Q99/1000000</f>
        <v>0</v>
      </c>
      <c r="K100" s="1061">
        <f>[1]Sheet2!R99/1000000</f>
        <v>39</v>
      </c>
      <c r="L100" s="1057"/>
      <c r="M100" s="1046"/>
    </row>
    <row r="101" spans="1:13">
      <c r="A101" s="1058">
        <v>92</v>
      </c>
      <c r="B101" s="1059" t="s">
        <v>1654</v>
      </c>
      <c r="C101" s="1060">
        <f>[1]Sheet2!C100/1000000</f>
        <v>7916.6080000000002</v>
      </c>
      <c r="D101" s="1060">
        <f>[1]Sheet2!D100/1000000</f>
        <v>506.05</v>
      </c>
      <c r="E101" s="1060">
        <f>[1]Sheet2!H100/1000000</f>
        <v>5609</v>
      </c>
      <c r="F101" s="1060">
        <f>[1]Sheet2!I100/1000000</f>
        <v>1801.558</v>
      </c>
      <c r="G101" s="1060">
        <v>7849.3939330000003</v>
      </c>
      <c r="H101" s="1061">
        <f t="shared" si="2"/>
        <v>0</v>
      </c>
      <c r="I101" s="1062">
        <f>([1]Sheet2!O100+[1]Sheet2!P100+[1]Sheet2!S100)/1000000</f>
        <v>0</v>
      </c>
      <c r="J101" s="1063">
        <f>[1]Sheet2!Q100/1000000</f>
        <v>0</v>
      </c>
      <c r="K101" s="1061">
        <f>[1]Sheet2!R100/1000000</f>
        <v>67.214067</v>
      </c>
      <c r="L101" s="1057"/>
      <c r="M101" s="1046"/>
    </row>
    <row r="102" spans="1:13">
      <c r="A102" s="1058">
        <v>93</v>
      </c>
      <c r="B102" s="1059" t="s">
        <v>2413</v>
      </c>
      <c r="C102" s="1060">
        <f>[1]Sheet2!C101/1000000</f>
        <v>71536.088157000006</v>
      </c>
      <c r="D102" s="1060">
        <f>[1]Sheet2!D101/1000000</f>
        <v>9835.8179999999993</v>
      </c>
      <c r="E102" s="1060">
        <f>[1]Sheet2!H101/1000000</f>
        <v>25375</v>
      </c>
      <c r="F102" s="1060">
        <f>[1]Sheet2!I101/1000000</f>
        <v>36325.270156999999</v>
      </c>
      <c r="G102" s="1060">
        <v>69755.560442999995</v>
      </c>
      <c r="H102" s="1061">
        <f t="shared" si="2"/>
        <v>40.052168000000002</v>
      </c>
      <c r="I102" s="1062">
        <f>([1]Sheet2!O101+[1]Sheet2!P101+[1]Sheet2!S101)/1000000</f>
        <v>40.052168000000002</v>
      </c>
      <c r="J102" s="1063">
        <f>[1]Sheet2!Q101/1000000</f>
        <v>0</v>
      </c>
      <c r="K102" s="1061">
        <f>[1]Sheet2!R101/1000000</f>
        <v>1740.4755459999999</v>
      </c>
      <c r="L102" s="1057"/>
      <c r="M102" s="1046"/>
    </row>
    <row r="103" spans="1:13">
      <c r="A103" s="1058">
        <v>94</v>
      </c>
      <c r="B103" s="1059" t="s">
        <v>1665</v>
      </c>
      <c r="C103" s="1060">
        <f>[1]Sheet2!C102/1000000</f>
        <v>5363.4290000000001</v>
      </c>
      <c r="D103" s="1060">
        <f>[1]Sheet2!D102/1000000</f>
        <v>0</v>
      </c>
      <c r="E103" s="1060">
        <f>[1]Sheet2!H102/1000000</f>
        <v>5325.1880000000001</v>
      </c>
      <c r="F103" s="1060">
        <f>[1]Sheet2!I102/1000000</f>
        <v>38.241</v>
      </c>
      <c r="G103" s="1060">
        <v>5363.4290000000001</v>
      </c>
      <c r="H103" s="1061">
        <f t="shared" si="2"/>
        <v>0</v>
      </c>
      <c r="I103" s="1062">
        <f>([1]Sheet2!O102+[1]Sheet2!P102+[1]Sheet2!S102)/1000000</f>
        <v>0</v>
      </c>
      <c r="J103" s="1063">
        <f>[1]Sheet2!Q102/1000000</f>
        <v>0</v>
      </c>
      <c r="K103" s="1061">
        <f>[1]Sheet2!R102/1000000</f>
        <v>0</v>
      </c>
      <c r="L103" s="1057"/>
      <c r="M103" s="1046"/>
    </row>
    <row r="104" spans="1:13">
      <c r="A104" s="1058">
        <v>95</v>
      </c>
      <c r="B104" s="1059" t="s">
        <v>1666</v>
      </c>
      <c r="C104" s="1060">
        <f>[1]Sheet2!C103/1000000</f>
        <v>3191.78</v>
      </c>
      <c r="D104" s="1060">
        <f>[1]Sheet2!D103/1000000</f>
        <v>0</v>
      </c>
      <c r="E104" s="1060">
        <f>[1]Sheet2!H103/1000000</f>
        <v>2971.78</v>
      </c>
      <c r="F104" s="1060">
        <f>[1]Sheet2!I103/1000000</f>
        <v>220</v>
      </c>
      <c r="G104" s="1060">
        <v>3191.78</v>
      </c>
      <c r="H104" s="1061">
        <f t="shared" si="2"/>
        <v>0</v>
      </c>
      <c r="I104" s="1062">
        <f>([1]Sheet2!O103+[1]Sheet2!P103+[1]Sheet2!S103)/1000000</f>
        <v>0</v>
      </c>
      <c r="J104" s="1063">
        <f>[1]Sheet2!Q103/1000000</f>
        <v>0</v>
      </c>
      <c r="K104" s="1061">
        <f>[1]Sheet2!R103/1000000</f>
        <v>0</v>
      </c>
      <c r="L104" s="1057"/>
      <c r="M104" s="1046"/>
    </row>
    <row r="105" spans="1:13">
      <c r="A105" s="1058">
        <v>96</v>
      </c>
      <c r="B105" s="1059" t="s">
        <v>1667</v>
      </c>
      <c r="C105" s="1060">
        <f>[1]Sheet2!C104/1000000</f>
        <v>5465.6220000000003</v>
      </c>
      <c r="D105" s="1060">
        <f>[1]Sheet2!D104/1000000</f>
        <v>0</v>
      </c>
      <c r="E105" s="1060">
        <f>[1]Sheet2!H104/1000000</f>
        <v>4541.5330000000004</v>
      </c>
      <c r="F105" s="1060">
        <f>[1]Sheet2!I104/1000000</f>
        <v>924.08900000000006</v>
      </c>
      <c r="G105" s="1060">
        <v>5465.1370290000004</v>
      </c>
      <c r="H105" s="1061">
        <f t="shared" si="2"/>
        <v>0.48497099999999999</v>
      </c>
      <c r="I105" s="1062">
        <f>([1]Sheet2!O104+[1]Sheet2!P104+[1]Sheet2!S104)/1000000</f>
        <v>0.48497099999999999</v>
      </c>
      <c r="J105" s="1063">
        <f>[1]Sheet2!Q104/1000000</f>
        <v>0</v>
      </c>
      <c r="K105" s="1061">
        <f>[1]Sheet2!R104/1000000</f>
        <v>0</v>
      </c>
      <c r="L105" s="1057"/>
      <c r="M105" s="1046"/>
    </row>
    <row r="106" spans="1:13">
      <c r="A106" s="1058">
        <v>97</v>
      </c>
      <c r="B106" s="1059" t="s">
        <v>1696</v>
      </c>
      <c r="C106" s="1060">
        <f>[1]Sheet2!C105/1000000</f>
        <v>626</v>
      </c>
      <c r="D106" s="1060">
        <f>[1]Sheet2!D105/1000000</f>
        <v>0</v>
      </c>
      <c r="E106" s="1060">
        <f>[1]Sheet2!H105/1000000</f>
        <v>431</v>
      </c>
      <c r="F106" s="1060">
        <f>[1]Sheet2!I105/1000000</f>
        <v>195</v>
      </c>
      <c r="G106" s="1060">
        <v>621</v>
      </c>
      <c r="H106" s="1061">
        <f t="shared" si="2"/>
        <v>0</v>
      </c>
      <c r="I106" s="1062">
        <f>([1]Sheet2!O105+[1]Sheet2!P105+[1]Sheet2!S105)/1000000</f>
        <v>0</v>
      </c>
      <c r="J106" s="1063">
        <f>[1]Sheet2!Q105/1000000</f>
        <v>0</v>
      </c>
      <c r="K106" s="1061">
        <f>[1]Sheet2!R105/1000000</f>
        <v>5</v>
      </c>
      <c r="L106" s="1057"/>
      <c r="M106" s="1046"/>
    </row>
    <row r="107" spans="1:13">
      <c r="A107" s="1058">
        <v>98</v>
      </c>
      <c r="B107" s="1059" t="s">
        <v>1782</v>
      </c>
      <c r="C107" s="1060">
        <f>[1]Sheet2!C106/1000000</f>
        <v>9444</v>
      </c>
      <c r="D107" s="1060">
        <f>[1]Sheet2!D106/1000000</f>
        <v>500</v>
      </c>
      <c r="E107" s="1060">
        <f>[1]Sheet2!H106/1000000</f>
        <v>3862</v>
      </c>
      <c r="F107" s="1060">
        <f>[1]Sheet2!I106/1000000</f>
        <v>5082</v>
      </c>
      <c r="G107" s="1060">
        <v>9365.7549899999995</v>
      </c>
      <c r="H107" s="1061">
        <f t="shared" si="2"/>
        <v>0</v>
      </c>
      <c r="I107" s="1062">
        <f>([1]Sheet2!O106+[1]Sheet2!P106+[1]Sheet2!S106)/1000000</f>
        <v>0</v>
      </c>
      <c r="J107" s="1063">
        <f>[1]Sheet2!Q106/1000000</f>
        <v>0</v>
      </c>
      <c r="K107" s="1061">
        <f>[1]Sheet2!R106/1000000</f>
        <v>78.245009999999994</v>
      </c>
      <c r="L107" s="1057"/>
      <c r="M107" s="1046"/>
    </row>
    <row r="108" spans="1:13">
      <c r="A108" s="1058">
        <v>99</v>
      </c>
      <c r="B108" s="1059" t="s">
        <v>1655</v>
      </c>
      <c r="C108" s="1060">
        <f>[1]Sheet2!C107/1000000</f>
        <v>8500.6530000000002</v>
      </c>
      <c r="D108" s="1060">
        <f>[1]Sheet2!D107/1000000</f>
        <v>597.79499999999996</v>
      </c>
      <c r="E108" s="1060">
        <f>[1]Sheet2!H107/1000000</f>
        <v>5065.0879999999997</v>
      </c>
      <c r="F108" s="1060">
        <f>[1]Sheet2!I107/1000000</f>
        <v>2837.77</v>
      </c>
      <c r="G108" s="1060">
        <v>7413.7959999999994</v>
      </c>
      <c r="H108" s="1061">
        <f t="shared" si="2"/>
        <v>0</v>
      </c>
      <c r="I108" s="1062">
        <f>([1]Sheet2!O107+[1]Sheet2!P107+[1]Sheet2!S107)/1000000</f>
        <v>0</v>
      </c>
      <c r="J108" s="1063">
        <f>[1]Sheet2!Q107/1000000</f>
        <v>0</v>
      </c>
      <c r="K108" s="1061">
        <f>[1]Sheet2!R107/1000000</f>
        <v>86.856999999999999</v>
      </c>
      <c r="L108" s="1057"/>
      <c r="M108" s="1046"/>
    </row>
    <row r="109" spans="1:13">
      <c r="A109" s="1058">
        <v>100</v>
      </c>
      <c r="B109" s="1059" t="s">
        <v>1795</v>
      </c>
      <c r="C109" s="1060">
        <f>[1]Sheet2!C108/1000000</f>
        <v>2175</v>
      </c>
      <c r="D109" s="1060">
        <f>[1]Sheet2!D108/1000000</f>
        <v>100</v>
      </c>
      <c r="E109" s="1060">
        <f>[1]Sheet2!H108/1000000</f>
        <v>964</v>
      </c>
      <c r="F109" s="1060">
        <f>[1]Sheet2!I108/1000000</f>
        <v>1111</v>
      </c>
      <c r="G109" s="1060">
        <v>2166</v>
      </c>
      <c r="H109" s="1061">
        <f t="shared" si="2"/>
        <v>0</v>
      </c>
      <c r="I109" s="1062">
        <f>([1]Sheet2!O108+[1]Sheet2!P108+[1]Sheet2!S108)/1000000</f>
        <v>0</v>
      </c>
      <c r="J109" s="1063">
        <f>[1]Sheet2!Q108/1000000</f>
        <v>0</v>
      </c>
      <c r="K109" s="1061">
        <f>[1]Sheet2!R108/1000000</f>
        <v>9</v>
      </c>
      <c r="L109" s="1057"/>
      <c r="M109" s="1046"/>
    </row>
    <row r="110" spans="1:13">
      <c r="A110" s="1058">
        <v>101</v>
      </c>
      <c r="B110" s="1059" t="s">
        <v>1681</v>
      </c>
      <c r="C110" s="1060">
        <f>[1]Sheet2!C109/1000000</f>
        <v>3244.9550559999998</v>
      </c>
      <c r="D110" s="1060">
        <f>[1]Sheet2!D109/1000000</f>
        <v>0</v>
      </c>
      <c r="E110" s="1060">
        <f>[1]Sheet2!H109/1000000</f>
        <v>2178</v>
      </c>
      <c r="F110" s="1060">
        <f>[1]Sheet2!I109/1000000</f>
        <v>1066.955056</v>
      </c>
      <c r="G110" s="1060">
        <v>3203.5550560000001</v>
      </c>
      <c r="H110" s="1061">
        <f t="shared" si="2"/>
        <v>0</v>
      </c>
      <c r="I110" s="1062">
        <f>([1]Sheet2!O109+[1]Sheet2!P109+[1]Sheet2!S109)/1000000</f>
        <v>0</v>
      </c>
      <c r="J110" s="1063">
        <f>[1]Sheet2!Q109/1000000</f>
        <v>0</v>
      </c>
      <c r="K110" s="1061">
        <f>[1]Sheet2!R109/1000000</f>
        <v>41.4</v>
      </c>
      <c r="L110" s="1057"/>
      <c r="M110" s="1046"/>
    </row>
    <row r="111" spans="1:13">
      <c r="A111" s="1058">
        <v>102</v>
      </c>
      <c r="B111" s="1059" t="s">
        <v>1765</v>
      </c>
      <c r="C111" s="1060">
        <f>[1]Sheet2!C110/1000000</f>
        <v>6892.74</v>
      </c>
      <c r="D111" s="1060">
        <f>[1]Sheet2!D110/1000000</f>
        <v>0</v>
      </c>
      <c r="E111" s="1060">
        <f>[1]Sheet2!H110/1000000</f>
        <v>2650</v>
      </c>
      <c r="F111" s="1060">
        <f>[1]Sheet2!I110/1000000</f>
        <v>4242.74</v>
      </c>
      <c r="G111" s="1060">
        <v>6892.6688370000002</v>
      </c>
      <c r="H111" s="1061">
        <f t="shared" si="2"/>
        <v>0</v>
      </c>
      <c r="I111" s="1062">
        <f>([1]Sheet2!O110+[1]Sheet2!P110+[1]Sheet2!S110)/1000000</f>
        <v>0</v>
      </c>
      <c r="J111" s="1063">
        <f>[1]Sheet2!Q110/1000000</f>
        <v>0</v>
      </c>
      <c r="K111" s="1061">
        <f>[1]Sheet2!R110/1000000</f>
        <v>7.1163000000000004E-2</v>
      </c>
      <c r="L111" s="1057"/>
      <c r="M111" s="1046"/>
    </row>
    <row r="112" spans="1:13">
      <c r="A112" s="1058">
        <v>103</v>
      </c>
      <c r="B112" s="1059" t="s">
        <v>1747</v>
      </c>
      <c r="C112" s="1060">
        <f>[1]Sheet2!C111/1000000</f>
        <v>8338.7039999999997</v>
      </c>
      <c r="D112" s="1060">
        <f>[1]Sheet2!D111/1000000</f>
        <v>26.074999999999999</v>
      </c>
      <c r="E112" s="1060">
        <f>[1]Sheet2!H111/1000000</f>
        <v>9480</v>
      </c>
      <c r="F112" s="1060">
        <f>[1]Sheet2!I111/1000000</f>
        <v>-1167.3710000000001</v>
      </c>
      <c r="G112" s="1060">
        <v>8293.0912040000003</v>
      </c>
      <c r="H112" s="1061">
        <f t="shared" si="2"/>
        <v>3.5437959999999999</v>
      </c>
      <c r="I112" s="1062">
        <f>([1]Sheet2!O111+[1]Sheet2!P111+[1]Sheet2!S111)/1000000</f>
        <v>3.5437959999999999</v>
      </c>
      <c r="J112" s="1063">
        <f>[1]Sheet2!Q111/1000000</f>
        <v>0</v>
      </c>
      <c r="K112" s="1061">
        <f>[1]Sheet2!R111/1000000</f>
        <v>42.069000000000003</v>
      </c>
      <c r="L112" s="1057"/>
      <c r="M112" s="1046"/>
    </row>
    <row r="113" spans="1:13">
      <c r="A113" s="1058">
        <v>104</v>
      </c>
      <c r="B113" s="1059" t="s">
        <v>1748</v>
      </c>
      <c r="C113" s="1060">
        <f>[1]Sheet2!C112/1000000</f>
        <v>15851.005967999999</v>
      </c>
      <c r="D113" s="1060">
        <f>[1]Sheet2!D112/1000000</f>
        <v>271.44402400000001</v>
      </c>
      <c r="E113" s="1060">
        <f>[1]Sheet2!H112/1000000</f>
        <v>15192</v>
      </c>
      <c r="F113" s="1060">
        <f>[1]Sheet2!I112/1000000</f>
        <v>387.56194399999998</v>
      </c>
      <c r="G113" s="1060">
        <v>15754.272271</v>
      </c>
      <c r="H113" s="1061">
        <f t="shared" si="2"/>
        <v>80.733697000000006</v>
      </c>
      <c r="I113" s="1062">
        <f>([1]Sheet2!O112+[1]Sheet2!P112+[1]Sheet2!S112)/1000000</f>
        <v>80.733697000000006</v>
      </c>
      <c r="J113" s="1063">
        <f>[1]Sheet2!Q112/1000000</f>
        <v>0</v>
      </c>
      <c r="K113" s="1061">
        <f>[1]Sheet2!R112/1000000</f>
        <v>16</v>
      </c>
      <c r="L113" s="1057"/>
      <c r="M113" s="1046"/>
    </row>
    <row r="114" spans="1:13">
      <c r="A114" s="1058">
        <v>105</v>
      </c>
      <c r="B114" s="1059" t="s">
        <v>1757</v>
      </c>
      <c r="C114" s="1060">
        <f>[1]Sheet2!C113/1000000</f>
        <v>2824</v>
      </c>
      <c r="D114" s="1060">
        <f>[1]Sheet2!D113/1000000</f>
        <v>0</v>
      </c>
      <c r="E114" s="1060">
        <f>[1]Sheet2!H113/1000000</f>
        <v>1324</v>
      </c>
      <c r="F114" s="1060">
        <f>[1]Sheet2!I113/1000000</f>
        <v>1500</v>
      </c>
      <c r="G114" s="1060">
        <v>2824</v>
      </c>
      <c r="H114" s="1061">
        <f t="shared" si="2"/>
        <v>0</v>
      </c>
      <c r="I114" s="1062">
        <f>([1]Sheet2!O113+[1]Sheet2!P113+[1]Sheet2!S113)/1000000</f>
        <v>0</v>
      </c>
      <c r="J114" s="1063">
        <f>[1]Sheet2!Q113/1000000</f>
        <v>0</v>
      </c>
      <c r="K114" s="1061">
        <f>[1]Sheet2!R113/1000000</f>
        <v>0</v>
      </c>
      <c r="L114" s="1057"/>
      <c r="M114" s="1046"/>
    </row>
    <row r="115" spans="1:13">
      <c r="A115" s="1058">
        <v>106</v>
      </c>
      <c r="B115" s="1059" t="s">
        <v>1766</v>
      </c>
      <c r="C115" s="1060">
        <f>[1]Sheet2!C114/1000000</f>
        <v>9824.6910000000007</v>
      </c>
      <c r="D115" s="1060">
        <f>[1]Sheet2!D114/1000000</f>
        <v>20</v>
      </c>
      <c r="E115" s="1060">
        <f>[1]Sheet2!H114/1000000</f>
        <v>5490</v>
      </c>
      <c r="F115" s="1060">
        <f>[1]Sheet2!I114/1000000</f>
        <v>4314.6909999999998</v>
      </c>
      <c r="G115" s="1060">
        <v>9824.68642</v>
      </c>
      <c r="H115" s="1061">
        <f t="shared" si="2"/>
        <v>0</v>
      </c>
      <c r="I115" s="1062">
        <f>([1]Sheet2!O114+[1]Sheet2!P114+[1]Sheet2!S114)/1000000</f>
        <v>0</v>
      </c>
      <c r="J115" s="1063">
        <f>[1]Sheet2!Q114/1000000</f>
        <v>0</v>
      </c>
      <c r="K115" s="1061">
        <f>[1]Sheet2!R114/1000000</f>
        <v>4.5799999999999999E-3</v>
      </c>
      <c r="L115" s="1057"/>
      <c r="M115" s="1046"/>
    </row>
    <row r="116" spans="1:13">
      <c r="A116" s="1058">
        <v>107</v>
      </c>
      <c r="B116" s="1059" t="s">
        <v>1780</v>
      </c>
      <c r="C116" s="1060">
        <f>[1]Sheet2!C115/1000000</f>
        <v>2838.4</v>
      </c>
      <c r="D116" s="1060">
        <f>[1]Sheet2!D115/1000000</f>
        <v>10</v>
      </c>
      <c r="E116" s="1060">
        <f>[1]Sheet2!H115/1000000</f>
        <v>2803</v>
      </c>
      <c r="F116" s="1060">
        <f>[1]Sheet2!I115/1000000</f>
        <v>25.4</v>
      </c>
      <c r="G116" s="1060">
        <v>2802</v>
      </c>
      <c r="H116" s="1061">
        <f t="shared" si="2"/>
        <v>0</v>
      </c>
      <c r="I116" s="1062">
        <f>([1]Sheet2!O115+[1]Sheet2!P115+[1]Sheet2!S115)/1000000</f>
        <v>0</v>
      </c>
      <c r="J116" s="1063">
        <f>[1]Sheet2!Q115/1000000</f>
        <v>0</v>
      </c>
      <c r="K116" s="1061">
        <f>[1]Sheet2!R115/1000000</f>
        <v>36.4</v>
      </c>
      <c r="L116" s="1057"/>
      <c r="M116" s="1046"/>
    </row>
    <row r="117" spans="1:13">
      <c r="A117" s="1058">
        <v>108</v>
      </c>
      <c r="B117" s="1059" t="s">
        <v>1767</v>
      </c>
      <c r="C117" s="1060">
        <f>[1]Sheet2!C116/1000000</f>
        <v>7801.0266309999997</v>
      </c>
      <c r="D117" s="1060">
        <f>[1]Sheet2!D116/1000000</f>
        <v>26.139631000000001</v>
      </c>
      <c r="E117" s="1060">
        <f>[1]Sheet2!H116/1000000</f>
        <v>5933</v>
      </c>
      <c r="F117" s="1060">
        <f>[1]Sheet2!I116/1000000</f>
        <v>1841.8869999999999</v>
      </c>
      <c r="G117" s="1060">
        <v>6955.9941310000004</v>
      </c>
      <c r="H117" s="1061">
        <f t="shared" si="2"/>
        <v>844.79200000000003</v>
      </c>
      <c r="I117" s="1062">
        <f>([1]Sheet2!O116+[1]Sheet2!P116+[1]Sheet2!S116)/1000000</f>
        <v>844.79200000000003</v>
      </c>
      <c r="J117" s="1063">
        <f>[1]Sheet2!Q116/1000000</f>
        <v>0</v>
      </c>
      <c r="K117" s="1061">
        <f>[1]Sheet2!R116/1000000</f>
        <v>0.24049999999999999</v>
      </c>
      <c r="L117" s="1057"/>
      <c r="M117" s="1046"/>
    </row>
    <row r="118" spans="1:13">
      <c r="A118" s="1058">
        <v>109</v>
      </c>
      <c r="B118" s="1059" t="s">
        <v>1798</v>
      </c>
      <c r="C118" s="1060">
        <f>[1]Sheet2!C117/1000000</f>
        <v>1453</v>
      </c>
      <c r="D118" s="1060">
        <f>[1]Sheet2!D117/1000000</f>
        <v>0</v>
      </c>
      <c r="E118" s="1060">
        <f>[1]Sheet2!H117/1000000</f>
        <v>1463</v>
      </c>
      <c r="F118" s="1060">
        <f>[1]Sheet2!I117/1000000</f>
        <v>-10</v>
      </c>
      <c r="G118" s="1060">
        <v>1443</v>
      </c>
      <c r="H118" s="1061">
        <f t="shared" si="2"/>
        <v>0</v>
      </c>
      <c r="I118" s="1062">
        <f>([1]Sheet2!O117+[1]Sheet2!P117+[1]Sheet2!S117)/1000000</f>
        <v>0</v>
      </c>
      <c r="J118" s="1063">
        <f>[1]Sheet2!Q117/1000000</f>
        <v>0</v>
      </c>
      <c r="K118" s="1061">
        <f>[1]Sheet2!R117/1000000</f>
        <v>10</v>
      </c>
      <c r="L118" s="1057"/>
      <c r="M118" s="1046"/>
    </row>
    <row r="119" spans="1:13">
      <c r="A119" s="1058">
        <v>110</v>
      </c>
      <c r="B119" s="1059" t="s">
        <v>1812</v>
      </c>
      <c r="C119" s="1060">
        <f>[1]Sheet2!C118/1000000</f>
        <v>22370.477999999999</v>
      </c>
      <c r="D119" s="1060">
        <f>[1]Sheet2!D118/1000000</f>
        <v>0</v>
      </c>
      <c r="E119" s="1060">
        <f>[1]Sheet2!H118/1000000</f>
        <v>21372</v>
      </c>
      <c r="F119" s="1060">
        <f>[1]Sheet2!I118/1000000</f>
        <v>998.47799999999995</v>
      </c>
      <c r="G119" s="1060">
        <v>22219.322</v>
      </c>
      <c r="H119" s="1061">
        <f t="shared" si="2"/>
        <v>0</v>
      </c>
      <c r="I119" s="1062">
        <f>([1]Sheet2!O118+[1]Sheet2!P118+[1]Sheet2!S118)/1000000</f>
        <v>0</v>
      </c>
      <c r="J119" s="1063">
        <f>[1]Sheet2!Q118/1000000</f>
        <v>0</v>
      </c>
      <c r="K119" s="1061">
        <f>[1]Sheet2!R118/1000000</f>
        <v>151.15600000000001</v>
      </c>
      <c r="L119" s="1057"/>
      <c r="M119" s="1046"/>
    </row>
    <row r="120" spans="1:13">
      <c r="A120" s="1058">
        <v>111</v>
      </c>
      <c r="B120" s="1059" t="s">
        <v>1697</v>
      </c>
      <c r="C120" s="1060">
        <f>[1]Sheet2!C119/1000000</f>
        <v>584</v>
      </c>
      <c r="D120" s="1060">
        <f>[1]Sheet2!D119/1000000</f>
        <v>0</v>
      </c>
      <c r="E120" s="1060">
        <f>[1]Sheet2!H119/1000000</f>
        <v>427</v>
      </c>
      <c r="F120" s="1060">
        <f>[1]Sheet2!I119/1000000</f>
        <v>157</v>
      </c>
      <c r="G120" s="1060">
        <v>581</v>
      </c>
      <c r="H120" s="1061">
        <f t="shared" si="2"/>
        <v>0</v>
      </c>
      <c r="I120" s="1062">
        <f>([1]Sheet2!O119+[1]Sheet2!P119+[1]Sheet2!S119)/1000000</f>
        <v>0</v>
      </c>
      <c r="J120" s="1063">
        <f>[1]Sheet2!Q119/1000000</f>
        <v>0</v>
      </c>
      <c r="K120" s="1061">
        <f>[1]Sheet2!R119/1000000</f>
        <v>3</v>
      </c>
      <c r="L120" s="1057"/>
      <c r="M120" s="1046"/>
    </row>
    <row r="121" spans="1:13">
      <c r="A121" s="1058">
        <v>112</v>
      </c>
      <c r="B121" s="1059" t="s">
        <v>1794</v>
      </c>
      <c r="C121" s="1060">
        <f>[1]Sheet2!C120/1000000</f>
        <v>2032</v>
      </c>
      <c r="D121" s="1060">
        <f>[1]Sheet2!D120/1000000</f>
        <v>150</v>
      </c>
      <c r="E121" s="1060">
        <f>[1]Sheet2!H120/1000000</f>
        <v>870</v>
      </c>
      <c r="F121" s="1060">
        <f>[1]Sheet2!I120/1000000</f>
        <v>1012</v>
      </c>
      <c r="G121" s="1060">
        <v>2024</v>
      </c>
      <c r="H121" s="1061">
        <f t="shared" si="2"/>
        <v>0</v>
      </c>
      <c r="I121" s="1062">
        <f>([1]Sheet2!O120+[1]Sheet2!P120+[1]Sheet2!S120)/1000000</f>
        <v>0</v>
      </c>
      <c r="J121" s="1063">
        <f>[1]Sheet2!Q120/1000000</f>
        <v>0</v>
      </c>
      <c r="K121" s="1061">
        <f>[1]Sheet2!R120/1000000</f>
        <v>8</v>
      </c>
      <c r="L121" s="1057"/>
      <c r="M121" s="1046"/>
    </row>
    <row r="122" spans="1:13">
      <c r="A122" s="1058">
        <v>113</v>
      </c>
      <c r="B122" s="1059" t="s">
        <v>1698</v>
      </c>
      <c r="C122" s="1060">
        <f>[1]Sheet2!C121/1000000</f>
        <v>8872.48</v>
      </c>
      <c r="D122" s="1060">
        <f>[1]Sheet2!D121/1000000</f>
        <v>0</v>
      </c>
      <c r="E122" s="1060">
        <f>[1]Sheet2!H121/1000000</f>
        <v>7323</v>
      </c>
      <c r="F122" s="1060">
        <f>[1]Sheet2!I121/1000000</f>
        <v>1549.48</v>
      </c>
      <c r="G122" s="1060">
        <v>8838.48</v>
      </c>
      <c r="H122" s="1061">
        <f t="shared" si="2"/>
        <v>0</v>
      </c>
      <c r="I122" s="1062">
        <f>([1]Sheet2!O121+[1]Sheet2!P121+[1]Sheet2!S121)/1000000</f>
        <v>0</v>
      </c>
      <c r="J122" s="1063">
        <f>[1]Sheet2!Q121/1000000</f>
        <v>0</v>
      </c>
      <c r="K122" s="1061">
        <f>[1]Sheet2!R121/1000000</f>
        <v>34</v>
      </c>
      <c r="L122" s="1057"/>
      <c r="M122" s="1046"/>
    </row>
    <row r="123" spans="1:13">
      <c r="A123" s="1058">
        <v>114</v>
      </c>
      <c r="B123" s="1059" t="s">
        <v>1785</v>
      </c>
      <c r="C123" s="1060">
        <f>[1]Sheet2!C122/1000000</f>
        <v>1087</v>
      </c>
      <c r="D123" s="1060">
        <f>[1]Sheet2!D122/1000000</f>
        <v>0</v>
      </c>
      <c r="E123" s="1060">
        <f>[1]Sheet2!H122/1000000</f>
        <v>1044</v>
      </c>
      <c r="F123" s="1060">
        <f>[1]Sheet2!I122/1000000</f>
        <v>43</v>
      </c>
      <c r="G123" s="1060">
        <v>1080</v>
      </c>
      <c r="H123" s="1061">
        <f t="shared" si="2"/>
        <v>0</v>
      </c>
      <c r="I123" s="1062">
        <f>([1]Sheet2!O122+[1]Sheet2!P122+[1]Sheet2!S122)/1000000</f>
        <v>0</v>
      </c>
      <c r="J123" s="1063">
        <f>[1]Sheet2!Q122/1000000</f>
        <v>0</v>
      </c>
      <c r="K123" s="1061">
        <f>[1]Sheet2!R122/1000000</f>
        <v>7</v>
      </c>
      <c r="L123" s="1057"/>
      <c r="M123" s="1046"/>
    </row>
    <row r="124" spans="1:13">
      <c r="A124" s="1058">
        <v>115</v>
      </c>
      <c r="B124" s="1059" t="s">
        <v>1699</v>
      </c>
      <c r="C124" s="1060">
        <f>[1]Sheet2!C123/1000000</f>
        <v>2562</v>
      </c>
      <c r="D124" s="1060">
        <f>[1]Sheet2!D123/1000000</f>
        <v>0</v>
      </c>
      <c r="E124" s="1060">
        <f>[1]Sheet2!H123/1000000</f>
        <v>2352</v>
      </c>
      <c r="F124" s="1060">
        <f>[1]Sheet2!I123/1000000</f>
        <v>210</v>
      </c>
      <c r="G124" s="1060">
        <v>2342</v>
      </c>
      <c r="H124" s="1061">
        <f t="shared" si="2"/>
        <v>200</v>
      </c>
      <c r="I124" s="1062">
        <f>([1]Sheet2!O123+[1]Sheet2!P123+[1]Sheet2!S123)/1000000</f>
        <v>200</v>
      </c>
      <c r="J124" s="1063">
        <f>[1]Sheet2!Q123/1000000</f>
        <v>0</v>
      </c>
      <c r="K124" s="1061">
        <f>[1]Sheet2!R123/1000000</f>
        <v>20</v>
      </c>
      <c r="L124" s="1057"/>
      <c r="M124" s="1046"/>
    </row>
    <row r="125" spans="1:13">
      <c r="A125" s="1058">
        <v>116</v>
      </c>
      <c r="B125" s="1059" t="s">
        <v>1683</v>
      </c>
      <c r="C125" s="1060">
        <f>[1]Sheet2!C124/1000000</f>
        <v>9013.6884310000005</v>
      </c>
      <c r="D125" s="1060">
        <f>[1]Sheet2!D124/1000000</f>
        <v>1005.5</v>
      </c>
      <c r="E125" s="1060">
        <f>[1]Sheet2!H124/1000000</f>
        <v>6571</v>
      </c>
      <c r="F125" s="1060">
        <f>[1]Sheet2!I124/1000000</f>
        <v>1437.188431</v>
      </c>
      <c r="G125" s="1060">
        <v>8696.2998260000004</v>
      </c>
      <c r="H125" s="1061">
        <f t="shared" si="2"/>
        <v>245.100605</v>
      </c>
      <c r="I125" s="1062">
        <f>([1]Sheet2!O124+[1]Sheet2!P124+[1]Sheet2!S124)/1000000</f>
        <v>245.100605</v>
      </c>
      <c r="J125" s="1063">
        <f>[1]Sheet2!Q124/1000000</f>
        <v>0</v>
      </c>
      <c r="K125" s="1061">
        <f>[1]Sheet2!R124/1000000</f>
        <v>72.287999999999997</v>
      </c>
      <c r="L125" s="1057"/>
      <c r="M125" s="1046"/>
    </row>
    <row r="126" spans="1:13">
      <c r="A126" s="1058">
        <v>117</v>
      </c>
      <c r="B126" s="1059" t="s">
        <v>2414</v>
      </c>
      <c r="C126" s="1060">
        <f>[1]Sheet2!C125/1000000</f>
        <v>2269.913192</v>
      </c>
      <c r="D126" s="1060">
        <f>[1]Sheet2!D125/1000000</f>
        <v>25.913191999999999</v>
      </c>
      <c r="E126" s="1060">
        <f>[1]Sheet2!H125/1000000</f>
        <v>0</v>
      </c>
      <c r="F126" s="1060">
        <f>[1]Sheet2!I125/1000000</f>
        <v>2244</v>
      </c>
      <c r="G126" s="1060">
        <v>2269.6258849999999</v>
      </c>
      <c r="H126" s="1061">
        <f t="shared" si="2"/>
        <v>0</v>
      </c>
      <c r="I126" s="1062">
        <f>([1]Sheet2!O125+[1]Sheet2!P125+[1]Sheet2!S125)/1000000</f>
        <v>0</v>
      </c>
      <c r="J126" s="1063">
        <f>[1]Sheet2!Q125/1000000</f>
        <v>0</v>
      </c>
      <c r="K126" s="1061">
        <f>[1]Sheet2!R125/1000000</f>
        <v>0.28730699999999998</v>
      </c>
      <c r="L126" s="1057"/>
      <c r="M126" s="1046"/>
    </row>
    <row r="127" spans="1:13">
      <c r="A127" s="1058">
        <v>118</v>
      </c>
      <c r="B127" s="1059" t="s">
        <v>1787</v>
      </c>
      <c r="C127" s="1060">
        <f>[1]Sheet2!C126/1000000</f>
        <v>3643</v>
      </c>
      <c r="D127" s="1060">
        <f>[1]Sheet2!D126/1000000</f>
        <v>0</v>
      </c>
      <c r="E127" s="1060">
        <f>[1]Sheet2!H126/1000000</f>
        <v>3473</v>
      </c>
      <c r="F127" s="1060">
        <f>[1]Sheet2!I126/1000000</f>
        <v>170</v>
      </c>
      <c r="G127" s="1060">
        <v>3612.9996999999998</v>
      </c>
      <c r="H127" s="1061">
        <f t="shared" si="2"/>
        <v>0</v>
      </c>
      <c r="I127" s="1062">
        <f>([1]Sheet2!O126+[1]Sheet2!P126+[1]Sheet2!S126)/1000000</f>
        <v>0</v>
      </c>
      <c r="J127" s="1063">
        <f>[1]Sheet2!Q126/1000000</f>
        <v>0</v>
      </c>
      <c r="K127" s="1061">
        <f>[1]Sheet2!R126/1000000</f>
        <v>30.000299999999999</v>
      </c>
      <c r="L127" s="1057"/>
      <c r="M127" s="1046"/>
    </row>
    <row r="128" spans="1:13">
      <c r="A128" s="1058">
        <v>119</v>
      </c>
      <c r="B128" s="1059" t="s">
        <v>1678</v>
      </c>
      <c r="C128" s="1060">
        <f>[1]Sheet2!C127/1000000</f>
        <v>10184.022675</v>
      </c>
      <c r="D128" s="1060">
        <f>[1]Sheet2!D127/1000000</f>
        <v>35.252675000000004</v>
      </c>
      <c r="E128" s="1060">
        <f>[1]Sheet2!H127/1000000</f>
        <v>5614</v>
      </c>
      <c r="F128" s="1060">
        <f>[1]Sheet2!I127/1000000</f>
        <v>4534.7700000000004</v>
      </c>
      <c r="G128" s="1060">
        <v>6730.2559199999996</v>
      </c>
      <c r="H128" s="1061">
        <f t="shared" si="2"/>
        <v>2654.1580800000002</v>
      </c>
      <c r="I128" s="1062">
        <f>([1]Sheet2!O127+[1]Sheet2!P127+[1]Sheet2!S127)/1000000</f>
        <v>2654.1580800000002</v>
      </c>
      <c r="J128" s="1063">
        <f>[1]Sheet2!Q127/1000000</f>
        <v>0</v>
      </c>
      <c r="K128" s="1061">
        <f>[1]Sheet2!R127/1000000</f>
        <v>799.60867499999995</v>
      </c>
      <c r="L128" s="1057"/>
      <c r="M128" s="1046"/>
    </row>
    <row r="129" spans="1:13">
      <c r="A129" s="1058">
        <v>120</v>
      </c>
      <c r="B129" s="1059" t="s">
        <v>1679</v>
      </c>
      <c r="C129" s="1060">
        <f>[1]Sheet2!C128/1000000</f>
        <v>93300.6921</v>
      </c>
      <c r="D129" s="1060">
        <f>[1]Sheet2!D128/1000000</f>
        <v>2319.8580999999999</v>
      </c>
      <c r="E129" s="1060">
        <f>[1]Sheet2!H128/1000000</f>
        <v>5703</v>
      </c>
      <c r="F129" s="1060">
        <f>[1]Sheet2!I128/1000000</f>
        <v>85277.834000000003</v>
      </c>
      <c r="G129" s="1060">
        <v>91922.959099999993</v>
      </c>
      <c r="H129" s="1061">
        <f t="shared" si="2"/>
        <v>760.95399999999995</v>
      </c>
      <c r="I129" s="1062">
        <f>([1]Sheet2!O128+[1]Sheet2!P128+[1]Sheet2!S128)/1000000</f>
        <v>760.95399999999995</v>
      </c>
      <c r="J129" s="1063">
        <f>[1]Sheet2!Q128/1000000</f>
        <v>0</v>
      </c>
      <c r="K129" s="1061">
        <f>[1]Sheet2!R128/1000000</f>
        <v>616.779</v>
      </c>
      <c r="L129" s="1057"/>
      <c r="M129" s="1046"/>
    </row>
    <row r="130" spans="1:13">
      <c r="A130" s="1058">
        <v>121</v>
      </c>
      <c r="B130" s="1059" t="s">
        <v>1680</v>
      </c>
      <c r="C130" s="1060">
        <f>[1]Sheet2!C129/1000000</f>
        <v>6837.049</v>
      </c>
      <c r="D130" s="1060">
        <f>[1]Sheet2!D129/1000000</f>
        <v>252.04900000000001</v>
      </c>
      <c r="E130" s="1060">
        <f>[1]Sheet2!H129/1000000</f>
        <v>5568</v>
      </c>
      <c r="F130" s="1060">
        <f>[1]Sheet2!I129/1000000</f>
        <v>1017</v>
      </c>
      <c r="G130" s="1060">
        <v>6650.4840000000004</v>
      </c>
      <c r="H130" s="1061">
        <f t="shared" si="2"/>
        <v>0</v>
      </c>
      <c r="I130" s="1062">
        <f>([1]Sheet2!O129+[1]Sheet2!P129+[1]Sheet2!S129)/1000000</f>
        <v>0</v>
      </c>
      <c r="J130" s="1063">
        <f>[1]Sheet2!Q129/1000000</f>
        <v>0</v>
      </c>
      <c r="K130" s="1061">
        <f>[1]Sheet2!R129/1000000</f>
        <v>186.565</v>
      </c>
      <c r="L130" s="1057"/>
      <c r="M130" s="1046"/>
    </row>
    <row r="131" spans="1:13">
      <c r="A131" s="1058">
        <v>122</v>
      </c>
      <c r="B131" s="1059" t="s">
        <v>1744</v>
      </c>
      <c r="C131" s="1060">
        <f>[1]Sheet2!C130/1000000</f>
        <v>6836.36</v>
      </c>
      <c r="D131" s="1060">
        <f>[1]Sheet2!D130/1000000</f>
        <v>54.3</v>
      </c>
      <c r="E131" s="1060">
        <f>[1]Sheet2!H130/1000000</f>
        <v>6815</v>
      </c>
      <c r="F131" s="1060">
        <f>[1]Sheet2!I130/1000000</f>
        <v>-32.94</v>
      </c>
      <c r="G131" s="1060">
        <v>6777.7854509999997</v>
      </c>
      <c r="H131" s="1061">
        <f t="shared" si="2"/>
        <v>30.849549</v>
      </c>
      <c r="I131" s="1062">
        <f>([1]Sheet2!O130+[1]Sheet2!P130+[1]Sheet2!S130)/1000000</f>
        <v>30.849549</v>
      </c>
      <c r="J131" s="1063">
        <f>[1]Sheet2!Q130/1000000</f>
        <v>0</v>
      </c>
      <c r="K131" s="1061">
        <f>[1]Sheet2!R130/1000000</f>
        <v>27.725000000000001</v>
      </c>
      <c r="L131" s="1057"/>
      <c r="M131" s="1046"/>
    </row>
    <row r="132" spans="1:13">
      <c r="A132" s="1058">
        <v>123</v>
      </c>
      <c r="B132" s="1059" t="s">
        <v>1781</v>
      </c>
      <c r="C132" s="1060">
        <f>[1]Sheet2!C131/1000000</f>
        <v>5935.1719999999996</v>
      </c>
      <c r="D132" s="1060">
        <f>[1]Sheet2!D131/1000000</f>
        <v>0</v>
      </c>
      <c r="E132" s="1060">
        <f>[1]Sheet2!H131/1000000</f>
        <v>4860</v>
      </c>
      <c r="F132" s="1060">
        <f>[1]Sheet2!I131/1000000</f>
        <v>1075.172</v>
      </c>
      <c r="G132" s="1060">
        <v>5921.1719999999996</v>
      </c>
      <c r="H132" s="1061">
        <f t="shared" si="2"/>
        <v>0</v>
      </c>
      <c r="I132" s="1062">
        <f>([1]Sheet2!O131+[1]Sheet2!P131+[1]Sheet2!S131)/1000000</f>
        <v>0</v>
      </c>
      <c r="J132" s="1063">
        <f>[1]Sheet2!Q131/1000000</f>
        <v>0</v>
      </c>
      <c r="K132" s="1061">
        <f>[1]Sheet2!R131/1000000</f>
        <v>14</v>
      </c>
      <c r="L132" s="1057"/>
      <c r="M132" s="1046"/>
    </row>
    <row r="133" spans="1:13">
      <c r="A133" s="1058">
        <v>124</v>
      </c>
      <c r="B133" s="1059" t="s">
        <v>1783</v>
      </c>
      <c r="C133" s="1060">
        <f>[1]Sheet2!C132/1000000</f>
        <v>2546</v>
      </c>
      <c r="D133" s="1060">
        <f>[1]Sheet2!D132/1000000</f>
        <v>0</v>
      </c>
      <c r="E133" s="1060">
        <f>[1]Sheet2!H132/1000000</f>
        <v>2112</v>
      </c>
      <c r="F133" s="1060">
        <f>[1]Sheet2!I132/1000000</f>
        <v>434</v>
      </c>
      <c r="G133" s="1060">
        <v>2530</v>
      </c>
      <c r="H133" s="1061">
        <f t="shared" si="2"/>
        <v>0</v>
      </c>
      <c r="I133" s="1062">
        <f>([1]Sheet2!O132+[1]Sheet2!P132+[1]Sheet2!S132)/1000000</f>
        <v>0</v>
      </c>
      <c r="J133" s="1063">
        <f>[1]Sheet2!Q132/1000000</f>
        <v>0</v>
      </c>
      <c r="K133" s="1061">
        <f>[1]Sheet2!R132/1000000</f>
        <v>16</v>
      </c>
      <c r="L133" s="1057"/>
      <c r="M133" s="1046"/>
    </row>
    <row r="134" spans="1:13">
      <c r="A134" s="1058">
        <v>125</v>
      </c>
      <c r="B134" s="1059" t="s">
        <v>1784</v>
      </c>
      <c r="C134" s="1060">
        <f>[1]Sheet2!C133/1000000</f>
        <v>6284</v>
      </c>
      <c r="D134" s="1060">
        <f>[1]Sheet2!D133/1000000</f>
        <v>0</v>
      </c>
      <c r="E134" s="1060">
        <f>[1]Sheet2!H133/1000000</f>
        <v>4936</v>
      </c>
      <c r="F134" s="1060">
        <f>[1]Sheet2!I133/1000000</f>
        <v>1348</v>
      </c>
      <c r="G134" s="1060">
        <v>6232</v>
      </c>
      <c r="H134" s="1061">
        <f t="shared" si="2"/>
        <v>0</v>
      </c>
      <c r="I134" s="1062">
        <f>([1]Sheet2!O133+[1]Sheet2!P133+[1]Sheet2!S133)/1000000</f>
        <v>0</v>
      </c>
      <c r="J134" s="1063">
        <f>[1]Sheet2!Q133/1000000</f>
        <v>0</v>
      </c>
      <c r="K134" s="1061">
        <f>[1]Sheet2!R133/1000000</f>
        <v>52</v>
      </c>
      <c r="L134" s="1057"/>
      <c r="M134" s="1046"/>
    </row>
    <row r="135" spans="1:13">
      <c r="A135" s="1058">
        <v>126</v>
      </c>
      <c r="B135" s="1059" t="s">
        <v>1711</v>
      </c>
      <c r="C135" s="1060">
        <f>[1]Sheet2!C134/1000000</f>
        <v>4785.5360000000001</v>
      </c>
      <c r="D135" s="1060">
        <f>[1]Sheet2!D134/1000000</f>
        <v>0</v>
      </c>
      <c r="E135" s="1060">
        <f>[1]Sheet2!H134/1000000</f>
        <v>4189</v>
      </c>
      <c r="F135" s="1060">
        <f>[1]Sheet2!I134/1000000</f>
        <v>596.53599999999994</v>
      </c>
      <c r="G135" s="1060">
        <v>4756.5360000000001</v>
      </c>
      <c r="H135" s="1061">
        <f t="shared" si="2"/>
        <v>0</v>
      </c>
      <c r="I135" s="1062">
        <f>([1]Sheet2!O134+[1]Sheet2!P134+[1]Sheet2!S134)/1000000</f>
        <v>0</v>
      </c>
      <c r="J135" s="1063">
        <f>[1]Sheet2!Q134/1000000</f>
        <v>0</v>
      </c>
      <c r="K135" s="1061">
        <f>[1]Sheet2!R134/1000000</f>
        <v>29</v>
      </c>
      <c r="L135" s="1057"/>
      <c r="M135" s="1046"/>
    </row>
    <row r="136" spans="1:13">
      <c r="A136" s="1058">
        <v>127</v>
      </c>
      <c r="B136" s="1059" t="s">
        <v>2415</v>
      </c>
      <c r="C136" s="1060">
        <f>[1]Sheet2!C135/1000000</f>
        <v>16040.414607000001</v>
      </c>
      <c r="D136" s="1060">
        <f>[1]Sheet2!D135/1000000</f>
        <v>19.172606999999999</v>
      </c>
      <c r="E136" s="1060">
        <f>[1]Sheet2!H135/1000000</f>
        <v>10494</v>
      </c>
      <c r="F136" s="1060">
        <f>[1]Sheet2!I135/1000000</f>
        <v>5527.2420000000002</v>
      </c>
      <c r="G136" s="1060">
        <v>15973.646806999999</v>
      </c>
      <c r="H136" s="1061">
        <f t="shared" si="2"/>
        <v>0</v>
      </c>
      <c r="I136" s="1062">
        <f>([1]Sheet2!O135+[1]Sheet2!P135+[1]Sheet2!S135)/1000000</f>
        <v>0</v>
      </c>
      <c r="J136" s="1063">
        <f>[1]Sheet2!Q135/1000000</f>
        <v>0</v>
      </c>
      <c r="K136" s="1061">
        <f>[1]Sheet2!R135/1000000</f>
        <v>66.767799999999994</v>
      </c>
      <c r="L136" s="1057"/>
      <c r="M136" s="1046"/>
    </row>
    <row r="137" spans="1:13">
      <c r="A137" s="1058">
        <v>128</v>
      </c>
      <c r="B137" s="1059" t="s">
        <v>1712</v>
      </c>
      <c r="C137" s="1060">
        <f>[1]Sheet2!C136/1000000</f>
        <v>3013.5668820000001</v>
      </c>
      <c r="D137" s="1060">
        <f>[1]Sheet2!D136/1000000</f>
        <v>0</v>
      </c>
      <c r="E137" s="1060">
        <f>[1]Sheet2!H136/1000000</f>
        <v>2581</v>
      </c>
      <c r="F137" s="1060">
        <f>[1]Sheet2!I136/1000000</f>
        <v>432.56688200000002</v>
      </c>
      <c r="G137" s="1060">
        <v>2968.7</v>
      </c>
      <c r="H137" s="1061">
        <f t="shared" si="2"/>
        <v>0</v>
      </c>
      <c r="I137" s="1062">
        <f>([1]Sheet2!O136+[1]Sheet2!P136+[1]Sheet2!S136)/1000000</f>
        <v>0</v>
      </c>
      <c r="J137" s="1063">
        <f>[1]Sheet2!Q136/1000000</f>
        <v>0</v>
      </c>
      <c r="K137" s="1061">
        <f>[1]Sheet2!R136/1000000</f>
        <v>44.866881999999997</v>
      </c>
      <c r="L137" s="1057"/>
      <c r="M137" s="1046"/>
    </row>
    <row r="138" spans="1:13">
      <c r="A138" s="1058">
        <v>129</v>
      </c>
      <c r="B138" s="1059" t="s">
        <v>1713</v>
      </c>
      <c r="C138" s="1060">
        <f>[1]Sheet2!C137/1000000</f>
        <v>2250</v>
      </c>
      <c r="D138" s="1060">
        <f>[1]Sheet2!D137/1000000</f>
        <v>0</v>
      </c>
      <c r="E138" s="1060">
        <f>[1]Sheet2!H137/1000000</f>
        <v>988</v>
      </c>
      <c r="F138" s="1060">
        <f>[1]Sheet2!I137/1000000</f>
        <v>1262</v>
      </c>
      <c r="G138" s="1060">
        <v>1102</v>
      </c>
      <c r="H138" s="1061">
        <f t="shared" si="2"/>
        <v>1136</v>
      </c>
      <c r="I138" s="1062">
        <f>([1]Sheet2!O137+[1]Sheet2!P137+[1]Sheet2!S137)/1000000</f>
        <v>1136</v>
      </c>
      <c r="J138" s="1063">
        <f>[1]Sheet2!Q137/1000000</f>
        <v>0</v>
      </c>
      <c r="K138" s="1061">
        <f>[1]Sheet2!R137/1000000</f>
        <v>12</v>
      </c>
      <c r="L138" s="1057"/>
      <c r="M138" s="1046"/>
    </row>
    <row r="139" spans="1:13">
      <c r="A139" s="1058">
        <v>130</v>
      </c>
      <c r="B139" s="1059" t="s">
        <v>1685</v>
      </c>
      <c r="C139" s="1060">
        <f>[1]Sheet2!C138/1000000</f>
        <v>101881.241047</v>
      </c>
      <c r="D139" s="1060">
        <f>[1]Sheet2!D138/1000000</f>
        <v>0</v>
      </c>
      <c r="E139" s="1060">
        <f>[1]Sheet2!H138/1000000</f>
        <v>26697</v>
      </c>
      <c r="F139" s="1060">
        <f>[1]Sheet2!I138/1000000</f>
        <v>75184.241047000003</v>
      </c>
      <c r="G139" s="1060">
        <v>101679.241047</v>
      </c>
      <c r="H139" s="1061">
        <f t="shared" ref="H139:H202" si="3">I139+J139</f>
        <v>0</v>
      </c>
      <c r="I139" s="1062">
        <f>([1]Sheet2!O138+[1]Sheet2!P138+[1]Sheet2!S138)/1000000</f>
        <v>0</v>
      </c>
      <c r="J139" s="1063">
        <f>[1]Sheet2!Q138/1000000</f>
        <v>0</v>
      </c>
      <c r="K139" s="1061">
        <f>[1]Sheet2!R138/1000000</f>
        <v>8491.0249999999996</v>
      </c>
      <c r="L139" s="1057"/>
      <c r="M139" s="1046"/>
    </row>
    <row r="140" spans="1:13" ht="24">
      <c r="A140" s="1058">
        <v>131</v>
      </c>
      <c r="B140" s="1059" t="s">
        <v>2416</v>
      </c>
      <c r="C140" s="1060">
        <f>[1]Sheet2!C139/1000000</f>
        <v>24448.294806999998</v>
      </c>
      <c r="D140" s="1060">
        <f>[1]Sheet2!D139/1000000</f>
        <v>1000</v>
      </c>
      <c r="E140" s="1060">
        <f>[1]Sheet2!H139/1000000</f>
        <v>9534</v>
      </c>
      <c r="F140" s="1060">
        <f>[1]Sheet2!I139/1000000</f>
        <v>13914.294807</v>
      </c>
      <c r="G140" s="1060">
        <v>17279.962705999998</v>
      </c>
      <c r="H140" s="1061">
        <f t="shared" si="3"/>
        <v>7141.1231010000001</v>
      </c>
      <c r="I140" s="1062">
        <f>([1]Sheet2!O139+[1]Sheet2!P139+[1]Sheet2!S139)/1000000</f>
        <v>7141.1231010000001</v>
      </c>
      <c r="J140" s="1063">
        <f>[1]Sheet2!Q139/1000000</f>
        <v>0</v>
      </c>
      <c r="K140" s="1061">
        <f>[1]Sheet2!R139/1000000</f>
        <v>27.209</v>
      </c>
      <c r="L140" s="1057"/>
      <c r="M140" s="1046"/>
    </row>
    <row r="141" spans="1:13">
      <c r="A141" s="1058">
        <v>132</v>
      </c>
      <c r="B141" s="1059" t="s">
        <v>1745</v>
      </c>
      <c r="C141" s="1060">
        <f>[1]Sheet2!C140/1000000</f>
        <v>10865.533235000001</v>
      </c>
      <c r="D141" s="1060">
        <f>[1]Sheet2!D140/1000000</f>
        <v>2392.5332349999999</v>
      </c>
      <c r="E141" s="1060">
        <f>[1]Sheet2!H140/1000000</f>
        <v>8505</v>
      </c>
      <c r="F141" s="1060">
        <f>[1]Sheet2!I140/1000000</f>
        <v>-32</v>
      </c>
      <c r="G141" s="1060">
        <v>10830.811234999999</v>
      </c>
      <c r="H141" s="1061">
        <f t="shared" si="3"/>
        <v>0</v>
      </c>
      <c r="I141" s="1062">
        <f>([1]Sheet2!O140+[1]Sheet2!P140+[1]Sheet2!S140)/1000000</f>
        <v>0</v>
      </c>
      <c r="J141" s="1063">
        <f>[1]Sheet2!Q140/1000000</f>
        <v>0</v>
      </c>
      <c r="K141" s="1061">
        <f>[1]Sheet2!R140/1000000</f>
        <v>34.722000000000001</v>
      </c>
      <c r="L141" s="1057"/>
      <c r="M141" s="1046"/>
    </row>
    <row r="142" spans="1:13">
      <c r="A142" s="1058">
        <v>133</v>
      </c>
      <c r="B142" s="1059" t="s">
        <v>1799</v>
      </c>
      <c r="C142" s="1060">
        <f>[1]Sheet2!C141/1000000</f>
        <v>177</v>
      </c>
      <c r="D142" s="1060">
        <f>[1]Sheet2!D141/1000000</f>
        <v>0</v>
      </c>
      <c r="E142" s="1060">
        <f>[1]Sheet2!H141/1000000</f>
        <v>177</v>
      </c>
      <c r="F142" s="1060">
        <f>[1]Sheet2!I141/1000000</f>
        <v>0</v>
      </c>
      <c r="G142" s="1060">
        <v>177</v>
      </c>
      <c r="H142" s="1061">
        <f t="shared" si="3"/>
        <v>0</v>
      </c>
      <c r="I142" s="1062">
        <f>([1]Sheet2!O141+[1]Sheet2!P141+[1]Sheet2!S141)/1000000</f>
        <v>0</v>
      </c>
      <c r="J142" s="1063">
        <f>[1]Sheet2!Q141/1000000</f>
        <v>0</v>
      </c>
      <c r="K142" s="1061">
        <f>[1]Sheet2!R141/1000000</f>
        <v>0</v>
      </c>
      <c r="L142" s="1057"/>
      <c r="M142" s="1046"/>
    </row>
    <row r="143" spans="1:13">
      <c r="A143" s="1058">
        <v>134</v>
      </c>
      <c r="B143" s="1059" t="s">
        <v>1746</v>
      </c>
      <c r="C143" s="1060">
        <f>[1]Sheet2!C142/1000000</f>
        <v>11674.758599999999</v>
      </c>
      <c r="D143" s="1060">
        <f>[1]Sheet2!D142/1000000</f>
        <v>467.7586</v>
      </c>
      <c r="E143" s="1060">
        <f>[1]Sheet2!H142/1000000</f>
        <v>10651</v>
      </c>
      <c r="F143" s="1060">
        <f>[1]Sheet2!I142/1000000</f>
        <v>556</v>
      </c>
      <c r="G143" s="1060">
        <v>11565.3326</v>
      </c>
      <c r="H143" s="1061">
        <f t="shared" si="3"/>
        <v>58</v>
      </c>
      <c r="I143" s="1062">
        <f>([1]Sheet2!O142+[1]Sheet2!P142+[1]Sheet2!S142)/1000000</f>
        <v>58</v>
      </c>
      <c r="J143" s="1063">
        <f>[1]Sheet2!Q142/1000000</f>
        <v>0</v>
      </c>
      <c r="K143" s="1061">
        <f>[1]Sheet2!R142/1000000</f>
        <v>51.426000000000002</v>
      </c>
      <c r="L143" s="1057"/>
      <c r="M143" s="1046"/>
    </row>
    <row r="144" spans="1:13">
      <c r="A144" s="1058">
        <v>135</v>
      </c>
      <c r="B144" s="1059" t="s">
        <v>1686</v>
      </c>
      <c r="C144" s="1060">
        <f>[1]Sheet2!C143/1000000</f>
        <v>3390</v>
      </c>
      <c r="D144" s="1060">
        <f>[1]Sheet2!D143/1000000</f>
        <v>0</v>
      </c>
      <c r="E144" s="1060">
        <f>[1]Sheet2!H143/1000000</f>
        <v>2158</v>
      </c>
      <c r="F144" s="1060">
        <f>[1]Sheet2!I143/1000000</f>
        <v>1232</v>
      </c>
      <c r="G144" s="1060">
        <v>3372</v>
      </c>
      <c r="H144" s="1061">
        <f t="shared" si="3"/>
        <v>0</v>
      </c>
      <c r="I144" s="1062">
        <f>([1]Sheet2!O143+[1]Sheet2!P143+[1]Sheet2!S143)/1000000</f>
        <v>0</v>
      </c>
      <c r="J144" s="1063">
        <f>[1]Sheet2!Q143/1000000</f>
        <v>0</v>
      </c>
      <c r="K144" s="1061">
        <f>[1]Sheet2!R143/1000000</f>
        <v>18</v>
      </c>
      <c r="L144" s="1057"/>
      <c r="M144" s="1046"/>
    </row>
    <row r="145" spans="1:13">
      <c r="A145" s="1058">
        <v>136</v>
      </c>
      <c r="B145" s="1059" t="s">
        <v>1693</v>
      </c>
      <c r="C145" s="1060">
        <f>[1]Sheet2!C144/1000000</f>
        <v>7825.6111970000002</v>
      </c>
      <c r="D145" s="1060">
        <f>[1]Sheet2!D144/1000000</f>
        <v>1.4971969999999999</v>
      </c>
      <c r="E145" s="1060">
        <f>[1]Sheet2!H144/1000000</f>
        <v>5448</v>
      </c>
      <c r="F145" s="1060">
        <f>[1]Sheet2!I144/1000000</f>
        <v>2376.114</v>
      </c>
      <c r="G145" s="1060">
        <v>7773.3631969999997</v>
      </c>
      <c r="H145" s="1061">
        <f t="shared" si="3"/>
        <v>0</v>
      </c>
      <c r="I145" s="1062">
        <f>([1]Sheet2!O144+[1]Sheet2!P144+[1]Sheet2!S144)/1000000</f>
        <v>0</v>
      </c>
      <c r="J145" s="1063">
        <f>[1]Sheet2!Q144/1000000</f>
        <v>0</v>
      </c>
      <c r="K145" s="1061">
        <f>[1]Sheet2!R144/1000000</f>
        <v>52.247999999999998</v>
      </c>
      <c r="L145" s="1057"/>
      <c r="M145" s="1046"/>
    </row>
    <row r="146" spans="1:13">
      <c r="A146" s="1058">
        <v>137</v>
      </c>
      <c r="B146" s="1059" t="s">
        <v>1694</v>
      </c>
      <c r="C146" s="1060">
        <f>[1]Sheet2!C145/1000000</f>
        <v>892</v>
      </c>
      <c r="D146" s="1060">
        <f>[1]Sheet2!D145/1000000</f>
        <v>0</v>
      </c>
      <c r="E146" s="1060">
        <f>[1]Sheet2!H145/1000000</f>
        <v>751</v>
      </c>
      <c r="F146" s="1060">
        <f>[1]Sheet2!I145/1000000</f>
        <v>141</v>
      </c>
      <c r="G146" s="1060">
        <v>883</v>
      </c>
      <c r="H146" s="1061">
        <f t="shared" si="3"/>
        <v>0</v>
      </c>
      <c r="I146" s="1062">
        <f>([1]Sheet2!O145+[1]Sheet2!P145+[1]Sheet2!S145)/1000000</f>
        <v>0</v>
      </c>
      <c r="J146" s="1063">
        <f>[1]Sheet2!Q145/1000000</f>
        <v>0</v>
      </c>
      <c r="K146" s="1061">
        <f>[1]Sheet2!R145/1000000</f>
        <v>9</v>
      </c>
      <c r="L146" s="1057"/>
      <c r="M146" s="1046"/>
    </row>
    <row r="147" spans="1:13">
      <c r="A147" s="1058">
        <v>138</v>
      </c>
      <c r="B147" s="1059" t="s">
        <v>1695</v>
      </c>
      <c r="C147" s="1060">
        <f>[1]Sheet2!C146/1000000</f>
        <v>1757</v>
      </c>
      <c r="D147" s="1060">
        <f>[1]Sheet2!D146/1000000</f>
        <v>350</v>
      </c>
      <c r="E147" s="1060">
        <f>[1]Sheet2!H146/1000000</f>
        <v>512</v>
      </c>
      <c r="F147" s="1060">
        <f>[1]Sheet2!I146/1000000</f>
        <v>895</v>
      </c>
      <c r="G147" s="1060">
        <v>850.11900000000003</v>
      </c>
      <c r="H147" s="1061">
        <f t="shared" si="3"/>
        <v>900</v>
      </c>
      <c r="I147" s="1062">
        <f>([1]Sheet2!O146+[1]Sheet2!P146+[1]Sheet2!S146)/1000000</f>
        <v>900</v>
      </c>
      <c r="J147" s="1063">
        <f>[1]Sheet2!Q146/1000000</f>
        <v>0</v>
      </c>
      <c r="K147" s="1061">
        <f>[1]Sheet2!R146/1000000</f>
        <v>6.8810000000000002</v>
      </c>
      <c r="L147" s="1057"/>
      <c r="M147" s="1046"/>
    </row>
    <row r="148" spans="1:13">
      <c r="A148" s="1058">
        <v>139</v>
      </c>
      <c r="B148" s="1059" t="s">
        <v>1729</v>
      </c>
      <c r="C148" s="1060">
        <f>[1]Sheet2!C147/1000000</f>
        <v>7683.0230000000001</v>
      </c>
      <c r="D148" s="1060">
        <f>[1]Sheet2!D147/1000000</f>
        <v>196.97499999999999</v>
      </c>
      <c r="E148" s="1060">
        <f>[1]Sheet2!H147/1000000</f>
        <v>7407</v>
      </c>
      <c r="F148" s="1060">
        <f>[1]Sheet2!I147/1000000</f>
        <v>79.048000000000002</v>
      </c>
      <c r="G148" s="1060">
        <v>7642.5730000000003</v>
      </c>
      <c r="H148" s="1061">
        <f t="shared" si="3"/>
        <v>0</v>
      </c>
      <c r="I148" s="1062">
        <f>([1]Sheet2!O147+[1]Sheet2!P147+[1]Sheet2!S147)/1000000</f>
        <v>0</v>
      </c>
      <c r="J148" s="1063">
        <f>[1]Sheet2!Q147/1000000</f>
        <v>0</v>
      </c>
      <c r="K148" s="1061">
        <f>[1]Sheet2!R147/1000000</f>
        <v>40.450000000000003</v>
      </c>
      <c r="L148" s="1057"/>
      <c r="M148" s="1046"/>
    </row>
    <row r="149" spans="1:13">
      <c r="A149" s="1058">
        <v>140</v>
      </c>
      <c r="B149" s="1059" t="s">
        <v>1657</v>
      </c>
      <c r="C149" s="1060">
        <f>[1]Sheet2!C148/1000000</f>
        <v>5694</v>
      </c>
      <c r="D149" s="1060">
        <f>[1]Sheet2!D148/1000000</f>
        <v>0</v>
      </c>
      <c r="E149" s="1060">
        <f>[1]Sheet2!H148/1000000</f>
        <v>2597</v>
      </c>
      <c r="F149" s="1060">
        <f>[1]Sheet2!I148/1000000</f>
        <v>3097</v>
      </c>
      <c r="G149" s="1060">
        <v>5663.04</v>
      </c>
      <c r="H149" s="1061">
        <f t="shared" si="3"/>
        <v>0</v>
      </c>
      <c r="I149" s="1062">
        <f>([1]Sheet2!O148+[1]Sheet2!P148+[1]Sheet2!S148)/1000000</f>
        <v>0</v>
      </c>
      <c r="J149" s="1063">
        <f>[1]Sheet2!Q148/1000000</f>
        <v>0</v>
      </c>
      <c r="K149" s="1061">
        <f>[1]Sheet2!R148/1000000</f>
        <v>30.96</v>
      </c>
      <c r="L149" s="1057"/>
      <c r="M149" s="1046"/>
    </row>
    <row r="150" spans="1:13">
      <c r="A150" s="1058">
        <v>141</v>
      </c>
      <c r="B150" s="1059" t="s">
        <v>1753</v>
      </c>
      <c r="C150" s="1060">
        <f>[1]Sheet2!C149/1000000</f>
        <v>8542.9840000000004</v>
      </c>
      <c r="D150" s="1060">
        <f>[1]Sheet2!D149/1000000</f>
        <v>263.98399999999998</v>
      </c>
      <c r="E150" s="1060">
        <f>[1]Sheet2!H149/1000000</f>
        <v>8314</v>
      </c>
      <c r="F150" s="1060">
        <f>[1]Sheet2!I149/1000000</f>
        <v>-35</v>
      </c>
      <c r="G150" s="1060">
        <v>8385.2170000000006</v>
      </c>
      <c r="H150" s="1061">
        <f t="shared" si="3"/>
        <v>91.9</v>
      </c>
      <c r="I150" s="1062">
        <f>([1]Sheet2!O149+[1]Sheet2!P149+[1]Sheet2!S149)/1000000</f>
        <v>91.9</v>
      </c>
      <c r="J150" s="1063">
        <f>[1]Sheet2!Q149/1000000</f>
        <v>0</v>
      </c>
      <c r="K150" s="1061">
        <f>[1]Sheet2!R149/1000000</f>
        <v>65.867000000000004</v>
      </c>
      <c r="L150" s="1057"/>
      <c r="M150" s="1046"/>
    </row>
    <row r="151" spans="1:13">
      <c r="A151" s="1058">
        <v>142</v>
      </c>
      <c r="B151" s="1059" t="s">
        <v>1754</v>
      </c>
      <c r="C151" s="1060">
        <f>[1]Sheet2!C150/1000000</f>
        <v>11794.189</v>
      </c>
      <c r="D151" s="1060">
        <f>[1]Sheet2!D150/1000000</f>
        <v>2891.1889999999999</v>
      </c>
      <c r="E151" s="1060">
        <f>[1]Sheet2!H150/1000000</f>
        <v>8232</v>
      </c>
      <c r="F151" s="1060">
        <f>[1]Sheet2!I150/1000000</f>
        <v>671</v>
      </c>
      <c r="G151" s="1060">
        <v>11762.101000000001</v>
      </c>
      <c r="H151" s="1061">
        <f t="shared" si="3"/>
        <v>0</v>
      </c>
      <c r="I151" s="1062">
        <f>([1]Sheet2!O150+[1]Sheet2!P150+[1]Sheet2!S150)/1000000</f>
        <v>0</v>
      </c>
      <c r="J151" s="1063">
        <f>[1]Sheet2!Q150/1000000</f>
        <v>0</v>
      </c>
      <c r="K151" s="1061">
        <f>[1]Sheet2!R150/1000000</f>
        <v>32.088000000000001</v>
      </c>
      <c r="L151" s="1057"/>
      <c r="M151" s="1046"/>
    </row>
    <row r="152" spans="1:13">
      <c r="A152" s="1058">
        <v>143</v>
      </c>
      <c r="B152" s="1059" t="s">
        <v>1687</v>
      </c>
      <c r="C152" s="1060">
        <f>[1]Sheet2!C151/1000000</f>
        <v>13289.696</v>
      </c>
      <c r="D152" s="1060">
        <f>[1]Sheet2!D151/1000000</f>
        <v>0</v>
      </c>
      <c r="E152" s="1060">
        <f>[1]Sheet2!H151/1000000</f>
        <v>9675</v>
      </c>
      <c r="F152" s="1060">
        <f>[1]Sheet2!I151/1000000</f>
        <v>3614.6959999999999</v>
      </c>
      <c r="G152" s="1060">
        <v>13216.696</v>
      </c>
      <c r="H152" s="1061">
        <f t="shared" si="3"/>
        <v>0</v>
      </c>
      <c r="I152" s="1062">
        <f>([1]Sheet2!O151+[1]Sheet2!P151+[1]Sheet2!S151)/1000000</f>
        <v>0</v>
      </c>
      <c r="J152" s="1063">
        <f>[1]Sheet2!Q151/1000000</f>
        <v>0</v>
      </c>
      <c r="K152" s="1061">
        <f>[1]Sheet2!R151/1000000</f>
        <v>73</v>
      </c>
      <c r="L152" s="1057"/>
      <c r="M152" s="1046"/>
    </row>
    <row r="153" spans="1:13">
      <c r="A153" s="1058">
        <v>144</v>
      </c>
      <c r="B153" s="1059" t="s">
        <v>1768</v>
      </c>
      <c r="C153" s="1060">
        <f>[1]Sheet2!C152/1000000</f>
        <v>10980.045</v>
      </c>
      <c r="D153" s="1060">
        <f>[1]Sheet2!D152/1000000</f>
        <v>50</v>
      </c>
      <c r="E153" s="1060">
        <f>[1]Sheet2!H152/1000000</f>
        <v>0</v>
      </c>
      <c r="F153" s="1060">
        <f>[1]Sheet2!I152/1000000</f>
        <v>10930.045</v>
      </c>
      <c r="G153" s="1060">
        <v>10052.942858</v>
      </c>
      <c r="H153" s="1061">
        <f t="shared" si="3"/>
        <v>0</v>
      </c>
      <c r="I153" s="1062">
        <f>([1]Sheet2!O152+[1]Sheet2!P152+[1]Sheet2!S152)/1000000</f>
        <v>0</v>
      </c>
      <c r="J153" s="1063">
        <f>[1]Sheet2!Q152/1000000</f>
        <v>0</v>
      </c>
      <c r="K153" s="1061">
        <f>[1]Sheet2!R152/1000000</f>
        <v>927.10214199999996</v>
      </c>
      <c r="L153" s="1057"/>
      <c r="M153" s="1046"/>
    </row>
    <row r="154" spans="1:13">
      <c r="A154" s="1058">
        <v>145</v>
      </c>
      <c r="B154" s="1059" t="s">
        <v>1716</v>
      </c>
      <c r="C154" s="1060">
        <f>[1]Sheet2!C153/1000000</f>
        <v>1048</v>
      </c>
      <c r="D154" s="1060">
        <f>[1]Sheet2!D153/1000000</f>
        <v>0</v>
      </c>
      <c r="E154" s="1060">
        <f>[1]Sheet2!H153/1000000</f>
        <v>750</v>
      </c>
      <c r="F154" s="1060">
        <f>[1]Sheet2!I153/1000000</f>
        <v>298</v>
      </c>
      <c r="G154" s="1060">
        <v>1043</v>
      </c>
      <c r="H154" s="1061">
        <f t="shared" si="3"/>
        <v>0</v>
      </c>
      <c r="I154" s="1062">
        <f>([1]Sheet2!O153+[1]Sheet2!P153+[1]Sheet2!S153)/1000000</f>
        <v>0</v>
      </c>
      <c r="J154" s="1063">
        <f>[1]Sheet2!Q153/1000000</f>
        <v>0</v>
      </c>
      <c r="K154" s="1061">
        <f>[1]Sheet2!R153/1000000</f>
        <v>5</v>
      </c>
      <c r="L154" s="1057"/>
      <c r="M154" s="1046"/>
    </row>
    <row r="155" spans="1:13">
      <c r="A155" s="1058">
        <v>146</v>
      </c>
      <c r="B155" s="1059" t="s">
        <v>1769</v>
      </c>
      <c r="C155" s="1060">
        <f>[1]Sheet2!C154/1000000</f>
        <v>6049.8770000000004</v>
      </c>
      <c r="D155" s="1060">
        <f>[1]Sheet2!D154/1000000</f>
        <v>10</v>
      </c>
      <c r="E155" s="1060">
        <f>[1]Sheet2!H154/1000000</f>
        <v>5425</v>
      </c>
      <c r="F155" s="1060">
        <f>[1]Sheet2!I154/1000000</f>
        <v>614.87699999999995</v>
      </c>
      <c r="G155" s="1060">
        <v>6049.8370000000004</v>
      </c>
      <c r="H155" s="1061">
        <f t="shared" si="3"/>
        <v>0</v>
      </c>
      <c r="I155" s="1062">
        <f>([1]Sheet2!O154+[1]Sheet2!P154+[1]Sheet2!S154)/1000000</f>
        <v>0</v>
      </c>
      <c r="J155" s="1063">
        <f>[1]Sheet2!Q154/1000000</f>
        <v>0</v>
      </c>
      <c r="K155" s="1061">
        <f>[1]Sheet2!R154/1000000</f>
        <v>0.04</v>
      </c>
      <c r="L155" s="1057"/>
      <c r="M155" s="1046"/>
    </row>
    <row r="156" spans="1:13">
      <c r="A156" s="1058">
        <v>147</v>
      </c>
      <c r="B156" s="1059" t="s">
        <v>1770</v>
      </c>
      <c r="C156" s="1060">
        <f>[1]Sheet2!C155/1000000</f>
        <v>5118.3109999999997</v>
      </c>
      <c r="D156" s="1060">
        <f>[1]Sheet2!D155/1000000</f>
        <v>70</v>
      </c>
      <c r="E156" s="1060">
        <f>[1]Sheet2!H155/1000000</f>
        <v>4700</v>
      </c>
      <c r="F156" s="1060">
        <f>[1]Sheet2!I155/1000000</f>
        <v>348.31099999999998</v>
      </c>
      <c r="G156" s="1060">
        <v>5047.9092600000004</v>
      </c>
      <c r="H156" s="1061">
        <f t="shared" si="3"/>
        <v>0</v>
      </c>
      <c r="I156" s="1062">
        <f>([1]Sheet2!O155+[1]Sheet2!P155+[1]Sheet2!S155)/1000000</f>
        <v>0</v>
      </c>
      <c r="J156" s="1063">
        <f>[1]Sheet2!Q155/1000000</f>
        <v>0</v>
      </c>
      <c r="K156" s="1061">
        <f>[1]Sheet2!R155/1000000</f>
        <v>70.401740000000004</v>
      </c>
      <c r="L156" s="1057"/>
      <c r="M156" s="1046"/>
    </row>
    <row r="157" spans="1:13">
      <c r="A157" s="1058">
        <v>148</v>
      </c>
      <c r="B157" s="1059" t="s">
        <v>1771</v>
      </c>
      <c r="C157" s="1060">
        <f>[1]Sheet2!C156/1000000</f>
        <v>3679.97</v>
      </c>
      <c r="D157" s="1060">
        <f>[1]Sheet2!D156/1000000</f>
        <v>0</v>
      </c>
      <c r="E157" s="1060">
        <f>[1]Sheet2!H156/1000000</f>
        <v>3360</v>
      </c>
      <c r="F157" s="1060">
        <f>[1]Sheet2!I156/1000000</f>
        <v>319.97000000000003</v>
      </c>
      <c r="G157" s="1060">
        <v>3572.8330000000001</v>
      </c>
      <c r="H157" s="1061">
        <f t="shared" si="3"/>
        <v>105.88</v>
      </c>
      <c r="I157" s="1062">
        <f>([1]Sheet2!O156+[1]Sheet2!P156+[1]Sheet2!S156)/1000000</f>
        <v>105.88</v>
      </c>
      <c r="J157" s="1063">
        <f>[1]Sheet2!Q156/1000000</f>
        <v>0</v>
      </c>
      <c r="K157" s="1061">
        <f>[1]Sheet2!R156/1000000</f>
        <v>1.2569999999999999</v>
      </c>
      <c r="L157" s="1057"/>
      <c r="M157" s="1046"/>
    </row>
    <row r="158" spans="1:13">
      <c r="A158" s="1058">
        <v>149</v>
      </c>
      <c r="B158" s="1059" t="s">
        <v>2417</v>
      </c>
      <c r="C158" s="1060">
        <f>[1]Sheet2!C157/1000000</f>
        <v>1918.7323080000001</v>
      </c>
      <c r="D158" s="1060">
        <f>[1]Sheet2!D157/1000000</f>
        <v>0</v>
      </c>
      <c r="E158" s="1060">
        <f>[1]Sheet2!H157/1000000</f>
        <v>1855</v>
      </c>
      <c r="F158" s="1060">
        <f>[1]Sheet2!I157/1000000</f>
        <v>63.732308000000003</v>
      </c>
      <c r="G158" s="1060">
        <v>1918.7323080000001</v>
      </c>
      <c r="H158" s="1061">
        <f t="shared" si="3"/>
        <v>0</v>
      </c>
      <c r="I158" s="1062">
        <f>([1]Sheet2!O157+[1]Sheet2!P157+[1]Sheet2!S157)/1000000</f>
        <v>0</v>
      </c>
      <c r="J158" s="1063">
        <f>[1]Sheet2!Q157/1000000</f>
        <v>0</v>
      </c>
      <c r="K158" s="1061">
        <f>[1]Sheet2!R157/1000000</f>
        <v>0</v>
      </c>
      <c r="L158" s="1057"/>
      <c r="M158" s="1046"/>
    </row>
    <row r="159" spans="1:13">
      <c r="A159" s="1058">
        <v>150</v>
      </c>
      <c r="B159" s="1059" t="s">
        <v>2418</v>
      </c>
      <c r="C159" s="1060">
        <f>[1]Sheet2!C158/1000000</f>
        <v>1281.750522</v>
      </c>
      <c r="D159" s="1060">
        <f>[1]Sheet2!D158/1000000</f>
        <v>0</v>
      </c>
      <c r="E159" s="1060">
        <f>[1]Sheet2!H158/1000000</f>
        <v>2805</v>
      </c>
      <c r="F159" s="1060">
        <f>[1]Sheet2!I158/1000000</f>
        <v>-1523.249478</v>
      </c>
      <c r="G159" s="1060">
        <v>1281.750522</v>
      </c>
      <c r="H159" s="1061">
        <f t="shared" si="3"/>
        <v>0</v>
      </c>
      <c r="I159" s="1062">
        <f>([1]Sheet2!O158+[1]Sheet2!P158+[1]Sheet2!S158)/1000000</f>
        <v>0</v>
      </c>
      <c r="J159" s="1063">
        <f>[1]Sheet2!Q158/1000000</f>
        <v>0</v>
      </c>
      <c r="K159" s="1061">
        <f>[1]Sheet2!R158/1000000</f>
        <v>0</v>
      </c>
      <c r="L159" s="1057"/>
      <c r="M159" s="1046"/>
    </row>
    <row r="160" spans="1:13" ht="24">
      <c r="A160" s="1058">
        <v>151</v>
      </c>
      <c r="B160" s="1059" t="s">
        <v>1688</v>
      </c>
      <c r="C160" s="1060">
        <f>[1]Sheet2!C159/1000000</f>
        <v>4750.6252999999997</v>
      </c>
      <c r="D160" s="1060">
        <f>[1]Sheet2!D159/1000000</f>
        <v>10</v>
      </c>
      <c r="E160" s="1060">
        <f>[1]Sheet2!H159/1000000</f>
        <v>5125.6252999999997</v>
      </c>
      <c r="F160" s="1060">
        <f>[1]Sheet2!I159/1000000</f>
        <v>-385</v>
      </c>
      <c r="G160" s="1060">
        <v>4725.6252999999997</v>
      </c>
      <c r="H160" s="1061">
        <f t="shared" si="3"/>
        <v>0</v>
      </c>
      <c r="I160" s="1062">
        <f>([1]Sheet2!O159+[1]Sheet2!P159+[1]Sheet2!S159)/1000000</f>
        <v>0</v>
      </c>
      <c r="J160" s="1063">
        <f>[1]Sheet2!Q159/1000000</f>
        <v>0</v>
      </c>
      <c r="K160" s="1061">
        <f>[1]Sheet2!R159/1000000</f>
        <v>25</v>
      </c>
      <c r="L160" s="1057"/>
      <c r="M160" s="1046"/>
    </row>
    <row r="161" spans="1:13">
      <c r="A161" s="1058">
        <v>152</v>
      </c>
      <c r="B161" s="1059" t="s">
        <v>1800</v>
      </c>
      <c r="C161" s="1060">
        <f>[1]Sheet2!C160/1000000</f>
        <v>2733.7440000000001</v>
      </c>
      <c r="D161" s="1060">
        <f>[1]Sheet2!D160/1000000</f>
        <v>0</v>
      </c>
      <c r="E161" s="1060">
        <f>[1]Sheet2!H160/1000000</f>
        <v>2657</v>
      </c>
      <c r="F161" s="1060">
        <f>[1]Sheet2!I160/1000000</f>
        <v>76.744</v>
      </c>
      <c r="G161" s="1060">
        <v>2715.7440000000001</v>
      </c>
      <c r="H161" s="1061">
        <f t="shared" si="3"/>
        <v>0</v>
      </c>
      <c r="I161" s="1062">
        <f>([1]Sheet2!O160+[1]Sheet2!P160+[1]Sheet2!S160)/1000000</f>
        <v>0</v>
      </c>
      <c r="J161" s="1063">
        <f>[1]Sheet2!Q160/1000000</f>
        <v>0</v>
      </c>
      <c r="K161" s="1061">
        <f>[1]Sheet2!R160/1000000</f>
        <v>18</v>
      </c>
      <c r="L161" s="1057"/>
      <c r="M161" s="1046"/>
    </row>
    <row r="162" spans="1:13">
      <c r="A162" s="1058">
        <v>153</v>
      </c>
      <c r="B162" s="1059" t="s">
        <v>1656</v>
      </c>
      <c r="C162" s="1060">
        <f>[1]Sheet2!C161/1000000</f>
        <v>11527.836176000001</v>
      </c>
      <c r="D162" s="1060">
        <f>[1]Sheet2!D161/1000000</f>
        <v>1110.219364</v>
      </c>
      <c r="E162" s="1060">
        <f>[1]Sheet2!H161/1000000</f>
        <v>6303</v>
      </c>
      <c r="F162" s="1060">
        <f>[1]Sheet2!I161/1000000</f>
        <v>4114.6168120000002</v>
      </c>
      <c r="G162" s="1060">
        <v>11313.64869</v>
      </c>
      <c r="H162" s="1061">
        <f t="shared" si="3"/>
        <v>52.922317999999997</v>
      </c>
      <c r="I162" s="1062">
        <f>([1]Sheet2!O161+[1]Sheet2!P161+[1]Sheet2!S161)/1000000</f>
        <v>52.922317999999997</v>
      </c>
      <c r="J162" s="1063">
        <f>[1]Sheet2!Q161/1000000</f>
        <v>0</v>
      </c>
      <c r="K162" s="1061">
        <f>[1]Sheet2!R161/1000000</f>
        <v>161.26516799999999</v>
      </c>
      <c r="L162" s="1057"/>
      <c r="M162" s="1046"/>
    </row>
    <row r="163" spans="1:13" ht="24">
      <c r="A163" s="1058">
        <v>154</v>
      </c>
      <c r="B163" s="1059" t="s">
        <v>2601</v>
      </c>
      <c r="C163" s="1060">
        <f>[1]Sheet2!C162/1000000</f>
        <v>50</v>
      </c>
      <c r="D163" s="1060">
        <f>[1]Sheet2!D162/1000000</f>
        <v>0</v>
      </c>
      <c r="E163" s="1060">
        <f>[1]Sheet2!H162/1000000</f>
        <v>0</v>
      </c>
      <c r="F163" s="1060">
        <f>[1]Sheet2!I162/1000000</f>
        <v>50</v>
      </c>
      <c r="G163" s="1060">
        <v>50</v>
      </c>
      <c r="H163" s="1061">
        <f t="shared" si="3"/>
        <v>0</v>
      </c>
      <c r="I163" s="1062">
        <f>([1]Sheet2!O162+[1]Sheet2!P162+[1]Sheet2!S162)/1000000</f>
        <v>0</v>
      </c>
      <c r="J163" s="1063">
        <f>[1]Sheet2!Q162/1000000</f>
        <v>0</v>
      </c>
      <c r="K163" s="1061">
        <f>[1]Sheet2!R162/1000000</f>
        <v>0</v>
      </c>
      <c r="L163" s="1057"/>
      <c r="M163" s="1046"/>
    </row>
    <row r="164" spans="1:13" ht="24">
      <c r="A164" s="1058">
        <v>155</v>
      </c>
      <c r="B164" s="1059" t="s">
        <v>2419</v>
      </c>
      <c r="C164" s="1060">
        <f>[1]Sheet2!C163/1000000</f>
        <v>4753.1080000000002</v>
      </c>
      <c r="D164" s="1060">
        <f>[1]Sheet2!D163/1000000</f>
        <v>0</v>
      </c>
      <c r="E164" s="1060">
        <f>[1]Sheet2!H163/1000000</f>
        <v>4414</v>
      </c>
      <c r="F164" s="1060">
        <f>[1]Sheet2!I163/1000000</f>
        <v>339.108</v>
      </c>
      <c r="G164" s="1060">
        <v>4714.1080000000002</v>
      </c>
      <c r="H164" s="1061">
        <f t="shared" si="3"/>
        <v>0</v>
      </c>
      <c r="I164" s="1062">
        <f>([1]Sheet2!O163+[1]Sheet2!P163+[1]Sheet2!S163)/1000000</f>
        <v>0</v>
      </c>
      <c r="J164" s="1063">
        <f>[1]Sheet2!Q163/1000000</f>
        <v>0</v>
      </c>
      <c r="K164" s="1061">
        <f>[1]Sheet2!R163/1000000</f>
        <v>39</v>
      </c>
      <c r="L164" s="1057"/>
      <c r="M164" s="1046"/>
    </row>
    <row r="165" spans="1:13">
      <c r="A165" s="1058">
        <v>156</v>
      </c>
      <c r="B165" s="1059" t="s">
        <v>2420</v>
      </c>
      <c r="C165" s="1060">
        <f>[1]Sheet2!C164/1000000</f>
        <v>13845.076206</v>
      </c>
      <c r="D165" s="1060">
        <f>[1]Sheet2!D164/1000000</f>
        <v>165.49451199999999</v>
      </c>
      <c r="E165" s="1060">
        <f>[1]Sheet2!H164/1000000</f>
        <v>6041</v>
      </c>
      <c r="F165" s="1060">
        <f>[1]Sheet2!I164/1000000</f>
        <v>7638.5816940000004</v>
      </c>
      <c r="G165" s="1060">
        <v>11647.24531</v>
      </c>
      <c r="H165" s="1061">
        <f t="shared" si="3"/>
        <v>1652.177893</v>
      </c>
      <c r="I165" s="1062">
        <f>([1]Sheet2!O164+[1]Sheet2!P164+[1]Sheet2!S164)/1000000</f>
        <v>1652.177893</v>
      </c>
      <c r="J165" s="1063">
        <f>[1]Sheet2!Q164/1000000</f>
        <v>0</v>
      </c>
      <c r="K165" s="1061">
        <f>[1]Sheet2!R164/1000000</f>
        <v>545.65300300000001</v>
      </c>
      <c r="L165" s="1057"/>
      <c r="M165" s="1046"/>
    </row>
    <row r="166" spans="1:13">
      <c r="A166" s="1058">
        <v>157</v>
      </c>
      <c r="B166" s="1059" t="s">
        <v>1801</v>
      </c>
      <c r="C166" s="1060">
        <f>[1]Sheet2!C165/1000000</f>
        <v>5769</v>
      </c>
      <c r="D166" s="1060">
        <f>[1]Sheet2!D165/1000000</f>
        <v>1200</v>
      </c>
      <c r="E166" s="1060">
        <f>[1]Sheet2!H165/1000000</f>
        <v>1776</v>
      </c>
      <c r="F166" s="1060">
        <f>[1]Sheet2!I165/1000000</f>
        <v>2793</v>
      </c>
      <c r="G166" s="1060">
        <v>4672.2659999999996</v>
      </c>
      <c r="H166" s="1061">
        <f t="shared" si="3"/>
        <v>1027.2070000000001</v>
      </c>
      <c r="I166" s="1062">
        <f>([1]Sheet2!O165+[1]Sheet2!P165+[1]Sheet2!S165)/1000000</f>
        <v>0</v>
      </c>
      <c r="J166" s="1063">
        <f>[1]Sheet2!Q165/1000000</f>
        <v>1027.2070000000001</v>
      </c>
      <c r="K166" s="1061">
        <f>[1]Sheet2!R165/1000000</f>
        <v>69.527000000000001</v>
      </c>
      <c r="L166" s="1057"/>
      <c r="M166" s="1046"/>
    </row>
    <row r="167" spans="1:13">
      <c r="A167" s="1058">
        <v>158</v>
      </c>
      <c r="B167" s="1059" t="s">
        <v>1684</v>
      </c>
      <c r="C167" s="1060">
        <f>[1]Sheet2!C166/1000000</f>
        <v>1653</v>
      </c>
      <c r="D167" s="1060">
        <f>[1]Sheet2!D166/1000000</f>
        <v>0</v>
      </c>
      <c r="E167" s="1060">
        <f>[1]Sheet2!H166/1000000</f>
        <v>1665</v>
      </c>
      <c r="F167" s="1060">
        <f>[1]Sheet2!I166/1000000</f>
        <v>-12</v>
      </c>
      <c r="G167" s="1060">
        <v>1641</v>
      </c>
      <c r="H167" s="1061">
        <f t="shared" si="3"/>
        <v>0</v>
      </c>
      <c r="I167" s="1062">
        <f>([1]Sheet2!O166+[1]Sheet2!P166+[1]Sheet2!S166)/1000000</f>
        <v>0</v>
      </c>
      <c r="J167" s="1063">
        <f>[1]Sheet2!Q166/1000000</f>
        <v>0</v>
      </c>
      <c r="K167" s="1061">
        <f>[1]Sheet2!R166/1000000</f>
        <v>12</v>
      </c>
      <c r="L167" s="1057"/>
      <c r="M167" s="1046"/>
    </row>
    <row r="168" spans="1:13">
      <c r="A168" s="1058">
        <v>159</v>
      </c>
      <c r="B168" s="1059" t="s">
        <v>1786</v>
      </c>
      <c r="C168" s="1060">
        <f>[1]Sheet2!C167/1000000</f>
        <v>7270.2259999999997</v>
      </c>
      <c r="D168" s="1060">
        <f>[1]Sheet2!D167/1000000</f>
        <v>0</v>
      </c>
      <c r="E168" s="1060">
        <f>[1]Sheet2!H167/1000000</f>
        <v>1479</v>
      </c>
      <c r="F168" s="1060">
        <f>[1]Sheet2!I167/1000000</f>
        <v>5791.2259999999997</v>
      </c>
      <c r="G168" s="1060">
        <v>7249.3646010000002</v>
      </c>
      <c r="H168" s="1061">
        <f t="shared" si="3"/>
        <v>0</v>
      </c>
      <c r="I168" s="1062">
        <f>([1]Sheet2!O167+[1]Sheet2!P167+[1]Sheet2!S167)/1000000</f>
        <v>0</v>
      </c>
      <c r="J168" s="1063">
        <f>[1]Sheet2!Q167/1000000</f>
        <v>0</v>
      </c>
      <c r="K168" s="1061">
        <f>[1]Sheet2!R167/1000000</f>
        <v>20.861398999999999</v>
      </c>
      <c r="L168" s="1057"/>
      <c r="M168" s="1046"/>
    </row>
    <row r="169" spans="1:13">
      <c r="A169" s="1058">
        <v>160</v>
      </c>
      <c r="B169" s="1059" t="s">
        <v>2421</v>
      </c>
      <c r="C169" s="1060">
        <f>[1]Sheet2!C168/1000000</f>
        <v>3238.7746999999999</v>
      </c>
      <c r="D169" s="1060">
        <f>[1]Sheet2!D168/1000000</f>
        <v>15</v>
      </c>
      <c r="E169" s="1060">
        <f>[1]Sheet2!H168/1000000</f>
        <v>2397</v>
      </c>
      <c r="F169" s="1060">
        <f>[1]Sheet2!I168/1000000</f>
        <v>826.77470000000005</v>
      </c>
      <c r="G169" s="1060">
        <v>3211.3746999999998</v>
      </c>
      <c r="H169" s="1061">
        <f t="shared" si="3"/>
        <v>3.4</v>
      </c>
      <c r="I169" s="1062">
        <f>([1]Sheet2!O168+[1]Sheet2!P168+[1]Sheet2!S168)/1000000</f>
        <v>3.4</v>
      </c>
      <c r="J169" s="1063">
        <f>[1]Sheet2!Q168/1000000</f>
        <v>0</v>
      </c>
      <c r="K169" s="1061">
        <f>[1]Sheet2!R168/1000000</f>
        <v>24</v>
      </c>
      <c r="L169" s="1057"/>
      <c r="M169" s="1046"/>
    </row>
    <row r="170" spans="1:13">
      <c r="A170" s="1058">
        <v>161</v>
      </c>
      <c r="B170" s="1059" t="s">
        <v>1723</v>
      </c>
      <c r="C170" s="1060">
        <f>[1]Sheet2!C169/1000000</f>
        <v>100</v>
      </c>
      <c r="D170" s="1060">
        <f>[1]Sheet2!D169/1000000</f>
        <v>0</v>
      </c>
      <c r="E170" s="1060">
        <f>[1]Sheet2!H169/1000000</f>
        <v>100</v>
      </c>
      <c r="F170" s="1060">
        <f>[1]Sheet2!I169/1000000</f>
        <v>0</v>
      </c>
      <c r="G170" s="1060">
        <v>100</v>
      </c>
      <c r="H170" s="1061">
        <f t="shared" si="3"/>
        <v>0</v>
      </c>
      <c r="I170" s="1062">
        <f>([1]Sheet2!O169+[1]Sheet2!P169+[1]Sheet2!S169)/1000000</f>
        <v>0</v>
      </c>
      <c r="J170" s="1063">
        <f>[1]Sheet2!Q169/1000000</f>
        <v>0</v>
      </c>
      <c r="K170" s="1061">
        <f>[1]Sheet2!R169/1000000</f>
        <v>0</v>
      </c>
      <c r="L170" s="1057"/>
      <c r="M170" s="1046"/>
    </row>
    <row r="171" spans="1:13">
      <c r="A171" s="1058">
        <v>162</v>
      </c>
      <c r="B171" s="1059" t="s">
        <v>1788</v>
      </c>
      <c r="C171" s="1060">
        <f>[1]Sheet2!C170/1000000</f>
        <v>700</v>
      </c>
      <c r="D171" s="1060">
        <f>[1]Sheet2!D170/1000000</f>
        <v>0</v>
      </c>
      <c r="E171" s="1060">
        <f>[1]Sheet2!H170/1000000</f>
        <v>700</v>
      </c>
      <c r="F171" s="1060">
        <f>[1]Sheet2!I170/1000000</f>
        <v>0</v>
      </c>
      <c r="G171" s="1060">
        <v>700</v>
      </c>
      <c r="H171" s="1061">
        <f t="shared" si="3"/>
        <v>0</v>
      </c>
      <c r="I171" s="1062">
        <f>([1]Sheet2!O170+[1]Sheet2!P170+[1]Sheet2!S170)/1000000</f>
        <v>0</v>
      </c>
      <c r="J171" s="1063">
        <f>[1]Sheet2!Q170/1000000</f>
        <v>0</v>
      </c>
      <c r="K171" s="1061">
        <f>[1]Sheet2!R170/1000000</f>
        <v>0</v>
      </c>
      <c r="L171" s="1057"/>
      <c r="M171" s="1046"/>
    </row>
    <row r="172" spans="1:13" ht="24">
      <c r="A172" s="1058">
        <v>163</v>
      </c>
      <c r="B172" s="1059" t="s">
        <v>2422</v>
      </c>
      <c r="C172" s="1060">
        <f>[1]Sheet2!C171/1000000</f>
        <v>2231.8620000000001</v>
      </c>
      <c r="D172" s="1060">
        <f>[1]Sheet2!D171/1000000</f>
        <v>0</v>
      </c>
      <c r="E172" s="1060">
        <f>[1]Sheet2!H171/1000000</f>
        <v>1750</v>
      </c>
      <c r="F172" s="1060">
        <f>[1]Sheet2!I171/1000000</f>
        <v>481.86200000000002</v>
      </c>
      <c r="G172" s="1060">
        <v>2215.8620000000001</v>
      </c>
      <c r="H172" s="1061">
        <f t="shared" si="3"/>
        <v>0</v>
      </c>
      <c r="I172" s="1062">
        <f>([1]Sheet2!O171+[1]Sheet2!P171+[1]Sheet2!S171)/1000000</f>
        <v>0</v>
      </c>
      <c r="J172" s="1063">
        <f>[1]Sheet2!Q171/1000000</f>
        <v>0</v>
      </c>
      <c r="K172" s="1061">
        <f>[1]Sheet2!R171/1000000</f>
        <v>16</v>
      </c>
      <c r="L172" s="1057"/>
      <c r="M172" s="1046"/>
    </row>
    <row r="173" spans="1:13">
      <c r="A173" s="1058">
        <v>164</v>
      </c>
      <c r="B173" s="1059" t="s">
        <v>1658</v>
      </c>
      <c r="C173" s="1060">
        <f>[1]Sheet2!C172/1000000</f>
        <v>622.48675600000001</v>
      </c>
      <c r="D173" s="1060">
        <f>[1]Sheet2!D172/1000000</f>
        <v>0</v>
      </c>
      <c r="E173" s="1060">
        <f>[1]Sheet2!H172/1000000</f>
        <v>1676</v>
      </c>
      <c r="F173" s="1060">
        <f>[1]Sheet2!I172/1000000</f>
        <v>-1053.513244</v>
      </c>
      <c r="G173" s="1060">
        <v>622.48675600000001</v>
      </c>
      <c r="H173" s="1061">
        <f t="shared" si="3"/>
        <v>0</v>
      </c>
      <c r="I173" s="1062">
        <f>([1]Sheet2!O172+[1]Sheet2!P172+[1]Sheet2!S172)/1000000</f>
        <v>0</v>
      </c>
      <c r="J173" s="1063">
        <f>[1]Sheet2!Q172/1000000</f>
        <v>0</v>
      </c>
      <c r="K173" s="1061">
        <f>[1]Sheet2!R172/1000000</f>
        <v>0</v>
      </c>
      <c r="L173" s="1057"/>
      <c r="M173" s="1046"/>
    </row>
    <row r="174" spans="1:13">
      <c r="A174" s="1058">
        <v>165</v>
      </c>
      <c r="B174" s="1059" t="s">
        <v>1802</v>
      </c>
      <c r="C174" s="1060">
        <f>[1]Sheet2!C173/1000000</f>
        <v>4915</v>
      </c>
      <c r="D174" s="1060">
        <f>[1]Sheet2!D173/1000000</f>
        <v>0</v>
      </c>
      <c r="E174" s="1060">
        <f>[1]Sheet2!H173/1000000</f>
        <v>4615</v>
      </c>
      <c r="F174" s="1060">
        <f>[1]Sheet2!I173/1000000</f>
        <v>300</v>
      </c>
      <c r="G174" s="1060">
        <v>4877.1499999999996</v>
      </c>
      <c r="H174" s="1061">
        <f t="shared" si="3"/>
        <v>0</v>
      </c>
      <c r="I174" s="1062">
        <f>([1]Sheet2!O173+[1]Sheet2!P173+[1]Sheet2!S173)/1000000</f>
        <v>0</v>
      </c>
      <c r="J174" s="1063">
        <f>[1]Sheet2!Q173/1000000</f>
        <v>0</v>
      </c>
      <c r="K174" s="1061">
        <f>[1]Sheet2!R173/1000000</f>
        <v>37.85</v>
      </c>
      <c r="L174" s="1057"/>
      <c r="M174" s="1046"/>
    </row>
    <row r="175" spans="1:13">
      <c r="A175" s="1058">
        <v>166</v>
      </c>
      <c r="B175" s="1059" t="s">
        <v>1719</v>
      </c>
      <c r="C175" s="1060">
        <f>[1]Sheet2!C174/1000000</f>
        <v>127.990262</v>
      </c>
      <c r="D175" s="1060">
        <f>[1]Sheet2!D174/1000000</f>
        <v>27.990262000000001</v>
      </c>
      <c r="E175" s="1060">
        <f>[1]Sheet2!H174/1000000</f>
        <v>100</v>
      </c>
      <c r="F175" s="1060">
        <f>[1]Sheet2!I174/1000000</f>
        <v>0</v>
      </c>
      <c r="G175" s="1060">
        <v>55.244</v>
      </c>
      <c r="H175" s="1061">
        <f t="shared" si="3"/>
        <v>72.746262000000002</v>
      </c>
      <c r="I175" s="1062">
        <f>([1]Sheet2!O174+[1]Sheet2!P174+[1]Sheet2!S174)/1000000</f>
        <v>72.746262000000002</v>
      </c>
      <c r="J175" s="1063">
        <f>[1]Sheet2!Q174/1000000</f>
        <v>0</v>
      </c>
      <c r="K175" s="1061">
        <f>[1]Sheet2!R174/1000000</f>
        <v>0</v>
      </c>
      <c r="L175" s="1057"/>
      <c r="M175" s="1046"/>
    </row>
    <row r="176" spans="1:13" ht="24">
      <c r="A176" s="1058">
        <v>167</v>
      </c>
      <c r="B176" s="1059" t="s">
        <v>2423</v>
      </c>
      <c r="C176" s="1060">
        <f>[1]Sheet2!C175/1000000</f>
        <v>6957.7100970000001</v>
      </c>
      <c r="D176" s="1060">
        <f>[1]Sheet2!D175/1000000</f>
        <v>506.77169700000002</v>
      </c>
      <c r="E176" s="1060">
        <f>[1]Sheet2!H175/1000000</f>
        <v>5539</v>
      </c>
      <c r="F176" s="1060">
        <f>[1]Sheet2!I175/1000000</f>
        <v>911.9384</v>
      </c>
      <c r="G176" s="1060">
        <v>6918.1100969999998</v>
      </c>
      <c r="H176" s="1061">
        <f t="shared" si="3"/>
        <v>0</v>
      </c>
      <c r="I176" s="1062">
        <f>([1]Sheet2!O175+[1]Sheet2!P175+[1]Sheet2!S175)/1000000</f>
        <v>0</v>
      </c>
      <c r="J176" s="1063">
        <f>[1]Sheet2!Q175/1000000</f>
        <v>0</v>
      </c>
      <c r="K176" s="1061">
        <f>[1]Sheet2!R175/1000000</f>
        <v>39.6</v>
      </c>
      <c r="L176" s="1057"/>
      <c r="M176" s="1046"/>
    </row>
    <row r="177" spans="1:13">
      <c r="A177" s="1058">
        <v>168</v>
      </c>
      <c r="B177" s="1059" t="s">
        <v>1790</v>
      </c>
      <c r="C177" s="1060">
        <f>[1]Sheet2!C176/1000000</f>
        <v>3309</v>
      </c>
      <c r="D177" s="1060">
        <f>[1]Sheet2!D176/1000000</f>
        <v>0</v>
      </c>
      <c r="E177" s="1060">
        <f>[1]Sheet2!H176/1000000</f>
        <v>3300</v>
      </c>
      <c r="F177" s="1060">
        <f>[1]Sheet2!I176/1000000</f>
        <v>9</v>
      </c>
      <c r="G177" s="1060">
        <v>3288</v>
      </c>
      <c r="H177" s="1061">
        <f t="shared" si="3"/>
        <v>0</v>
      </c>
      <c r="I177" s="1062">
        <f>([1]Sheet2!O176+[1]Sheet2!P176+[1]Sheet2!S176)/1000000</f>
        <v>0</v>
      </c>
      <c r="J177" s="1063">
        <f>[1]Sheet2!Q176/1000000</f>
        <v>0</v>
      </c>
      <c r="K177" s="1061">
        <f>[1]Sheet2!R176/1000000</f>
        <v>21</v>
      </c>
      <c r="L177" s="1057"/>
      <c r="M177" s="1046"/>
    </row>
    <row r="178" spans="1:13" ht="24">
      <c r="A178" s="1058">
        <v>169</v>
      </c>
      <c r="B178" s="1059" t="s">
        <v>2424</v>
      </c>
      <c r="C178" s="1060">
        <f>[1]Sheet2!C177/1000000</f>
        <v>2874</v>
      </c>
      <c r="D178" s="1060">
        <f>[1]Sheet2!D177/1000000</f>
        <v>0</v>
      </c>
      <c r="E178" s="1060">
        <f>[1]Sheet2!H177/1000000</f>
        <v>2274</v>
      </c>
      <c r="F178" s="1060">
        <f>[1]Sheet2!I177/1000000</f>
        <v>600</v>
      </c>
      <c r="G178" s="1060">
        <v>2873.9972039999998</v>
      </c>
      <c r="H178" s="1061">
        <f t="shared" si="3"/>
        <v>0</v>
      </c>
      <c r="I178" s="1062">
        <f>([1]Sheet2!O177+[1]Sheet2!P177+[1]Sheet2!S177)/1000000</f>
        <v>0</v>
      </c>
      <c r="J178" s="1063">
        <f>[1]Sheet2!Q177/1000000</f>
        <v>0</v>
      </c>
      <c r="K178" s="1061">
        <f>[1]Sheet2!R177/1000000</f>
        <v>2.7959999999999999E-3</v>
      </c>
      <c r="L178" s="1057"/>
      <c r="M178" s="1046"/>
    </row>
    <row r="179" spans="1:13">
      <c r="A179" s="1058">
        <v>170</v>
      </c>
      <c r="B179" s="1059" t="s">
        <v>1670</v>
      </c>
      <c r="C179" s="1060">
        <f>[1]Sheet2!C178/1000000</f>
        <v>2546.58</v>
      </c>
      <c r="D179" s="1060">
        <f>[1]Sheet2!D178/1000000</f>
        <v>4.1719999999999997</v>
      </c>
      <c r="E179" s="1060">
        <f>[1]Sheet2!H178/1000000</f>
        <v>2016.8530000000001</v>
      </c>
      <c r="F179" s="1060">
        <f>[1]Sheet2!I178/1000000</f>
        <v>525.55499999999995</v>
      </c>
      <c r="G179" s="1060">
        <v>2546.58</v>
      </c>
      <c r="H179" s="1061">
        <f t="shared" si="3"/>
        <v>0</v>
      </c>
      <c r="I179" s="1062">
        <f>([1]Sheet2!O178+[1]Sheet2!P178+[1]Sheet2!S178)/1000000</f>
        <v>0</v>
      </c>
      <c r="J179" s="1063">
        <f>[1]Sheet2!Q178/1000000</f>
        <v>0</v>
      </c>
      <c r="K179" s="1061">
        <f>[1]Sheet2!R178/1000000</f>
        <v>0</v>
      </c>
      <c r="L179" s="1057"/>
      <c r="M179" s="1046"/>
    </row>
    <row r="180" spans="1:13">
      <c r="A180" s="1058">
        <v>171</v>
      </c>
      <c r="B180" s="1059" t="s">
        <v>1772</v>
      </c>
      <c r="C180" s="1060">
        <f>[1]Sheet2!C179/1000000</f>
        <v>19837.641500000002</v>
      </c>
      <c r="D180" s="1060">
        <f>[1]Sheet2!D179/1000000</f>
        <v>50</v>
      </c>
      <c r="E180" s="1060">
        <f>[1]Sheet2!H179/1000000</f>
        <v>15270</v>
      </c>
      <c r="F180" s="1060">
        <f>[1]Sheet2!I179/1000000</f>
        <v>4517.6414999999997</v>
      </c>
      <c r="G180" s="1060">
        <v>18353.771000000001</v>
      </c>
      <c r="H180" s="1061">
        <f t="shared" si="3"/>
        <v>1149.1099999999999</v>
      </c>
      <c r="I180" s="1062">
        <f>([1]Sheet2!O179+[1]Sheet2!P179+[1]Sheet2!S179)/1000000</f>
        <v>1149.1099999999999</v>
      </c>
      <c r="J180" s="1063">
        <f>[1]Sheet2!Q179/1000000</f>
        <v>0</v>
      </c>
      <c r="K180" s="1061">
        <f>[1]Sheet2!R179/1000000</f>
        <v>87.2</v>
      </c>
      <c r="L180" s="1057"/>
      <c r="M180" s="1046"/>
    </row>
    <row r="181" spans="1:13">
      <c r="A181" s="1058">
        <v>172</v>
      </c>
      <c r="B181" s="1059" t="s">
        <v>1691</v>
      </c>
      <c r="C181" s="1060">
        <f>[1]Sheet2!C180/1000000</f>
        <v>1300.9100000000001</v>
      </c>
      <c r="D181" s="1060">
        <f>[1]Sheet2!D180/1000000</f>
        <v>0</v>
      </c>
      <c r="E181" s="1060">
        <f>[1]Sheet2!H180/1000000</f>
        <v>1192</v>
      </c>
      <c r="F181" s="1060">
        <f>[1]Sheet2!I180/1000000</f>
        <v>108.91</v>
      </c>
      <c r="G181" s="1060">
        <v>1286.9100000000001</v>
      </c>
      <c r="H181" s="1061">
        <f t="shared" si="3"/>
        <v>0</v>
      </c>
      <c r="I181" s="1062">
        <f>([1]Sheet2!O180+[1]Sheet2!P180+[1]Sheet2!S180)/1000000</f>
        <v>0</v>
      </c>
      <c r="J181" s="1063">
        <f>[1]Sheet2!Q180/1000000</f>
        <v>0</v>
      </c>
      <c r="K181" s="1061">
        <f>[1]Sheet2!R180/1000000</f>
        <v>14</v>
      </c>
      <c r="L181" s="1057"/>
      <c r="M181" s="1046"/>
    </row>
    <row r="182" spans="1:13">
      <c r="A182" s="1058">
        <v>173</v>
      </c>
      <c r="B182" s="1059" t="s">
        <v>2425</v>
      </c>
      <c r="C182" s="1060">
        <f>[1]Sheet2!C181/1000000</f>
        <v>5007</v>
      </c>
      <c r="D182" s="1060">
        <f>[1]Sheet2!D181/1000000</f>
        <v>0</v>
      </c>
      <c r="E182" s="1060">
        <f>[1]Sheet2!H181/1000000</f>
        <v>4969</v>
      </c>
      <c r="F182" s="1060">
        <f>[1]Sheet2!I181/1000000</f>
        <v>38</v>
      </c>
      <c r="G182" s="1060">
        <v>4983</v>
      </c>
      <c r="H182" s="1061">
        <f t="shared" si="3"/>
        <v>0</v>
      </c>
      <c r="I182" s="1062">
        <f>([1]Sheet2!O181+[1]Sheet2!P181+[1]Sheet2!S181)/1000000</f>
        <v>0</v>
      </c>
      <c r="J182" s="1063">
        <f>[1]Sheet2!Q181/1000000</f>
        <v>0</v>
      </c>
      <c r="K182" s="1061">
        <f>[1]Sheet2!R181/1000000</f>
        <v>24</v>
      </c>
      <c r="L182" s="1057"/>
      <c r="M182" s="1046"/>
    </row>
    <row r="183" spans="1:13">
      <c r="A183" s="1058">
        <v>174</v>
      </c>
      <c r="B183" s="1059" t="s">
        <v>2426</v>
      </c>
      <c r="C183" s="1060">
        <f>[1]Sheet2!C182/1000000</f>
        <v>436.74494399999998</v>
      </c>
      <c r="D183" s="1060">
        <f>[1]Sheet2!D182/1000000</f>
        <v>0</v>
      </c>
      <c r="E183" s="1060">
        <f>[1]Sheet2!H182/1000000</f>
        <v>1697</v>
      </c>
      <c r="F183" s="1060">
        <f>[1]Sheet2!I182/1000000</f>
        <v>-1260.255056</v>
      </c>
      <c r="G183" s="1060">
        <v>436.74494399999998</v>
      </c>
      <c r="H183" s="1061">
        <f t="shared" si="3"/>
        <v>0</v>
      </c>
      <c r="I183" s="1062">
        <f>([1]Sheet2!O182+[1]Sheet2!P182+[1]Sheet2!S182)/1000000</f>
        <v>0</v>
      </c>
      <c r="J183" s="1063">
        <f>[1]Sheet2!Q182/1000000</f>
        <v>0</v>
      </c>
      <c r="K183" s="1061">
        <f>[1]Sheet2!R182/1000000</f>
        <v>0</v>
      </c>
      <c r="L183" s="1057"/>
      <c r="M183" s="1046"/>
    </row>
    <row r="184" spans="1:13">
      <c r="A184" s="1058">
        <v>175</v>
      </c>
      <c r="B184" s="1059" t="s">
        <v>2427</v>
      </c>
      <c r="C184" s="1060">
        <f>[1]Sheet2!C183/1000000</f>
        <v>1134.8758519999999</v>
      </c>
      <c r="D184" s="1060">
        <f>[1]Sheet2!D183/1000000</f>
        <v>0</v>
      </c>
      <c r="E184" s="1060">
        <f>[1]Sheet2!H183/1000000</f>
        <v>2451</v>
      </c>
      <c r="F184" s="1060">
        <f>[1]Sheet2!I183/1000000</f>
        <v>-1316.1241480000001</v>
      </c>
      <c r="G184" s="1060">
        <v>1134.8758519999999</v>
      </c>
      <c r="H184" s="1061">
        <f t="shared" si="3"/>
        <v>0</v>
      </c>
      <c r="I184" s="1062">
        <f>([1]Sheet2!O183+[1]Sheet2!P183+[1]Sheet2!S183)/1000000</f>
        <v>0</v>
      </c>
      <c r="J184" s="1063">
        <f>[1]Sheet2!Q183/1000000</f>
        <v>0</v>
      </c>
      <c r="K184" s="1061">
        <f>[1]Sheet2!R183/1000000</f>
        <v>0</v>
      </c>
      <c r="L184" s="1057"/>
      <c r="M184" s="1046"/>
    </row>
    <row r="185" spans="1:13">
      <c r="A185" s="1058">
        <v>176</v>
      </c>
      <c r="B185" s="1059" t="s">
        <v>1682</v>
      </c>
      <c r="C185" s="1060">
        <f>[1]Sheet2!C184/1000000</f>
        <v>11735.58</v>
      </c>
      <c r="D185" s="1060">
        <f>[1]Sheet2!D184/1000000</f>
        <v>0</v>
      </c>
      <c r="E185" s="1060">
        <f>[1]Sheet2!H184/1000000</f>
        <v>2545</v>
      </c>
      <c r="F185" s="1060">
        <f>[1]Sheet2!I184/1000000</f>
        <v>9190.58</v>
      </c>
      <c r="G185" s="1060">
        <v>11586.9607</v>
      </c>
      <c r="H185" s="1061">
        <f t="shared" si="3"/>
        <v>0</v>
      </c>
      <c r="I185" s="1062">
        <f>([1]Sheet2!O184+[1]Sheet2!P184+[1]Sheet2!S184)/1000000</f>
        <v>0</v>
      </c>
      <c r="J185" s="1063">
        <f>[1]Sheet2!Q184/1000000</f>
        <v>0</v>
      </c>
      <c r="K185" s="1061">
        <f>[1]Sheet2!R184/1000000</f>
        <v>156.0393</v>
      </c>
      <c r="L185" s="1057"/>
      <c r="M185" s="1046"/>
    </row>
    <row r="186" spans="1:13">
      <c r="A186" s="1058">
        <v>177</v>
      </c>
      <c r="B186" s="1059" t="s">
        <v>1796</v>
      </c>
      <c r="C186" s="1060">
        <f>[1]Sheet2!C185/1000000</f>
        <v>18504.64227</v>
      </c>
      <c r="D186" s="1060">
        <f>[1]Sheet2!D185/1000000</f>
        <v>8994.6422700000003</v>
      </c>
      <c r="E186" s="1060">
        <f>[1]Sheet2!H185/1000000</f>
        <v>9510</v>
      </c>
      <c r="F186" s="1060">
        <f>[1]Sheet2!I185/1000000</f>
        <v>0</v>
      </c>
      <c r="G186" s="1060">
        <v>-3.9</v>
      </c>
      <c r="H186" s="1061">
        <f t="shared" si="3"/>
        <v>910.00368600000002</v>
      </c>
      <c r="I186" s="1062">
        <f>([1]Sheet2!O185+[1]Sheet2!P185+[1]Sheet2!S185)/1000000</f>
        <v>0</v>
      </c>
      <c r="J186" s="1063">
        <f>[1]Sheet2!Q185/1000000</f>
        <v>910.00368600000002</v>
      </c>
      <c r="K186" s="1061">
        <f>[1]Sheet2!R185/1000000</f>
        <v>15023.654484999999</v>
      </c>
      <c r="L186" s="1057"/>
      <c r="M186" s="1046"/>
    </row>
    <row r="187" spans="1:13">
      <c r="A187" s="1058">
        <v>178</v>
      </c>
      <c r="B187" s="1059" t="s">
        <v>2428</v>
      </c>
      <c r="C187" s="1060">
        <f>[1]Sheet2!C188/1000000</f>
        <v>100</v>
      </c>
      <c r="D187" s="1060">
        <f>[1]Sheet2!D188/1000000</f>
        <v>0</v>
      </c>
      <c r="E187" s="1060">
        <f>[1]Sheet2!H188/1000000</f>
        <v>100</v>
      </c>
      <c r="F187" s="1060">
        <f>[1]Sheet2!I188/1000000</f>
        <v>0</v>
      </c>
      <c r="G187" s="1060">
        <v>100</v>
      </c>
      <c r="H187" s="1061">
        <f t="shared" si="3"/>
        <v>0</v>
      </c>
      <c r="I187" s="1062">
        <f>([1]Sheet2!O188+[1]Sheet2!P188+[1]Sheet2!S188)/1000000</f>
        <v>0</v>
      </c>
      <c r="J187" s="1063">
        <f>[1]Sheet2!Q188/1000000</f>
        <v>0</v>
      </c>
      <c r="K187" s="1061">
        <f>[1]Sheet2!R188/1000000</f>
        <v>0</v>
      </c>
      <c r="L187" s="1057"/>
      <c r="M187" s="1046"/>
    </row>
    <row r="188" spans="1:13">
      <c r="A188" s="1058">
        <v>179</v>
      </c>
      <c r="B188" s="1059"/>
      <c r="C188" s="1060"/>
      <c r="D188" s="1060"/>
      <c r="E188" s="1060"/>
      <c r="F188" s="1060"/>
      <c r="G188" s="1060"/>
      <c r="H188" s="1061"/>
      <c r="I188" s="1062"/>
      <c r="J188" s="1063"/>
      <c r="K188" s="1061"/>
      <c r="L188" s="1057"/>
      <c r="M188" s="1046"/>
    </row>
    <row r="189" spans="1:13">
      <c r="A189" s="1058">
        <v>180</v>
      </c>
      <c r="B189" s="1059" t="s">
        <v>2429</v>
      </c>
      <c r="C189" s="1060">
        <f>[1]Sheet2!C190/1000000</f>
        <v>100</v>
      </c>
      <c r="D189" s="1060">
        <f>[1]Sheet2!D190/1000000</f>
        <v>0</v>
      </c>
      <c r="E189" s="1060">
        <f>[1]Sheet2!H190/1000000</f>
        <v>100</v>
      </c>
      <c r="F189" s="1060">
        <f>[1]Sheet2!I190/1000000</f>
        <v>0</v>
      </c>
      <c r="G189" s="1060">
        <v>100</v>
      </c>
      <c r="H189" s="1061">
        <f t="shared" si="3"/>
        <v>0</v>
      </c>
      <c r="I189" s="1062">
        <f>([1]Sheet2!O190+[1]Sheet2!P190+[1]Sheet2!S190)/1000000</f>
        <v>0</v>
      </c>
      <c r="J189" s="1063">
        <f>[1]Sheet2!Q190/1000000</f>
        <v>0</v>
      </c>
      <c r="K189" s="1061">
        <f>[1]Sheet2!R190/1000000</f>
        <v>0</v>
      </c>
      <c r="L189" s="1057"/>
      <c r="M189" s="1046"/>
    </row>
    <row r="190" spans="1:13">
      <c r="A190" s="1058">
        <v>181</v>
      </c>
      <c r="B190" s="1059" t="s">
        <v>2430</v>
      </c>
      <c r="C190" s="1060">
        <f>[1]Sheet2!C191/1000000</f>
        <v>400</v>
      </c>
      <c r="D190" s="1060">
        <f>[1]Sheet2!D191/1000000</f>
        <v>0</v>
      </c>
      <c r="E190" s="1060">
        <f>[1]Sheet2!H191/1000000</f>
        <v>400</v>
      </c>
      <c r="F190" s="1060">
        <f>[1]Sheet2!I191/1000000</f>
        <v>0</v>
      </c>
      <c r="G190" s="1060">
        <v>400</v>
      </c>
      <c r="H190" s="1061">
        <f t="shared" si="3"/>
        <v>0</v>
      </c>
      <c r="I190" s="1062">
        <f>([1]Sheet2!O191+[1]Sheet2!P191+[1]Sheet2!S191)/1000000</f>
        <v>0</v>
      </c>
      <c r="J190" s="1063">
        <f>[1]Sheet2!Q191/1000000</f>
        <v>0</v>
      </c>
      <c r="K190" s="1061">
        <f>[1]Sheet2!R191/1000000</f>
        <v>0</v>
      </c>
      <c r="L190" s="1057"/>
      <c r="M190" s="1046"/>
    </row>
    <row r="191" spans="1:13" ht="24">
      <c r="A191" s="1058">
        <v>182</v>
      </c>
      <c r="B191" s="1059" t="s">
        <v>1804</v>
      </c>
      <c r="C191" s="1060">
        <f>[1]Sheet2!C192/1000000</f>
        <v>1500</v>
      </c>
      <c r="D191" s="1060">
        <f>[1]Sheet2!D192/1000000</f>
        <v>0</v>
      </c>
      <c r="E191" s="1060">
        <f>[1]Sheet2!H192/1000000</f>
        <v>1500</v>
      </c>
      <c r="F191" s="1060">
        <f>[1]Sheet2!I192/1000000</f>
        <v>0</v>
      </c>
      <c r="G191" s="1060">
        <v>1500</v>
      </c>
      <c r="H191" s="1061">
        <f t="shared" si="3"/>
        <v>0</v>
      </c>
      <c r="I191" s="1062">
        <f>([1]Sheet2!O192+[1]Sheet2!P192+[1]Sheet2!S192)/1000000</f>
        <v>0</v>
      </c>
      <c r="J191" s="1063">
        <f>[1]Sheet2!Q192/1000000</f>
        <v>0</v>
      </c>
      <c r="K191" s="1061">
        <f>[1]Sheet2!R192/1000000</f>
        <v>0</v>
      </c>
      <c r="L191" s="1057"/>
      <c r="M191" s="1046"/>
    </row>
    <row r="192" spans="1:13">
      <c r="A192" s="1058">
        <v>183</v>
      </c>
      <c r="B192" s="1059" t="s">
        <v>2431</v>
      </c>
      <c r="C192" s="1060">
        <f>[1]Sheet2!C193/1000000</f>
        <v>2928.4949999999999</v>
      </c>
      <c r="D192" s="1060">
        <f>[1]Sheet2!D193/1000000</f>
        <v>223.83500000000001</v>
      </c>
      <c r="E192" s="1060">
        <f>[1]Sheet2!H193/1000000</f>
        <v>2301</v>
      </c>
      <c r="F192" s="1060">
        <f>[1]Sheet2!I193/1000000</f>
        <v>403.66</v>
      </c>
      <c r="G192" s="1060">
        <v>2913.4949999999999</v>
      </c>
      <c r="H192" s="1061">
        <f t="shared" si="3"/>
        <v>0</v>
      </c>
      <c r="I192" s="1062">
        <f>([1]Sheet2!O193+[1]Sheet2!P193+[1]Sheet2!S193)/1000000</f>
        <v>0</v>
      </c>
      <c r="J192" s="1063">
        <f>[1]Sheet2!Q193/1000000</f>
        <v>0</v>
      </c>
      <c r="K192" s="1061">
        <f>[1]Sheet2!R193/1000000</f>
        <v>15</v>
      </c>
      <c r="L192" s="1057"/>
      <c r="M192" s="1046"/>
    </row>
    <row r="193" spans="1:13">
      <c r="A193" s="1058">
        <v>184</v>
      </c>
      <c r="B193" s="1059" t="s">
        <v>1810</v>
      </c>
      <c r="C193" s="1060">
        <f>[1]Sheet2!C194/1000000</f>
        <v>3092.752</v>
      </c>
      <c r="D193" s="1060">
        <f>[1]Sheet2!D194/1000000</f>
        <v>0</v>
      </c>
      <c r="E193" s="1060">
        <f>[1]Sheet2!H194/1000000</f>
        <v>1846</v>
      </c>
      <c r="F193" s="1060">
        <f>[1]Sheet2!I194/1000000</f>
        <v>1246.752</v>
      </c>
      <c r="G193" s="1060">
        <v>2985.232</v>
      </c>
      <c r="H193" s="1061">
        <f t="shared" si="3"/>
        <v>107.52</v>
      </c>
      <c r="I193" s="1062">
        <f>([1]Sheet2!O194+[1]Sheet2!P194+[1]Sheet2!S194)/1000000</f>
        <v>107.52</v>
      </c>
      <c r="J193" s="1063">
        <f>[1]Sheet2!Q194/1000000</f>
        <v>0</v>
      </c>
      <c r="K193" s="1061">
        <f>[1]Sheet2!R194/1000000</f>
        <v>0</v>
      </c>
      <c r="L193" s="1057"/>
      <c r="M193" s="1046"/>
    </row>
    <row r="194" spans="1:13">
      <c r="A194" s="1058">
        <v>185</v>
      </c>
      <c r="B194" s="1059" t="s">
        <v>2432</v>
      </c>
      <c r="C194" s="1060">
        <f>[1]Sheet2!C195/1000000</f>
        <v>106.938</v>
      </c>
      <c r="D194" s="1060">
        <f>[1]Sheet2!D195/1000000</f>
        <v>6.9379999999999997</v>
      </c>
      <c r="E194" s="1060">
        <f>[1]Sheet2!H195/1000000</f>
        <v>100</v>
      </c>
      <c r="F194" s="1060">
        <f>[1]Sheet2!I195/1000000</f>
        <v>0</v>
      </c>
      <c r="G194" s="1060">
        <v>106.938</v>
      </c>
      <c r="H194" s="1061">
        <f t="shared" si="3"/>
        <v>0</v>
      </c>
      <c r="I194" s="1062">
        <f>([1]Sheet2!O195+[1]Sheet2!P195+[1]Sheet2!S195)/1000000</f>
        <v>0</v>
      </c>
      <c r="J194" s="1063">
        <f>[1]Sheet2!Q195/1000000</f>
        <v>0</v>
      </c>
      <c r="K194" s="1061">
        <f>[1]Sheet2!R195/1000000</f>
        <v>0</v>
      </c>
      <c r="L194" s="1057"/>
      <c r="M194" s="1046"/>
    </row>
    <row r="195" spans="1:13" ht="24">
      <c r="A195" s="1058">
        <v>186</v>
      </c>
      <c r="B195" s="1059" t="s">
        <v>2433</v>
      </c>
      <c r="C195" s="1060">
        <f>[1]Sheet2!C196/1000000</f>
        <v>4087.797</v>
      </c>
      <c r="D195" s="1060">
        <f>[1]Sheet2!D196/1000000</f>
        <v>0</v>
      </c>
      <c r="E195" s="1060">
        <f>[1]Sheet2!H196/1000000</f>
        <v>3929</v>
      </c>
      <c r="F195" s="1060">
        <f>[1]Sheet2!I196/1000000</f>
        <v>158.797</v>
      </c>
      <c r="G195" s="1060">
        <v>4062.797</v>
      </c>
      <c r="H195" s="1061">
        <f t="shared" si="3"/>
        <v>0</v>
      </c>
      <c r="I195" s="1062">
        <f>([1]Sheet2!O196+[1]Sheet2!P196+[1]Sheet2!S196)/1000000</f>
        <v>0</v>
      </c>
      <c r="J195" s="1063">
        <f>[1]Sheet2!Q196/1000000</f>
        <v>0</v>
      </c>
      <c r="K195" s="1061">
        <f>[1]Sheet2!R196/1000000</f>
        <v>25</v>
      </c>
      <c r="L195" s="1057"/>
      <c r="M195" s="1046"/>
    </row>
    <row r="196" spans="1:13" ht="24">
      <c r="A196" s="1058">
        <v>187</v>
      </c>
      <c r="B196" s="1059" t="s">
        <v>2434</v>
      </c>
      <c r="C196" s="1060">
        <f>[1]Sheet2!C197/1000000</f>
        <v>12904</v>
      </c>
      <c r="D196" s="1060">
        <f>[1]Sheet2!D197/1000000</f>
        <v>0</v>
      </c>
      <c r="E196" s="1060">
        <f>[1]Sheet2!H197/1000000</f>
        <v>10837</v>
      </c>
      <c r="F196" s="1060">
        <f>[1]Sheet2!I197/1000000</f>
        <v>2067</v>
      </c>
      <c r="G196" s="1060">
        <v>11876.692800000001</v>
      </c>
      <c r="H196" s="1061">
        <f t="shared" si="3"/>
        <v>0</v>
      </c>
      <c r="I196" s="1062">
        <f>([1]Sheet2!O197+[1]Sheet2!P197+[1]Sheet2!S197)/1000000</f>
        <v>0</v>
      </c>
      <c r="J196" s="1063">
        <f>[1]Sheet2!Q197/1000000</f>
        <v>0</v>
      </c>
      <c r="K196" s="1061">
        <f>[1]Sheet2!R197/1000000</f>
        <v>1027.3072</v>
      </c>
      <c r="L196" s="1057"/>
      <c r="M196" s="1046"/>
    </row>
    <row r="197" spans="1:13">
      <c r="A197" s="1058">
        <v>188</v>
      </c>
      <c r="B197" s="1059" t="s">
        <v>2435</v>
      </c>
      <c r="C197" s="1060">
        <f>[1]Sheet2!C198/1000000</f>
        <v>100</v>
      </c>
      <c r="D197" s="1060">
        <f>[1]Sheet2!D198/1000000</f>
        <v>0</v>
      </c>
      <c r="E197" s="1060">
        <f>[1]Sheet2!H198/1000000</f>
        <v>100</v>
      </c>
      <c r="F197" s="1060">
        <f>[1]Sheet2!I198/1000000</f>
        <v>0</v>
      </c>
      <c r="G197" s="1060">
        <v>100</v>
      </c>
      <c r="H197" s="1061">
        <f t="shared" si="3"/>
        <v>0</v>
      </c>
      <c r="I197" s="1062">
        <f>([1]Sheet2!O198+[1]Sheet2!P198+[1]Sheet2!S198)/1000000</f>
        <v>0</v>
      </c>
      <c r="J197" s="1063">
        <f>[1]Sheet2!Q198/1000000</f>
        <v>0</v>
      </c>
      <c r="K197" s="1061">
        <f>[1]Sheet2!R198/1000000</f>
        <v>0</v>
      </c>
      <c r="L197" s="1057"/>
      <c r="M197" s="1046"/>
    </row>
    <row r="198" spans="1:13">
      <c r="A198" s="1058">
        <v>189</v>
      </c>
      <c r="B198" s="1059" t="s">
        <v>2436</v>
      </c>
      <c r="C198" s="1060">
        <f>[1]Sheet2!C199/1000000</f>
        <v>7769.6</v>
      </c>
      <c r="D198" s="1060">
        <f>[1]Sheet2!D199/1000000</f>
        <v>0</v>
      </c>
      <c r="E198" s="1060">
        <f>[1]Sheet2!H199/1000000</f>
        <v>5636</v>
      </c>
      <c r="F198" s="1060">
        <f>[1]Sheet2!I199/1000000</f>
        <v>2133.6</v>
      </c>
      <c r="G198" s="1060">
        <v>7192.6177930000003</v>
      </c>
      <c r="H198" s="1061">
        <f t="shared" si="3"/>
        <v>0</v>
      </c>
      <c r="I198" s="1062">
        <f>([1]Sheet2!O199+[1]Sheet2!P199+[1]Sheet2!S199)/1000000</f>
        <v>0</v>
      </c>
      <c r="J198" s="1063">
        <f>[1]Sheet2!Q199/1000000</f>
        <v>0</v>
      </c>
      <c r="K198" s="1061">
        <f>[1]Sheet2!R199/1000000</f>
        <v>576.98220700000002</v>
      </c>
      <c r="L198" s="1057"/>
      <c r="M198" s="1046"/>
    </row>
    <row r="199" spans="1:13">
      <c r="A199" s="1058">
        <v>190</v>
      </c>
      <c r="B199" s="1059" t="s">
        <v>2437</v>
      </c>
      <c r="C199" s="1060">
        <f>[1]Sheet2!C200/1000000</f>
        <v>104867.249</v>
      </c>
      <c r="D199" s="1060">
        <f>[1]Sheet2!D200/1000000</f>
        <v>148.85900000000001</v>
      </c>
      <c r="E199" s="1060">
        <f>[1]Sheet2!H200/1000000</f>
        <v>19473</v>
      </c>
      <c r="F199" s="1060">
        <f>[1]Sheet2!I200/1000000</f>
        <v>85245.39</v>
      </c>
      <c r="G199" s="1060">
        <v>103436.819225</v>
      </c>
      <c r="H199" s="1061">
        <f t="shared" si="3"/>
        <v>1211.95</v>
      </c>
      <c r="I199" s="1062">
        <f>([1]Sheet2!O200+[1]Sheet2!P200+[1]Sheet2!S200)/1000000</f>
        <v>1211.95</v>
      </c>
      <c r="J199" s="1063">
        <f>[1]Sheet2!Q200/1000000</f>
        <v>0</v>
      </c>
      <c r="K199" s="1061">
        <f>[1]Sheet2!R200/1000000</f>
        <v>218.47977499999999</v>
      </c>
      <c r="L199" s="1057"/>
      <c r="M199" s="1046"/>
    </row>
    <row r="200" spans="1:13">
      <c r="A200" s="1058">
        <v>191</v>
      </c>
      <c r="B200" s="1059" t="s">
        <v>2438</v>
      </c>
      <c r="C200" s="1060">
        <f>[1]Sheet2!C201/1000000</f>
        <v>5367.1859999999997</v>
      </c>
      <c r="D200" s="1060">
        <f>[1]Sheet2!D201/1000000</f>
        <v>0</v>
      </c>
      <c r="E200" s="1060">
        <f>[1]Sheet2!H201/1000000</f>
        <v>4805</v>
      </c>
      <c r="F200" s="1060">
        <f>[1]Sheet2!I201/1000000</f>
        <v>562.18600000000004</v>
      </c>
      <c r="G200" s="1060">
        <v>5323.1859999999997</v>
      </c>
      <c r="H200" s="1061">
        <f t="shared" si="3"/>
        <v>0</v>
      </c>
      <c r="I200" s="1062">
        <f>([1]Sheet2!O201+[1]Sheet2!P201+[1]Sheet2!S201)/1000000</f>
        <v>0</v>
      </c>
      <c r="J200" s="1063">
        <f>[1]Sheet2!Q201/1000000</f>
        <v>0</v>
      </c>
      <c r="K200" s="1061">
        <f>[1]Sheet2!R201/1000000</f>
        <v>44</v>
      </c>
      <c r="L200" s="1057"/>
      <c r="M200" s="1046"/>
    </row>
    <row r="201" spans="1:13" ht="36">
      <c r="A201" s="1058">
        <v>192</v>
      </c>
      <c r="B201" s="1059" t="s">
        <v>2439</v>
      </c>
      <c r="C201" s="1060">
        <f>[1]Sheet2!C202/1000000</f>
        <v>450</v>
      </c>
      <c r="D201" s="1060">
        <f>[1]Sheet2!D202/1000000</f>
        <v>0</v>
      </c>
      <c r="E201" s="1060">
        <f>[1]Sheet2!H202/1000000</f>
        <v>0</v>
      </c>
      <c r="F201" s="1060">
        <f>[1]Sheet2!I202/1000000</f>
        <v>450</v>
      </c>
      <c r="G201" s="1060">
        <v>450</v>
      </c>
      <c r="H201" s="1061">
        <f t="shared" si="3"/>
        <v>0</v>
      </c>
      <c r="I201" s="1062">
        <f>([1]Sheet2!O202+[1]Sheet2!P202+[1]Sheet2!S202)/1000000</f>
        <v>0</v>
      </c>
      <c r="J201" s="1063">
        <f>[1]Sheet2!Q202/1000000</f>
        <v>0</v>
      </c>
      <c r="K201" s="1061">
        <f>[1]Sheet2!R202/1000000</f>
        <v>0</v>
      </c>
      <c r="L201" s="1057"/>
      <c r="M201" s="1046"/>
    </row>
    <row r="202" spans="1:13">
      <c r="A202" s="1058">
        <v>193</v>
      </c>
      <c r="B202" s="1059" t="s">
        <v>2440</v>
      </c>
      <c r="C202" s="1060">
        <f>[1]Sheet2!C203/1000000</f>
        <v>1450.5</v>
      </c>
      <c r="D202" s="1060">
        <f>[1]Sheet2!D203/1000000</f>
        <v>0</v>
      </c>
      <c r="E202" s="1060">
        <f>[1]Sheet2!H203/1000000</f>
        <v>654</v>
      </c>
      <c r="F202" s="1060">
        <f>[1]Sheet2!I203/1000000</f>
        <v>796.5</v>
      </c>
      <c r="G202" s="1060">
        <v>1450.5</v>
      </c>
      <c r="H202" s="1061">
        <f t="shared" si="3"/>
        <v>0</v>
      </c>
      <c r="I202" s="1062">
        <f>([1]Sheet2!O203+[1]Sheet2!P203+[1]Sheet2!S203)/1000000</f>
        <v>0</v>
      </c>
      <c r="J202" s="1063">
        <f>[1]Sheet2!Q203/1000000</f>
        <v>0</v>
      </c>
      <c r="K202" s="1061">
        <f>[1]Sheet2!R203/1000000</f>
        <v>0</v>
      </c>
      <c r="L202" s="1057"/>
      <c r="M202" s="1046"/>
    </row>
    <row r="203" spans="1:13" ht="24">
      <c r="A203" s="1058">
        <v>194</v>
      </c>
      <c r="B203" s="1059" t="s">
        <v>2441</v>
      </c>
      <c r="C203" s="1060">
        <f>[1]Sheet2!C204/1000000</f>
        <v>10608.249</v>
      </c>
      <c r="D203" s="1060">
        <f>[1]Sheet2!D204/1000000</f>
        <v>64.084000000000003</v>
      </c>
      <c r="E203" s="1060">
        <f>[1]Sheet2!H204/1000000</f>
        <v>5393</v>
      </c>
      <c r="F203" s="1060">
        <f>[1]Sheet2!I204/1000000</f>
        <v>5151.165</v>
      </c>
      <c r="G203" s="1060">
        <v>10515.34</v>
      </c>
      <c r="H203" s="1061">
        <f t="shared" ref="H203:H224" si="4">I203+J203</f>
        <v>0</v>
      </c>
      <c r="I203" s="1062">
        <f>([1]Sheet2!O204+[1]Sheet2!P204+[1]Sheet2!S204)/1000000</f>
        <v>0</v>
      </c>
      <c r="J203" s="1063">
        <f>[1]Sheet2!Q204/1000000</f>
        <v>0</v>
      </c>
      <c r="K203" s="1061">
        <f>[1]Sheet2!R204/1000000</f>
        <v>92.909000000000006</v>
      </c>
      <c r="L203" s="1057"/>
      <c r="M203" s="1046"/>
    </row>
    <row r="204" spans="1:13" ht="24">
      <c r="A204" s="1058">
        <v>195</v>
      </c>
      <c r="B204" s="1059" t="s">
        <v>2602</v>
      </c>
      <c r="C204" s="1060">
        <f>[1]Sheet2!C205/1000000</f>
        <v>13765.879471</v>
      </c>
      <c r="D204" s="1060">
        <f>[1]Sheet2!D205/1000000</f>
        <v>0</v>
      </c>
      <c r="E204" s="1060">
        <f>[1]Sheet2!H205/1000000</f>
        <v>0</v>
      </c>
      <c r="F204" s="1060">
        <f>[1]Sheet2!I205/1000000</f>
        <v>13765.879471</v>
      </c>
      <c r="G204" s="1060">
        <v>11662.395971</v>
      </c>
      <c r="H204" s="1061">
        <f t="shared" si="4"/>
        <v>2053.7094999999999</v>
      </c>
      <c r="I204" s="1062">
        <f>([1]Sheet2!O205+[1]Sheet2!P205+[1]Sheet2!S205)/1000000</f>
        <v>0</v>
      </c>
      <c r="J204" s="1061">
        <f>[1]Sheet2!Q205/1000000</f>
        <v>2053.7094999999999</v>
      </c>
      <c r="K204" s="1061">
        <f>[1]Sheet2!R205/1000000</f>
        <v>49.774000000000001</v>
      </c>
      <c r="L204" s="1057"/>
      <c r="M204" s="1046"/>
    </row>
    <row r="205" spans="1:13" ht="24">
      <c r="A205" s="1058">
        <v>196</v>
      </c>
      <c r="B205" s="1059" t="s">
        <v>2603</v>
      </c>
      <c r="C205" s="1060">
        <f>[1]Sheet2!C206/1000000</f>
        <v>330</v>
      </c>
      <c r="D205" s="1060">
        <f>[1]Sheet2!D206/1000000</f>
        <v>0</v>
      </c>
      <c r="E205" s="1060">
        <f>[1]Sheet2!H206/1000000</f>
        <v>0</v>
      </c>
      <c r="F205" s="1060">
        <f>[1]Sheet2!I206/1000000</f>
        <v>330</v>
      </c>
      <c r="G205" s="1060">
        <v>203.11150000000001</v>
      </c>
      <c r="H205" s="1061">
        <f t="shared" si="4"/>
        <v>0</v>
      </c>
      <c r="I205" s="1062">
        <f>([1]Sheet2!O206+[1]Sheet2!P206+[1]Sheet2!S206)/1000000</f>
        <v>0</v>
      </c>
      <c r="J205" s="1063">
        <f>[1]Sheet2!Q206/1000000</f>
        <v>0</v>
      </c>
      <c r="K205" s="1061">
        <f>[1]Sheet2!R206/1000000</f>
        <v>126.88849999999999</v>
      </c>
      <c r="L205" s="1057"/>
      <c r="M205" s="1046"/>
    </row>
    <row r="206" spans="1:13">
      <c r="A206" s="1058">
        <v>197</v>
      </c>
      <c r="B206" s="1059" t="s">
        <v>2604</v>
      </c>
      <c r="C206" s="1060">
        <f>[1]Sheet2!C207/1000000</f>
        <v>300</v>
      </c>
      <c r="D206" s="1060">
        <f>[1]Sheet2!D207/1000000</f>
        <v>0</v>
      </c>
      <c r="E206" s="1060">
        <f>[1]Sheet2!H207/1000000</f>
        <v>0</v>
      </c>
      <c r="F206" s="1060">
        <f>[1]Sheet2!I207/1000000</f>
        <v>300</v>
      </c>
      <c r="G206" s="1060">
        <v>300</v>
      </c>
      <c r="H206" s="1061">
        <f t="shared" si="4"/>
        <v>0</v>
      </c>
      <c r="I206" s="1062">
        <f>([1]Sheet2!O207+[1]Sheet2!P207+[1]Sheet2!S207)/1000000</f>
        <v>0</v>
      </c>
      <c r="J206" s="1063">
        <f>[1]Sheet2!Q207/1000000</f>
        <v>0</v>
      </c>
      <c r="K206" s="1061">
        <f>[1]Sheet2!R207/1000000</f>
        <v>0</v>
      </c>
      <c r="L206" s="1057"/>
      <c r="M206" s="1046"/>
    </row>
    <row r="207" spans="1:13">
      <c r="A207" s="1058">
        <v>198</v>
      </c>
      <c r="B207" s="1059" t="s">
        <v>1714</v>
      </c>
      <c r="C207" s="1060">
        <f>[1]Sheet2!C208/1000000</f>
        <v>100</v>
      </c>
      <c r="D207" s="1060">
        <f>[1]Sheet2!D208/1000000</f>
        <v>0</v>
      </c>
      <c r="E207" s="1060">
        <f>[1]Sheet2!H208/1000000</f>
        <v>100</v>
      </c>
      <c r="F207" s="1060">
        <f>[1]Sheet2!I208/1000000</f>
        <v>0</v>
      </c>
      <c r="G207" s="1060">
        <v>100</v>
      </c>
      <c r="H207" s="1061">
        <f t="shared" si="4"/>
        <v>0</v>
      </c>
      <c r="I207" s="1062">
        <f>([1]Sheet2!O208+[1]Sheet2!P208+[1]Sheet2!S208)/1000000</f>
        <v>0</v>
      </c>
      <c r="J207" s="1063">
        <f>[1]Sheet2!Q208/1000000</f>
        <v>0</v>
      </c>
      <c r="K207" s="1061">
        <f>[1]Sheet2!R208/1000000</f>
        <v>0</v>
      </c>
      <c r="L207" s="1057"/>
      <c r="M207" s="1046"/>
    </row>
    <row r="208" spans="1:13">
      <c r="A208" s="1058">
        <v>199</v>
      </c>
      <c r="B208" s="1059" t="s">
        <v>1715</v>
      </c>
      <c r="C208" s="1060">
        <f>[1]Sheet2!C209/1000000</f>
        <v>100</v>
      </c>
      <c r="D208" s="1060">
        <f>[1]Sheet2!D209/1000000</f>
        <v>0</v>
      </c>
      <c r="E208" s="1060">
        <f>[1]Sheet2!H209/1000000</f>
        <v>100</v>
      </c>
      <c r="F208" s="1060">
        <f>[1]Sheet2!I209/1000000</f>
        <v>0</v>
      </c>
      <c r="G208" s="1060">
        <v>96.082400000000007</v>
      </c>
      <c r="H208" s="1061">
        <f t="shared" si="4"/>
        <v>3.5785999999999998</v>
      </c>
      <c r="I208" s="1062">
        <f>([1]Sheet2!O209+[1]Sheet2!P209+[1]Sheet2!S209)/1000000</f>
        <v>3.5785999999999998</v>
      </c>
      <c r="J208" s="1063">
        <f>[1]Sheet2!Q209/1000000</f>
        <v>0</v>
      </c>
      <c r="K208" s="1061">
        <f>[1]Sheet2!R209/1000000</f>
        <v>0.33900000000000002</v>
      </c>
      <c r="L208" s="1057"/>
      <c r="M208" s="1046"/>
    </row>
    <row r="209" spans="1:13" ht="24">
      <c r="A209" s="1058">
        <v>200</v>
      </c>
      <c r="B209" s="1059" t="s">
        <v>2442</v>
      </c>
      <c r="C209" s="1060">
        <f>[1]Sheet2!C210/1000000</f>
        <v>651</v>
      </c>
      <c r="D209" s="1060">
        <f>[1]Sheet2!D210/1000000</f>
        <v>0</v>
      </c>
      <c r="E209" s="1060">
        <f>[1]Sheet2!H210/1000000</f>
        <v>444</v>
      </c>
      <c r="F209" s="1060">
        <f>[1]Sheet2!I210/1000000</f>
        <v>207</v>
      </c>
      <c r="G209" s="1060">
        <v>648</v>
      </c>
      <c r="H209" s="1061">
        <f t="shared" si="4"/>
        <v>0</v>
      </c>
      <c r="I209" s="1062">
        <f>([1]Sheet2!O210+[1]Sheet2!P210+[1]Sheet2!S210)/1000000</f>
        <v>0</v>
      </c>
      <c r="J209" s="1063">
        <f>[1]Sheet2!Q210/1000000</f>
        <v>0</v>
      </c>
      <c r="K209" s="1061">
        <f>[1]Sheet2!R210/1000000</f>
        <v>3</v>
      </c>
      <c r="L209" s="1057"/>
      <c r="M209" s="1046"/>
    </row>
    <row r="210" spans="1:13">
      <c r="A210" s="1058">
        <v>201</v>
      </c>
      <c r="B210" s="1059" t="s">
        <v>2443</v>
      </c>
      <c r="C210" s="1060">
        <f>[1]Sheet2!C211/1000000</f>
        <v>1259</v>
      </c>
      <c r="D210" s="1060">
        <f>[1]Sheet2!D211/1000000</f>
        <v>0</v>
      </c>
      <c r="E210" s="1060">
        <f>[1]Sheet2!H211/1000000</f>
        <v>1265</v>
      </c>
      <c r="F210" s="1060">
        <f>[1]Sheet2!I211/1000000</f>
        <v>-6</v>
      </c>
      <c r="G210" s="1060">
        <v>1253</v>
      </c>
      <c r="H210" s="1061">
        <f t="shared" si="4"/>
        <v>0</v>
      </c>
      <c r="I210" s="1062">
        <f>([1]Sheet2!O211+[1]Sheet2!P211+[1]Sheet2!S211)/1000000</f>
        <v>0</v>
      </c>
      <c r="J210" s="1063">
        <f>[1]Sheet2!Q211/1000000</f>
        <v>0</v>
      </c>
      <c r="K210" s="1061">
        <f>[1]Sheet2!R211/1000000</f>
        <v>6</v>
      </c>
      <c r="L210" s="1057"/>
      <c r="M210" s="1046"/>
    </row>
    <row r="211" spans="1:13" ht="24">
      <c r="A211" s="1058">
        <v>202</v>
      </c>
      <c r="B211" s="1059" t="s">
        <v>1668</v>
      </c>
      <c r="C211" s="1060">
        <f>[1]Sheet2!C212/1000000</f>
        <v>2335.3380000000002</v>
      </c>
      <c r="D211" s="1060">
        <f>[1]Sheet2!D212/1000000</f>
        <v>0</v>
      </c>
      <c r="E211" s="1060">
        <f>[1]Sheet2!H212/1000000</f>
        <v>2153.7469999999998</v>
      </c>
      <c r="F211" s="1060">
        <f>[1]Sheet2!I212/1000000</f>
        <v>181.59100000000001</v>
      </c>
      <c r="G211" s="1060">
        <v>2335.3380000000002</v>
      </c>
      <c r="H211" s="1061">
        <f t="shared" si="4"/>
        <v>0</v>
      </c>
      <c r="I211" s="1062">
        <f>([1]Sheet2!O212+[1]Sheet2!P212+[1]Sheet2!S212)/1000000</f>
        <v>0</v>
      </c>
      <c r="J211" s="1063">
        <f>[1]Sheet2!Q212/1000000</f>
        <v>0</v>
      </c>
      <c r="K211" s="1061">
        <f>[1]Sheet2!R212/1000000</f>
        <v>0</v>
      </c>
      <c r="L211" s="1057"/>
      <c r="M211" s="1046"/>
    </row>
    <row r="212" spans="1:13" ht="24">
      <c r="A212" s="1058">
        <v>203</v>
      </c>
      <c r="B212" s="1059" t="s">
        <v>1669</v>
      </c>
      <c r="C212" s="1060">
        <f>[1]Sheet2!C213/1000000</f>
        <v>2227.6559999999999</v>
      </c>
      <c r="D212" s="1060">
        <f>[1]Sheet2!D213/1000000</f>
        <v>0</v>
      </c>
      <c r="E212" s="1060">
        <f>[1]Sheet2!H213/1000000</f>
        <v>1851.056</v>
      </c>
      <c r="F212" s="1060">
        <f>[1]Sheet2!I213/1000000</f>
        <v>376.6</v>
      </c>
      <c r="G212" s="1060">
        <v>2227.6559999999999</v>
      </c>
      <c r="H212" s="1061">
        <f t="shared" si="4"/>
        <v>0</v>
      </c>
      <c r="I212" s="1062">
        <f>([1]Sheet2!O213+[1]Sheet2!P213+[1]Sheet2!S213)/1000000</f>
        <v>0</v>
      </c>
      <c r="J212" s="1063">
        <f>[1]Sheet2!Q213/1000000</f>
        <v>0</v>
      </c>
      <c r="K212" s="1061">
        <f>[1]Sheet2!R213/1000000</f>
        <v>0</v>
      </c>
      <c r="L212" s="1057"/>
      <c r="M212" s="1046"/>
    </row>
    <row r="213" spans="1:13">
      <c r="A213" s="1058">
        <v>204</v>
      </c>
      <c r="B213" s="1059" t="s">
        <v>1689</v>
      </c>
      <c r="C213" s="1060">
        <f>[1]Sheet2!C214/1000000</f>
        <v>2364</v>
      </c>
      <c r="D213" s="1060">
        <f>[1]Sheet2!D214/1000000</f>
        <v>1100</v>
      </c>
      <c r="E213" s="1060">
        <f>[1]Sheet2!H214/1000000</f>
        <v>1275</v>
      </c>
      <c r="F213" s="1060">
        <f>[1]Sheet2!I214/1000000</f>
        <v>-11</v>
      </c>
      <c r="G213" s="1060">
        <v>2351.0149999999999</v>
      </c>
      <c r="H213" s="1061">
        <f t="shared" si="4"/>
        <v>0</v>
      </c>
      <c r="I213" s="1062">
        <f>([1]Sheet2!O214+[1]Sheet2!P214+[1]Sheet2!S214)/1000000</f>
        <v>0</v>
      </c>
      <c r="J213" s="1063">
        <f>[1]Sheet2!Q214/1000000</f>
        <v>0</v>
      </c>
      <c r="K213" s="1061">
        <f>[1]Sheet2!R214/1000000</f>
        <v>12.984999999999999</v>
      </c>
      <c r="L213" s="1057"/>
      <c r="M213" s="1046"/>
    </row>
    <row r="214" spans="1:13">
      <c r="A214" s="1058">
        <v>205</v>
      </c>
      <c r="B214" s="1059" t="s">
        <v>1690</v>
      </c>
      <c r="C214" s="1060">
        <f>[1]Sheet2!C215/1000000</f>
        <v>6424.8678970000001</v>
      </c>
      <c r="D214" s="1060">
        <f>[1]Sheet2!D215/1000000</f>
        <v>113.867897</v>
      </c>
      <c r="E214" s="1060">
        <f>[1]Sheet2!H215/1000000</f>
        <v>268</v>
      </c>
      <c r="F214" s="1060">
        <f>[1]Sheet2!I215/1000000</f>
        <v>6043</v>
      </c>
      <c r="G214" s="1060">
        <v>6297.3118969999996</v>
      </c>
      <c r="H214" s="1061">
        <f t="shared" si="4"/>
        <v>0</v>
      </c>
      <c r="I214" s="1062">
        <f>([1]Sheet2!O215+[1]Sheet2!P215+[1]Sheet2!S215)/1000000</f>
        <v>0</v>
      </c>
      <c r="J214" s="1063">
        <f>[1]Sheet2!Q215/1000000</f>
        <v>0</v>
      </c>
      <c r="K214" s="1061">
        <f>[1]Sheet2!R215/1000000</f>
        <v>127.556</v>
      </c>
      <c r="L214" s="1057"/>
      <c r="M214" s="1046"/>
    </row>
    <row r="215" spans="1:13" ht="24">
      <c r="A215" s="1058">
        <v>206</v>
      </c>
      <c r="B215" s="1059" t="s">
        <v>1803</v>
      </c>
      <c r="C215" s="1060">
        <f>[1]Sheet2!C216/1000000</f>
        <v>962.5</v>
      </c>
      <c r="D215" s="1060">
        <f>[1]Sheet2!D216/1000000</f>
        <v>43.5</v>
      </c>
      <c r="E215" s="1060">
        <f>[1]Sheet2!H216/1000000</f>
        <v>475</v>
      </c>
      <c r="F215" s="1060">
        <f>[1]Sheet2!I216/1000000</f>
        <v>444</v>
      </c>
      <c r="G215" s="1060">
        <v>942.40648399999998</v>
      </c>
      <c r="H215" s="1061">
        <f t="shared" si="4"/>
        <v>0</v>
      </c>
      <c r="I215" s="1062">
        <f>([1]Sheet2!O216+[1]Sheet2!P216+[1]Sheet2!S216)/1000000</f>
        <v>0</v>
      </c>
      <c r="J215" s="1063">
        <f>[1]Sheet2!Q216/1000000</f>
        <v>0</v>
      </c>
      <c r="K215" s="1061">
        <f>[1]Sheet2!R216/1000000</f>
        <v>20.093516000000001</v>
      </c>
      <c r="L215" s="1057"/>
      <c r="M215" s="1046"/>
    </row>
    <row r="216" spans="1:13" ht="24">
      <c r="A216" s="1058">
        <v>207</v>
      </c>
      <c r="B216" s="1059" t="s">
        <v>1805</v>
      </c>
      <c r="C216" s="1060">
        <f>[1]Sheet2!C217/1000000</f>
        <v>1442.5515359999999</v>
      </c>
      <c r="D216" s="1060">
        <f>[1]Sheet2!D217/1000000</f>
        <v>341.551536</v>
      </c>
      <c r="E216" s="1060">
        <f>[1]Sheet2!H217/1000000</f>
        <v>904</v>
      </c>
      <c r="F216" s="1060">
        <f>[1]Sheet2!I217/1000000</f>
        <v>197</v>
      </c>
      <c r="G216" s="1060">
        <v>1093.1592250000001</v>
      </c>
      <c r="H216" s="1061">
        <f t="shared" si="4"/>
        <v>197</v>
      </c>
      <c r="I216" s="1062">
        <f>([1]Sheet2!O217+[1]Sheet2!P217+[1]Sheet2!S217)/1000000</f>
        <v>197</v>
      </c>
      <c r="J216" s="1063">
        <f>[1]Sheet2!Q217/1000000</f>
        <v>0</v>
      </c>
      <c r="K216" s="1061">
        <f>[1]Sheet2!R217/1000000</f>
        <v>152.39231100000001</v>
      </c>
      <c r="L216" s="1057"/>
      <c r="M216" s="1046"/>
    </row>
    <row r="217" spans="1:13">
      <c r="A217" s="1058">
        <v>208</v>
      </c>
      <c r="B217" s="1059" t="s">
        <v>1722</v>
      </c>
      <c r="C217" s="1060">
        <f>[1]Sheet2!C218/1000000</f>
        <v>109.98</v>
      </c>
      <c r="D217" s="1060">
        <f>[1]Sheet2!D218/1000000</f>
        <v>9.98</v>
      </c>
      <c r="E217" s="1060">
        <f>[1]Sheet2!H218/1000000</f>
        <v>100</v>
      </c>
      <c r="F217" s="1060">
        <f>[1]Sheet2!I218/1000000</f>
        <v>0</v>
      </c>
      <c r="G217" s="1060">
        <v>109.98</v>
      </c>
      <c r="H217" s="1061">
        <f t="shared" si="4"/>
        <v>0</v>
      </c>
      <c r="I217" s="1062">
        <f>([1]Sheet2!O218+[1]Sheet2!P218+[1]Sheet2!S218)/1000000</f>
        <v>0</v>
      </c>
      <c r="J217" s="1063">
        <f>[1]Sheet2!Q218/1000000</f>
        <v>0</v>
      </c>
      <c r="K217" s="1061">
        <f>[1]Sheet2!R218/1000000</f>
        <v>0</v>
      </c>
      <c r="L217" s="1057"/>
      <c r="M217" s="1046"/>
    </row>
    <row r="218" spans="1:13">
      <c r="A218" s="1058">
        <v>209</v>
      </c>
      <c r="B218" s="1059" t="s">
        <v>1806</v>
      </c>
      <c r="C218" s="1060">
        <f>[1]Sheet2!C219/1000000</f>
        <v>900</v>
      </c>
      <c r="D218" s="1060">
        <f>[1]Sheet2!D219/1000000</f>
        <v>0</v>
      </c>
      <c r="E218" s="1060">
        <f>[1]Sheet2!H219/1000000</f>
        <v>900</v>
      </c>
      <c r="F218" s="1060">
        <f>[1]Sheet2!I219/1000000</f>
        <v>0</v>
      </c>
      <c r="G218" s="1060">
        <v>900</v>
      </c>
      <c r="H218" s="1061">
        <f t="shared" si="4"/>
        <v>0</v>
      </c>
      <c r="I218" s="1062">
        <f>([1]Sheet2!O219+[1]Sheet2!P219+[1]Sheet2!S219)/1000000</f>
        <v>0</v>
      </c>
      <c r="J218" s="1063">
        <f>[1]Sheet2!Q219/1000000</f>
        <v>0</v>
      </c>
      <c r="K218" s="1061">
        <f>[1]Sheet2!R219/1000000</f>
        <v>0</v>
      </c>
      <c r="L218" s="1057"/>
      <c r="M218" s="1046"/>
    </row>
    <row r="219" spans="1:13">
      <c r="A219" s="1058">
        <v>210</v>
      </c>
      <c r="B219" s="1059" t="s">
        <v>1720</v>
      </c>
      <c r="C219" s="1060">
        <f>[1]Sheet2!C220/1000000</f>
        <v>100</v>
      </c>
      <c r="D219" s="1060">
        <f>[1]Sheet2!D220/1000000</f>
        <v>0</v>
      </c>
      <c r="E219" s="1060">
        <f>[1]Sheet2!H220/1000000</f>
        <v>100</v>
      </c>
      <c r="F219" s="1060">
        <f>[1]Sheet2!I220/1000000</f>
        <v>0</v>
      </c>
      <c r="G219" s="1060">
        <v>100</v>
      </c>
      <c r="H219" s="1061">
        <f t="shared" si="4"/>
        <v>0</v>
      </c>
      <c r="I219" s="1062">
        <f>([1]Sheet2!O220+[1]Sheet2!P220+[1]Sheet2!S220)/1000000</f>
        <v>0</v>
      </c>
      <c r="J219" s="1063">
        <f>[1]Sheet2!Q220/1000000</f>
        <v>0</v>
      </c>
      <c r="K219" s="1061">
        <f>[1]Sheet2!R220/1000000</f>
        <v>0</v>
      </c>
      <c r="L219" s="1057"/>
      <c r="M219" s="1046"/>
    </row>
    <row r="220" spans="1:13">
      <c r="A220" s="1058">
        <v>211</v>
      </c>
      <c r="B220" s="1059" t="s">
        <v>1721</v>
      </c>
      <c r="C220" s="1060">
        <f>[1]Sheet2!C221/1000000</f>
        <v>100</v>
      </c>
      <c r="D220" s="1060">
        <f>[1]Sheet2!D221/1000000</f>
        <v>0</v>
      </c>
      <c r="E220" s="1060">
        <f>[1]Sheet2!H221/1000000</f>
        <v>100</v>
      </c>
      <c r="F220" s="1060">
        <f>[1]Sheet2!I221/1000000</f>
        <v>0</v>
      </c>
      <c r="G220" s="1060">
        <v>100</v>
      </c>
      <c r="H220" s="1061">
        <f t="shared" si="4"/>
        <v>0</v>
      </c>
      <c r="I220" s="1062">
        <f>([1]Sheet2!O221+[1]Sheet2!P221+[1]Sheet2!S221)/1000000</f>
        <v>0</v>
      </c>
      <c r="J220" s="1063">
        <f>[1]Sheet2!Q221/1000000</f>
        <v>0</v>
      </c>
      <c r="K220" s="1061">
        <f>[1]Sheet2!R221/1000000</f>
        <v>0</v>
      </c>
      <c r="L220" s="1057"/>
      <c r="M220" s="1046"/>
    </row>
    <row r="221" spans="1:13">
      <c r="A221" s="1058">
        <v>212</v>
      </c>
      <c r="B221" s="1059" t="s">
        <v>1718</v>
      </c>
      <c r="C221" s="1060">
        <f>[1]Sheet2!C222/1000000</f>
        <v>150</v>
      </c>
      <c r="D221" s="1060">
        <f>[1]Sheet2!D222/1000000</f>
        <v>0</v>
      </c>
      <c r="E221" s="1060">
        <f>[1]Sheet2!H222/1000000</f>
        <v>100</v>
      </c>
      <c r="F221" s="1060">
        <f>[1]Sheet2!I222/1000000</f>
        <v>50</v>
      </c>
      <c r="G221" s="1060">
        <v>100</v>
      </c>
      <c r="H221" s="1061">
        <f t="shared" si="4"/>
        <v>0</v>
      </c>
      <c r="I221" s="1062">
        <f>([1]Sheet2!O222+[1]Sheet2!P222+[1]Sheet2!S222)/1000000</f>
        <v>0</v>
      </c>
      <c r="J221" s="1063">
        <f>[1]Sheet2!Q222/1000000</f>
        <v>0</v>
      </c>
      <c r="K221" s="1061">
        <f>[1]Sheet2!R222/1000000</f>
        <v>50</v>
      </c>
      <c r="L221" s="1057"/>
      <c r="M221" s="1046"/>
    </row>
    <row r="222" spans="1:13">
      <c r="A222" s="1058">
        <v>213</v>
      </c>
      <c r="B222" s="1059" t="s">
        <v>1717</v>
      </c>
      <c r="C222" s="1060">
        <f>[1]Sheet2!C223/1000000</f>
        <v>100</v>
      </c>
      <c r="D222" s="1060">
        <f>[1]Sheet2!D223/1000000</f>
        <v>0</v>
      </c>
      <c r="E222" s="1060">
        <f>[1]Sheet2!H223/1000000</f>
        <v>100</v>
      </c>
      <c r="F222" s="1060">
        <f>[1]Sheet2!I223/1000000</f>
        <v>0</v>
      </c>
      <c r="G222" s="1060">
        <v>100</v>
      </c>
      <c r="H222" s="1061">
        <f t="shared" si="4"/>
        <v>0</v>
      </c>
      <c r="I222" s="1062">
        <f>([1]Sheet2!O223+[1]Sheet2!P223+[1]Sheet2!S223)/1000000</f>
        <v>0</v>
      </c>
      <c r="J222" s="1063">
        <f>[1]Sheet2!Q223/1000000</f>
        <v>0</v>
      </c>
      <c r="K222" s="1061">
        <f>[1]Sheet2!R223/1000000</f>
        <v>0</v>
      </c>
      <c r="L222" s="1057"/>
      <c r="M222" s="1046"/>
    </row>
    <row r="223" spans="1:13" ht="24">
      <c r="A223" s="1058">
        <v>214</v>
      </c>
      <c r="B223" s="1059" t="s">
        <v>2444</v>
      </c>
      <c r="C223" s="1060">
        <f>[1]Sheet2!C224/1000000</f>
        <v>444.44889699999999</v>
      </c>
      <c r="D223" s="1060">
        <f>[1]Sheet2!D224/1000000</f>
        <v>0</v>
      </c>
      <c r="E223" s="1060">
        <f>[1]Sheet2!H224/1000000</f>
        <v>2430</v>
      </c>
      <c r="F223" s="1060">
        <f>[1]Sheet2!I224/1000000</f>
        <v>-1985.551103</v>
      </c>
      <c r="G223" s="1060">
        <v>444.44889699999999</v>
      </c>
      <c r="H223" s="1061">
        <f t="shared" si="4"/>
        <v>0</v>
      </c>
      <c r="I223" s="1062">
        <f>([1]Sheet2!O224+[1]Sheet2!P224+[1]Sheet2!S224)/1000000</f>
        <v>0</v>
      </c>
      <c r="J223" s="1063">
        <f>[1]Sheet2!Q224/1000000</f>
        <v>0</v>
      </c>
      <c r="K223" s="1061">
        <f>[1]Sheet2!R224/1000000</f>
        <v>0</v>
      </c>
      <c r="L223" s="1057"/>
      <c r="M223" s="1046"/>
    </row>
    <row r="224" spans="1:13">
      <c r="A224" s="1058">
        <v>215</v>
      </c>
      <c r="B224" s="1065" t="s">
        <v>2605</v>
      </c>
      <c r="C224" s="1066">
        <f>[1]Sheet2!C225/1000000</f>
        <v>100</v>
      </c>
      <c r="D224" s="1066">
        <f>[1]Sheet2!D225/1000000</f>
        <v>0</v>
      </c>
      <c r="E224" s="1066">
        <f>[1]Sheet2!H225/1000000</f>
        <v>0</v>
      </c>
      <c r="F224" s="1066">
        <f>[1]Sheet2!I225/1000000</f>
        <v>100</v>
      </c>
      <c r="G224" s="1066">
        <v>100</v>
      </c>
      <c r="H224" s="1067">
        <f t="shared" si="4"/>
        <v>0</v>
      </c>
      <c r="I224" s="1068">
        <f>([1]Sheet2!O225+[1]Sheet2!P225+[1]Sheet2!S225)/1000000</f>
        <v>0</v>
      </c>
      <c r="J224" s="1069">
        <f>[1]Sheet2!Q225/1000000</f>
        <v>0</v>
      </c>
      <c r="K224" s="1067">
        <f>[1]Sheet2!R225/1000000</f>
        <v>0</v>
      </c>
      <c r="L224" s="1057"/>
      <c r="M224" s="1046"/>
    </row>
    <row r="225" spans="1:11">
      <c r="A225" s="1070"/>
      <c r="B225" s="1071"/>
      <c r="C225" s="1072"/>
      <c r="D225" s="1073"/>
      <c r="E225" s="1073"/>
      <c r="F225" s="1073"/>
      <c r="G225" s="1073"/>
      <c r="H225" s="1072"/>
      <c r="I225" s="1074"/>
      <c r="J225" s="1072"/>
      <c r="K225" s="1075"/>
    </row>
    <row r="226" spans="1:11">
      <c r="A226" s="1058"/>
      <c r="B226" s="1059"/>
      <c r="C226" s="1061"/>
      <c r="D226" s="1060"/>
      <c r="E226" s="1060"/>
      <c r="F226" s="1060"/>
      <c r="G226" s="1060"/>
      <c r="H226" s="1061"/>
      <c r="I226" s="693"/>
      <c r="J226" s="1061"/>
      <c r="K226" s="1062"/>
    </row>
    <row r="227" spans="1:11">
      <c r="A227" s="1058"/>
      <c r="B227" s="1059"/>
      <c r="C227" s="1061"/>
      <c r="D227" s="1060"/>
      <c r="E227" s="1060"/>
      <c r="F227" s="1060"/>
      <c r="G227" s="1060"/>
      <c r="H227" s="1061"/>
      <c r="I227" s="693"/>
      <c r="J227" s="1061"/>
      <c r="K227" s="1062"/>
    </row>
    <row r="228" spans="1:11">
      <c r="A228" s="1058"/>
      <c r="B228" s="1059"/>
      <c r="C228" s="1061"/>
      <c r="D228" s="1060"/>
      <c r="E228" s="1060"/>
      <c r="F228" s="1060"/>
      <c r="G228" s="1060"/>
      <c r="H228" s="1061"/>
      <c r="I228" s="693"/>
      <c r="J228" s="1061"/>
      <c r="K228" s="1062"/>
    </row>
    <row r="229" spans="1:11">
      <c r="A229" s="1064"/>
      <c r="B229" s="1065"/>
      <c r="C229" s="1067"/>
      <c r="D229" s="1066"/>
      <c r="E229" s="1066"/>
      <c r="F229" s="1066"/>
      <c r="G229" s="1066"/>
      <c r="H229" s="1067"/>
      <c r="I229" s="694"/>
      <c r="J229" s="1067"/>
      <c r="K229" s="1068"/>
    </row>
  </sheetData>
  <mergeCells count="18">
    <mergeCell ref="H1:K1"/>
    <mergeCell ref="B2:K2"/>
    <mergeCell ref="B3:K3"/>
    <mergeCell ref="K5:K8"/>
    <mergeCell ref="A5:A8"/>
    <mergeCell ref="B5:B8"/>
    <mergeCell ref="C5:F5"/>
    <mergeCell ref="G5:G8"/>
    <mergeCell ref="H5:J5"/>
    <mergeCell ref="C6:C8"/>
    <mergeCell ref="D6:F6"/>
    <mergeCell ref="H6:H8"/>
    <mergeCell ref="I6:J6"/>
    <mergeCell ref="D7:D8"/>
    <mergeCell ref="E7:E8"/>
    <mergeCell ref="F7:F8"/>
    <mergeCell ref="I7:I8"/>
    <mergeCell ref="J7:J8"/>
  </mergeCells>
  <pageMargins left="0.67" right="0.26" top="0.46" bottom="0.38"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U35"/>
  <sheetViews>
    <sheetView workbookViewId="0">
      <selection activeCell="D7" sqref="D7:D9"/>
    </sheetView>
  </sheetViews>
  <sheetFormatPr defaultColWidth="8.765625" defaultRowHeight="17.399999999999999"/>
  <cols>
    <col min="1" max="1" width="3.3828125" style="73" customWidth="1"/>
    <col min="2" max="2" width="8.3046875" style="73" customWidth="1"/>
    <col min="3" max="4" width="9.3046875" style="73" customWidth="1"/>
    <col min="5" max="5" width="9.4609375" style="73" customWidth="1"/>
    <col min="6" max="6" width="9.921875" style="77" customWidth="1"/>
    <col min="7" max="7" width="9.4609375" style="74" customWidth="1"/>
    <col min="8" max="8" width="8.921875" style="73" customWidth="1"/>
    <col min="9" max="9" width="7.765625" style="73" customWidth="1"/>
    <col min="10" max="10" width="9.4609375" style="75" customWidth="1"/>
    <col min="11" max="11" width="9.3046875" style="73" customWidth="1"/>
    <col min="12" max="12" width="6.4609375" style="73" customWidth="1"/>
    <col min="13" max="13" width="7.4609375" style="76" customWidth="1"/>
    <col min="14" max="14" width="5.3046875" style="73" customWidth="1"/>
    <col min="15" max="15" width="8.69140625" style="73" customWidth="1"/>
    <col min="16" max="16" width="9.4609375" style="73" hidden="1" customWidth="1"/>
    <col min="17" max="17" width="9.4609375" style="73" customWidth="1"/>
    <col min="18" max="20" width="4.61328125" style="73" customWidth="1"/>
    <col min="21" max="21" width="8.765625" style="371"/>
    <col min="22" max="16384" width="8.765625" style="73"/>
  </cols>
  <sheetData>
    <row r="1" spans="1:21" s="69" customFormat="1">
      <c r="A1" s="247"/>
      <c r="B1" s="247"/>
      <c r="C1" s="248"/>
      <c r="D1" s="249"/>
      <c r="E1" s="250"/>
      <c r="F1" s="250"/>
      <c r="G1" s="251"/>
      <c r="H1" s="251"/>
      <c r="I1" s="251"/>
      <c r="J1" s="251"/>
      <c r="K1" s="251"/>
      <c r="L1" s="252"/>
      <c r="M1" s="252"/>
      <c r="N1" s="252"/>
      <c r="O1" s="252"/>
      <c r="P1" s="252" t="s">
        <v>1345</v>
      </c>
      <c r="Q1" s="251"/>
      <c r="R1" s="251"/>
      <c r="S1" s="251"/>
      <c r="U1" s="541"/>
    </row>
    <row r="2" spans="1:21" s="69" customFormat="1">
      <c r="A2" s="247"/>
      <c r="B2" s="247"/>
      <c r="C2" s="253"/>
      <c r="D2" s="249"/>
      <c r="E2" s="250"/>
      <c r="F2" s="250"/>
      <c r="G2" s="254"/>
      <c r="H2" s="255"/>
      <c r="I2" s="255"/>
      <c r="J2" s="255"/>
      <c r="K2" s="255"/>
      <c r="L2" s="1305"/>
      <c r="M2" s="1305"/>
      <c r="N2" s="1306"/>
      <c r="O2" s="1306"/>
      <c r="P2" s="256"/>
      <c r="Q2" s="1311" t="s">
        <v>3399</v>
      </c>
      <c r="R2" s="1311"/>
      <c r="S2" s="1311"/>
      <c r="T2" s="1311"/>
      <c r="U2" s="541"/>
    </row>
    <row r="3" spans="1:21">
      <c r="A3" s="1307" t="s">
        <v>2588</v>
      </c>
      <c r="B3" s="1307"/>
      <c r="C3" s="1307"/>
      <c r="D3" s="1307"/>
      <c r="E3" s="1307"/>
      <c r="F3" s="1307"/>
      <c r="G3" s="1307"/>
      <c r="H3" s="1307"/>
      <c r="I3" s="1307"/>
      <c r="J3" s="1307"/>
      <c r="K3" s="1307"/>
      <c r="L3" s="1307"/>
      <c r="M3" s="1307"/>
      <c r="N3" s="1307"/>
      <c r="O3" s="1307"/>
      <c r="P3" s="1307"/>
      <c r="Q3" s="1307"/>
      <c r="R3" s="1307"/>
      <c r="S3" s="1307"/>
      <c r="T3" s="1307"/>
    </row>
    <row r="4" spans="1:21">
      <c r="A4" s="1312" t="s">
        <v>2462</v>
      </c>
      <c r="B4" s="1312"/>
      <c r="C4" s="1312"/>
      <c r="D4" s="1312"/>
      <c r="E4" s="1312"/>
      <c r="F4" s="1312"/>
      <c r="G4" s="1312"/>
      <c r="H4" s="1312"/>
      <c r="I4" s="1312"/>
      <c r="J4" s="1312"/>
      <c r="K4" s="1312"/>
      <c r="L4" s="1312"/>
      <c r="M4" s="1312"/>
      <c r="N4" s="1312"/>
      <c r="O4" s="1312"/>
      <c r="P4" s="1312"/>
      <c r="Q4" s="1312"/>
      <c r="R4" s="1312"/>
      <c r="S4" s="1312"/>
      <c r="T4" s="1312"/>
    </row>
    <row r="5" spans="1:21">
      <c r="F5" s="257"/>
      <c r="R5" s="1308" t="s">
        <v>635</v>
      </c>
      <c r="S5" s="1308"/>
      <c r="T5" s="1308"/>
    </row>
    <row r="6" spans="1:21" s="258" customFormat="1" ht="18" customHeight="1">
      <c r="A6" s="1309" t="s">
        <v>280</v>
      </c>
      <c r="B6" s="1309" t="s">
        <v>1346</v>
      </c>
      <c r="C6" s="1309" t="s">
        <v>541</v>
      </c>
      <c r="D6" s="1309"/>
      <c r="E6" s="1309"/>
      <c r="F6" s="1309" t="s">
        <v>535</v>
      </c>
      <c r="G6" s="1309"/>
      <c r="H6" s="1309"/>
      <c r="I6" s="1309"/>
      <c r="J6" s="1309"/>
      <c r="K6" s="1309"/>
      <c r="L6" s="1309"/>
      <c r="M6" s="1309"/>
      <c r="N6" s="1309"/>
      <c r="O6" s="1309"/>
      <c r="P6" s="1309"/>
      <c r="Q6" s="1309"/>
      <c r="R6" s="1309" t="s">
        <v>536</v>
      </c>
      <c r="S6" s="1309"/>
      <c r="T6" s="1309"/>
      <c r="U6" s="542"/>
    </row>
    <row r="7" spans="1:21" s="258" customFormat="1" ht="17.25" customHeight="1">
      <c r="A7" s="1309"/>
      <c r="B7" s="1309"/>
      <c r="C7" s="1309" t="s">
        <v>266</v>
      </c>
      <c r="D7" s="1309" t="s">
        <v>314</v>
      </c>
      <c r="E7" s="1309" t="s">
        <v>318</v>
      </c>
      <c r="F7" s="1310" t="s">
        <v>266</v>
      </c>
      <c r="G7" s="1309" t="s">
        <v>314</v>
      </c>
      <c r="H7" s="1309"/>
      <c r="I7" s="1309"/>
      <c r="J7" s="1309" t="s">
        <v>318</v>
      </c>
      <c r="K7" s="1309"/>
      <c r="L7" s="1309"/>
      <c r="M7" s="1309" t="s">
        <v>1347</v>
      </c>
      <c r="N7" s="1309"/>
      <c r="O7" s="1309"/>
      <c r="P7" s="1313" t="s">
        <v>1348</v>
      </c>
      <c r="Q7" s="1309" t="s">
        <v>66</v>
      </c>
      <c r="R7" s="1309" t="s">
        <v>266</v>
      </c>
      <c r="S7" s="1309" t="s">
        <v>314</v>
      </c>
      <c r="T7" s="1309" t="s">
        <v>318</v>
      </c>
      <c r="U7" s="542"/>
    </row>
    <row r="8" spans="1:21" s="258" customFormat="1" ht="15.75" customHeight="1">
      <c r="A8" s="1309"/>
      <c r="B8" s="1309"/>
      <c r="C8" s="1309"/>
      <c r="D8" s="1309"/>
      <c r="E8" s="1309"/>
      <c r="F8" s="1310"/>
      <c r="G8" s="1309" t="s">
        <v>266</v>
      </c>
      <c r="H8" s="1309" t="s">
        <v>396</v>
      </c>
      <c r="I8" s="1309"/>
      <c r="J8" s="1309" t="s">
        <v>266</v>
      </c>
      <c r="K8" s="1309" t="s">
        <v>396</v>
      </c>
      <c r="L8" s="1309"/>
      <c r="M8" s="1309" t="s">
        <v>266</v>
      </c>
      <c r="N8" s="1309" t="s">
        <v>396</v>
      </c>
      <c r="O8" s="1309"/>
      <c r="P8" s="1314"/>
      <c r="Q8" s="1309"/>
      <c r="R8" s="1309"/>
      <c r="S8" s="1309"/>
      <c r="T8" s="1309"/>
      <c r="U8" s="542"/>
    </row>
    <row r="9" spans="1:21" s="258" customFormat="1" ht="64.5" customHeight="1">
      <c r="A9" s="1309"/>
      <c r="B9" s="1309"/>
      <c r="C9" s="1309"/>
      <c r="D9" s="1309"/>
      <c r="E9" s="1309"/>
      <c r="F9" s="1310"/>
      <c r="G9" s="1309"/>
      <c r="H9" s="259" t="s">
        <v>1349</v>
      </c>
      <c r="I9" s="259" t="s">
        <v>614</v>
      </c>
      <c r="J9" s="1309"/>
      <c r="K9" s="259" t="s">
        <v>1349</v>
      </c>
      <c r="L9" s="259" t="s">
        <v>1350</v>
      </c>
      <c r="M9" s="1309"/>
      <c r="N9" s="259" t="s">
        <v>314</v>
      </c>
      <c r="O9" s="259" t="s">
        <v>318</v>
      </c>
      <c r="P9" s="1315"/>
      <c r="Q9" s="1309"/>
      <c r="R9" s="1309"/>
      <c r="S9" s="1309"/>
      <c r="T9" s="1309"/>
      <c r="U9" s="542"/>
    </row>
    <row r="10" spans="1:21" s="258" customFormat="1" ht="15" customHeight="1">
      <c r="A10" s="259" t="s">
        <v>268</v>
      </c>
      <c r="B10" s="259" t="s">
        <v>269</v>
      </c>
      <c r="C10" s="259">
        <v>1</v>
      </c>
      <c r="D10" s="259">
        <v>2</v>
      </c>
      <c r="E10" s="259">
        <v>3</v>
      </c>
      <c r="F10" s="260">
        <v>4</v>
      </c>
      <c r="G10" s="259">
        <v>5</v>
      </c>
      <c r="H10" s="259">
        <v>6</v>
      </c>
      <c r="I10" s="259">
        <v>7</v>
      </c>
      <c r="J10" s="259">
        <v>8</v>
      </c>
      <c r="K10" s="259">
        <v>9</v>
      </c>
      <c r="L10" s="259">
        <v>10</v>
      </c>
      <c r="M10" s="259">
        <v>11</v>
      </c>
      <c r="N10" s="259">
        <v>12</v>
      </c>
      <c r="O10" s="259">
        <v>13</v>
      </c>
      <c r="P10" s="259">
        <v>14</v>
      </c>
      <c r="Q10" s="259">
        <v>15</v>
      </c>
      <c r="R10" s="259" t="s">
        <v>1351</v>
      </c>
      <c r="S10" s="259" t="s">
        <v>1352</v>
      </c>
      <c r="T10" s="259" t="s">
        <v>1353</v>
      </c>
      <c r="U10" s="542"/>
    </row>
    <row r="11" spans="1:21" s="263" customFormat="1" ht="21.75" customHeight="1">
      <c r="A11" s="261"/>
      <c r="B11" s="261" t="s">
        <v>613</v>
      </c>
      <c r="C11" s="262">
        <f>SUM(C12:C19)</f>
        <v>5610470000000</v>
      </c>
      <c r="D11" s="262">
        <f>SUM(D12:D19)</f>
        <v>1101577000000</v>
      </c>
      <c r="E11" s="262">
        <f>SUM(E12:E19)</f>
        <v>4508893000000</v>
      </c>
      <c r="F11" s="262">
        <f>G11+J11+M11+Q11</f>
        <v>10370906982243</v>
      </c>
      <c r="G11" s="262">
        <f t="shared" ref="G11:L11" si="0">SUM(G12:G19)</f>
        <v>3416523438889</v>
      </c>
      <c r="H11" s="262">
        <f t="shared" si="0"/>
        <v>603016418832</v>
      </c>
      <c r="I11" s="262">
        <f t="shared" si="0"/>
        <v>83201910894</v>
      </c>
      <c r="J11" s="262">
        <f t="shared" si="0"/>
        <v>5052111920921</v>
      </c>
      <c r="K11" s="262">
        <f t="shared" si="0"/>
        <v>2178296406420</v>
      </c>
      <c r="L11" s="262">
        <f t="shared" si="0"/>
        <v>0</v>
      </c>
      <c r="M11" s="262">
        <f>SUM(N11:O11)</f>
        <v>4264220000</v>
      </c>
      <c r="N11" s="262">
        <f>SUM(N12:N19)</f>
        <v>0</v>
      </c>
      <c r="O11" s="262">
        <f>SUM(O12:O19)</f>
        <v>4264220000</v>
      </c>
      <c r="P11" s="262">
        <f>SUM(P12:P19)</f>
        <v>145362075948</v>
      </c>
      <c r="Q11" s="262">
        <f>SUM(Q12:Q19)</f>
        <v>1898007402433</v>
      </c>
      <c r="R11" s="262">
        <f t="shared" ref="R11:S19" si="1">F11/C11*100</f>
        <v>184.84916561790723</v>
      </c>
      <c r="S11" s="262">
        <f t="shared" si="1"/>
        <v>310.14839987481582</v>
      </c>
      <c r="T11" s="262">
        <f t="shared" ref="T11:T19" si="2">J11/E11*100</f>
        <v>112.04772259889512</v>
      </c>
      <c r="U11" s="543"/>
    </row>
    <row r="12" spans="1:21" s="258" customFormat="1" ht="21.75" customHeight="1">
      <c r="A12" s="1143">
        <v>1</v>
      </c>
      <c r="B12" s="264" t="s">
        <v>1354</v>
      </c>
      <c r="C12" s="262">
        <f>SUM(D12:E12)</f>
        <v>560498000000</v>
      </c>
      <c r="D12" s="265">
        <v>23120000000</v>
      </c>
      <c r="E12" s="265">
        <f>523857000000+11158000000+2363000000</f>
        <v>537378000000</v>
      </c>
      <c r="F12" s="265">
        <f>G12+J12+M12+Q12</f>
        <v>677986849941</v>
      </c>
      <c r="G12" s="265">
        <f>122332197357-N12</f>
        <v>122332197357</v>
      </c>
      <c r="H12" s="265">
        <v>24054529654</v>
      </c>
      <c r="I12" s="265">
        <f>80956310894+2245600000</f>
        <v>83201910894</v>
      </c>
      <c r="J12" s="265">
        <f>498839139755-M12</f>
        <v>498356059755</v>
      </c>
      <c r="K12" s="265">
        <v>260314124372</v>
      </c>
      <c r="L12" s="265"/>
      <c r="M12" s="265">
        <f>SUM(N12:O12)</f>
        <v>483080000</v>
      </c>
      <c r="N12" s="265"/>
      <c r="O12" s="265">
        <f>'61.31'!I54</f>
        <v>483080000</v>
      </c>
      <c r="P12" s="265">
        <v>30834615236</v>
      </c>
      <c r="Q12" s="265">
        <v>56815512829</v>
      </c>
      <c r="R12" s="265">
        <f>F12/C12*100</f>
        <v>120.96151100289386</v>
      </c>
      <c r="S12" s="265">
        <f t="shared" si="1"/>
        <v>529.11850067906573</v>
      </c>
      <c r="T12" s="265">
        <f t="shared" si="2"/>
        <v>92.738455938836353</v>
      </c>
      <c r="U12" s="542"/>
    </row>
    <row r="13" spans="1:21" s="258" customFormat="1" ht="21.75" customHeight="1">
      <c r="A13" s="1143">
        <v>2</v>
      </c>
      <c r="B13" s="264" t="s">
        <v>1355</v>
      </c>
      <c r="C13" s="262">
        <f t="shared" ref="C13:C18" si="3">SUM(D13:E13)</f>
        <v>559326000000</v>
      </c>
      <c r="D13" s="265">
        <v>29408000000</v>
      </c>
      <c r="E13" s="265">
        <f>515522000000+11647000000+2749000000</f>
        <v>529918000000</v>
      </c>
      <c r="F13" s="265">
        <f t="shared" ref="F13:F19" si="4">G13+J13+M13+Q13</f>
        <v>758650730364</v>
      </c>
      <c r="G13" s="265">
        <f>171879645899-N13</f>
        <v>171879645899</v>
      </c>
      <c r="H13" s="265">
        <v>23769074683</v>
      </c>
      <c r="I13" s="265"/>
      <c r="J13" s="265">
        <f>504458033971-M13</f>
        <v>503576993971</v>
      </c>
      <c r="K13" s="265">
        <v>250901457986</v>
      </c>
      <c r="L13" s="265"/>
      <c r="M13" s="265">
        <f t="shared" ref="M13:M19" si="5">SUM(N13:O13)</f>
        <v>881040000</v>
      </c>
      <c r="N13" s="265"/>
      <c r="O13" s="265">
        <f>'61.31'!I55</f>
        <v>881040000</v>
      </c>
      <c r="P13" s="265">
        <v>34971796055</v>
      </c>
      <c r="Q13" s="265">
        <v>82313050494</v>
      </c>
      <c r="R13" s="265">
        <f t="shared" si="1"/>
        <v>135.63659303590393</v>
      </c>
      <c r="S13" s="265">
        <f t="shared" si="1"/>
        <v>584.46560765437971</v>
      </c>
      <c r="T13" s="265">
        <f t="shared" si="2"/>
        <v>95.029229799893571</v>
      </c>
      <c r="U13" s="542"/>
    </row>
    <row r="14" spans="1:21" s="258" customFormat="1" ht="21.75" customHeight="1">
      <c r="A14" s="1143">
        <v>3</v>
      </c>
      <c r="B14" s="264" t="s">
        <v>1356</v>
      </c>
      <c r="C14" s="262">
        <f>SUM(D14:E14)</f>
        <v>647778000000</v>
      </c>
      <c r="D14" s="265">
        <v>112046000000</v>
      </c>
      <c r="E14" s="265">
        <f>520224000000+12679000000+2829000000</f>
        <v>535732000000</v>
      </c>
      <c r="F14" s="265">
        <f t="shared" si="4"/>
        <v>1281790747359</v>
      </c>
      <c r="G14" s="265">
        <f>431577755063-N14</f>
        <v>431577755063</v>
      </c>
      <c r="H14" s="265">
        <v>47576128593</v>
      </c>
      <c r="I14" s="265"/>
      <c r="J14" s="265">
        <f>597583767919-M14</f>
        <v>596858767919</v>
      </c>
      <c r="K14" s="265">
        <v>233059542218</v>
      </c>
      <c r="L14" s="265"/>
      <c r="M14" s="265">
        <f t="shared" si="5"/>
        <v>725000000</v>
      </c>
      <c r="N14" s="265"/>
      <c r="O14" s="265">
        <f>'61.31'!I56</f>
        <v>725000000</v>
      </c>
      <c r="P14" s="265">
        <v>16056415955</v>
      </c>
      <c r="Q14" s="265">
        <v>252629224377</v>
      </c>
      <c r="R14" s="265">
        <f t="shared" si="1"/>
        <v>197.87500460944955</v>
      </c>
      <c r="S14" s="265">
        <f t="shared" si="1"/>
        <v>385.17908275440442</v>
      </c>
      <c r="T14" s="265">
        <f t="shared" si="2"/>
        <v>111.40995272244332</v>
      </c>
      <c r="U14" s="542"/>
    </row>
    <row r="15" spans="1:21" s="258" customFormat="1" ht="21.75" customHeight="1">
      <c r="A15" s="1143">
        <v>4</v>
      </c>
      <c r="B15" s="264" t="s">
        <v>1357</v>
      </c>
      <c r="C15" s="262">
        <f t="shared" si="3"/>
        <v>648494000000</v>
      </c>
      <c r="D15" s="265">
        <v>229759000000</v>
      </c>
      <c r="E15" s="265">
        <f>405082000000+11204000000+2449000000</f>
        <v>418735000000</v>
      </c>
      <c r="F15" s="265">
        <f t="shared" si="4"/>
        <v>1288281755253</v>
      </c>
      <c r="G15" s="265">
        <f>505125634157-N15</f>
        <v>505125634157</v>
      </c>
      <c r="H15" s="265">
        <v>39226750800</v>
      </c>
      <c r="I15" s="265"/>
      <c r="J15" s="265">
        <f>602133135185-M15</f>
        <v>601818135185</v>
      </c>
      <c r="K15" s="265">
        <v>202394828595</v>
      </c>
      <c r="L15" s="265"/>
      <c r="M15" s="265">
        <f t="shared" si="5"/>
        <v>315000000</v>
      </c>
      <c r="N15" s="265"/>
      <c r="O15" s="265">
        <f>'61.31'!I57</f>
        <v>315000000</v>
      </c>
      <c r="P15" s="265">
        <v>17271274000</v>
      </c>
      <c r="Q15" s="265">
        <v>181022985911</v>
      </c>
      <c r="R15" s="265">
        <f t="shared" si="1"/>
        <v>198.65746718597242</v>
      </c>
      <c r="S15" s="265">
        <f t="shared" si="1"/>
        <v>219.85020571860079</v>
      </c>
      <c r="T15" s="265">
        <f t="shared" si="2"/>
        <v>143.72291190968033</v>
      </c>
      <c r="U15" s="542"/>
    </row>
    <row r="16" spans="1:21" s="258" customFormat="1" ht="21.75" customHeight="1">
      <c r="A16" s="1143">
        <v>5</v>
      </c>
      <c r="B16" s="264" t="s">
        <v>1358</v>
      </c>
      <c r="C16" s="262">
        <f t="shared" si="3"/>
        <v>982521000000</v>
      </c>
      <c r="D16" s="265">
        <v>215805000000</v>
      </c>
      <c r="E16" s="265">
        <f>742231000000+20823000000+3662000000</f>
        <v>766716000000</v>
      </c>
      <c r="F16" s="265">
        <f t="shared" si="4"/>
        <v>1810162180153</v>
      </c>
      <c r="G16" s="265">
        <f>638978552440-N16</f>
        <v>638978552440</v>
      </c>
      <c r="H16" s="265">
        <v>133258868201</v>
      </c>
      <c r="I16" s="265"/>
      <c r="J16" s="265">
        <f>912853031614-M16</f>
        <v>912117931614</v>
      </c>
      <c r="K16" s="265">
        <v>396377708951</v>
      </c>
      <c r="L16" s="265"/>
      <c r="M16" s="265">
        <f t="shared" si="5"/>
        <v>735100000</v>
      </c>
      <c r="N16" s="265"/>
      <c r="O16" s="265">
        <f>'61.31'!I58</f>
        <v>735100000</v>
      </c>
      <c r="P16" s="265">
        <v>24027643672</v>
      </c>
      <c r="Q16" s="265">
        <v>258330596099</v>
      </c>
      <c r="R16" s="265">
        <f t="shared" si="1"/>
        <v>184.23648758174124</v>
      </c>
      <c r="S16" s="265">
        <f t="shared" si="1"/>
        <v>296.0907080188133</v>
      </c>
      <c r="T16" s="265">
        <f t="shared" si="2"/>
        <v>118.96424903275789</v>
      </c>
      <c r="U16" s="542"/>
    </row>
    <row r="17" spans="1:21" s="258" customFormat="1" ht="21.75" customHeight="1">
      <c r="A17" s="1143">
        <v>6</v>
      </c>
      <c r="B17" s="264" t="s">
        <v>1359</v>
      </c>
      <c r="C17" s="262">
        <f t="shared" si="3"/>
        <v>868247000000</v>
      </c>
      <c r="D17" s="265">
        <v>282686000000</v>
      </c>
      <c r="E17" s="265">
        <f>565889000000+18129000000+1543000000</f>
        <v>585561000000</v>
      </c>
      <c r="F17" s="265">
        <f t="shared" si="4"/>
        <v>1970298989803</v>
      </c>
      <c r="G17" s="265">
        <f>569943447465-N17</f>
        <v>569943447465</v>
      </c>
      <c r="H17" s="265">
        <v>156334361958</v>
      </c>
      <c r="I17" s="265"/>
      <c r="J17" s="265">
        <f>684672050164-M17</f>
        <v>684462050164</v>
      </c>
      <c r="K17" s="265">
        <v>243043916017</v>
      </c>
      <c r="L17" s="265"/>
      <c r="M17" s="265">
        <f t="shared" si="5"/>
        <v>210000000</v>
      </c>
      <c r="N17" s="265"/>
      <c r="O17" s="265">
        <f>'61.31'!I59</f>
        <v>210000000</v>
      </c>
      <c r="P17" s="265">
        <v>2943784000</v>
      </c>
      <c r="Q17" s="265">
        <v>715683492174</v>
      </c>
      <c r="R17" s="265">
        <f t="shared" si="1"/>
        <v>226.92839592915379</v>
      </c>
      <c r="S17" s="265">
        <f t="shared" si="1"/>
        <v>201.61714675116559</v>
      </c>
      <c r="T17" s="265">
        <f t="shared" si="2"/>
        <v>116.88996537747562</v>
      </c>
      <c r="U17" s="542"/>
    </row>
    <row r="18" spans="1:21" s="258" customFormat="1" ht="21.75" customHeight="1">
      <c r="A18" s="1143">
        <v>7</v>
      </c>
      <c r="B18" s="264" t="s">
        <v>1360</v>
      </c>
      <c r="C18" s="262">
        <f t="shared" si="3"/>
        <v>531096000000</v>
      </c>
      <c r="D18" s="265">
        <v>99612000000</v>
      </c>
      <c r="E18" s="265">
        <f>417926000000+10989000000+2569000000</f>
        <v>431484000000</v>
      </c>
      <c r="F18" s="265">
        <f t="shared" si="4"/>
        <v>1249206968498</v>
      </c>
      <c r="G18" s="265">
        <f>504239844354-N18</f>
        <v>504239844354</v>
      </c>
      <c r="H18" s="265">
        <v>83577670443</v>
      </c>
      <c r="I18" s="265"/>
      <c r="J18" s="265">
        <f>478229489375-M18</f>
        <v>477884489375</v>
      </c>
      <c r="K18" s="265">
        <v>221807051896</v>
      </c>
      <c r="L18" s="265"/>
      <c r="M18" s="265">
        <f t="shared" si="5"/>
        <v>345000000</v>
      </c>
      <c r="N18" s="265"/>
      <c r="O18" s="265">
        <f>'61.31'!I60</f>
        <v>345000000</v>
      </c>
      <c r="P18" s="265">
        <v>7916149208</v>
      </c>
      <c r="Q18" s="265">
        <v>266737634769</v>
      </c>
      <c r="R18" s="265">
        <f t="shared" si="1"/>
        <v>235.21302523423259</v>
      </c>
      <c r="S18" s="265">
        <f t="shared" si="1"/>
        <v>506.20391554631976</v>
      </c>
      <c r="T18" s="265">
        <f t="shared" si="2"/>
        <v>110.7536987176813</v>
      </c>
      <c r="U18" s="542"/>
    </row>
    <row r="19" spans="1:21" s="258" customFormat="1" ht="21.75" customHeight="1">
      <c r="A19" s="1143">
        <v>8</v>
      </c>
      <c r="B19" s="264" t="s">
        <v>1361</v>
      </c>
      <c r="C19" s="262">
        <f>SUM(D19:E19)</f>
        <v>812510000000</v>
      </c>
      <c r="D19" s="265">
        <v>109141000000</v>
      </c>
      <c r="E19" s="265">
        <f>683436000000+16597000000+3336000000</f>
        <v>703369000000</v>
      </c>
      <c r="F19" s="265">
        <f t="shared" si="4"/>
        <v>1334528760872</v>
      </c>
      <c r="G19" s="265">
        <f>472446362154-N19</f>
        <v>472446362154</v>
      </c>
      <c r="H19" s="265">
        <v>95219034500</v>
      </c>
      <c r="I19" s="265"/>
      <c r="J19" s="265">
        <f>777607492938-M19</f>
        <v>777037492938</v>
      </c>
      <c r="K19" s="265">
        <v>370397776385</v>
      </c>
      <c r="L19" s="265"/>
      <c r="M19" s="265">
        <f t="shared" si="5"/>
        <v>570000000</v>
      </c>
      <c r="N19" s="265"/>
      <c r="O19" s="265">
        <f>'61.31'!I61</f>
        <v>570000000</v>
      </c>
      <c r="P19" s="265">
        <v>11340397822</v>
      </c>
      <c r="Q19" s="265">
        <v>84474905780</v>
      </c>
      <c r="R19" s="265">
        <f t="shared" si="1"/>
        <v>164.24767213597372</v>
      </c>
      <c r="S19" s="265">
        <f t="shared" si="1"/>
        <v>432.87706925353444</v>
      </c>
      <c r="T19" s="265">
        <f t="shared" si="2"/>
        <v>110.47366217987997</v>
      </c>
      <c r="U19" s="542"/>
    </row>
    <row r="20" spans="1:21" s="268" customFormat="1" ht="12">
      <c r="A20" s="266"/>
      <c r="B20" s="267"/>
      <c r="C20" s="266"/>
      <c r="D20" s="266"/>
      <c r="E20" s="266"/>
      <c r="F20" s="266"/>
      <c r="G20" s="266"/>
      <c r="H20" s="266"/>
      <c r="I20" s="266"/>
      <c r="J20" s="266"/>
      <c r="K20" s="266"/>
      <c r="L20" s="266"/>
      <c r="M20" s="266"/>
      <c r="N20" s="266"/>
      <c r="O20" s="266"/>
      <c r="P20" s="266"/>
      <c r="Q20" s="266"/>
      <c r="R20" s="266"/>
      <c r="S20" s="266"/>
      <c r="T20" s="266"/>
      <c r="U20" s="544"/>
    </row>
    <row r="21" spans="1:21" ht="18">
      <c r="A21" s="269"/>
      <c r="E21" s="519"/>
      <c r="F21" s="518"/>
      <c r="G21" s="521"/>
      <c r="H21" s="540"/>
      <c r="I21" s="519"/>
      <c r="J21" s="538"/>
      <c r="K21" s="519"/>
      <c r="M21" s="1304"/>
      <c r="N21" s="1304"/>
      <c r="P21" s="517"/>
      <c r="Q21" s="270"/>
    </row>
    <row r="22" spans="1:21">
      <c r="A22" s="269"/>
      <c r="F22" s="539"/>
      <c r="G22" s="521"/>
      <c r="H22" s="519"/>
      <c r="I22" s="519"/>
      <c r="J22" s="538"/>
      <c r="K22" s="519"/>
      <c r="M22" s="1304"/>
      <c r="N22" s="1304"/>
      <c r="P22" s="520"/>
      <c r="Q22" s="520"/>
    </row>
    <row r="23" spans="1:21">
      <c r="A23" s="269"/>
      <c r="F23" s="519"/>
      <c r="G23" s="521"/>
      <c r="H23" s="519"/>
      <c r="I23" s="519"/>
      <c r="J23" s="538"/>
      <c r="K23" s="538"/>
      <c r="Q23" s="271"/>
    </row>
    <row r="24" spans="1:21">
      <c r="A24" s="269"/>
      <c r="F24" s="519"/>
      <c r="G24" s="521"/>
      <c r="H24" s="519"/>
      <c r="I24" s="519"/>
      <c r="J24" s="538"/>
      <c r="K24" s="539"/>
      <c r="M24" s="734"/>
      <c r="Q24" s="272"/>
    </row>
    <row r="25" spans="1:21">
      <c r="A25" s="269"/>
      <c r="F25" s="519"/>
      <c r="G25" s="521"/>
      <c r="H25" s="519"/>
      <c r="I25" s="519"/>
      <c r="J25" s="538"/>
      <c r="K25" s="539"/>
      <c r="Q25" s="272"/>
    </row>
    <row r="26" spans="1:21">
      <c r="A26" s="269"/>
      <c r="F26" s="539"/>
      <c r="G26" s="521"/>
      <c r="H26" s="519"/>
      <c r="I26" s="519"/>
      <c r="J26" s="538"/>
      <c r="K26" s="519"/>
      <c r="Q26" s="272"/>
    </row>
    <row r="27" spans="1:21">
      <c r="F27" s="519"/>
      <c r="G27" s="521"/>
      <c r="H27" s="372"/>
      <c r="Q27" s="272"/>
    </row>
    <row r="28" spans="1:21">
      <c r="F28" s="519"/>
      <c r="G28" s="521"/>
      <c r="H28" s="372"/>
      <c r="Q28" s="9"/>
    </row>
    <row r="29" spans="1:21">
      <c r="F29" s="519"/>
      <c r="G29" s="521"/>
      <c r="H29" s="372"/>
      <c r="Q29" s="9"/>
    </row>
    <row r="30" spans="1:21">
      <c r="F30" s="519"/>
      <c r="G30" s="521"/>
      <c r="H30" s="372"/>
      <c r="Q30" s="246"/>
    </row>
    <row r="31" spans="1:21">
      <c r="F31" s="519"/>
      <c r="G31" s="521"/>
      <c r="H31" s="372"/>
    </row>
    <row r="32" spans="1:21">
      <c r="F32" s="519"/>
      <c r="H32" s="372"/>
    </row>
    <row r="33" spans="6:8">
      <c r="F33" s="519"/>
      <c r="H33" s="371"/>
    </row>
    <row r="34" spans="6:8">
      <c r="F34" s="519"/>
      <c r="H34" s="371"/>
    </row>
    <row r="35" spans="6:8">
      <c r="H35" s="371"/>
    </row>
  </sheetData>
  <mergeCells count="31">
    <mergeCell ref="Q2:T2"/>
    <mergeCell ref="A4:T4"/>
    <mergeCell ref="T7:T9"/>
    <mergeCell ref="M8:M9"/>
    <mergeCell ref="P7:P9"/>
    <mergeCell ref="Q7:Q9"/>
    <mergeCell ref="R7:R9"/>
    <mergeCell ref="S7:S9"/>
    <mergeCell ref="M7:O7"/>
    <mergeCell ref="N8:O8"/>
    <mergeCell ref="J7:L7"/>
    <mergeCell ref="G8:G9"/>
    <mergeCell ref="H8:I8"/>
    <mergeCell ref="J8:J9"/>
    <mergeCell ref="K8:L8"/>
    <mergeCell ref="M21:M22"/>
    <mergeCell ref="N21:N22"/>
    <mergeCell ref="L2:M2"/>
    <mergeCell ref="N2:O2"/>
    <mergeCell ref="A3:T3"/>
    <mergeCell ref="R5:T5"/>
    <mergeCell ref="A6:A9"/>
    <mergeCell ref="B6:B9"/>
    <mergeCell ref="C6:E6"/>
    <mergeCell ref="F6:Q6"/>
    <mergeCell ref="R6:T6"/>
    <mergeCell ref="C7:C9"/>
    <mergeCell ref="D7:D9"/>
    <mergeCell ref="E7:E9"/>
    <mergeCell ref="F7:F9"/>
    <mergeCell ref="G7:I7"/>
  </mergeCells>
  <pageMargins left="0.35433070866141703" right="0.196850393700787" top="0.7" bottom="0.55118110236220497" header="0.31496062992126" footer="0.31496062992126"/>
  <pageSetup paperSize="8" scale="70"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XFD24"/>
  <sheetViews>
    <sheetView topLeftCell="M1" workbookViewId="0">
      <selection activeCell="A4" sqref="A4:Z4"/>
    </sheetView>
  </sheetViews>
  <sheetFormatPr defaultRowHeight="18"/>
  <cols>
    <col min="1" max="1" width="3.4609375" style="8" customWidth="1"/>
    <col min="2" max="2" width="7.3046875" customWidth="1"/>
    <col min="3" max="3" width="10.3046875" customWidth="1"/>
    <col min="4" max="4" width="9.765625" customWidth="1"/>
    <col min="5" max="5" width="9.07421875" customWidth="1"/>
    <col min="6" max="6" width="3.3046875" customWidth="1"/>
    <col min="7" max="7" width="9.4609375" customWidth="1"/>
    <col min="8" max="8" width="4.3046875" customWidth="1"/>
    <col min="9" max="9" width="9" customWidth="1"/>
    <col min="10" max="10" width="8.23046875" customWidth="1"/>
    <col min="11" max="11" width="10.3046875" customWidth="1"/>
    <col min="12" max="12" width="10" customWidth="1"/>
    <col min="13" max="13" width="9.921875" customWidth="1"/>
    <col min="14" max="14" width="3.765625" customWidth="1"/>
    <col min="15" max="15" width="9.921875" style="68" customWidth="1"/>
    <col min="16" max="16" width="4.4609375" customWidth="1"/>
    <col min="17" max="17" width="9.765625" style="281" customWidth="1"/>
    <col min="18" max="18" width="7.921875" style="64" customWidth="1"/>
    <col min="19" max="19" width="4.23046875" customWidth="1"/>
    <col min="20" max="20" width="4.4609375" customWidth="1"/>
    <col min="21" max="21" width="3.921875" customWidth="1"/>
    <col min="22" max="22" width="3.3828125" customWidth="1"/>
    <col min="23" max="23" width="4.4609375" customWidth="1"/>
    <col min="24" max="24" width="3.07421875" customWidth="1"/>
    <col min="25" max="26" width="4.4609375" customWidth="1"/>
  </cols>
  <sheetData>
    <row r="1" spans="1:16384" ht="17.399999999999999">
      <c r="A1" s="49"/>
      <c r="B1" s="272"/>
      <c r="C1" s="273"/>
      <c r="D1" s="274"/>
      <c r="E1" s="275"/>
      <c r="F1" s="274"/>
      <c r="G1" s="275"/>
      <c r="H1" s="274"/>
      <c r="I1" s="275"/>
      <c r="J1" s="274"/>
      <c r="K1" s="275"/>
      <c r="L1" s="274"/>
      <c r="M1" s="275"/>
      <c r="N1" s="274"/>
      <c r="O1" s="275"/>
      <c r="P1" s="274"/>
      <c r="Q1" s="276"/>
      <c r="R1" s="274"/>
      <c r="S1" s="275"/>
      <c r="T1" s="277" t="s">
        <v>3400</v>
      </c>
      <c r="V1" s="274"/>
      <c r="W1" s="275"/>
      <c r="X1" s="274"/>
      <c r="Y1" s="275"/>
      <c r="Z1" s="274"/>
      <c r="AA1" s="275"/>
      <c r="AB1" s="274"/>
      <c r="AC1" s="275"/>
      <c r="AD1" s="274"/>
      <c r="AE1" s="275"/>
      <c r="AF1" s="274"/>
      <c r="AG1" s="275"/>
      <c r="AH1" s="274"/>
      <c r="AI1" s="275"/>
      <c r="AJ1" s="274"/>
      <c r="AK1" s="275"/>
      <c r="AL1" s="274"/>
      <c r="AM1" s="275"/>
      <c r="AN1" s="274"/>
      <c r="AO1" s="275"/>
      <c r="AP1" s="274"/>
      <c r="AQ1" s="275"/>
      <c r="AR1" s="274"/>
      <c r="AS1" s="275"/>
      <c r="AT1" s="274"/>
      <c r="AU1" s="275"/>
      <c r="AV1" s="274"/>
      <c r="AW1" s="275"/>
      <c r="AX1" s="274"/>
      <c r="AY1" s="275"/>
      <c r="AZ1" s="274"/>
      <c r="BA1" s="275"/>
      <c r="BB1" s="274"/>
      <c r="BC1" s="275"/>
      <c r="BD1" s="274"/>
      <c r="BE1" s="275"/>
      <c r="BF1" s="274"/>
      <c r="BG1" s="275"/>
      <c r="BH1" s="274"/>
      <c r="BI1" s="275"/>
      <c r="BJ1" s="274"/>
      <c r="BK1" s="275"/>
      <c r="BL1" s="274"/>
      <c r="BM1" s="275"/>
      <c r="BN1" s="274"/>
      <c r="BO1" s="275"/>
      <c r="BP1" s="274"/>
      <c r="BQ1" s="275"/>
      <c r="BR1" s="274"/>
      <c r="BS1" s="275"/>
      <c r="BT1" s="274"/>
      <c r="BU1" s="275"/>
      <c r="BV1" s="274"/>
      <c r="BW1" s="275"/>
      <c r="BX1" s="274"/>
      <c r="BY1" s="275"/>
      <c r="BZ1" s="274"/>
      <c r="CA1" s="275"/>
      <c r="CB1" s="274"/>
      <c r="CC1" s="275"/>
      <c r="CD1" s="274"/>
      <c r="CE1" s="275"/>
      <c r="CF1" s="274"/>
      <c r="CG1" s="275"/>
      <c r="CH1" s="274"/>
      <c r="CI1" s="275"/>
      <c r="CJ1" s="274"/>
      <c r="CK1" s="275"/>
      <c r="CL1" s="274"/>
      <c r="CM1" s="275"/>
      <c r="CN1" s="274"/>
      <c r="CO1" s="275"/>
      <c r="CP1" s="274"/>
      <c r="CQ1" s="275"/>
      <c r="CR1" s="274"/>
      <c r="CS1" s="275"/>
      <c r="CT1" s="274"/>
      <c r="CU1" s="275"/>
      <c r="CV1" s="274"/>
      <c r="CW1" s="275"/>
      <c r="CX1" s="274"/>
      <c r="CY1" s="275"/>
      <c r="CZ1" s="274"/>
      <c r="DA1" s="275"/>
      <c r="DB1" s="274"/>
      <c r="DC1" s="275"/>
      <c r="DD1" s="274"/>
      <c r="DE1" s="275"/>
      <c r="DF1" s="274"/>
      <c r="DG1" s="275"/>
      <c r="DH1" s="274"/>
      <c r="DI1" s="275"/>
      <c r="DJ1" s="274"/>
      <c r="DK1" s="275"/>
      <c r="DL1" s="274"/>
      <c r="DM1" s="275"/>
      <c r="DN1" s="274"/>
      <c r="DO1" s="275"/>
      <c r="DP1" s="274"/>
      <c r="DQ1" s="275"/>
      <c r="DR1" s="274"/>
      <c r="DS1" s="275"/>
      <c r="DT1" s="274"/>
      <c r="DU1" s="275"/>
      <c r="DV1" s="274"/>
      <c r="DW1" s="275"/>
      <c r="DX1" s="274"/>
      <c r="DY1" s="275"/>
      <c r="DZ1" s="274"/>
      <c r="EA1" s="275"/>
      <c r="EB1" s="274"/>
      <c r="EC1" s="275"/>
      <c r="ED1" s="274"/>
      <c r="EE1" s="275"/>
      <c r="EF1" s="274"/>
      <c r="EG1" s="275"/>
      <c r="EH1" s="274"/>
      <c r="EI1" s="275"/>
      <c r="EJ1" s="274"/>
      <c r="EK1" s="275"/>
      <c r="EL1" s="274"/>
      <c r="EM1" s="275"/>
      <c r="EN1" s="274"/>
      <c r="EO1" s="275"/>
      <c r="EP1" s="274"/>
      <c r="EQ1" s="275"/>
      <c r="ER1" s="274"/>
      <c r="ES1" s="275"/>
      <c r="ET1" s="274"/>
      <c r="EU1" s="275"/>
      <c r="EV1" s="274"/>
      <c r="EW1" s="275"/>
      <c r="EX1" s="274"/>
      <c r="EY1" s="275"/>
      <c r="EZ1" s="274"/>
      <c r="FA1" s="275"/>
      <c r="FB1" s="274"/>
      <c r="FC1" s="275"/>
      <c r="FD1" s="274"/>
      <c r="FE1" s="275"/>
      <c r="FF1" s="274"/>
      <c r="FG1" s="275"/>
      <c r="FH1" s="274"/>
      <c r="FI1" s="275"/>
      <c r="FJ1" s="274"/>
      <c r="FK1" s="275"/>
      <c r="FL1" s="274"/>
      <c r="FM1" s="275"/>
      <c r="FN1" s="274"/>
      <c r="FO1" s="275"/>
      <c r="FP1" s="274"/>
      <c r="FQ1" s="275"/>
      <c r="FR1" s="274"/>
      <c r="FS1" s="275"/>
      <c r="FT1" s="274"/>
      <c r="FU1" s="275"/>
      <c r="FV1" s="274"/>
      <c r="FW1" s="275"/>
      <c r="FX1" s="274"/>
      <c r="FY1" s="275"/>
      <c r="FZ1" s="274"/>
      <c r="GA1" s="275"/>
      <c r="GB1" s="274"/>
      <c r="GC1" s="275"/>
      <c r="GD1" s="274"/>
      <c r="GE1" s="275"/>
      <c r="GF1" s="274"/>
      <c r="GG1" s="275"/>
      <c r="GH1" s="274"/>
      <c r="GI1" s="275"/>
      <c r="GJ1" s="274"/>
      <c r="GK1" s="275"/>
      <c r="GL1" s="274"/>
      <c r="GM1" s="275"/>
      <c r="GN1" s="274"/>
      <c r="GO1" s="275"/>
      <c r="GP1" s="274"/>
      <c r="GQ1" s="275"/>
      <c r="GR1" s="274"/>
      <c r="GS1" s="275"/>
      <c r="GT1" s="274"/>
      <c r="GU1" s="275"/>
      <c r="GV1" s="274"/>
      <c r="GW1" s="275"/>
      <c r="GX1" s="274"/>
      <c r="GY1" s="275"/>
      <c r="GZ1" s="274"/>
      <c r="HA1" s="275"/>
      <c r="HB1" s="274"/>
      <c r="HC1" s="275"/>
      <c r="HD1" s="274"/>
      <c r="HE1" s="275"/>
      <c r="HF1" s="274"/>
      <c r="HG1" s="275"/>
      <c r="HH1" s="274"/>
      <c r="HI1" s="275"/>
      <c r="HJ1" s="274"/>
      <c r="HK1" s="275"/>
      <c r="HL1" s="274"/>
      <c r="HM1" s="275"/>
      <c r="HN1" s="274"/>
      <c r="HO1" s="275"/>
      <c r="HP1" s="274"/>
      <c r="HQ1" s="275"/>
      <c r="HR1" s="274"/>
      <c r="HS1" s="275"/>
      <c r="HT1" s="274"/>
      <c r="HU1" s="275"/>
      <c r="HV1" s="274"/>
      <c r="HW1" s="275"/>
      <c r="HX1" s="274"/>
      <c r="HY1" s="275"/>
      <c r="HZ1" s="274"/>
      <c r="IA1" s="275"/>
      <c r="IB1" s="274"/>
      <c r="IC1" s="275"/>
      <c r="ID1" s="274"/>
      <c r="IE1" s="275"/>
      <c r="IF1" s="274"/>
      <c r="IG1" s="275"/>
      <c r="IH1" s="274"/>
      <c r="II1" s="275"/>
      <c r="IJ1" s="274"/>
      <c r="IK1" s="275"/>
      <c r="IL1" s="274"/>
      <c r="IM1" s="275"/>
      <c r="IN1" s="274"/>
      <c r="IO1" s="275"/>
      <c r="IP1" s="274"/>
      <c r="IQ1" s="275"/>
      <c r="IR1" s="274"/>
      <c r="IS1" s="275"/>
      <c r="IT1" s="274"/>
      <c r="IU1" s="275"/>
      <c r="IV1" s="274"/>
      <c r="IW1" s="275"/>
      <c r="IX1" s="274"/>
      <c r="IY1" s="275"/>
      <c r="IZ1" s="274"/>
      <c r="JA1" s="275"/>
      <c r="JB1" s="274"/>
      <c r="JC1" s="275"/>
      <c r="JD1" s="274"/>
      <c r="JE1" s="275"/>
      <c r="JF1" s="274"/>
      <c r="JG1" s="275"/>
      <c r="JH1" s="274"/>
      <c r="JI1" s="275"/>
      <c r="JJ1" s="274"/>
      <c r="JK1" s="275"/>
      <c r="JL1" s="274"/>
      <c r="JM1" s="275"/>
      <c r="JN1" s="274"/>
      <c r="JO1" s="275"/>
      <c r="JP1" s="274"/>
      <c r="JQ1" s="275"/>
      <c r="JR1" s="274"/>
      <c r="JS1" s="275"/>
      <c r="JT1" s="274"/>
      <c r="JU1" s="275"/>
      <c r="JV1" s="274"/>
      <c r="JW1" s="275"/>
      <c r="JX1" s="274"/>
      <c r="JY1" s="275"/>
      <c r="JZ1" s="274"/>
      <c r="KA1" s="275"/>
      <c r="KB1" s="274"/>
      <c r="KC1" s="275"/>
      <c r="KD1" s="274"/>
      <c r="KE1" s="275"/>
      <c r="KF1" s="274"/>
      <c r="KG1" s="275"/>
      <c r="KH1" s="274"/>
      <c r="KI1" s="275"/>
      <c r="KJ1" s="274"/>
      <c r="KK1" s="275"/>
      <c r="KL1" s="274"/>
      <c r="KM1" s="275"/>
      <c r="KN1" s="274"/>
      <c r="KO1" s="275"/>
      <c r="KP1" s="274"/>
      <c r="KQ1" s="275"/>
      <c r="KR1" s="274"/>
      <c r="KS1" s="275"/>
      <c r="KT1" s="274"/>
      <c r="KU1" s="275"/>
      <c r="KV1" s="274"/>
      <c r="KW1" s="275"/>
      <c r="KX1" s="274"/>
      <c r="KY1" s="275"/>
      <c r="KZ1" s="274"/>
      <c r="LA1" s="275"/>
      <c r="LB1" s="274"/>
      <c r="LC1" s="275"/>
      <c r="LD1" s="274"/>
      <c r="LE1" s="275"/>
      <c r="LF1" s="274"/>
      <c r="LG1" s="275"/>
      <c r="LH1" s="274"/>
      <c r="LI1" s="275"/>
      <c r="LJ1" s="274"/>
      <c r="LK1" s="275"/>
      <c r="LL1" s="274"/>
      <c r="LM1" s="275"/>
      <c r="LN1" s="274"/>
      <c r="LO1" s="275"/>
      <c r="LP1" s="274"/>
      <c r="LQ1" s="275"/>
      <c r="LR1" s="274"/>
      <c r="LS1" s="275"/>
      <c r="LT1" s="274"/>
      <c r="LU1" s="275"/>
      <c r="LV1" s="274"/>
      <c r="LW1" s="275"/>
      <c r="LX1" s="274"/>
      <c r="LY1" s="275"/>
      <c r="LZ1" s="274"/>
      <c r="MA1" s="275"/>
      <c r="MB1" s="274"/>
      <c r="MC1" s="275"/>
      <c r="MD1" s="274"/>
      <c r="ME1" s="275"/>
      <c r="MF1" s="274"/>
      <c r="MG1" s="275"/>
      <c r="MH1" s="274"/>
      <c r="MI1" s="275"/>
      <c r="MJ1" s="274"/>
      <c r="MK1" s="275"/>
      <c r="ML1" s="274"/>
      <c r="MM1" s="275"/>
      <c r="MN1" s="274"/>
      <c r="MO1" s="275"/>
      <c r="MP1" s="274"/>
      <c r="MQ1" s="275"/>
      <c r="MR1" s="274"/>
      <c r="MS1" s="275"/>
      <c r="MT1" s="274"/>
      <c r="MU1" s="275"/>
      <c r="MV1" s="274"/>
      <c r="MW1" s="275"/>
      <c r="MX1" s="274"/>
      <c r="MY1" s="275"/>
      <c r="MZ1" s="274"/>
      <c r="NA1" s="275"/>
      <c r="NB1" s="274"/>
      <c r="NC1" s="275"/>
      <c r="ND1" s="274"/>
      <c r="NE1" s="275"/>
      <c r="NF1" s="274"/>
      <c r="NG1" s="275"/>
      <c r="NH1" s="274"/>
      <c r="NI1" s="275"/>
      <c r="NJ1" s="274"/>
      <c r="NK1" s="275"/>
      <c r="NL1" s="274"/>
      <c r="NM1" s="275"/>
      <c r="NN1" s="274"/>
      <c r="NO1" s="275"/>
      <c r="NP1" s="274"/>
      <c r="NQ1" s="275"/>
      <c r="NR1" s="274"/>
      <c r="NS1" s="275"/>
      <c r="NT1" s="274"/>
      <c r="NU1" s="275"/>
      <c r="NV1" s="274"/>
      <c r="NW1" s="275"/>
      <c r="NX1" s="274"/>
      <c r="NY1" s="275"/>
      <c r="NZ1" s="274"/>
      <c r="OA1" s="275"/>
      <c r="OB1" s="274"/>
      <c r="OC1" s="275"/>
      <c r="OD1" s="274"/>
      <c r="OE1" s="275"/>
      <c r="OF1" s="274"/>
      <c r="OG1" s="275"/>
      <c r="OH1" s="274"/>
      <c r="OI1" s="275"/>
      <c r="OJ1" s="274"/>
      <c r="OK1" s="275"/>
      <c r="OL1" s="274"/>
      <c r="OM1" s="275"/>
      <c r="ON1" s="274"/>
      <c r="OO1" s="275"/>
      <c r="OP1" s="274"/>
      <c r="OQ1" s="275"/>
      <c r="OR1" s="274"/>
      <c r="OS1" s="275"/>
      <c r="OT1" s="274"/>
      <c r="OU1" s="275"/>
      <c r="OV1" s="274"/>
      <c r="OW1" s="275"/>
      <c r="OX1" s="274"/>
      <c r="OY1" s="275"/>
      <c r="OZ1" s="274"/>
      <c r="PA1" s="275"/>
      <c r="PB1" s="274"/>
      <c r="PC1" s="275"/>
      <c r="PD1" s="274"/>
      <c r="PE1" s="275"/>
      <c r="PF1" s="274"/>
      <c r="PG1" s="275"/>
      <c r="PH1" s="274"/>
      <c r="PI1" s="275"/>
      <c r="PJ1" s="274"/>
      <c r="PK1" s="275"/>
      <c r="PL1" s="274"/>
      <c r="PM1" s="275"/>
      <c r="PN1" s="274"/>
      <c r="PO1" s="275"/>
      <c r="PP1" s="274"/>
      <c r="PQ1" s="275"/>
      <c r="PR1" s="274"/>
      <c r="PS1" s="275"/>
      <c r="PT1" s="274"/>
      <c r="PU1" s="275"/>
      <c r="PV1" s="274"/>
      <c r="PW1" s="275"/>
      <c r="PX1" s="274"/>
      <c r="PY1" s="275"/>
      <c r="PZ1" s="274"/>
      <c r="QA1" s="275"/>
      <c r="QB1" s="274"/>
      <c r="QC1" s="275"/>
      <c r="QD1" s="274"/>
      <c r="QE1" s="275"/>
      <c r="QF1" s="274"/>
      <c r="QG1" s="275"/>
      <c r="QH1" s="274"/>
      <c r="QI1" s="275"/>
      <c r="QJ1" s="274"/>
      <c r="QK1" s="275"/>
      <c r="QL1" s="274"/>
      <c r="QM1" s="275"/>
      <c r="QN1" s="274"/>
      <c r="QO1" s="275"/>
      <c r="QP1" s="274"/>
      <c r="QQ1" s="275"/>
      <c r="QR1" s="274"/>
      <c r="QS1" s="275"/>
      <c r="QT1" s="274"/>
      <c r="QU1" s="275"/>
      <c r="QV1" s="274"/>
      <c r="QW1" s="275"/>
      <c r="QX1" s="274"/>
      <c r="QY1" s="275"/>
      <c r="QZ1" s="274"/>
      <c r="RA1" s="275"/>
      <c r="RB1" s="274"/>
      <c r="RC1" s="275"/>
      <c r="RD1" s="274"/>
      <c r="RE1" s="275"/>
      <c r="RF1" s="274"/>
      <c r="RG1" s="275"/>
      <c r="RH1" s="274"/>
      <c r="RI1" s="275"/>
      <c r="RJ1" s="274"/>
      <c r="RK1" s="275"/>
      <c r="RL1" s="274"/>
      <c r="RM1" s="275"/>
      <c r="RN1" s="274"/>
      <c r="RO1" s="275"/>
      <c r="RP1" s="274"/>
      <c r="RQ1" s="275"/>
      <c r="RR1" s="274"/>
      <c r="RS1" s="275"/>
      <c r="RT1" s="274"/>
      <c r="RU1" s="275"/>
      <c r="RV1" s="274"/>
      <c r="RW1" s="275"/>
      <c r="RX1" s="274"/>
      <c r="RY1" s="275"/>
      <c r="RZ1" s="274"/>
      <c r="SA1" s="275"/>
      <c r="SB1" s="274"/>
      <c r="SC1" s="275"/>
      <c r="SD1" s="274"/>
      <c r="SE1" s="275"/>
      <c r="SF1" s="274"/>
      <c r="SG1" s="275"/>
      <c r="SH1" s="274"/>
      <c r="SI1" s="275"/>
      <c r="SJ1" s="274"/>
      <c r="SK1" s="275"/>
      <c r="SL1" s="274"/>
      <c r="SM1" s="275"/>
      <c r="SN1" s="274"/>
      <c r="SO1" s="275"/>
      <c r="SP1" s="274"/>
      <c r="SQ1" s="275"/>
      <c r="SR1" s="274"/>
      <c r="SS1" s="275"/>
      <c r="ST1" s="274"/>
      <c r="SU1" s="275"/>
      <c r="SV1" s="274"/>
      <c r="SW1" s="275"/>
      <c r="SX1" s="274"/>
      <c r="SY1" s="275"/>
      <c r="SZ1" s="274"/>
      <c r="TA1" s="275"/>
      <c r="TB1" s="274"/>
      <c r="TC1" s="275"/>
      <c r="TD1" s="274"/>
      <c r="TE1" s="275"/>
      <c r="TF1" s="274"/>
      <c r="TG1" s="275"/>
      <c r="TH1" s="274"/>
      <c r="TI1" s="275"/>
      <c r="TJ1" s="274"/>
      <c r="TK1" s="275"/>
      <c r="TL1" s="274"/>
      <c r="TM1" s="275"/>
      <c r="TN1" s="274"/>
      <c r="TO1" s="275"/>
      <c r="TP1" s="274"/>
      <c r="TQ1" s="275"/>
      <c r="TR1" s="274"/>
      <c r="TS1" s="275"/>
      <c r="TT1" s="274"/>
      <c r="TU1" s="275"/>
      <c r="TV1" s="274"/>
      <c r="TW1" s="275"/>
      <c r="TX1" s="274"/>
      <c r="TY1" s="275"/>
      <c r="TZ1" s="274"/>
      <c r="UA1" s="275"/>
      <c r="UB1" s="274"/>
      <c r="UC1" s="275"/>
      <c r="UD1" s="274"/>
      <c r="UE1" s="275"/>
      <c r="UF1" s="274"/>
      <c r="UG1" s="275"/>
      <c r="UH1" s="274"/>
      <c r="UI1" s="275"/>
      <c r="UJ1" s="274"/>
      <c r="UK1" s="275"/>
      <c r="UL1" s="274"/>
      <c r="UM1" s="275"/>
      <c r="UN1" s="274"/>
      <c r="UO1" s="275"/>
      <c r="UP1" s="274"/>
      <c r="UQ1" s="275"/>
      <c r="UR1" s="274"/>
      <c r="US1" s="275"/>
      <c r="UT1" s="274"/>
      <c r="UU1" s="275"/>
      <c r="UV1" s="274"/>
      <c r="UW1" s="275"/>
      <c r="UX1" s="274"/>
      <c r="UY1" s="275"/>
      <c r="UZ1" s="274"/>
      <c r="VA1" s="275"/>
      <c r="VB1" s="274"/>
      <c r="VC1" s="275"/>
      <c r="VD1" s="274"/>
      <c r="VE1" s="275"/>
      <c r="VF1" s="274"/>
      <c r="VG1" s="275"/>
      <c r="VH1" s="274"/>
      <c r="VI1" s="275"/>
      <c r="VJ1" s="274"/>
      <c r="VK1" s="275"/>
      <c r="VL1" s="274"/>
      <c r="VM1" s="275"/>
      <c r="VN1" s="274"/>
      <c r="VO1" s="275"/>
      <c r="VP1" s="274"/>
      <c r="VQ1" s="275"/>
      <c r="VR1" s="274"/>
      <c r="VS1" s="275"/>
      <c r="VT1" s="274"/>
      <c r="VU1" s="275"/>
      <c r="VV1" s="274"/>
      <c r="VW1" s="275"/>
      <c r="VX1" s="274"/>
      <c r="VY1" s="275"/>
      <c r="VZ1" s="274"/>
      <c r="WA1" s="275"/>
      <c r="WB1" s="274"/>
      <c r="WC1" s="275"/>
      <c r="WD1" s="274"/>
      <c r="WE1" s="275"/>
      <c r="WF1" s="274"/>
      <c r="WG1" s="275"/>
      <c r="WH1" s="274"/>
      <c r="WI1" s="275"/>
      <c r="WJ1" s="274"/>
      <c r="WK1" s="275"/>
      <c r="WL1" s="274"/>
      <c r="WM1" s="275"/>
      <c r="WN1" s="274"/>
      <c r="WO1" s="275"/>
      <c r="WP1" s="274"/>
      <c r="WQ1" s="275"/>
      <c r="WR1" s="274"/>
      <c r="WS1" s="275"/>
      <c r="WT1" s="274"/>
      <c r="WU1" s="275"/>
      <c r="WV1" s="274"/>
      <c r="WW1" s="275"/>
      <c r="WX1" s="274"/>
      <c r="WY1" s="275"/>
      <c r="WZ1" s="274"/>
      <c r="XA1" s="275"/>
      <c r="XB1" s="274"/>
      <c r="XC1" s="275"/>
      <c r="XD1" s="274"/>
      <c r="XE1" s="275"/>
      <c r="XF1" s="274"/>
      <c r="XG1" s="275"/>
      <c r="XH1" s="274"/>
      <c r="XI1" s="275"/>
      <c r="XJ1" s="274"/>
      <c r="XK1" s="275"/>
      <c r="XL1" s="274"/>
      <c r="XM1" s="275"/>
      <c r="XN1" s="274"/>
      <c r="XO1" s="275"/>
      <c r="XP1" s="274"/>
      <c r="XQ1" s="275"/>
      <c r="XR1" s="274"/>
      <c r="XS1" s="275"/>
      <c r="XT1" s="274"/>
      <c r="XU1" s="275"/>
      <c r="XV1" s="274"/>
      <c r="XW1" s="275"/>
      <c r="XX1" s="274"/>
      <c r="XY1" s="275"/>
      <c r="XZ1" s="274"/>
      <c r="YA1" s="275"/>
      <c r="YB1" s="274"/>
      <c r="YC1" s="275"/>
      <c r="YD1" s="274"/>
      <c r="YE1" s="275"/>
      <c r="YF1" s="274"/>
      <c r="YG1" s="275"/>
      <c r="YH1" s="274"/>
      <c r="YI1" s="275"/>
      <c r="YJ1" s="274"/>
      <c r="YK1" s="275"/>
      <c r="YL1" s="274"/>
      <c r="YM1" s="275"/>
      <c r="YN1" s="274"/>
      <c r="YO1" s="275"/>
      <c r="YP1" s="274"/>
      <c r="YQ1" s="275"/>
      <c r="YR1" s="274"/>
      <c r="YS1" s="275"/>
      <c r="YT1" s="274"/>
      <c r="YU1" s="275"/>
      <c r="YV1" s="274"/>
      <c r="YW1" s="275"/>
      <c r="YX1" s="274"/>
      <c r="YY1" s="275"/>
      <c r="YZ1" s="274"/>
      <c r="ZA1" s="275"/>
      <c r="ZB1" s="274"/>
      <c r="ZC1" s="275"/>
      <c r="ZD1" s="274"/>
      <c r="ZE1" s="275"/>
      <c r="ZF1" s="274"/>
      <c r="ZG1" s="275"/>
      <c r="ZH1" s="274"/>
      <c r="ZI1" s="275"/>
      <c r="ZJ1" s="274"/>
      <c r="ZK1" s="275"/>
      <c r="ZL1" s="274"/>
      <c r="ZM1" s="275"/>
      <c r="ZN1" s="274"/>
      <c r="ZO1" s="275"/>
      <c r="ZP1" s="274"/>
      <c r="ZQ1" s="275"/>
      <c r="ZR1" s="274"/>
      <c r="ZS1" s="275"/>
      <c r="ZT1" s="274"/>
      <c r="ZU1" s="275"/>
      <c r="ZV1" s="274"/>
      <c r="ZW1" s="275"/>
      <c r="ZX1" s="274"/>
      <c r="ZY1" s="275"/>
      <c r="ZZ1" s="274"/>
      <c r="AAA1" s="275"/>
      <c r="AAB1" s="274"/>
      <c r="AAC1" s="275"/>
      <c r="AAD1" s="274"/>
      <c r="AAE1" s="275"/>
      <c r="AAF1" s="274"/>
      <c r="AAG1" s="275"/>
      <c r="AAH1" s="274"/>
      <c r="AAI1" s="275"/>
      <c r="AAJ1" s="274"/>
      <c r="AAK1" s="275"/>
      <c r="AAL1" s="274"/>
      <c r="AAM1" s="275"/>
      <c r="AAN1" s="274"/>
      <c r="AAO1" s="275"/>
      <c r="AAP1" s="274"/>
      <c r="AAQ1" s="275"/>
      <c r="AAR1" s="274"/>
      <c r="AAS1" s="275"/>
      <c r="AAT1" s="274"/>
      <c r="AAU1" s="275"/>
      <c r="AAV1" s="274"/>
      <c r="AAW1" s="275"/>
      <c r="AAX1" s="274"/>
      <c r="AAY1" s="275"/>
      <c r="AAZ1" s="274"/>
      <c r="ABA1" s="275"/>
      <c r="ABB1" s="274"/>
      <c r="ABC1" s="275"/>
      <c r="ABD1" s="274"/>
      <c r="ABE1" s="275"/>
      <c r="ABF1" s="274"/>
      <c r="ABG1" s="275"/>
      <c r="ABH1" s="274"/>
      <c r="ABI1" s="275"/>
      <c r="ABJ1" s="274"/>
      <c r="ABK1" s="275"/>
      <c r="ABL1" s="274"/>
      <c r="ABM1" s="275"/>
      <c r="ABN1" s="274"/>
      <c r="ABO1" s="275"/>
      <c r="ABP1" s="274"/>
      <c r="ABQ1" s="275"/>
      <c r="ABR1" s="274"/>
      <c r="ABS1" s="275"/>
      <c r="ABT1" s="274"/>
      <c r="ABU1" s="275"/>
      <c r="ABV1" s="274"/>
      <c r="ABW1" s="275"/>
      <c r="ABX1" s="274"/>
      <c r="ABY1" s="275"/>
      <c r="ABZ1" s="274"/>
      <c r="ACA1" s="275"/>
      <c r="ACB1" s="274"/>
      <c r="ACC1" s="275"/>
      <c r="ACD1" s="274"/>
      <c r="ACE1" s="275"/>
      <c r="ACF1" s="274"/>
      <c r="ACG1" s="275"/>
      <c r="ACH1" s="274"/>
      <c r="ACI1" s="275"/>
      <c r="ACJ1" s="274"/>
      <c r="ACK1" s="275"/>
      <c r="ACL1" s="274"/>
      <c r="ACM1" s="275"/>
      <c r="ACN1" s="274"/>
      <c r="ACO1" s="275"/>
      <c r="ACP1" s="274"/>
      <c r="ACQ1" s="275"/>
      <c r="ACR1" s="274"/>
      <c r="ACS1" s="275"/>
      <c r="ACT1" s="274"/>
      <c r="ACU1" s="275"/>
      <c r="ACV1" s="274"/>
      <c r="ACW1" s="275"/>
      <c r="ACX1" s="274"/>
      <c r="ACY1" s="275"/>
      <c r="ACZ1" s="274"/>
      <c r="ADA1" s="275"/>
      <c r="ADB1" s="274"/>
      <c r="ADC1" s="275"/>
      <c r="ADD1" s="274"/>
      <c r="ADE1" s="275"/>
      <c r="ADF1" s="274"/>
      <c r="ADG1" s="275"/>
      <c r="ADH1" s="274"/>
      <c r="ADI1" s="275"/>
      <c r="ADJ1" s="274"/>
      <c r="ADK1" s="275"/>
      <c r="ADL1" s="274"/>
      <c r="ADM1" s="275"/>
      <c r="ADN1" s="274"/>
      <c r="ADO1" s="275"/>
      <c r="ADP1" s="274"/>
      <c r="ADQ1" s="275"/>
      <c r="ADR1" s="274"/>
      <c r="ADS1" s="275"/>
      <c r="ADT1" s="274"/>
      <c r="ADU1" s="275"/>
      <c r="ADV1" s="274"/>
      <c r="ADW1" s="275"/>
      <c r="ADX1" s="274"/>
      <c r="ADY1" s="275"/>
      <c r="ADZ1" s="274"/>
      <c r="AEA1" s="275"/>
      <c r="AEB1" s="274"/>
      <c r="AEC1" s="275"/>
      <c r="AED1" s="274"/>
      <c r="AEE1" s="275"/>
      <c r="AEF1" s="274"/>
      <c r="AEG1" s="275"/>
      <c r="AEH1" s="274"/>
      <c r="AEI1" s="275"/>
      <c r="AEJ1" s="274"/>
      <c r="AEK1" s="275"/>
      <c r="AEL1" s="274"/>
      <c r="AEM1" s="275"/>
      <c r="AEN1" s="274"/>
      <c r="AEO1" s="275"/>
      <c r="AEP1" s="274"/>
      <c r="AEQ1" s="275"/>
      <c r="AER1" s="274"/>
      <c r="AES1" s="275"/>
      <c r="AET1" s="274"/>
      <c r="AEU1" s="275"/>
      <c r="AEV1" s="274"/>
      <c r="AEW1" s="275"/>
      <c r="AEX1" s="274"/>
      <c r="AEY1" s="275"/>
      <c r="AEZ1" s="274"/>
      <c r="AFA1" s="275"/>
      <c r="AFB1" s="274"/>
      <c r="AFC1" s="275"/>
      <c r="AFD1" s="274"/>
      <c r="AFE1" s="275"/>
      <c r="AFF1" s="274"/>
      <c r="AFG1" s="275"/>
      <c r="AFH1" s="274"/>
      <c r="AFI1" s="275"/>
      <c r="AFJ1" s="274"/>
      <c r="AFK1" s="275"/>
      <c r="AFL1" s="274"/>
      <c r="AFM1" s="275"/>
      <c r="AFN1" s="274"/>
      <c r="AFO1" s="275"/>
      <c r="AFP1" s="274"/>
      <c r="AFQ1" s="275"/>
      <c r="AFR1" s="274"/>
      <c r="AFS1" s="275"/>
      <c r="AFT1" s="274"/>
      <c r="AFU1" s="275"/>
      <c r="AFV1" s="274"/>
      <c r="AFW1" s="275"/>
      <c r="AFX1" s="274"/>
      <c r="AFY1" s="275"/>
      <c r="AFZ1" s="274"/>
      <c r="AGA1" s="275"/>
      <c r="AGB1" s="274"/>
      <c r="AGC1" s="275"/>
      <c r="AGD1" s="274"/>
      <c r="AGE1" s="275"/>
      <c r="AGF1" s="274"/>
      <c r="AGG1" s="275"/>
      <c r="AGH1" s="274"/>
      <c r="AGI1" s="275"/>
      <c r="AGJ1" s="274"/>
      <c r="AGK1" s="275"/>
      <c r="AGL1" s="274"/>
      <c r="AGM1" s="275"/>
      <c r="AGN1" s="274"/>
      <c r="AGO1" s="275"/>
      <c r="AGP1" s="274"/>
      <c r="AGQ1" s="275"/>
      <c r="AGR1" s="274"/>
      <c r="AGS1" s="275"/>
      <c r="AGT1" s="274"/>
      <c r="AGU1" s="275"/>
      <c r="AGV1" s="274"/>
      <c r="AGW1" s="275"/>
      <c r="AGX1" s="274"/>
      <c r="AGY1" s="275"/>
      <c r="AGZ1" s="274"/>
      <c r="AHA1" s="275"/>
      <c r="AHB1" s="274"/>
      <c r="AHC1" s="275"/>
      <c r="AHD1" s="274"/>
      <c r="AHE1" s="275"/>
      <c r="AHF1" s="274"/>
      <c r="AHG1" s="275"/>
      <c r="AHH1" s="274"/>
      <c r="AHI1" s="275"/>
      <c r="AHJ1" s="274"/>
      <c r="AHK1" s="275"/>
      <c r="AHL1" s="274"/>
      <c r="AHM1" s="275"/>
      <c r="AHN1" s="274"/>
      <c r="AHO1" s="275"/>
      <c r="AHP1" s="274"/>
      <c r="AHQ1" s="275"/>
      <c r="AHR1" s="274"/>
      <c r="AHS1" s="275"/>
      <c r="AHT1" s="274"/>
      <c r="AHU1" s="275"/>
      <c r="AHV1" s="274"/>
      <c r="AHW1" s="275"/>
      <c r="AHX1" s="274"/>
      <c r="AHY1" s="275"/>
      <c r="AHZ1" s="274"/>
      <c r="AIA1" s="275"/>
      <c r="AIB1" s="274"/>
      <c r="AIC1" s="275"/>
      <c r="AID1" s="274"/>
      <c r="AIE1" s="275"/>
      <c r="AIF1" s="274"/>
      <c r="AIG1" s="275"/>
      <c r="AIH1" s="274"/>
      <c r="AII1" s="275"/>
      <c r="AIJ1" s="274"/>
      <c r="AIK1" s="275"/>
      <c r="AIL1" s="274"/>
      <c r="AIM1" s="275"/>
      <c r="AIN1" s="274"/>
      <c r="AIO1" s="275"/>
      <c r="AIP1" s="274"/>
      <c r="AIQ1" s="275"/>
      <c r="AIR1" s="274"/>
      <c r="AIS1" s="275"/>
      <c r="AIT1" s="274"/>
      <c r="AIU1" s="275"/>
      <c r="AIV1" s="274"/>
      <c r="AIW1" s="275"/>
      <c r="AIX1" s="274"/>
      <c r="AIY1" s="275"/>
      <c r="AIZ1" s="274"/>
      <c r="AJA1" s="275"/>
      <c r="AJB1" s="274"/>
      <c r="AJC1" s="275"/>
      <c r="AJD1" s="274"/>
      <c r="AJE1" s="275"/>
      <c r="AJF1" s="274"/>
      <c r="AJG1" s="275"/>
      <c r="AJH1" s="274"/>
      <c r="AJI1" s="275"/>
      <c r="AJJ1" s="274"/>
      <c r="AJK1" s="275"/>
      <c r="AJL1" s="274"/>
      <c r="AJM1" s="275"/>
      <c r="AJN1" s="274"/>
      <c r="AJO1" s="275"/>
      <c r="AJP1" s="274"/>
      <c r="AJQ1" s="275"/>
      <c r="AJR1" s="274"/>
      <c r="AJS1" s="275"/>
      <c r="AJT1" s="274"/>
      <c r="AJU1" s="275"/>
      <c r="AJV1" s="274"/>
      <c r="AJW1" s="275"/>
      <c r="AJX1" s="274"/>
      <c r="AJY1" s="275"/>
      <c r="AJZ1" s="274"/>
      <c r="AKA1" s="275"/>
      <c r="AKB1" s="274"/>
      <c r="AKC1" s="275"/>
      <c r="AKD1" s="274"/>
      <c r="AKE1" s="275"/>
      <c r="AKF1" s="274"/>
      <c r="AKG1" s="275"/>
      <c r="AKH1" s="274"/>
      <c r="AKI1" s="275"/>
      <c r="AKJ1" s="274"/>
      <c r="AKK1" s="275"/>
      <c r="AKL1" s="274"/>
      <c r="AKM1" s="275"/>
      <c r="AKN1" s="274"/>
      <c r="AKO1" s="275"/>
      <c r="AKP1" s="274"/>
      <c r="AKQ1" s="275"/>
      <c r="AKR1" s="274"/>
      <c r="AKS1" s="275"/>
      <c r="AKT1" s="274"/>
      <c r="AKU1" s="275"/>
      <c r="AKV1" s="274"/>
      <c r="AKW1" s="275"/>
      <c r="AKX1" s="274"/>
      <c r="AKY1" s="275"/>
      <c r="AKZ1" s="274"/>
      <c r="ALA1" s="275"/>
      <c r="ALB1" s="274"/>
      <c r="ALC1" s="275"/>
      <c r="ALD1" s="274"/>
      <c r="ALE1" s="275"/>
      <c r="ALF1" s="274"/>
      <c r="ALG1" s="275"/>
      <c r="ALH1" s="274"/>
      <c r="ALI1" s="275"/>
      <c r="ALJ1" s="274"/>
      <c r="ALK1" s="275"/>
      <c r="ALL1" s="274"/>
      <c r="ALM1" s="275"/>
      <c r="ALN1" s="274"/>
      <c r="ALO1" s="275"/>
      <c r="ALP1" s="274"/>
      <c r="ALQ1" s="275"/>
      <c r="ALR1" s="274"/>
      <c r="ALS1" s="275"/>
      <c r="ALT1" s="274"/>
      <c r="ALU1" s="275"/>
      <c r="ALV1" s="274"/>
      <c r="ALW1" s="275"/>
      <c r="ALX1" s="274"/>
      <c r="ALY1" s="275"/>
      <c r="ALZ1" s="274"/>
      <c r="AMA1" s="275"/>
      <c r="AMB1" s="274"/>
      <c r="AMC1" s="275"/>
      <c r="AMD1" s="274"/>
      <c r="AME1" s="275"/>
      <c r="AMF1" s="274"/>
      <c r="AMG1" s="275"/>
      <c r="AMH1" s="274"/>
      <c r="AMI1" s="275"/>
      <c r="AMJ1" s="274"/>
      <c r="AMK1" s="275"/>
      <c r="AML1" s="274"/>
      <c r="AMM1" s="275"/>
      <c r="AMN1" s="274"/>
      <c r="AMO1" s="275"/>
      <c r="AMP1" s="274"/>
      <c r="AMQ1" s="275"/>
      <c r="AMR1" s="274"/>
      <c r="AMS1" s="275"/>
      <c r="AMT1" s="274"/>
      <c r="AMU1" s="275"/>
      <c r="AMV1" s="274"/>
      <c r="AMW1" s="275"/>
      <c r="AMX1" s="274"/>
      <c r="AMY1" s="275"/>
      <c r="AMZ1" s="274"/>
      <c r="ANA1" s="275"/>
      <c r="ANB1" s="274"/>
      <c r="ANC1" s="275"/>
      <c r="AND1" s="274"/>
      <c r="ANE1" s="275"/>
      <c r="ANF1" s="274"/>
      <c r="ANG1" s="275"/>
      <c r="ANH1" s="274"/>
      <c r="ANI1" s="275"/>
      <c r="ANJ1" s="274"/>
      <c r="ANK1" s="275"/>
      <c r="ANL1" s="274"/>
      <c r="ANM1" s="275"/>
      <c r="ANN1" s="274"/>
      <c r="ANO1" s="275"/>
      <c r="ANP1" s="274"/>
      <c r="ANQ1" s="275"/>
      <c r="ANR1" s="274"/>
      <c r="ANS1" s="275"/>
      <c r="ANT1" s="274"/>
      <c r="ANU1" s="275"/>
      <c r="ANV1" s="274"/>
      <c r="ANW1" s="275"/>
      <c r="ANX1" s="274"/>
      <c r="ANY1" s="275"/>
      <c r="ANZ1" s="274"/>
      <c r="AOA1" s="275"/>
      <c r="AOB1" s="274"/>
      <c r="AOC1" s="275"/>
      <c r="AOD1" s="274"/>
      <c r="AOE1" s="275"/>
      <c r="AOF1" s="274"/>
      <c r="AOG1" s="275"/>
      <c r="AOH1" s="274"/>
      <c r="AOI1" s="275"/>
      <c r="AOJ1" s="274"/>
      <c r="AOK1" s="275"/>
      <c r="AOL1" s="274"/>
      <c r="AOM1" s="275"/>
      <c r="AON1" s="274"/>
      <c r="AOO1" s="275"/>
      <c r="AOP1" s="274"/>
      <c r="AOQ1" s="275"/>
      <c r="AOR1" s="274"/>
      <c r="AOS1" s="275"/>
      <c r="AOT1" s="274"/>
      <c r="AOU1" s="275"/>
      <c r="AOV1" s="274"/>
      <c r="AOW1" s="275"/>
      <c r="AOX1" s="274"/>
      <c r="AOY1" s="275"/>
      <c r="AOZ1" s="274"/>
      <c r="APA1" s="275"/>
      <c r="APB1" s="274"/>
      <c r="APC1" s="275"/>
      <c r="APD1" s="274"/>
      <c r="APE1" s="275"/>
      <c r="APF1" s="274"/>
      <c r="APG1" s="275"/>
      <c r="APH1" s="274"/>
      <c r="API1" s="275"/>
      <c r="APJ1" s="274"/>
      <c r="APK1" s="275"/>
      <c r="APL1" s="274"/>
      <c r="APM1" s="275"/>
      <c r="APN1" s="274"/>
      <c r="APO1" s="275"/>
      <c r="APP1" s="274"/>
      <c r="APQ1" s="275"/>
      <c r="APR1" s="274"/>
      <c r="APS1" s="275"/>
      <c r="APT1" s="274"/>
      <c r="APU1" s="275"/>
      <c r="APV1" s="274"/>
      <c r="APW1" s="275"/>
      <c r="APX1" s="274"/>
      <c r="APY1" s="275"/>
      <c r="APZ1" s="274"/>
      <c r="AQA1" s="275"/>
      <c r="AQB1" s="274"/>
      <c r="AQC1" s="275"/>
      <c r="AQD1" s="274"/>
      <c r="AQE1" s="275"/>
      <c r="AQF1" s="274"/>
      <c r="AQG1" s="275"/>
      <c r="AQH1" s="274"/>
      <c r="AQI1" s="275"/>
      <c r="AQJ1" s="274"/>
      <c r="AQK1" s="275"/>
      <c r="AQL1" s="274"/>
      <c r="AQM1" s="275"/>
      <c r="AQN1" s="274"/>
      <c r="AQO1" s="275"/>
      <c r="AQP1" s="274"/>
      <c r="AQQ1" s="275"/>
      <c r="AQR1" s="274"/>
      <c r="AQS1" s="275"/>
      <c r="AQT1" s="274"/>
      <c r="AQU1" s="275"/>
      <c r="AQV1" s="274"/>
      <c r="AQW1" s="275"/>
      <c r="AQX1" s="274"/>
      <c r="AQY1" s="275"/>
      <c r="AQZ1" s="274"/>
      <c r="ARA1" s="275"/>
      <c r="ARB1" s="274"/>
      <c r="ARC1" s="275"/>
      <c r="ARD1" s="274"/>
      <c r="ARE1" s="275"/>
      <c r="ARF1" s="274"/>
      <c r="ARG1" s="275"/>
      <c r="ARH1" s="274"/>
      <c r="ARI1" s="275"/>
      <c r="ARJ1" s="274"/>
      <c r="ARK1" s="275"/>
      <c r="ARL1" s="274"/>
      <c r="ARM1" s="275"/>
      <c r="ARN1" s="274"/>
      <c r="ARO1" s="275"/>
      <c r="ARP1" s="274"/>
      <c r="ARQ1" s="275"/>
      <c r="ARR1" s="274"/>
      <c r="ARS1" s="275"/>
      <c r="ART1" s="274"/>
      <c r="ARU1" s="275"/>
      <c r="ARV1" s="274"/>
      <c r="ARW1" s="275"/>
      <c r="ARX1" s="274"/>
      <c r="ARY1" s="275"/>
      <c r="ARZ1" s="274"/>
      <c r="ASA1" s="275"/>
      <c r="ASB1" s="274"/>
      <c r="ASC1" s="275"/>
      <c r="ASD1" s="274"/>
      <c r="ASE1" s="275"/>
      <c r="ASF1" s="274"/>
      <c r="ASG1" s="275"/>
      <c r="ASH1" s="274"/>
      <c r="ASI1" s="275"/>
      <c r="ASJ1" s="274"/>
      <c r="ASK1" s="275"/>
      <c r="ASL1" s="274"/>
      <c r="ASM1" s="275"/>
      <c r="ASN1" s="274"/>
      <c r="ASO1" s="275"/>
      <c r="ASP1" s="274"/>
      <c r="ASQ1" s="275"/>
      <c r="ASR1" s="274"/>
      <c r="ASS1" s="275"/>
      <c r="AST1" s="274"/>
      <c r="ASU1" s="275"/>
      <c r="ASV1" s="274"/>
      <c r="ASW1" s="275"/>
      <c r="ASX1" s="274"/>
      <c r="ASY1" s="275"/>
      <c r="ASZ1" s="274"/>
      <c r="ATA1" s="275"/>
      <c r="ATB1" s="274"/>
      <c r="ATC1" s="275"/>
      <c r="ATD1" s="274"/>
      <c r="ATE1" s="275"/>
      <c r="ATF1" s="274"/>
      <c r="ATG1" s="275"/>
      <c r="ATH1" s="274"/>
      <c r="ATI1" s="275"/>
      <c r="ATJ1" s="274"/>
      <c r="ATK1" s="275"/>
      <c r="ATL1" s="274"/>
      <c r="ATM1" s="275"/>
      <c r="ATN1" s="274"/>
      <c r="ATO1" s="275"/>
      <c r="ATP1" s="274"/>
      <c r="ATQ1" s="275"/>
      <c r="ATR1" s="274"/>
      <c r="ATS1" s="275"/>
      <c r="ATT1" s="274"/>
      <c r="ATU1" s="275"/>
      <c r="ATV1" s="274"/>
      <c r="ATW1" s="275"/>
      <c r="ATX1" s="274"/>
      <c r="ATY1" s="275"/>
      <c r="ATZ1" s="274"/>
      <c r="AUA1" s="275"/>
      <c r="AUB1" s="274"/>
      <c r="AUC1" s="275"/>
      <c r="AUD1" s="274"/>
      <c r="AUE1" s="275"/>
      <c r="AUF1" s="274"/>
      <c r="AUG1" s="275"/>
      <c r="AUH1" s="274"/>
      <c r="AUI1" s="275"/>
      <c r="AUJ1" s="274"/>
      <c r="AUK1" s="275"/>
      <c r="AUL1" s="274"/>
      <c r="AUM1" s="275"/>
      <c r="AUN1" s="274"/>
      <c r="AUO1" s="275"/>
      <c r="AUP1" s="274"/>
      <c r="AUQ1" s="275"/>
      <c r="AUR1" s="274"/>
      <c r="AUS1" s="275"/>
      <c r="AUT1" s="274"/>
      <c r="AUU1" s="275"/>
      <c r="AUV1" s="274"/>
      <c r="AUW1" s="275"/>
      <c r="AUX1" s="274"/>
      <c r="AUY1" s="275"/>
      <c r="AUZ1" s="274"/>
      <c r="AVA1" s="275"/>
      <c r="AVB1" s="274"/>
      <c r="AVC1" s="275"/>
      <c r="AVD1" s="274"/>
      <c r="AVE1" s="275"/>
      <c r="AVF1" s="274"/>
      <c r="AVG1" s="275"/>
      <c r="AVH1" s="274"/>
      <c r="AVI1" s="275"/>
      <c r="AVJ1" s="274"/>
      <c r="AVK1" s="275"/>
      <c r="AVL1" s="274"/>
      <c r="AVM1" s="275"/>
      <c r="AVN1" s="274"/>
      <c r="AVO1" s="275"/>
      <c r="AVP1" s="274"/>
      <c r="AVQ1" s="275"/>
      <c r="AVR1" s="274"/>
      <c r="AVS1" s="275"/>
      <c r="AVT1" s="274"/>
      <c r="AVU1" s="275"/>
      <c r="AVV1" s="274"/>
      <c r="AVW1" s="275"/>
      <c r="AVX1" s="274"/>
      <c r="AVY1" s="275"/>
      <c r="AVZ1" s="274"/>
      <c r="AWA1" s="275"/>
      <c r="AWB1" s="274"/>
      <c r="AWC1" s="275"/>
      <c r="AWD1" s="274"/>
      <c r="AWE1" s="275"/>
      <c r="AWF1" s="274"/>
      <c r="AWG1" s="275"/>
      <c r="AWH1" s="274"/>
      <c r="AWI1" s="275"/>
      <c r="AWJ1" s="274"/>
      <c r="AWK1" s="275"/>
      <c r="AWL1" s="274"/>
      <c r="AWM1" s="275"/>
      <c r="AWN1" s="274"/>
      <c r="AWO1" s="275"/>
      <c r="AWP1" s="274"/>
      <c r="AWQ1" s="275"/>
      <c r="AWR1" s="274"/>
      <c r="AWS1" s="275"/>
      <c r="AWT1" s="274"/>
      <c r="AWU1" s="275"/>
      <c r="AWV1" s="274"/>
      <c r="AWW1" s="275"/>
      <c r="AWX1" s="274"/>
      <c r="AWY1" s="275"/>
      <c r="AWZ1" s="274"/>
      <c r="AXA1" s="275"/>
      <c r="AXB1" s="274"/>
      <c r="AXC1" s="275"/>
      <c r="AXD1" s="274"/>
      <c r="AXE1" s="275"/>
      <c r="AXF1" s="274"/>
      <c r="AXG1" s="275"/>
      <c r="AXH1" s="274"/>
      <c r="AXI1" s="275"/>
      <c r="AXJ1" s="274"/>
      <c r="AXK1" s="275"/>
      <c r="AXL1" s="274"/>
      <c r="AXM1" s="275"/>
      <c r="AXN1" s="274"/>
      <c r="AXO1" s="275"/>
      <c r="AXP1" s="274"/>
      <c r="AXQ1" s="275"/>
      <c r="AXR1" s="274"/>
      <c r="AXS1" s="275"/>
      <c r="AXT1" s="274"/>
      <c r="AXU1" s="275"/>
      <c r="AXV1" s="274"/>
      <c r="AXW1" s="275"/>
      <c r="AXX1" s="274"/>
      <c r="AXY1" s="275"/>
      <c r="AXZ1" s="274"/>
      <c r="AYA1" s="275"/>
      <c r="AYB1" s="274"/>
      <c r="AYC1" s="275"/>
      <c r="AYD1" s="274"/>
      <c r="AYE1" s="275"/>
      <c r="AYF1" s="274"/>
      <c r="AYG1" s="275"/>
      <c r="AYH1" s="274"/>
      <c r="AYI1" s="275"/>
      <c r="AYJ1" s="274"/>
      <c r="AYK1" s="275"/>
      <c r="AYL1" s="274"/>
      <c r="AYM1" s="275"/>
      <c r="AYN1" s="274"/>
      <c r="AYO1" s="275"/>
      <c r="AYP1" s="274"/>
      <c r="AYQ1" s="275"/>
      <c r="AYR1" s="274"/>
      <c r="AYS1" s="275"/>
      <c r="AYT1" s="274"/>
      <c r="AYU1" s="275"/>
      <c r="AYV1" s="274"/>
      <c r="AYW1" s="275"/>
      <c r="AYX1" s="274"/>
      <c r="AYY1" s="275"/>
      <c r="AYZ1" s="274"/>
      <c r="AZA1" s="275"/>
      <c r="AZB1" s="274"/>
      <c r="AZC1" s="275"/>
      <c r="AZD1" s="274"/>
      <c r="AZE1" s="275"/>
      <c r="AZF1" s="274"/>
      <c r="AZG1" s="275"/>
      <c r="AZH1" s="274"/>
      <c r="AZI1" s="275"/>
      <c r="AZJ1" s="274"/>
      <c r="AZK1" s="275"/>
      <c r="AZL1" s="274"/>
      <c r="AZM1" s="275"/>
      <c r="AZN1" s="274"/>
      <c r="AZO1" s="275"/>
      <c r="AZP1" s="274"/>
      <c r="AZQ1" s="275"/>
      <c r="AZR1" s="274"/>
      <c r="AZS1" s="275"/>
      <c r="AZT1" s="274"/>
      <c r="AZU1" s="275"/>
      <c r="AZV1" s="274"/>
      <c r="AZW1" s="275"/>
      <c r="AZX1" s="274"/>
      <c r="AZY1" s="275"/>
      <c r="AZZ1" s="274"/>
      <c r="BAA1" s="275"/>
      <c r="BAB1" s="274"/>
      <c r="BAC1" s="275"/>
      <c r="BAD1" s="274"/>
      <c r="BAE1" s="275"/>
      <c r="BAF1" s="274"/>
      <c r="BAG1" s="275"/>
      <c r="BAH1" s="274"/>
      <c r="BAI1" s="275"/>
      <c r="BAJ1" s="274"/>
      <c r="BAK1" s="275"/>
      <c r="BAL1" s="274"/>
      <c r="BAM1" s="275"/>
      <c r="BAN1" s="274"/>
      <c r="BAO1" s="275"/>
      <c r="BAP1" s="274"/>
      <c r="BAQ1" s="275"/>
      <c r="BAR1" s="274"/>
      <c r="BAS1" s="275"/>
      <c r="BAT1" s="274"/>
      <c r="BAU1" s="275"/>
      <c r="BAV1" s="274"/>
      <c r="BAW1" s="275"/>
      <c r="BAX1" s="274"/>
      <c r="BAY1" s="275"/>
      <c r="BAZ1" s="274"/>
      <c r="BBA1" s="275"/>
      <c r="BBB1" s="274"/>
      <c r="BBC1" s="275"/>
      <c r="BBD1" s="274"/>
      <c r="BBE1" s="275"/>
      <c r="BBF1" s="274"/>
      <c r="BBG1" s="275"/>
      <c r="BBH1" s="274"/>
      <c r="BBI1" s="275"/>
      <c r="BBJ1" s="274"/>
      <c r="BBK1" s="275"/>
      <c r="BBL1" s="274"/>
      <c r="BBM1" s="275"/>
      <c r="BBN1" s="274"/>
      <c r="BBO1" s="275"/>
      <c r="BBP1" s="274"/>
      <c r="BBQ1" s="275"/>
      <c r="BBR1" s="274"/>
      <c r="BBS1" s="275"/>
      <c r="BBT1" s="274"/>
      <c r="BBU1" s="275"/>
      <c r="BBV1" s="274"/>
      <c r="BBW1" s="275"/>
      <c r="BBX1" s="274"/>
      <c r="BBY1" s="275"/>
      <c r="BBZ1" s="274"/>
      <c r="BCA1" s="275"/>
      <c r="BCB1" s="274"/>
      <c r="BCC1" s="275"/>
      <c r="BCD1" s="274"/>
      <c r="BCE1" s="275"/>
      <c r="BCF1" s="274"/>
      <c r="BCG1" s="275"/>
      <c r="BCH1" s="274"/>
      <c r="BCI1" s="275"/>
      <c r="BCJ1" s="274"/>
      <c r="BCK1" s="275"/>
      <c r="BCL1" s="274"/>
      <c r="BCM1" s="275"/>
      <c r="BCN1" s="274"/>
      <c r="BCO1" s="275"/>
      <c r="BCP1" s="274"/>
      <c r="BCQ1" s="275"/>
      <c r="BCR1" s="274"/>
      <c r="BCS1" s="275"/>
      <c r="BCT1" s="274"/>
      <c r="BCU1" s="275"/>
      <c r="BCV1" s="274"/>
      <c r="BCW1" s="275"/>
      <c r="BCX1" s="274"/>
      <c r="BCY1" s="275"/>
      <c r="BCZ1" s="274"/>
      <c r="BDA1" s="275"/>
      <c r="BDB1" s="274"/>
      <c r="BDC1" s="275"/>
      <c r="BDD1" s="274"/>
      <c r="BDE1" s="275"/>
      <c r="BDF1" s="274"/>
      <c r="BDG1" s="275"/>
      <c r="BDH1" s="274"/>
      <c r="BDI1" s="275"/>
      <c r="BDJ1" s="274"/>
      <c r="BDK1" s="275"/>
      <c r="BDL1" s="274"/>
      <c r="BDM1" s="275"/>
      <c r="BDN1" s="274"/>
      <c r="BDO1" s="275"/>
      <c r="BDP1" s="274"/>
      <c r="BDQ1" s="275"/>
      <c r="BDR1" s="274"/>
      <c r="BDS1" s="275"/>
      <c r="BDT1" s="274"/>
      <c r="BDU1" s="275"/>
      <c r="BDV1" s="274"/>
      <c r="BDW1" s="275"/>
      <c r="BDX1" s="274"/>
      <c r="BDY1" s="275"/>
      <c r="BDZ1" s="274"/>
      <c r="BEA1" s="275"/>
      <c r="BEB1" s="274"/>
      <c r="BEC1" s="275"/>
      <c r="BED1" s="274"/>
      <c r="BEE1" s="275"/>
      <c r="BEF1" s="274"/>
      <c r="BEG1" s="275"/>
      <c r="BEH1" s="274"/>
      <c r="BEI1" s="275"/>
      <c r="BEJ1" s="274"/>
      <c r="BEK1" s="275"/>
      <c r="BEL1" s="274"/>
      <c r="BEM1" s="275"/>
      <c r="BEN1" s="274"/>
      <c r="BEO1" s="275"/>
      <c r="BEP1" s="274"/>
      <c r="BEQ1" s="275"/>
      <c r="BER1" s="274"/>
      <c r="BES1" s="275"/>
      <c r="BET1" s="274"/>
      <c r="BEU1" s="275"/>
      <c r="BEV1" s="274"/>
      <c r="BEW1" s="275"/>
      <c r="BEX1" s="274"/>
      <c r="BEY1" s="275"/>
      <c r="BEZ1" s="274"/>
      <c r="BFA1" s="275"/>
      <c r="BFB1" s="274"/>
      <c r="BFC1" s="275"/>
      <c r="BFD1" s="274"/>
      <c r="BFE1" s="275"/>
      <c r="BFF1" s="274"/>
      <c r="BFG1" s="275"/>
      <c r="BFH1" s="274"/>
      <c r="BFI1" s="275"/>
      <c r="BFJ1" s="274"/>
      <c r="BFK1" s="275"/>
      <c r="BFL1" s="274"/>
      <c r="BFM1" s="275"/>
      <c r="BFN1" s="274"/>
      <c r="BFO1" s="275"/>
      <c r="BFP1" s="274"/>
      <c r="BFQ1" s="275"/>
      <c r="BFR1" s="274"/>
      <c r="BFS1" s="275"/>
      <c r="BFT1" s="274"/>
      <c r="BFU1" s="275"/>
      <c r="BFV1" s="274"/>
      <c r="BFW1" s="275"/>
      <c r="BFX1" s="274"/>
      <c r="BFY1" s="275"/>
      <c r="BFZ1" s="274"/>
      <c r="BGA1" s="275"/>
      <c r="BGB1" s="274"/>
      <c r="BGC1" s="275"/>
      <c r="BGD1" s="274"/>
      <c r="BGE1" s="275"/>
      <c r="BGF1" s="274"/>
      <c r="BGG1" s="275"/>
      <c r="BGH1" s="274"/>
      <c r="BGI1" s="275"/>
      <c r="BGJ1" s="274"/>
      <c r="BGK1" s="275"/>
      <c r="BGL1" s="274"/>
      <c r="BGM1" s="275"/>
      <c r="BGN1" s="274"/>
      <c r="BGO1" s="275"/>
      <c r="BGP1" s="274"/>
      <c r="BGQ1" s="275"/>
      <c r="BGR1" s="274"/>
      <c r="BGS1" s="275"/>
      <c r="BGT1" s="274"/>
      <c r="BGU1" s="275"/>
      <c r="BGV1" s="274"/>
      <c r="BGW1" s="275"/>
      <c r="BGX1" s="274"/>
      <c r="BGY1" s="275"/>
      <c r="BGZ1" s="274"/>
      <c r="BHA1" s="275"/>
      <c r="BHB1" s="274"/>
      <c r="BHC1" s="275"/>
      <c r="BHD1" s="274"/>
      <c r="BHE1" s="275"/>
      <c r="BHF1" s="274"/>
      <c r="BHG1" s="275"/>
      <c r="BHH1" s="274"/>
      <c r="BHI1" s="275"/>
      <c r="BHJ1" s="274"/>
      <c r="BHK1" s="275"/>
      <c r="BHL1" s="274"/>
      <c r="BHM1" s="275"/>
      <c r="BHN1" s="274"/>
      <c r="BHO1" s="275"/>
      <c r="BHP1" s="274"/>
      <c r="BHQ1" s="275"/>
      <c r="BHR1" s="274"/>
      <c r="BHS1" s="275"/>
      <c r="BHT1" s="274"/>
      <c r="BHU1" s="275"/>
      <c r="BHV1" s="274"/>
      <c r="BHW1" s="275"/>
      <c r="BHX1" s="274"/>
      <c r="BHY1" s="275"/>
      <c r="BHZ1" s="274"/>
      <c r="BIA1" s="275"/>
      <c r="BIB1" s="274"/>
      <c r="BIC1" s="275"/>
      <c r="BID1" s="274"/>
      <c r="BIE1" s="275"/>
      <c r="BIF1" s="274"/>
      <c r="BIG1" s="275"/>
      <c r="BIH1" s="274"/>
      <c r="BII1" s="275"/>
      <c r="BIJ1" s="274"/>
      <c r="BIK1" s="275"/>
      <c r="BIL1" s="274"/>
      <c r="BIM1" s="275"/>
      <c r="BIN1" s="274"/>
      <c r="BIO1" s="275"/>
      <c r="BIP1" s="274"/>
      <c r="BIQ1" s="275"/>
      <c r="BIR1" s="274"/>
      <c r="BIS1" s="275"/>
      <c r="BIT1" s="274"/>
      <c r="BIU1" s="275"/>
      <c r="BIV1" s="274"/>
      <c r="BIW1" s="275"/>
      <c r="BIX1" s="274"/>
      <c r="BIY1" s="275"/>
      <c r="BIZ1" s="274"/>
      <c r="BJA1" s="275"/>
      <c r="BJB1" s="274"/>
      <c r="BJC1" s="275"/>
      <c r="BJD1" s="274"/>
      <c r="BJE1" s="275"/>
      <c r="BJF1" s="274"/>
      <c r="BJG1" s="275"/>
      <c r="BJH1" s="274"/>
      <c r="BJI1" s="275"/>
      <c r="BJJ1" s="274"/>
      <c r="BJK1" s="275"/>
      <c r="BJL1" s="274"/>
      <c r="BJM1" s="275"/>
      <c r="BJN1" s="274"/>
      <c r="BJO1" s="275"/>
      <c r="BJP1" s="274"/>
      <c r="BJQ1" s="275"/>
      <c r="BJR1" s="274"/>
      <c r="BJS1" s="275"/>
      <c r="BJT1" s="274"/>
      <c r="BJU1" s="275"/>
      <c r="BJV1" s="274"/>
      <c r="BJW1" s="275"/>
      <c r="BJX1" s="274"/>
      <c r="BJY1" s="275"/>
      <c r="BJZ1" s="274"/>
      <c r="BKA1" s="275"/>
      <c r="BKB1" s="274"/>
      <c r="BKC1" s="275"/>
      <c r="BKD1" s="274"/>
      <c r="BKE1" s="275"/>
      <c r="BKF1" s="274"/>
      <c r="BKG1" s="275"/>
      <c r="BKH1" s="274"/>
      <c r="BKI1" s="275"/>
      <c r="BKJ1" s="274"/>
      <c r="BKK1" s="275"/>
      <c r="BKL1" s="274"/>
      <c r="BKM1" s="275"/>
      <c r="BKN1" s="274"/>
      <c r="BKO1" s="275"/>
      <c r="BKP1" s="274"/>
      <c r="BKQ1" s="275"/>
      <c r="BKR1" s="274"/>
      <c r="BKS1" s="275"/>
      <c r="BKT1" s="274"/>
      <c r="BKU1" s="275"/>
      <c r="BKV1" s="274"/>
      <c r="BKW1" s="275"/>
      <c r="BKX1" s="274"/>
      <c r="BKY1" s="275"/>
      <c r="BKZ1" s="274"/>
      <c r="BLA1" s="275"/>
      <c r="BLB1" s="274"/>
      <c r="BLC1" s="275"/>
      <c r="BLD1" s="274"/>
      <c r="BLE1" s="275"/>
      <c r="BLF1" s="274"/>
      <c r="BLG1" s="275"/>
      <c r="BLH1" s="274"/>
      <c r="BLI1" s="275"/>
      <c r="BLJ1" s="274"/>
      <c r="BLK1" s="275"/>
      <c r="BLL1" s="274"/>
      <c r="BLM1" s="275"/>
      <c r="BLN1" s="274"/>
      <c r="BLO1" s="275"/>
      <c r="BLP1" s="274"/>
      <c r="BLQ1" s="275"/>
      <c r="BLR1" s="274"/>
      <c r="BLS1" s="275"/>
      <c r="BLT1" s="274"/>
      <c r="BLU1" s="275"/>
      <c r="BLV1" s="274"/>
      <c r="BLW1" s="275"/>
      <c r="BLX1" s="274"/>
      <c r="BLY1" s="275"/>
      <c r="BLZ1" s="274"/>
      <c r="BMA1" s="275"/>
      <c r="BMB1" s="274"/>
      <c r="BMC1" s="275"/>
      <c r="BMD1" s="274"/>
      <c r="BME1" s="275"/>
      <c r="BMF1" s="274"/>
      <c r="BMG1" s="275"/>
      <c r="BMH1" s="274"/>
      <c r="BMI1" s="275"/>
      <c r="BMJ1" s="274"/>
      <c r="BMK1" s="275"/>
      <c r="BML1" s="274"/>
      <c r="BMM1" s="275"/>
      <c r="BMN1" s="274"/>
      <c r="BMO1" s="275"/>
      <c r="BMP1" s="274"/>
      <c r="BMQ1" s="275"/>
      <c r="BMR1" s="274"/>
      <c r="BMS1" s="275"/>
      <c r="BMT1" s="274"/>
      <c r="BMU1" s="275"/>
      <c r="BMV1" s="274"/>
      <c r="BMW1" s="275"/>
      <c r="BMX1" s="274"/>
      <c r="BMY1" s="275"/>
      <c r="BMZ1" s="274"/>
      <c r="BNA1" s="275"/>
      <c r="BNB1" s="274"/>
      <c r="BNC1" s="275"/>
      <c r="BND1" s="274"/>
      <c r="BNE1" s="275"/>
      <c r="BNF1" s="274"/>
      <c r="BNG1" s="275"/>
      <c r="BNH1" s="274"/>
      <c r="BNI1" s="275"/>
      <c r="BNJ1" s="274"/>
      <c r="BNK1" s="275"/>
      <c r="BNL1" s="274"/>
      <c r="BNM1" s="275"/>
      <c r="BNN1" s="274"/>
      <c r="BNO1" s="275"/>
      <c r="BNP1" s="274"/>
      <c r="BNQ1" s="275"/>
      <c r="BNR1" s="274"/>
      <c r="BNS1" s="275"/>
      <c r="BNT1" s="274"/>
      <c r="BNU1" s="275"/>
      <c r="BNV1" s="274"/>
      <c r="BNW1" s="275"/>
      <c r="BNX1" s="274"/>
      <c r="BNY1" s="275"/>
      <c r="BNZ1" s="274"/>
      <c r="BOA1" s="275"/>
      <c r="BOB1" s="274"/>
      <c r="BOC1" s="275"/>
      <c r="BOD1" s="274"/>
      <c r="BOE1" s="275"/>
      <c r="BOF1" s="274"/>
      <c r="BOG1" s="275"/>
      <c r="BOH1" s="274"/>
      <c r="BOI1" s="275"/>
      <c r="BOJ1" s="274"/>
      <c r="BOK1" s="275"/>
      <c r="BOL1" s="274"/>
      <c r="BOM1" s="275"/>
      <c r="BON1" s="274"/>
      <c r="BOO1" s="275"/>
      <c r="BOP1" s="274"/>
      <c r="BOQ1" s="275"/>
      <c r="BOR1" s="274"/>
      <c r="BOS1" s="275"/>
      <c r="BOT1" s="274"/>
      <c r="BOU1" s="275"/>
      <c r="BOV1" s="274"/>
      <c r="BOW1" s="275"/>
      <c r="BOX1" s="274"/>
      <c r="BOY1" s="275"/>
      <c r="BOZ1" s="274"/>
      <c r="BPA1" s="275"/>
      <c r="BPB1" s="274"/>
      <c r="BPC1" s="275"/>
      <c r="BPD1" s="274"/>
      <c r="BPE1" s="275"/>
      <c r="BPF1" s="274"/>
      <c r="BPG1" s="275"/>
      <c r="BPH1" s="274"/>
      <c r="BPI1" s="275"/>
      <c r="BPJ1" s="274"/>
      <c r="BPK1" s="275"/>
      <c r="BPL1" s="274"/>
      <c r="BPM1" s="275"/>
      <c r="BPN1" s="274"/>
      <c r="BPO1" s="275"/>
      <c r="BPP1" s="274"/>
      <c r="BPQ1" s="275"/>
      <c r="BPR1" s="274"/>
      <c r="BPS1" s="275"/>
      <c r="BPT1" s="274"/>
      <c r="BPU1" s="275"/>
      <c r="BPV1" s="274"/>
      <c r="BPW1" s="275"/>
      <c r="BPX1" s="274"/>
      <c r="BPY1" s="275"/>
      <c r="BPZ1" s="274"/>
      <c r="BQA1" s="275"/>
      <c r="BQB1" s="274"/>
      <c r="BQC1" s="275"/>
      <c r="BQD1" s="274"/>
      <c r="BQE1" s="275"/>
      <c r="BQF1" s="274"/>
      <c r="BQG1" s="275"/>
      <c r="BQH1" s="274"/>
      <c r="BQI1" s="275"/>
      <c r="BQJ1" s="274"/>
      <c r="BQK1" s="275"/>
      <c r="BQL1" s="274"/>
      <c r="BQM1" s="275"/>
      <c r="BQN1" s="274"/>
      <c r="BQO1" s="275"/>
      <c r="BQP1" s="274"/>
      <c r="BQQ1" s="275"/>
      <c r="BQR1" s="274"/>
      <c r="BQS1" s="275"/>
      <c r="BQT1" s="274"/>
      <c r="BQU1" s="275"/>
      <c r="BQV1" s="274"/>
      <c r="BQW1" s="275"/>
      <c r="BQX1" s="274"/>
      <c r="BQY1" s="275"/>
      <c r="BQZ1" s="274"/>
      <c r="BRA1" s="275"/>
      <c r="BRB1" s="274"/>
      <c r="BRC1" s="275"/>
      <c r="BRD1" s="274"/>
      <c r="BRE1" s="275"/>
      <c r="BRF1" s="274"/>
      <c r="BRG1" s="275"/>
      <c r="BRH1" s="274"/>
      <c r="BRI1" s="275"/>
      <c r="BRJ1" s="274"/>
      <c r="BRK1" s="275"/>
      <c r="BRL1" s="274"/>
      <c r="BRM1" s="275"/>
      <c r="BRN1" s="274"/>
      <c r="BRO1" s="275"/>
      <c r="BRP1" s="274"/>
      <c r="BRQ1" s="275"/>
      <c r="BRR1" s="274"/>
      <c r="BRS1" s="275"/>
      <c r="BRT1" s="274"/>
      <c r="BRU1" s="275"/>
      <c r="BRV1" s="274"/>
      <c r="BRW1" s="275"/>
      <c r="BRX1" s="274"/>
      <c r="BRY1" s="275"/>
      <c r="BRZ1" s="274"/>
      <c r="BSA1" s="275"/>
      <c r="BSB1" s="274"/>
      <c r="BSC1" s="275"/>
      <c r="BSD1" s="274"/>
      <c r="BSE1" s="275"/>
      <c r="BSF1" s="274"/>
      <c r="BSG1" s="275"/>
      <c r="BSH1" s="274"/>
      <c r="BSI1" s="275"/>
      <c r="BSJ1" s="274"/>
      <c r="BSK1" s="275"/>
      <c r="BSL1" s="274"/>
      <c r="BSM1" s="275"/>
      <c r="BSN1" s="274"/>
      <c r="BSO1" s="275"/>
      <c r="BSP1" s="274"/>
      <c r="BSQ1" s="275"/>
      <c r="BSR1" s="274"/>
      <c r="BSS1" s="275"/>
      <c r="BST1" s="274"/>
      <c r="BSU1" s="275"/>
      <c r="BSV1" s="274"/>
      <c r="BSW1" s="275"/>
      <c r="BSX1" s="274"/>
      <c r="BSY1" s="275"/>
      <c r="BSZ1" s="274"/>
      <c r="BTA1" s="275"/>
      <c r="BTB1" s="274"/>
      <c r="BTC1" s="275"/>
      <c r="BTD1" s="274"/>
      <c r="BTE1" s="275"/>
      <c r="BTF1" s="274"/>
      <c r="BTG1" s="275"/>
      <c r="BTH1" s="274"/>
      <c r="BTI1" s="275"/>
      <c r="BTJ1" s="274"/>
      <c r="BTK1" s="275"/>
      <c r="BTL1" s="274"/>
      <c r="BTM1" s="275"/>
      <c r="BTN1" s="274"/>
      <c r="BTO1" s="275"/>
      <c r="BTP1" s="274"/>
      <c r="BTQ1" s="275"/>
      <c r="BTR1" s="274"/>
      <c r="BTS1" s="275"/>
      <c r="BTT1" s="274"/>
      <c r="BTU1" s="275"/>
      <c r="BTV1" s="274"/>
      <c r="BTW1" s="275"/>
      <c r="BTX1" s="274"/>
      <c r="BTY1" s="275"/>
      <c r="BTZ1" s="274"/>
      <c r="BUA1" s="275"/>
      <c r="BUB1" s="274"/>
      <c r="BUC1" s="275"/>
      <c r="BUD1" s="274"/>
      <c r="BUE1" s="275"/>
      <c r="BUF1" s="274"/>
      <c r="BUG1" s="275"/>
      <c r="BUH1" s="274"/>
      <c r="BUI1" s="275"/>
      <c r="BUJ1" s="274"/>
      <c r="BUK1" s="275"/>
      <c r="BUL1" s="274"/>
      <c r="BUM1" s="275"/>
      <c r="BUN1" s="274"/>
      <c r="BUO1" s="275"/>
      <c r="BUP1" s="274"/>
      <c r="BUQ1" s="275"/>
      <c r="BUR1" s="274"/>
      <c r="BUS1" s="275"/>
      <c r="BUT1" s="274"/>
      <c r="BUU1" s="275"/>
      <c r="BUV1" s="274"/>
      <c r="BUW1" s="275"/>
      <c r="BUX1" s="274"/>
      <c r="BUY1" s="275"/>
      <c r="BUZ1" s="274"/>
      <c r="BVA1" s="275"/>
      <c r="BVB1" s="274"/>
      <c r="BVC1" s="275"/>
      <c r="BVD1" s="274"/>
      <c r="BVE1" s="275"/>
      <c r="BVF1" s="274"/>
      <c r="BVG1" s="275"/>
      <c r="BVH1" s="274"/>
      <c r="BVI1" s="275"/>
      <c r="BVJ1" s="274"/>
      <c r="BVK1" s="275"/>
      <c r="BVL1" s="274"/>
      <c r="BVM1" s="275"/>
      <c r="BVN1" s="274"/>
      <c r="BVO1" s="275"/>
      <c r="BVP1" s="274"/>
      <c r="BVQ1" s="275"/>
      <c r="BVR1" s="274"/>
      <c r="BVS1" s="275"/>
      <c r="BVT1" s="274"/>
      <c r="BVU1" s="275"/>
      <c r="BVV1" s="274"/>
      <c r="BVW1" s="275"/>
      <c r="BVX1" s="274"/>
      <c r="BVY1" s="275"/>
      <c r="BVZ1" s="274"/>
      <c r="BWA1" s="275"/>
      <c r="BWB1" s="274"/>
      <c r="BWC1" s="275"/>
      <c r="BWD1" s="274"/>
      <c r="BWE1" s="275"/>
      <c r="BWF1" s="274"/>
      <c r="BWG1" s="275"/>
      <c r="BWH1" s="274"/>
      <c r="BWI1" s="275"/>
      <c r="BWJ1" s="274"/>
      <c r="BWK1" s="275"/>
      <c r="BWL1" s="274"/>
      <c r="BWM1" s="275"/>
      <c r="BWN1" s="274"/>
      <c r="BWO1" s="275"/>
      <c r="BWP1" s="274"/>
      <c r="BWQ1" s="275"/>
      <c r="BWR1" s="274"/>
      <c r="BWS1" s="275"/>
      <c r="BWT1" s="274"/>
      <c r="BWU1" s="275"/>
      <c r="BWV1" s="274"/>
      <c r="BWW1" s="275"/>
      <c r="BWX1" s="274"/>
      <c r="BWY1" s="275"/>
      <c r="BWZ1" s="274"/>
      <c r="BXA1" s="275"/>
      <c r="BXB1" s="274"/>
      <c r="BXC1" s="275"/>
      <c r="BXD1" s="274"/>
      <c r="BXE1" s="275"/>
      <c r="BXF1" s="274"/>
      <c r="BXG1" s="275"/>
      <c r="BXH1" s="274"/>
      <c r="BXI1" s="275"/>
      <c r="BXJ1" s="274"/>
      <c r="BXK1" s="275"/>
      <c r="BXL1" s="274"/>
      <c r="BXM1" s="275"/>
      <c r="BXN1" s="274"/>
      <c r="BXO1" s="275"/>
      <c r="BXP1" s="274"/>
      <c r="BXQ1" s="275"/>
      <c r="BXR1" s="274"/>
      <c r="BXS1" s="275"/>
      <c r="BXT1" s="274"/>
      <c r="BXU1" s="275"/>
      <c r="BXV1" s="274"/>
      <c r="BXW1" s="275"/>
      <c r="BXX1" s="274"/>
      <c r="BXY1" s="275"/>
      <c r="BXZ1" s="274"/>
      <c r="BYA1" s="275"/>
      <c r="BYB1" s="274"/>
      <c r="BYC1" s="275"/>
      <c r="BYD1" s="274"/>
      <c r="BYE1" s="275"/>
      <c r="BYF1" s="274"/>
      <c r="BYG1" s="275"/>
      <c r="BYH1" s="274"/>
      <c r="BYI1" s="275"/>
      <c r="BYJ1" s="274"/>
      <c r="BYK1" s="275"/>
      <c r="BYL1" s="274"/>
      <c r="BYM1" s="275"/>
      <c r="BYN1" s="274"/>
      <c r="BYO1" s="275"/>
      <c r="BYP1" s="274"/>
      <c r="BYQ1" s="275"/>
      <c r="BYR1" s="274"/>
      <c r="BYS1" s="275"/>
      <c r="BYT1" s="274"/>
      <c r="BYU1" s="275"/>
      <c r="BYV1" s="274"/>
      <c r="BYW1" s="275"/>
      <c r="BYX1" s="274"/>
      <c r="BYY1" s="275"/>
      <c r="BYZ1" s="274"/>
      <c r="BZA1" s="275"/>
      <c r="BZB1" s="274"/>
      <c r="BZC1" s="275"/>
      <c r="BZD1" s="274"/>
      <c r="BZE1" s="275"/>
      <c r="BZF1" s="274"/>
      <c r="BZG1" s="275"/>
      <c r="BZH1" s="274"/>
      <c r="BZI1" s="275"/>
      <c r="BZJ1" s="274"/>
      <c r="BZK1" s="275"/>
      <c r="BZL1" s="274"/>
      <c r="BZM1" s="275"/>
      <c r="BZN1" s="274"/>
      <c r="BZO1" s="275"/>
      <c r="BZP1" s="274"/>
      <c r="BZQ1" s="275"/>
      <c r="BZR1" s="274"/>
      <c r="BZS1" s="275"/>
      <c r="BZT1" s="274"/>
      <c r="BZU1" s="275"/>
      <c r="BZV1" s="274"/>
      <c r="BZW1" s="275"/>
      <c r="BZX1" s="274"/>
      <c r="BZY1" s="275"/>
      <c r="BZZ1" s="274"/>
      <c r="CAA1" s="275"/>
      <c r="CAB1" s="274"/>
      <c r="CAC1" s="275"/>
      <c r="CAD1" s="274"/>
      <c r="CAE1" s="275"/>
      <c r="CAF1" s="274"/>
      <c r="CAG1" s="275"/>
      <c r="CAH1" s="274"/>
      <c r="CAI1" s="275"/>
      <c r="CAJ1" s="274"/>
      <c r="CAK1" s="275"/>
      <c r="CAL1" s="274"/>
      <c r="CAM1" s="275"/>
      <c r="CAN1" s="274"/>
      <c r="CAO1" s="275"/>
      <c r="CAP1" s="274"/>
      <c r="CAQ1" s="275"/>
      <c r="CAR1" s="274"/>
      <c r="CAS1" s="275"/>
      <c r="CAT1" s="274"/>
      <c r="CAU1" s="275"/>
      <c r="CAV1" s="274"/>
      <c r="CAW1" s="275"/>
      <c r="CAX1" s="274"/>
      <c r="CAY1" s="275"/>
      <c r="CAZ1" s="274"/>
      <c r="CBA1" s="275"/>
      <c r="CBB1" s="274"/>
      <c r="CBC1" s="275"/>
      <c r="CBD1" s="274"/>
      <c r="CBE1" s="275"/>
      <c r="CBF1" s="274"/>
      <c r="CBG1" s="275"/>
      <c r="CBH1" s="274"/>
      <c r="CBI1" s="275"/>
      <c r="CBJ1" s="274"/>
      <c r="CBK1" s="275"/>
      <c r="CBL1" s="274"/>
      <c r="CBM1" s="275"/>
      <c r="CBN1" s="274"/>
      <c r="CBO1" s="275"/>
      <c r="CBP1" s="274"/>
      <c r="CBQ1" s="275"/>
      <c r="CBR1" s="274"/>
      <c r="CBS1" s="275"/>
      <c r="CBT1" s="274"/>
      <c r="CBU1" s="275"/>
      <c r="CBV1" s="274"/>
      <c r="CBW1" s="275"/>
      <c r="CBX1" s="274"/>
      <c r="CBY1" s="275"/>
      <c r="CBZ1" s="274"/>
      <c r="CCA1" s="275"/>
      <c r="CCB1" s="274"/>
      <c r="CCC1" s="275"/>
      <c r="CCD1" s="274"/>
      <c r="CCE1" s="275"/>
      <c r="CCF1" s="274"/>
      <c r="CCG1" s="275"/>
      <c r="CCH1" s="274"/>
      <c r="CCI1" s="275"/>
      <c r="CCJ1" s="274"/>
      <c r="CCK1" s="275"/>
      <c r="CCL1" s="274"/>
      <c r="CCM1" s="275"/>
      <c r="CCN1" s="274"/>
      <c r="CCO1" s="275"/>
      <c r="CCP1" s="274"/>
      <c r="CCQ1" s="275"/>
      <c r="CCR1" s="274"/>
      <c r="CCS1" s="275"/>
      <c r="CCT1" s="274"/>
      <c r="CCU1" s="275"/>
      <c r="CCV1" s="274"/>
      <c r="CCW1" s="275"/>
      <c r="CCX1" s="274"/>
      <c r="CCY1" s="275"/>
      <c r="CCZ1" s="274"/>
      <c r="CDA1" s="275"/>
      <c r="CDB1" s="274"/>
      <c r="CDC1" s="275"/>
      <c r="CDD1" s="274"/>
      <c r="CDE1" s="275"/>
      <c r="CDF1" s="274"/>
      <c r="CDG1" s="275"/>
      <c r="CDH1" s="274"/>
      <c r="CDI1" s="275"/>
      <c r="CDJ1" s="274"/>
      <c r="CDK1" s="275"/>
      <c r="CDL1" s="274"/>
      <c r="CDM1" s="275"/>
      <c r="CDN1" s="274"/>
      <c r="CDO1" s="275"/>
      <c r="CDP1" s="274"/>
      <c r="CDQ1" s="275"/>
      <c r="CDR1" s="274"/>
      <c r="CDS1" s="275"/>
      <c r="CDT1" s="274"/>
      <c r="CDU1" s="275"/>
      <c r="CDV1" s="274"/>
      <c r="CDW1" s="275"/>
      <c r="CDX1" s="274"/>
      <c r="CDY1" s="275"/>
      <c r="CDZ1" s="274"/>
      <c r="CEA1" s="275"/>
      <c r="CEB1" s="274"/>
      <c r="CEC1" s="275"/>
      <c r="CED1" s="274"/>
      <c r="CEE1" s="275"/>
      <c r="CEF1" s="274"/>
      <c r="CEG1" s="275"/>
      <c r="CEH1" s="274"/>
      <c r="CEI1" s="275"/>
      <c r="CEJ1" s="274"/>
      <c r="CEK1" s="275"/>
      <c r="CEL1" s="274"/>
      <c r="CEM1" s="275"/>
      <c r="CEN1" s="274"/>
      <c r="CEO1" s="275"/>
      <c r="CEP1" s="274"/>
      <c r="CEQ1" s="275"/>
      <c r="CER1" s="274"/>
      <c r="CES1" s="275"/>
      <c r="CET1" s="274"/>
      <c r="CEU1" s="275"/>
      <c r="CEV1" s="274"/>
      <c r="CEW1" s="275"/>
      <c r="CEX1" s="274"/>
      <c r="CEY1" s="275"/>
      <c r="CEZ1" s="274"/>
      <c r="CFA1" s="275"/>
      <c r="CFB1" s="274"/>
      <c r="CFC1" s="275"/>
      <c r="CFD1" s="274"/>
      <c r="CFE1" s="275"/>
      <c r="CFF1" s="274"/>
      <c r="CFG1" s="275"/>
      <c r="CFH1" s="274"/>
      <c r="CFI1" s="275"/>
      <c r="CFJ1" s="274"/>
      <c r="CFK1" s="275"/>
      <c r="CFL1" s="274"/>
      <c r="CFM1" s="275"/>
      <c r="CFN1" s="274"/>
      <c r="CFO1" s="275"/>
      <c r="CFP1" s="274"/>
      <c r="CFQ1" s="275"/>
      <c r="CFR1" s="274"/>
      <c r="CFS1" s="275"/>
      <c r="CFT1" s="274"/>
      <c r="CFU1" s="275"/>
      <c r="CFV1" s="274"/>
      <c r="CFW1" s="275"/>
      <c r="CFX1" s="274"/>
      <c r="CFY1" s="275"/>
      <c r="CFZ1" s="274"/>
      <c r="CGA1" s="275"/>
      <c r="CGB1" s="274"/>
      <c r="CGC1" s="275"/>
      <c r="CGD1" s="274"/>
      <c r="CGE1" s="275"/>
      <c r="CGF1" s="274"/>
      <c r="CGG1" s="275"/>
      <c r="CGH1" s="274"/>
      <c r="CGI1" s="275"/>
      <c r="CGJ1" s="274"/>
      <c r="CGK1" s="275"/>
      <c r="CGL1" s="274"/>
      <c r="CGM1" s="275"/>
      <c r="CGN1" s="274"/>
      <c r="CGO1" s="275"/>
      <c r="CGP1" s="274"/>
      <c r="CGQ1" s="275"/>
      <c r="CGR1" s="274"/>
      <c r="CGS1" s="275"/>
      <c r="CGT1" s="274"/>
      <c r="CGU1" s="275"/>
      <c r="CGV1" s="274"/>
      <c r="CGW1" s="275"/>
      <c r="CGX1" s="274"/>
      <c r="CGY1" s="275"/>
      <c r="CGZ1" s="274"/>
      <c r="CHA1" s="275"/>
      <c r="CHB1" s="274"/>
      <c r="CHC1" s="275"/>
      <c r="CHD1" s="274"/>
      <c r="CHE1" s="275"/>
      <c r="CHF1" s="274"/>
      <c r="CHG1" s="275"/>
      <c r="CHH1" s="274"/>
      <c r="CHI1" s="275"/>
      <c r="CHJ1" s="274"/>
      <c r="CHK1" s="275"/>
      <c r="CHL1" s="274"/>
      <c r="CHM1" s="275"/>
      <c r="CHN1" s="274"/>
      <c r="CHO1" s="275"/>
      <c r="CHP1" s="274"/>
      <c r="CHQ1" s="275"/>
      <c r="CHR1" s="274"/>
      <c r="CHS1" s="275"/>
      <c r="CHT1" s="274"/>
      <c r="CHU1" s="275"/>
      <c r="CHV1" s="274"/>
      <c r="CHW1" s="275"/>
      <c r="CHX1" s="274"/>
      <c r="CHY1" s="275"/>
      <c r="CHZ1" s="274"/>
      <c r="CIA1" s="275"/>
      <c r="CIB1" s="274"/>
      <c r="CIC1" s="275"/>
      <c r="CID1" s="274"/>
      <c r="CIE1" s="275"/>
      <c r="CIF1" s="274"/>
      <c r="CIG1" s="275"/>
      <c r="CIH1" s="274"/>
      <c r="CII1" s="275"/>
      <c r="CIJ1" s="274"/>
      <c r="CIK1" s="275"/>
      <c r="CIL1" s="274"/>
      <c r="CIM1" s="275"/>
      <c r="CIN1" s="274"/>
      <c r="CIO1" s="275"/>
      <c r="CIP1" s="274"/>
      <c r="CIQ1" s="275"/>
      <c r="CIR1" s="274"/>
      <c r="CIS1" s="275"/>
      <c r="CIT1" s="274"/>
      <c r="CIU1" s="275"/>
      <c r="CIV1" s="274"/>
      <c r="CIW1" s="275"/>
      <c r="CIX1" s="274"/>
      <c r="CIY1" s="275"/>
      <c r="CIZ1" s="274"/>
      <c r="CJA1" s="275"/>
      <c r="CJB1" s="274"/>
      <c r="CJC1" s="275"/>
      <c r="CJD1" s="274"/>
      <c r="CJE1" s="275"/>
      <c r="CJF1" s="274"/>
      <c r="CJG1" s="275"/>
      <c r="CJH1" s="274"/>
      <c r="CJI1" s="275"/>
      <c r="CJJ1" s="274"/>
      <c r="CJK1" s="275"/>
      <c r="CJL1" s="274"/>
      <c r="CJM1" s="275"/>
      <c r="CJN1" s="274"/>
      <c r="CJO1" s="275"/>
      <c r="CJP1" s="274"/>
      <c r="CJQ1" s="275"/>
      <c r="CJR1" s="274"/>
      <c r="CJS1" s="275"/>
      <c r="CJT1" s="274"/>
      <c r="CJU1" s="275"/>
      <c r="CJV1" s="274"/>
      <c r="CJW1" s="275"/>
      <c r="CJX1" s="274"/>
      <c r="CJY1" s="275"/>
      <c r="CJZ1" s="274"/>
      <c r="CKA1" s="275"/>
      <c r="CKB1" s="274"/>
      <c r="CKC1" s="275"/>
      <c r="CKD1" s="274"/>
      <c r="CKE1" s="275"/>
      <c r="CKF1" s="274"/>
      <c r="CKG1" s="275"/>
      <c r="CKH1" s="274"/>
      <c r="CKI1" s="275"/>
      <c r="CKJ1" s="274"/>
      <c r="CKK1" s="275"/>
      <c r="CKL1" s="274"/>
      <c r="CKM1" s="275"/>
      <c r="CKN1" s="274"/>
      <c r="CKO1" s="275"/>
      <c r="CKP1" s="274"/>
      <c r="CKQ1" s="275"/>
      <c r="CKR1" s="274"/>
      <c r="CKS1" s="275"/>
      <c r="CKT1" s="274"/>
      <c r="CKU1" s="275"/>
      <c r="CKV1" s="274"/>
      <c r="CKW1" s="275"/>
      <c r="CKX1" s="274"/>
      <c r="CKY1" s="275"/>
      <c r="CKZ1" s="274"/>
      <c r="CLA1" s="275"/>
      <c r="CLB1" s="274"/>
      <c r="CLC1" s="275"/>
      <c r="CLD1" s="274"/>
      <c r="CLE1" s="275"/>
      <c r="CLF1" s="274"/>
      <c r="CLG1" s="275"/>
      <c r="CLH1" s="274"/>
      <c r="CLI1" s="275"/>
      <c r="CLJ1" s="274"/>
      <c r="CLK1" s="275"/>
      <c r="CLL1" s="274"/>
      <c r="CLM1" s="275"/>
      <c r="CLN1" s="274"/>
      <c r="CLO1" s="275"/>
      <c r="CLP1" s="274"/>
      <c r="CLQ1" s="275"/>
      <c r="CLR1" s="274"/>
      <c r="CLS1" s="275"/>
      <c r="CLT1" s="274"/>
      <c r="CLU1" s="275"/>
      <c r="CLV1" s="274"/>
      <c r="CLW1" s="275"/>
      <c r="CLX1" s="274"/>
      <c r="CLY1" s="275"/>
      <c r="CLZ1" s="274"/>
      <c r="CMA1" s="275"/>
      <c r="CMB1" s="274"/>
      <c r="CMC1" s="275"/>
      <c r="CMD1" s="274"/>
      <c r="CME1" s="275"/>
      <c r="CMF1" s="274"/>
      <c r="CMG1" s="275"/>
      <c r="CMH1" s="274"/>
      <c r="CMI1" s="275"/>
      <c r="CMJ1" s="274"/>
      <c r="CMK1" s="275"/>
      <c r="CML1" s="274"/>
      <c r="CMM1" s="275"/>
      <c r="CMN1" s="274"/>
      <c r="CMO1" s="275"/>
      <c r="CMP1" s="274"/>
      <c r="CMQ1" s="275"/>
      <c r="CMR1" s="274"/>
      <c r="CMS1" s="275"/>
      <c r="CMT1" s="274"/>
      <c r="CMU1" s="275"/>
      <c r="CMV1" s="274"/>
      <c r="CMW1" s="275"/>
      <c r="CMX1" s="274"/>
      <c r="CMY1" s="275"/>
      <c r="CMZ1" s="274"/>
      <c r="CNA1" s="275"/>
      <c r="CNB1" s="274"/>
      <c r="CNC1" s="275"/>
      <c r="CND1" s="274"/>
      <c r="CNE1" s="275"/>
      <c r="CNF1" s="274"/>
      <c r="CNG1" s="275"/>
      <c r="CNH1" s="274"/>
      <c r="CNI1" s="275"/>
      <c r="CNJ1" s="274"/>
      <c r="CNK1" s="275"/>
      <c r="CNL1" s="274"/>
      <c r="CNM1" s="275"/>
      <c r="CNN1" s="274"/>
      <c r="CNO1" s="275"/>
      <c r="CNP1" s="274"/>
      <c r="CNQ1" s="275"/>
      <c r="CNR1" s="274"/>
      <c r="CNS1" s="275"/>
      <c r="CNT1" s="274"/>
      <c r="CNU1" s="275"/>
      <c r="CNV1" s="274"/>
      <c r="CNW1" s="275"/>
      <c r="CNX1" s="274"/>
      <c r="CNY1" s="275"/>
      <c r="CNZ1" s="274"/>
      <c r="COA1" s="275"/>
      <c r="COB1" s="274"/>
      <c r="COC1" s="275"/>
      <c r="COD1" s="274"/>
      <c r="COE1" s="275"/>
      <c r="COF1" s="274"/>
      <c r="COG1" s="275"/>
      <c r="COH1" s="274"/>
      <c r="COI1" s="275"/>
      <c r="COJ1" s="274"/>
      <c r="COK1" s="275"/>
      <c r="COL1" s="274"/>
      <c r="COM1" s="275"/>
      <c r="CON1" s="274"/>
      <c r="COO1" s="275"/>
      <c r="COP1" s="274"/>
      <c r="COQ1" s="275"/>
      <c r="COR1" s="274"/>
      <c r="COS1" s="275"/>
      <c r="COT1" s="274"/>
      <c r="COU1" s="275"/>
      <c r="COV1" s="274"/>
      <c r="COW1" s="275"/>
      <c r="COX1" s="274"/>
      <c r="COY1" s="275"/>
      <c r="COZ1" s="274"/>
      <c r="CPA1" s="275"/>
      <c r="CPB1" s="274"/>
      <c r="CPC1" s="275"/>
      <c r="CPD1" s="274"/>
      <c r="CPE1" s="275"/>
      <c r="CPF1" s="274"/>
      <c r="CPG1" s="275"/>
      <c r="CPH1" s="274"/>
      <c r="CPI1" s="275"/>
      <c r="CPJ1" s="274"/>
      <c r="CPK1" s="275"/>
      <c r="CPL1" s="274"/>
      <c r="CPM1" s="275"/>
      <c r="CPN1" s="274"/>
      <c r="CPO1" s="275"/>
      <c r="CPP1" s="274"/>
      <c r="CPQ1" s="275"/>
      <c r="CPR1" s="274"/>
      <c r="CPS1" s="275"/>
      <c r="CPT1" s="274"/>
      <c r="CPU1" s="275"/>
      <c r="CPV1" s="274"/>
      <c r="CPW1" s="275"/>
      <c r="CPX1" s="274"/>
      <c r="CPY1" s="275"/>
      <c r="CPZ1" s="274"/>
      <c r="CQA1" s="275"/>
      <c r="CQB1" s="274"/>
      <c r="CQC1" s="275"/>
      <c r="CQD1" s="274"/>
      <c r="CQE1" s="275"/>
      <c r="CQF1" s="274"/>
      <c r="CQG1" s="275"/>
      <c r="CQH1" s="274"/>
      <c r="CQI1" s="275"/>
      <c r="CQJ1" s="274"/>
      <c r="CQK1" s="275"/>
      <c r="CQL1" s="274"/>
      <c r="CQM1" s="275"/>
      <c r="CQN1" s="274"/>
      <c r="CQO1" s="275"/>
      <c r="CQP1" s="274"/>
      <c r="CQQ1" s="275"/>
      <c r="CQR1" s="274"/>
      <c r="CQS1" s="275"/>
      <c r="CQT1" s="274"/>
      <c r="CQU1" s="275"/>
      <c r="CQV1" s="274"/>
      <c r="CQW1" s="275"/>
      <c r="CQX1" s="274"/>
      <c r="CQY1" s="275"/>
      <c r="CQZ1" s="274"/>
      <c r="CRA1" s="275"/>
      <c r="CRB1" s="274"/>
      <c r="CRC1" s="275"/>
      <c r="CRD1" s="274"/>
      <c r="CRE1" s="275"/>
      <c r="CRF1" s="274"/>
      <c r="CRG1" s="275"/>
      <c r="CRH1" s="274"/>
      <c r="CRI1" s="275"/>
      <c r="CRJ1" s="274"/>
      <c r="CRK1" s="275"/>
      <c r="CRL1" s="274"/>
      <c r="CRM1" s="275"/>
      <c r="CRN1" s="274"/>
      <c r="CRO1" s="275"/>
      <c r="CRP1" s="274"/>
      <c r="CRQ1" s="275"/>
      <c r="CRR1" s="274"/>
      <c r="CRS1" s="275"/>
      <c r="CRT1" s="274"/>
      <c r="CRU1" s="275"/>
      <c r="CRV1" s="274"/>
      <c r="CRW1" s="275"/>
      <c r="CRX1" s="274"/>
      <c r="CRY1" s="275"/>
      <c r="CRZ1" s="274"/>
      <c r="CSA1" s="275"/>
      <c r="CSB1" s="274"/>
      <c r="CSC1" s="275"/>
      <c r="CSD1" s="274"/>
      <c r="CSE1" s="275"/>
      <c r="CSF1" s="274"/>
      <c r="CSG1" s="275"/>
      <c r="CSH1" s="274"/>
      <c r="CSI1" s="275"/>
      <c r="CSJ1" s="274"/>
      <c r="CSK1" s="275"/>
      <c r="CSL1" s="274"/>
      <c r="CSM1" s="275"/>
      <c r="CSN1" s="274"/>
      <c r="CSO1" s="275"/>
      <c r="CSP1" s="274"/>
      <c r="CSQ1" s="275"/>
      <c r="CSR1" s="274"/>
      <c r="CSS1" s="275"/>
      <c r="CST1" s="274"/>
      <c r="CSU1" s="275"/>
      <c r="CSV1" s="274"/>
      <c r="CSW1" s="275"/>
      <c r="CSX1" s="274"/>
      <c r="CSY1" s="275"/>
      <c r="CSZ1" s="274"/>
      <c r="CTA1" s="275"/>
      <c r="CTB1" s="274"/>
      <c r="CTC1" s="275"/>
      <c r="CTD1" s="274"/>
      <c r="CTE1" s="275"/>
      <c r="CTF1" s="274"/>
      <c r="CTG1" s="275"/>
      <c r="CTH1" s="274"/>
      <c r="CTI1" s="275"/>
      <c r="CTJ1" s="274"/>
      <c r="CTK1" s="275"/>
      <c r="CTL1" s="274"/>
      <c r="CTM1" s="275"/>
      <c r="CTN1" s="274"/>
      <c r="CTO1" s="275"/>
      <c r="CTP1" s="274"/>
      <c r="CTQ1" s="275"/>
      <c r="CTR1" s="274"/>
      <c r="CTS1" s="275"/>
      <c r="CTT1" s="274"/>
      <c r="CTU1" s="275"/>
      <c r="CTV1" s="274"/>
      <c r="CTW1" s="275"/>
      <c r="CTX1" s="274"/>
      <c r="CTY1" s="275"/>
      <c r="CTZ1" s="274"/>
      <c r="CUA1" s="275"/>
      <c r="CUB1" s="274"/>
      <c r="CUC1" s="275"/>
      <c r="CUD1" s="274"/>
      <c r="CUE1" s="275"/>
      <c r="CUF1" s="274"/>
      <c r="CUG1" s="275"/>
      <c r="CUH1" s="274"/>
      <c r="CUI1" s="275"/>
      <c r="CUJ1" s="274"/>
      <c r="CUK1" s="275"/>
      <c r="CUL1" s="274"/>
      <c r="CUM1" s="275"/>
      <c r="CUN1" s="274"/>
      <c r="CUO1" s="275"/>
      <c r="CUP1" s="274"/>
      <c r="CUQ1" s="275"/>
      <c r="CUR1" s="274"/>
      <c r="CUS1" s="275"/>
      <c r="CUT1" s="274"/>
      <c r="CUU1" s="275"/>
      <c r="CUV1" s="274"/>
      <c r="CUW1" s="275"/>
      <c r="CUX1" s="274"/>
      <c r="CUY1" s="275"/>
      <c r="CUZ1" s="274"/>
      <c r="CVA1" s="275"/>
      <c r="CVB1" s="274"/>
      <c r="CVC1" s="275"/>
      <c r="CVD1" s="274"/>
      <c r="CVE1" s="275"/>
      <c r="CVF1" s="274"/>
      <c r="CVG1" s="275"/>
      <c r="CVH1" s="274"/>
      <c r="CVI1" s="275"/>
      <c r="CVJ1" s="274"/>
      <c r="CVK1" s="275"/>
      <c r="CVL1" s="274"/>
      <c r="CVM1" s="275"/>
      <c r="CVN1" s="274"/>
      <c r="CVO1" s="275"/>
      <c r="CVP1" s="274"/>
      <c r="CVQ1" s="275"/>
      <c r="CVR1" s="274"/>
      <c r="CVS1" s="275"/>
      <c r="CVT1" s="274"/>
      <c r="CVU1" s="275"/>
      <c r="CVV1" s="274"/>
      <c r="CVW1" s="275"/>
      <c r="CVX1" s="274"/>
      <c r="CVY1" s="275"/>
      <c r="CVZ1" s="274"/>
      <c r="CWA1" s="275"/>
      <c r="CWB1" s="274"/>
      <c r="CWC1" s="275"/>
      <c r="CWD1" s="274"/>
      <c r="CWE1" s="275"/>
      <c r="CWF1" s="274"/>
      <c r="CWG1" s="275"/>
      <c r="CWH1" s="274"/>
      <c r="CWI1" s="275"/>
      <c r="CWJ1" s="274"/>
      <c r="CWK1" s="275"/>
      <c r="CWL1" s="274"/>
      <c r="CWM1" s="275"/>
      <c r="CWN1" s="274"/>
      <c r="CWO1" s="275"/>
      <c r="CWP1" s="274"/>
      <c r="CWQ1" s="275"/>
      <c r="CWR1" s="274"/>
      <c r="CWS1" s="275"/>
      <c r="CWT1" s="274"/>
      <c r="CWU1" s="275"/>
      <c r="CWV1" s="274"/>
      <c r="CWW1" s="275"/>
      <c r="CWX1" s="274"/>
      <c r="CWY1" s="275"/>
      <c r="CWZ1" s="274"/>
      <c r="CXA1" s="275"/>
      <c r="CXB1" s="274"/>
      <c r="CXC1" s="275"/>
      <c r="CXD1" s="274"/>
      <c r="CXE1" s="275"/>
      <c r="CXF1" s="274"/>
      <c r="CXG1" s="275"/>
      <c r="CXH1" s="274"/>
      <c r="CXI1" s="275"/>
      <c r="CXJ1" s="274"/>
      <c r="CXK1" s="275"/>
      <c r="CXL1" s="274"/>
      <c r="CXM1" s="275"/>
      <c r="CXN1" s="274"/>
      <c r="CXO1" s="275"/>
      <c r="CXP1" s="274"/>
      <c r="CXQ1" s="275"/>
      <c r="CXR1" s="274"/>
      <c r="CXS1" s="275"/>
      <c r="CXT1" s="274"/>
      <c r="CXU1" s="275"/>
      <c r="CXV1" s="274"/>
      <c r="CXW1" s="275"/>
      <c r="CXX1" s="274"/>
      <c r="CXY1" s="275"/>
      <c r="CXZ1" s="274"/>
      <c r="CYA1" s="275"/>
      <c r="CYB1" s="274"/>
      <c r="CYC1" s="275"/>
      <c r="CYD1" s="274"/>
      <c r="CYE1" s="275"/>
      <c r="CYF1" s="274"/>
      <c r="CYG1" s="275"/>
      <c r="CYH1" s="274"/>
      <c r="CYI1" s="275"/>
      <c r="CYJ1" s="274"/>
      <c r="CYK1" s="275"/>
      <c r="CYL1" s="274"/>
      <c r="CYM1" s="275"/>
      <c r="CYN1" s="274"/>
      <c r="CYO1" s="275"/>
      <c r="CYP1" s="274"/>
      <c r="CYQ1" s="275"/>
      <c r="CYR1" s="274"/>
      <c r="CYS1" s="275"/>
      <c r="CYT1" s="274"/>
      <c r="CYU1" s="275"/>
      <c r="CYV1" s="274"/>
      <c r="CYW1" s="275"/>
      <c r="CYX1" s="274"/>
      <c r="CYY1" s="275"/>
      <c r="CYZ1" s="274"/>
      <c r="CZA1" s="275"/>
      <c r="CZB1" s="274"/>
      <c r="CZC1" s="275"/>
      <c r="CZD1" s="274"/>
      <c r="CZE1" s="275"/>
      <c r="CZF1" s="274"/>
      <c r="CZG1" s="275"/>
      <c r="CZH1" s="274"/>
      <c r="CZI1" s="275"/>
      <c r="CZJ1" s="274"/>
      <c r="CZK1" s="275"/>
      <c r="CZL1" s="274"/>
      <c r="CZM1" s="275"/>
      <c r="CZN1" s="274"/>
      <c r="CZO1" s="275"/>
      <c r="CZP1" s="274"/>
      <c r="CZQ1" s="275"/>
      <c r="CZR1" s="274"/>
      <c r="CZS1" s="275"/>
      <c r="CZT1" s="274"/>
      <c r="CZU1" s="275"/>
      <c r="CZV1" s="274"/>
      <c r="CZW1" s="275"/>
      <c r="CZX1" s="274"/>
      <c r="CZY1" s="275"/>
      <c r="CZZ1" s="274"/>
      <c r="DAA1" s="275"/>
      <c r="DAB1" s="274"/>
      <c r="DAC1" s="275"/>
      <c r="DAD1" s="274"/>
      <c r="DAE1" s="275"/>
      <c r="DAF1" s="274"/>
      <c r="DAG1" s="275"/>
      <c r="DAH1" s="274"/>
      <c r="DAI1" s="275"/>
      <c r="DAJ1" s="274"/>
      <c r="DAK1" s="275"/>
      <c r="DAL1" s="274"/>
      <c r="DAM1" s="275"/>
      <c r="DAN1" s="274"/>
      <c r="DAO1" s="275"/>
      <c r="DAP1" s="274"/>
      <c r="DAQ1" s="275"/>
      <c r="DAR1" s="274"/>
      <c r="DAS1" s="275"/>
      <c r="DAT1" s="274"/>
      <c r="DAU1" s="275"/>
      <c r="DAV1" s="274"/>
      <c r="DAW1" s="275"/>
      <c r="DAX1" s="274"/>
      <c r="DAY1" s="275"/>
      <c r="DAZ1" s="274"/>
      <c r="DBA1" s="275"/>
      <c r="DBB1" s="274"/>
      <c r="DBC1" s="275"/>
      <c r="DBD1" s="274"/>
      <c r="DBE1" s="275"/>
      <c r="DBF1" s="274"/>
      <c r="DBG1" s="275"/>
      <c r="DBH1" s="274"/>
      <c r="DBI1" s="275"/>
      <c r="DBJ1" s="274"/>
      <c r="DBK1" s="275"/>
      <c r="DBL1" s="274"/>
      <c r="DBM1" s="275"/>
      <c r="DBN1" s="274"/>
      <c r="DBO1" s="275"/>
      <c r="DBP1" s="274"/>
      <c r="DBQ1" s="275"/>
      <c r="DBR1" s="274"/>
      <c r="DBS1" s="275"/>
      <c r="DBT1" s="274"/>
      <c r="DBU1" s="275"/>
      <c r="DBV1" s="274"/>
      <c r="DBW1" s="275"/>
      <c r="DBX1" s="274"/>
      <c r="DBY1" s="275"/>
      <c r="DBZ1" s="274"/>
      <c r="DCA1" s="275"/>
      <c r="DCB1" s="274"/>
      <c r="DCC1" s="275"/>
      <c r="DCD1" s="274"/>
      <c r="DCE1" s="275"/>
      <c r="DCF1" s="274"/>
      <c r="DCG1" s="275"/>
      <c r="DCH1" s="274"/>
      <c r="DCI1" s="275"/>
      <c r="DCJ1" s="274"/>
      <c r="DCK1" s="275"/>
      <c r="DCL1" s="274"/>
      <c r="DCM1" s="275"/>
      <c r="DCN1" s="274"/>
      <c r="DCO1" s="275"/>
      <c r="DCP1" s="274"/>
      <c r="DCQ1" s="275"/>
      <c r="DCR1" s="274"/>
      <c r="DCS1" s="275"/>
      <c r="DCT1" s="274"/>
      <c r="DCU1" s="275"/>
      <c r="DCV1" s="274"/>
      <c r="DCW1" s="275"/>
      <c r="DCX1" s="274"/>
      <c r="DCY1" s="275"/>
      <c r="DCZ1" s="274"/>
      <c r="DDA1" s="275"/>
      <c r="DDB1" s="274"/>
      <c r="DDC1" s="275"/>
      <c r="DDD1" s="274"/>
      <c r="DDE1" s="275"/>
      <c r="DDF1" s="274"/>
      <c r="DDG1" s="275"/>
      <c r="DDH1" s="274"/>
      <c r="DDI1" s="275"/>
      <c r="DDJ1" s="274"/>
      <c r="DDK1" s="275"/>
      <c r="DDL1" s="274"/>
      <c r="DDM1" s="275"/>
      <c r="DDN1" s="274"/>
      <c r="DDO1" s="275"/>
      <c r="DDP1" s="274"/>
      <c r="DDQ1" s="275"/>
      <c r="DDR1" s="274"/>
      <c r="DDS1" s="275"/>
      <c r="DDT1" s="274"/>
      <c r="DDU1" s="275"/>
      <c r="DDV1" s="274"/>
      <c r="DDW1" s="275"/>
      <c r="DDX1" s="274"/>
      <c r="DDY1" s="275"/>
      <c r="DDZ1" s="274"/>
      <c r="DEA1" s="275"/>
      <c r="DEB1" s="274"/>
      <c r="DEC1" s="275"/>
      <c r="DED1" s="274"/>
      <c r="DEE1" s="275"/>
      <c r="DEF1" s="274"/>
      <c r="DEG1" s="275"/>
      <c r="DEH1" s="274"/>
      <c r="DEI1" s="275"/>
      <c r="DEJ1" s="274"/>
      <c r="DEK1" s="275"/>
      <c r="DEL1" s="274"/>
      <c r="DEM1" s="275"/>
      <c r="DEN1" s="274"/>
      <c r="DEO1" s="275"/>
      <c r="DEP1" s="274"/>
      <c r="DEQ1" s="275"/>
      <c r="DER1" s="274"/>
      <c r="DES1" s="275"/>
      <c r="DET1" s="274"/>
      <c r="DEU1" s="275"/>
      <c r="DEV1" s="274"/>
      <c r="DEW1" s="275"/>
      <c r="DEX1" s="274"/>
      <c r="DEY1" s="275"/>
      <c r="DEZ1" s="274"/>
      <c r="DFA1" s="275"/>
      <c r="DFB1" s="274"/>
      <c r="DFC1" s="275"/>
      <c r="DFD1" s="274"/>
      <c r="DFE1" s="275"/>
      <c r="DFF1" s="274"/>
      <c r="DFG1" s="275"/>
      <c r="DFH1" s="274"/>
      <c r="DFI1" s="275"/>
      <c r="DFJ1" s="274"/>
      <c r="DFK1" s="275"/>
      <c r="DFL1" s="274"/>
      <c r="DFM1" s="275"/>
      <c r="DFN1" s="274"/>
      <c r="DFO1" s="275"/>
      <c r="DFP1" s="274"/>
      <c r="DFQ1" s="275"/>
      <c r="DFR1" s="274"/>
      <c r="DFS1" s="275"/>
      <c r="DFT1" s="274"/>
      <c r="DFU1" s="275"/>
      <c r="DFV1" s="274"/>
      <c r="DFW1" s="275"/>
      <c r="DFX1" s="274"/>
      <c r="DFY1" s="275"/>
      <c r="DFZ1" s="274"/>
      <c r="DGA1" s="275"/>
      <c r="DGB1" s="274"/>
      <c r="DGC1" s="275"/>
      <c r="DGD1" s="274"/>
      <c r="DGE1" s="275"/>
      <c r="DGF1" s="274"/>
      <c r="DGG1" s="275"/>
      <c r="DGH1" s="274"/>
      <c r="DGI1" s="275"/>
      <c r="DGJ1" s="274"/>
      <c r="DGK1" s="275"/>
      <c r="DGL1" s="274"/>
      <c r="DGM1" s="275"/>
      <c r="DGN1" s="274"/>
      <c r="DGO1" s="275"/>
      <c r="DGP1" s="274"/>
      <c r="DGQ1" s="275"/>
      <c r="DGR1" s="274"/>
      <c r="DGS1" s="275"/>
      <c r="DGT1" s="274"/>
      <c r="DGU1" s="275"/>
      <c r="DGV1" s="274"/>
      <c r="DGW1" s="275"/>
      <c r="DGX1" s="274"/>
      <c r="DGY1" s="275"/>
      <c r="DGZ1" s="274"/>
      <c r="DHA1" s="275"/>
      <c r="DHB1" s="274"/>
      <c r="DHC1" s="275"/>
      <c r="DHD1" s="274"/>
      <c r="DHE1" s="275"/>
      <c r="DHF1" s="274"/>
      <c r="DHG1" s="275"/>
      <c r="DHH1" s="274"/>
      <c r="DHI1" s="275"/>
      <c r="DHJ1" s="274"/>
      <c r="DHK1" s="275"/>
      <c r="DHL1" s="274"/>
      <c r="DHM1" s="275"/>
      <c r="DHN1" s="274"/>
      <c r="DHO1" s="275"/>
      <c r="DHP1" s="274"/>
      <c r="DHQ1" s="275"/>
      <c r="DHR1" s="274"/>
      <c r="DHS1" s="275"/>
      <c r="DHT1" s="274"/>
      <c r="DHU1" s="275"/>
      <c r="DHV1" s="274"/>
      <c r="DHW1" s="275"/>
      <c r="DHX1" s="274"/>
      <c r="DHY1" s="275"/>
      <c r="DHZ1" s="274"/>
      <c r="DIA1" s="275"/>
      <c r="DIB1" s="274"/>
      <c r="DIC1" s="275"/>
      <c r="DID1" s="274"/>
      <c r="DIE1" s="275"/>
      <c r="DIF1" s="274"/>
      <c r="DIG1" s="275"/>
      <c r="DIH1" s="274"/>
      <c r="DII1" s="275"/>
      <c r="DIJ1" s="274"/>
      <c r="DIK1" s="275"/>
      <c r="DIL1" s="274"/>
      <c r="DIM1" s="275"/>
      <c r="DIN1" s="274"/>
      <c r="DIO1" s="275"/>
      <c r="DIP1" s="274"/>
      <c r="DIQ1" s="275"/>
      <c r="DIR1" s="274"/>
      <c r="DIS1" s="275"/>
      <c r="DIT1" s="274"/>
      <c r="DIU1" s="275"/>
      <c r="DIV1" s="274"/>
      <c r="DIW1" s="275"/>
      <c r="DIX1" s="274"/>
      <c r="DIY1" s="275"/>
      <c r="DIZ1" s="274"/>
      <c r="DJA1" s="275"/>
      <c r="DJB1" s="274"/>
      <c r="DJC1" s="275"/>
      <c r="DJD1" s="274"/>
      <c r="DJE1" s="275"/>
      <c r="DJF1" s="274"/>
      <c r="DJG1" s="275"/>
      <c r="DJH1" s="274"/>
      <c r="DJI1" s="275"/>
      <c r="DJJ1" s="274"/>
      <c r="DJK1" s="275"/>
      <c r="DJL1" s="274"/>
      <c r="DJM1" s="275"/>
      <c r="DJN1" s="274"/>
      <c r="DJO1" s="275"/>
      <c r="DJP1" s="274"/>
      <c r="DJQ1" s="275"/>
      <c r="DJR1" s="274"/>
      <c r="DJS1" s="275"/>
      <c r="DJT1" s="274"/>
      <c r="DJU1" s="275"/>
      <c r="DJV1" s="274"/>
      <c r="DJW1" s="275"/>
      <c r="DJX1" s="274"/>
      <c r="DJY1" s="275"/>
      <c r="DJZ1" s="274"/>
      <c r="DKA1" s="275"/>
      <c r="DKB1" s="274"/>
      <c r="DKC1" s="275"/>
      <c r="DKD1" s="274"/>
      <c r="DKE1" s="275"/>
      <c r="DKF1" s="274"/>
      <c r="DKG1" s="275"/>
      <c r="DKH1" s="274"/>
      <c r="DKI1" s="275"/>
      <c r="DKJ1" s="274"/>
      <c r="DKK1" s="275"/>
      <c r="DKL1" s="274"/>
      <c r="DKM1" s="275"/>
      <c r="DKN1" s="274"/>
      <c r="DKO1" s="275"/>
      <c r="DKP1" s="274"/>
      <c r="DKQ1" s="275"/>
      <c r="DKR1" s="274"/>
      <c r="DKS1" s="275"/>
      <c r="DKT1" s="274"/>
      <c r="DKU1" s="275"/>
      <c r="DKV1" s="274"/>
      <c r="DKW1" s="275"/>
      <c r="DKX1" s="274"/>
      <c r="DKY1" s="275"/>
      <c r="DKZ1" s="274"/>
      <c r="DLA1" s="275"/>
      <c r="DLB1" s="274"/>
      <c r="DLC1" s="275"/>
      <c r="DLD1" s="274"/>
      <c r="DLE1" s="275"/>
      <c r="DLF1" s="274"/>
      <c r="DLG1" s="275"/>
      <c r="DLH1" s="274"/>
      <c r="DLI1" s="275"/>
      <c r="DLJ1" s="274"/>
      <c r="DLK1" s="275"/>
      <c r="DLL1" s="274"/>
      <c r="DLM1" s="275"/>
      <c r="DLN1" s="274"/>
      <c r="DLO1" s="275"/>
      <c r="DLP1" s="274"/>
      <c r="DLQ1" s="275"/>
      <c r="DLR1" s="274"/>
      <c r="DLS1" s="275"/>
      <c r="DLT1" s="274"/>
      <c r="DLU1" s="275"/>
      <c r="DLV1" s="274"/>
      <c r="DLW1" s="275"/>
      <c r="DLX1" s="274"/>
      <c r="DLY1" s="275"/>
      <c r="DLZ1" s="274"/>
      <c r="DMA1" s="275"/>
      <c r="DMB1" s="274"/>
      <c r="DMC1" s="275"/>
      <c r="DMD1" s="274"/>
      <c r="DME1" s="275"/>
      <c r="DMF1" s="274"/>
      <c r="DMG1" s="275"/>
      <c r="DMH1" s="274"/>
      <c r="DMI1" s="275"/>
      <c r="DMJ1" s="274"/>
      <c r="DMK1" s="275"/>
      <c r="DML1" s="274"/>
      <c r="DMM1" s="275"/>
      <c r="DMN1" s="274"/>
      <c r="DMO1" s="275"/>
      <c r="DMP1" s="274"/>
      <c r="DMQ1" s="275"/>
      <c r="DMR1" s="274"/>
      <c r="DMS1" s="275"/>
      <c r="DMT1" s="274"/>
      <c r="DMU1" s="275"/>
      <c r="DMV1" s="274"/>
      <c r="DMW1" s="275"/>
      <c r="DMX1" s="274"/>
      <c r="DMY1" s="275"/>
      <c r="DMZ1" s="274"/>
      <c r="DNA1" s="275"/>
      <c r="DNB1" s="274"/>
      <c r="DNC1" s="275"/>
      <c r="DND1" s="274"/>
      <c r="DNE1" s="275"/>
      <c r="DNF1" s="274"/>
      <c r="DNG1" s="275"/>
      <c r="DNH1" s="274"/>
      <c r="DNI1" s="275"/>
      <c r="DNJ1" s="274"/>
      <c r="DNK1" s="275"/>
      <c r="DNL1" s="274"/>
      <c r="DNM1" s="275"/>
      <c r="DNN1" s="274"/>
      <c r="DNO1" s="275"/>
      <c r="DNP1" s="274"/>
      <c r="DNQ1" s="275"/>
      <c r="DNR1" s="274"/>
      <c r="DNS1" s="275"/>
      <c r="DNT1" s="274"/>
      <c r="DNU1" s="275"/>
      <c r="DNV1" s="274"/>
      <c r="DNW1" s="275"/>
      <c r="DNX1" s="274"/>
      <c r="DNY1" s="275"/>
      <c r="DNZ1" s="274"/>
      <c r="DOA1" s="275"/>
      <c r="DOB1" s="274"/>
      <c r="DOC1" s="275"/>
      <c r="DOD1" s="274"/>
      <c r="DOE1" s="275"/>
      <c r="DOF1" s="274"/>
      <c r="DOG1" s="275"/>
      <c r="DOH1" s="274"/>
      <c r="DOI1" s="275"/>
      <c r="DOJ1" s="274"/>
      <c r="DOK1" s="275"/>
      <c r="DOL1" s="274"/>
      <c r="DOM1" s="275"/>
      <c r="DON1" s="274"/>
      <c r="DOO1" s="275"/>
      <c r="DOP1" s="274"/>
      <c r="DOQ1" s="275"/>
      <c r="DOR1" s="274"/>
      <c r="DOS1" s="275"/>
      <c r="DOT1" s="274"/>
      <c r="DOU1" s="275"/>
      <c r="DOV1" s="274"/>
      <c r="DOW1" s="275"/>
      <c r="DOX1" s="274"/>
      <c r="DOY1" s="275"/>
      <c r="DOZ1" s="274"/>
      <c r="DPA1" s="275"/>
      <c r="DPB1" s="274"/>
      <c r="DPC1" s="275"/>
      <c r="DPD1" s="274"/>
      <c r="DPE1" s="275"/>
      <c r="DPF1" s="274"/>
      <c r="DPG1" s="275"/>
      <c r="DPH1" s="274"/>
      <c r="DPI1" s="275"/>
      <c r="DPJ1" s="274"/>
      <c r="DPK1" s="275"/>
      <c r="DPL1" s="274"/>
      <c r="DPM1" s="275"/>
      <c r="DPN1" s="274"/>
      <c r="DPO1" s="275"/>
      <c r="DPP1" s="274"/>
      <c r="DPQ1" s="275"/>
      <c r="DPR1" s="274"/>
      <c r="DPS1" s="275"/>
      <c r="DPT1" s="274"/>
      <c r="DPU1" s="275"/>
      <c r="DPV1" s="274"/>
      <c r="DPW1" s="275"/>
      <c r="DPX1" s="274"/>
      <c r="DPY1" s="275"/>
      <c r="DPZ1" s="274"/>
      <c r="DQA1" s="275"/>
      <c r="DQB1" s="274"/>
      <c r="DQC1" s="275"/>
      <c r="DQD1" s="274"/>
      <c r="DQE1" s="275"/>
      <c r="DQF1" s="274"/>
      <c r="DQG1" s="275"/>
      <c r="DQH1" s="274"/>
      <c r="DQI1" s="275"/>
      <c r="DQJ1" s="274"/>
      <c r="DQK1" s="275"/>
      <c r="DQL1" s="274"/>
      <c r="DQM1" s="275"/>
      <c r="DQN1" s="274"/>
      <c r="DQO1" s="275"/>
      <c r="DQP1" s="274"/>
      <c r="DQQ1" s="275"/>
      <c r="DQR1" s="274"/>
      <c r="DQS1" s="275"/>
      <c r="DQT1" s="274"/>
      <c r="DQU1" s="275"/>
      <c r="DQV1" s="274"/>
      <c r="DQW1" s="275"/>
      <c r="DQX1" s="274"/>
      <c r="DQY1" s="275"/>
      <c r="DQZ1" s="274"/>
      <c r="DRA1" s="275"/>
      <c r="DRB1" s="274"/>
      <c r="DRC1" s="275"/>
      <c r="DRD1" s="274"/>
      <c r="DRE1" s="275"/>
      <c r="DRF1" s="274"/>
      <c r="DRG1" s="275"/>
      <c r="DRH1" s="274"/>
      <c r="DRI1" s="275"/>
      <c r="DRJ1" s="274"/>
      <c r="DRK1" s="275"/>
      <c r="DRL1" s="274"/>
      <c r="DRM1" s="275"/>
      <c r="DRN1" s="274"/>
      <c r="DRO1" s="275"/>
      <c r="DRP1" s="274"/>
      <c r="DRQ1" s="275"/>
      <c r="DRR1" s="274"/>
      <c r="DRS1" s="275"/>
      <c r="DRT1" s="274"/>
      <c r="DRU1" s="275"/>
      <c r="DRV1" s="274"/>
      <c r="DRW1" s="275"/>
      <c r="DRX1" s="274"/>
      <c r="DRY1" s="275"/>
      <c r="DRZ1" s="274"/>
      <c r="DSA1" s="275"/>
      <c r="DSB1" s="274"/>
      <c r="DSC1" s="275"/>
      <c r="DSD1" s="274"/>
      <c r="DSE1" s="275"/>
      <c r="DSF1" s="274"/>
      <c r="DSG1" s="275"/>
      <c r="DSH1" s="274"/>
      <c r="DSI1" s="275"/>
      <c r="DSJ1" s="274"/>
      <c r="DSK1" s="275"/>
      <c r="DSL1" s="274"/>
      <c r="DSM1" s="275"/>
      <c r="DSN1" s="274"/>
      <c r="DSO1" s="275"/>
      <c r="DSP1" s="274"/>
      <c r="DSQ1" s="275"/>
      <c r="DSR1" s="274"/>
      <c r="DSS1" s="275"/>
      <c r="DST1" s="274"/>
      <c r="DSU1" s="275"/>
      <c r="DSV1" s="274"/>
      <c r="DSW1" s="275"/>
      <c r="DSX1" s="274"/>
      <c r="DSY1" s="275"/>
      <c r="DSZ1" s="274"/>
      <c r="DTA1" s="275"/>
      <c r="DTB1" s="274"/>
      <c r="DTC1" s="275"/>
      <c r="DTD1" s="274"/>
      <c r="DTE1" s="275"/>
      <c r="DTF1" s="274"/>
      <c r="DTG1" s="275"/>
      <c r="DTH1" s="274"/>
      <c r="DTI1" s="275"/>
      <c r="DTJ1" s="274"/>
      <c r="DTK1" s="275"/>
      <c r="DTL1" s="274"/>
      <c r="DTM1" s="275"/>
      <c r="DTN1" s="274"/>
      <c r="DTO1" s="275"/>
      <c r="DTP1" s="274"/>
      <c r="DTQ1" s="275"/>
      <c r="DTR1" s="274"/>
      <c r="DTS1" s="275"/>
      <c r="DTT1" s="274"/>
      <c r="DTU1" s="275"/>
      <c r="DTV1" s="274"/>
      <c r="DTW1" s="275"/>
      <c r="DTX1" s="274"/>
      <c r="DTY1" s="275"/>
      <c r="DTZ1" s="274"/>
      <c r="DUA1" s="275"/>
      <c r="DUB1" s="274"/>
      <c r="DUC1" s="275"/>
      <c r="DUD1" s="274"/>
      <c r="DUE1" s="275"/>
      <c r="DUF1" s="274"/>
      <c r="DUG1" s="275"/>
      <c r="DUH1" s="274"/>
      <c r="DUI1" s="275"/>
      <c r="DUJ1" s="274"/>
      <c r="DUK1" s="275"/>
      <c r="DUL1" s="274"/>
      <c r="DUM1" s="275"/>
      <c r="DUN1" s="274"/>
      <c r="DUO1" s="275"/>
      <c r="DUP1" s="274"/>
      <c r="DUQ1" s="275"/>
      <c r="DUR1" s="274"/>
      <c r="DUS1" s="275"/>
      <c r="DUT1" s="274"/>
      <c r="DUU1" s="275"/>
      <c r="DUV1" s="274"/>
      <c r="DUW1" s="275"/>
      <c r="DUX1" s="274"/>
      <c r="DUY1" s="275"/>
      <c r="DUZ1" s="274"/>
      <c r="DVA1" s="275"/>
      <c r="DVB1" s="274"/>
      <c r="DVC1" s="275"/>
      <c r="DVD1" s="274"/>
      <c r="DVE1" s="275"/>
      <c r="DVF1" s="274"/>
      <c r="DVG1" s="275"/>
      <c r="DVH1" s="274"/>
      <c r="DVI1" s="275"/>
      <c r="DVJ1" s="274"/>
      <c r="DVK1" s="275"/>
      <c r="DVL1" s="274"/>
      <c r="DVM1" s="275"/>
      <c r="DVN1" s="274"/>
      <c r="DVO1" s="275"/>
      <c r="DVP1" s="274"/>
      <c r="DVQ1" s="275"/>
      <c r="DVR1" s="274"/>
      <c r="DVS1" s="275"/>
      <c r="DVT1" s="274"/>
      <c r="DVU1" s="275"/>
      <c r="DVV1" s="274"/>
      <c r="DVW1" s="275"/>
      <c r="DVX1" s="274"/>
      <c r="DVY1" s="275"/>
      <c r="DVZ1" s="274"/>
      <c r="DWA1" s="275"/>
      <c r="DWB1" s="274"/>
      <c r="DWC1" s="275"/>
      <c r="DWD1" s="274"/>
      <c r="DWE1" s="275"/>
      <c r="DWF1" s="274"/>
      <c r="DWG1" s="275"/>
      <c r="DWH1" s="274"/>
      <c r="DWI1" s="275"/>
      <c r="DWJ1" s="274"/>
      <c r="DWK1" s="275"/>
      <c r="DWL1" s="274"/>
      <c r="DWM1" s="275"/>
      <c r="DWN1" s="274"/>
      <c r="DWO1" s="275"/>
      <c r="DWP1" s="274"/>
      <c r="DWQ1" s="275"/>
      <c r="DWR1" s="274"/>
      <c r="DWS1" s="275"/>
      <c r="DWT1" s="274"/>
      <c r="DWU1" s="275"/>
      <c r="DWV1" s="274"/>
      <c r="DWW1" s="275"/>
      <c r="DWX1" s="274"/>
      <c r="DWY1" s="275"/>
      <c r="DWZ1" s="274"/>
      <c r="DXA1" s="275"/>
      <c r="DXB1" s="274"/>
      <c r="DXC1" s="275"/>
      <c r="DXD1" s="274"/>
      <c r="DXE1" s="275"/>
      <c r="DXF1" s="274"/>
      <c r="DXG1" s="275"/>
      <c r="DXH1" s="274"/>
      <c r="DXI1" s="275"/>
      <c r="DXJ1" s="274"/>
      <c r="DXK1" s="275"/>
      <c r="DXL1" s="274"/>
      <c r="DXM1" s="275"/>
      <c r="DXN1" s="274"/>
      <c r="DXO1" s="275"/>
      <c r="DXP1" s="274"/>
      <c r="DXQ1" s="275"/>
      <c r="DXR1" s="274"/>
      <c r="DXS1" s="275"/>
      <c r="DXT1" s="274"/>
      <c r="DXU1" s="275"/>
      <c r="DXV1" s="274"/>
      <c r="DXW1" s="275"/>
      <c r="DXX1" s="274"/>
      <c r="DXY1" s="275"/>
      <c r="DXZ1" s="274"/>
      <c r="DYA1" s="275"/>
      <c r="DYB1" s="274"/>
      <c r="DYC1" s="275"/>
      <c r="DYD1" s="274"/>
      <c r="DYE1" s="275"/>
      <c r="DYF1" s="274"/>
      <c r="DYG1" s="275"/>
      <c r="DYH1" s="274"/>
      <c r="DYI1" s="275"/>
      <c r="DYJ1" s="274"/>
      <c r="DYK1" s="275"/>
      <c r="DYL1" s="274"/>
      <c r="DYM1" s="275"/>
      <c r="DYN1" s="274"/>
      <c r="DYO1" s="275"/>
      <c r="DYP1" s="274"/>
      <c r="DYQ1" s="275"/>
      <c r="DYR1" s="274"/>
      <c r="DYS1" s="275"/>
      <c r="DYT1" s="274"/>
      <c r="DYU1" s="275"/>
      <c r="DYV1" s="274"/>
      <c r="DYW1" s="275"/>
      <c r="DYX1" s="274"/>
      <c r="DYY1" s="275"/>
      <c r="DYZ1" s="274"/>
      <c r="DZA1" s="275"/>
      <c r="DZB1" s="274"/>
      <c r="DZC1" s="275"/>
      <c r="DZD1" s="274"/>
      <c r="DZE1" s="275"/>
      <c r="DZF1" s="274"/>
      <c r="DZG1" s="275"/>
      <c r="DZH1" s="274"/>
      <c r="DZI1" s="275"/>
      <c r="DZJ1" s="274"/>
      <c r="DZK1" s="275"/>
      <c r="DZL1" s="274"/>
      <c r="DZM1" s="275"/>
      <c r="DZN1" s="274"/>
      <c r="DZO1" s="275"/>
      <c r="DZP1" s="274"/>
      <c r="DZQ1" s="275"/>
      <c r="DZR1" s="274"/>
      <c r="DZS1" s="275"/>
      <c r="DZT1" s="274"/>
      <c r="DZU1" s="275"/>
      <c r="DZV1" s="274"/>
      <c r="DZW1" s="275"/>
      <c r="DZX1" s="274"/>
      <c r="DZY1" s="275"/>
      <c r="DZZ1" s="274"/>
      <c r="EAA1" s="275"/>
      <c r="EAB1" s="274"/>
      <c r="EAC1" s="275"/>
      <c r="EAD1" s="274"/>
      <c r="EAE1" s="275"/>
      <c r="EAF1" s="274"/>
      <c r="EAG1" s="275"/>
      <c r="EAH1" s="274"/>
      <c r="EAI1" s="275"/>
      <c r="EAJ1" s="274"/>
      <c r="EAK1" s="275"/>
      <c r="EAL1" s="274"/>
      <c r="EAM1" s="275"/>
      <c r="EAN1" s="274"/>
      <c r="EAO1" s="275"/>
      <c r="EAP1" s="274"/>
      <c r="EAQ1" s="275"/>
      <c r="EAR1" s="274"/>
      <c r="EAS1" s="275"/>
      <c r="EAT1" s="274"/>
      <c r="EAU1" s="275"/>
      <c r="EAV1" s="274"/>
      <c r="EAW1" s="275"/>
      <c r="EAX1" s="274"/>
      <c r="EAY1" s="275"/>
      <c r="EAZ1" s="274"/>
      <c r="EBA1" s="275"/>
      <c r="EBB1" s="274"/>
      <c r="EBC1" s="275"/>
      <c r="EBD1" s="274"/>
      <c r="EBE1" s="275"/>
      <c r="EBF1" s="274"/>
      <c r="EBG1" s="275"/>
      <c r="EBH1" s="274"/>
      <c r="EBI1" s="275"/>
      <c r="EBJ1" s="274"/>
      <c r="EBK1" s="275"/>
      <c r="EBL1" s="274"/>
      <c r="EBM1" s="275"/>
      <c r="EBN1" s="274"/>
      <c r="EBO1" s="275"/>
      <c r="EBP1" s="274"/>
      <c r="EBQ1" s="275"/>
      <c r="EBR1" s="274"/>
      <c r="EBS1" s="275"/>
      <c r="EBT1" s="274"/>
      <c r="EBU1" s="275"/>
      <c r="EBV1" s="274"/>
      <c r="EBW1" s="275"/>
      <c r="EBX1" s="274"/>
      <c r="EBY1" s="275"/>
      <c r="EBZ1" s="274"/>
      <c r="ECA1" s="275"/>
      <c r="ECB1" s="274"/>
      <c r="ECC1" s="275"/>
      <c r="ECD1" s="274"/>
      <c r="ECE1" s="275"/>
      <c r="ECF1" s="274"/>
      <c r="ECG1" s="275"/>
      <c r="ECH1" s="274"/>
      <c r="ECI1" s="275"/>
      <c r="ECJ1" s="274"/>
      <c r="ECK1" s="275"/>
      <c r="ECL1" s="274"/>
      <c r="ECM1" s="275"/>
      <c r="ECN1" s="274"/>
      <c r="ECO1" s="275"/>
      <c r="ECP1" s="274"/>
      <c r="ECQ1" s="275"/>
      <c r="ECR1" s="274"/>
      <c r="ECS1" s="275"/>
      <c r="ECT1" s="274"/>
      <c r="ECU1" s="275"/>
      <c r="ECV1" s="274"/>
      <c r="ECW1" s="275"/>
      <c r="ECX1" s="274"/>
      <c r="ECY1" s="275"/>
      <c r="ECZ1" s="274"/>
      <c r="EDA1" s="275"/>
      <c r="EDB1" s="274"/>
      <c r="EDC1" s="275"/>
      <c r="EDD1" s="274"/>
      <c r="EDE1" s="275"/>
      <c r="EDF1" s="274"/>
      <c r="EDG1" s="275"/>
      <c r="EDH1" s="274"/>
      <c r="EDI1" s="275"/>
      <c r="EDJ1" s="274"/>
      <c r="EDK1" s="275"/>
      <c r="EDL1" s="274"/>
      <c r="EDM1" s="275"/>
      <c r="EDN1" s="274"/>
      <c r="EDO1" s="275"/>
      <c r="EDP1" s="274"/>
      <c r="EDQ1" s="275"/>
      <c r="EDR1" s="274"/>
      <c r="EDS1" s="275"/>
      <c r="EDT1" s="274"/>
      <c r="EDU1" s="275"/>
      <c r="EDV1" s="274"/>
      <c r="EDW1" s="275"/>
      <c r="EDX1" s="274"/>
      <c r="EDY1" s="275"/>
      <c r="EDZ1" s="274"/>
      <c r="EEA1" s="275"/>
      <c r="EEB1" s="274"/>
      <c r="EEC1" s="275"/>
      <c r="EED1" s="274"/>
      <c r="EEE1" s="275"/>
      <c r="EEF1" s="274"/>
      <c r="EEG1" s="275"/>
      <c r="EEH1" s="274"/>
      <c r="EEI1" s="275"/>
      <c r="EEJ1" s="274"/>
      <c r="EEK1" s="275"/>
      <c r="EEL1" s="274"/>
      <c r="EEM1" s="275"/>
      <c r="EEN1" s="274"/>
      <c r="EEO1" s="275"/>
      <c r="EEP1" s="274"/>
      <c r="EEQ1" s="275"/>
      <c r="EER1" s="274"/>
      <c r="EES1" s="275"/>
      <c r="EET1" s="274"/>
      <c r="EEU1" s="275"/>
      <c r="EEV1" s="274"/>
      <c r="EEW1" s="275"/>
      <c r="EEX1" s="274"/>
      <c r="EEY1" s="275"/>
      <c r="EEZ1" s="274"/>
      <c r="EFA1" s="275"/>
      <c r="EFB1" s="274"/>
      <c r="EFC1" s="275"/>
      <c r="EFD1" s="274"/>
      <c r="EFE1" s="275"/>
      <c r="EFF1" s="274"/>
      <c r="EFG1" s="275"/>
      <c r="EFH1" s="274"/>
      <c r="EFI1" s="275"/>
      <c r="EFJ1" s="274"/>
      <c r="EFK1" s="275"/>
      <c r="EFL1" s="274"/>
      <c r="EFM1" s="275"/>
      <c r="EFN1" s="274"/>
      <c r="EFO1" s="275"/>
      <c r="EFP1" s="274"/>
      <c r="EFQ1" s="275"/>
      <c r="EFR1" s="274"/>
      <c r="EFS1" s="275"/>
      <c r="EFT1" s="274"/>
      <c r="EFU1" s="275"/>
      <c r="EFV1" s="274"/>
      <c r="EFW1" s="275"/>
      <c r="EFX1" s="274"/>
      <c r="EFY1" s="275"/>
      <c r="EFZ1" s="274"/>
      <c r="EGA1" s="275"/>
      <c r="EGB1" s="274"/>
      <c r="EGC1" s="275"/>
      <c r="EGD1" s="274"/>
      <c r="EGE1" s="275"/>
      <c r="EGF1" s="274"/>
      <c r="EGG1" s="275"/>
      <c r="EGH1" s="274"/>
      <c r="EGI1" s="275"/>
      <c r="EGJ1" s="274"/>
      <c r="EGK1" s="275"/>
      <c r="EGL1" s="274"/>
      <c r="EGM1" s="275"/>
      <c r="EGN1" s="274"/>
      <c r="EGO1" s="275"/>
      <c r="EGP1" s="274"/>
      <c r="EGQ1" s="275"/>
      <c r="EGR1" s="274"/>
      <c r="EGS1" s="275"/>
      <c r="EGT1" s="274"/>
      <c r="EGU1" s="275"/>
      <c r="EGV1" s="274"/>
      <c r="EGW1" s="275"/>
      <c r="EGX1" s="274"/>
      <c r="EGY1" s="275"/>
      <c r="EGZ1" s="274"/>
      <c r="EHA1" s="275"/>
      <c r="EHB1" s="274"/>
      <c r="EHC1" s="275"/>
      <c r="EHD1" s="274"/>
      <c r="EHE1" s="275"/>
      <c r="EHF1" s="274"/>
      <c r="EHG1" s="275"/>
      <c r="EHH1" s="274"/>
      <c r="EHI1" s="275"/>
      <c r="EHJ1" s="274"/>
      <c r="EHK1" s="275"/>
      <c r="EHL1" s="274"/>
      <c r="EHM1" s="275"/>
      <c r="EHN1" s="274"/>
      <c r="EHO1" s="275"/>
      <c r="EHP1" s="274"/>
      <c r="EHQ1" s="275"/>
      <c r="EHR1" s="274"/>
      <c r="EHS1" s="275"/>
      <c r="EHT1" s="274"/>
      <c r="EHU1" s="275"/>
      <c r="EHV1" s="274"/>
      <c r="EHW1" s="275"/>
      <c r="EHX1" s="274"/>
      <c r="EHY1" s="275"/>
      <c r="EHZ1" s="274"/>
      <c r="EIA1" s="275"/>
      <c r="EIB1" s="274"/>
      <c r="EIC1" s="275"/>
      <c r="EID1" s="274"/>
      <c r="EIE1" s="275"/>
      <c r="EIF1" s="274"/>
      <c r="EIG1" s="275"/>
      <c r="EIH1" s="274"/>
      <c r="EII1" s="275"/>
      <c r="EIJ1" s="274"/>
      <c r="EIK1" s="275"/>
      <c r="EIL1" s="274"/>
      <c r="EIM1" s="275"/>
      <c r="EIN1" s="274"/>
      <c r="EIO1" s="275"/>
      <c r="EIP1" s="274"/>
      <c r="EIQ1" s="275"/>
      <c r="EIR1" s="274"/>
      <c r="EIS1" s="275"/>
      <c r="EIT1" s="274"/>
      <c r="EIU1" s="275"/>
      <c r="EIV1" s="274"/>
      <c r="EIW1" s="275"/>
      <c r="EIX1" s="274"/>
      <c r="EIY1" s="275"/>
      <c r="EIZ1" s="274"/>
      <c r="EJA1" s="275"/>
      <c r="EJB1" s="274"/>
      <c r="EJC1" s="275"/>
      <c r="EJD1" s="274"/>
      <c r="EJE1" s="275"/>
      <c r="EJF1" s="274"/>
      <c r="EJG1" s="275"/>
      <c r="EJH1" s="274"/>
      <c r="EJI1" s="275"/>
      <c r="EJJ1" s="274"/>
      <c r="EJK1" s="275"/>
      <c r="EJL1" s="274"/>
      <c r="EJM1" s="275"/>
      <c r="EJN1" s="274"/>
      <c r="EJO1" s="275"/>
      <c r="EJP1" s="274"/>
      <c r="EJQ1" s="275"/>
      <c r="EJR1" s="274"/>
      <c r="EJS1" s="275"/>
      <c r="EJT1" s="274"/>
      <c r="EJU1" s="275"/>
      <c r="EJV1" s="274"/>
      <c r="EJW1" s="275"/>
      <c r="EJX1" s="274"/>
      <c r="EJY1" s="275"/>
      <c r="EJZ1" s="274"/>
      <c r="EKA1" s="275"/>
      <c r="EKB1" s="274"/>
      <c r="EKC1" s="275"/>
      <c r="EKD1" s="274"/>
      <c r="EKE1" s="275"/>
      <c r="EKF1" s="274"/>
      <c r="EKG1" s="275"/>
      <c r="EKH1" s="274"/>
      <c r="EKI1" s="275"/>
      <c r="EKJ1" s="274"/>
      <c r="EKK1" s="275"/>
      <c r="EKL1" s="274"/>
      <c r="EKM1" s="275"/>
      <c r="EKN1" s="274"/>
      <c r="EKO1" s="275"/>
      <c r="EKP1" s="274"/>
      <c r="EKQ1" s="275"/>
      <c r="EKR1" s="274"/>
      <c r="EKS1" s="275"/>
      <c r="EKT1" s="274"/>
      <c r="EKU1" s="275"/>
      <c r="EKV1" s="274"/>
      <c r="EKW1" s="275"/>
      <c r="EKX1" s="274"/>
      <c r="EKY1" s="275"/>
      <c r="EKZ1" s="274"/>
      <c r="ELA1" s="275"/>
      <c r="ELB1" s="274"/>
      <c r="ELC1" s="275"/>
      <c r="ELD1" s="274"/>
      <c r="ELE1" s="275"/>
      <c r="ELF1" s="274"/>
      <c r="ELG1" s="275"/>
      <c r="ELH1" s="274"/>
      <c r="ELI1" s="275"/>
      <c r="ELJ1" s="274"/>
      <c r="ELK1" s="275"/>
      <c r="ELL1" s="274"/>
      <c r="ELM1" s="275"/>
      <c r="ELN1" s="274"/>
      <c r="ELO1" s="275"/>
      <c r="ELP1" s="274"/>
      <c r="ELQ1" s="275"/>
      <c r="ELR1" s="274"/>
      <c r="ELS1" s="275"/>
      <c r="ELT1" s="274"/>
      <c r="ELU1" s="275"/>
      <c r="ELV1" s="274"/>
      <c r="ELW1" s="275"/>
      <c r="ELX1" s="274"/>
      <c r="ELY1" s="275"/>
      <c r="ELZ1" s="274"/>
      <c r="EMA1" s="275"/>
      <c r="EMB1" s="274"/>
      <c r="EMC1" s="275"/>
      <c r="EMD1" s="274"/>
      <c r="EME1" s="275"/>
      <c r="EMF1" s="274"/>
      <c r="EMG1" s="275"/>
      <c r="EMH1" s="274"/>
      <c r="EMI1" s="275"/>
      <c r="EMJ1" s="274"/>
      <c r="EMK1" s="275"/>
      <c r="EML1" s="274"/>
      <c r="EMM1" s="275"/>
      <c r="EMN1" s="274"/>
      <c r="EMO1" s="275"/>
      <c r="EMP1" s="274"/>
      <c r="EMQ1" s="275"/>
      <c r="EMR1" s="274"/>
      <c r="EMS1" s="275"/>
      <c r="EMT1" s="274"/>
      <c r="EMU1" s="275"/>
      <c r="EMV1" s="274"/>
      <c r="EMW1" s="275"/>
      <c r="EMX1" s="274"/>
      <c r="EMY1" s="275"/>
      <c r="EMZ1" s="274"/>
      <c r="ENA1" s="275"/>
      <c r="ENB1" s="274"/>
      <c r="ENC1" s="275"/>
      <c r="END1" s="274"/>
      <c r="ENE1" s="275"/>
      <c r="ENF1" s="274"/>
      <c r="ENG1" s="275"/>
      <c r="ENH1" s="274"/>
      <c r="ENI1" s="275"/>
      <c r="ENJ1" s="274"/>
      <c r="ENK1" s="275"/>
      <c r="ENL1" s="274"/>
      <c r="ENM1" s="275"/>
      <c r="ENN1" s="274"/>
      <c r="ENO1" s="275"/>
      <c r="ENP1" s="274"/>
      <c r="ENQ1" s="275"/>
      <c r="ENR1" s="274"/>
      <c r="ENS1" s="275"/>
      <c r="ENT1" s="274"/>
      <c r="ENU1" s="275"/>
      <c r="ENV1" s="274"/>
      <c r="ENW1" s="275"/>
      <c r="ENX1" s="274"/>
      <c r="ENY1" s="275"/>
      <c r="ENZ1" s="274"/>
      <c r="EOA1" s="275"/>
      <c r="EOB1" s="274"/>
      <c r="EOC1" s="275"/>
      <c r="EOD1" s="274"/>
      <c r="EOE1" s="275"/>
      <c r="EOF1" s="274"/>
      <c r="EOG1" s="275"/>
      <c r="EOH1" s="274"/>
      <c r="EOI1" s="275"/>
      <c r="EOJ1" s="274"/>
      <c r="EOK1" s="275"/>
      <c r="EOL1" s="274"/>
      <c r="EOM1" s="275"/>
      <c r="EON1" s="274"/>
      <c r="EOO1" s="275"/>
      <c r="EOP1" s="274"/>
      <c r="EOQ1" s="275"/>
      <c r="EOR1" s="274"/>
      <c r="EOS1" s="275"/>
      <c r="EOT1" s="274"/>
      <c r="EOU1" s="275"/>
      <c r="EOV1" s="274"/>
      <c r="EOW1" s="275"/>
      <c r="EOX1" s="274"/>
      <c r="EOY1" s="275"/>
      <c r="EOZ1" s="274"/>
      <c r="EPA1" s="275"/>
      <c r="EPB1" s="274"/>
      <c r="EPC1" s="275"/>
      <c r="EPD1" s="274"/>
      <c r="EPE1" s="275"/>
      <c r="EPF1" s="274"/>
      <c r="EPG1" s="275"/>
      <c r="EPH1" s="274"/>
      <c r="EPI1" s="275"/>
      <c r="EPJ1" s="274"/>
      <c r="EPK1" s="275"/>
      <c r="EPL1" s="274"/>
      <c r="EPM1" s="275"/>
      <c r="EPN1" s="274"/>
      <c r="EPO1" s="275"/>
      <c r="EPP1" s="274"/>
      <c r="EPQ1" s="275"/>
      <c r="EPR1" s="274"/>
      <c r="EPS1" s="275"/>
      <c r="EPT1" s="274"/>
      <c r="EPU1" s="275"/>
      <c r="EPV1" s="274"/>
      <c r="EPW1" s="275"/>
      <c r="EPX1" s="274"/>
      <c r="EPY1" s="275"/>
      <c r="EPZ1" s="274"/>
      <c r="EQA1" s="275"/>
      <c r="EQB1" s="274"/>
      <c r="EQC1" s="275"/>
      <c r="EQD1" s="274"/>
      <c r="EQE1" s="275"/>
      <c r="EQF1" s="274"/>
      <c r="EQG1" s="275"/>
      <c r="EQH1" s="274"/>
      <c r="EQI1" s="275"/>
      <c r="EQJ1" s="274"/>
      <c r="EQK1" s="275"/>
      <c r="EQL1" s="274"/>
      <c r="EQM1" s="275"/>
      <c r="EQN1" s="274"/>
      <c r="EQO1" s="275"/>
      <c r="EQP1" s="274"/>
      <c r="EQQ1" s="275"/>
      <c r="EQR1" s="274"/>
      <c r="EQS1" s="275"/>
      <c r="EQT1" s="274"/>
      <c r="EQU1" s="275"/>
      <c r="EQV1" s="274"/>
      <c r="EQW1" s="275"/>
      <c r="EQX1" s="274"/>
      <c r="EQY1" s="275"/>
      <c r="EQZ1" s="274"/>
      <c r="ERA1" s="275"/>
      <c r="ERB1" s="274"/>
      <c r="ERC1" s="275"/>
      <c r="ERD1" s="274"/>
      <c r="ERE1" s="275"/>
      <c r="ERF1" s="274"/>
      <c r="ERG1" s="275"/>
      <c r="ERH1" s="274"/>
      <c r="ERI1" s="275"/>
      <c r="ERJ1" s="274"/>
      <c r="ERK1" s="275"/>
      <c r="ERL1" s="274"/>
      <c r="ERM1" s="275"/>
      <c r="ERN1" s="274"/>
      <c r="ERO1" s="275"/>
      <c r="ERP1" s="274"/>
      <c r="ERQ1" s="275"/>
      <c r="ERR1" s="274"/>
      <c r="ERS1" s="275"/>
      <c r="ERT1" s="274"/>
      <c r="ERU1" s="275"/>
      <c r="ERV1" s="274"/>
      <c r="ERW1" s="275"/>
      <c r="ERX1" s="274"/>
      <c r="ERY1" s="275"/>
      <c r="ERZ1" s="274"/>
      <c r="ESA1" s="275"/>
      <c r="ESB1" s="274"/>
      <c r="ESC1" s="275"/>
      <c r="ESD1" s="274"/>
      <c r="ESE1" s="275"/>
      <c r="ESF1" s="274"/>
      <c r="ESG1" s="275"/>
      <c r="ESH1" s="274"/>
      <c r="ESI1" s="275"/>
      <c r="ESJ1" s="274"/>
      <c r="ESK1" s="275"/>
      <c r="ESL1" s="274"/>
      <c r="ESM1" s="275"/>
      <c r="ESN1" s="274"/>
      <c r="ESO1" s="275"/>
      <c r="ESP1" s="274"/>
      <c r="ESQ1" s="275"/>
      <c r="ESR1" s="274"/>
      <c r="ESS1" s="275"/>
      <c r="EST1" s="274"/>
      <c r="ESU1" s="275"/>
      <c r="ESV1" s="274"/>
      <c r="ESW1" s="275"/>
      <c r="ESX1" s="274"/>
      <c r="ESY1" s="275"/>
      <c r="ESZ1" s="274"/>
      <c r="ETA1" s="275"/>
      <c r="ETB1" s="274"/>
      <c r="ETC1" s="275"/>
      <c r="ETD1" s="274"/>
      <c r="ETE1" s="275"/>
      <c r="ETF1" s="274"/>
      <c r="ETG1" s="275"/>
      <c r="ETH1" s="274"/>
      <c r="ETI1" s="275"/>
      <c r="ETJ1" s="274"/>
      <c r="ETK1" s="275"/>
      <c r="ETL1" s="274"/>
      <c r="ETM1" s="275"/>
      <c r="ETN1" s="274"/>
      <c r="ETO1" s="275"/>
      <c r="ETP1" s="274"/>
      <c r="ETQ1" s="275"/>
      <c r="ETR1" s="274"/>
      <c r="ETS1" s="275"/>
      <c r="ETT1" s="274"/>
      <c r="ETU1" s="275"/>
      <c r="ETV1" s="274"/>
      <c r="ETW1" s="275"/>
      <c r="ETX1" s="274"/>
      <c r="ETY1" s="275"/>
      <c r="ETZ1" s="274"/>
      <c r="EUA1" s="275"/>
      <c r="EUB1" s="274"/>
      <c r="EUC1" s="275"/>
      <c r="EUD1" s="274"/>
      <c r="EUE1" s="275"/>
      <c r="EUF1" s="274"/>
      <c r="EUG1" s="275"/>
      <c r="EUH1" s="274"/>
      <c r="EUI1" s="275"/>
      <c r="EUJ1" s="274"/>
      <c r="EUK1" s="275"/>
      <c r="EUL1" s="274"/>
      <c r="EUM1" s="275"/>
      <c r="EUN1" s="274"/>
      <c r="EUO1" s="275"/>
      <c r="EUP1" s="274"/>
      <c r="EUQ1" s="275"/>
      <c r="EUR1" s="274"/>
      <c r="EUS1" s="275"/>
      <c r="EUT1" s="274"/>
      <c r="EUU1" s="275"/>
      <c r="EUV1" s="274"/>
      <c r="EUW1" s="275"/>
      <c r="EUX1" s="274"/>
      <c r="EUY1" s="275"/>
      <c r="EUZ1" s="274"/>
      <c r="EVA1" s="275"/>
      <c r="EVB1" s="274"/>
      <c r="EVC1" s="275"/>
      <c r="EVD1" s="274"/>
      <c r="EVE1" s="275"/>
      <c r="EVF1" s="274"/>
      <c r="EVG1" s="275"/>
      <c r="EVH1" s="274"/>
      <c r="EVI1" s="275"/>
      <c r="EVJ1" s="274"/>
      <c r="EVK1" s="275"/>
      <c r="EVL1" s="274"/>
      <c r="EVM1" s="275"/>
      <c r="EVN1" s="274"/>
      <c r="EVO1" s="275"/>
      <c r="EVP1" s="274"/>
      <c r="EVQ1" s="275"/>
      <c r="EVR1" s="274"/>
      <c r="EVS1" s="275"/>
      <c r="EVT1" s="274"/>
      <c r="EVU1" s="275"/>
      <c r="EVV1" s="274"/>
      <c r="EVW1" s="275"/>
      <c r="EVX1" s="274"/>
      <c r="EVY1" s="275"/>
      <c r="EVZ1" s="274"/>
      <c r="EWA1" s="275"/>
      <c r="EWB1" s="274"/>
      <c r="EWC1" s="275"/>
      <c r="EWD1" s="274"/>
      <c r="EWE1" s="275"/>
      <c r="EWF1" s="274"/>
      <c r="EWG1" s="275"/>
      <c r="EWH1" s="274"/>
      <c r="EWI1" s="275"/>
      <c r="EWJ1" s="274"/>
      <c r="EWK1" s="275"/>
      <c r="EWL1" s="274"/>
      <c r="EWM1" s="275"/>
      <c r="EWN1" s="274"/>
      <c r="EWO1" s="275"/>
      <c r="EWP1" s="274"/>
      <c r="EWQ1" s="275"/>
      <c r="EWR1" s="274"/>
      <c r="EWS1" s="275"/>
      <c r="EWT1" s="274"/>
      <c r="EWU1" s="275"/>
      <c r="EWV1" s="274"/>
      <c r="EWW1" s="275"/>
      <c r="EWX1" s="274"/>
      <c r="EWY1" s="275"/>
      <c r="EWZ1" s="274"/>
      <c r="EXA1" s="275"/>
      <c r="EXB1" s="274"/>
      <c r="EXC1" s="275"/>
      <c r="EXD1" s="274"/>
      <c r="EXE1" s="275"/>
      <c r="EXF1" s="274"/>
      <c r="EXG1" s="275"/>
      <c r="EXH1" s="274"/>
      <c r="EXI1" s="275"/>
      <c r="EXJ1" s="274"/>
      <c r="EXK1" s="275"/>
      <c r="EXL1" s="274"/>
      <c r="EXM1" s="275"/>
      <c r="EXN1" s="274"/>
      <c r="EXO1" s="275"/>
      <c r="EXP1" s="274"/>
      <c r="EXQ1" s="275"/>
      <c r="EXR1" s="274"/>
      <c r="EXS1" s="275"/>
      <c r="EXT1" s="274"/>
      <c r="EXU1" s="275"/>
      <c r="EXV1" s="274"/>
      <c r="EXW1" s="275"/>
      <c r="EXX1" s="274"/>
      <c r="EXY1" s="275"/>
      <c r="EXZ1" s="274"/>
      <c r="EYA1" s="275"/>
      <c r="EYB1" s="274"/>
      <c r="EYC1" s="275"/>
      <c r="EYD1" s="274"/>
      <c r="EYE1" s="275"/>
      <c r="EYF1" s="274"/>
      <c r="EYG1" s="275"/>
      <c r="EYH1" s="274"/>
      <c r="EYI1" s="275"/>
      <c r="EYJ1" s="274"/>
      <c r="EYK1" s="275"/>
      <c r="EYL1" s="274"/>
      <c r="EYM1" s="275"/>
      <c r="EYN1" s="274"/>
      <c r="EYO1" s="275"/>
      <c r="EYP1" s="274"/>
      <c r="EYQ1" s="275"/>
      <c r="EYR1" s="274"/>
      <c r="EYS1" s="275"/>
      <c r="EYT1" s="274"/>
      <c r="EYU1" s="275"/>
      <c r="EYV1" s="274"/>
      <c r="EYW1" s="275"/>
      <c r="EYX1" s="274"/>
      <c r="EYY1" s="275"/>
      <c r="EYZ1" s="274"/>
      <c r="EZA1" s="275"/>
      <c r="EZB1" s="274"/>
      <c r="EZC1" s="275"/>
      <c r="EZD1" s="274"/>
      <c r="EZE1" s="275"/>
      <c r="EZF1" s="274"/>
      <c r="EZG1" s="275"/>
      <c r="EZH1" s="274"/>
      <c r="EZI1" s="275"/>
      <c r="EZJ1" s="274"/>
      <c r="EZK1" s="275"/>
      <c r="EZL1" s="274"/>
      <c r="EZM1" s="275"/>
      <c r="EZN1" s="274"/>
      <c r="EZO1" s="275"/>
      <c r="EZP1" s="274"/>
      <c r="EZQ1" s="275"/>
      <c r="EZR1" s="274"/>
      <c r="EZS1" s="275"/>
      <c r="EZT1" s="274"/>
      <c r="EZU1" s="275"/>
      <c r="EZV1" s="274"/>
      <c r="EZW1" s="275"/>
      <c r="EZX1" s="274"/>
      <c r="EZY1" s="275"/>
      <c r="EZZ1" s="274"/>
      <c r="FAA1" s="275"/>
      <c r="FAB1" s="274"/>
      <c r="FAC1" s="275"/>
      <c r="FAD1" s="274"/>
      <c r="FAE1" s="275"/>
      <c r="FAF1" s="274"/>
      <c r="FAG1" s="275"/>
      <c r="FAH1" s="274"/>
      <c r="FAI1" s="275"/>
      <c r="FAJ1" s="274"/>
      <c r="FAK1" s="275"/>
      <c r="FAL1" s="274"/>
      <c r="FAM1" s="275"/>
      <c r="FAN1" s="274"/>
      <c r="FAO1" s="275"/>
      <c r="FAP1" s="274"/>
      <c r="FAQ1" s="275"/>
      <c r="FAR1" s="274"/>
      <c r="FAS1" s="275"/>
      <c r="FAT1" s="274"/>
      <c r="FAU1" s="275"/>
      <c r="FAV1" s="274"/>
      <c r="FAW1" s="275"/>
      <c r="FAX1" s="274"/>
      <c r="FAY1" s="275"/>
      <c r="FAZ1" s="274"/>
      <c r="FBA1" s="275"/>
      <c r="FBB1" s="274"/>
      <c r="FBC1" s="275"/>
      <c r="FBD1" s="274"/>
      <c r="FBE1" s="275"/>
      <c r="FBF1" s="274"/>
      <c r="FBG1" s="275"/>
      <c r="FBH1" s="274"/>
      <c r="FBI1" s="275"/>
      <c r="FBJ1" s="274"/>
      <c r="FBK1" s="275"/>
      <c r="FBL1" s="274"/>
      <c r="FBM1" s="275"/>
      <c r="FBN1" s="274"/>
      <c r="FBO1" s="275"/>
      <c r="FBP1" s="274"/>
      <c r="FBQ1" s="275"/>
      <c r="FBR1" s="274"/>
      <c r="FBS1" s="275"/>
      <c r="FBT1" s="274"/>
      <c r="FBU1" s="275"/>
      <c r="FBV1" s="274"/>
      <c r="FBW1" s="275"/>
      <c r="FBX1" s="274"/>
      <c r="FBY1" s="275"/>
      <c r="FBZ1" s="274"/>
      <c r="FCA1" s="275"/>
      <c r="FCB1" s="274"/>
      <c r="FCC1" s="275"/>
      <c r="FCD1" s="274"/>
      <c r="FCE1" s="275"/>
      <c r="FCF1" s="274"/>
      <c r="FCG1" s="275"/>
      <c r="FCH1" s="274"/>
      <c r="FCI1" s="275"/>
      <c r="FCJ1" s="274"/>
      <c r="FCK1" s="275"/>
      <c r="FCL1" s="274"/>
      <c r="FCM1" s="275"/>
      <c r="FCN1" s="274"/>
      <c r="FCO1" s="275"/>
      <c r="FCP1" s="274"/>
      <c r="FCQ1" s="275"/>
      <c r="FCR1" s="274"/>
      <c r="FCS1" s="275"/>
      <c r="FCT1" s="274"/>
      <c r="FCU1" s="275"/>
      <c r="FCV1" s="274"/>
      <c r="FCW1" s="275"/>
      <c r="FCX1" s="274"/>
      <c r="FCY1" s="275"/>
      <c r="FCZ1" s="274"/>
      <c r="FDA1" s="275"/>
      <c r="FDB1" s="274"/>
      <c r="FDC1" s="275"/>
      <c r="FDD1" s="274"/>
      <c r="FDE1" s="275"/>
      <c r="FDF1" s="274"/>
      <c r="FDG1" s="275"/>
      <c r="FDH1" s="274"/>
      <c r="FDI1" s="275"/>
      <c r="FDJ1" s="274"/>
      <c r="FDK1" s="275"/>
      <c r="FDL1" s="274"/>
      <c r="FDM1" s="275"/>
      <c r="FDN1" s="274"/>
      <c r="FDO1" s="275"/>
      <c r="FDP1" s="274"/>
      <c r="FDQ1" s="275"/>
      <c r="FDR1" s="274"/>
      <c r="FDS1" s="275"/>
      <c r="FDT1" s="274"/>
      <c r="FDU1" s="275"/>
      <c r="FDV1" s="274"/>
      <c r="FDW1" s="275"/>
      <c r="FDX1" s="274"/>
      <c r="FDY1" s="275"/>
      <c r="FDZ1" s="274"/>
      <c r="FEA1" s="275"/>
      <c r="FEB1" s="274"/>
      <c r="FEC1" s="275"/>
      <c r="FED1" s="274"/>
      <c r="FEE1" s="275"/>
      <c r="FEF1" s="274"/>
      <c r="FEG1" s="275"/>
      <c r="FEH1" s="274"/>
      <c r="FEI1" s="275"/>
      <c r="FEJ1" s="274"/>
      <c r="FEK1" s="275"/>
      <c r="FEL1" s="274"/>
      <c r="FEM1" s="275"/>
      <c r="FEN1" s="274"/>
      <c r="FEO1" s="275"/>
      <c r="FEP1" s="274"/>
      <c r="FEQ1" s="275"/>
      <c r="FER1" s="274"/>
      <c r="FES1" s="275"/>
      <c r="FET1" s="274"/>
      <c r="FEU1" s="275"/>
      <c r="FEV1" s="274"/>
      <c r="FEW1" s="275"/>
      <c r="FEX1" s="274"/>
      <c r="FEY1" s="275"/>
      <c r="FEZ1" s="274"/>
      <c r="FFA1" s="275"/>
      <c r="FFB1" s="274"/>
      <c r="FFC1" s="275"/>
      <c r="FFD1" s="274"/>
      <c r="FFE1" s="275"/>
      <c r="FFF1" s="274"/>
      <c r="FFG1" s="275"/>
      <c r="FFH1" s="274"/>
      <c r="FFI1" s="275"/>
      <c r="FFJ1" s="274"/>
      <c r="FFK1" s="275"/>
      <c r="FFL1" s="274"/>
      <c r="FFM1" s="275"/>
      <c r="FFN1" s="274"/>
      <c r="FFO1" s="275"/>
      <c r="FFP1" s="274"/>
      <c r="FFQ1" s="275"/>
      <c r="FFR1" s="274"/>
      <c r="FFS1" s="275"/>
      <c r="FFT1" s="274"/>
      <c r="FFU1" s="275"/>
      <c r="FFV1" s="274"/>
      <c r="FFW1" s="275"/>
      <c r="FFX1" s="274"/>
      <c r="FFY1" s="275"/>
      <c r="FFZ1" s="274"/>
      <c r="FGA1" s="275"/>
      <c r="FGB1" s="274"/>
      <c r="FGC1" s="275"/>
      <c r="FGD1" s="274"/>
      <c r="FGE1" s="275"/>
      <c r="FGF1" s="274"/>
      <c r="FGG1" s="275"/>
      <c r="FGH1" s="274"/>
      <c r="FGI1" s="275"/>
      <c r="FGJ1" s="274"/>
      <c r="FGK1" s="275"/>
      <c r="FGL1" s="274"/>
      <c r="FGM1" s="275"/>
      <c r="FGN1" s="274"/>
      <c r="FGO1" s="275"/>
      <c r="FGP1" s="274"/>
      <c r="FGQ1" s="275"/>
      <c r="FGR1" s="274"/>
      <c r="FGS1" s="275"/>
      <c r="FGT1" s="274"/>
      <c r="FGU1" s="275"/>
      <c r="FGV1" s="274"/>
      <c r="FGW1" s="275"/>
      <c r="FGX1" s="274"/>
      <c r="FGY1" s="275"/>
      <c r="FGZ1" s="274"/>
      <c r="FHA1" s="275"/>
      <c r="FHB1" s="274"/>
      <c r="FHC1" s="275"/>
      <c r="FHD1" s="274"/>
      <c r="FHE1" s="275"/>
      <c r="FHF1" s="274"/>
      <c r="FHG1" s="275"/>
      <c r="FHH1" s="274"/>
      <c r="FHI1" s="275"/>
      <c r="FHJ1" s="274"/>
      <c r="FHK1" s="275"/>
      <c r="FHL1" s="274"/>
      <c r="FHM1" s="275"/>
      <c r="FHN1" s="274"/>
      <c r="FHO1" s="275"/>
      <c r="FHP1" s="274"/>
      <c r="FHQ1" s="275"/>
      <c r="FHR1" s="274"/>
      <c r="FHS1" s="275"/>
      <c r="FHT1" s="274"/>
      <c r="FHU1" s="275"/>
      <c r="FHV1" s="274"/>
      <c r="FHW1" s="275"/>
      <c r="FHX1" s="274"/>
      <c r="FHY1" s="275"/>
      <c r="FHZ1" s="274"/>
      <c r="FIA1" s="275"/>
      <c r="FIB1" s="274"/>
      <c r="FIC1" s="275"/>
      <c r="FID1" s="274"/>
      <c r="FIE1" s="275"/>
      <c r="FIF1" s="274"/>
      <c r="FIG1" s="275"/>
      <c r="FIH1" s="274"/>
      <c r="FII1" s="275"/>
      <c r="FIJ1" s="274"/>
      <c r="FIK1" s="275"/>
      <c r="FIL1" s="274"/>
      <c r="FIM1" s="275"/>
      <c r="FIN1" s="274"/>
      <c r="FIO1" s="275"/>
      <c r="FIP1" s="274"/>
      <c r="FIQ1" s="275"/>
      <c r="FIR1" s="274"/>
      <c r="FIS1" s="275"/>
      <c r="FIT1" s="274"/>
      <c r="FIU1" s="275"/>
      <c r="FIV1" s="274"/>
      <c r="FIW1" s="275"/>
      <c r="FIX1" s="274"/>
      <c r="FIY1" s="275"/>
      <c r="FIZ1" s="274"/>
      <c r="FJA1" s="275"/>
      <c r="FJB1" s="274"/>
      <c r="FJC1" s="275"/>
      <c r="FJD1" s="274"/>
      <c r="FJE1" s="275"/>
      <c r="FJF1" s="274"/>
      <c r="FJG1" s="275"/>
      <c r="FJH1" s="274"/>
      <c r="FJI1" s="275"/>
      <c r="FJJ1" s="274"/>
      <c r="FJK1" s="275"/>
      <c r="FJL1" s="274"/>
      <c r="FJM1" s="275"/>
      <c r="FJN1" s="274"/>
      <c r="FJO1" s="275"/>
      <c r="FJP1" s="274"/>
      <c r="FJQ1" s="275"/>
      <c r="FJR1" s="274"/>
      <c r="FJS1" s="275"/>
      <c r="FJT1" s="274"/>
      <c r="FJU1" s="275"/>
      <c r="FJV1" s="274"/>
      <c r="FJW1" s="275"/>
      <c r="FJX1" s="274"/>
      <c r="FJY1" s="275"/>
      <c r="FJZ1" s="274"/>
      <c r="FKA1" s="275"/>
      <c r="FKB1" s="274"/>
      <c r="FKC1" s="275"/>
      <c r="FKD1" s="274"/>
      <c r="FKE1" s="275"/>
      <c r="FKF1" s="274"/>
      <c r="FKG1" s="275"/>
      <c r="FKH1" s="274"/>
      <c r="FKI1" s="275"/>
      <c r="FKJ1" s="274"/>
      <c r="FKK1" s="275"/>
      <c r="FKL1" s="274"/>
      <c r="FKM1" s="275"/>
      <c r="FKN1" s="274"/>
      <c r="FKO1" s="275"/>
      <c r="FKP1" s="274"/>
      <c r="FKQ1" s="275"/>
      <c r="FKR1" s="274"/>
      <c r="FKS1" s="275"/>
      <c r="FKT1" s="274"/>
      <c r="FKU1" s="275"/>
      <c r="FKV1" s="274"/>
      <c r="FKW1" s="275"/>
      <c r="FKX1" s="274"/>
      <c r="FKY1" s="275"/>
      <c r="FKZ1" s="274"/>
      <c r="FLA1" s="275"/>
      <c r="FLB1" s="274"/>
      <c r="FLC1" s="275"/>
      <c r="FLD1" s="274"/>
      <c r="FLE1" s="275"/>
      <c r="FLF1" s="274"/>
      <c r="FLG1" s="275"/>
      <c r="FLH1" s="274"/>
      <c r="FLI1" s="275"/>
      <c r="FLJ1" s="274"/>
      <c r="FLK1" s="275"/>
      <c r="FLL1" s="274"/>
      <c r="FLM1" s="275"/>
      <c r="FLN1" s="274"/>
      <c r="FLO1" s="275"/>
      <c r="FLP1" s="274"/>
      <c r="FLQ1" s="275"/>
      <c r="FLR1" s="274"/>
      <c r="FLS1" s="275"/>
      <c r="FLT1" s="274"/>
      <c r="FLU1" s="275"/>
      <c r="FLV1" s="274"/>
      <c r="FLW1" s="275"/>
      <c r="FLX1" s="274"/>
      <c r="FLY1" s="275"/>
      <c r="FLZ1" s="274"/>
      <c r="FMA1" s="275"/>
      <c r="FMB1" s="274"/>
      <c r="FMC1" s="275"/>
      <c r="FMD1" s="274"/>
      <c r="FME1" s="275"/>
      <c r="FMF1" s="274"/>
      <c r="FMG1" s="275"/>
      <c r="FMH1" s="274"/>
      <c r="FMI1" s="275"/>
      <c r="FMJ1" s="274"/>
      <c r="FMK1" s="275"/>
      <c r="FML1" s="274"/>
      <c r="FMM1" s="275"/>
      <c r="FMN1" s="274"/>
      <c r="FMO1" s="275"/>
      <c r="FMP1" s="274"/>
      <c r="FMQ1" s="275"/>
      <c r="FMR1" s="274"/>
      <c r="FMS1" s="275"/>
      <c r="FMT1" s="274"/>
      <c r="FMU1" s="275"/>
      <c r="FMV1" s="274"/>
      <c r="FMW1" s="275"/>
      <c r="FMX1" s="274"/>
      <c r="FMY1" s="275"/>
      <c r="FMZ1" s="274"/>
      <c r="FNA1" s="275"/>
      <c r="FNB1" s="274"/>
      <c r="FNC1" s="275"/>
      <c r="FND1" s="274"/>
      <c r="FNE1" s="275"/>
      <c r="FNF1" s="274"/>
      <c r="FNG1" s="275"/>
      <c r="FNH1" s="274"/>
      <c r="FNI1" s="275"/>
      <c r="FNJ1" s="274"/>
      <c r="FNK1" s="275"/>
      <c r="FNL1" s="274"/>
      <c r="FNM1" s="275"/>
      <c r="FNN1" s="274"/>
      <c r="FNO1" s="275"/>
      <c r="FNP1" s="274"/>
      <c r="FNQ1" s="275"/>
      <c r="FNR1" s="274"/>
      <c r="FNS1" s="275"/>
      <c r="FNT1" s="274"/>
      <c r="FNU1" s="275"/>
      <c r="FNV1" s="274"/>
      <c r="FNW1" s="275"/>
      <c r="FNX1" s="274"/>
      <c r="FNY1" s="275"/>
      <c r="FNZ1" s="274"/>
      <c r="FOA1" s="275"/>
      <c r="FOB1" s="274"/>
      <c r="FOC1" s="275"/>
      <c r="FOD1" s="274"/>
      <c r="FOE1" s="275"/>
      <c r="FOF1" s="274"/>
      <c r="FOG1" s="275"/>
      <c r="FOH1" s="274"/>
      <c r="FOI1" s="275"/>
      <c r="FOJ1" s="274"/>
      <c r="FOK1" s="275"/>
      <c r="FOL1" s="274"/>
      <c r="FOM1" s="275"/>
      <c r="FON1" s="274"/>
      <c r="FOO1" s="275"/>
      <c r="FOP1" s="274"/>
      <c r="FOQ1" s="275"/>
      <c r="FOR1" s="274"/>
      <c r="FOS1" s="275"/>
      <c r="FOT1" s="274"/>
      <c r="FOU1" s="275"/>
      <c r="FOV1" s="274"/>
      <c r="FOW1" s="275"/>
      <c r="FOX1" s="274"/>
      <c r="FOY1" s="275"/>
      <c r="FOZ1" s="274"/>
      <c r="FPA1" s="275"/>
      <c r="FPB1" s="274"/>
      <c r="FPC1" s="275"/>
      <c r="FPD1" s="274"/>
      <c r="FPE1" s="275"/>
      <c r="FPF1" s="274"/>
      <c r="FPG1" s="275"/>
      <c r="FPH1" s="274"/>
      <c r="FPI1" s="275"/>
      <c r="FPJ1" s="274"/>
      <c r="FPK1" s="275"/>
      <c r="FPL1" s="274"/>
      <c r="FPM1" s="275"/>
      <c r="FPN1" s="274"/>
      <c r="FPO1" s="275"/>
      <c r="FPP1" s="274"/>
      <c r="FPQ1" s="275"/>
      <c r="FPR1" s="274"/>
      <c r="FPS1" s="275"/>
      <c r="FPT1" s="274"/>
      <c r="FPU1" s="275"/>
      <c r="FPV1" s="274"/>
      <c r="FPW1" s="275"/>
      <c r="FPX1" s="274"/>
      <c r="FPY1" s="275"/>
      <c r="FPZ1" s="274"/>
      <c r="FQA1" s="275"/>
      <c r="FQB1" s="274"/>
      <c r="FQC1" s="275"/>
      <c r="FQD1" s="274"/>
      <c r="FQE1" s="275"/>
      <c r="FQF1" s="274"/>
      <c r="FQG1" s="275"/>
      <c r="FQH1" s="274"/>
      <c r="FQI1" s="275"/>
      <c r="FQJ1" s="274"/>
      <c r="FQK1" s="275"/>
      <c r="FQL1" s="274"/>
      <c r="FQM1" s="275"/>
      <c r="FQN1" s="274"/>
      <c r="FQO1" s="275"/>
      <c r="FQP1" s="274"/>
      <c r="FQQ1" s="275"/>
      <c r="FQR1" s="274"/>
      <c r="FQS1" s="275"/>
      <c r="FQT1" s="274"/>
      <c r="FQU1" s="275"/>
      <c r="FQV1" s="274"/>
      <c r="FQW1" s="275"/>
      <c r="FQX1" s="274"/>
      <c r="FQY1" s="275"/>
      <c r="FQZ1" s="274"/>
      <c r="FRA1" s="275"/>
      <c r="FRB1" s="274"/>
      <c r="FRC1" s="275"/>
      <c r="FRD1" s="274"/>
      <c r="FRE1" s="275"/>
      <c r="FRF1" s="274"/>
      <c r="FRG1" s="275"/>
      <c r="FRH1" s="274"/>
      <c r="FRI1" s="275"/>
      <c r="FRJ1" s="274"/>
      <c r="FRK1" s="275"/>
      <c r="FRL1" s="274"/>
      <c r="FRM1" s="275"/>
      <c r="FRN1" s="274"/>
      <c r="FRO1" s="275"/>
      <c r="FRP1" s="274"/>
      <c r="FRQ1" s="275"/>
      <c r="FRR1" s="274"/>
      <c r="FRS1" s="275"/>
      <c r="FRT1" s="274"/>
      <c r="FRU1" s="275"/>
      <c r="FRV1" s="274"/>
      <c r="FRW1" s="275"/>
      <c r="FRX1" s="274"/>
      <c r="FRY1" s="275"/>
      <c r="FRZ1" s="274"/>
      <c r="FSA1" s="275"/>
      <c r="FSB1" s="274"/>
      <c r="FSC1" s="275"/>
      <c r="FSD1" s="274"/>
      <c r="FSE1" s="275"/>
      <c r="FSF1" s="274"/>
      <c r="FSG1" s="275"/>
      <c r="FSH1" s="274"/>
      <c r="FSI1" s="275"/>
      <c r="FSJ1" s="274"/>
      <c r="FSK1" s="275"/>
      <c r="FSL1" s="274"/>
      <c r="FSM1" s="275"/>
      <c r="FSN1" s="274"/>
      <c r="FSO1" s="275"/>
      <c r="FSP1" s="274"/>
      <c r="FSQ1" s="275"/>
      <c r="FSR1" s="274"/>
      <c r="FSS1" s="275"/>
      <c r="FST1" s="274"/>
      <c r="FSU1" s="275"/>
      <c r="FSV1" s="274"/>
      <c r="FSW1" s="275"/>
      <c r="FSX1" s="274"/>
      <c r="FSY1" s="275"/>
      <c r="FSZ1" s="274"/>
      <c r="FTA1" s="275"/>
      <c r="FTB1" s="274"/>
      <c r="FTC1" s="275"/>
      <c r="FTD1" s="274"/>
      <c r="FTE1" s="275"/>
      <c r="FTF1" s="274"/>
      <c r="FTG1" s="275"/>
      <c r="FTH1" s="274"/>
      <c r="FTI1" s="275"/>
      <c r="FTJ1" s="274"/>
      <c r="FTK1" s="275"/>
      <c r="FTL1" s="274"/>
      <c r="FTM1" s="275"/>
      <c r="FTN1" s="274"/>
      <c r="FTO1" s="275"/>
      <c r="FTP1" s="274"/>
      <c r="FTQ1" s="275"/>
      <c r="FTR1" s="274"/>
      <c r="FTS1" s="275"/>
      <c r="FTT1" s="274"/>
      <c r="FTU1" s="275"/>
      <c r="FTV1" s="274"/>
      <c r="FTW1" s="275"/>
      <c r="FTX1" s="274"/>
      <c r="FTY1" s="275"/>
      <c r="FTZ1" s="274"/>
      <c r="FUA1" s="275"/>
      <c r="FUB1" s="274"/>
      <c r="FUC1" s="275"/>
      <c r="FUD1" s="274"/>
      <c r="FUE1" s="275"/>
      <c r="FUF1" s="274"/>
      <c r="FUG1" s="275"/>
      <c r="FUH1" s="274"/>
      <c r="FUI1" s="275"/>
      <c r="FUJ1" s="274"/>
      <c r="FUK1" s="275"/>
      <c r="FUL1" s="274"/>
      <c r="FUM1" s="275"/>
      <c r="FUN1" s="274"/>
      <c r="FUO1" s="275"/>
      <c r="FUP1" s="274"/>
      <c r="FUQ1" s="275"/>
      <c r="FUR1" s="274"/>
      <c r="FUS1" s="275"/>
      <c r="FUT1" s="274"/>
      <c r="FUU1" s="275"/>
      <c r="FUV1" s="274"/>
      <c r="FUW1" s="275"/>
      <c r="FUX1" s="274"/>
      <c r="FUY1" s="275"/>
      <c r="FUZ1" s="274"/>
      <c r="FVA1" s="275"/>
      <c r="FVB1" s="274"/>
      <c r="FVC1" s="275"/>
      <c r="FVD1" s="274"/>
      <c r="FVE1" s="275"/>
      <c r="FVF1" s="274"/>
      <c r="FVG1" s="275"/>
      <c r="FVH1" s="274"/>
      <c r="FVI1" s="275"/>
      <c r="FVJ1" s="274"/>
      <c r="FVK1" s="275"/>
      <c r="FVL1" s="274"/>
      <c r="FVM1" s="275"/>
      <c r="FVN1" s="274"/>
      <c r="FVO1" s="275"/>
      <c r="FVP1" s="274"/>
      <c r="FVQ1" s="275"/>
      <c r="FVR1" s="274"/>
      <c r="FVS1" s="275"/>
      <c r="FVT1" s="274"/>
      <c r="FVU1" s="275"/>
      <c r="FVV1" s="274"/>
      <c r="FVW1" s="275"/>
      <c r="FVX1" s="274"/>
      <c r="FVY1" s="275"/>
      <c r="FVZ1" s="274"/>
      <c r="FWA1" s="275"/>
      <c r="FWB1" s="274"/>
      <c r="FWC1" s="275"/>
      <c r="FWD1" s="274"/>
      <c r="FWE1" s="275"/>
      <c r="FWF1" s="274"/>
      <c r="FWG1" s="275"/>
      <c r="FWH1" s="274"/>
      <c r="FWI1" s="275"/>
      <c r="FWJ1" s="274"/>
      <c r="FWK1" s="275"/>
      <c r="FWL1" s="274"/>
      <c r="FWM1" s="275"/>
      <c r="FWN1" s="274"/>
      <c r="FWO1" s="275"/>
      <c r="FWP1" s="274"/>
      <c r="FWQ1" s="275"/>
      <c r="FWR1" s="274"/>
      <c r="FWS1" s="275"/>
      <c r="FWT1" s="274"/>
      <c r="FWU1" s="275"/>
      <c r="FWV1" s="274"/>
      <c r="FWW1" s="275"/>
      <c r="FWX1" s="274"/>
      <c r="FWY1" s="275"/>
      <c r="FWZ1" s="274"/>
      <c r="FXA1" s="275"/>
      <c r="FXB1" s="274"/>
      <c r="FXC1" s="275"/>
      <c r="FXD1" s="274"/>
      <c r="FXE1" s="275"/>
      <c r="FXF1" s="274"/>
      <c r="FXG1" s="275"/>
      <c r="FXH1" s="274"/>
      <c r="FXI1" s="275"/>
      <c r="FXJ1" s="274"/>
      <c r="FXK1" s="275"/>
      <c r="FXL1" s="274"/>
      <c r="FXM1" s="275"/>
      <c r="FXN1" s="274"/>
      <c r="FXO1" s="275"/>
      <c r="FXP1" s="274"/>
      <c r="FXQ1" s="275"/>
      <c r="FXR1" s="274"/>
      <c r="FXS1" s="275"/>
      <c r="FXT1" s="274"/>
      <c r="FXU1" s="275"/>
      <c r="FXV1" s="274"/>
      <c r="FXW1" s="275"/>
      <c r="FXX1" s="274"/>
      <c r="FXY1" s="275"/>
      <c r="FXZ1" s="274"/>
      <c r="FYA1" s="275"/>
      <c r="FYB1" s="274"/>
      <c r="FYC1" s="275"/>
      <c r="FYD1" s="274"/>
      <c r="FYE1" s="275"/>
      <c r="FYF1" s="274"/>
      <c r="FYG1" s="275"/>
      <c r="FYH1" s="274"/>
      <c r="FYI1" s="275"/>
      <c r="FYJ1" s="274"/>
      <c r="FYK1" s="275"/>
      <c r="FYL1" s="274"/>
      <c r="FYM1" s="275"/>
      <c r="FYN1" s="274"/>
      <c r="FYO1" s="275"/>
      <c r="FYP1" s="274"/>
      <c r="FYQ1" s="275"/>
      <c r="FYR1" s="274"/>
      <c r="FYS1" s="275"/>
      <c r="FYT1" s="274"/>
      <c r="FYU1" s="275"/>
      <c r="FYV1" s="274"/>
      <c r="FYW1" s="275"/>
      <c r="FYX1" s="274"/>
      <c r="FYY1" s="275"/>
      <c r="FYZ1" s="274"/>
      <c r="FZA1" s="275"/>
      <c r="FZB1" s="274"/>
      <c r="FZC1" s="275"/>
      <c r="FZD1" s="274"/>
      <c r="FZE1" s="275"/>
      <c r="FZF1" s="274"/>
      <c r="FZG1" s="275"/>
      <c r="FZH1" s="274"/>
      <c r="FZI1" s="275"/>
      <c r="FZJ1" s="274"/>
      <c r="FZK1" s="275"/>
      <c r="FZL1" s="274"/>
      <c r="FZM1" s="275"/>
      <c r="FZN1" s="274"/>
      <c r="FZO1" s="275"/>
      <c r="FZP1" s="274"/>
      <c r="FZQ1" s="275"/>
      <c r="FZR1" s="274"/>
      <c r="FZS1" s="275"/>
      <c r="FZT1" s="274"/>
      <c r="FZU1" s="275"/>
      <c r="FZV1" s="274"/>
      <c r="FZW1" s="275"/>
      <c r="FZX1" s="274"/>
      <c r="FZY1" s="275"/>
      <c r="FZZ1" s="274"/>
      <c r="GAA1" s="275"/>
      <c r="GAB1" s="274"/>
      <c r="GAC1" s="275"/>
      <c r="GAD1" s="274"/>
      <c r="GAE1" s="275"/>
      <c r="GAF1" s="274"/>
      <c r="GAG1" s="275"/>
      <c r="GAH1" s="274"/>
      <c r="GAI1" s="275"/>
      <c r="GAJ1" s="274"/>
      <c r="GAK1" s="275"/>
      <c r="GAL1" s="274"/>
      <c r="GAM1" s="275"/>
      <c r="GAN1" s="274"/>
      <c r="GAO1" s="275"/>
      <c r="GAP1" s="274"/>
      <c r="GAQ1" s="275"/>
      <c r="GAR1" s="274"/>
      <c r="GAS1" s="275"/>
      <c r="GAT1" s="274"/>
      <c r="GAU1" s="275"/>
      <c r="GAV1" s="274"/>
      <c r="GAW1" s="275"/>
      <c r="GAX1" s="274"/>
      <c r="GAY1" s="275"/>
      <c r="GAZ1" s="274"/>
      <c r="GBA1" s="275"/>
      <c r="GBB1" s="274"/>
      <c r="GBC1" s="275"/>
      <c r="GBD1" s="274"/>
      <c r="GBE1" s="275"/>
      <c r="GBF1" s="274"/>
      <c r="GBG1" s="275"/>
      <c r="GBH1" s="274"/>
      <c r="GBI1" s="275"/>
      <c r="GBJ1" s="274"/>
      <c r="GBK1" s="275"/>
      <c r="GBL1" s="274"/>
      <c r="GBM1" s="275"/>
      <c r="GBN1" s="274"/>
      <c r="GBO1" s="275"/>
      <c r="GBP1" s="274"/>
      <c r="GBQ1" s="275"/>
      <c r="GBR1" s="274"/>
      <c r="GBS1" s="275"/>
      <c r="GBT1" s="274"/>
      <c r="GBU1" s="275"/>
      <c r="GBV1" s="274"/>
      <c r="GBW1" s="275"/>
      <c r="GBX1" s="274"/>
      <c r="GBY1" s="275"/>
      <c r="GBZ1" s="274"/>
      <c r="GCA1" s="275"/>
      <c r="GCB1" s="274"/>
      <c r="GCC1" s="275"/>
      <c r="GCD1" s="274"/>
      <c r="GCE1" s="275"/>
      <c r="GCF1" s="274"/>
      <c r="GCG1" s="275"/>
      <c r="GCH1" s="274"/>
      <c r="GCI1" s="275"/>
      <c r="GCJ1" s="274"/>
      <c r="GCK1" s="275"/>
      <c r="GCL1" s="274"/>
      <c r="GCM1" s="275"/>
      <c r="GCN1" s="274"/>
      <c r="GCO1" s="275"/>
      <c r="GCP1" s="274"/>
      <c r="GCQ1" s="275"/>
      <c r="GCR1" s="274"/>
      <c r="GCS1" s="275"/>
      <c r="GCT1" s="274"/>
      <c r="GCU1" s="275"/>
      <c r="GCV1" s="274"/>
      <c r="GCW1" s="275"/>
      <c r="GCX1" s="274"/>
      <c r="GCY1" s="275"/>
      <c r="GCZ1" s="274"/>
      <c r="GDA1" s="275"/>
      <c r="GDB1" s="274"/>
      <c r="GDC1" s="275"/>
      <c r="GDD1" s="274"/>
      <c r="GDE1" s="275"/>
      <c r="GDF1" s="274"/>
      <c r="GDG1" s="275"/>
      <c r="GDH1" s="274"/>
      <c r="GDI1" s="275"/>
      <c r="GDJ1" s="274"/>
      <c r="GDK1" s="275"/>
      <c r="GDL1" s="274"/>
      <c r="GDM1" s="275"/>
      <c r="GDN1" s="274"/>
      <c r="GDO1" s="275"/>
      <c r="GDP1" s="274"/>
      <c r="GDQ1" s="275"/>
      <c r="GDR1" s="274"/>
      <c r="GDS1" s="275"/>
      <c r="GDT1" s="274"/>
      <c r="GDU1" s="275"/>
      <c r="GDV1" s="274"/>
      <c r="GDW1" s="275"/>
      <c r="GDX1" s="274"/>
      <c r="GDY1" s="275"/>
      <c r="GDZ1" s="274"/>
      <c r="GEA1" s="275"/>
      <c r="GEB1" s="274"/>
      <c r="GEC1" s="275"/>
      <c r="GED1" s="274"/>
      <c r="GEE1" s="275"/>
      <c r="GEF1" s="274"/>
      <c r="GEG1" s="275"/>
      <c r="GEH1" s="274"/>
      <c r="GEI1" s="275"/>
      <c r="GEJ1" s="274"/>
      <c r="GEK1" s="275"/>
      <c r="GEL1" s="274"/>
      <c r="GEM1" s="275"/>
      <c r="GEN1" s="274"/>
      <c r="GEO1" s="275"/>
      <c r="GEP1" s="274"/>
      <c r="GEQ1" s="275"/>
      <c r="GER1" s="274"/>
      <c r="GES1" s="275"/>
      <c r="GET1" s="274"/>
      <c r="GEU1" s="275"/>
      <c r="GEV1" s="274"/>
      <c r="GEW1" s="275"/>
      <c r="GEX1" s="274"/>
      <c r="GEY1" s="275"/>
      <c r="GEZ1" s="274"/>
      <c r="GFA1" s="275"/>
      <c r="GFB1" s="274"/>
      <c r="GFC1" s="275"/>
      <c r="GFD1" s="274"/>
      <c r="GFE1" s="275"/>
      <c r="GFF1" s="274"/>
      <c r="GFG1" s="275"/>
      <c r="GFH1" s="274"/>
      <c r="GFI1" s="275"/>
      <c r="GFJ1" s="274"/>
      <c r="GFK1" s="275"/>
      <c r="GFL1" s="274"/>
      <c r="GFM1" s="275"/>
      <c r="GFN1" s="274"/>
      <c r="GFO1" s="275"/>
      <c r="GFP1" s="274"/>
      <c r="GFQ1" s="275"/>
      <c r="GFR1" s="274"/>
      <c r="GFS1" s="275"/>
      <c r="GFT1" s="274"/>
      <c r="GFU1" s="275"/>
      <c r="GFV1" s="274"/>
      <c r="GFW1" s="275"/>
      <c r="GFX1" s="274"/>
      <c r="GFY1" s="275"/>
      <c r="GFZ1" s="274"/>
      <c r="GGA1" s="275"/>
      <c r="GGB1" s="274"/>
      <c r="GGC1" s="275"/>
      <c r="GGD1" s="274"/>
      <c r="GGE1" s="275"/>
      <c r="GGF1" s="274"/>
      <c r="GGG1" s="275"/>
      <c r="GGH1" s="274"/>
      <c r="GGI1" s="275"/>
      <c r="GGJ1" s="274"/>
      <c r="GGK1" s="275"/>
      <c r="GGL1" s="274"/>
      <c r="GGM1" s="275"/>
      <c r="GGN1" s="274"/>
      <c r="GGO1" s="275"/>
      <c r="GGP1" s="274"/>
      <c r="GGQ1" s="275"/>
      <c r="GGR1" s="274"/>
      <c r="GGS1" s="275"/>
      <c r="GGT1" s="274"/>
      <c r="GGU1" s="275"/>
      <c r="GGV1" s="274"/>
      <c r="GGW1" s="275"/>
      <c r="GGX1" s="274"/>
      <c r="GGY1" s="275"/>
      <c r="GGZ1" s="274"/>
      <c r="GHA1" s="275"/>
      <c r="GHB1" s="274"/>
      <c r="GHC1" s="275"/>
      <c r="GHD1" s="274"/>
      <c r="GHE1" s="275"/>
      <c r="GHF1" s="274"/>
      <c r="GHG1" s="275"/>
      <c r="GHH1" s="274"/>
      <c r="GHI1" s="275"/>
      <c r="GHJ1" s="274"/>
      <c r="GHK1" s="275"/>
      <c r="GHL1" s="274"/>
      <c r="GHM1" s="275"/>
      <c r="GHN1" s="274"/>
      <c r="GHO1" s="275"/>
      <c r="GHP1" s="274"/>
      <c r="GHQ1" s="275"/>
      <c r="GHR1" s="274"/>
      <c r="GHS1" s="275"/>
      <c r="GHT1" s="274"/>
      <c r="GHU1" s="275"/>
      <c r="GHV1" s="274"/>
      <c r="GHW1" s="275"/>
      <c r="GHX1" s="274"/>
      <c r="GHY1" s="275"/>
      <c r="GHZ1" s="274"/>
      <c r="GIA1" s="275"/>
      <c r="GIB1" s="274"/>
      <c r="GIC1" s="275"/>
      <c r="GID1" s="274"/>
      <c r="GIE1" s="275"/>
      <c r="GIF1" s="274"/>
      <c r="GIG1" s="275"/>
      <c r="GIH1" s="274"/>
      <c r="GII1" s="275"/>
      <c r="GIJ1" s="274"/>
      <c r="GIK1" s="275"/>
      <c r="GIL1" s="274"/>
      <c r="GIM1" s="275"/>
      <c r="GIN1" s="274"/>
      <c r="GIO1" s="275"/>
      <c r="GIP1" s="274"/>
      <c r="GIQ1" s="275"/>
      <c r="GIR1" s="274"/>
      <c r="GIS1" s="275"/>
      <c r="GIT1" s="274"/>
      <c r="GIU1" s="275"/>
      <c r="GIV1" s="274"/>
      <c r="GIW1" s="275"/>
      <c r="GIX1" s="274"/>
      <c r="GIY1" s="275"/>
      <c r="GIZ1" s="274"/>
      <c r="GJA1" s="275"/>
      <c r="GJB1" s="274"/>
      <c r="GJC1" s="275"/>
      <c r="GJD1" s="274"/>
      <c r="GJE1" s="275"/>
      <c r="GJF1" s="274"/>
      <c r="GJG1" s="275"/>
      <c r="GJH1" s="274"/>
      <c r="GJI1" s="275"/>
      <c r="GJJ1" s="274"/>
      <c r="GJK1" s="275"/>
      <c r="GJL1" s="274"/>
      <c r="GJM1" s="275"/>
      <c r="GJN1" s="274"/>
      <c r="GJO1" s="275"/>
      <c r="GJP1" s="274"/>
      <c r="GJQ1" s="275"/>
      <c r="GJR1" s="274"/>
      <c r="GJS1" s="275"/>
      <c r="GJT1" s="274"/>
      <c r="GJU1" s="275"/>
      <c r="GJV1" s="274"/>
      <c r="GJW1" s="275"/>
      <c r="GJX1" s="274"/>
      <c r="GJY1" s="275"/>
      <c r="GJZ1" s="274"/>
      <c r="GKA1" s="275"/>
      <c r="GKB1" s="274"/>
      <c r="GKC1" s="275"/>
      <c r="GKD1" s="274"/>
      <c r="GKE1" s="275"/>
      <c r="GKF1" s="274"/>
      <c r="GKG1" s="275"/>
      <c r="GKH1" s="274"/>
      <c r="GKI1" s="275"/>
      <c r="GKJ1" s="274"/>
      <c r="GKK1" s="275"/>
      <c r="GKL1" s="274"/>
      <c r="GKM1" s="275"/>
      <c r="GKN1" s="274"/>
      <c r="GKO1" s="275"/>
      <c r="GKP1" s="274"/>
      <c r="GKQ1" s="275"/>
      <c r="GKR1" s="274"/>
      <c r="GKS1" s="275"/>
      <c r="GKT1" s="274"/>
      <c r="GKU1" s="275"/>
      <c r="GKV1" s="274"/>
      <c r="GKW1" s="275"/>
      <c r="GKX1" s="274"/>
      <c r="GKY1" s="275"/>
      <c r="GKZ1" s="274"/>
      <c r="GLA1" s="275"/>
      <c r="GLB1" s="274"/>
      <c r="GLC1" s="275"/>
      <c r="GLD1" s="274"/>
      <c r="GLE1" s="275"/>
      <c r="GLF1" s="274"/>
      <c r="GLG1" s="275"/>
      <c r="GLH1" s="274"/>
      <c r="GLI1" s="275"/>
      <c r="GLJ1" s="274"/>
      <c r="GLK1" s="275"/>
      <c r="GLL1" s="274"/>
      <c r="GLM1" s="275"/>
      <c r="GLN1" s="274"/>
      <c r="GLO1" s="275"/>
      <c r="GLP1" s="274"/>
      <c r="GLQ1" s="275"/>
      <c r="GLR1" s="274"/>
      <c r="GLS1" s="275"/>
      <c r="GLT1" s="274"/>
      <c r="GLU1" s="275"/>
      <c r="GLV1" s="274"/>
      <c r="GLW1" s="275"/>
      <c r="GLX1" s="274"/>
      <c r="GLY1" s="275"/>
      <c r="GLZ1" s="274"/>
      <c r="GMA1" s="275"/>
      <c r="GMB1" s="274"/>
      <c r="GMC1" s="275"/>
      <c r="GMD1" s="274"/>
      <c r="GME1" s="275"/>
      <c r="GMF1" s="274"/>
      <c r="GMG1" s="275"/>
      <c r="GMH1" s="274"/>
      <c r="GMI1" s="275"/>
      <c r="GMJ1" s="274"/>
      <c r="GMK1" s="275"/>
      <c r="GML1" s="274"/>
      <c r="GMM1" s="275"/>
      <c r="GMN1" s="274"/>
      <c r="GMO1" s="275"/>
      <c r="GMP1" s="274"/>
      <c r="GMQ1" s="275"/>
      <c r="GMR1" s="274"/>
      <c r="GMS1" s="275"/>
      <c r="GMT1" s="274"/>
      <c r="GMU1" s="275"/>
      <c r="GMV1" s="274"/>
      <c r="GMW1" s="275"/>
      <c r="GMX1" s="274"/>
      <c r="GMY1" s="275"/>
      <c r="GMZ1" s="274"/>
      <c r="GNA1" s="275"/>
      <c r="GNB1" s="274"/>
      <c r="GNC1" s="275"/>
      <c r="GND1" s="274"/>
      <c r="GNE1" s="275"/>
      <c r="GNF1" s="274"/>
      <c r="GNG1" s="275"/>
      <c r="GNH1" s="274"/>
      <c r="GNI1" s="275"/>
      <c r="GNJ1" s="274"/>
      <c r="GNK1" s="275"/>
      <c r="GNL1" s="274"/>
      <c r="GNM1" s="275"/>
      <c r="GNN1" s="274"/>
      <c r="GNO1" s="275"/>
      <c r="GNP1" s="274"/>
      <c r="GNQ1" s="275"/>
      <c r="GNR1" s="274"/>
      <c r="GNS1" s="275"/>
      <c r="GNT1" s="274"/>
      <c r="GNU1" s="275"/>
      <c r="GNV1" s="274"/>
      <c r="GNW1" s="275"/>
      <c r="GNX1" s="274"/>
      <c r="GNY1" s="275"/>
      <c r="GNZ1" s="274"/>
      <c r="GOA1" s="275"/>
      <c r="GOB1" s="274"/>
      <c r="GOC1" s="275"/>
      <c r="GOD1" s="274"/>
      <c r="GOE1" s="275"/>
      <c r="GOF1" s="274"/>
      <c r="GOG1" s="275"/>
      <c r="GOH1" s="274"/>
      <c r="GOI1" s="275"/>
      <c r="GOJ1" s="274"/>
      <c r="GOK1" s="275"/>
      <c r="GOL1" s="274"/>
      <c r="GOM1" s="275"/>
      <c r="GON1" s="274"/>
      <c r="GOO1" s="275"/>
      <c r="GOP1" s="274"/>
      <c r="GOQ1" s="275"/>
      <c r="GOR1" s="274"/>
      <c r="GOS1" s="275"/>
      <c r="GOT1" s="274"/>
      <c r="GOU1" s="275"/>
      <c r="GOV1" s="274"/>
      <c r="GOW1" s="275"/>
      <c r="GOX1" s="274"/>
      <c r="GOY1" s="275"/>
      <c r="GOZ1" s="274"/>
      <c r="GPA1" s="275"/>
      <c r="GPB1" s="274"/>
      <c r="GPC1" s="275"/>
      <c r="GPD1" s="274"/>
      <c r="GPE1" s="275"/>
      <c r="GPF1" s="274"/>
      <c r="GPG1" s="275"/>
      <c r="GPH1" s="274"/>
      <c r="GPI1" s="275"/>
      <c r="GPJ1" s="274"/>
      <c r="GPK1" s="275"/>
      <c r="GPL1" s="274"/>
      <c r="GPM1" s="275"/>
      <c r="GPN1" s="274"/>
      <c r="GPO1" s="275"/>
      <c r="GPP1" s="274"/>
      <c r="GPQ1" s="275"/>
      <c r="GPR1" s="274"/>
      <c r="GPS1" s="275"/>
      <c r="GPT1" s="274"/>
      <c r="GPU1" s="275"/>
      <c r="GPV1" s="274"/>
      <c r="GPW1" s="275"/>
      <c r="GPX1" s="274"/>
      <c r="GPY1" s="275"/>
      <c r="GPZ1" s="274"/>
      <c r="GQA1" s="275"/>
      <c r="GQB1" s="274"/>
      <c r="GQC1" s="275"/>
      <c r="GQD1" s="274"/>
      <c r="GQE1" s="275"/>
      <c r="GQF1" s="274"/>
      <c r="GQG1" s="275"/>
      <c r="GQH1" s="274"/>
      <c r="GQI1" s="275"/>
      <c r="GQJ1" s="274"/>
      <c r="GQK1" s="275"/>
      <c r="GQL1" s="274"/>
      <c r="GQM1" s="275"/>
      <c r="GQN1" s="274"/>
      <c r="GQO1" s="275"/>
      <c r="GQP1" s="274"/>
      <c r="GQQ1" s="275"/>
      <c r="GQR1" s="274"/>
      <c r="GQS1" s="275"/>
      <c r="GQT1" s="274"/>
      <c r="GQU1" s="275"/>
      <c r="GQV1" s="274"/>
      <c r="GQW1" s="275"/>
      <c r="GQX1" s="274"/>
      <c r="GQY1" s="275"/>
      <c r="GQZ1" s="274"/>
      <c r="GRA1" s="275"/>
      <c r="GRB1" s="274"/>
      <c r="GRC1" s="275"/>
      <c r="GRD1" s="274"/>
      <c r="GRE1" s="275"/>
      <c r="GRF1" s="274"/>
      <c r="GRG1" s="275"/>
      <c r="GRH1" s="274"/>
      <c r="GRI1" s="275"/>
      <c r="GRJ1" s="274"/>
      <c r="GRK1" s="275"/>
      <c r="GRL1" s="274"/>
      <c r="GRM1" s="275"/>
      <c r="GRN1" s="274"/>
      <c r="GRO1" s="275"/>
      <c r="GRP1" s="274"/>
      <c r="GRQ1" s="275"/>
      <c r="GRR1" s="274"/>
      <c r="GRS1" s="275"/>
      <c r="GRT1" s="274"/>
      <c r="GRU1" s="275"/>
      <c r="GRV1" s="274"/>
      <c r="GRW1" s="275"/>
      <c r="GRX1" s="274"/>
      <c r="GRY1" s="275"/>
      <c r="GRZ1" s="274"/>
      <c r="GSA1" s="275"/>
      <c r="GSB1" s="274"/>
      <c r="GSC1" s="275"/>
      <c r="GSD1" s="274"/>
      <c r="GSE1" s="275"/>
      <c r="GSF1" s="274"/>
      <c r="GSG1" s="275"/>
      <c r="GSH1" s="274"/>
      <c r="GSI1" s="275"/>
      <c r="GSJ1" s="274"/>
      <c r="GSK1" s="275"/>
      <c r="GSL1" s="274"/>
      <c r="GSM1" s="275"/>
      <c r="GSN1" s="274"/>
      <c r="GSO1" s="275"/>
      <c r="GSP1" s="274"/>
      <c r="GSQ1" s="275"/>
      <c r="GSR1" s="274"/>
      <c r="GSS1" s="275"/>
      <c r="GST1" s="274"/>
      <c r="GSU1" s="275"/>
      <c r="GSV1" s="274"/>
      <c r="GSW1" s="275"/>
      <c r="GSX1" s="274"/>
      <c r="GSY1" s="275"/>
      <c r="GSZ1" s="274"/>
      <c r="GTA1" s="275"/>
      <c r="GTB1" s="274"/>
      <c r="GTC1" s="275"/>
      <c r="GTD1" s="274"/>
      <c r="GTE1" s="275"/>
      <c r="GTF1" s="274"/>
      <c r="GTG1" s="275"/>
      <c r="GTH1" s="274"/>
      <c r="GTI1" s="275"/>
      <c r="GTJ1" s="274"/>
      <c r="GTK1" s="275"/>
      <c r="GTL1" s="274"/>
      <c r="GTM1" s="275"/>
      <c r="GTN1" s="274"/>
      <c r="GTO1" s="275"/>
      <c r="GTP1" s="274"/>
      <c r="GTQ1" s="275"/>
      <c r="GTR1" s="274"/>
      <c r="GTS1" s="275"/>
      <c r="GTT1" s="274"/>
      <c r="GTU1" s="275"/>
      <c r="GTV1" s="274"/>
      <c r="GTW1" s="275"/>
      <c r="GTX1" s="274"/>
      <c r="GTY1" s="275"/>
      <c r="GTZ1" s="274"/>
      <c r="GUA1" s="275"/>
      <c r="GUB1" s="274"/>
      <c r="GUC1" s="275"/>
      <c r="GUD1" s="274"/>
      <c r="GUE1" s="275"/>
      <c r="GUF1" s="274"/>
      <c r="GUG1" s="275"/>
      <c r="GUH1" s="274"/>
      <c r="GUI1" s="275"/>
      <c r="GUJ1" s="274"/>
      <c r="GUK1" s="275"/>
      <c r="GUL1" s="274"/>
      <c r="GUM1" s="275"/>
      <c r="GUN1" s="274"/>
      <c r="GUO1" s="275"/>
      <c r="GUP1" s="274"/>
      <c r="GUQ1" s="275"/>
      <c r="GUR1" s="274"/>
      <c r="GUS1" s="275"/>
      <c r="GUT1" s="274"/>
      <c r="GUU1" s="275"/>
      <c r="GUV1" s="274"/>
      <c r="GUW1" s="275"/>
      <c r="GUX1" s="274"/>
      <c r="GUY1" s="275"/>
      <c r="GUZ1" s="274"/>
      <c r="GVA1" s="275"/>
      <c r="GVB1" s="274"/>
      <c r="GVC1" s="275"/>
      <c r="GVD1" s="274"/>
      <c r="GVE1" s="275"/>
      <c r="GVF1" s="274"/>
      <c r="GVG1" s="275"/>
      <c r="GVH1" s="274"/>
      <c r="GVI1" s="275"/>
      <c r="GVJ1" s="274"/>
      <c r="GVK1" s="275"/>
      <c r="GVL1" s="274"/>
      <c r="GVM1" s="275"/>
      <c r="GVN1" s="274"/>
      <c r="GVO1" s="275"/>
      <c r="GVP1" s="274"/>
      <c r="GVQ1" s="275"/>
      <c r="GVR1" s="274"/>
      <c r="GVS1" s="275"/>
      <c r="GVT1" s="274"/>
      <c r="GVU1" s="275"/>
      <c r="GVV1" s="274"/>
      <c r="GVW1" s="275"/>
      <c r="GVX1" s="274"/>
      <c r="GVY1" s="275"/>
      <c r="GVZ1" s="274"/>
      <c r="GWA1" s="275"/>
      <c r="GWB1" s="274"/>
      <c r="GWC1" s="275"/>
      <c r="GWD1" s="274"/>
      <c r="GWE1" s="275"/>
      <c r="GWF1" s="274"/>
      <c r="GWG1" s="275"/>
      <c r="GWH1" s="274"/>
      <c r="GWI1" s="275"/>
      <c r="GWJ1" s="274"/>
      <c r="GWK1" s="275"/>
      <c r="GWL1" s="274"/>
      <c r="GWM1" s="275"/>
      <c r="GWN1" s="274"/>
      <c r="GWO1" s="275"/>
      <c r="GWP1" s="274"/>
      <c r="GWQ1" s="275"/>
      <c r="GWR1" s="274"/>
      <c r="GWS1" s="275"/>
      <c r="GWT1" s="274"/>
      <c r="GWU1" s="275"/>
      <c r="GWV1" s="274"/>
      <c r="GWW1" s="275"/>
      <c r="GWX1" s="274"/>
      <c r="GWY1" s="275"/>
      <c r="GWZ1" s="274"/>
      <c r="GXA1" s="275"/>
      <c r="GXB1" s="274"/>
      <c r="GXC1" s="275"/>
      <c r="GXD1" s="274"/>
      <c r="GXE1" s="275"/>
      <c r="GXF1" s="274"/>
      <c r="GXG1" s="275"/>
      <c r="GXH1" s="274"/>
      <c r="GXI1" s="275"/>
      <c r="GXJ1" s="274"/>
      <c r="GXK1" s="275"/>
      <c r="GXL1" s="274"/>
      <c r="GXM1" s="275"/>
      <c r="GXN1" s="274"/>
      <c r="GXO1" s="275"/>
      <c r="GXP1" s="274"/>
      <c r="GXQ1" s="275"/>
      <c r="GXR1" s="274"/>
      <c r="GXS1" s="275"/>
      <c r="GXT1" s="274"/>
      <c r="GXU1" s="275"/>
      <c r="GXV1" s="274"/>
      <c r="GXW1" s="275"/>
      <c r="GXX1" s="274"/>
      <c r="GXY1" s="275"/>
      <c r="GXZ1" s="274"/>
      <c r="GYA1" s="275"/>
      <c r="GYB1" s="274"/>
      <c r="GYC1" s="275"/>
      <c r="GYD1" s="274"/>
      <c r="GYE1" s="275"/>
      <c r="GYF1" s="274"/>
      <c r="GYG1" s="275"/>
      <c r="GYH1" s="274"/>
      <c r="GYI1" s="275"/>
      <c r="GYJ1" s="274"/>
      <c r="GYK1" s="275"/>
      <c r="GYL1" s="274"/>
      <c r="GYM1" s="275"/>
      <c r="GYN1" s="274"/>
      <c r="GYO1" s="275"/>
      <c r="GYP1" s="274"/>
      <c r="GYQ1" s="275"/>
      <c r="GYR1" s="274"/>
      <c r="GYS1" s="275"/>
      <c r="GYT1" s="274"/>
      <c r="GYU1" s="275"/>
      <c r="GYV1" s="274"/>
      <c r="GYW1" s="275"/>
      <c r="GYX1" s="274"/>
      <c r="GYY1" s="275"/>
      <c r="GYZ1" s="274"/>
      <c r="GZA1" s="275"/>
      <c r="GZB1" s="274"/>
      <c r="GZC1" s="275"/>
      <c r="GZD1" s="274"/>
      <c r="GZE1" s="275"/>
      <c r="GZF1" s="274"/>
      <c r="GZG1" s="275"/>
      <c r="GZH1" s="274"/>
      <c r="GZI1" s="275"/>
      <c r="GZJ1" s="274"/>
      <c r="GZK1" s="275"/>
      <c r="GZL1" s="274"/>
      <c r="GZM1" s="275"/>
      <c r="GZN1" s="274"/>
      <c r="GZO1" s="275"/>
      <c r="GZP1" s="274"/>
      <c r="GZQ1" s="275"/>
      <c r="GZR1" s="274"/>
      <c r="GZS1" s="275"/>
      <c r="GZT1" s="274"/>
      <c r="GZU1" s="275"/>
      <c r="GZV1" s="274"/>
      <c r="GZW1" s="275"/>
      <c r="GZX1" s="274"/>
      <c r="GZY1" s="275"/>
      <c r="GZZ1" s="274"/>
      <c r="HAA1" s="275"/>
      <c r="HAB1" s="274"/>
      <c r="HAC1" s="275"/>
      <c r="HAD1" s="274"/>
      <c r="HAE1" s="275"/>
      <c r="HAF1" s="274"/>
      <c r="HAG1" s="275"/>
      <c r="HAH1" s="274"/>
      <c r="HAI1" s="275"/>
      <c r="HAJ1" s="274"/>
      <c r="HAK1" s="275"/>
      <c r="HAL1" s="274"/>
      <c r="HAM1" s="275"/>
      <c r="HAN1" s="274"/>
      <c r="HAO1" s="275"/>
      <c r="HAP1" s="274"/>
      <c r="HAQ1" s="275"/>
      <c r="HAR1" s="274"/>
      <c r="HAS1" s="275"/>
      <c r="HAT1" s="274"/>
      <c r="HAU1" s="275"/>
      <c r="HAV1" s="274"/>
      <c r="HAW1" s="275"/>
      <c r="HAX1" s="274"/>
      <c r="HAY1" s="275"/>
      <c r="HAZ1" s="274"/>
      <c r="HBA1" s="275"/>
      <c r="HBB1" s="274"/>
      <c r="HBC1" s="275"/>
      <c r="HBD1" s="274"/>
      <c r="HBE1" s="275"/>
      <c r="HBF1" s="274"/>
      <c r="HBG1" s="275"/>
      <c r="HBH1" s="274"/>
      <c r="HBI1" s="275"/>
      <c r="HBJ1" s="274"/>
      <c r="HBK1" s="275"/>
      <c r="HBL1" s="274"/>
      <c r="HBM1" s="275"/>
      <c r="HBN1" s="274"/>
      <c r="HBO1" s="275"/>
      <c r="HBP1" s="274"/>
      <c r="HBQ1" s="275"/>
      <c r="HBR1" s="274"/>
      <c r="HBS1" s="275"/>
      <c r="HBT1" s="274"/>
      <c r="HBU1" s="275"/>
      <c r="HBV1" s="274"/>
      <c r="HBW1" s="275"/>
      <c r="HBX1" s="274"/>
      <c r="HBY1" s="275"/>
      <c r="HBZ1" s="274"/>
      <c r="HCA1" s="275"/>
      <c r="HCB1" s="274"/>
      <c r="HCC1" s="275"/>
      <c r="HCD1" s="274"/>
      <c r="HCE1" s="275"/>
      <c r="HCF1" s="274"/>
      <c r="HCG1" s="275"/>
      <c r="HCH1" s="274"/>
      <c r="HCI1" s="275"/>
      <c r="HCJ1" s="274"/>
      <c r="HCK1" s="275"/>
      <c r="HCL1" s="274"/>
      <c r="HCM1" s="275"/>
      <c r="HCN1" s="274"/>
      <c r="HCO1" s="275"/>
      <c r="HCP1" s="274"/>
      <c r="HCQ1" s="275"/>
      <c r="HCR1" s="274"/>
      <c r="HCS1" s="275"/>
      <c r="HCT1" s="274"/>
      <c r="HCU1" s="275"/>
      <c r="HCV1" s="274"/>
      <c r="HCW1" s="275"/>
      <c r="HCX1" s="274"/>
      <c r="HCY1" s="275"/>
      <c r="HCZ1" s="274"/>
      <c r="HDA1" s="275"/>
      <c r="HDB1" s="274"/>
      <c r="HDC1" s="275"/>
      <c r="HDD1" s="274"/>
      <c r="HDE1" s="275"/>
      <c r="HDF1" s="274"/>
      <c r="HDG1" s="275"/>
      <c r="HDH1" s="274"/>
      <c r="HDI1" s="275"/>
      <c r="HDJ1" s="274"/>
      <c r="HDK1" s="275"/>
      <c r="HDL1" s="274"/>
      <c r="HDM1" s="275"/>
      <c r="HDN1" s="274"/>
      <c r="HDO1" s="275"/>
      <c r="HDP1" s="274"/>
      <c r="HDQ1" s="275"/>
      <c r="HDR1" s="274"/>
      <c r="HDS1" s="275"/>
      <c r="HDT1" s="274"/>
      <c r="HDU1" s="275"/>
      <c r="HDV1" s="274"/>
      <c r="HDW1" s="275"/>
      <c r="HDX1" s="274"/>
      <c r="HDY1" s="275"/>
      <c r="HDZ1" s="274"/>
      <c r="HEA1" s="275"/>
      <c r="HEB1" s="274"/>
      <c r="HEC1" s="275"/>
      <c r="HED1" s="274"/>
      <c r="HEE1" s="275"/>
      <c r="HEF1" s="274"/>
      <c r="HEG1" s="275"/>
      <c r="HEH1" s="274"/>
      <c r="HEI1" s="275"/>
      <c r="HEJ1" s="274"/>
      <c r="HEK1" s="275"/>
      <c r="HEL1" s="274"/>
      <c r="HEM1" s="275"/>
      <c r="HEN1" s="274"/>
      <c r="HEO1" s="275"/>
      <c r="HEP1" s="274"/>
      <c r="HEQ1" s="275"/>
      <c r="HER1" s="274"/>
      <c r="HES1" s="275"/>
      <c r="HET1" s="274"/>
      <c r="HEU1" s="275"/>
      <c r="HEV1" s="274"/>
      <c r="HEW1" s="275"/>
      <c r="HEX1" s="274"/>
      <c r="HEY1" s="275"/>
      <c r="HEZ1" s="274"/>
      <c r="HFA1" s="275"/>
      <c r="HFB1" s="274"/>
      <c r="HFC1" s="275"/>
      <c r="HFD1" s="274"/>
      <c r="HFE1" s="275"/>
      <c r="HFF1" s="274"/>
      <c r="HFG1" s="275"/>
      <c r="HFH1" s="274"/>
      <c r="HFI1" s="275"/>
      <c r="HFJ1" s="274"/>
      <c r="HFK1" s="275"/>
      <c r="HFL1" s="274"/>
      <c r="HFM1" s="275"/>
      <c r="HFN1" s="274"/>
      <c r="HFO1" s="275"/>
      <c r="HFP1" s="274"/>
      <c r="HFQ1" s="275"/>
      <c r="HFR1" s="274"/>
      <c r="HFS1" s="275"/>
      <c r="HFT1" s="274"/>
      <c r="HFU1" s="275"/>
      <c r="HFV1" s="274"/>
      <c r="HFW1" s="275"/>
      <c r="HFX1" s="274"/>
      <c r="HFY1" s="275"/>
      <c r="HFZ1" s="274"/>
      <c r="HGA1" s="275"/>
      <c r="HGB1" s="274"/>
      <c r="HGC1" s="275"/>
      <c r="HGD1" s="274"/>
      <c r="HGE1" s="275"/>
      <c r="HGF1" s="274"/>
      <c r="HGG1" s="275"/>
      <c r="HGH1" s="274"/>
      <c r="HGI1" s="275"/>
      <c r="HGJ1" s="274"/>
      <c r="HGK1" s="275"/>
      <c r="HGL1" s="274"/>
      <c r="HGM1" s="275"/>
      <c r="HGN1" s="274"/>
      <c r="HGO1" s="275"/>
      <c r="HGP1" s="274"/>
      <c r="HGQ1" s="275"/>
      <c r="HGR1" s="274"/>
      <c r="HGS1" s="275"/>
      <c r="HGT1" s="274"/>
      <c r="HGU1" s="275"/>
      <c r="HGV1" s="274"/>
      <c r="HGW1" s="275"/>
      <c r="HGX1" s="274"/>
      <c r="HGY1" s="275"/>
      <c r="HGZ1" s="274"/>
      <c r="HHA1" s="275"/>
      <c r="HHB1" s="274"/>
      <c r="HHC1" s="275"/>
      <c r="HHD1" s="274"/>
      <c r="HHE1" s="275"/>
      <c r="HHF1" s="274"/>
      <c r="HHG1" s="275"/>
      <c r="HHH1" s="274"/>
      <c r="HHI1" s="275"/>
      <c r="HHJ1" s="274"/>
      <c r="HHK1" s="275"/>
      <c r="HHL1" s="274"/>
      <c r="HHM1" s="275"/>
      <c r="HHN1" s="274"/>
      <c r="HHO1" s="275"/>
      <c r="HHP1" s="274"/>
      <c r="HHQ1" s="275"/>
      <c r="HHR1" s="274"/>
      <c r="HHS1" s="275"/>
      <c r="HHT1" s="274"/>
      <c r="HHU1" s="275"/>
      <c r="HHV1" s="274"/>
      <c r="HHW1" s="275"/>
      <c r="HHX1" s="274"/>
      <c r="HHY1" s="275"/>
      <c r="HHZ1" s="274"/>
      <c r="HIA1" s="275"/>
      <c r="HIB1" s="274"/>
      <c r="HIC1" s="275"/>
      <c r="HID1" s="274"/>
      <c r="HIE1" s="275"/>
      <c r="HIF1" s="274"/>
      <c r="HIG1" s="275"/>
      <c r="HIH1" s="274"/>
      <c r="HII1" s="275"/>
      <c r="HIJ1" s="274"/>
      <c r="HIK1" s="275"/>
      <c r="HIL1" s="274"/>
      <c r="HIM1" s="275"/>
      <c r="HIN1" s="274"/>
      <c r="HIO1" s="275"/>
      <c r="HIP1" s="274"/>
      <c r="HIQ1" s="275"/>
      <c r="HIR1" s="274"/>
      <c r="HIS1" s="275"/>
      <c r="HIT1" s="274"/>
      <c r="HIU1" s="275"/>
      <c r="HIV1" s="274"/>
      <c r="HIW1" s="275"/>
      <c r="HIX1" s="274"/>
      <c r="HIY1" s="275"/>
      <c r="HIZ1" s="274"/>
      <c r="HJA1" s="275"/>
      <c r="HJB1" s="274"/>
      <c r="HJC1" s="275"/>
      <c r="HJD1" s="274"/>
      <c r="HJE1" s="275"/>
      <c r="HJF1" s="274"/>
      <c r="HJG1" s="275"/>
      <c r="HJH1" s="274"/>
      <c r="HJI1" s="275"/>
      <c r="HJJ1" s="274"/>
      <c r="HJK1" s="275"/>
      <c r="HJL1" s="274"/>
      <c r="HJM1" s="275"/>
      <c r="HJN1" s="274"/>
      <c r="HJO1" s="275"/>
      <c r="HJP1" s="274"/>
      <c r="HJQ1" s="275"/>
      <c r="HJR1" s="274"/>
      <c r="HJS1" s="275"/>
      <c r="HJT1" s="274"/>
      <c r="HJU1" s="275"/>
      <c r="HJV1" s="274"/>
      <c r="HJW1" s="275"/>
      <c r="HJX1" s="274"/>
      <c r="HJY1" s="275"/>
      <c r="HJZ1" s="274"/>
      <c r="HKA1" s="275"/>
      <c r="HKB1" s="274"/>
      <c r="HKC1" s="275"/>
      <c r="HKD1" s="274"/>
      <c r="HKE1" s="275"/>
      <c r="HKF1" s="274"/>
      <c r="HKG1" s="275"/>
      <c r="HKH1" s="274"/>
      <c r="HKI1" s="275"/>
      <c r="HKJ1" s="274"/>
      <c r="HKK1" s="275"/>
      <c r="HKL1" s="274"/>
      <c r="HKM1" s="275"/>
      <c r="HKN1" s="274"/>
      <c r="HKO1" s="275"/>
      <c r="HKP1" s="274"/>
      <c r="HKQ1" s="275"/>
      <c r="HKR1" s="274"/>
      <c r="HKS1" s="275"/>
      <c r="HKT1" s="274"/>
      <c r="HKU1" s="275"/>
      <c r="HKV1" s="274"/>
      <c r="HKW1" s="275"/>
      <c r="HKX1" s="274"/>
      <c r="HKY1" s="275"/>
      <c r="HKZ1" s="274"/>
      <c r="HLA1" s="275"/>
      <c r="HLB1" s="274"/>
      <c r="HLC1" s="275"/>
      <c r="HLD1" s="274"/>
      <c r="HLE1" s="275"/>
      <c r="HLF1" s="274"/>
      <c r="HLG1" s="275"/>
      <c r="HLH1" s="274"/>
      <c r="HLI1" s="275"/>
      <c r="HLJ1" s="274"/>
      <c r="HLK1" s="275"/>
      <c r="HLL1" s="274"/>
      <c r="HLM1" s="275"/>
      <c r="HLN1" s="274"/>
      <c r="HLO1" s="275"/>
      <c r="HLP1" s="274"/>
      <c r="HLQ1" s="275"/>
      <c r="HLR1" s="274"/>
      <c r="HLS1" s="275"/>
      <c r="HLT1" s="274"/>
      <c r="HLU1" s="275"/>
      <c r="HLV1" s="274"/>
      <c r="HLW1" s="275"/>
      <c r="HLX1" s="274"/>
      <c r="HLY1" s="275"/>
      <c r="HLZ1" s="274"/>
      <c r="HMA1" s="275"/>
      <c r="HMB1" s="274"/>
      <c r="HMC1" s="275"/>
      <c r="HMD1" s="274"/>
      <c r="HME1" s="275"/>
      <c r="HMF1" s="274"/>
      <c r="HMG1" s="275"/>
      <c r="HMH1" s="274"/>
      <c r="HMI1" s="275"/>
      <c r="HMJ1" s="274"/>
      <c r="HMK1" s="275"/>
      <c r="HML1" s="274"/>
      <c r="HMM1" s="275"/>
      <c r="HMN1" s="274"/>
      <c r="HMO1" s="275"/>
      <c r="HMP1" s="274"/>
      <c r="HMQ1" s="275"/>
      <c r="HMR1" s="274"/>
      <c r="HMS1" s="275"/>
      <c r="HMT1" s="274"/>
      <c r="HMU1" s="275"/>
      <c r="HMV1" s="274"/>
      <c r="HMW1" s="275"/>
      <c r="HMX1" s="274"/>
      <c r="HMY1" s="275"/>
      <c r="HMZ1" s="274"/>
      <c r="HNA1" s="275"/>
      <c r="HNB1" s="274"/>
      <c r="HNC1" s="275"/>
      <c r="HND1" s="274"/>
      <c r="HNE1" s="275"/>
      <c r="HNF1" s="274"/>
      <c r="HNG1" s="275"/>
      <c r="HNH1" s="274"/>
      <c r="HNI1" s="275"/>
      <c r="HNJ1" s="274"/>
      <c r="HNK1" s="275"/>
      <c r="HNL1" s="274"/>
      <c r="HNM1" s="275"/>
      <c r="HNN1" s="274"/>
      <c r="HNO1" s="275"/>
      <c r="HNP1" s="274"/>
      <c r="HNQ1" s="275"/>
      <c r="HNR1" s="274"/>
      <c r="HNS1" s="275"/>
      <c r="HNT1" s="274"/>
      <c r="HNU1" s="275"/>
      <c r="HNV1" s="274"/>
      <c r="HNW1" s="275"/>
      <c r="HNX1" s="274"/>
      <c r="HNY1" s="275"/>
      <c r="HNZ1" s="274"/>
      <c r="HOA1" s="275"/>
      <c r="HOB1" s="274"/>
      <c r="HOC1" s="275"/>
      <c r="HOD1" s="274"/>
      <c r="HOE1" s="275"/>
      <c r="HOF1" s="274"/>
      <c r="HOG1" s="275"/>
      <c r="HOH1" s="274"/>
      <c r="HOI1" s="275"/>
      <c r="HOJ1" s="274"/>
      <c r="HOK1" s="275"/>
      <c r="HOL1" s="274"/>
      <c r="HOM1" s="275"/>
      <c r="HON1" s="274"/>
      <c r="HOO1" s="275"/>
      <c r="HOP1" s="274"/>
      <c r="HOQ1" s="275"/>
      <c r="HOR1" s="274"/>
      <c r="HOS1" s="275"/>
      <c r="HOT1" s="274"/>
      <c r="HOU1" s="275"/>
      <c r="HOV1" s="274"/>
      <c r="HOW1" s="275"/>
      <c r="HOX1" s="274"/>
      <c r="HOY1" s="275"/>
      <c r="HOZ1" s="274"/>
      <c r="HPA1" s="275"/>
      <c r="HPB1" s="274"/>
      <c r="HPC1" s="275"/>
      <c r="HPD1" s="274"/>
      <c r="HPE1" s="275"/>
      <c r="HPF1" s="274"/>
      <c r="HPG1" s="275"/>
      <c r="HPH1" s="274"/>
      <c r="HPI1" s="275"/>
      <c r="HPJ1" s="274"/>
      <c r="HPK1" s="275"/>
      <c r="HPL1" s="274"/>
      <c r="HPM1" s="275"/>
      <c r="HPN1" s="274"/>
      <c r="HPO1" s="275"/>
      <c r="HPP1" s="274"/>
      <c r="HPQ1" s="275"/>
      <c r="HPR1" s="274"/>
      <c r="HPS1" s="275"/>
      <c r="HPT1" s="274"/>
      <c r="HPU1" s="275"/>
      <c r="HPV1" s="274"/>
      <c r="HPW1" s="275"/>
      <c r="HPX1" s="274"/>
      <c r="HPY1" s="275"/>
      <c r="HPZ1" s="274"/>
      <c r="HQA1" s="275"/>
      <c r="HQB1" s="274"/>
      <c r="HQC1" s="275"/>
      <c r="HQD1" s="274"/>
      <c r="HQE1" s="275"/>
      <c r="HQF1" s="274"/>
      <c r="HQG1" s="275"/>
      <c r="HQH1" s="274"/>
      <c r="HQI1" s="275"/>
      <c r="HQJ1" s="274"/>
      <c r="HQK1" s="275"/>
      <c r="HQL1" s="274"/>
      <c r="HQM1" s="275"/>
      <c r="HQN1" s="274"/>
      <c r="HQO1" s="275"/>
      <c r="HQP1" s="274"/>
      <c r="HQQ1" s="275"/>
      <c r="HQR1" s="274"/>
      <c r="HQS1" s="275"/>
      <c r="HQT1" s="274"/>
      <c r="HQU1" s="275"/>
      <c r="HQV1" s="274"/>
      <c r="HQW1" s="275"/>
      <c r="HQX1" s="274"/>
      <c r="HQY1" s="275"/>
      <c r="HQZ1" s="274"/>
      <c r="HRA1" s="275"/>
      <c r="HRB1" s="274"/>
      <c r="HRC1" s="275"/>
      <c r="HRD1" s="274"/>
      <c r="HRE1" s="275"/>
      <c r="HRF1" s="274"/>
      <c r="HRG1" s="275"/>
      <c r="HRH1" s="274"/>
      <c r="HRI1" s="275"/>
      <c r="HRJ1" s="274"/>
      <c r="HRK1" s="275"/>
      <c r="HRL1" s="274"/>
      <c r="HRM1" s="275"/>
      <c r="HRN1" s="274"/>
      <c r="HRO1" s="275"/>
      <c r="HRP1" s="274"/>
      <c r="HRQ1" s="275"/>
      <c r="HRR1" s="274"/>
      <c r="HRS1" s="275"/>
      <c r="HRT1" s="274"/>
      <c r="HRU1" s="275"/>
      <c r="HRV1" s="274"/>
      <c r="HRW1" s="275"/>
      <c r="HRX1" s="274"/>
      <c r="HRY1" s="275"/>
      <c r="HRZ1" s="274"/>
      <c r="HSA1" s="275"/>
      <c r="HSB1" s="274"/>
      <c r="HSC1" s="275"/>
      <c r="HSD1" s="274"/>
      <c r="HSE1" s="275"/>
      <c r="HSF1" s="274"/>
      <c r="HSG1" s="275"/>
      <c r="HSH1" s="274"/>
      <c r="HSI1" s="275"/>
      <c r="HSJ1" s="274"/>
      <c r="HSK1" s="275"/>
      <c r="HSL1" s="274"/>
      <c r="HSM1" s="275"/>
      <c r="HSN1" s="274"/>
      <c r="HSO1" s="275"/>
      <c r="HSP1" s="274"/>
      <c r="HSQ1" s="275"/>
      <c r="HSR1" s="274"/>
      <c r="HSS1" s="275"/>
      <c r="HST1" s="274"/>
      <c r="HSU1" s="275"/>
      <c r="HSV1" s="274"/>
      <c r="HSW1" s="275"/>
      <c r="HSX1" s="274"/>
      <c r="HSY1" s="275"/>
      <c r="HSZ1" s="274"/>
      <c r="HTA1" s="275"/>
      <c r="HTB1" s="274"/>
      <c r="HTC1" s="275"/>
      <c r="HTD1" s="274"/>
      <c r="HTE1" s="275"/>
      <c r="HTF1" s="274"/>
      <c r="HTG1" s="275"/>
      <c r="HTH1" s="274"/>
      <c r="HTI1" s="275"/>
      <c r="HTJ1" s="274"/>
      <c r="HTK1" s="275"/>
      <c r="HTL1" s="274"/>
      <c r="HTM1" s="275"/>
      <c r="HTN1" s="274"/>
      <c r="HTO1" s="275"/>
      <c r="HTP1" s="274"/>
      <c r="HTQ1" s="275"/>
      <c r="HTR1" s="274"/>
      <c r="HTS1" s="275"/>
      <c r="HTT1" s="274"/>
      <c r="HTU1" s="275"/>
      <c r="HTV1" s="274"/>
      <c r="HTW1" s="275"/>
      <c r="HTX1" s="274"/>
      <c r="HTY1" s="275"/>
      <c r="HTZ1" s="274"/>
      <c r="HUA1" s="275"/>
      <c r="HUB1" s="274"/>
      <c r="HUC1" s="275"/>
      <c r="HUD1" s="274"/>
      <c r="HUE1" s="275"/>
      <c r="HUF1" s="274"/>
      <c r="HUG1" s="275"/>
      <c r="HUH1" s="274"/>
      <c r="HUI1" s="275"/>
      <c r="HUJ1" s="274"/>
      <c r="HUK1" s="275"/>
      <c r="HUL1" s="274"/>
      <c r="HUM1" s="275"/>
      <c r="HUN1" s="274"/>
      <c r="HUO1" s="275"/>
      <c r="HUP1" s="274"/>
      <c r="HUQ1" s="275"/>
      <c r="HUR1" s="274"/>
      <c r="HUS1" s="275"/>
      <c r="HUT1" s="274"/>
      <c r="HUU1" s="275"/>
      <c r="HUV1" s="274"/>
      <c r="HUW1" s="275"/>
      <c r="HUX1" s="274"/>
      <c r="HUY1" s="275"/>
      <c r="HUZ1" s="274"/>
      <c r="HVA1" s="275"/>
      <c r="HVB1" s="274"/>
      <c r="HVC1" s="275"/>
      <c r="HVD1" s="274"/>
      <c r="HVE1" s="275"/>
      <c r="HVF1" s="274"/>
      <c r="HVG1" s="275"/>
      <c r="HVH1" s="274"/>
      <c r="HVI1" s="275"/>
      <c r="HVJ1" s="274"/>
      <c r="HVK1" s="275"/>
      <c r="HVL1" s="274"/>
      <c r="HVM1" s="275"/>
      <c r="HVN1" s="274"/>
      <c r="HVO1" s="275"/>
      <c r="HVP1" s="274"/>
      <c r="HVQ1" s="275"/>
      <c r="HVR1" s="274"/>
      <c r="HVS1" s="275"/>
      <c r="HVT1" s="274"/>
      <c r="HVU1" s="275"/>
      <c r="HVV1" s="274"/>
      <c r="HVW1" s="275"/>
      <c r="HVX1" s="274"/>
      <c r="HVY1" s="275"/>
      <c r="HVZ1" s="274"/>
      <c r="HWA1" s="275"/>
      <c r="HWB1" s="274"/>
      <c r="HWC1" s="275"/>
      <c r="HWD1" s="274"/>
      <c r="HWE1" s="275"/>
      <c r="HWF1" s="274"/>
      <c r="HWG1" s="275"/>
      <c r="HWH1" s="274"/>
      <c r="HWI1" s="275"/>
      <c r="HWJ1" s="274"/>
      <c r="HWK1" s="275"/>
      <c r="HWL1" s="274"/>
      <c r="HWM1" s="275"/>
      <c r="HWN1" s="274"/>
      <c r="HWO1" s="275"/>
      <c r="HWP1" s="274"/>
      <c r="HWQ1" s="275"/>
      <c r="HWR1" s="274"/>
      <c r="HWS1" s="275"/>
      <c r="HWT1" s="274"/>
      <c r="HWU1" s="275"/>
      <c r="HWV1" s="274"/>
      <c r="HWW1" s="275"/>
      <c r="HWX1" s="274"/>
      <c r="HWY1" s="275"/>
      <c r="HWZ1" s="274"/>
      <c r="HXA1" s="275"/>
      <c r="HXB1" s="274"/>
      <c r="HXC1" s="275"/>
      <c r="HXD1" s="274"/>
      <c r="HXE1" s="275"/>
      <c r="HXF1" s="274"/>
      <c r="HXG1" s="275"/>
      <c r="HXH1" s="274"/>
      <c r="HXI1" s="275"/>
      <c r="HXJ1" s="274"/>
      <c r="HXK1" s="275"/>
      <c r="HXL1" s="274"/>
      <c r="HXM1" s="275"/>
      <c r="HXN1" s="274"/>
      <c r="HXO1" s="275"/>
      <c r="HXP1" s="274"/>
      <c r="HXQ1" s="275"/>
      <c r="HXR1" s="274"/>
      <c r="HXS1" s="275"/>
      <c r="HXT1" s="274"/>
      <c r="HXU1" s="275"/>
      <c r="HXV1" s="274"/>
      <c r="HXW1" s="275"/>
      <c r="HXX1" s="274"/>
      <c r="HXY1" s="275"/>
      <c r="HXZ1" s="274"/>
      <c r="HYA1" s="275"/>
      <c r="HYB1" s="274"/>
      <c r="HYC1" s="275"/>
      <c r="HYD1" s="274"/>
      <c r="HYE1" s="275"/>
      <c r="HYF1" s="274"/>
      <c r="HYG1" s="275"/>
      <c r="HYH1" s="274"/>
      <c r="HYI1" s="275"/>
      <c r="HYJ1" s="274"/>
      <c r="HYK1" s="275"/>
      <c r="HYL1" s="274"/>
      <c r="HYM1" s="275"/>
      <c r="HYN1" s="274"/>
      <c r="HYO1" s="275"/>
      <c r="HYP1" s="274"/>
      <c r="HYQ1" s="275"/>
      <c r="HYR1" s="274"/>
      <c r="HYS1" s="275"/>
      <c r="HYT1" s="274"/>
      <c r="HYU1" s="275"/>
      <c r="HYV1" s="274"/>
      <c r="HYW1" s="275"/>
      <c r="HYX1" s="274"/>
      <c r="HYY1" s="275"/>
      <c r="HYZ1" s="274"/>
      <c r="HZA1" s="275"/>
      <c r="HZB1" s="274"/>
      <c r="HZC1" s="275"/>
      <c r="HZD1" s="274"/>
      <c r="HZE1" s="275"/>
      <c r="HZF1" s="274"/>
      <c r="HZG1" s="275"/>
      <c r="HZH1" s="274"/>
      <c r="HZI1" s="275"/>
      <c r="HZJ1" s="274"/>
      <c r="HZK1" s="275"/>
      <c r="HZL1" s="274"/>
      <c r="HZM1" s="275"/>
      <c r="HZN1" s="274"/>
      <c r="HZO1" s="275"/>
      <c r="HZP1" s="274"/>
      <c r="HZQ1" s="275"/>
      <c r="HZR1" s="274"/>
      <c r="HZS1" s="275"/>
      <c r="HZT1" s="274"/>
      <c r="HZU1" s="275"/>
      <c r="HZV1" s="274"/>
      <c r="HZW1" s="275"/>
      <c r="HZX1" s="274"/>
      <c r="HZY1" s="275"/>
      <c r="HZZ1" s="274"/>
      <c r="IAA1" s="275"/>
      <c r="IAB1" s="274"/>
      <c r="IAC1" s="275"/>
      <c r="IAD1" s="274"/>
      <c r="IAE1" s="275"/>
      <c r="IAF1" s="274"/>
      <c r="IAG1" s="275"/>
      <c r="IAH1" s="274"/>
      <c r="IAI1" s="275"/>
      <c r="IAJ1" s="274"/>
      <c r="IAK1" s="275"/>
      <c r="IAL1" s="274"/>
      <c r="IAM1" s="275"/>
      <c r="IAN1" s="274"/>
      <c r="IAO1" s="275"/>
      <c r="IAP1" s="274"/>
      <c r="IAQ1" s="275"/>
      <c r="IAR1" s="274"/>
      <c r="IAS1" s="275"/>
      <c r="IAT1" s="274"/>
      <c r="IAU1" s="275"/>
      <c r="IAV1" s="274"/>
      <c r="IAW1" s="275"/>
      <c r="IAX1" s="274"/>
      <c r="IAY1" s="275"/>
      <c r="IAZ1" s="274"/>
      <c r="IBA1" s="275"/>
      <c r="IBB1" s="274"/>
      <c r="IBC1" s="275"/>
      <c r="IBD1" s="274"/>
      <c r="IBE1" s="275"/>
      <c r="IBF1" s="274"/>
      <c r="IBG1" s="275"/>
      <c r="IBH1" s="274"/>
      <c r="IBI1" s="275"/>
      <c r="IBJ1" s="274"/>
      <c r="IBK1" s="275"/>
      <c r="IBL1" s="274"/>
      <c r="IBM1" s="275"/>
      <c r="IBN1" s="274"/>
      <c r="IBO1" s="275"/>
      <c r="IBP1" s="274"/>
      <c r="IBQ1" s="275"/>
      <c r="IBR1" s="274"/>
      <c r="IBS1" s="275"/>
      <c r="IBT1" s="274"/>
      <c r="IBU1" s="275"/>
      <c r="IBV1" s="274"/>
      <c r="IBW1" s="275"/>
      <c r="IBX1" s="274"/>
      <c r="IBY1" s="275"/>
      <c r="IBZ1" s="274"/>
      <c r="ICA1" s="275"/>
      <c r="ICB1" s="274"/>
      <c r="ICC1" s="275"/>
      <c r="ICD1" s="274"/>
      <c r="ICE1" s="275"/>
      <c r="ICF1" s="274"/>
      <c r="ICG1" s="275"/>
      <c r="ICH1" s="274"/>
      <c r="ICI1" s="275"/>
      <c r="ICJ1" s="274"/>
      <c r="ICK1" s="275"/>
      <c r="ICL1" s="274"/>
      <c r="ICM1" s="275"/>
      <c r="ICN1" s="274"/>
      <c r="ICO1" s="275"/>
      <c r="ICP1" s="274"/>
      <c r="ICQ1" s="275"/>
      <c r="ICR1" s="274"/>
      <c r="ICS1" s="275"/>
      <c r="ICT1" s="274"/>
      <c r="ICU1" s="275"/>
      <c r="ICV1" s="274"/>
      <c r="ICW1" s="275"/>
      <c r="ICX1" s="274"/>
      <c r="ICY1" s="275"/>
      <c r="ICZ1" s="274"/>
      <c r="IDA1" s="275"/>
      <c r="IDB1" s="274"/>
      <c r="IDC1" s="275"/>
      <c r="IDD1" s="274"/>
      <c r="IDE1" s="275"/>
      <c r="IDF1" s="274"/>
      <c r="IDG1" s="275"/>
      <c r="IDH1" s="274"/>
      <c r="IDI1" s="275"/>
      <c r="IDJ1" s="274"/>
      <c r="IDK1" s="275"/>
      <c r="IDL1" s="274"/>
      <c r="IDM1" s="275"/>
      <c r="IDN1" s="274"/>
      <c r="IDO1" s="275"/>
      <c r="IDP1" s="274"/>
      <c r="IDQ1" s="275"/>
      <c r="IDR1" s="274"/>
      <c r="IDS1" s="275"/>
      <c r="IDT1" s="274"/>
      <c r="IDU1" s="275"/>
      <c r="IDV1" s="274"/>
      <c r="IDW1" s="275"/>
      <c r="IDX1" s="274"/>
      <c r="IDY1" s="275"/>
      <c r="IDZ1" s="274"/>
      <c r="IEA1" s="275"/>
      <c r="IEB1" s="274"/>
      <c r="IEC1" s="275"/>
      <c r="IED1" s="274"/>
      <c r="IEE1" s="275"/>
      <c r="IEF1" s="274"/>
      <c r="IEG1" s="275"/>
      <c r="IEH1" s="274"/>
      <c r="IEI1" s="275"/>
      <c r="IEJ1" s="274"/>
      <c r="IEK1" s="275"/>
      <c r="IEL1" s="274"/>
      <c r="IEM1" s="275"/>
      <c r="IEN1" s="274"/>
      <c r="IEO1" s="275"/>
      <c r="IEP1" s="274"/>
      <c r="IEQ1" s="275"/>
      <c r="IER1" s="274"/>
      <c r="IES1" s="275"/>
      <c r="IET1" s="274"/>
      <c r="IEU1" s="275"/>
      <c r="IEV1" s="274"/>
      <c r="IEW1" s="275"/>
      <c r="IEX1" s="274"/>
      <c r="IEY1" s="275"/>
      <c r="IEZ1" s="274"/>
      <c r="IFA1" s="275"/>
      <c r="IFB1" s="274"/>
      <c r="IFC1" s="275"/>
      <c r="IFD1" s="274"/>
      <c r="IFE1" s="275"/>
      <c r="IFF1" s="274"/>
      <c r="IFG1" s="275"/>
      <c r="IFH1" s="274"/>
      <c r="IFI1" s="275"/>
      <c r="IFJ1" s="274"/>
      <c r="IFK1" s="275"/>
      <c r="IFL1" s="274"/>
      <c r="IFM1" s="275"/>
      <c r="IFN1" s="274"/>
      <c r="IFO1" s="275"/>
      <c r="IFP1" s="274"/>
      <c r="IFQ1" s="275"/>
      <c r="IFR1" s="274"/>
      <c r="IFS1" s="275"/>
      <c r="IFT1" s="274"/>
      <c r="IFU1" s="275"/>
      <c r="IFV1" s="274"/>
      <c r="IFW1" s="275"/>
      <c r="IFX1" s="274"/>
      <c r="IFY1" s="275"/>
      <c r="IFZ1" s="274"/>
      <c r="IGA1" s="275"/>
      <c r="IGB1" s="274"/>
      <c r="IGC1" s="275"/>
      <c r="IGD1" s="274"/>
      <c r="IGE1" s="275"/>
      <c r="IGF1" s="274"/>
      <c r="IGG1" s="275"/>
      <c r="IGH1" s="274"/>
      <c r="IGI1" s="275"/>
      <c r="IGJ1" s="274"/>
      <c r="IGK1" s="275"/>
      <c r="IGL1" s="274"/>
      <c r="IGM1" s="275"/>
      <c r="IGN1" s="274"/>
      <c r="IGO1" s="275"/>
      <c r="IGP1" s="274"/>
      <c r="IGQ1" s="275"/>
      <c r="IGR1" s="274"/>
      <c r="IGS1" s="275"/>
      <c r="IGT1" s="274"/>
      <c r="IGU1" s="275"/>
      <c r="IGV1" s="274"/>
      <c r="IGW1" s="275"/>
      <c r="IGX1" s="274"/>
      <c r="IGY1" s="275"/>
      <c r="IGZ1" s="274"/>
      <c r="IHA1" s="275"/>
      <c r="IHB1" s="274"/>
      <c r="IHC1" s="275"/>
      <c r="IHD1" s="274"/>
      <c r="IHE1" s="275"/>
      <c r="IHF1" s="274"/>
      <c r="IHG1" s="275"/>
      <c r="IHH1" s="274"/>
      <c r="IHI1" s="275"/>
      <c r="IHJ1" s="274"/>
      <c r="IHK1" s="275"/>
      <c r="IHL1" s="274"/>
      <c r="IHM1" s="275"/>
      <c r="IHN1" s="274"/>
      <c r="IHO1" s="275"/>
      <c r="IHP1" s="274"/>
      <c r="IHQ1" s="275"/>
      <c r="IHR1" s="274"/>
      <c r="IHS1" s="275"/>
      <c r="IHT1" s="274"/>
      <c r="IHU1" s="275"/>
      <c r="IHV1" s="274"/>
      <c r="IHW1" s="275"/>
      <c r="IHX1" s="274"/>
      <c r="IHY1" s="275"/>
      <c r="IHZ1" s="274"/>
      <c r="IIA1" s="275"/>
      <c r="IIB1" s="274"/>
      <c r="IIC1" s="275"/>
      <c r="IID1" s="274"/>
      <c r="IIE1" s="275"/>
      <c r="IIF1" s="274"/>
      <c r="IIG1" s="275"/>
      <c r="IIH1" s="274"/>
      <c r="III1" s="275"/>
      <c r="IIJ1" s="274"/>
      <c r="IIK1" s="275"/>
      <c r="IIL1" s="274"/>
      <c r="IIM1" s="275"/>
      <c r="IIN1" s="274"/>
      <c r="IIO1" s="275"/>
      <c r="IIP1" s="274"/>
      <c r="IIQ1" s="275"/>
      <c r="IIR1" s="274"/>
      <c r="IIS1" s="275"/>
      <c r="IIT1" s="274"/>
      <c r="IIU1" s="275"/>
      <c r="IIV1" s="274"/>
      <c r="IIW1" s="275"/>
      <c r="IIX1" s="274"/>
      <c r="IIY1" s="275"/>
      <c r="IIZ1" s="274"/>
      <c r="IJA1" s="275"/>
      <c r="IJB1" s="274"/>
      <c r="IJC1" s="275"/>
      <c r="IJD1" s="274"/>
      <c r="IJE1" s="275"/>
      <c r="IJF1" s="274"/>
      <c r="IJG1" s="275"/>
      <c r="IJH1" s="274"/>
      <c r="IJI1" s="275"/>
      <c r="IJJ1" s="274"/>
      <c r="IJK1" s="275"/>
      <c r="IJL1" s="274"/>
      <c r="IJM1" s="275"/>
      <c r="IJN1" s="274"/>
      <c r="IJO1" s="275"/>
      <c r="IJP1" s="274"/>
      <c r="IJQ1" s="275"/>
      <c r="IJR1" s="274"/>
      <c r="IJS1" s="275"/>
      <c r="IJT1" s="274"/>
      <c r="IJU1" s="275"/>
      <c r="IJV1" s="274"/>
      <c r="IJW1" s="275"/>
      <c r="IJX1" s="274"/>
      <c r="IJY1" s="275"/>
      <c r="IJZ1" s="274"/>
      <c r="IKA1" s="275"/>
      <c r="IKB1" s="274"/>
      <c r="IKC1" s="275"/>
      <c r="IKD1" s="274"/>
      <c r="IKE1" s="275"/>
      <c r="IKF1" s="274"/>
      <c r="IKG1" s="275"/>
      <c r="IKH1" s="274"/>
      <c r="IKI1" s="275"/>
      <c r="IKJ1" s="274"/>
      <c r="IKK1" s="275"/>
      <c r="IKL1" s="274"/>
      <c r="IKM1" s="275"/>
      <c r="IKN1" s="274"/>
      <c r="IKO1" s="275"/>
      <c r="IKP1" s="274"/>
      <c r="IKQ1" s="275"/>
      <c r="IKR1" s="274"/>
      <c r="IKS1" s="275"/>
      <c r="IKT1" s="274"/>
      <c r="IKU1" s="275"/>
      <c r="IKV1" s="274"/>
      <c r="IKW1" s="275"/>
      <c r="IKX1" s="274"/>
      <c r="IKY1" s="275"/>
      <c r="IKZ1" s="274"/>
      <c r="ILA1" s="275"/>
      <c r="ILB1" s="274"/>
      <c r="ILC1" s="275"/>
      <c r="ILD1" s="274"/>
      <c r="ILE1" s="275"/>
      <c r="ILF1" s="274"/>
      <c r="ILG1" s="275"/>
      <c r="ILH1" s="274"/>
      <c r="ILI1" s="275"/>
      <c r="ILJ1" s="274"/>
      <c r="ILK1" s="275"/>
      <c r="ILL1" s="274"/>
      <c r="ILM1" s="275"/>
      <c r="ILN1" s="274"/>
      <c r="ILO1" s="275"/>
      <c r="ILP1" s="274"/>
      <c r="ILQ1" s="275"/>
      <c r="ILR1" s="274"/>
      <c r="ILS1" s="275"/>
      <c r="ILT1" s="274"/>
      <c r="ILU1" s="275"/>
      <c r="ILV1" s="274"/>
      <c r="ILW1" s="275"/>
      <c r="ILX1" s="274"/>
      <c r="ILY1" s="275"/>
      <c r="ILZ1" s="274"/>
      <c r="IMA1" s="275"/>
      <c r="IMB1" s="274"/>
      <c r="IMC1" s="275"/>
      <c r="IMD1" s="274"/>
      <c r="IME1" s="275"/>
      <c r="IMF1" s="274"/>
      <c r="IMG1" s="275"/>
      <c r="IMH1" s="274"/>
      <c r="IMI1" s="275"/>
      <c r="IMJ1" s="274"/>
      <c r="IMK1" s="275"/>
      <c r="IML1" s="274"/>
      <c r="IMM1" s="275"/>
      <c r="IMN1" s="274"/>
      <c r="IMO1" s="275"/>
      <c r="IMP1" s="274"/>
      <c r="IMQ1" s="275"/>
      <c r="IMR1" s="274"/>
      <c r="IMS1" s="275"/>
      <c r="IMT1" s="274"/>
      <c r="IMU1" s="275"/>
      <c r="IMV1" s="274"/>
      <c r="IMW1" s="275"/>
      <c r="IMX1" s="274"/>
      <c r="IMY1" s="275"/>
      <c r="IMZ1" s="274"/>
      <c r="INA1" s="275"/>
      <c r="INB1" s="274"/>
      <c r="INC1" s="275"/>
      <c r="IND1" s="274"/>
      <c r="INE1" s="275"/>
      <c r="INF1" s="274"/>
      <c r="ING1" s="275"/>
      <c r="INH1" s="274"/>
      <c r="INI1" s="275"/>
      <c r="INJ1" s="274"/>
      <c r="INK1" s="275"/>
      <c r="INL1" s="274"/>
      <c r="INM1" s="275"/>
      <c r="INN1" s="274"/>
      <c r="INO1" s="275"/>
      <c r="INP1" s="274"/>
      <c r="INQ1" s="275"/>
      <c r="INR1" s="274"/>
      <c r="INS1" s="275"/>
      <c r="INT1" s="274"/>
      <c r="INU1" s="275"/>
      <c r="INV1" s="274"/>
      <c r="INW1" s="275"/>
      <c r="INX1" s="274"/>
      <c r="INY1" s="275"/>
      <c r="INZ1" s="274"/>
      <c r="IOA1" s="275"/>
      <c r="IOB1" s="274"/>
      <c r="IOC1" s="275"/>
      <c r="IOD1" s="274"/>
      <c r="IOE1" s="275"/>
      <c r="IOF1" s="274"/>
      <c r="IOG1" s="275"/>
      <c r="IOH1" s="274"/>
      <c r="IOI1" s="275"/>
      <c r="IOJ1" s="274"/>
      <c r="IOK1" s="275"/>
      <c r="IOL1" s="274"/>
      <c r="IOM1" s="275"/>
      <c r="ION1" s="274"/>
      <c r="IOO1" s="275"/>
      <c r="IOP1" s="274"/>
      <c r="IOQ1" s="275"/>
      <c r="IOR1" s="274"/>
      <c r="IOS1" s="275"/>
      <c r="IOT1" s="274"/>
      <c r="IOU1" s="275"/>
      <c r="IOV1" s="274"/>
      <c r="IOW1" s="275"/>
      <c r="IOX1" s="274"/>
      <c r="IOY1" s="275"/>
      <c r="IOZ1" s="274"/>
      <c r="IPA1" s="275"/>
      <c r="IPB1" s="274"/>
      <c r="IPC1" s="275"/>
      <c r="IPD1" s="274"/>
      <c r="IPE1" s="275"/>
      <c r="IPF1" s="274"/>
      <c r="IPG1" s="275"/>
      <c r="IPH1" s="274"/>
      <c r="IPI1" s="275"/>
      <c r="IPJ1" s="274"/>
      <c r="IPK1" s="275"/>
      <c r="IPL1" s="274"/>
      <c r="IPM1" s="275"/>
      <c r="IPN1" s="274"/>
      <c r="IPO1" s="275"/>
      <c r="IPP1" s="274"/>
      <c r="IPQ1" s="275"/>
      <c r="IPR1" s="274"/>
      <c r="IPS1" s="275"/>
      <c r="IPT1" s="274"/>
      <c r="IPU1" s="275"/>
      <c r="IPV1" s="274"/>
      <c r="IPW1" s="275"/>
      <c r="IPX1" s="274"/>
      <c r="IPY1" s="275"/>
      <c r="IPZ1" s="274"/>
      <c r="IQA1" s="275"/>
      <c r="IQB1" s="274"/>
      <c r="IQC1" s="275"/>
      <c r="IQD1" s="274"/>
      <c r="IQE1" s="275"/>
      <c r="IQF1" s="274"/>
      <c r="IQG1" s="275"/>
      <c r="IQH1" s="274"/>
      <c r="IQI1" s="275"/>
      <c r="IQJ1" s="274"/>
      <c r="IQK1" s="275"/>
      <c r="IQL1" s="274"/>
      <c r="IQM1" s="275"/>
      <c r="IQN1" s="274"/>
      <c r="IQO1" s="275"/>
      <c r="IQP1" s="274"/>
      <c r="IQQ1" s="275"/>
      <c r="IQR1" s="274"/>
      <c r="IQS1" s="275"/>
      <c r="IQT1" s="274"/>
      <c r="IQU1" s="275"/>
      <c r="IQV1" s="274"/>
      <c r="IQW1" s="275"/>
      <c r="IQX1" s="274"/>
      <c r="IQY1" s="275"/>
      <c r="IQZ1" s="274"/>
      <c r="IRA1" s="275"/>
      <c r="IRB1" s="274"/>
      <c r="IRC1" s="275"/>
      <c r="IRD1" s="274"/>
      <c r="IRE1" s="275"/>
      <c r="IRF1" s="274"/>
      <c r="IRG1" s="275"/>
      <c r="IRH1" s="274"/>
      <c r="IRI1" s="275"/>
      <c r="IRJ1" s="274"/>
      <c r="IRK1" s="275"/>
      <c r="IRL1" s="274"/>
      <c r="IRM1" s="275"/>
      <c r="IRN1" s="274"/>
      <c r="IRO1" s="275"/>
      <c r="IRP1" s="274"/>
      <c r="IRQ1" s="275"/>
      <c r="IRR1" s="274"/>
      <c r="IRS1" s="275"/>
      <c r="IRT1" s="274"/>
      <c r="IRU1" s="275"/>
      <c r="IRV1" s="274"/>
      <c r="IRW1" s="275"/>
      <c r="IRX1" s="274"/>
      <c r="IRY1" s="275"/>
      <c r="IRZ1" s="274"/>
      <c r="ISA1" s="275"/>
      <c r="ISB1" s="274"/>
      <c r="ISC1" s="275"/>
      <c r="ISD1" s="274"/>
      <c r="ISE1" s="275"/>
      <c r="ISF1" s="274"/>
      <c r="ISG1" s="275"/>
      <c r="ISH1" s="274"/>
      <c r="ISI1" s="275"/>
      <c r="ISJ1" s="274"/>
      <c r="ISK1" s="275"/>
      <c r="ISL1" s="274"/>
      <c r="ISM1" s="275"/>
      <c r="ISN1" s="274"/>
      <c r="ISO1" s="275"/>
      <c r="ISP1" s="274"/>
      <c r="ISQ1" s="275"/>
      <c r="ISR1" s="274"/>
      <c r="ISS1" s="275"/>
      <c r="IST1" s="274"/>
      <c r="ISU1" s="275"/>
      <c r="ISV1" s="274"/>
      <c r="ISW1" s="275"/>
      <c r="ISX1" s="274"/>
      <c r="ISY1" s="275"/>
      <c r="ISZ1" s="274"/>
      <c r="ITA1" s="275"/>
      <c r="ITB1" s="274"/>
      <c r="ITC1" s="275"/>
      <c r="ITD1" s="274"/>
      <c r="ITE1" s="275"/>
      <c r="ITF1" s="274"/>
      <c r="ITG1" s="275"/>
      <c r="ITH1" s="274"/>
      <c r="ITI1" s="275"/>
      <c r="ITJ1" s="274"/>
      <c r="ITK1" s="275"/>
      <c r="ITL1" s="274"/>
      <c r="ITM1" s="275"/>
      <c r="ITN1" s="274"/>
      <c r="ITO1" s="275"/>
      <c r="ITP1" s="274"/>
      <c r="ITQ1" s="275"/>
      <c r="ITR1" s="274"/>
      <c r="ITS1" s="275"/>
      <c r="ITT1" s="274"/>
      <c r="ITU1" s="275"/>
      <c r="ITV1" s="274"/>
      <c r="ITW1" s="275"/>
      <c r="ITX1" s="274"/>
      <c r="ITY1" s="275"/>
      <c r="ITZ1" s="274"/>
      <c r="IUA1" s="275"/>
      <c r="IUB1" s="274"/>
      <c r="IUC1" s="275"/>
      <c r="IUD1" s="274"/>
      <c r="IUE1" s="275"/>
      <c r="IUF1" s="274"/>
      <c r="IUG1" s="275"/>
      <c r="IUH1" s="274"/>
      <c r="IUI1" s="275"/>
      <c r="IUJ1" s="274"/>
      <c r="IUK1" s="275"/>
      <c r="IUL1" s="274"/>
      <c r="IUM1" s="275"/>
      <c r="IUN1" s="274"/>
      <c r="IUO1" s="275"/>
      <c r="IUP1" s="274"/>
      <c r="IUQ1" s="275"/>
      <c r="IUR1" s="274"/>
      <c r="IUS1" s="275"/>
      <c r="IUT1" s="274"/>
      <c r="IUU1" s="275"/>
      <c r="IUV1" s="274"/>
      <c r="IUW1" s="275"/>
      <c r="IUX1" s="274"/>
      <c r="IUY1" s="275"/>
      <c r="IUZ1" s="274"/>
      <c r="IVA1" s="275"/>
      <c r="IVB1" s="274"/>
      <c r="IVC1" s="275"/>
      <c r="IVD1" s="274"/>
      <c r="IVE1" s="275"/>
      <c r="IVF1" s="274"/>
      <c r="IVG1" s="275"/>
      <c r="IVH1" s="274"/>
      <c r="IVI1" s="275"/>
      <c r="IVJ1" s="274"/>
      <c r="IVK1" s="275"/>
      <c r="IVL1" s="274"/>
      <c r="IVM1" s="275"/>
      <c r="IVN1" s="274"/>
      <c r="IVO1" s="275"/>
      <c r="IVP1" s="274"/>
      <c r="IVQ1" s="275"/>
      <c r="IVR1" s="274"/>
      <c r="IVS1" s="275"/>
      <c r="IVT1" s="274"/>
      <c r="IVU1" s="275"/>
      <c r="IVV1" s="274"/>
      <c r="IVW1" s="275"/>
      <c r="IVX1" s="274"/>
      <c r="IVY1" s="275"/>
      <c r="IVZ1" s="274"/>
      <c r="IWA1" s="275"/>
      <c r="IWB1" s="274"/>
      <c r="IWC1" s="275"/>
      <c r="IWD1" s="274"/>
      <c r="IWE1" s="275"/>
      <c r="IWF1" s="274"/>
      <c r="IWG1" s="275"/>
      <c r="IWH1" s="274"/>
      <c r="IWI1" s="275"/>
      <c r="IWJ1" s="274"/>
      <c r="IWK1" s="275"/>
      <c r="IWL1" s="274"/>
      <c r="IWM1" s="275"/>
      <c r="IWN1" s="274"/>
      <c r="IWO1" s="275"/>
      <c r="IWP1" s="274"/>
      <c r="IWQ1" s="275"/>
      <c r="IWR1" s="274"/>
      <c r="IWS1" s="275"/>
      <c r="IWT1" s="274"/>
      <c r="IWU1" s="275"/>
      <c r="IWV1" s="274"/>
      <c r="IWW1" s="275"/>
      <c r="IWX1" s="274"/>
      <c r="IWY1" s="275"/>
      <c r="IWZ1" s="274"/>
      <c r="IXA1" s="275"/>
      <c r="IXB1" s="274"/>
      <c r="IXC1" s="275"/>
      <c r="IXD1" s="274"/>
      <c r="IXE1" s="275"/>
      <c r="IXF1" s="274"/>
      <c r="IXG1" s="275"/>
      <c r="IXH1" s="274"/>
      <c r="IXI1" s="275"/>
      <c r="IXJ1" s="274"/>
      <c r="IXK1" s="275"/>
      <c r="IXL1" s="274"/>
      <c r="IXM1" s="275"/>
      <c r="IXN1" s="274"/>
      <c r="IXO1" s="275"/>
      <c r="IXP1" s="274"/>
      <c r="IXQ1" s="275"/>
      <c r="IXR1" s="274"/>
      <c r="IXS1" s="275"/>
      <c r="IXT1" s="274"/>
      <c r="IXU1" s="275"/>
      <c r="IXV1" s="274"/>
      <c r="IXW1" s="275"/>
      <c r="IXX1" s="274"/>
      <c r="IXY1" s="275"/>
      <c r="IXZ1" s="274"/>
      <c r="IYA1" s="275"/>
      <c r="IYB1" s="274"/>
      <c r="IYC1" s="275"/>
      <c r="IYD1" s="274"/>
      <c r="IYE1" s="275"/>
      <c r="IYF1" s="274"/>
      <c r="IYG1" s="275"/>
      <c r="IYH1" s="274"/>
      <c r="IYI1" s="275"/>
      <c r="IYJ1" s="274"/>
      <c r="IYK1" s="275"/>
      <c r="IYL1" s="274"/>
      <c r="IYM1" s="275"/>
      <c r="IYN1" s="274"/>
      <c r="IYO1" s="275"/>
      <c r="IYP1" s="274"/>
      <c r="IYQ1" s="275"/>
      <c r="IYR1" s="274"/>
      <c r="IYS1" s="275"/>
      <c r="IYT1" s="274"/>
      <c r="IYU1" s="275"/>
      <c r="IYV1" s="274"/>
      <c r="IYW1" s="275"/>
      <c r="IYX1" s="274"/>
      <c r="IYY1" s="275"/>
      <c r="IYZ1" s="274"/>
      <c r="IZA1" s="275"/>
      <c r="IZB1" s="274"/>
      <c r="IZC1" s="275"/>
      <c r="IZD1" s="274"/>
      <c r="IZE1" s="275"/>
      <c r="IZF1" s="274"/>
      <c r="IZG1" s="275"/>
      <c r="IZH1" s="274"/>
      <c r="IZI1" s="275"/>
      <c r="IZJ1" s="274"/>
      <c r="IZK1" s="275"/>
      <c r="IZL1" s="274"/>
      <c r="IZM1" s="275"/>
      <c r="IZN1" s="274"/>
      <c r="IZO1" s="275"/>
      <c r="IZP1" s="274"/>
      <c r="IZQ1" s="275"/>
      <c r="IZR1" s="274"/>
      <c r="IZS1" s="275"/>
      <c r="IZT1" s="274"/>
      <c r="IZU1" s="275"/>
      <c r="IZV1" s="274"/>
      <c r="IZW1" s="275"/>
      <c r="IZX1" s="274"/>
      <c r="IZY1" s="275"/>
      <c r="IZZ1" s="274"/>
      <c r="JAA1" s="275"/>
      <c r="JAB1" s="274"/>
      <c r="JAC1" s="275"/>
      <c r="JAD1" s="274"/>
      <c r="JAE1" s="275"/>
      <c r="JAF1" s="274"/>
      <c r="JAG1" s="275"/>
      <c r="JAH1" s="274"/>
      <c r="JAI1" s="275"/>
      <c r="JAJ1" s="274"/>
      <c r="JAK1" s="275"/>
      <c r="JAL1" s="274"/>
      <c r="JAM1" s="275"/>
      <c r="JAN1" s="274"/>
      <c r="JAO1" s="275"/>
      <c r="JAP1" s="274"/>
      <c r="JAQ1" s="275"/>
      <c r="JAR1" s="274"/>
      <c r="JAS1" s="275"/>
      <c r="JAT1" s="274"/>
      <c r="JAU1" s="275"/>
      <c r="JAV1" s="274"/>
      <c r="JAW1" s="275"/>
      <c r="JAX1" s="274"/>
      <c r="JAY1" s="275"/>
      <c r="JAZ1" s="274"/>
      <c r="JBA1" s="275"/>
      <c r="JBB1" s="274"/>
      <c r="JBC1" s="275"/>
      <c r="JBD1" s="274"/>
      <c r="JBE1" s="275"/>
      <c r="JBF1" s="274"/>
      <c r="JBG1" s="275"/>
      <c r="JBH1" s="274"/>
      <c r="JBI1" s="275"/>
      <c r="JBJ1" s="274"/>
      <c r="JBK1" s="275"/>
      <c r="JBL1" s="274"/>
      <c r="JBM1" s="275"/>
      <c r="JBN1" s="274"/>
      <c r="JBO1" s="275"/>
      <c r="JBP1" s="274"/>
      <c r="JBQ1" s="275"/>
      <c r="JBR1" s="274"/>
      <c r="JBS1" s="275"/>
      <c r="JBT1" s="274"/>
      <c r="JBU1" s="275"/>
      <c r="JBV1" s="274"/>
      <c r="JBW1" s="275"/>
      <c r="JBX1" s="274"/>
      <c r="JBY1" s="275"/>
      <c r="JBZ1" s="274"/>
      <c r="JCA1" s="275"/>
      <c r="JCB1" s="274"/>
      <c r="JCC1" s="275"/>
      <c r="JCD1" s="274"/>
      <c r="JCE1" s="275"/>
      <c r="JCF1" s="274"/>
      <c r="JCG1" s="275"/>
      <c r="JCH1" s="274"/>
      <c r="JCI1" s="275"/>
      <c r="JCJ1" s="274"/>
      <c r="JCK1" s="275"/>
      <c r="JCL1" s="274"/>
      <c r="JCM1" s="275"/>
      <c r="JCN1" s="274"/>
      <c r="JCO1" s="275"/>
      <c r="JCP1" s="274"/>
      <c r="JCQ1" s="275"/>
      <c r="JCR1" s="274"/>
      <c r="JCS1" s="275"/>
      <c r="JCT1" s="274"/>
      <c r="JCU1" s="275"/>
      <c r="JCV1" s="274"/>
      <c r="JCW1" s="275"/>
      <c r="JCX1" s="274"/>
      <c r="JCY1" s="275"/>
      <c r="JCZ1" s="274"/>
      <c r="JDA1" s="275"/>
      <c r="JDB1" s="274"/>
      <c r="JDC1" s="275"/>
      <c r="JDD1" s="274"/>
      <c r="JDE1" s="275"/>
      <c r="JDF1" s="274"/>
      <c r="JDG1" s="275"/>
      <c r="JDH1" s="274"/>
      <c r="JDI1" s="275"/>
      <c r="JDJ1" s="274"/>
      <c r="JDK1" s="275"/>
      <c r="JDL1" s="274"/>
      <c r="JDM1" s="275"/>
      <c r="JDN1" s="274"/>
      <c r="JDO1" s="275"/>
      <c r="JDP1" s="274"/>
      <c r="JDQ1" s="275"/>
      <c r="JDR1" s="274"/>
      <c r="JDS1" s="275"/>
      <c r="JDT1" s="274"/>
      <c r="JDU1" s="275"/>
      <c r="JDV1" s="274"/>
      <c r="JDW1" s="275"/>
      <c r="JDX1" s="274"/>
      <c r="JDY1" s="275"/>
      <c r="JDZ1" s="274"/>
      <c r="JEA1" s="275"/>
      <c r="JEB1" s="274"/>
      <c r="JEC1" s="275"/>
      <c r="JED1" s="274"/>
      <c r="JEE1" s="275"/>
      <c r="JEF1" s="274"/>
      <c r="JEG1" s="275"/>
      <c r="JEH1" s="274"/>
      <c r="JEI1" s="275"/>
      <c r="JEJ1" s="274"/>
      <c r="JEK1" s="275"/>
      <c r="JEL1" s="274"/>
      <c r="JEM1" s="275"/>
      <c r="JEN1" s="274"/>
      <c r="JEO1" s="275"/>
      <c r="JEP1" s="274"/>
      <c r="JEQ1" s="275"/>
      <c r="JER1" s="274"/>
      <c r="JES1" s="275"/>
      <c r="JET1" s="274"/>
      <c r="JEU1" s="275"/>
      <c r="JEV1" s="274"/>
      <c r="JEW1" s="275"/>
      <c r="JEX1" s="274"/>
      <c r="JEY1" s="275"/>
      <c r="JEZ1" s="274"/>
      <c r="JFA1" s="275"/>
      <c r="JFB1" s="274"/>
      <c r="JFC1" s="275"/>
      <c r="JFD1" s="274"/>
      <c r="JFE1" s="275"/>
      <c r="JFF1" s="274"/>
      <c r="JFG1" s="275"/>
      <c r="JFH1" s="274"/>
      <c r="JFI1" s="275"/>
      <c r="JFJ1" s="274"/>
      <c r="JFK1" s="275"/>
      <c r="JFL1" s="274"/>
      <c r="JFM1" s="275"/>
      <c r="JFN1" s="274"/>
      <c r="JFO1" s="275"/>
      <c r="JFP1" s="274"/>
      <c r="JFQ1" s="275"/>
      <c r="JFR1" s="274"/>
      <c r="JFS1" s="275"/>
      <c r="JFT1" s="274"/>
      <c r="JFU1" s="275"/>
      <c r="JFV1" s="274"/>
      <c r="JFW1" s="275"/>
      <c r="JFX1" s="274"/>
      <c r="JFY1" s="275"/>
      <c r="JFZ1" s="274"/>
      <c r="JGA1" s="275"/>
      <c r="JGB1" s="274"/>
      <c r="JGC1" s="275"/>
      <c r="JGD1" s="274"/>
      <c r="JGE1" s="275"/>
      <c r="JGF1" s="274"/>
      <c r="JGG1" s="275"/>
      <c r="JGH1" s="274"/>
      <c r="JGI1" s="275"/>
      <c r="JGJ1" s="274"/>
      <c r="JGK1" s="275"/>
      <c r="JGL1" s="274"/>
      <c r="JGM1" s="275"/>
      <c r="JGN1" s="274"/>
      <c r="JGO1" s="275"/>
      <c r="JGP1" s="274"/>
      <c r="JGQ1" s="275"/>
      <c r="JGR1" s="274"/>
      <c r="JGS1" s="275"/>
      <c r="JGT1" s="274"/>
      <c r="JGU1" s="275"/>
      <c r="JGV1" s="274"/>
      <c r="JGW1" s="275"/>
      <c r="JGX1" s="274"/>
      <c r="JGY1" s="275"/>
      <c r="JGZ1" s="274"/>
      <c r="JHA1" s="275"/>
      <c r="JHB1" s="274"/>
      <c r="JHC1" s="275"/>
      <c r="JHD1" s="274"/>
      <c r="JHE1" s="275"/>
      <c r="JHF1" s="274"/>
      <c r="JHG1" s="275"/>
      <c r="JHH1" s="274"/>
      <c r="JHI1" s="275"/>
      <c r="JHJ1" s="274"/>
      <c r="JHK1" s="275"/>
      <c r="JHL1" s="274"/>
      <c r="JHM1" s="275"/>
      <c r="JHN1" s="274"/>
      <c r="JHO1" s="275"/>
      <c r="JHP1" s="274"/>
      <c r="JHQ1" s="275"/>
      <c r="JHR1" s="274"/>
      <c r="JHS1" s="275"/>
      <c r="JHT1" s="274"/>
      <c r="JHU1" s="275"/>
      <c r="JHV1" s="274"/>
      <c r="JHW1" s="275"/>
      <c r="JHX1" s="274"/>
      <c r="JHY1" s="275"/>
      <c r="JHZ1" s="274"/>
      <c r="JIA1" s="275"/>
      <c r="JIB1" s="274"/>
      <c r="JIC1" s="275"/>
      <c r="JID1" s="274"/>
      <c r="JIE1" s="275"/>
      <c r="JIF1" s="274"/>
      <c r="JIG1" s="275"/>
      <c r="JIH1" s="274"/>
      <c r="JII1" s="275"/>
      <c r="JIJ1" s="274"/>
      <c r="JIK1" s="275"/>
      <c r="JIL1" s="274"/>
      <c r="JIM1" s="275"/>
      <c r="JIN1" s="274"/>
      <c r="JIO1" s="275"/>
      <c r="JIP1" s="274"/>
      <c r="JIQ1" s="275"/>
      <c r="JIR1" s="274"/>
      <c r="JIS1" s="275"/>
      <c r="JIT1" s="274"/>
      <c r="JIU1" s="275"/>
      <c r="JIV1" s="274"/>
      <c r="JIW1" s="275"/>
      <c r="JIX1" s="274"/>
      <c r="JIY1" s="275"/>
      <c r="JIZ1" s="274"/>
      <c r="JJA1" s="275"/>
      <c r="JJB1" s="274"/>
      <c r="JJC1" s="275"/>
      <c r="JJD1" s="274"/>
      <c r="JJE1" s="275"/>
      <c r="JJF1" s="274"/>
      <c r="JJG1" s="275"/>
      <c r="JJH1" s="274"/>
      <c r="JJI1" s="275"/>
      <c r="JJJ1" s="274"/>
      <c r="JJK1" s="275"/>
      <c r="JJL1" s="274"/>
      <c r="JJM1" s="275"/>
      <c r="JJN1" s="274"/>
      <c r="JJO1" s="275"/>
      <c r="JJP1" s="274"/>
      <c r="JJQ1" s="275"/>
      <c r="JJR1" s="274"/>
      <c r="JJS1" s="275"/>
      <c r="JJT1" s="274"/>
      <c r="JJU1" s="275"/>
      <c r="JJV1" s="274"/>
      <c r="JJW1" s="275"/>
      <c r="JJX1" s="274"/>
      <c r="JJY1" s="275"/>
      <c r="JJZ1" s="274"/>
      <c r="JKA1" s="275"/>
      <c r="JKB1" s="274"/>
      <c r="JKC1" s="275"/>
      <c r="JKD1" s="274"/>
      <c r="JKE1" s="275"/>
      <c r="JKF1" s="274"/>
      <c r="JKG1" s="275"/>
      <c r="JKH1" s="274"/>
      <c r="JKI1" s="275"/>
      <c r="JKJ1" s="274"/>
      <c r="JKK1" s="275"/>
      <c r="JKL1" s="274"/>
      <c r="JKM1" s="275"/>
      <c r="JKN1" s="274"/>
      <c r="JKO1" s="275"/>
      <c r="JKP1" s="274"/>
      <c r="JKQ1" s="275"/>
      <c r="JKR1" s="274"/>
      <c r="JKS1" s="275"/>
      <c r="JKT1" s="274"/>
      <c r="JKU1" s="275"/>
      <c r="JKV1" s="274"/>
      <c r="JKW1" s="275"/>
      <c r="JKX1" s="274"/>
      <c r="JKY1" s="275"/>
      <c r="JKZ1" s="274"/>
      <c r="JLA1" s="275"/>
      <c r="JLB1" s="274"/>
      <c r="JLC1" s="275"/>
      <c r="JLD1" s="274"/>
      <c r="JLE1" s="275"/>
      <c r="JLF1" s="274"/>
      <c r="JLG1" s="275"/>
      <c r="JLH1" s="274"/>
      <c r="JLI1" s="275"/>
      <c r="JLJ1" s="274"/>
      <c r="JLK1" s="275"/>
      <c r="JLL1" s="274"/>
      <c r="JLM1" s="275"/>
      <c r="JLN1" s="274"/>
      <c r="JLO1" s="275"/>
      <c r="JLP1" s="274"/>
      <c r="JLQ1" s="275"/>
      <c r="JLR1" s="274"/>
      <c r="JLS1" s="275"/>
      <c r="JLT1" s="274"/>
      <c r="JLU1" s="275"/>
      <c r="JLV1" s="274"/>
      <c r="JLW1" s="275"/>
      <c r="JLX1" s="274"/>
      <c r="JLY1" s="275"/>
      <c r="JLZ1" s="274"/>
      <c r="JMA1" s="275"/>
      <c r="JMB1" s="274"/>
      <c r="JMC1" s="275"/>
      <c r="JMD1" s="274"/>
      <c r="JME1" s="275"/>
      <c r="JMF1" s="274"/>
      <c r="JMG1" s="275"/>
      <c r="JMH1" s="274"/>
      <c r="JMI1" s="275"/>
      <c r="JMJ1" s="274"/>
      <c r="JMK1" s="275"/>
      <c r="JML1" s="274"/>
      <c r="JMM1" s="275"/>
      <c r="JMN1" s="274"/>
      <c r="JMO1" s="275"/>
      <c r="JMP1" s="274"/>
      <c r="JMQ1" s="275"/>
      <c r="JMR1" s="274"/>
      <c r="JMS1" s="275"/>
      <c r="JMT1" s="274"/>
      <c r="JMU1" s="275"/>
      <c r="JMV1" s="274"/>
      <c r="JMW1" s="275"/>
      <c r="JMX1" s="274"/>
      <c r="JMY1" s="275"/>
      <c r="JMZ1" s="274"/>
      <c r="JNA1" s="275"/>
      <c r="JNB1" s="274"/>
      <c r="JNC1" s="275"/>
      <c r="JND1" s="274"/>
      <c r="JNE1" s="275"/>
      <c r="JNF1" s="274"/>
      <c r="JNG1" s="275"/>
      <c r="JNH1" s="274"/>
      <c r="JNI1" s="275"/>
      <c r="JNJ1" s="274"/>
      <c r="JNK1" s="275"/>
      <c r="JNL1" s="274"/>
      <c r="JNM1" s="275"/>
      <c r="JNN1" s="274"/>
      <c r="JNO1" s="275"/>
      <c r="JNP1" s="274"/>
      <c r="JNQ1" s="275"/>
      <c r="JNR1" s="274"/>
      <c r="JNS1" s="275"/>
      <c r="JNT1" s="274"/>
      <c r="JNU1" s="275"/>
      <c r="JNV1" s="274"/>
      <c r="JNW1" s="275"/>
      <c r="JNX1" s="274"/>
      <c r="JNY1" s="275"/>
      <c r="JNZ1" s="274"/>
      <c r="JOA1" s="275"/>
      <c r="JOB1" s="274"/>
      <c r="JOC1" s="275"/>
      <c r="JOD1" s="274"/>
      <c r="JOE1" s="275"/>
      <c r="JOF1" s="274"/>
      <c r="JOG1" s="275"/>
      <c r="JOH1" s="274"/>
      <c r="JOI1" s="275"/>
      <c r="JOJ1" s="274"/>
      <c r="JOK1" s="275"/>
      <c r="JOL1" s="274"/>
      <c r="JOM1" s="275"/>
      <c r="JON1" s="274"/>
      <c r="JOO1" s="275"/>
      <c r="JOP1" s="274"/>
      <c r="JOQ1" s="275"/>
      <c r="JOR1" s="274"/>
      <c r="JOS1" s="275"/>
      <c r="JOT1" s="274"/>
      <c r="JOU1" s="275"/>
      <c r="JOV1" s="274"/>
      <c r="JOW1" s="275"/>
      <c r="JOX1" s="274"/>
      <c r="JOY1" s="275"/>
      <c r="JOZ1" s="274"/>
      <c r="JPA1" s="275"/>
      <c r="JPB1" s="274"/>
      <c r="JPC1" s="275"/>
      <c r="JPD1" s="274"/>
      <c r="JPE1" s="275"/>
      <c r="JPF1" s="274"/>
      <c r="JPG1" s="275"/>
      <c r="JPH1" s="274"/>
      <c r="JPI1" s="275"/>
      <c r="JPJ1" s="274"/>
      <c r="JPK1" s="275"/>
      <c r="JPL1" s="274"/>
      <c r="JPM1" s="275"/>
      <c r="JPN1" s="274"/>
      <c r="JPO1" s="275"/>
      <c r="JPP1" s="274"/>
      <c r="JPQ1" s="275"/>
      <c r="JPR1" s="274"/>
      <c r="JPS1" s="275"/>
      <c r="JPT1" s="274"/>
      <c r="JPU1" s="275"/>
      <c r="JPV1" s="274"/>
      <c r="JPW1" s="275"/>
      <c r="JPX1" s="274"/>
      <c r="JPY1" s="275"/>
      <c r="JPZ1" s="274"/>
      <c r="JQA1" s="275"/>
      <c r="JQB1" s="274"/>
      <c r="JQC1" s="275"/>
      <c r="JQD1" s="274"/>
      <c r="JQE1" s="275"/>
      <c r="JQF1" s="274"/>
      <c r="JQG1" s="275"/>
      <c r="JQH1" s="274"/>
      <c r="JQI1" s="275"/>
      <c r="JQJ1" s="274"/>
      <c r="JQK1" s="275"/>
      <c r="JQL1" s="274"/>
      <c r="JQM1" s="275"/>
      <c r="JQN1" s="274"/>
      <c r="JQO1" s="275"/>
      <c r="JQP1" s="274"/>
      <c r="JQQ1" s="275"/>
      <c r="JQR1" s="274"/>
      <c r="JQS1" s="275"/>
      <c r="JQT1" s="274"/>
      <c r="JQU1" s="275"/>
      <c r="JQV1" s="274"/>
      <c r="JQW1" s="275"/>
      <c r="JQX1" s="274"/>
      <c r="JQY1" s="275"/>
      <c r="JQZ1" s="274"/>
      <c r="JRA1" s="275"/>
      <c r="JRB1" s="274"/>
      <c r="JRC1" s="275"/>
      <c r="JRD1" s="274"/>
      <c r="JRE1" s="275"/>
      <c r="JRF1" s="274"/>
      <c r="JRG1" s="275"/>
      <c r="JRH1" s="274"/>
      <c r="JRI1" s="275"/>
      <c r="JRJ1" s="274"/>
      <c r="JRK1" s="275"/>
      <c r="JRL1" s="274"/>
      <c r="JRM1" s="275"/>
      <c r="JRN1" s="274"/>
      <c r="JRO1" s="275"/>
      <c r="JRP1" s="274"/>
      <c r="JRQ1" s="275"/>
      <c r="JRR1" s="274"/>
      <c r="JRS1" s="275"/>
      <c r="JRT1" s="274"/>
      <c r="JRU1" s="275"/>
      <c r="JRV1" s="274"/>
      <c r="JRW1" s="275"/>
      <c r="JRX1" s="274"/>
      <c r="JRY1" s="275"/>
      <c r="JRZ1" s="274"/>
      <c r="JSA1" s="275"/>
      <c r="JSB1" s="274"/>
      <c r="JSC1" s="275"/>
      <c r="JSD1" s="274"/>
      <c r="JSE1" s="275"/>
      <c r="JSF1" s="274"/>
      <c r="JSG1" s="275"/>
      <c r="JSH1" s="274"/>
      <c r="JSI1" s="275"/>
      <c r="JSJ1" s="274"/>
      <c r="JSK1" s="275"/>
      <c r="JSL1" s="274"/>
      <c r="JSM1" s="275"/>
      <c r="JSN1" s="274"/>
      <c r="JSO1" s="275"/>
      <c r="JSP1" s="274"/>
      <c r="JSQ1" s="275"/>
      <c r="JSR1" s="274"/>
      <c r="JSS1" s="275"/>
      <c r="JST1" s="274"/>
      <c r="JSU1" s="275"/>
      <c r="JSV1" s="274"/>
      <c r="JSW1" s="275"/>
      <c r="JSX1" s="274"/>
      <c r="JSY1" s="275"/>
      <c r="JSZ1" s="274"/>
      <c r="JTA1" s="275"/>
      <c r="JTB1" s="274"/>
      <c r="JTC1" s="275"/>
      <c r="JTD1" s="274"/>
      <c r="JTE1" s="275"/>
      <c r="JTF1" s="274"/>
      <c r="JTG1" s="275"/>
      <c r="JTH1" s="274"/>
      <c r="JTI1" s="275"/>
      <c r="JTJ1" s="274"/>
      <c r="JTK1" s="275"/>
      <c r="JTL1" s="274"/>
      <c r="JTM1" s="275"/>
      <c r="JTN1" s="274"/>
      <c r="JTO1" s="275"/>
      <c r="JTP1" s="274"/>
      <c r="JTQ1" s="275"/>
      <c r="JTR1" s="274"/>
      <c r="JTS1" s="275"/>
      <c r="JTT1" s="274"/>
      <c r="JTU1" s="275"/>
      <c r="JTV1" s="274"/>
      <c r="JTW1" s="275"/>
      <c r="JTX1" s="274"/>
      <c r="JTY1" s="275"/>
      <c r="JTZ1" s="274"/>
      <c r="JUA1" s="275"/>
      <c r="JUB1" s="274"/>
      <c r="JUC1" s="275"/>
      <c r="JUD1" s="274"/>
      <c r="JUE1" s="275"/>
      <c r="JUF1" s="274"/>
      <c r="JUG1" s="275"/>
      <c r="JUH1" s="274"/>
      <c r="JUI1" s="275"/>
      <c r="JUJ1" s="274"/>
      <c r="JUK1" s="275"/>
      <c r="JUL1" s="274"/>
      <c r="JUM1" s="275"/>
      <c r="JUN1" s="274"/>
      <c r="JUO1" s="275"/>
      <c r="JUP1" s="274"/>
      <c r="JUQ1" s="275"/>
      <c r="JUR1" s="274"/>
      <c r="JUS1" s="275"/>
      <c r="JUT1" s="274"/>
      <c r="JUU1" s="275"/>
      <c r="JUV1" s="274"/>
      <c r="JUW1" s="275"/>
      <c r="JUX1" s="274"/>
      <c r="JUY1" s="275"/>
      <c r="JUZ1" s="274"/>
      <c r="JVA1" s="275"/>
      <c r="JVB1" s="274"/>
      <c r="JVC1" s="275"/>
      <c r="JVD1" s="274"/>
      <c r="JVE1" s="275"/>
      <c r="JVF1" s="274"/>
      <c r="JVG1" s="275"/>
      <c r="JVH1" s="274"/>
      <c r="JVI1" s="275"/>
      <c r="JVJ1" s="274"/>
      <c r="JVK1" s="275"/>
      <c r="JVL1" s="274"/>
      <c r="JVM1" s="275"/>
      <c r="JVN1" s="274"/>
      <c r="JVO1" s="275"/>
      <c r="JVP1" s="274"/>
      <c r="JVQ1" s="275"/>
      <c r="JVR1" s="274"/>
      <c r="JVS1" s="275"/>
      <c r="JVT1" s="274"/>
      <c r="JVU1" s="275"/>
      <c r="JVV1" s="274"/>
      <c r="JVW1" s="275"/>
      <c r="JVX1" s="274"/>
      <c r="JVY1" s="275"/>
      <c r="JVZ1" s="274"/>
      <c r="JWA1" s="275"/>
      <c r="JWB1" s="274"/>
      <c r="JWC1" s="275"/>
      <c r="JWD1" s="274"/>
      <c r="JWE1" s="275"/>
      <c r="JWF1" s="274"/>
      <c r="JWG1" s="275"/>
      <c r="JWH1" s="274"/>
      <c r="JWI1" s="275"/>
      <c r="JWJ1" s="274"/>
      <c r="JWK1" s="275"/>
      <c r="JWL1" s="274"/>
      <c r="JWM1" s="275"/>
      <c r="JWN1" s="274"/>
      <c r="JWO1" s="275"/>
      <c r="JWP1" s="274"/>
      <c r="JWQ1" s="275"/>
      <c r="JWR1" s="274"/>
      <c r="JWS1" s="275"/>
      <c r="JWT1" s="274"/>
      <c r="JWU1" s="275"/>
      <c r="JWV1" s="274"/>
      <c r="JWW1" s="275"/>
      <c r="JWX1" s="274"/>
      <c r="JWY1" s="275"/>
      <c r="JWZ1" s="274"/>
      <c r="JXA1" s="275"/>
      <c r="JXB1" s="274"/>
      <c r="JXC1" s="275"/>
      <c r="JXD1" s="274"/>
      <c r="JXE1" s="275"/>
      <c r="JXF1" s="274"/>
      <c r="JXG1" s="275"/>
      <c r="JXH1" s="274"/>
      <c r="JXI1" s="275"/>
      <c r="JXJ1" s="274"/>
      <c r="JXK1" s="275"/>
      <c r="JXL1" s="274"/>
      <c r="JXM1" s="275"/>
      <c r="JXN1" s="274"/>
      <c r="JXO1" s="275"/>
      <c r="JXP1" s="274"/>
      <c r="JXQ1" s="275"/>
      <c r="JXR1" s="274"/>
      <c r="JXS1" s="275"/>
      <c r="JXT1" s="274"/>
      <c r="JXU1" s="275"/>
      <c r="JXV1" s="274"/>
      <c r="JXW1" s="275"/>
      <c r="JXX1" s="274"/>
      <c r="JXY1" s="275"/>
      <c r="JXZ1" s="274"/>
      <c r="JYA1" s="275"/>
      <c r="JYB1" s="274"/>
      <c r="JYC1" s="275"/>
      <c r="JYD1" s="274"/>
      <c r="JYE1" s="275"/>
      <c r="JYF1" s="274"/>
      <c r="JYG1" s="275"/>
      <c r="JYH1" s="274"/>
      <c r="JYI1" s="275"/>
      <c r="JYJ1" s="274"/>
      <c r="JYK1" s="275"/>
      <c r="JYL1" s="274"/>
      <c r="JYM1" s="275"/>
      <c r="JYN1" s="274"/>
      <c r="JYO1" s="275"/>
      <c r="JYP1" s="274"/>
      <c r="JYQ1" s="275"/>
      <c r="JYR1" s="274"/>
      <c r="JYS1" s="275"/>
      <c r="JYT1" s="274"/>
      <c r="JYU1" s="275"/>
      <c r="JYV1" s="274"/>
      <c r="JYW1" s="275"/>
      <c r="JYX1" s="274"/>
      <c r="JYY1" s="275"/>
      <c r="JYZ1" s="274"/>
      <c r="JZA1" s="275"/>
      <c r="JZB1" s="274"/>
      <c r="JZC1" s="275"/>
      <c r="JZD1" s="274"/>
      <c r="JZE1" s="275"/>
      <c r="JZF1" s="274"/>
      <c r="JZG1" s="275"/>
      <c r="JZH1" s="274"/>
      <c r="JZI1" s="275"/>
      <c r="JZJ1" s="274"/>
      <c r="JZK1" s="275"/>
      <c r="JZL1" s="274"/>
      <c r="JZM1" s="275"/>
      <c r="JZN1" s="274"/>
      <c r="JZO1" s="275"/>
      <c r="JZP1" s="274"/>
      <c r="JZQ1" s="275"/>
      <c r="JZR1" s="274"/>
      <c r="JZS1" s="275"/>
      <c r="JZT1" s="274"/>
      <c r="JZU1" s="275"/>
      <c r="JZV1" s="274"/>
      <c r="JZW1" s="275"/>
      <c r="JZX1" s="274"/>
      <c r="JZY1" s="275"/>
      <c r="JZZ1" s="274"/>
      <c r="KAA1" s="275"/>
      <c r="KAB1" s="274"/>
      <c r="KAC1" s="275"/>
      <c r="KAD1" s="274"/>
      <c r="KAE1" s="275"/>
      <c r="KAF1" s="274"/>
      <c r="KAG1" s="275"/>
      <c r="KAH1" s="274"/>
      <c r="KAI1" s="275"/>
      <c r="KAJ1" s="274"/>
      <c r="KAK1" s="275"/>
      <c r="KAL1" s="274"/>
      <c r="KAM1" s="275"/>
      <c r="KAN1" s="274"/>
      <c r="KAO1" s="275"/>
      <c r="KAP1" s="274"/>
      <c r="KAQ1" s="275"/>
      <c r="KAR1" s="274"/>
      <c r="KAS1" s="275"/>
      <c r="KAT1" s="274"/>
      <c r="KAU1" s="275"/>
      <c r="KAV1" s="274"/>
      <c r="KAW1" s="275"/>
      <c r="KAX1" s="274"/>
      <c r="KAY1" s="275"/>
      <c r="KAZ1" s="274"/>
      <c r="KBA1" s="275"/>
      <c r="KBB1" s="274"/>
      <c r="KBC1" s="275"/>
      <c r="KBD1" s="274"/>
      <c r="KBE1" s="275"/>
      <c r="KBF1" s="274"/>
      <c r="KBG1" s="275"/>
      <c r="KBH1" s="274"/>
      <c r="KBI1" s="275"/>
      <c r="KBJ1" s="274"/>
      <c r="KBK1" s="275"/>
      <c r="KBL1" s="274"/>
      <c r="KBM1" s="275"/>
      <c r="KBN1" s="274"/>
      <c r="KBO1" s="275"/>
      <c r="KBP1" s="274"/>
      <c r="KBQ1" s="275"/>
      <c r="KBR1" s="274"/>
      <c r="KBS1" s="275"/>
      <c r="KBT1" s="274"/>
      <c r="KBU1" s="275"/>
      <c r="KBV1" s="274"/>
      <c r="KBW1" s="275"/>
      <c r="KBX1" s="274"/>
      <c r="KBY1" s="275"/>
      <c r="KBZ1" s="274"/>
      <c r="KCA1" s="275"/>
      <c r="KCB1" s="274"/>
      <c r="KCC1" s="275"/>
      <c r="KCD1" s="274"/>
      <c r="KCE1" s="275"/>
      <c r="KCF1" s="274"/>
      <c r="KCG1" s="275"/>
      <c r="KCH1" s="274"/>
      <c r="KCI1" s="275"/>
      <c r="KCJ1" s="274"/>
      <c r="KCK1" s="275"/>
      <c r="KCL1" s="274"/>
      <c r="KCM1" s="275"/>
      <c r="KCN1" s="274"/>
      <c r="KCO1" s="275"/>
      <c r="KCP1" s="274"/>
      <c r="KCQ1" s="275"/>
      <c r="KCR1" s="274"/>
      <c r="KCS1" s="275"/>
      <c r="KCT1" s="274"/>
      <c r="KCU1" s="275"/>
      <c r="KCV1" s="274"/>
      <c r="KCW1" s="275"/>
      <c r="KCX1" s="274"/>
      <c r="KCY1" s="275"/>
      <c r="KCZ1" s="274"/>
      <c r="KDA1" s="275"/>
      <c r="KDB1" s="274"/>
      <c r="KDC1" s="275"/>
      <c r="KDD1" s="274"/>
      <c r="KDE1" s="275"/>
      <c r="KDF1" s="274"/>
      <c r="KDG1" s="275"/>
      <c r="KDH1" s="274"/>
      <c r="KDI1" s="275"/>
      <c r="KDJ1" s="274"/>
      <c r="KDK1" s="275"/>
      <c r="KDL1" s="274"/>
      <c r="KDM1" s="275"/>
      <c r="KDN1" s="274"/>
      <c r="KDO1" s="275"/>
      <c r="KDP1" s="274"/>
      <c r="KDQ1" s="275"/>
      <c r="KDR1" s="274"/>
      <c r="KDS1" s="275"/>
      <c r="KDT1" s="274"/>
      <c r="KDU1" s="275"/>
      <c r="KDV1" s="274"/>
      <c r="KDW1" s="275"/>
      <c r="KDX1" s="274"/>
      <c r="KDY1" s="275"/>
      <c r="KDZ1" s="274"/>
      <c r="KEA1" s="275"/>
      <c r="KEB1" s="274"/>
      <c r="KEC1" s="275"/>
      <c r="KED1" s="274"/>
      <c r="KEE1" s="275"/>
      <c r="KEF1" s="274"/>
      <c r="KEG1" s="275"/>
      <c r="KEH1" s="274"/>
      <c r="KEI1" s="275"/>
      <c r="KEJ1" s="274"/>
      <c r="KEK1" s="275"/>
      <c r="KEL1" s="274"/>
      <c r="KEM1" s="275"/>
      <c r="KEN1" s="274"/>
      <c r="KEO1" s="275"/>
      <c r="KEP1" s="274"/>
      <c r="KEQ1" s="275"/>
      <c r="KER1" s="274"/>
      <c r="KES1" s="275"/>
      <c r="KET1" s="274"/>
      <c r="KEU1" s="275"/>
      <c r="KEV1" s="274"/>
      <c r="KEW1" s="275"/>
      <c r="KEX1" s="274"/>
      <c r="KEY1" s="275"/>
      <c r="KEZ1" s="274"/>
      <c r="KFA1" s="275"/>
      <c r="KFB1" s="274"/>
      <c r="KFC1" s="275"/>
      <c r="KFD1" s="274"/>
      <c r="KFE1" s="275"/>
      <c r="KFF1" s="274"/>
      <c r="KFG1" s="275"/>
      <c r="KFH1" s="274"/>
      <c r="KFI1" s="275"/>
      <c r="KFJ1" s="274"/>
      <c r="KFK1" s="275"/>
      <c r="KFL1" s="274"/>
      <c r="KFM1" s="275"/>
      <c r="KFN1" s="274"/>
      <c r="KFO1" s="275"/>
      <c r="KFP1" s="274"/>
      <c r="KFQ1" s="275"/>
      <c r="KFR1" s="274"/>
      <c r="KFS1" s="275"/>
      <c r="KFT1" s="274"/>
      <c r="KFU1" s="275"/>
      <c r="KFV1" s="274"/>
      <c r="KFW1" s="275"/>
      <c r="KFX1" s="274"/>
      <c r="KFY1" s="275"/>
      <c r="KFZ1" s="274"/>
      <c r="KGA1" s="275"/>
      <c r="KGB1" s="274"/>
      <c r="KGC1" s="275"/>
      <c r="KGD1" s="274"/>
      <c r="KGE1" s="275"/>
      <c r="KGF1" s="274"/>
      <c r="KGG1" s="275"/>
      <c r="KGH1" s="274"/>
      <c r="KGI1" s="275"/>
      <c r="KGJ1" s="274"/>
      <c r="KGK1" s="275"/>
      <c r="KGL1" s="274"/>
      <c r="KGM1" s="275"/>
      <c r="KGN1" s="274"/>
      <c r="KGO1" s="275"/>
      <c r="KGP1" s="274"/>
      <c r="KGQ1" s="275"/>
      <c r="KGR1" s="274"/>
      <c r="KGS1" s="275"/>
      <c r="KGT1" s="274"/>
      <c r="KGU1" s="275"/>
      <c r="KGV1" s="274"/>
      <c r="KGW1" s="275"/>
      <c r="KGX1" s="274"/>
      <c r="KGY1" s="275"/>
      <c r="KGZ1" s="274"/>
      <c r="KHA1" s="275"/>
      <c r="KHB1" s="274"/>
      <c r="KHC1" s="275"/>
      <c r="KHD1" s="274"/>
      <c r="KHE1" s="275"/>
      <c r="KHF1" s="274"/>
      <c r="KHG1" s="275"/>
      <c r="KHH1" s="274"/>
      <c r="KHI1" s="275"/>
      <c r="KHJ1" s="274"/>
      <c r="KHK1" s="275"/>
      <c r="KHL1" s="274"/>
      <c r="KHM1" s="275"/>
      <c r="KHN1" s="274"/>
      <c r="KHO1" s="275"/>
      <c r="KHP1" s="274"/>
      <c r="KHQ1" s="275"/>
      <c r="KHR1" s="274"/>
      <c r="KHS1" s="275"/>
      <c r="KHT1" s="274"/>
      <c r="KHU1" s="275"/>
      <c r="KHV1" s="274"/>
      <c r="KHW1" s="275"/>
      <c r="KHX1" s="274"/>
      <c r="KHY1" s="275"/>
      <c r="KHZ1" s="274"/>
      <c r="KIA1" s="275"/>
      <c r="KIB1" s="274"/>
      <c r="KIC1" s="275"/>
      <c r="KID1" s="274"/>
      <c r="KIE1" s="275"/>
      <c r="KIF1" s="274"/>
      <c r="KIG1" s="275"/>
      <c r="KIH1" s="274"/>
      <c r="KII1" s="275"/>
      <c r="KIJ1" s="274"/>
      <c r="KIK1" s="275"/>
      <c r="KIL1" s="274"/>
      <c r="KIM1" s="275"/>
      <c r="KIN1" s="274"/>
      <c r="KIO1" s="275"/>
      <c r="KIP1" s="274"/>
      <c r="KIQ1" s="275"/>
      <c r="KIR1" s="274"/>
      <c r="KIS1" s="275"/>
      <c r="KIT1" s="274"/>
      <c r="KIU1" s="275"/>
      <c r="KIV1" s="274"/>
      <c r="KIW1" s="275"/>
      <c r="KIX1" s="274"/>
      <c r="KIY1" s="275"/>
      <c r="KIZ1" s="274"/>
      <c r="KJA1" s="275"/>
      <c r="KJB1" s="274"/>
      <c r="KJC1" s="275"/>
      <c r="KJD1" s="274"/>
      <c r="KJE1" s="275"/>
      <c r="KJF1" s="274"/>
      <c r="KJG1" s="275"/>
      <c r="KJH1" s="274"/>
      <c r="KJI1" s="275"/>
      <c r="KJJ1" s="274"/>
      <c r="KJK1" s="275"/>
      <c r="KJL1" s="274"/>
      <c r="KJM1" s="275"/>
      <c r="KJN1" s="274"/>
      <c r="KJO1" s="275"/>
      <c r="KJP1" s="274"/>
      <c r="KJQ1" s="275"/>
      <c r="KJR1" s="274"/>
      <c r="KJS1" s="275"/>
      <c r="KJT1" s="274"/>
      <c r="KJU1" s="275"/>
      <c r="KJV1" s="274"/>
      <c r="KJW1" s="275"/>
      <c r="KJX1" s="274"/>
      <c r="KJY1" s="275"/>
      <c r="KJZ1" s="274"/>
      <c r="KKA1" s="275"/>
      <c r="KKB1" s="274"/>
      <c r="KKC1" s="275"/>
      <c r="KKD1" s="274"/>
      <c r="KKE1" s="275"/>
      <c r="KKF1" s="274"/>
      <c r="KKG1" s="275"/>
      <c r="KKH1" s="274"/>
      <c r="KKI1" s="275"/>
      <c r="KKJ1" s="274"/>
      <c r="KKK1" s="275"/>
      <c r="KKL1" s="274"/>
      <c r="KKM1" s="275"/>
      <c r="KKN1" s="274"/>
      <c r="KKO1" s="275"/>
      <c r="KKP1" s="274"/>
      <c r="KKQ1" s="275"/>
      <c r="KKR1" s="274"/>
      <c r="KKS1" s="275"/>
      <c r="KKT1" s="274"/>
      <c r="KKU1" s="275"/>
      <c r="KKV1" s="274"/>
      <c r="KKW1" s="275"/>
      <c r="KKX1" s="274"/>
      <c r="KKY1" s="275"/>
      <c r="KKZ1" s="274"/>
      <c r="KLA1" s="275"/>
      <c r="KLB1" s="274"/>
      <c r="KLC1" s="275"/>
      <c r="KLD1" s="274"/>
      <c r="KLE1" s="275"/>
      <c r="KLF1" s="274"/>
      <c r="KLG1" s="275"/>
      <c r="KLH1" s="274"/>
      <c r="KLI1" s="275"/>
      <c r="KLJ1" s="274"/>
      <c r="KLK1" s="275"/>
      <c r="KLL1" s="274"/>
      <c r="KLM1" s="275"/>
      <c r="KLN1" s="274"/>
      <c r="KLO1" s="275"/>
      <c r="KLP1" s="274"/>
      <c r="KLQ1" s="275"/>
      <c r="KLR1" s="274"/>
      <c r="KLS1" s="275"/>
      <c r="KLT1" s="274"/>
      <c r="KLU1" s="275"/>
      <c r="KLV1" s="274"/>
      <c r="KLW1" s="275"/>
      <c r="KLX1" s="274"/>
      <c r="KLY1" s="275"/>
      <c r="KLZ1" s="274"/>
      <c r="KMA1" s="275"/>
      <c r="KMB1" s="274"/>
      <c r="KMC1" s="275"/>
      <c r="KMD1" s="274"/>
      <c r="KME1" s="275"/>
      <c r="KMF1" s="274"/>
      <c r="KMG1" s="275"/>
      <c r="KMH1" s="274"/>
      <c r="KMI1" s="275"/>
      <c r="KMJ1" s="274"/>
      <c r="KMK1" s="275"/>
      <c r="KML1" s="274"/>
      <c r="KMM1" s="275"/>
      <c r="KMN1" s="274"/>
      <c r="KMO1" s="275"/>
      <c r="KMP1" s="274"/>
      <c r="KMQ1" s="275"/>
      <c r="KMR1" s="274"/>
      <c r="KMS1" s="275"/>
      <c r="KMT1" s="274"/>
      <c r="KMU1" s="275"/>
      <c r="KMV1" s="274"/>
      <c r="KMW1" s="275"/>
      <c r="KMX1" s="274"/>
      <c r="KMY1" s="275"/>
      <c r="KMZ1" s="274"/>
      <c r="KNA1" s="275"/>
      <c r="KNB1" s="274"/>
      <c r="KNC1" s="275"/>
      <c r="KND1" s="274"/>
      <c r="KNE1" s="275"/>
      <c r="KNF1" s="274"/>
      <c r="KNG1" s="275"/>
      <c r="KNH1" s="274"/>
      <c r="KNI1" s="275"/>
      <c r="KNJ1" s="274"/>
      <c r="KNK1" s="275"/>
      <c r="KNL1" s="274"/>
      <c r="KNM1" s="275"/>
      <c r="KNN1" s="274"/>
      <c r="KNO1" s="275"/>
      <c r="KNP1" s="274"/>
      <c r="KNQ1" s="275"/>
      <c r="KNR1" s="274"/>
      <c r="KNS1" s="275"/>
      <c r="KNT1" s="274"/>
      <c r="KNU1" s="275"/>
      <c r="KNV1" s="274"/>
      <c r="KNW1" s="275"/>
      <c r="KNX1" s="274"/>
      <c r="KNY1" s="275"/>
      <c r="KNZ1" s="274"/>
      <c r="KOA1" s="275"/>
      <c r="KOB1" s="274"/>
      <c r="KOC1" s="275"/>
      <c r="KOD1" s="274"/>
      <c r="KOE1" s="275"/>
      <c r="KOF1" s="274"/>
      <c r="KOG1" s="275"/>
      <c r="KOH1" s="274"/>
      <c r="KOI1" s="275"/>
      <c r="KOJ1" s="274"/>
      <c r="KOK1" s="275"/>
      <c r="KOL1" s="274"/>
      <c r="KOM1" s="275"/>
      <c r="KON1" s="274"/>
      <c r="KOO1" s="275"/>
      <c r="KOP1" s="274"/>
      <c r="KOQ1" s="275"/>
      <c r="KOR1" s="274"/>
      <c r="KOS1" s="275"/>
      <c r="KOT1" s="274"/>
      <c r="KOU1" s="275"/>
      <c r="KOV1" s="274"/>
      <c r="KOW1" s="275"/>
      <c r="KOX1" s="274"/>
      <c r="KOY1" s="275"/>
      <c r="KOZ1" s="274"/>
      <c r="KPA1" s="275"/>
      <c r="KPB1" s="274"/>
      <c r="KPC1" s="275"/>
      <c r="KPD1" s="274"/>
      <c r="KPE1" s="275"/>
      <c r="KPF1" s="274"/>
      <c r="KPG1" s="275"/>
      <c r="KPH1" s="274"/>
      <c r="KPI1" s="275"/>
      <c r="KPJ1" s="274"/>
      <c r="KPK1" s="275"/>
      <c r="KPL1" s="274"/>
      <c r="KPM1" s="275"/>
      <c r="KPN1" s="274"/>
      <c r="KPO1" s="275"/>
      <c r="KPP1" s="274"/>
      <c r="KPQ1" s="275"/>
      <c r="KPR1" s="274"/>
      <c r="KPS1" s="275"/>
      <c r="KPT1" s="274"/>
      <c r="KPU1" s="275"/>
      <c r="KPV1" s="274"/>
      <c r="KPW1" s="275"/>
      <c r="KPX1" s="274"/>
      <c r="KPY1" s="275"/>
      <c r="KPZ1" s="274"/>
      <c r="KQA1" s="275"/>
      <c r="KQB1" s="274"/>
      <c r="KQC1" s="275"/>
      <c r="KQD1" s="274"/>
      <c r="KQE1" s="275"/>
      <c r="KQF1" s="274"/>
      <c r="KQG1" s="275"/>
      <c r="KQH1" s="274"/>
      <c r="KQI1" s="275"/>
      <c r="KQJ1" s="274"/>
      <c r="KQK1" s="275"/>
      <c r="KQL1" s="274"/>
      <c r="KQM1" s="275"/>
      <c r="KQN1" s="274"/>
      <c r="KQO1" s="275"/>
      <c r="KQP1" s="274"/>
      <c r="KQQ1" s="275"/>
      <c r="KQR1" s="274"/>
      <c r="KQS1" s="275"/>
      <c r="KQT1" s="274"/>
      <c r="KQU1" s="275"/>
      <c r="KQV1" s="274"/>
      <c r="KQW1" s="275"/>
      <c r="KQX1" s="274"/>
      <c r="KQY1" s="275"/>
      <c r="KQZ1" s="274"/>
      <c r="KRA1" s="275"/>
      <c r="KRB1" s="274"/>
      <c r="KRC1" s="275"/>
      <c r="KRD1" s="274"/>
      <c r="KRE1" s="275"/>
      <c r="KRF1" s="274"/>
      <c r="KRG1" s="275"/>
      <c r="KRH1" s="274"/>
      <c r="KRI1" s="275"/>
      <c r="KRJ1" s="274"/>
      <c r="KRK1" s="275"/>
      <c r="KRL1" s="274"/>
      <c r="KRM1" s="275"/>
      <c r="KRN1" s="274"/>
      <c r="KRO1" s="275"/>
      <c r="KRP1" s="274"/>
      <c r="KRQ1" s="275"/>
      <c r="KRR1" s="274"/>
      <c r="KRS1" s="275"/>
      <c r="KRT1" s="274"/>
      <c r="KRU1" s="275"/>
      <c r="KRV1" s="274"/>
      <c r="KRW1" s="275"/>
      <c r="KRX1" s="274"/>
      <c r="KRY1" s="275"/>
      <c r="KRZ1" s="274"/>
      <c r="KSA1" s="275"/>
      <c r="KSB1" s="274"/>
      <c r="KSC1" s="275"/>
      <c r="KSD1" s="274"/>
      <c r="KSE1" s="275"/>
      <c r="KSF1" s="274"/>
      <c r="KSG1" s="275"/>
      <c r="KSH1" s="274"/>
      <c r="KSI1" s="275"/>
      <c r="KSJ1" s="274"/>
      <c r="KSK1" s="275"/>
      <c r="KSL1" s="274"/>
      <c r="KSM1" s="275"/>
      <c r="KSN1" s="274"/>
      <c r="KSO1" s="275"/>
      <c r="KSP1" s="274"/>
      <c r="KSQ1" s="275"/>
      <c r="KSR1" s="274"/>
      <c r="KSS1" s="275"/>
      <c r="KST1" s="274"/>
      <c r="KSU1" s="275"/>
      <c r="KSV1" s="274"/>
      <c r="KSW1" s="275"/>
      <c r="KSX1" s="274"/>
      <c r="KSY1" s="275"/>
      <c r="KSZ1" s="274"/>
      <c r="KTA1" s="275"/>
      <c r="KTB1" s="274"/>
      <c r="KTC1" s="275"/>
      <c r="KTD1" s="274"/>
      <c r="KTE1" s="275"/>
      <c r="KTF1" s="274"/>
      <c r="KTG1" s="275"/>
      <c r="KTH1" s="274"/>
      <c r="KTI1" s="275"/>
      <c r="KTJ1" s="274"/>
      <c r="KTK1" s="275"/>
      <c r="KTL1" s="274"/>
      <c r="KTM1" s="275"/>
      <c r="KTN1" s="274"/>
      <c r="KTO1" s="275"/>
      <c r="KTP1" s="274"/>
      <c r="KTQ1" s="275"/>
      <c r="KTR1" s="274"/>
      <c r="KTS1" s="275"/>
      <c r="KTT1" s="274"/>
      <c r="KTU1" s="275"/>
      <c r="KTV1" s="274"/>
      <c r="KTW1" s="275"/>
      <c r="KTX1" s="274"/>
      <c r="KTY1" s="275"/>
      <c r="KTZ1" s="274"/>
      <c r="KUA1" s="275"/>
      <c r="KUB1" s="274"/>
      <c r="KUC1" s="275"/>
      <c r="KUD1" s="274"/>
      <c r="KUE1" s="275"/>
      <c r="KUF1" s="274"/>
      <c r="KUG1" s="275"/>
      <c r="KUH1" s="274"/>
      <c r="KUI1" s="275"/>
      <c r="KUJ1" s="274"/>
      <c r="KUK1" s="275"/>
      <c r="KUL1" s="274"/>
      <c r="KUM1" s="275"/>
      <c r="KUN1" s="274"/>
      <c r="KUO1" s="275"/>
      <c r="KUP1" s="274"/>
      <c r="KUQ1" s="275"/>
      <c r="KUR1" s="274"/>
      <c r="KUS1" s="275"/>
      <c r="KUT1" s="274"/>
      <c r="KUU1" s="275"/>
      <c r="KUV1" s="274"/>
      <c r="KUW1" s="275"/>
      <c r="KUX1" s="274"/>
      <c r="KUY1" s="275"/>
      <c r="KUZ1" s="274"/>
      <c r="KVA1" s="275"/>
      <c r="KVB1" s="274"/>
      <c r="KVC1" s="275"/>
      <c r="KVD1" s="274"/>
      <c r="KVE1" s="275"/>
      <c r="KVF1" s="274"/>
      <c r="KVG1" s="275"/>
      <c r="KVH1" s="274"/>
      <c r="KVI1" s="275"/>
      <c r="KVJ1" s="274"/>
      <c r="KVK1" s="275"/>
      <c r="KVL1" s="274"/>
      <c r="KVM1" s="275"/>
      <c r="KVN1" s="274"/>
      <c r="KVO1" s="275"/>
      <c r="KVP1" s="274"/>
      <c r="KVQ1" s="275"/>
      <c r="KVR1" s="274"/>
      <c r="KVS1" s="275"/>
      <c r="KVT1" s="274"/>
      <c r="KVU1" s="275"/>
      <c r="KVV1" s="274"/>
      <c r="KVW1" s="275"/>
      <c r="KVX1" s="274"/>
      <c r="KVY1" s="275"/>
      <c r="KVZ1" s="274"/>
      <c r="KWA1" s="275"/>
      <c r="KWB1" s="274"/>
      <c r="KWC1" s="275"/>
      <c r="KWD1" s="274"/>
      <c r="KWE1" s="275"/>
      <c r="KWF1" s="274"/>
      <c r="KWG1" s="275"/>
      <c r="KWH1" s="274"/>
      <c r="KWI1" s="275"/>
      <c r="KWJ1" s="274"/>
      <c r="KWK1" s="275"/>
      <c r="KWL1" s="274"/>
      <c r="KWM1" s="275"/>
      <c r="KWN1" s="274"/>
      <c r="KWO1" s="275"/>
      <c r="KWP1" s="274"/>
      <c r="KWQ1" s="275"/>
      <c r="KWR1" s="274"/>
      <c r="KWS1" s="275"/>
      <c r="KWT1" s="274"/>
      <c r="KWU1" s="275"/>
      <c r="KWV1" s="274"/>
      <c r="KWW1" s="275"/>
      <c r="KWX1" s="274"/>
      <c r="KWY1" s="275"/>
      <c r="KWZ1" s="274"/>
      <c r="KXA1" s="275"/>
      <c r="KXB1" s="274"/>
      <c r="KXC1" s="275"/>
      <c r="KXD1" s="274"/>
      <c r="KXE1" s="275"/>
      <c r="KXF1" s="274"/>
      <c r="KXG1" s="275"/>
      <c r="KXH1" s="274"/>
      <c r="KXI1" s="275"/>
      <c r="KXJ1" s="274"/>
      <c r="KXK1" s="275"/>
      <c r="KXL1" s="274"/>
      <c r="KXM1" s="275"/>
      <c r="KXN1" s="274"/>
      <c r="KXO1" s="275"/>
      <c r="KXP1" s="274"/>
      <c r="KXQ1" s="275"/>
      <c r="KXR1" s="274"/>
      <c r="KXS1" s="275"/>
      <c r="KXT1" s="274"/>
      <c r="KXU1" s="275"/>
      <c r="KXV1" s="274"/>
      <c r="KXW1" s="275"/>
      <c r="KXX1" s="274"/>
      <c r="KXY1" s="275"/>
      <c r="KXZ1" s="274"/>
      <c r="KYA1" s="275"/>
      <c r="KYB1" s="274"/>
      <c r="KYC1" s="275"/>
      <c r="KYD1" s="274"/>
      <c r="KYE1" s="275"/>
      <c r="KYF1" s="274"/>
      <c r="KYG1" s="275"/>
      <c r="KYH1" s="274"/>
      <c r="KYI1" s="275"/>
      <c r="KYJ1" s="274"/>
      <c r="KYK1" s="275"/>
      <c r="KYL1" s="274"/>
      <c r="KYM1" s="275"/>
      <c r="KYN1" s="274"/>
      <c r="KYO1" s="275"/>
      <c r="KYP1" s="274"/>
      <c r="KYQ1" s="275"/>
      <c r="KYR1" s="274"/>
      <c r="KYS1" s="275"/>
      <c r="KYT1" s="274"/>
      <c r="KYU1" s="275"/>
      <c r="KYV1" s="274"/>
      <c r="KYW1" s="275"/>
      <c r="KYX1" s="274"/>
      <c r="KYY1" s="275"/>
      <c r="KYZ1" s="274"/>
      <c r="KZA1" s="275"/>
      <c r="KZB1" s="274"/>
      <c r="KZC1" s="275"/>
      <c r="KZD1" s="274"/>
      <c r="KZE1" s="275"/>
      <c r="KZF1" s="274"/>
      <c r="KZG1" s="275"/>
      <c r="KZH1" s="274"/>
      <c r="KZI1" s="275"/>
      <c r="KZJ1" s="274"/>
      <c r="KZK1" s="275"/>
      <c r="KZL1" s="274"/>
      <c r="KZM1" s="275"/>
      <c r="KZN1" s="274"/>
      <c r="KZO1" s="275"/>
      <c r="KZP1" s="274"/>
      <c r="KZQ1" s="275"/>
      <c r="KZR1" s="274"/>
      <c r="KZS1" s="275"/>
      <c r="KZT1" s="274"/>
      <c r="KZU1" s="275"/>
      <c r="KZV1" s="274"/>
      <c r="KZW1" s="275"/>
      <c r="KZX1" s="274"/>
      <c r="KZY1" s="275"/>
      <c r="KZZ1" s="274"/>
      <c r="LAA1" s="275"/>
      <c r="LAB1" s="274"/>
      <c r="LAC1" s="275"/>
      <c r="LAD1" s="274"/>
      <c r="LAE1" s="275"/>
      <c r="LAF1" s="274"/>
      <c r="LAG1" s="275"/>
      <c r="LAH1" s="274"/>
      <c r="LAI1" s="275"/>
      <c r="LAJ1" s="274"/>
      <c r="LAK1" s="275"/>
      <c r="LAL1" s="274"/>
      <c r="LAM1" s="275"/>
      <c r="LAN1" s="274"/>
      <c r="LAO1" s="275"/>
      <c r="LAP1" s="274"/>
      <c r="LAQ1" s="275"/>
      <c r="LAR1" s="274"/>
      <c r="LAS1" s="275"/>
      <c r="LAT1" s="274"/>
      <c r="LAU1" s="275"/>
      <c r="LAV1" s="274"/>
      <c r="LAW1" s="275"/>
      <c r="LAX1" s="274"/>
      <c r="LAY1" s="275"/>
      <c r="LAZ1" s="274"/>
      <c r="LBA1" s="275"/>
      <c r="LBB1" s="274"/>
      <c r="LBC1" s="275"/>
      <c r="LBD1" s="274"/>
      <c r="LBE1" s="275"/>
      <c r="LBF1" s="274"/>
      <c r="LBG1" s="275"/>
      <c r="LBH1" s="274"/>
      <c r="LBI1" s="275"/>
      <c r="LBJ1" s="274"/>
      <c r="LBK1" s="275"/>
      <c r="LBL1" s="274"/>
      <c r="LBM1" s="275"/>
      <c r="LBN1" s="274"/>
      <c r="LBO1" s="275"/>
      <c r="LBP1" s="274"/>
      <c r="LBQ1" s="275"/>
      <c r="LBR1" s="274"/>
      <c r="LBS1" s="275"/>
      <c r="LBT1" s="274"/>
      <c r="LBU1" s="275"/>
      <c r="LBV1" s="274"/>
      <c r="LBW1" s="275"/>
      <c r="LBX1" s="274"/>
      <c r="LBY1" s="275"/>
      <c r="LBZ1" s="274"/>
      <c r="LCA1" s="275"/>
      <c r="LCB1" s="274"/>
      <c r="LCC1" s="275"/>
      <c r="LCD1" s="274"/>
      <c r="LCE1" s="275"/>
      <c r="LCF1" s="274"/>
      <c r="LCG1" s="275"/>
      <c r="LCH1" s="274"/>
      <c r="LCI1" s="275"/>
      <c r="LCJ1" s="274"/>
      <c r="LCK1" s="275"/>
      <c r="LCL1" s="274"/>
      <c r="LCM1" s="275"/>
      <c r="LCN1" s="274"/>
      <c r="LCO1" s="275"/>
      <c r="LCP1" s="274"/>
      <c r="LCQ1" s="275"/>
      <c r="LCR1" s="274"/>
      <c r="LCS1" s="275"/>
      <c r="LCT1" s="274"/>
      <c r="LCU1" s="275"/>
      <c r="LCV1" s="274"/>
      <c r="LCW1" s="275"/>
      <c r="LCX1" s="274"/>
      <c r="LCY1" s="275"/>
      <c r="LCZ1" s="274"/>
      <c r="LDA1" s="275"/>
      <c r="LDB1" s="274"/>
      <c r="LDC1" s="275"/>
      <c r="LDD1" s="274"/>
      <c r="LDE1" s="275"/>
      <c r="LDF1" s="274"/>
      <c r="LDG1" s="275"/>
      <c r="LDH1" s="274"/>
      <c r="LDI1" s="275"/>
      <c r="LDJ1" s="274"/>
      <c r="LDK1" s="275"/>
      <c r="LDL1" s="274"/>
      <c r="LDM1" s="275"/>
      <c r="LDN1" s="274"/>
      <c r="LDO1" s="275"/>
      <c r="LDP1" s="274"/>
      <c r="LDQ1" s="275"/>
      <c r="LDR1" s="274"/>
      <c r="LDS1" s="275"/>
      <c r="LDT1" s="274"/>
      <c r="LDU1" s="275"/>
      <c r="LDV1" s="274"/>
      <c r="LDW1" s="275"/>
      <c r="LDX1" s="274"/>
      <c r="LDY1" s="275"/>
      <c r="LDZ1" s="274"/>
      <c r="LEA1" s="275"/>
      <c r="LEB1" s="274"/>
      <c r="LEC1" s="275"/>
      <c r="LED1" s="274"/>
      <c r="LEE1" s="275"/>
      <c r="LEF1" s="274"/>
      <c r="LEG1" s="275"/>
      <c r="LEH1" s="274"/>
      <c r="LEI1" s="275"/>
      <c r="LEJ1" s="274"/>
      <c r="LEK1" s="275"/>
      <c r="LEL1" s="274"/>
      <c r="LEM1" s="275"/>
      <c r="LEN1" s="274"/>
      <c r="LEO1" s="275"/>
      <c r="LEP1" s="274"/>
      <c r="LEQ1" s="275"/>
      <c r="LER1" s="274"/>
      <c r="LES1" s="275"/>
      <c r="LET1" s="274"/>
      <c r="LEU1" s="275"/>
      <c r="LEV1" s="274"/>
      <c r="LEW1" s="275"/>
      <c r="LEX1" s="274"/>
      <c r="LEY1" s="275"/>
      <c r="LEZ1" s="274"/>
      <c r="LFA1" s="275"/>
      <c r="LFB1" s="274"/>
      <c r="LFC1" s="275"/>
      <c r="LFD1" s="274"/>
      <c r="LFE1" s="275"/>
      <c r="LFF1" s="274"/>
      <c r="LFG1" s="275"/>
      <c r="LFH1" s="274"/>
      <c r="LFI1" s="275"/>
      <c r="LFJ1" s="274"/>
      <c r="LFK1" s="275"/>
      <c r="LFL1" s="274"/>
      <c r="LFM1" s="275"/>
      <c r="LFN1" s="274"/>
      <c r="LFO1" s="275"/>
      <c r="LFP1" s="274"/>
      <c r="LFQ1" s="275"/>
      <c r="LFR1" s="274"/>
      <c r="LFS1" s="275"/>
      <c r="LFT1" s="274"/>
      <c r="LFU1" s="275"/>
      <c r="LFV1" s="274"/>
      <c r="LFW1" s="275"/>
      <c r="LFX1" s="274"/>
      <c r="LFY1" s="275"/>
      <c r="LFZ1" s="274"/>
      <c r="LGA1" s="275"/>
      <c r="LGB1" s="274"/>
      <c r="LGC1" s="275"/>
      <c r="LGD1" s="274"/>
      <c r="LGE1" s="275"/>
      <c r="LGF1" s="274"/>
      <c r="LGG1" s="275"/>
      <c r="LGH1" s="274"/>
      <c r="LGI1" s="275"/>
      <c r="LGJ1" s="274"/>
      <c r="LGK1" s="275"/>
      <c r="LGL1" s="274"/>
      <c r="LGM1" s="275"/>
      <c r="LGN1" s="274"/>
      <c r="LGO1" s="275"/>
      <c r="LGP1" s="274"/>
      <c r="LGQ1" s="275"/>
      <c r="LGR1" s="274"/>
      <c r="LGS1" s="275"/>
      <c r="LGT1" s="274"/>
      <c r="LGU1" s="275"/>
      <c r="LGV1" s="274"/>
      <c r="LGW1" s="275"/>
      <c r="LGX1" s="274"/>
      <c r="LGY1" s="275"/>
      <c r="LGZ1" s="274"/>
      <c r="LHA1" s="275"/>
      <c r="LHB1" s="274"/>
      <c r="LHC1" s="275"/>
      <c r="LHD1" s="274"/>
      <c r="LHE1" s="275"/>
      <c r="LHF1" s="274"/>
      <c r="LHG1" s="275"/>
      <c r="LHH1" s="274"/>
      <c r="LHI1" s="275"/>
      <c r="LHJ1" s="274"/>
      <c r="LHK1" s="275"/>
      <c r="LHL1" s="274"/>
      <c r="LHM1" s="275"/>
      <c r="LHN1" s="274"/>
      <c r="LHO1" s="275"/>
      <c r="LHP1" s="274"/>
      <c r="LHQ1" s="275"/>
      <c r="LHR1" s="274"/>
      <c r="LHS1" s="275"/>
      <c r="LHT1" s="274"/>
      <c r="LHU1" s="275"/>
      <c r="LHV1" s="274"/>
      <c r="LHW1" s="275"/>
      <c r="LHX1" s="274"/>
      <c r="LHY1" s="275"/>
      <c r="LHZ1" s="274"/>
      <c r="LIA1" s="275"/>
      <c r="LIB1" s="274"/>
      <c r="LIC1" s="275"/>
      <c r="LID1" s="274"/>
      <c r="LIE1" s="275"/>
      <c r="LIF1" s="274"/>
      <c r="LIG1" s="275"/>
      <c r="LIH1" s="274"/>
      <c r="LII1" s="275"/>
      <c r="LIJ1" s="274"/>
      <c r="LIK1" s="275"/>
      <c r="LIL1" s="274"/>
      <c r="LIM1" s="275"/>
      <c r="LIN1" s="274"/>
      <c r="LIO1" s="275"/>
      <c r="LIP1" s="274"/>
      <c r="LIQ1" s="275"/>
      <c r="LIR1" s="274"/>
      <c r="LIS1" s="275"/>
      <c r="LIT1" s="274"/>
      <c r="LIU1" s="275"/>
      <c r="LIV1" s="274"/>
      <c r="LIW1" s="275"/>
      <c r="LIX1" s="274"/>
      <c r="LIY1" s="275"/>
      <c r="LIZ1" s="274"/>
      <c r="LJA1" s="275"/>
      <c r="LJB1" s="274"/>
      <c r="LJC1" s="275"/>
      <c r="LJD1" s="274"/>
      <c r="LJE1" s="275"/>
      <c r="LJF1" s="274"/>
      <c r="LJG1" s="275"/>
      <c r="LJH1" s="274"/>
      <c r="LJI1" s="275"/>
      <c r="LJJ1" s="274"/>
      <c r="LJK1" s="275"/>
      <c r="LJL1" s="274"/>
      <c r="LJM1" s="275"/>
      <c r="LJN1" s="274"/>
      <c r="LJO1" s="275"/>
      <c r="LJP1" s="274"/>
      <c r="LJQ1" s="275"/>
      <c r="LJR1" s="274"/>
      <c r="LJS1" s="275"/>
      <c r="LJT1" s="274"/>
      <c r="LJU1" s="275"/>
      <c r="LJV1" s="274"/>
      <c r="LJW1" s="275"/>
      <c r="LJX1" s="274"/>
      <c r="LJY1" s="275"/>
      <c r="LJZ1" s="274"/>
      <c r="LKA1" s="275"/>
      <c r="LKB1" s="274"/>
      <c r="LKC1" s="275"/>
      <c r="LKD1" s="274"/>
      <c r="LKE1" s="275"/>
      <c r="LKF1" s="274"/>
      <c r="LKG1" s="275"/>
      <c r="LKH1" s="274"/>
      <c r="LKI1" s="275"/>
      <c r="LKJ1" s="274"/>
      <c r="LKK1" s="275"/>
      <c r="LKL1" s="274"/>
      <c r="LKM1" s="275"/>
      <c r="LKN1" s="274"/>
      <c r="LKO1" s="275"/>
      <c r="LKP1" s="274"/>
      <c r="LKQ1" s="275"/>
      <c r="LKR1" s="274"/>
      <c r="LKS1" s="275"/>
      <c r="LKT1" s="274"/>
      <c r="LKU1" s="275"/>
      <c r="LKV1" s="274"/>
      <c r="LKW1" s="275"/>
      <c r="LKX1" s="274"/>
      <c r="LKY1" s="275"/>
      <c r="LKZ1" s="274"/>
      <c r="LLA1" s="275"/>
      <c r="LLB1" s="274"/>
      <c r="LLC1" s="275"/>
      <c r="LLD1" s="274"/>
      <c r="LLE1" s="275"/>
      <c r="LLF1" s="274"/>
      <c r="LLG1" s="275"/>
      <c r="LLH1" s="274"/>
      <c r="LLI1" s="275"/>
      <c r="LLJ1" s="274"/>
      <c r="LLK1" s="275"/>
      <c r="LLL1" s="274"/>
      <c r="LLM1" s="275"/>
      <c r="LLN1" s="274"/>
      <c r="LLO1" s="275"/>
      <c r="LLP1" s="274"/>
      <c r="LLQ1" s="275"/>
      <c r="LLR1" s="274"/>
      <c r="LLS1" s="275"/>
      <c r="LLT1" s="274"/>
      <c r="LLU1" s="275"/>
      <c r="LLV1" s="274"/>
      <c r="LLW1" s="275"/>
      <c r="LLX1" s="274"/>
      <c r="LLY1" s="275"/>
      <c r="LLZ1" s="274"/>
      <c r="LMA1" s="275"/>
      <c r="LMB1" s="274"/>
      <c r="LMC1" s="275"/>
      <c r="LMD1" s="274"/>
      <c r="LME1" s="275"/>
      <c r="LMF1" s="274"/>
      <c r="LMG1" s="275"/>
      <c r="LMH1" s="274"/>
      <c r="LMI1" s="275"/>
      <c r="LMJ1" s="274"/>
      <c r="LMK1" s="275"/>
      <c r="LML1" s="274"/>
      <c r="LMM1" s="275"/>
      <c r="LMN1" s="274"/>
      <c r="LMO1" s="275"/>
      <c r="LMP1" s="274"/>
      <c r="LMQ1" s="275"/>
      <c r="LMR1" s="274"/>
      <c r="LMS1" s="275"/>
      <c r="LMT1" s="274"/>
      <c r="LMU1" s="275"/>
      <c r="LMV1" s="274"/>
      <c r="LMW1" s="275"/>
      <c r="LMX1" s="274"/>
      <c r="LMY1" s="275"/>
      <c r="LMZ1" s="274"/>
      <c r="LNA1" s="275"/>
      <c r="LNB1" s="274"/>
      <c r="LNC1" s="275"/>
      <c r="LND1" s="274"/>
      <c r="LNE1" s="275"/>
      <c r="LNF1" s="274"/>
      <c r="LNG1" s="275"/>
      <c r="LNH1" s="274"/>
      <c r="LNI1" s="275"/>
      <c r="LNJ1" s="274"/>
      <c r="LNK1" s="275"/>
      <c r="LNL1" s="274"/>
      <c r="LNM1" s="275"/>
      <c r="LNN1" s="274"/>
      <c r="LNO1" s="275"/>
      <c r="LNP1" s="274"/>
      <c r="LNQ1" s="275"/>
      <c r="LNR1" s="274"/>
      <c r="LNS1" s="275"/>
      <c r="LNT1" s="274"/>
      <c r="LNU1" s="275"/>
      <c r="LNV1" s="274"/>
      <c r="LNW1" s="275"/>
      <c r="LNX1" s="274"/>
      <c r="LNY1" s="275"/>
      <c r="LNZ1" s="274"/>
      <c r="LOA1" s="275"/>
      <c r="LOB1" s="274"/>
      <c r="LOC1" s="275"/>
      <c r="LOD1" s="274"/>
      <c r="LOE1" s="275"/>
      <c r="LOF1" s="274"/>
      <c r="LOG1" s="275"/>
      <c r="LOH1" s="274"/>
      <c r="LOI1" s="275"/>
      <c r="LOJ1" s="274"/>
      <c r="LOK1" s="275"/>
      <c r="LOL1" s="274"/>
      <c r="LOM1" s="275"/>
      <c r="LON1" s="274"/>
      <c r="LOO1" s="275"/>
      <c r="LOP1" s="274"/>
      <c r="LOQ1" s="275"/>
      <c r="LOR1" s="274"/>
      <c r="LOS1" s="275"/>
      <c r="LOT1" s="274"/>
      <c r="LOU1" s="275"/>
      <c r="LOV1" s="274"/>
      <c r="LOW1" s="275"/>
      <c r="LOX1" s="274"/>
      <c r="LOY1" s="275"/>
      <c r="LOZ1" s="274"/>
      <c r="LPA1" s="275"/>
      <c r="LPB1" s="274"/>
      <c r="LPC1" s="275"/>
      <c r="LPD1" s="274"/>
      <c r="LPE1" s="275"/>
      <c r="LPF1" s="274"/>
      <c r="LPG1" s="275"/>
      <c r="LPH1" s="274"/>
      <c r="LPI1" s="275"/>
      <c r="LPJ1" s="274"/>
      <c r="LPK1" s="275"/>
      <c r="LPL1" s="274"/>
      <c r="LPM1" s="275"/>
      <c r="LPN1" s="274"/>
      <c r="LPO1" s="275"/>
      <c r="LPP1" s="274"/>
      <c r="LPQ1" s="275"/>
      <c r="LPR1" s="274"/>
      <c r="LPS1" s="275"/>
      <c r="LPT1" s="274"/>
      <c r="LPU1" s="275"/>
      <c r="LPV1" s="274"/>
      <c r="LPW1" s="275"/>
      <c r="LPX1" s="274"/>
      <c r="LPY1" s="275"/>
      <c r="LPZ1" s="274"/>
      <c r="LQA1" s="275"/>
      <c r="LQB1" s="274"/>
      <c r="LQC1" s="275"/>
      <c r="LQD1" s="274"/>
      <c r="LQE1" s="275"/>
      <c r="LQF1" s="274"/>
      <c r="LQG1" s="275"/>
      <c r="LQH1" s="274"/>
      <c r="LQI1" s="275"/>
      <c r="LQJ1" s="274"/>
      <c r="LQK1" s="275"/>
      <c r="LQL1" s="274"/>
      <c r="LQM1" s="275"/>
      <c r="LQN1" s="274"/>
      <c r="LQO1" s="275"/>
      <c r="LQP1" s="274"/>
      <c r="LQQ1" s="275"/>
      <c r="LQR1" s="274"/>
      <c r="LQS1" s="275"/>
      <c r="LQT1" s="274"/>
      <c r="LQU1" s="275"/>
      <c r="LQV1" s="274"/>
      <c r="LQW1" s="275"/>
      <c r="LQX1" s="274"/>
      <c r="LQY1" s="275"/>
      <c r="LQZ1" s="274"/>
      <c r="LRA1" s="275"/>
      <c r="LRB1" s="274"/>
      <c r="LRC1" s="275"/>
      <c r="LRD1" s="274"/>
      <c r="LRE1" s="275"/>
      <c r="LRF1" s="274"/>
      <c r="LRG1" s="275"/>
      <c r="LRH1" s="274"/>
      <c r="LRI1" s="275"/>
      <c r="LRJ1" s="274"/>
      <c r="LRK1" s="275"/>
      <c r="LRL1" s="274"/>
      <c r="LRM1" s="275"/>
      <c r="LRN1" s="274"/>
      <c r="LRO1" s="275"/>
      <c r="LRP1" s="274"/>
      <c r="LRQ1" s="275"/>
      <c r="LRR1" s="274"/>
      <c r="LRS1" s="275"/>
      <c r="LRT1" s="274"/>
      <c r="LRU1" s="275"/>
      <c r="LRV1" s="274"/>
      <c r="LRW1" s="275"/>
      <c r="LRX1" s="274"/>
      <c r="LRY1" s="275"/>
      <c r="LRZ1" s="274"/>
      <c r="LSA1" s="275"/>
      <c r="LSB1" s="274"/>
      <c r="LSC1" s="275"/>
      <c r="LSD1" s="274"/>
      <c r="LSE1" s="275"/>
      <c r="LSF1" s="274"/>
      <c r="LSG1" s="275"/>
      <c r="LSH1" s="274"/>
      <c r="LSI1" s="275"/>
      <c r="LSJ1" s="274"/>
      <c r="LSK1" s="275"/>
      <c r="LSL1" s="274"/>
      <c r="LSM1" s="275"/>
      <c r="LSN1" s="274"/>
      <c r="LSO1" s="275"/>
      <c r="LSP1" s="274"/>
      <c r="LSQ1" s="275"/>
      <c r="LSR1" s="274"/>
      <c r="LSS1" s="275"/>
      <c r="LST1" s="274"/>
      <c r="LSU1" s="275"/>
      <c r="LSV1" s="274"/>
      <c r="LSW1" s="275"/>
      <c r="LSX1" s="274"/>
      <c r="LSY1" s="275"/>
      <c r="LSZ1" s="274"/>
      <c r="LTA1" s="275"/>
      <c r="LTB1" s="274"/>
      <c r="LTC1" s="275"/>
      <c r="LTD1" s="274"/>
      <c r="LTE1" s="275"/>
      <c r="LTF1" s="274"/>
      <c r="LTG1" s="275"/>
      <c r="LTH1" s="274"/>
      <c r="LTI1" s="275"/>
      <c r="LTJ1" s="274"/>
      <c r="LTK1" s="275"/>
      <c r="LTL1" s="274"/>
      <c r="LTM1" s="275"/>
      <c r="LTN1" s="274"/>
      <c r="LTO1" s="275"/>
      <c r="LTP1" s="274"/>
      <c r="LTQ1" s="275"/>
      <c r="LTR1" s="274"/>
      <c r="LTS1" s="275"/>
      <c r="LTT1" s="274"/>
      <c r="LTU1" s="275"/>
      <c r="LTV1" s="274"/>
      <c r="LTW1" s="275"/>
      <c r="LTX1" s="274"/>
      <c r="LTY1" s="275"/>
      <c r="LTZ1" s="274"/>
      <c r="LUA1" s="275"/>
      <c r="LUB1" s="274"/>
      <c r="LUC1" s="275"/>
      <c r="LUD1" s="274"/>
      <c r="LUE1" s="275"/>
      <c r="LUF1" s="274"/>
      <c r="LUG1" s="275"/>
      <c r="LUH1" s="274"/>
      <c r="LUI1" s="275"/>
      <c r="LUJ1" s="274"/>
      <c r="LUK1" s="275"/>
      <c r="LUL1" s="274"/>
      <c r="LUM1" s="275"/>
      <c r="LUN1" s="274"/>
      <c r="LUO1" s="275"/>
      <c r="LUP1" s="274"/>
      <c r="LUQ1" s="275"/>
      <c r="LUR1" s="274"/>
      <c r="LUS1" s="275"/>
      <c r="LUT1" s="274"/>
      <c r="LUU1" s="275"/>
      <c r="LUV1" s="274"/>
      <c r="LUW1" s="275"/>
      <c r="LUX1" s="274"/>
      <c r="LUY1" s="275"/>
      <c r="LUZ1" s="274"/>
      <c r="LVA1" s="275"/>
      <c r="LVB1" s="274"/>
      <c r="LVC1" s="275"/>
      <c r="LVD1" s="274"/>
      <c r="LVE1" s="275"/>
      <c r="LVF1" s="274"/>
      <c r="LVG1" s="275"/>
      <c r="LVH1" s="274"/>
      <c r="LVI1" s="275"/>
      <c r="LVJ1" s="274"/>
      <c r="LVK1" s="275"/>
      <c r="LVL1" s="274"/>
      <c r="LVM1" s="275"/>
      <c r="LVN1" s="274"/>
      <c r="LVO1" s="275"/>
      <c r="LVP1" s="274"/>
      <c r="LVQ1" s="275"/>
      <c r="LVR1" s="274"/>
      <c r="LVS1" s="275"/>
      <c r="LVT1" s="274"/>
      <c r="LVU1" s="275"/>
      <c r="LVV1" s="274"/>
      <c r="LVW1" s="275"/>
      <c r="LVX1" s="274"/>
      <c r="LVY1" s="275"/>
      <c r="LVZ1" s="274"/>
      <c r="LWA1" s="275"/>
      <c r="LWB1" s="274"/>
      <c r="LWC1" s="275"/>
      <c r="LWD1" s="274"/>
      <c r="LWE1" s="275"/>
      <c r="LWF1" s="274"/>
      <c r="LWG1" s="275"/>
      <c r="LWH1" s="274"/>
      <c r="LWI1" s="275"/>
      <c r="LWJ1" s="274"/>
      <c r="LWK1" s="275"/>
      <c r="LWL1" s="274"/>
      <c r="LWM1" s="275"/>
      <c r="LWN1" s="274"/>
      <c r="LWO1" s="275"/>
      <c r="LWP1" s="274"/>
      <c r="LWQ1" s="275"/>
      <c r="LWR1" s="274"/>
      <c r="LWS1" s="275"/>
      <c r="LWT1" s="274"/>
      <c r="LWU1" s="275"/>
      <c r="LWV1" s="274"/>
      <c r="LWW1" s="275"/>
      <c r="LWX1" s="274"/>
      <c r="LWY1" s="275"/>
      <c r="LWZ1" s="274"/>
      <c r="LXA1" s="275"/>
      <c r="LXB1" s="274"/>
      <c r="LXC1" s="275"/>
      <c r="LXD1" s="274"/>
      <c r="LXE1" s="275"/>
      <c r="LXF1" s="274"/>
      <c r="LXG1" s="275"/>
      <c r="LXH1" s="274"/>
      <c r="LXI1" s="275"/>
      <c r="LXJ1" s="274"/>
      <c r="LXK1" s="275"/>
      <c r="LXL1" s="274"/>
      <c r="LXM1" s="275"/>
      <c r="LXN1" s="274"/>
      <c r="LXO1" s="275"/>
      <c r="LXP1" s="274"/>
      <c r="LXQ1" s="275"/>
      <c r="LXR1" s="274"/>
      <c r="LXS1" s="275"/>
      <c r="LXT1" s="274"/>
      <c r="LXU1" s="275"/>
      <c r="LXV1" s="274"/>
      <c r="LXW1" s="275"/>
      <c r="LXX1" s="274"/>
      <c r="LXY1" s="275"/>
      <c r="LXZ1" s="274"/>
      <c r="LYA1" s="275"/>
      <c r="LYB1" s="274"/>
      <c r="LYC1" s="275"/>
      <c r="LYD1" s="274"/>
      <c r="LYE1" s="275"/>
      <c r="LYF1" s="274"/>
      <c r="LYG1" s="275"/>
      <c r="LYH1" s="274"/>
      <c r="LYI1" s="275"/>
      <c r="LYJ1" s="274"/>
      <c r="LYK1" s="275"/>
      <c r="LYL1" s="274"/>
      <c r="LYM1" s="275"/>
      <c r="LYN1" s="274"/>
      <c r="LYO1" s="275"/>
      <c r="LYP1" s="274"/>
      <c r="LYQ1" s="275"/>
      <c r="LYR1" s="274"/>
      <c r="LYS1" s="275"/>
      <c r="LYT1" s="274"/>
      <c r="LYU1" s="275"/>
      <c r="LYV1" s="274"/>
      <c r="LYW1" s="275"/>
      <c r="LYX1" s="274"/>
      <c r="LYY1" s="275"/>
      <c r="LYZ1" s="274"/>
      <c r="LZA1" s="275"/>
      <c r="LZB1" s="274"/>
      <c r="LZC1" s="275"/>
      <c r="LZD1" s="274"/>
      <c r="LZE1" s="275"/>
      <c r="LZF1" s="274"/>
      <c r="LZG1" s="275"/>
      <c r="LZH1" s="274"/>
      <c r="LZI1" s="275"/>
      <c r="LZJ1" s="274"/>
      <c r="LZK1" s="275"/>
      <c r="LZL1" s="274"/>
      <c r="LZM1" s="275"/>
      <c r="LZN1" s="274"/>
      <c r="LZO1" s="275"/>
      <c r="LZP1" s="274"/>
      <c r="LZQ1" s="275"/>
      <c r="LZR1" s="274"/>
      <c r="LZS1" s="275"/>
      <c r="LZT1" s="274"/>
      <c r="LZU1" s="275"/>
      <c r="LZV1" s="274"/>
      <c r="LZW1" s="275"/>
      <c r="LZX1" s="274"/>
      <c r="LZY1" s="275"/>
      <c r="LZZ1" s="274"/>
      <c r="MAA1" s="275"/>
      <c r="MAB1" s="274"/>
      <c r="MAC1" s="275"/>
      <c r="MAD1" s="274"/>
      <c r="MAE1" s="275"/>
      <c r="MAF1" s="274"/>
      <c r="MAG1" s="275"/>
      <c r="MAH1" s="274"/>
      <c r="MAI1" s="275"/>
      <c r="MAJ1" s="274"/>
      <c r="MAK1" s="275"/>
      <c r="MAL1" s="274"/>
      <c r="MAM1" s="275"/>
      <c r="MAN1" s="274"/>
      <c r="MAO1" s="275"/>
      <c r="MAP1" s="274"/>
      <c r="MAQ1" s="275"/>
      <c r="MAR1" s="274"/>
      <c r="MAS1" s="275"/>
      <c r="MAT1" s="274"/>
      <c r="MAU1" s="275"/>
      <c r="MAV1" s="274"/>
      <c r="MAW1" s="275"/>
      <c r="MAX1" s="274"/>
      <c r="MAY1" s="275"/>
      <c r="MAZ1" s="274"/>
      <c r="MBA1" s="275"/>
      <c r="MBB1" s="274"/>
      <c r="MBC1" s="275"/>
      <c r="MBD1" s="274"/>
      <c r="MBE1" s="275"/>
      <c r="MBF1" s="274"/>
      <c r="MBG1" s="275"/>
      <c r="MBH1" s="274"/>
      <c r="MBI1" s="275"/>
      <c r="MBJ1" s="274"/>
      <c r="MBK1" s="275"/>
      <c r="MBL1" s="274"/>
      <c r="MBM1" s="275"/>
      <c r="MBN1" s="274"/>
      <c r="MBO1" s="275"/>
      <c r="MBP1" s="274"/>
      <c r="MBQ1" s="275"/>
      <c r="MBR1" s="274"/>
      <c r="MBS1" s="275"/>
      <c r="MBT1" s="274"/>
      <c r="MBU1" s="275"/>
      <c r="MBV1" s="274"/>
      <c r="MBW1" s="275"/>
      <c r="MBX1" s="274"/>
      <c r="MBY1" s="275"/>
      <c r="MBZ1" s="274"/>
      <c r="MCA1" s="275"/>
      <c r="MCB1" s="274"/>
      <c r="MCC1" s="275"/>
      <c r="MCD1" s="274"/>
      <c r="MCE1" s="275"/>
      <c r="MCF1" s="274"/>
      <c r="MCG1" s="275"/>
      <c r="MCH1" s="274"/>
      <c r="MCI1" s="275"/>
      <c r="MCJ1" s="274"/>
      <c r="MCK1" s="275"/>
      <c r="MCL1" s="274"/>
      <c r="MCM1" s="275"/>
      <c r="MCN1" s="274"/>
      <c r="MCO1" s="275"/>
      <c r="MCP1" s="274"/>
      <c r="MCQ1" s="275"/>
      <c r="MCR1" s="274"/>
      <c r="MCS1" s="275"/>
      <c r="MCT1" s="274"/>
      <c r="MCU1" s="275"/>
      <c r="MCV1" s="274"/>
      <c r="MCW1" s="275"/>
      <c r="MCX1" s="274"/>
      <c r="MCY1" s="275"/>
      <c r="MCZ1" s="274"/>
      <c r="MDA1" s="275"/>
      <c r="MDB1" s="274"/>
      <c r="MDC1" s="275"/>
      <c r="MDD1" s="274"/>
      <c r="MDE1" s="275"/>
      <c r="MDF1" s="274"/>
      <c r="MDG1" s="275"/>
      <c r="MDH1" s="274"/>
      <c r="MDI1" s="275"/>
      <c r="MDJ1" s="274"/>
      <c r="MDK1" s="275"/>
      <c r="MDL1" s="274"/>
      <c r="MDM1" s="275"/>
      <c r="MDN1" s="274"/>
      <c r="MDO1" s="275"/>
      <c r="MDP1" s="274"/>
      <c r="MDQ1" s="275"/>
      <c r="MDR1" s="274"/>
      <c r="MDS1" s="275"/>
      <c r="MDT1" s="274"/>
      <c r="MDU1" s="275"/>
      <c r="MDV1" s="274"/>
      <c r="MDW1" s="275"/>
      <c r="MDX1" s="274"/>
      <c r="MDY1" s="275"/>
      <c r="MDZ1" s="274"/>
      <c r="MEA1" s="275"/>
      <c r="MEB1" s="274"/>
      <c r="MEC1" s="275"/>
      <c r="MED1" s="274"/>
      <c r="MEE1" s="275"/>
      <c r="MEF1" s="274"/>
      <c r="MEG1" s="275"/>
      <c r="MEH1" s="274"/>
      <c r="MEI1" s="275"/>
      <c r="MEJ1" s="274"/>
      <c r="MEK1" s="275"/>
      <c r="MEL1" s="274"/>
      <c r="MEM1" s="275"/>
      <c r="MEN1" s="274"/>
      <c r="MEO1" s="275"/>
      <c r="MEP1" s="274"/>
      <c r="MEQ1" s="275"/>
      <c r="MER1" s="274"/>
      <c r="MES1" s="275"/>
      <c r="MET1" s="274"/>
      <c r="MEU1" s="275"/>
      <c r="MEV1" s="274"/>
      <c r="MEW1" s="275"/>
      <c r="MEX1" s="274"/>
      <c r="MEY1" s="275"/>
      <c r="MEZ1" s="274"/>
      <c r="MFA1" s="275"/>
      <c r="MFB1" s="274"/>
      <c r="MFC1" s="275"/>
      <c r="MFD1" s="274"/>
      <c r="MFE1" s="275"/>
      <c r="MFF1" s="274"/>
      <c r="MFG1" s="275"/>
      <c r="MFH1" s="274"/>
      <c r="MFI1" s="275"/>
      <c r="MFJ1" s="274"/>
      <c r="MFK1" s="275"/>
      <c r="MFL1" s="274"/>
      <c r="MFM1" s="275"/>
      <c r="MFN1" s="274"/>
      <c r="MFO1" s="275"/>
      <c r="MFP1" s="274"/>
      <c r="MFQ1" s="275"/>
      <c r="MFR1" s="274"/>
      <c r="MFS1" s="275"/>
      <c r="MFT1" s="274"/>
      <c r="MFU1" s="275"/>
      <c r="MFV1" s="274"/>
      <c r="MFW1" s="275"/>
      <c r="MFX1" s="274"/>
      <c r="MFY1" s="275"/>
      <c r="MFZ1" s="274"/>
      <c r="MGA1" s="275"/>
      <c r="MGB1" s="274"/>
      <c r="MGC1" s="275"/>
      <c r="MGD1" s="274"/>
      <c r="MGE1" s="275"/>
      <c r="MGF1" s="274"/>
      <c r="MGG1" s="275"/>
      <c r="MGH1" s="274"/>
      <c r="MGI1" s="275"/>
      <c r="MGJ1" s="274"/>
      <c r="MGK1" s="275"/>
      <c r="MGL1" s="274"/>
      <c r="MGM1" s="275"/>
      <c r="MGN1" s="274"/>
      <c r="MGO1" s="275"/>
      <c r="MGP1" s="274"/>
      <c r="MGQ1" s="275"/>
      <c r="MGR1" s="274"/>
      <c r="MGS1" s="275"/>
      <c r="MGT1" s="274"/>
      <c r="MGU1" s="275"/>
      <c r="MGV1" s="274"/>
      <c r="MGW1" s="275"/>
      <c r="MGX1" s="274"/>
      <c r="MGY1" s="275"/>
      <c r="MGZ1" s="274"/>
      <c r="MHA1" s="275"/>
      <c r="MHB1" s="274"/>
      <c r="MHC1" s="275"/>
      <c r="MHD1" s="274"/>
      <c r="MHE1" s="275"/>
      <c r="MHF1" s="274"/>
      <c r="MHG1" s="275"/>
      <c r="MHH1" s="274"/>
      <c r="MHI1" s="275"/>
      <c r="MHJ1" s="274"/>
      <c r="MHK1" s="275"/>
      <c r="MHL1" s="274"/>
      <c r="MHM1" s="275"/>
      <c r="MHN1" s="274"/>
      <c r="MHO1" s="275"/>
      <c r="MHP1" s="274"/>
      <c r="MHQ1" s="275"/>
      <c r="MHR1" s="274"/>
      <c r="MHS1" s="275"/>
      <c r="MHT1" s="274"/>
      <c r="MHU1" s="275"/>
      <c r="MHV1" s="274"/>
      <c r="MHW1" s="275"/>
      <c r="MHX1" s="274"/>
      <c r="MHY1" s="275"/>
      <c r="MHZ1" s="274"/>
      <c r="MIA1" s="275"/>
      <c r="MIB1" s="274"/>
      <c r="MIC1" s="275"/>
      <c r="MID1" s="274"/>
      <c r="MIE1" s="275"/>
      <c r="MIF1" s="274"/>
      <c r="MIG1" s="275"/>
      <c r="MIH1" s="274"/>
      <c r="MII1" s="275"/>
      <c r="MIJ1" s="274"/>
      <c r="MIK1" s="275"/>
      <c r="MIL1" s="274"/>
      <c r="MIM1" s="275"/>
      <c r="MIN1" s="274"/>
      <c r="MIO1" s="275"/>
      <c r="MIP1" s="274"/>
      <c r="MIQ1" s="275"/>
      <c r="MIR1" s="274"/>
      <c r="MIS1" s="275"/>
      <c r="MIT1" s="274"/>
      <c r="MIU1" s="275"/>
      <c r="MIV1" s="274"/>
      <c r="MIW1" s="275"/>
      <c r="MIX1" s="274"/>
      <c r="MIY1" s="275"/>
      <c r="MIZ1" s="274"/>
      <c r="MJA1" s="275"/>
      <c r="MJB1" s="274"/>
      <c r="MJC1" s="275"/>
      <c r="MJD1" s="274"/>
      <c r="MJE1" s="275"/>
      <c r="MJF1" s="274"/>
      <c r="MJG1" s="275"/>
      <c r="MJH1" s="274"/>
      <c r="MJI1" s="275"/>
      <c r="MJJ1" s="274"/>
      <c r="MJK1" s="275"/>
      <c r="MJL1" s="274"/>
      <c r="MJM1" s="275"/>
      <c r="MJN1" s="274"/>
      <c r="MJO1" s="275"/>
      <c r="MJP1" s="274"/>
      <c r="MJQ1" s="275"/>
      <c r="MJR1" s="274"/>
      <c r="MJS1" s="275"/>
      <c r="MJT1" s="274"/>
      <c r="MJU1" s="275"/>
      <c r="MJV1" s="274"/>
      <c r="MJW1" s="275"/>
      <c r="MJX1" s="274"/>
      <c r="MJY1" s="275"/>
      <c r="MJZ1" s="274"/>
      <c r="MKA1" s="275"/>
      <c r="MKB1" s="274"/>
      <c r="MKC1" s="275"/>
      <c r="MKD1" s="274"/>
      <c r="MKE1" s="275"/>
      <c r="MKF1" s="274"/>
      <c r="MKG1" s="275"/>
      <c r="MKH1" s="274"/>
      <c r="MKI1" s="275"/>
      <c r="MKJ1" s="274"/>
      <c r="MKK1" s="275"/>
      <c r="MKL1" s="274"/>
      <c r="MKM1" s="275"/>
      <c r="MKN1" s="274"/>
      <c r="MKO1" s="275"/>
      <c r="MKP1" s="274"/>
      <c r="MKQ1" s="275"/>
      <c r="MKR1" s="274"/>
      <c r="MKS1" s="275"/>
      <c r="MKT1" s="274"/>
      <c r="MKU1" s="275"/>
      <c r="MKV1" s="274"/>
      <c r="MKW1" s="275"/>
      <c r="MKX1" s="274"/>
      <c r="MKY1" s="275"/>
      <c r="MKZ1" s="274"/>
      <c r="MLA1" s="275"/>
      <c r="MLB1" s="274"/>
      <c r="MLC1" s="275"/>
      <c r="MLD1" s="274"/>
      <c r="MLE1" s="275"/>
      <c r="MLF1" s="274"/>
      <c r="MLG1" s="275"/>
      <c r="MLH1" s="274"/>
      <c r="MLI1" s="275"/>
      <c r="MLJ1" s="274"/>
      <c r="MLK1" s="275"/>
      <c r="MLL1" s="274"/>
      <c r="MLM1" s="275"/>
      <c r="MLN1" s="274"/>
      <c r="MLO1" s="275"/>
      <c r="MLP1" s="274"/>
      <c r="MLQ1" s="275"/>
      <c r="MLR1" s="274"/>
      <c r="MLS1" s="275"/>
      <c r="MLT1" s="274"/>
      <c r="MLU1" s="275"/>
      <c r="MLV1" s="274"/>
      <c r="MLW1" s="275"/>
      <c r="MLX1" s="274"/>
      <c r="MLY1" s="275"/>
      <c r="MLZ1" s="274"/>
      <c r="MMA1" s="275"/>
      <c r="MMB1" s="274"/>
      <c r="MMC1" s="275"/>
      <c r="MMD1" s="274"/>
      <c r="MME1" s="275"/>
      <c r="MMF1" s="274"/>
      <c r="MMG1" s="275"/>
      <c r="MMH1" s="274"/>
      <c r="MMI1" s="275"/>
      <c r="MMJ1" s="274"/>
      <c r="MMK1" s="275"/>
      <c r="MML1" s="274"/>
      <c r="MMM1" s="275"/>
      <c r="MMN1" s="274"/>
      <c r="MMO1" s="275"/>
      <c r="MMP1" s="274"/>
      <c r="MMQ1" s="275"/>
      <c r="MMR1" s="274"/>
      <c r="MMS1" s="275"/>
      <c r="MMT1" s="274"/>
      <c r="MMU1" s="275"/>
      <c r="MMV1" s="274"/>
      <c r="MMW1" s="275"/>
      <c r="MMX1" s="274"/>
      <c r="MMY1" s="275"/>
      <c r="MMZ1" s="274"/>
      <c r="MNA1" s="275"/>
      <c r="MNB1" s="274"/>
      <c r="MNC1" s="275"/>
      <c r="MND1" s="274"/>
      <c r="MNE1" s="275"/>
      <c r="MNF1" s="274"/>
      <c r="MNG1" s="275"/>
      <c r="MNH1" s="274"/>
      <c r="MNI1" s="275"/>
      <c r="MNJ1" s="274"/>
      <c r="MNK1" s="275"/>
      <c r="MNL1" s="274"/>
      <c r="MNM1" s="275"/>
      <c r="MNN1" s="274"/>
      <c r="MNO1" s="275"/>
      <c r="MNP1" s="274"/>
      <c r="MNQ1" s="275"/>
      <c r="MNR1" s="274"/>
      <c r="MNS1" s="275"/>
      <c r="MNT1" s="274"/>
      <c r="MNU1" s="275"/>
      <c r="MNV1" s="274"/>
      <c r="MNW1" s="275"/>
      <c r="MNX1" s="274"/>
      <c r="MNY1" s="275"/>
      <c r="MNZ1" s="274"/>
      <c r="MOA1" s="275"/>
      <c r="MOB1" s="274"/>
      <c r="MOC1" s="275"/>
      <c r="MOD1" s="274"/>
      <c r="MOE1" s="275"/>
      <c r="MOF1" s="274"/>
      <c r="MOG1" s="275"/>
      <c r="MOH1" s="274"/>
      <c r="MOI1" s="275"/>
      <c r="MOJ1" s="274"/>
      <c r="MOK1" s="275"/>
      <c r="MOL1" s="274"/>
      <c r="MOM1" s="275"/>
      <c r="MON1" s="274"/>
      <c r="MOO1" s="275"/>
      <c r="MOP1" s="274"/>
      <c r="MOQ1" s="275"/>
      <c r="MOR1" s="274"/>
      <c r="MOS1" s="275"/>
      <c r="MOT1" s="274"/>
      <c r="MOU1" s="275"/>
      <c r="MOV1" s="274"/>
      <c r="MOW1" s="275"/>
      <c r="MOX1" s="274"/>
      <c r="MOY1" s="275"/>
      <c r="MOZ1" s="274"/>
      <c r="MPA1" s="275"/>
      <c r="MPB1" s="274"/>
      <c r="MPC1" s="275"/>
      <c r="MPD1" s="274"/>
      <c r="MPE1" s="275"/>
      <c r="MPF1" s="274"/>
      <c r="MPG1" s="275"/>
      <c r="MPH1" s="274"/>
      <c r="MPI1" s="275"/>
      <c r="MPJ1" s="274"/>
      <c r="MPK1" s="275"/>
      <c r="MPL1" s="274"/>
      <c r="MPM1" s="275"/>
      <c r="MPN1" s="274"/>
      <c r="MPO1" s="275"/>
      <c r="MPP1" s="274"/>
      <c r="MPQ1" s="275"/>
      <c r="MPR1" s="274"/>
      <c r="MPS1" s="275"/>
      <c r="MPT1" s="274"/>
      <c r="MPU1" s="275"/>
      <c r="MPV1" s="274"/>
      <c r="MPW1" s="275"/>
      <c r="MPX1" s="274"/>
      <c r="MPY1" s="275"/>
      <c r="MPZ1" s="274"/>
      <c r="MQA1" s="275"/>
      <c r="MQB1" s="274"/>
      <c r="MQC1" s="275"/>
      <c r="MQD1" s="274"/>
      <c r="MQE1" s="275"/>
      <c r="MQF1" s="274"/>
      <c r="MQG1" s="275"/>
      <c r="MQH1" s="274"/>
      <c r="MQI1" s="275"/>
      <c r="MQJ1" s="274"/>
      <c r="MQK1" s="275"/>
      <c r="MQL1" s="274"/>
      <c r="MQM1" s="275"/>
      <c r="MQN1" s="274"/>
      <c r="MQO1" s="275"/>
      <c r="MQP1" s="274"/>
      <c r="MQQ1" s="275"/>
      <c r="MQR1" s="274"/>
      <c r="MQS1" s="275"/>
      <c r="MQT1" s="274"/>
      <c r="MQU1" s="275"/>
      <c r="MQV1" s="274"/>
      <c r="MQW1" s="275"/>
      <c r="MQX1" s="274"/>
      <c r="MQY1" s="275"/>
      <c r="MQZ1" s="274"/>
      <c r="MRA1" s="275"/>
      <c r="MRB1" s="274"/>
      <c r="MRC1" s="275"/>
      <c r="MRD1" s="274"/>
      <c r="MRE1" s="275"/>
      <c r="MRF1" s="274"/>
      <c r="MRG1" s="275"/>
      <c r="MRH1" s="274"/>
      <c r="MRI1" s="275"/>
      <c r="MRJ1" s="274"/>
      <c r="MRK1" s="275"/>
      <c r="MRL1" s="274"/>
      <c r="MRM1" s="275"/>
      <c r="MRN1" s="274"/>
      <c r="MRO1" s="275"/>
      <c r="MRP1" s="274"/>
      <c r="MRQ1" s="275"/>
      <c r="MRR1" s="274"/>
      <c r="MRS1" s="275"/>
      <c r="MRT1" s="274"/>
      <c r="MRU1" s="275"/>
      <c r="MRV1" s="274"/>
      <c r="MRW1" s="275"/>
      <c r="MRX1" s="274"/>
      <c r="MRY1" s="275"/>
      <c r="MRZ1" s="274"/>
      <c r="MSA1" s="275"/>
      <c r="MSB1" s="274"/>
      <c r="MSC1" s="275"/>
      <c r="MSD1" s="274"/>
      <c r="MSE1" s="275"/>
      <c r="MSF1" s="274"/>
      <c r="MSG1" s="275"/>
      <c r="MSH1" s="274"/>
      <c r="MSI1" s="275"/>
      <c r="MSJ1" s="274"/>
      <c r="MSK1" s="275"/>
      <c r="MSL1" s="274"/>
      <c r="MSM1" s="275"/>
      <c r="MSN1" s="274"/>
      <c r="MSO1" s="275"/>
      <c r="MSP1" s="274"/>
      <c r="MSQ1" s="275"/>
      <c r="MSR1" s="274"/>
      <c r="MSS1" s="275"/>
      <c r="MST1" s="274"/>
      <c r="MSU1" s="275"/>
      <c r="MSV1" s="274"/>
      <c r="MSW1" s="275"/>
      <c r="MSX1" s="274"/>
      <c r="MSY1" s="275"/>
      <c r="MSZ1" s="274"/>
      <c r="MTA1" s="275"/>
      <c r="MTB1" s="274"/>
      <c r="MTC1" s="275"/>
      <c r="MTD1" s="274"/>
      <c r="MTE1" s="275"/>
      <c r="MTF1" s="274"/>
      <c r="MTG1" s="275"/>
      <c r="MTH1" s="274"/>
      <c r="MTI1" s="275"/>
      <c r="MTJ1" s="274"/>
      <c r="MTK1" s="275"/>
      <c r="MTL1" s="274"/>
      <c r="MTM1" s="275"/>
      <c r="MTN1" s="274"/>
      <c r="MTO1" s="275"/>
      <c r="MTP1" s="274"/>
      <c r="MTQ1" s="275"/>
      <c r="MTR1" s="274"/>
      <c r="MTS1" s="275"/>
      <c r="MTT1" s="274"/>
      <c r="MTU1" s="275"/>
      <c r="MTV1" s="274"/>
      <c r="MTW1" s="275"/>
      <c r="MTX1" s="274"/>
      <c r="MTY1" s="275"/>
      <c r="MTZ1" s="274"/>
      <c r="MUA1" s="275"/>
      <c r="MUB1" s="274"/>
      <c r="MUC1" s="275"/>
      <c r="MUD1" s="274"/>
      <c r="MUE1" s="275"/>
      <c r="MUF1" s="274"/>
      <c r="MUG1" s="275"/>
      <c r="MUH1" s="274"/>
      <c r="MUI1" s="275"/>
      <c r="MUJ1" s="274"/>
      <c r="MUK1" s="275"/>
      <c r="MUL1" s="274"/>
      <c r="MUM1" s="275"/>
      <c r="MUN1" s="274"/>
      <c r="MUO1" s="275"/>
      <c r="MUP1" s="274"/>
      <c r="MUQ1" s="275"/>
      <c r="MUR1" s="274"/>
      <c r="MUS1" s="275"/>
      <c r="MUT1" s="274"/>
      <c r="MUU1" s="275"/>
      <c r="MUV1" s="274"/>
      <c r="MUW1" s="275"/>
      <c r="MUX1" s="274"/>
      <c r="MUY1" s="275"/>
      <c r="MUZ1" s="274"/>
      <c r="MVA1" s="275"/>
      <c r="MVB1" s="274"/>
      <c r="MVC1" s="275"/>
      <c r="MVD1" s="274"/>
      <c r="MVE1" s="275"/>
      <c r="MVF1" s="274"/>
      <c r="MVG1" s="275"/>
      <c r="MVH1" s="274"/>
      <c r="MVI1" s="275"/>
      <c r="MVJ1" s="274"/>
      <c r="MVK1" s="275"/>
      <c r="MVL1" s="274"/>
      <c r="MVM1" s="275"/>
      <c r="MVN1" s="274"/>
      <c r="MVO1" s="275"/>
      <c r="MVP1" s="274"/>
      <c r="MVQ1" s="275"/>
      <c r="MVR1" s="274"/>
      <c r="MVS1" s="275"/>
      <c r="MVT1" s="274"/>
      <c r="MVU1" s="275"/>
      <c r="MVV1" s="274"/>
      <c r="MVW1" s="275"/>
      <c r="MVX1" s="274"/>
      <c r="MVY1" s="275"/>
      <c r="MVZ1" s="274"/>
      <c r="MWA1" s="275"/>
      <c r="MWB1" s="274"/>
      <c r="MWC1" s="275"/>
      <c r="MWD1" s="274"/>
      <c r="MWE1" s="275"/>
      <c r="MWF1" s="274"/>
      <c r="MWG1" s="275"/>
      <c r="MWH1" s="274"/>
      <c r="MWI1" s="275"/>
      <c r="MWJ1" s="274"/>
      <c r="MWK1" s="275"/>
      <c r="MWL1" s="274"/>
      <c r="MWM1" s="275"/>
      <c r="MWN1" s="274"/>
      <c r="MWO1" s="275"/>
      <c r="MWP1" s="274"/>
      <c r="MWQ1" s="275"/>
      <c r="MWR1" s="274"/>
      <c r="MWS1" s="275"/>
      <c r="MWT1" s="274"/>
      <c r="MWU1" s="275"/>
      <c r="MWV1" s="274"/>
      <c r="MWW1" s="275"/>
      <c r="MWX1" s="274"/>
      <c r="MWY1" s="275"/>
      <c r="MWZ1" s="274"/>
      <c r="MXA1" s="275"/>
      <c r="MXB1" s="274"/>
      <c r="MXC1" s="275"/>
      <c r="MXD1" s="274"/>
      <c r="MXE1" s="275"/>
      <c r="MXF1" s="274"/>
      <c r="MXG1" s="275"/>
      <c r="MXH1" s="274"/>
      <c r="MXI1" s="275"/>
      <c r="MXJ1" s="274"/>
      <c r="MXK1" s="275"/>
      <c r="MXL1" s="274"/>
      <c r="MXM1" s="275"/>
      <c r="MXN1" s="274"/>
      <c r="MXO1" s="275"/>
      <c r="MXP1" s="274"/>
      <c r="MXQ1" s="275"/>
      <c r="MXR1" s="274"/>
      <c r="MXS1" s="275"/>
      <c r="MXT1" s="274"/>
      <c r="MXU1" s="275"/>
      <c r="MXV1" s="274"/>
      <c r="MXW1" s="275"/>
      <c r="MXX1" s="274"/>
      <c r="MXY1" s="275"/>
      <c r="MXZ1" s="274"/>
      <c r="MYA1" s="275"/>
      <c r="MYB1" s="274"/>
      <c r="MYC1" s="275"/>
      <c r="MYD1" s="274"/>
      <c r="MYE1" s="275"/>
      <c r="MYF1" s="274"/>
      <c r="MYG1" s="275"/>
      <c r="MYH1" s="274"/>
      <c r="MYI1" s="275"/>
      <c r="MYJ1" s="274"/>
      <c r="MYK1" s="275"/>
      <c r="MYL1" s="274"/>
      <c r="MYM1" s="275"/>
      <c r="MYN1" s="274"/>
      <c r="MYO1" s="275"/>
      <c r="MYP1" s="274"/>
      <c r="MYQ1" s="275"/>
      <c r="MYR1" s="274"/>
      <c r="MYS1" s="275"/>
      <c r="MYT1" s="274"/>
      <c r="MYU1" s="275"/>
      <c r="MYV1" s="274"/>
      <c r="MYW1" s="275"/>
      <c r="MYX1" s="274"/>
      <c r="MYY1" s="275"/>
      <c r="MYZ1" s="274"/>
      <c r="MZA1" s="275"/>
      <c r="MZB1" s="274"/>
      <c r="MZC1" s="275"/>
      <c r="MZD1" s="274"/>
      <c r="MZE1" s="275"/>
      <c r="MZF1" s="274"/>
      <c r="MZG1" s="275"/>
      <c r="MZH1" s="274"/>
      <c r="MZI1" s="275"/>
      <c r="MZJ1" s="274"/>
      <c r="MZK1" s="275"/>
      <c r="MZL1" s="274"/>
      <c r="MZM1" s="275"/>
      <c r="MZN1" s="274"/>
      <c r="MZO1" s="275"/>
      <c r="MZP1" s="274"/>
      <c r="MZQ1" s="275"/>
      <c r="MZR1" s="274"/>
      <c r="MZS1" s="275"/>
      <c r="MZT1" s="274"/>
      <c r="MZU1" s="275"/>
      <c r="MZV1" s="274"/>
      <c r="MZW1" s="275"/>
      <c r="MZX1" s="274"/>
      <c r="MZY1" s="275"/>
      <c r="MZZ1" s="274"/>
      <c r="NAA1" s="275"/>
      <c r="NAB1" s="274"/>
      <c r="NAC1" s="275"/>
      <c r="NAD1" s="274"/>
      <c r="NAE1" s="275"/>
      <c r="NAF1" s="274"/>
      <c r="NAG1" s="275"/>
      <c r="NAH1" s="274"/>
      <c r="NAI1" s="275"/>
      <c r="NAJ1" s="274"/>
      <c r="NAK1" s="275"/>
      <c r="NAL1" s="274"/>
      <c r="NAM1" s="275"/>
      <c r="NAN1" s="274"/>
      <c r="NAO1" s="275"/>
      <c r="NAP1" s="274"/>
      <c r="NAQ1" s="275"/>
      <c r="NAR1" s="274"/>
      <c r="NAS1" s="275"/>
      <c r="NAT1" s="274"/>
      <c r="NAU1" s="275"/>
      <c r="NAV1" s="274"/>
      <c r="NAW1" s="275"/>
      <c r="NAX1" s="274"/>
      <c r="NAY1" s="275"/>
      <c r="NAZ1" s="274"/>
      <c r="NBA1" s="275"/>
      <c r="NBB1" s="274"/>
      <c r="NBC1" s="275"/>
      <c r="NBD1" s="274"/>
      <c r="NBE1" s="275"/>
      <c r="NBF1" s="274"/>
      <c r="NBG1" s="275"/>
      <c r="NBH1" s="274"/>
      <c r="NBI1" s="275"/>
      <c r="NBJ1" s="274"/>
      <c r="NBK1" s="275"/>
      <c r="NBL1" s="274"/>
      <c r="NBM1" s="275"/>
      <c r="NBN1" s="274"/>
      <c r="NBO1" s="275"/>
      <c r="NBP1" s="274"/>
      <c r="NBQ1" s="275"/>
      <c r="NBR1" s="274"/>
      <c r="NBS1" s="275"/>
      <c r="NBT1" s="274"/>
      <c r="NBU1" s="275"/>
      <c r="NBV1" s="274"/>
      <c r="NBW1" s="275"/>
      <c r="NBX1" s="274"/>
      <c r="NBY1" s="275"/>
      <c r="NBZ1" s="274"/>
      <c r="NCA1" s="275"/>
      <c r="NCB1" s="274"/>
      <c r="NCC1" s="275"/>
      <c r="NCD1" s="274"/>
      <c r="NCE1" s="275"/>
      <c r="NCF1" s="274"/>
      <c r="NCG1" s="275"/>
      <c r="NCH1" s="274"/>
      <c r="NCI1" s="275"/>
      <c r="NCJ1" s="274"/>
      <c r="NCK1" s="275"/>
      <c r="NCL1" s="274"/>
      <c r="NCM1" s="275"/>
      <c r="NCN1" s="274"/>
      <c r="NCO1" s="275"/>
      <c r="NCP1" s="274"/>
      <c r="NCQ1" s="275"/>
      <c r="NCR1" s="274"/>
      <c r="NCS1" s="275"/>
      <c r="NCT1" s="274"/>
      <c r="NCU1" s="275"/>
      <c r="NCV1" s="274"/>
      <c r="NCW1" s="275"/>
      <c r="NCX1" s="274"/>
      <c r="NCY1" s="275"/>
      <c r="NCZ1" s="274"/>
      <c r="NDA1" s="275"/>
      <c r="NDB1" s="274"/>
      <c r="NDC1" s="275"/>
      <c r="NDD1" s="274"/>
      <c r="NDE1" s="275"/>
      <c r="NDF1" s="274"/>
      <c r="NDG1" s="275"/>
      <c r="NDH1" s="274"/>
      <c r="NDI1" s="275"/>
      <c r="NDJ1" s="274"/>
      <c r="NDK1" s="275"/>
      <c r="NDL1" s="274"/>
      <c r="NDM1" s="275"/>
      <c r="NDN1" s="274"/>
      <c r="NDO1" s="275"/>
      <c r="NDP1" s="274"/>
      <c r="NDQ1" s="275"/>
      <c r="NDR1" s="274"/>
      <c r="NDS1" s="275"/>
      <c r="NDT1" s="274"/>
      <c r="NDU1" s="275"/>
      <c r="NDV1" s="274"/>
      <c r="NDW1" s="275"/>
      <c r="NDX1" s="274"/>
      <c r="NDY1" s="275"/>
      <c r="NDZ1" s="274"/>
      <c r="NEA1" s="275"/>
      <c r="NEB1" s="274"/>
      <c r="NEC1" s="275"/>
      <c r="NED1" s="274"/>
      <c r="NEE1" s="275"/>
      <c r="NEF1" s="274"/>
      <c r="NEG1" s="275"/>
      <c r="NEH1" s="274"/>
      <c r="NEI1" s="275"/>
      <c r="NEJ1" s="274"/>
      <c r="NEK1" s="275"/>
      <c r="NEL1" s="274"/>
      <c r="NEM1" s="275"/>
      <c r="NEN1" s="274"/>
      <c r="NEO1" s="275"/>
      <c r="NEP1" s="274"/>
      <c r="NEQ1" s="275"/>
      <c r="NER1" s="274"/>
      <c r="NES1" s="275"/>
      <c r="NET1" s="274"/>
      <c r="NEU1" s="275"/>
      <c r="NEV1" s="274"/>
      <c r="NEW1" s="275"/>
      <c r="NEX1" s="274"/>
      <c r="NEY1" s="275"/>
      <c r="NEZ1" s="274"/>
      <c r="NFA1" s="275"/>
      <c r="NFB1" s="274"/>
      <c r="NFC1" s="275"/>
      <c r="NFD1" s="274"/>
      <c r="NFE1" s="275"/>
      <c r="NFF1" s="274"/>
      <c r="NFG1" s="275"/>
      <c r="NFH1" s="274"/>
      <c r="NFI1" s="275"/>
      <c r="NFJ1" s="274"/>
      <c r="NFK1" s="275"/>
      <c r="NFL1" s="274"/>
      <c r="NFM1" s="275"/>
      <c r="NFN1" s="274"/>
      <c r="NFO1" s="275"/>
      <c r="NFP1" s="274"/>
      <c r="NFQ1" s="275"/>
      <c r="NFR1" s="274"/>
      <c r="NFS1" s="275"/>
      <c r="NFT1" s="274"/>
      <c r="NFU1" s="275"/>
      <c r="NFV1" s="274"/>
      <c r="NFW1" s="275"/>
      <c r="NFX1" s="274"/>
      <c r="NFY1" s="275"/>
      <c r="NFZ1" s="274"/>
      <c r="NGA1" s="275"/>
      <c r="NGB1" s="274"/>
      <c r="NGC1" s="275"/>
      <c r="NGD1" s="274"/>
      <c r="NGE1" s="275"/>
      <c r="NGF1" s="274"/>
      <c r="NGG1" s="275"/>
      <c r="NGH1" s="274"/>
      <c r="NGI1" s="275"/>
      <c r="NGJ1" s="274"/>
      <c r="NGK1" s="275"/>
      <c r="NGL1" s="274"/>
      <c r="NGM1" s="275"/>
      <c r="NGN1" s="274"/>
      <c r="NGO1" s="275"/>
      <c r="NGP1" s="274"/>
      <c r="NGQ1" s="275"/>
      <c r="NGR1" s="274"/>
      <c r="NGS1" s="275"/>
      <c r="NGT1" s="274"/>
      <c r="NGU1" s="275"/>
      <c r="NGV1" s="274"/>
      <c r="NGW1" s="275"/>
      <c r="NGX1" s="274"/>
      <c r="NGY1" s="275"/>
      <c r="NGZ1" s="274"/>
      <c r="NHA1" s="275"/>
      <c r="NHB1" s="274"/>
      <c r="NHC1" s="275"/>
      <c r="NHD1" s="274"/>
      <c r="NHE1" s="275"/>
      <c r="NHF1" s="274"/>
      <c r="NHG1" s="275"/>
      <c r="NHH1" s="274"/>
      <c r="NHI1" s="275"/>
      <c r="NHJ1" s="274"/>
      <c r="NHK1" s="275"/>
      <c r="NHL1" s="274"/>
      <c r="NHM1" s="275"/>
      <c r="NHN1" s="274"/>
      <c r="NHO1" s="275"/>
      <c r="NHP1" s="274"/>
      <c r="NHQ1" s="275"/>
      <c r="NHR1" s="274"/>
      <c r="NHS1" s="275"/>
      <c r="NHT1" s="274"/>
      <c r="NHU1" s="275"/>
      <c r="NHV1" s="274"/>
      <c r="NHW1" s="275"/>
      <c r="NHX1" s="274"/>
      <c r="NHY1" s="275"/>
      <c r="NHZ1" s="274"/>
      <c r="NIA1" s="275"/>
      <c r="NIB1" s="274"/>
      <c r="NIC1" s="275"/>
      <c r="NID1" s="274"/>
      <c r="NIE1" s="275"/>
      <c r="NIF1" s="274"/>
      <c r="NIG1" s="275"/>
      <c r="NIH1" s="274"/>
      <c r="NII1" s="275"/>
      <c r="NIJ1" s="274"/>
      <c r="NIK1" s="275"/>
      <c r="NIL1" s="274"/>
      <c r="NIM1" s="275"/>
      <c r="NIN1" s="274"/>
      <c r="NIO1" s="275"/>
      <c r="NIP1" s="274"/>
      <c r="NIQ1" s="275"/>
      <c r="NIR1" s="274"/>
      <c r="NIS1" s="275"/>
      <c r="NIT1" s="274"/>
      <c r="NIU1" s="275"/>
      <c r="NIV1" s="274"/>
      <c r="NIW1" s="275"/>
      <c r="NIX1" s="274"/>
      <c r="NIY1" s="275"/>
      <c r="NIZ1" s="274"/>
      <c r="NJA1" s="275"/>
      <c r="NJB1" s="274"/>
      <c r="NJC1" s="275"/>
      <c r="NJD1" s="274"/>
      <c r="NJE1" s="275"/>
      <c r="NJF1" s="274"/>
      <c r="NJG1" s="275"/>
      <c r="NJH1" s="274"/>
      <c r="NJI1" s="275"/>
      <c r="NJJ1" s="274"/>
      <c r="NJK1" s="275"/>
      <c r="NJL1" s="274"/>
      <c r="NJM1" s="275"/>
      <c r="NJN1" s="274"/>
      <c r="NJO1" s="275"/>
      <c r="NJP1" s="274"/>
      <c r="NJQ1" s="275"/>
      <c r="NJR1" s="274"/>
      <c r="NJS1" s="275"/>
      <c r="NJT1" s="274"/>
      <c r="NJU1" s="275"/>
      <c r="NJV1" s="274"/>
      <c r="NJW1" s="275"/>
      <c r="NJX1" s="274"/>
      <c r="NJY1" s="275"/>
      <c r="NJZ1" s="274"/>
      <c r="NKA1" s="275"/>
      <c r="NKB1" s="274"/>
      <c r="NKC1" s="275"/>
      <c r="NKD1" s="274"/>
      <c r="NKE1" s="275"/>
      <c r="NKF1" s="274"/>
      <c r="NKG1" s="275"/>
      <c r="NKH1" s="274"/>
      <c r="NKI1" s="275"/>
      <c r="NKJ1" s="274"/>
      <c r="NKK1" s="275"/>
      <c r="NKL1" s="274"/>
      <c r="NKM1" s="275"/>
      <c r="NKN1" s="274"/>
      <c r="NKO1" s="275"/>
      <c r="NKP1" s="274"/>
      <c r="NKQ1" s="275"/>
      <c r="NKR1" s="274"/>
      <c r="NKS1" s="275"/>
      <c r="NKT1" s="274"/>
      <c r="NKU1" s="275"/>
      <c r="NKV1" s="274"/>
      <c r="NKW1" s="275"/>
      <c r="NKX1" s="274"/>
      <c r="NKY1" s="275"/>
      <c r="NKZ1" s="274"/>
      <c r="NLA1" s="275"/>
      <c r="NLB1" s="274"/>
      <c r="NLC1" s="275"/>
      <c r="NLD1" s="274"/>
      <c r="NLE1" s="275"/>
      <c r="NLF1" s="274"/>
      <c r="NLG1" s="275"/>
      <c r="NLH1" s="274"/>
      <c r="NLI1" s="275"/>
      <c r="NLJ1" s="274"/>
      <c r="NLK1" s="275"/>
      <c r="NLL1" s="274"/>
      <c r="NLM1" s="275"/>
      <c r="NLN1" s="274"/>
      <c r="NLO1" s="275"/>
      <c r="NLP1" s="274"/>
      <c r="NLQ1" s="275"/>
      <c r="NLR1" s="274"/>
      <c r="NLS1" s="275"/>
      <c r="NLT1" s="274"/>
      <c r="NLU1" s="275"/>
      <c r="NLV1" s="274"/>
      <c r="NLW1" s="275"/>
      <c r="NLX1" s="274"/>
      <c r="NLY1" s="275"/>
      <c r="NLZ1" s="274"/>
      <c r="NMA1" s="275"/>
      <c r="NMB1" s="274"/>
      <c r="NMC1" s="275"/>
      <c r="NMD1" s="274"/>
      <c r="NME1" s="275"/>
      <c r="NMF1" s="274"/>
      <c r="NMG1" s="275"/>
      <c r="NMH1" s="274"/>
      <c r="NMI1" s="275"/>
      <c r="NMJ1" s="274"/>
      <c r="NMK1" s="275"/>
      <c r="NML1" s="274"/>
      <c r="NMM1" s="275"/>
      <c r="NMN1" s="274"/>
      <c r="NMO1" s="275"/>
      <c r="NMP1" s="274"/>
      <c r="NMQ1" s="275"/>
      <c r="NMR1" s="274"/>
      <c r="NMS1" s="275"/>
      <c r="NMT1" s="274"/>
      <c r="NMU1" s="275"/>
      <c r="NMV1" s="274"/>
      <c r="NMW1" s="275"/>
      <c r="NMX1" s="274"/>
      <c r="NMY1" s="275"/>
      <c r="NMZ1" s="274"/>
      <c r="NNA1" s="275"/>
      <c r="NNB1" s="274"/>
      <c r="NNC1" s="275"/>
      <c r="NND1" s="274"/>
      <c r="NNE1" s="275"/>
      <c r="NNF1" s="274"/>
      <c r="NNG1" s="275"/>
      <c r="NNH1" s="274"/>
      <c r="NNI1" s="275"/>
      <c r="NNJ1" s="274"/>
      <c r="NNK1" s="275"/>
      <c r="NNL1" s="274"/>
      <c r="NNM1" s="275"/>
      <c r="NNN1" s="274"/>
      <c r="NNO1" s="275"/>
      <c r="NNP1" s="274"/>
      <c r="NNQ1" s="275"/>
      <c r="NNR1" s="274"/>
      <c r="NNS1" s="275"/>
      <c r="NNT1" s="274"/>
      <c r="NNU1" s="275"/>
      <c r="NNV1" s="274"/>
      <c r="NNW1" s="275"/>
      <c r="NNX1" s="274"/>
      <c r="NNY1" s="275"/>
      <c r="NNZ1" s="274"/>
      <c r="NOA1" s="275"/>
      <c r="NOB1" s="274"/>
      <c r="NOC1" s="275"/>
      <c r="NOD1" s="274"/>
      <c r="NOE1" s="275"/>
      <c r="NOF1" s="274"/>
      <c r="NOG1" s="275"/>
      <c r="NOH1" s="274"/>
      <c r="NOI1" s="275"/>
      <c r="NOJ1" s="274"/>
      <c r="NOK1" s="275"/>
      <c r="NOL1" s="274"/>
      <c r="NOM1" s="275"/>
      <c r="NON1" s="274"/>
      <c r="NOO1" s="275"/>
      <c r="NOP1" s="274"/>
      <c r="NOQ1" s="275"/>
      <c r="NOR1" s="274"/>
      <c r="NOS1" s="275"/>
      <c r="NOT1" s="274"/>
      <c r="NOU1" s="275"/>
      <c r="NOV1" s="274"/>
      <c r="NOW1" s="275"/>
      <c r="NOX1" s="274"/>
      <c r="NOY1" s="275"/>
      <c r="NOZ1" s="274"/>
      <c r="NPA1" s="275"/>
      <c r="NPB1" s="274"/>
      <c r="NPC1" s="275"/>
      <c r="NPD1" s="274"/>
      <c r="NPE1" s="275"/>
      <c r="NPF1" s="274"/>
      <c r="NPG1" s="275"/>
      <c r="NPH1" s="274"/>
      <c r="NPI1" s="275"/>
      <c r="NPJ1" s="274"/>
      <c r="NPK1" s="275"/>
      <c r="NPL1" s="274"/>
      <c r="NPM1" s="275"/>
      <c r="NPN1" s="274"/>
      <c r="NPO1" s="275"/>
      <c r="NPP1" s="274"/>
      <c r="NPQ1" s="275"/>
      <c r="NPR1" s="274"/>
      <c r="NPS1" s="275"/>
      <c r="NPT1" s="274"/>
      <c r="NPU1" s="275"/>
      <c r="NPV1" s="274"/>
      <c r="NPW1" s="275"/>
      <c r="NPX1" s="274"/>
      <c r="NPY1" s="275"/>
      <c r="NPZ1" s="274"/>
      <c r="NQA1" s="275"/>
      <c r="NQB1" s="274"/>
      <c r="NQC1" s="275"/>
      <c r="NQD1" s="274"/>
      <c r="NQE1" s="275"/>
      <c r="NQF1" s="274"/>
      <c r="NQG1" s="275"/>
      <c r="NQH1" s="274"/>
      <c r="NQI1" s="275"/>
      <c r="NQJ1" s="274"/>
      <c r="NQK1" s="275"/>
      <c r="NQL1" s="274"/>
      <c r="NQM1" s="275"/>
      <c r="NQN1" s="274"/>
      <c r="NQO1" s="275"/>
      <c r="NQP1" s="274"/>
      <c r="NQQ1" s="275"/>
      <c r="NQR1" s="274"/>
      <c r="NQS1" s="275"/>
      <c r="NQT1" s="274"/>
      <c r="NQU1" s="275"/>
      <c r="NQV1" s="274"/>
      <c r="NQW1" s="275"/>
      <c r="NQX1" s="274"/>
      <c r="NQY1" s="275"/>
      <c r="NQZ1" s="274"/>
      <c r="NRA1" s="275"/>
      <c r="NRB1" s="274"/>
      <c r="NRC1" s="275"/>
      <c r="NRD1" s="274"/>
      <c r="NRE1" s="275"/>
      <c r="NRF1" s="274"/>
      <c r="NRG1" s="275"/>
      <c r="NRH1" s="274"/>
      <c r="NRI1" s="275"/>
      <c r="NRJ1" s="274"/>
      <c r="NRK1" s="275"/>
      <c r="NRL1" s="274"/>
      <c r="NRM1" s="275"/>
      <c r="NRN1" s="274"/>
      <c r="NRO1" s="275"/>
      <c r="NRP1" s="274"/>
      <c r="NRQ1" s="275"/>
      <c r="NRR1" s="274"/>
      <c r="NRS1" s="275"/>
      <c r="NRT1" s="274"/>
      <c r="NRU1" s="275"/>
      <c r="NRV1" s="274"/>
      <c r="NRW1" s="275"/>
      <c r="NRX1" s="274"/>
      <c r="NRY1" s="275"/>
      <c r="NRZ1" s="274"/>
      <c r="NSA1" s="275"/>
      <c r="NSB1" s="274"/>
      <c r="NSC1" s="275"/>
      <c r="NSD1" s="274"/>
      <c r="NSE1" s="275"/>
      <c r="NSF1" s="274"/>
      <c r="NSG1" s="275"/>
      <c r="NSH1" s="274"/>
      <c r="NSI1" s="275"/>
      <c r="NSJ1" s="274"/>
      <c r="NSK1" s="275"/>
      <c r="NSL1" s="274"/>
      <c r="NSM1" s="275"/>
      <c r="NSN1" s="274"/>
      <c r="NSO1" s="275"/>
      <c r="NSP1" s="274"/>
      <c r="NSQ1" s="275"/>
      <c r="NSR1" s="274"/>
      <c r="NSS1" s="275"/>
      <c r="NST1" s="274"/>
      <c r="NSU1" s="275"/>
      <c r="NSV1" s="274"/>
      <c r="NSW1" s="275"/>
      <c r="NSX1" s="274"/>
      <c r="NSY1" s="275"/>
      <c r="NSZ1" s="274"/>
      <c r="NTA1" s="275"/>
      <c r="NTB1" s="274"/>
      <c r="NTC1" s="275"/>
      <c r="NTD1" s="274"/>
      <c r="NTE1" s="275"/>
      <c r="NTF1" s="274"/>
      <c r="NTG1" s="275"/>
      <c r="NTH1" s="274"/>
      <c r="NTI1" s="275"/>
      <c r="NTJ1" s="274"/>
      <c r="NTK1" s="275"/>
      <c r="NTL1" s="274"/>
      <c r="NTM1" s="275"/>
      <c r="NTN1" s="274"/>
      <c r="NTO1" s="275"/>
      <c r="NTP1" s="274"/>
      <c r="NTQ1" s="275"/>
      <c r="NTR1" s="274"/>
      <c r="NTS1" s="275"/>
      <c r="NTT1" s="274"/>
      <c r="NTU1" s="275"/>
      <c r="NTV1" s="274"/>
      <c r="NTW1" s="275"/>
      <c r="NTX1" s="274"/>
      <c r="NTY1" s="275"/>
      <c r="NTZ1" s="274"/>
      <c r="NUA1" s="275"/>
      <c r="NUB1" s="274"/>
      <c r="NUC1" s="275"/>
      <c r="NUD1" s="274"/>
      <c r="NUE1" s="275"/>
      <c r="NUF1" s="274"/>
      <c r="NUG1" s="275"/>
      <c r="NUH1" s="274"/>
      <c r="NUI1" s="275"/>
      <c r="NUJ1" s="274"/>
      <c r="NUK1" s="275"/>
      <c r="NUL1" s="274"/>
      <c r="NUM1" s="275"/>
      <c r="NUN1" s="274"/>
      <c r="NUO1" s="275"/>
      <c r="NUP1" s="274"/>
      <c r="NUQ1" s="275"/>
      <c r="NUR1" s="274"/>
      <c r="NUS1" s="275"/>
      <c r="NUT1" s="274"/>
      <c r="NUU1" s="275"/>
      <c r="NUV1" s="274"/>
      <c r="NUW1" s="275"/>
      <c r="NUX1" s="274"/>
      <c r="NUY1" s="275"/>
      <c r="NUZ1" s="274"/>
      <c r="NVA1" s="275"/>
      <c r="NVB1" s="274"/>
      <c r="NVC1" s="275"/>
      <c r="NVD1" s="274"/>
      <c r="NVE1" s="275"/>
      <c r="NVF1" s="274"/>
      <c r="NVG1" s="275"/>
      <c r="NVH1" s="274"/>
      <c r="NVI1" s="275"/>
      <c r="NVJ1" s="274"/>
      <c r="NVK1" s="275"/>
      <c r="NVL1" s="274"/>
      <c r="NVM1" s="275"/>
      <c r="NVN1" s="274"/>
      <c r="NVO1" s="275"/>
      <c r="NVP1" s="274"/>
      <c r="NVQ1" s="275"/>
      <c r="NVR1" s="274"/>
      <c r="NVS1" s="275"/>
      <c r="NVT1" s="274"/>
      <c r="NVU1" s="275"/>
      <c r="NVV1" s="274"/>
      <c r="NVW1" s="275"/>
      <c r="NVX1" s="274"/>
      <c r="NVY1" s="275"/>
      <c r="NVZ1" s="274"/>
      <c r="NWA1" s="275"/>
      <c r="NWB1" s="274"/>
      <c r="NWC1" s="275"/>
      <c r="NWD1" s="274"/>
      <c r="NWE1" s="275"/>
      <c r="NWF1" s="274"/>
      <c r="NWG1" s="275"/>
      <c r="NWH1" s="274"/>
      <c r="NWI1" s="275"/>
      <c r="NWJ1" s="274"/>
      <c r="NWK1" s="275"/>
      <c r="NWL1" s="274"/>
      <c r="NWM1" s="275"/>
      <c r="NWN1" s="274"/>
      <c r="NWO1" s="275"/>
      <c r="NWP1" s="274"/>
      <c r="NWQ1" s="275"/>
      <c r="NWR1" s="274"/>
      <c r="NWS1" s="275"/>
      <c r="NWT1" s="274"/>
      <c r="NWU1" s="275"/>
      <c r="NWV1" s="274"/>
      <c r="NWW1" s="275"/>
      <c r="NWX1" s="274"/>
      <c r="NWY1" s="275"/>
      <c r="NWZ1" s="274"/>
      <c r="NXA1" s="275"/>
      <c r="NXB1" s="274"/>
      <c r="NXC1" s="275"/>
      <c r="NXD1" s="274"/>
      <c r="NXE1" s="275"/>
      <c r="NXF1" s="274"/>
      <c r="NXG1" s="275"/>
      <c r="NXH1" s="274"/>
      <c r="NXI1" s="275"/>
      <c r="NXJ1" s="274"/>
      <c r="NXK1" s="275"/>
      <c r="NXL1" s="274"/>
      <c r="NXM1" s="275"/>
      <c r="NXN1" s="274"/>
      <c r="NXO1" s="275"/>
      <c r="NXP1" s="274"/>
      <c r="NXQ1" s="275"/>
      <c r="NXR1" s="274"/>
      <c r="NXS1" s="275"/>
      <c r="NXT1" s="274"/>
      <c r="NXU1" s="275"/>
      <c r="NXV1" s="274"/>
      <c r="NXW1" s="275"/>
      <c r="NXX1" s="274"/>
      <c r="NXY1" s="275"/>
      <c r="NXZ1" s="274"/>
      <c r="NYA1" s="275"/>
      <c r="NYB1" s="274"/>
      <c r="NYC1" s="275"/>
      <c r="NYD1" s="274"/>
      <c r="NYE1" s="275"/>
      <c r="NYF1" s="274"/>
      <c r="NYG1" s="275"/>
      <c r="NYH1" s="274"/>
      <c r="NYI1" s="275"/>
      <c r="NYJ1" s="274"/>
      <c r="NYK1" s="275"/>
      <c r="NYL1" s="274"/>
      <c r="NYM1" s="275"/>
      <c r="NYN1" s="274"/>
      <c r="NYO1" s="275"/>
      <c r="NYP1" s="274"/>
      <c r="NYQ1" s="275"/>
      <c r="NYR1" s="274"/>
      <c r="NYS1" s="275"/>
      <c r="NYT1" s="274"/>
      <c r="NYU1" s="275"/>
      <c r="NYV1" s="274"/>
      <c r="NYW1" s="275"/>
      <c r="NYX1" s="274"/>
      <c r="NYY1" s="275"/>
      <c r="NYZ1" s="274"/>
      <c r="NZA1" s="275"/>
      <c r="NZB1" s="274"/>
      <c r="NZC1" s="275"/>
      <c r="NZD1" s="274"/>
      <c r="NZE1" s="275"/>
      <c r="NZF1" s="274"/>
      <c r="NZG1" s="275"/>
      <c r="NZH1" s="274"/>
      <c r="NZI1" s="275"/>
      <c r="NZJ1" s="274"/>
      <c r="NZK1" s="275"/>
      <c r="NZL1" s="274"/>
      <c r="NZM1" s="275"/>
      <c r="NZN1" s="274"/>
      <c r="NZO1" s="275"/>
      <c r="NZP1" s="274"/>
      <c r="NZQ1" s="275"/>
      <c r="NZR1" s="274"/>
      <c r="NZS1" s="275"/>
      <c r="NZT1" s="274"/>
      <c r="NZU1" s="275"/>
      <c r="NZV1" s="274"/>
      <c r="NZW1" s="275"/>
      <c r="NZX1" s="274"/>
      <c r="NZY1" s="275"/>
      <c r="NZZ1" s="274"/>
      <c r="OAA1" s="275"/>
      <c r="OAB1" s="274"/>
      <c r="OAC1" s="275"/>
      <c r="OAD1" s="274"/>
      <c r="OAE1" s="275"/>
      <c r="OAF1" s="274"/>
      <c r="OAG1" s="275"/>
      <c r="OAH1" s="274"/>
      <c r="OAI1" s="275"/>
      <c r="OAJ1" s="274"/>
      <c r="OAK1" s="275"/>
      <c r="OAL1" s="274"/>
      <c r="OAM1" s="275"/>
      <c r="OAN1" s="274"/>
      <c r="OAO1" s="275"/>
      <c r="OAP1" s="274"/>
      <c r="OAQ1" s="275"/>
      <c r="OAR1" s="274"/>
      <c r="OAS1" s="275"/>
      <c r="OAT1" s="274"/>
      <c r="OAU1" s="275"/>
      <c r="OAV1" s="274"/>
      <c r="OAW1" s="275"/>
      <c r="OAX1" s="274"/>
      <c r="OAY1" s="275"/>
      <c r="OAZ1" s="274"/>
      <c r="OBA1" s="275"/>
      <c r="OBB1" s="274"/>
      <c r="OBC1" s="275"/>
      <c r="OBD1" s="274"/>
      <c r="OBE1" s="275"/>
      <c r="OBF1" s="274"/>
      <c r="OBG1" s="275"/>
      <c r="OBH1" s="274"/>
      <c r="OBI1" s="275"/>
      <c r="OBJ1" s="274"/>
      <c r="OBK1" s="275"/>
      <c r="OBL1" s="274"/>
      <c r="OBM1" s="275"/>
      <c r="OBN1" s="274"/>
      <c r="OBO1" s="275"/>
      <c r="OBP1" s="274"/>
      <c r="OBQ1" s="275"/>
      <c r="OBR1" s="274"/>
      <c r="OBS1" s="275"/>
      <c r="OBT1" s="274"/>
      <c r="OBU1" s="275"/>
      <c r="OBV1" s="274"/>
      <c r="OBW1" s="275"/>
      <c r="OBX1" s="274"/>
      <c r="OBY1" s="275"/>
      <c r="OBZ1" s="274"/>
      <c r="OCA1" s="275"/>
      <c r="OCB1" s="274"/>
      <c r="OCC1" s="275"/>
      <c r="OCD1" s="274"/>
      <c r="OCE1" s="275"/>
      <c r="OCF1" s="274"/>
      <c r="OCG1" s="275"/>
      <c r="OCH1" s="274"/>
      <c r="OCI1" s="275"/>
      <c r="OCJ1" s="274"/>
      <c r="OCK1" s="275"/>
      <c r="OCL1" s="274"/>
      <c r="OCM1" s="275"/>
      <c r="OCN1" s="274"/>
      <c r="OCO1" s="275"/>
      <c r="OCP1" s="274"/>
      <c r="OCQ1" s="275"/>
      <c r="OCR1" s="274"/>
      <c r="OCS1" s="275"/>
      <c r="OCT1" s="274"/>
      <c r="OCU1" s="275"/>
      <c r="OCV1" s="274"/>
      <c r="OCW1" s="275"/>
      <c r="OCX1" s="274"/>
      <c r="OCY1" s="275"/>
      <c r="OCZ1" s="274"/>
      <c r="ODA1" s="275"/>
      <c r="ODB1" s="274"/>
      <c r="ODC1" s="275"/>
      <c r="ODD1" s="274"/>
      <c r="ODE1" s="275"/>
      <c r="ODF1" s="274"/>
      <c r="ODG1" s="275"/>
      <c r="ODH1" s="274"/>
      <c r="ODI1" s="275"/>
      <c r="ODJ1" s="274"/>
      <c r="ODK1" s="275"/>
      <c r="ODL1" s="274"/>
      <c r="ODM1" s="275"/>
      <c r="ODN1" s="274"/>
      <c r="ODO1" s="275"/>
      <c r="ODP1" s="274"/>
      <c r="ODQ1" s="275"/>
      <c r="ODR1" s="274"/>
      <c r="ODS1" s="275"/>
      <c r="ODT1" s="274"/>
      <c r="ODU1" s="275"/>
      <c r="ODV1" s="274"/>
      <c r="ODW1" s="275"/>
      <c r="ODX1" s="274"/>
      <c r="ODY1" s="275"/>
      <c r="ODZ1" s="274"/>
      <c r="OEA1" s="275"/>
      <c r="OEB1" s="274"/>
      <c r="OEC1" s="275"/>
      <c r="OED1" s="274"/>
      <c r="OEE1" s="275"/>
      <c r="OEF1" s="274"/>
      <c r="OEG1" s="275"/>
      <c r="OEH1" s="274"/>
      <c r="OEI1" s="275"/>
      <c r="OEJ1" s="274"/>
      <c r="OEK1" s="275"/>
      <c r="OEL1" s="274"/>
      <c r="OEM1" s="275"/>
      <c r="OEN1" s="274"/>
      <c r="OEO1" s="275"/>
      <c r="OEP1" s="274"/>
      <c r="OEQ1" s="275"/>
      <c r="OER1" s="274"/>
      <c r="OES1" s="275"/>
      <c r="OET1" s="274"/>
      <c r="OEU1" s="275"/>
      <c r="OEV1" s="274"/>
      <c r="OEW1" s="275"/>
      <c r="OEX1" s="274"/>
      <c r="OEY1" s="275"/>
      <c r="OEZ1" s="274"/>
      <c r="OFA1" s="275"/>
      <c r="OFB1" s="274"/>
      <c r="OFC1" s="275"/>
      <c r="OFD1" s="274"/>
      <c r="OFE1" s="275"/>
      <c r="OFF1" s="274"/>
      <c r="OFG1" s="275"/>
      <c r="OFH1" s="274"/>
      <c r="OFI1" s="275"/>
      <c r="OFJ1" s="274"/>
      <c r="OFK1" s="275"/>
      <c r="OFL1" s="274"/>
      <c r="OFM1" s="275"/>
      <c r="OFN1" s="274"/>
      <c r="OFO1" s="275"/>
      <c r="OFP1" s="274"/>
      <c r="OFQ1" s="275"/>
      <c r="OFR1" s="274"/>
      <c r="OFS1" s="275"/>
      <c r="OFT1" s="274"/>
      <c r="OFU1" s="275"/>
      <c r="OFV1" s="274"/>
      <c r="OFW1" s="275"/>
      <c r="OFX1" s="274"/>
      <c r="OFY1" s="275"/>
      <c r="OFZ1" s="274"/>
      <c r="OGA1" s="275"/>
      <c r="OGB1" s="274"/>
      <c r="OGC1" s="275"/>
      <c r="OGD1" s="274"/>
      <c r="OGE1" s="275"/>
      <c r="OGF1" s="274"/>
      <c r="OGG1" s="275"/>
      <c r="OGH1" s="274"/>
      <c r="OGI1" s="275"/>
      <c r="OGJ1" s="274"/>
      <c r="OGK1" s="275"/>
      <c r="OGL1" s="274"/>
      <c r="OGM1" s="275"/>
      <c r="OGN1" s="274"/>
      <c r="OGO1" s="275"/>
      <c r="OGP1" s="274"/>
      <c r="OGQ1" s="275"/>
      <c r="OGR1" s="274"/>
      <c r="OGS1" s="275"/>
      <c r="OGT1" s="274"/>
      <c r="OGU1" s="275"/>
      <c r="OGV1" s="274"/>
      <c r="OGW1" s="275"/>
      <c r="OGX1" s="274"/>
      <c r="OGY1" s="275"/>
      <c r="OGZ1" s="274"/>
      <c r="OHA1" s="275"/>
      <c r="OHB1" s="274"/>
      <c r="OHC1" s="275"/>
      <c r="OHD1" s="274"/>
      <c r="OHE1" s="275"/>
      <c r="OHF1" s="274"/>
      <c r="OHG1" s="275"/>
      <c r="OHH1" s="274"/>
      <c r="OHI1" s="275"/>
      <c r="OHJ1" s="274"/>
      <c r="OHK1" s="275"/>
      <c r="OHL1" s="274"/>
      <c r="OHM1" s="275"/>
      <c r="OHN1" s="274"/>
      <c r="OHO1" s="275"/>
      <c r="OHP1" s="274"/>
      <c r="OHQ1" s="275"/>
      <c r="OHR1" s="274"/>
      <c r="OHS1" s="275"/>
      <c r="OHT1" s="274"/>
      <c r="OHU1" s="275"/>
      <c r="OHV1" s="274"/>
      <c r="OHW1" s="275"/>
      <c r="OHX1" s="274"/>
      <c r="OHY1" s="275"/>
      <c r="OHZ1" s="274"/>
      <c r="OIA1" s="275"/>
      <c r="OIB1" s="274"/>
      <c r="OIC1" s="275"/>
      <c r="OID1" s="274"/>
      <c r="OIE1" s="275"/>
      <c r="OIF1" s="274"/>
      <c r="OIG1" s="275"/>
      <c r="OIH1" s="274"/>
      <c r="OII1" s="275"/>
      <c r="OIJ1" s="274"/>
      <c r="OIK1" s="275"/>
      <c r="OIL1" s="274"/>
      <c r="OIM1" s="275"/>
      <c r="OIN1" s="274"/>
      <c r="OIO1" s="275"/>
      <c r="OIP1" s="274"/>
      <c r="OIQ1" s="275"/>
      <c r="OIR1" s="274"/>
      <c r="OIS1" s="275"/>
      <c r="OIT1" s="274"/>
      <c r="OIU1" s="275"/>
      <c r="OIV1" s="274"/>
      <c r="OIW1" s="275"/>
      <c r="OIX1" s="274"/>
      <c r="OIY1" s="275"/>
      <c r="OIZ1" s="274"/>
      <c r="OJA1" s="275"/>
      <c r="OJB1" s="274"/>
      <c r="OJC1" s="275"/>
      <c r="OJD1" s="274"/>
      <c r="OJE1" s="275"/>
      <c r="OJF1" s="274"/>
      <c r="OJG1" s="275"/>
      <c r="OJH1" s="274"/>
      <c r="OJI1" s="275"/>
      <c r="OJJ1" s="274"/>
      <c r="OJK1" s="275"/>
      <c r="OJL1" s="274"/>
      <c r="OJM1" s="275"/>
      <c r="OJN1" s="274"/>
      <c r="OJO1" s="275"/>
      <c r="OJP1" s="274"/>
      <c r="OJQ1" s="275"/>
      <c r="OJR1" s="274"/>
      <c r="OJS1" s="275"/>
      <c r="OJT1" s="274"/>
      <c r="OJU1" s="275"/>
      <c r="OJV1" s="274"/>
      <c r="OJW1" s="275"/>
      <c r="OJX1" s="274"/>
      <c r="OJY1" s="275"/>
      <c r="OJZ1" s="274"/>
      <c r="OKA1" s="275"/>
      <c r="OKB1" s="274"/>
      <c r="OKC1" s="275"/>
      <c r="OKD1" s="274"/>
      <c r="OKE1" s="275"/>
      <c r="OKF1" s="274"/>
      <c r="OKG1" s="275"/>
      <c r="OKH1" s="274"/>
      <c r="OKI1" s="275"/>
      <c r="OKJ1" s="274"/>
      <c r="OKK1" s="275"/>
      <c r="OKL1" s="274"/>
      <c r="OKM1" s="275"/>
      <c r="OKN1" s="274"/>
      <c r="OKO1" s="275"/>
      <c r="OKP1" s="274"/>
      <c r="OKQ1" s="275"/>
      <c r="OKR1" s="274"/>
      <c r="OKS1" s="275"/>
      <c r="OKT1" s="274"/>
      <c r="OKU1" s="275"/>
      <c r="OKV1" s="274"/>
      <c r="OKW1" s="275"/>
      <c r="OKX1" s="274"/>
      <c r="OKY1" s="275"/>
      <c r="OKZ1" s="274"/>
      <c r="OLA1" s="275"/>
      <c r="OLB1" s="274"/>
      <c r="OLC1" s="275"/>
      <c r="OLD1" s="274"/>
      <c r="OLE1" s="275"/>
      <c r="OLF1" s="274"/>
      <c r="OLG1" s="275"/>
      <c r="OLH1" s="274"/>
      <c r="OLI1" s="275"/>
      <c r="OLJ1" s="274"/>
      <c r="OLK1" s="275"/>
      <c r="OLL1" s="274"/>
      <c r="OLM1" s="275"/>
      <c r="OLN1" s="274"/>
      <c r="OLO1" s="275"/>
      <c r="OLP1" s="274"/>
      <c r="OLQ1" s="275"/>
      <c r="OLR1" s="274"/>
      <c r="OLS1" s="275"/>
      <c r="OLT1" s="274"/>
      <c r="OLU1" s="275"/>
      <c r="OLV1" s="274"/>
      <c r="OLW1" s="275"/>
      <c r="OLX1" s="274"/>
      <c r="OLY1" s="275"/>
      <c r="OLZ1" s="274"/>
      <c r="OMA1" s="275"/>
      <c r="OMB1" s="274"/>
      <c r="OMC1" s="275"/>
      <c r="OMD1" s="274"/>
      <c r="OME1" s="275"/>
      <c r="OMF1" s="274"/>
      <c r="OMG1" s="275"/>
      <c r="OMH1" s="274"/>
      <c r="OMI1" s="275"/>
      <c r="OMJ1" s="274"/>
      <c r="OMK1" s="275"/>
      <c r="OML1" s="274"/>
      <c r="OMM1" s="275"/>
      <c r="OMN1" s="274"/>
      <c r="OMO1" s="275"/>
      <c r="OMP1" s="274"/>
      <c r="OMQ1" s="275"/>
      <c r="OMR1" s="274"/>
      <c r="OMS1" s="275"/>
      <c r="OMT1" s="274"/>
      <c r="OMU1" s="275"/>
      <c r="OMV1" s="274"/>
      <c r="OMW1" s="275"/>
      <c r="OMX1" s="274"/>
      <c r="OMY1" s="275"/>
      <c r="OMZ1" s="274"/>
      <c r="ONA1" s="275"/>
      <c r="ONB1" s="274"/>
      <c r="ONC1" s="275"/>
      <c r="OND1" s="274"/>
      <c r="ONE1" s="275"/>
      <c r="ONF1" s="274"/>
      <c r="ONG1" s="275"/>
      <c r="ONH1" s="274"/>
      <c r="ONI1" s="275"/>
      <c r="ONJ1" s="274"/>
      <c r="ONK1" s="275"/>
      <c r="ONL1" s="274"/>
      <c r="ONM1" s="275"/>
      <c r="ONN1" s="274"/>
      <c r="ONO1" s="275"/>
      <c r="ONP1" s="274"/>
      <c r="ONQ1" s="275"/>
      <c r="ONR1" s="274"/>
      <c r="ONS1" s="275"/>
      <c r="ONT1" s="274"/>
      <c r="ONU1" s="275"/>
      <c r="ONV1" s="274"/>
      <c r="ONW1" s="275"/>
      <c r="ONX1" s="274"/>
      <c r="ONY1" s="275"/>
      <c r="ONZ1" s="274"/>
      <c r="OOA1" s="275"/>
      <c r="OOB1" s="274"/>
      <c r="OOC1" s="275"/>
      <c r="OOD1" s="274"/>
      <c r="OOE1" s="275"/>
      <c r="OOF1" s="274"/>
      <c r="OOG1" s="275"/>
      <c r="OOH1" s="274"/>
      <c r="OOI1" s="275"/>
      <c r="OOJ1" s="274"/>
      <c r="OOK1" s="275"/>
      <c r="OOL1" s="274"/>
      <c r="OOM1" s="275"/>
      <c r="OON1" s="274"/>
      <c r="OOO1" s="275"/>
      <c r="OOP1" s="274"/>
      <c r="OOQ1" s="275"/>
      <c r="OOR1" s="274"/>
      <c r="OOS1" s="275"/>
      <c r="OOT1" s="274"/>
      <c r="OOU1" s="275"/>
      <c r="OOV1" s="274"/>
      <c r="OOW1" s="275"/>
      <c r="OOX1" s="274"/>
      <c r="OOY1" s="275"/>
      <c r="OOZ1" s="274"/>
      <c r="OPA1" s="275"/>
      <c r="OPB1" s="274"/>
      <c r="OPC1" s="275"/>
      <c r="OPD1" s="274"/>
      <c r="OPE1" s="275"/>
      <c r="OPF1" s="274"/>
      <c r="OPG1" s="275"/>
      <c r="OPH1" s="274"/>
      <c r="OPI1" s="275"/>
      <c r="OPJ1" s="274"/>
      <c r="OPK1" s="275"/>
      <c r="OPL1" s="274"/>
      <c r="OPM1" s="275"/>
      <c r="OPN1" s="274"/>
      <c r="OPO1" s="275"/>
      <c r="OPP1" s="274"/>
      <c r="OPQ1" s="275"/>
      <c r="OPR1" s="274"/>
      <c r="OPS1" s="275"/>
      <c r="OPT1" s="274"/>
      <c r="OPU1" s="275"/>
      <c r="OPV1" s="274"/>
      <c r="OPW1" s="275"/>
      <c r="OPX1" s="274"/>
      <c r="OPY1" s="275"/>
      <c r="OPZ1" s="274"/>
      <c r="OQA1" s="275"/>
      <c r="OQB1" s="274"/>
      <c r="OQC1" s="275"/>
      <c r="OQD1" s="274"/>
      <c r="OQE1" s="275"/>
      <c r="OQF1" s="274"/>
      <c r="OQG1" s="275"/>
      <c r="OQH1" s="274"/>
      <c r="OQI1" s="275"/>
      <c r="OQJ1" s="274"/>
      <c r="OQK1" s="275"/>
      <c r="OQL1" s="274"/>
      <c r="OQM1" s="275"/>
      <c r="OQN1" s="274"/>
      <c r="OQO1" s="275"/>
      <c r="OQP1" s="274"/>
      <c r="OQQ1" s="275"/>
      <c r="OQR1" s="274"/>
      <c r="OQS1" s="275"/>
      <c r="OQT1" s="274"/>
      <c r="OQU1" s="275"/>
      <c r="OQV1" s="274"/>
      <c r="OQW1" s="275"/>
      <c r="OQX1" s="274"/>
      <c r="OQY1" s="275"/>
      <c r="OQZ1" s="274"/>
      <c r="ORA1" s="275"/>
      <c r="ORB1" s="274"/>
      <c r="ORC1" s="275"/>
      <c r="ORD1" s="274"/>
      <c r="ORE1" s="275"/>
      <c r="ORF1" s="274"/>
      <c r="ORG1" s="275"/>
      <c r="ORH1" s="274"/>
      <c r="ORI1" s="275"/>
      <c r="ORJ1" s="274"/>
      <c r="ORK1" s="275"/>
      <c r="ORL1" s="274"/>
      <c r="ORM1" s="275"/>
      <c r="ORN1" s="274"/>
      <c r="ORO1" s="275"/>
      <c r="ORP1" s="274"/>
      <c r="ORQ1" s="275"/>
      <c r="ORR1" s="274"/>
      <c r="ORS1" s="275"/>
      <c r="ORT1" s="274"/>
      <c r="ORU1" s="275"/>
      <c r="ORV1" s="274"/>
      <c r="ORW1" s="275"/>
      <c r="ORX1" s="274"/>
      <c r="ORY1" s="275"/>
      <c r="ORZ1" s="274"/>
      <c r="OSA1" s="275"/>
      <c r="OSB1" s="274"/>
      <c r="OSC1" s="275"/>
      <c r="OSD1" s="274"/>
      <c r="OSE1" s="275"/>
      <c r="OSF1" s="274"/>
      <c r="OSG1" s="275"/>
      <c r="OSH1" s="274"/>
      <c r="OSI1" s="275"/>
      <c r="OSJ1" s="274"/>
      <c r="OSK1" s="275"/>
      <c r="OSL1" s="274"/>
      <c r="OSM1" s="275"/>
      <c r="OSN1" s="274"/>
      <c r="OSO1" s="275"/>
      <c r="OSP1" s="274"/>
      <c r="OSQ1" s="275"/>
      <c r="OSR1" s="274"/>
      <c r="OSS1" s="275"/>
      <c r="OST1" s="274"/>
      <c r="OSU1" s="275"/>
      <c r="OSV1" s="274"/>
      <c r="OSW1" s="275"/>
      <c r="OSX1" s="274"/>
      <c r="OSY1" s="275"/>
      <c r="OSZ1" s="274"/>
      <c r="OTA1" s="275"/>
      <c r="OTB1" s="274"/>
      <c r="OTC1" s="275"/>
      <c r="OTD1" s="274"/>
      <c r="OTE1" s="275"/>
      <c r="OTF1" s="274"/>
      <c r="OTG1" s="275"/>
      <c r="OTH1" s="274"/>
      <c r="OTI1" s="275"/>
      <c r="OTJ1" s="274"/>
      <c r="OTK1" s="275"/>
      <c r="OTL1" s="274"/>
      <c r="OTM1" s="275"/>
      <c r="OTN1" s="274"/>
      <c r="OTO1" s="275"/>
      <c r="OTP1" s="274"/>
      <c r="OTQ1" s="275"/>
      <c r="OTR1" s="274"/>
      <c r="OTS1" s="275"/>
      <c r="OTT1" s="274"/>
      <c r="OTU1" s="275"/>
      <c r="OTV1" s="274"/>
      <c r="OTW1" s="275"/>
      <c r="OTX1" s="274"/>
      <c r="OTY1" s="275"/>
      <c r="OTZ1" s="274"/>
      <c r="OUA1" s="275"/>
      <c r="OUB1" s="274"/>
      <c r="OUC1" s="275"/>
      <c r="OUD1" s="274"/>
      <c r="OUE1" s="275"/>
      <c r="OUF1" s="274"/>
      <c r="OUG1" s="275"/>
      <c r="OUH1" s="274"/>
      <c r="OUI1" s="275"/>
      <c r="OUJ1" s="274"/>
      <c r="OUK1" s="275"/>
      <c r="OUL1" s="274"/>
      <c r="OUM1" s="275"/>
      <c r="OUN1" s="274"/>
      <c r="OUO1" s="275"/>
      <c r="OUP1" s="274"/>
      <c r="OUQ1" s="275"/>
      <c r="OUR1" s="274"/>
      <c r="OUS1" s="275"/>
      <c r="OUT1" s="274"/>
      <c r="OUU1" s="275"/>
      <c r="OUV1" s="274"/>
      <c r="OUW1" s="275"/>
      <c r="OUX1" s="274"/>
      <c r="OUY1" s="275"/>
      <c r="OUZ1" s="274"/>
      <c r="OVA1" s="275"/>
      <c r="OVB1" s="274"/>
      <c r="OVC1" s="275"/>
      <c r="OVD1" s="274"/>
      <c r="OVE1" s="275"/>
      <c r="OVF1" s="274"/>
      <c r="OVG1" s="275"/>
      <c r="OVH1" s="274"/>
      <c r="OVI1" s="275"/>
      <c r="OVJ1" s="274"/>
      <c r="OVK1" s="275"/>
      <c r="OVL1" s="274"/>
      <c r="OVM1" s="275"/>
      <c r="OVN1" s="274"/>
      <c r="OVO1" s="275"/>
      <c r="OVP1" s="274"/>
      <c r="OVQ1" s="275"/>
      <c r="OVR1" s="274"/>
      <c r="OVS1" s="275"/>
      <c r="OVT1" s="274"/>
      <c r="OVU1" s="275"/>
      <c r="OVV1" s="274"/>
      <c r="OVW1" s="275"/>
      <c r="OVX1" s="274"/>
      <c r="OVY1" s="275"/>
      <c r="OVZ1" s="274"/>
      <c r="OWA1" s="275"/>
      <c r="OWB1" s="274"/>
      <c r="OWC1" s="275"/>
      <c r="OWD1" s="274"/>
      <c r="OWE1" s="275"/>
      <c r="OWF1" s="274"/>
      <c r="OWG1" s="275"/>
      <c r="OWH1" s="274"/>
      <c r="OWI1" s="275"/>
      <c r="OWJ1" s="274"/>
      <c r="OWK1" s="275"/>
      <c r="OWL1" s="274"/>
      <c r="OWM1" s="275"/>
      <c r="OWN1" s="274"/>
      <c r="OWO1" s="275"/>
      <c r="OWP1" s="274"/>
      <c r="OWQ1" s="275"/>
      <c r="OWR1" s="274"/>
      <c r="OWS1" s="275"/>
      <c r="OWT1" s="274"/>
      <c r="OWU1" s="275"/>
      <c r="OWV1" s="274"/>
      <c r="OWW1" s="275"/>
      <c r="OWX1" s="274"/>
      <c r="OWY1" s="275"/>
      <c r="OWZ1" s="274"/>
      <c r="OXA1" s="275"/>
      <c r="OXB1" s="274"/>
      <c r="OXC1" s="275"/>
      <c r="OXD1" s="274"/>
      <c r="OXE1" s="275"/>
      <c r="OXF1" s="274"/>
      <c r="OXG1" s="275"/>
      <c r="OXH1" s="274"/>
      <c r="OXI1" s="275"/>
      <c r="OXJ1" s="274"/>
      <c r="OXK1" s="275"/>
      <c r="OXL1" s="274"/>
      <c r="OXM1" s="275"/>
      <c r="OXN1" s="274"/>
      <c r="OXO1" s="275"/>
      <c r="OXP1" s="274"/>
      <c r="OXQ1" s="275"/>
      <c r="OXR1" s="274"/>
      <c r="OXS1" s="275"/>
      <c r="OXT1" s="274"/>
      <c r="OXU1" s="275"/>
      <c r="OXV1" s="274"/>
      <c r="OXW1" s="275"/>
      <c r="OXX1" s="274"/>
      <c r="OXY1" s="275"/>
      <c r="OXZ1" s="274"/>
      <c r="OYA1" s="275"/>
      <c r="OYB1" s="274"/>
      <c r="OYC1" s="275"/>
      <c r="OYD1" s="274"/>
      <c r="OYE1" s="275"/>
      <c r="OYF1" s="274"/>
      <c r="OYG1" s="275"/>
      <c r="OYH1" s="274"/>
      <c r="OYI1" s="275"/>
      <c r="OYJ1" s="274"/>
      <c r="OYK1" s="275"/>
      <c r="OYL1" s="274"/>
      <c r="OYM1" s="275"/>
      <c r="OYN1" s="274"/>
      <c r="OYO1" s="275"/>
      <c r="OYP1" s="274"/>
      <c r="OYQ1" s="275"/>
      <c r="OYR1" s="274"/>
      <c r="OYS1" s="275"/>
      <c r="OYT1" s="274"/>
      <c r="OYU1" s="275"/>
      <c r="OYV1" s="274"/>
      <c r="OYW1" s="275"/>
      <c r="OYX1" s="274"/>
      <c r="OYY1" s="275"/>
      <c r="OYZ1" s="274"/>
      <c r="OZA1" s="275"/>
      <c r="OZB1" s="274"/>
      <c r="OZC1" s="275"/>
      <c r="OZD1" s="274"/>
      <c r="OZE1" s="275"/>
      <c r="OZF1" s="274"/>
      <c r="OZG1" s="275"/>
      <c r="OZH1" s="274"/>
      <c r="OZI1" s="275"/>
      <c r="OZJ1" s="274"/>
      <c r="OZK1" s="275"/>
      <c r="OZL1" s="274"/>
      <c r="OZM1" s="275"/>
      <c r="OZN1" s="274"/>
      <c r="OZO1" s="275"/>
      <c r="OZP1" s="274"/>
      <c r="OZQ1" s="275"/>
      <c r="OZR1" s="274"/>
      <c r="OZS1" s="275"/>
      <c r="OZT1" s="274"/>
      <c r="OZU1" s="275"/>
      <c r="OZV1" s="274"/>
      <c r="OZW1" s="275"/>
      <c r="OZX1" s="274"/>
      <c r="OZY1" s="275"/>
      <c r="OZZ1" s="274"/>
      <c r="PAA1" s="275"/>
      <c r="PAB1" s="274"/>
      <c r="PAC1" s="275"/>
      <c r="PAD1" s="274"/>
      <c r="PAE1" s="275"/>
      <c r="PAF1" s="274"/>
      <c r="PAG1" s="275"/>
      <c r="PAH1" s="274"/>
      <c r="PAI1" s="275"/>
      <c r="PAJ1" s="274"/>
      <c r="PAK1" s="275"/>
      <c r="PAL1" s="274"/>
      <c r="PAM1" s="275"/>
      <c r="PAN1" s="274"/>
      <c r="PAO1" s="275"/>
      <c r="PAP1" s="274"/>
      <c r="PAQ1" s="275"/>
      <c r="PAR1" s="274"/>
      <c r="PAS1" s="275"/>
      <c r="PAT1" s="274"/>
      <c r="PAU1" s="275"/>
      <c r="PAV1" s="274"/>
      <c r="PAW1" s="275"/>
      <c r="PAX1" s="274"/>
      <c r="PAY1" s="275"/>
      <c r="PAZ1" s="274"/>
      <c r="PBA1" s="275"/>
      <c r="PBB1" s="274"/>
      <c r="PBC1" s="275"/>
      <c r="PBD1" s="274"/>
      <c r="PBE1" s="275"/>
      <c r="PBF1" s="274"/>
      <c r="PBG1" s="275"/>
      <c r="PBH1" s="274"/>
      <c r="PBI1" s="275"/>
      <c r="PBJ1" s="274"/>
      <c r="PBK1" s="275"/>
      <c r="PBL1" s="274"/>
      <c r="PBM1" s="275"/>
      <c r="PBN1" s="274"/>
      <c r="PBO1" s="275"/>
      <c r="PBP1" s="274"/>
      <c r="PBQ1" s="275"/>
      <c r="PBR1" s="274"/>
      <c r="PBS1" s="275"/>
      <c r="PBT1" s="274"/>
      <c r="PBU1" s="275"/>
      <c r="PBV1" s="274"/>
      <c r="PBW1" s="275"/>
      <c r="PBX1" s="274"/>
      <c r="PBY1" s="275"/>
      <c r="PBZ1" s="274"/>
      <c r="PCA1" s="275"/>
      <c r="PCB1" s="274"/>
      <c r="PCC1" s="275"/>
      <c r="PCD1" s="274"/>
      <c r="PCE1" s="275"/>
      <c r="PCF1" s="274"/>
      <c r="PCG1" s="275"/>
      <c r="PCH1" s="274"/>
      <c r="PCI1" s="275"/>
      <c r="PCJ1" s="274"/>
      <c r="PCK1" s="275"/>
      <c r="PCL1" s="274"/>
      <c r="PCM1" s="275"/>
      <c r="PCN1" s="274"/>
      <c r="PCO1" s="275"/>
      <c r="PCP1" s="274"/>
      <c r="PCQ1" s="275"/>
      <c r="PCR1" s="274"/>
      <c r="PCS1" s="275"/>
      <c r="PCT1" s="274"/>
      <c r="PCU1" s="275"/>
      <c r="PCV1" s="274"/>
      <c r="PCW1" s="275"/>
      <c r="PCX1" s="274"/>
      <c r="PCY1" s="275"/>
      <c r="PCZ1" s="274"/>
      <c r="PDA1" s="275"/>
      <c r="PDB1" s="274"/>
      <c r="PDC1" s="275"/>
      <c r="PDD1" s="274"/>
      <c r="PDE1" s="275"/>
      <c r="PDF1" s="274"/>
      <c r="PDG1" s="275"/>
      <c r="PDH1" s="274"/>
      <c r="PDI1" s="275"/>
      <c r="PDJ1" s="274"/>
      <c r="PDK1" s="275"/>
      <c r="PDL1" s="274"/>
      <c r="PDM1" s="275"/>
      <c r="PDN1" s="274"/>
      <c r="PDO1" s="275"/>
      <c r="PDP1" s="274"/>
      <c r="PDQ1" s="275"/>
      <c r="PDR1" s="274"/>
      <c r="PDS1" s="275"/>
      <c r="PDT1" s="274"/>
      <c r="PDU1" s="275"/>
      <c r="PDV1" s="274"/>
      <c r="PDW1" s="275"/>
      <c r="PDX1" s="274"/>
      <c r="PDY1" s="275"/>
      <c r="PDZ1" s="274"/>
      <c r="PEA1" s="275"/>
      <c r="PEB1" s="274"/>
      <c r="PEC1" s="275"/>
      <c r="PED1" s="274"/>
      <c r="PEE1" s="275"/>
      <c r="PEF1" s="274"/>
      <c r="PEG1" s="275"/>
      <c r="PEH1" s="274"/>
      <c r="PEI1" s="275"/>
      <c r="PEJ1" s="274"/>
      <c r="PEK1" s="275"/>
      <c r="PEL1" s="274"/>
      <c r="PEM1" s="275"/>
      <c r="PEN1" s="274"/>
      <c r="PEO1" s="275"/>
      <c r="PEP1" s="274"/>
      <c r="PEQ1" s="275"/>
      <c r="PER1" s="274"/>
      <c r="PES1" s="275"/>
      <c r="PET1" s="274"/>
      <c r="PEU1" s="275"/>
      <c r="PEV1" s="274"/>
      <c r="PEW1" s="275"/>
      <c r="PEX1" s="274"/>
      <c r="PEY1" s="275"/>
      <c r="PEZ1" s="274"/>
      <c r="PFA1" s="275"/>
      <c r="PFB1" s="274"/>
      <c r="PFC1" s="275"/>
      <c r="PFD1" s="274"/>
      <c r="PFE1" s="275"/>
      <c r="PFF1" s="274"/>
      <c r="PFG1" s="275"/>
      <c r="PFH1" s="274"/>
      <c r="PFI1" s="275"/>
      <c r="PFJ1" s="274"/>
      <c r="PFK1" s="275"/>
      <c r="PFL1" s="274"/>
      <c r="PFM1" s="275"/>
      <c r="PFN1" s="274"/>
      <c r="PFO1" s="275"/>
      <c r="PFP1" s="274"/>
      <c r="PFQ1" s="275"/>
      <c r="PFR1" s="274"/>
      <c r="PFS1" s="275"/>
      <c r="PFT1" s="274"/>
      <c r="PFU1" s="275"/>
      <c r="PFV1" s="274"/>
      <c r="PFW1" s="275"/>
      <c r="PFX1" s="274"/>
      <c r="PFY1" s="275"/>
      <c r="PFZ1" s="274"/>
      <c r="PGA1" s="275"/>
      <c r="PGB1" s="274"/>
      <c r="PGC1" s="275"/>
      <c r="PGD1" s="274"/>
      <c r="PGE1" s="275"/>
      <c r="PGF1" s="274"/>
      <c r="PGG1" s="275"/>
      <c r="PGH1" s="274"/>
      <c r="PGI1" s="275"/>
      <c r="PGJ1" s="274"/>
      <c r="PGK1" s="275"/>
      <c r="PGL1" s="274"/>
      <c r="PGM1" s="275"/>
      <c r="PGN1" s="274"/>
      <c r="PGO1" s="275"/>
      <c r="PGP1" s="274"/>
      <c r="PGQ1" s="275"/>
      <c r="PGR1" s="274"/>
      <c r="PGS1" s="275"/>
      <c r="PGT1" s="274"/>
      <c r="PGU1" s="275"/>
      <c r="PGV1" s="274"/>
      <c r="PGW1" s="275"/>
      <c r="PGX1" s="274"/>
      <c r="PGY1" s="275"/>
      <c r="PGZ1" s="274"/>
      <c r="PHA1" s="275"/>
      <c r="PHB1" s="274"/>
      <c r="PHC1" s="275"/>
      <c r="PHD1" s="274"/>
      <c r="PHE1" s="275"/>
      <c r="PHF1" s="274"/>
      <c r="PHG1" s="275"/>
      <c r="PHH1" s="274"/>
      <c r="PHI1" s="275"/>
      <c r="PHJ1" s="274"/>
      <c r="PHK1" s="275"/>
      <c r="PHL1" s="274"/>
      <c r="PHM1" s="275"/>
      <c r="PHN1" s="274"/>
      <c r="PHO1" s="275"/>
      <c r="PHP1" s="274"/>
      <c r="PHQ1" s="275"/>
      <c r="PHR1" s="274"/>
      <c r="PHS1" s="275"/>
      <c r="PHT1" s="274"/>
      <c r="PHU1" s="275"/>
      <c r="PHV1" s="274"/>
      <c r="PHW1" s="275"/>
      <c r="PHX1" s="274"/>
      <c r="PHY1" s="275"/>
      <c r="PHZ1" s="274"/>
      <c r="PIA1" s="275"/>
      <c r="PIB1" s="274"/>
      <c r="PIC1" s="275"/>
      <c r="PID1" s="274"/>
      <c r="PIE1" s="275"/>
      <c r="PIF1" s="274"/>
      <c r="PIG1" s="275"/>
      <c r="PIH1" s="274"/>
      <c r="PII1" s="275"/>
      <c r="PIJ1" s="274"/>
      <c r="PIK1" s="275"/>
      <c r="PIL1" s="274"/>
      <c r="PIM1" s="275"/>
      <c r="PIN1" s="274"/>
      <c r="PIO1" s="275"/>
      <c r="PIP1" s="274"/>
      <c r="PIQ1" s="275"/>
      <c r="PIR1" s="274"/>
      <c r="PIS1" s="275"/>
      <c r="PIT1" s="274"/>
      <c r="PIU1" s="275"/>
      <c r="PIV1" s="274"/>
      <c r="PIW1" s="275"/>
      <c r="PIX1" s="274"/>
      <c r="PIY1" s="275"/>
      <c r="PIZ1" s="274"/>
      <c r="PJA1" s="275"/>
      <c r="PJB1" s="274"/>
      <c r="PJC1" s="275"/>
      <c r="PJD1" s="274"/>
      <c r="PJE1" s="275"/>
      <c r="PJF1" s="274"/>
      <c r="PJG1" s="275"/>
      <c r="PJH1" s="274"/>
      <c r="PJI1" s="275"/>
      <c r="PJJ1" s="274"/>
      <c r="PJK1" s="275"/>
      <c r="PJL1" s="274"/>
      <c r="PJM1" s="275"/>
      <c r="PJN1" s="274"/>
      <c r="PJO1" s="275"/>
      <c r="PJP1" s="274"/>
      <c r="PJQ1" s="275"/>
      <c r="PJR1" s="274"/>
      <c r="PJS1" s="275"/>
      <c r="PJT1" s="274"/>
      <c r="PJU1" s="275"/>
      <c r="PJV1" s="274"/>
      <c r="PJW1" s="275"/>
      <c r="PJX1" s="274"/>
      <c r="PJY1" s="275"/>
      <c r="PJZ1" s="274"/>
      <c r="PKA1" s="275"/>
      <c r="PKB1" s="274"/>
      <c r="PKC1" s="275"/>
      <c r="PKD1" s="274"/>
      <c r="PKE1" s="275"/>
      <c r="PKF1" s="274"/>
      <c r="PKG1" s="275"/>
      <c r="PKH1" s="274"/>
      <c r="PKI1" s="275"/>
      <c r="PKJ1" s="274"/>
      <c r="PKK1" s="275"/>
      <c r="PKL1" s="274"/>
      <c r="PKM1" s="275"/>
      <c r="PKN1" s="274"/>
      <c r="PKO1" s="275"/>
      <c r="PKP1" s="274"/>
      <c r="PKQ1" s="275"/>
      <c r="PKR1" s="274"/>
      <c r="PKS1" s="275"/>
      <c r="PKT1" s="274"/>
      <c r="PKU1" s="275"/>
      <c r="PKV1" s="274"/>
      <c r="PKW1" s="275"/>
      <c r="PKX1" s="274"/>
      <c r="PKY1" s="275"/>
      <c r="PKZ1" s="274"/>
      <c r="PLA1" s="275"/>
      <c r="PLB1" s="274"/>
      <c r="PLC1" s="275"/>
      <c r="PLD1" s="274"/>
      <c r="PLE1" s="275"/>
      <c r="PLF1" s="274"/>
      <c r="PLG1" s="275"/>
      <c r="PLH1" s="274"/>
      <c r="PLI1" s="275"/>
      <c r="PLJ1" s="274"/>
      <c r="PLK1" s="275"/>
      <c r="PLL1" s="274"/>
      <c r="PLM1" s="275"/>
      <c r="PLN1" s="274"/>
      <c r="PLO1" s="275"/>
      <c r="PLP1" s="274"/>
      <c r="PLQ1" s="275"/>
      <c r="PLR1" s="274"/>
      <c r="PLS1" s="275"/>
      <c r="PLT1" s="274"/>
      <c r="PLU1" s="275"/>
      <c r="PLV1" s="274"/>
      <c r="PLW1" s="275"/>
      <c r="PLX1" s="274"/>
      <c r="PLY1" s="275"/>
      <c r="PLZ1" s="274"/>
      <c r="PMA1" s="275"/>
      <c r="PMB1" s="274"/>
      <c r="PMC1" s="275"/>
      <c r="PMD1" s="274"/>
      <c r="PME1" s="275"/>
      <c r="PMF1" s="274"/>
      <c r="PMG1" s="275"/>
      <c r="PMH1" s="274"/>
      <c r="PMI1" s="275"/>
      <c r="PMJ1" s="274"/>
      <c r="PMK1" s="275"/>
      <c r="PML1" s="274"/>
      <c r="PMM1" s="275"/>
      <c r="PMN1" s="274"/>
      <c r="PMO1" s="275"/>
      <c r="PMP1" s="274"/>
      <c r="PMQ1" s="275"/>
      <c r="PMR1" s="274"/>
      <c r="PMS1" s="275"/>
      <c r="PMT1" s="274"/>
      <c r="PMU1" s="275"/>
      <c r="PMV1" s="274"/>
      <c r="PMW1" s="275"/>
      <c r="PMX1" s="274"/>
      <c r="PMY1" s="275"/>
      <c r="PMZ1" s="274"/>
      <c r="PNA1" s="275"/>
      <c r="PNB1" s="274"/>
      <c r="PNC1" s="275"/>
      <c r="PND1" s="274"/>
      <c r="PNE1" s="275"/>
      <c r="PNF1" s="274"/>
      <c r="PNG1" s="275"/>
      <c r="PNH1" s="274"/>
      <c r="PNI1" s="275"/>
      <c r="PNJ1" s="274"/>
      <c r="PNK1" s="275"/>
      <c r="PNL1" s="274"/>
      <c r="PNM1" s="275"/>
      <c r="PNN1" s="274"/>
      <c r="PNO1" s="275"/>
      <c r="PNP1" s="274"/>
      <c r="PNQ1" s="275"/>
      <c r="PNR1" s="274"/>
      <c r="PNS1" s="275"/>
      <c r="PNT1" s="274"/>
      <c r="PNU1" s="275"/>
      <c r="PNV1" s="274"/>
      <c r="PNW1" s="275"/>
      <c r="PNX1" s="274"/>
      <c r="PNY1" s="275"/>
      <c r="PNZ1" s="274"/>
      <c r="POA1" s="275"/>
      <c r="POB1" s="274"/>
      <c r="POC1" s="275"/>
      <c r="POD1" s="274"/>
      <c r="POE1" s="275"/>
      <c r="POF1" s="274"/>
      <c r="POG1" s="275"/>
      <c r="POH1" s="274"/>
      <c r="POI1" s="275"/>
      <c r="POJ1" s="274"/>
      <c r="POK1" s="275"/>
      <c r="POL1" s="274"/>
      <c r="POM1" s="275"/>
      <c r="PON1" s="274"/>
      <c r="POO1" s="275"/>
      <c r="POP1" s="274"/>
      <c r="POQ1" s="275"/>
      <c r="POR1" s="274"/>
      <c r="POS1" s="275"/>
      <c r="POT1" s="274"/>
      <c r="POU1" s="275"/>
      <c r="POV1" s="274"/>
      <c r="POW1" s="275"/>
      <c r="POX1" s="274"/>
      <c r="POY1" s="275"/>
      <c r="POZ1" s="274"/>
      <c r="PPA1" s="275"/>
      <c r="PPB1" s="274"/>
      <c r="PPC1" s="275"/>
      <c r="PPD1" s="274"/>
      <c r="PPE1" s="275"/>
      <c r="PPF1" s="274"/>
      <c r="PPG1" s="275"/>
      <c r="PPH1" s="274"/>
      <c r="PPI1" s="275"/>
      <c r="PPJ1" s="274"/>
      <c r="PPK1" s="275"/>
      <c r="PPL1" s="274"/>
      <c r="PPM1" s="275"/>
      <c r="PPN1" s="274"/>
      <c r="PPO1" s="275"/>
      <c r="PPP1" s="274"/>
      <c r="PPQ1" s="275"/>
      <c r="PPR1" s="274"/>
      <c r="PPS1" s="275"/>
      <c r="PPT1" s="274"/>
      <c r="PPU1" s="275"/>
      <c r="PPV1" s="274"/>
      <c r="PPW1" s="275"/>
      <c r="PPX1" s="274"/>
      <c r="PPY1" s="275"/>
      <c r="PPZ1" s="274"/>
      <c r="PQA1" s="275"/>
      <c r="PQB1" s="274"/>
      <c r="PQC1" s="275"/>
      <c r="PQD1" s="274"/>
      <c r="PQE1" s="275"/>
      <c r="PQF1" s="274"/>
      <c r="PQG1" s="275"/>
      <c r="PQH1" s="274"/>
      <c r="PQI1" s="275"/>
      <c r="PQJ1" s="274"/>
      <c r="PQK1" s="275"/>
      <c r="PQL1" s="274"/>
      <c r="PQM1" s="275"/>
      <c r="PQN1" s="274"/>
      <c r="PQO1" s="275"/>
      <c r="PQP1" s="274"/>
      <c r="PQQ1" s="275"/>
      <c r="PQR1" s="274"/>
      <c r="PQS1" s="275"/>
      <c r="PQT1" s="274"/>
      <c r="PQU1" s="275"/>
      <c r="PQV1" s="274"/>
      <c r="PQW1" s="275"/>
      <c r="PQX1" s="274"/>
      <c r="PQY1" s="275"/>
      <c r="PQZ1" s="274"/>
      <c r="PRA1" s="275"/>
      <c r="PRB1" s="274"/>
      <c r="PRC1" s="275"/>
      <c r="PRD1" s="274"/>
      <c r="PRE1" s="275"/>
      <c r="PRF1" s="274"/>
      <c r="PRG1" s="275"/>
      <c r="PRH1" s="274"/>
      <c r="PRI1" s="275"/>
      <c r="PRJ1" s="274"/>
      <c r="PRK1" s="275"/>
      <c r="PRL1" s="274"/>
      <c r="PRM1" s="275"/>
      <c r="PRN1" s="274"/>
      <c r="PRO1" s="275"/>
      <c r="PRP1" s="274"/>
      <c r="PRQ1" s="275"/>
      <c r="PRR1" s="274"/>
      <c r="PRS1" s="275"/>
      <c r="PRT1" s="274"/>
      <c r="PRU1" s="275"/>
      <c r="PRV1" s="274"/>
      <c r="PRW1" s="275"/>
      <c r="PRX1" s="274"/>
      <c r="PRY1" s="275"/>
      <c r="PRZ1" s="274"/>
      <c r="PSA1" s="275"/>
      <c r="PSB1" s="274"/>
      <c r="PSC1" s="275"/>
      <c r="PSD1" s="274"/>
      <c r="PSE1" s="275"/>
      <c r="PSF1" s="274"/>
      <c r="PSG1" s="275"/>
      <c r="PSH1" s="274"/>
      <c r="PSI1" s="275"/>
      <c r="PSJ1" s="274"/>
      <c r="PSK1" s="275"/>
      <c r="PSL1" s="274"/>
      <c r="PSM1" s="275"/>
      <c r="PSN1" s="274"/>
      <c r="PSO1" s="275"/>
      <c r="PSP1" s="274"/>
      <c r="PSQ1" s="275"/>
      <c r="PSR1" s="274"/>
      <c r="PSS1" s="275"/>
      <c r="PST1" s="274"/>
      <c r="PSU1" s="275"/>
      <c r="PSV1" s="274"/>
      <c r="PSW1" s="275"/>
      <c r="PSX1" s="274"/>
      <c r="PSY1" s="275"/>
      <c r="PSZ1" s="274"/>
      <c r="PTA1" s="275"/>
      <c r="PTB1" s="274"/>
      <c r="PTC1" s="275"/>
      <c r="PTD1" s="274"/>
      <c r="PTE1" s="275"/>
      <c r="PTF1" s="274"/>
      <c r="PTG1" s="275"/>
      <c r="PTH1" s="274"/>
      <c r="PTI1" s="275"/>
      <c r="PTJ1" s="274"/>
      <c r="PTK1" s="275"/>
      <c r="PTL1" s="274"/>
      <c r="PTM1" s="275"/>
      <c r="PTN1" s="274"/>
      <c r="PTO1" s="275"/>
      <c r="PTP1" s="274"/>
      <c r="PTQ1" s="275"/>
      <c r="PTR1" s="274"/>
      <c r="PTS1" s="275"/>
      <c r="PTT1" s="274"/>
      <c r="PTU1" s="275"/>
      <c r="PTV1" s="274"/>
      <c r="PTW1" s="275"/>
      <c r="PTX1" s="274"/>
      <c r="PTY1" s="275"/>
      <c r="PTZ1" s="274"/>
      <c r="PUA1" s="275"/>
      <c r="PUB1" s="274"/>
      <c r="PUC1" s="275"/>
      <c r="PUD1" s="274"/>
      <c r="PUE1" s="275"/>
      <c r="PUF1" s="274"/>
      <c r="PUG1" s="275"/>
      <c r="PUH1" s="274"/>
      <c r="PUI1" s="275"/>
      <c r="PUJ1" s="274"/>
      <c r="PUK1" s="275"/>
      <c r="PUL1" s="274"/>
      <c r="PUM1" s="275"/>
      <c r="PUN1" s="274"/>
      <c r="PUO1" s="275"/>
      <c r="PUP1" s="274"/>
      <c r="PUQ1" s="275"/>
      <c r="PUR1" s="274"/>
      <c r="PUS1" s="275"/>
      <c r="PUT1" s="274"/>
      <c r="PUU1" s="275"/>
      <c r="PUV1" s="274"/>
      <c r="PUW1" s="275"/>
      <c r="PUX1" s="274"/>
      <c r="PUY1" s="275"/>
      <c r="PUZ1" s="274"/>
      <c r="PVA1" s="275"/>
      <c r="PVB1" s="274"/>
      <c r="PVC1" s="275"/>
      <c r="PVD1" s="274"/>
      <c r="PVE1" s="275"/>
      <c r="PVF1" s="274"/>
      <c r="PVG1" s="275"/>
      <c r="PVH1" s="274"/>
      <c r="PVI1" s="275"/>
      <c r="PVJ1" s="274"/>
      <c r="PVK1" s="275"/>
      <c r="PVL1" s="274"/>
      <c r="PVM1" s="275"/>
      <c r="PVN1" s="274"/>
      <c r="PVO1" s="275"/>
      <c r="PVP1" s="274"/>
      <c r="PVQ1" s="275"/>
      <c r="PVR1" s="274"/>
      <c r="PVS1" s="275"/>
      <c r="PVT1" s="274"/>
      <c r="PVU1" s="275"/>
      <c r="PVV1" s="274"/>
      <c r="PVW1" s="275"/>
      <c r="PVX1" s="274"/>
      <c r="PVY1" s="275"/>
      <c r="PVZ1" s="274"/>
      <c r="PWA1" s="275"/>
      <c r="PWB1" s="274"/>
      <c r="PWC1" s="275"/>
      <c r="PWD1" s="274"/>
      <c r="PWE1" s="275"/>
      <c r="PWF1" s="274"/>
      <c r="PWG1" s="275"/>
      <c r="PWH1" s="274"/>
      <c r="PWI1" s="275"/>
      <c r="PWJ1" s="274"/>
      <c r="PWK1" s="275"/>
      <c r="PWL1" s="274"/>
      <c r="PWM1" s="275"/>
      <c r="PWN1" s="274"/>
      <c r="PWO1" s="275"/>
      <c r="PWP1" s="274"/>
      <c r="PWQ1" s="275"/>
      <c r="PWR1" s="274"/>
      <c r="PWS1" s="275"/>
      <c r="PWT1" s="274"/>
      <c r="PWU1" s="275"/>
      <c r="PWV1" s="274"/>
      <c r="PWW1" s="275"/>
      <c r="PWX1" s="274"/>
      <c r="PWY1" s="275"/>
      <c r="PWZ1" s="274"/>
      <c r="PXA1" s="275"/>
      <c r="PXB1" s="274"/>
      <c r="PXC1" s="275"/>
      <c r="PXD1" s="274"/>
      <c r="PXE1" s="275"/>
      <c r="PXF1" s="274"/>
      <c r="PXG1" s="275"/>
      <c r="PXH1" s="274"/>
      <c r="PXI1" s="275"/>
      <c r="PXJ1" s="274"/>
      <c r="PXK1" s="275"/>
      <c r="PXL1" s="274"/>
      <c r="PXM1" s="275"/>
      <c r="PXN1" s="274"/>
      <c r="PXO1" s="275"/>
      <c r="PXP1" s="274"/>
      <c r="PXQ1" s="275"/>
      <c r="PXR1" s="274"/>
      <c r="PXS1" s="275"/>
      <c r="PXT1" s="274"/>
      <c r="PXU1" s="275"/>
      <c r="PXV1" s="274"/>
      <c r="PXW1" s="275"/>
      <c r="PXX1" s="274"/>
      <c r="PXY1" s="275"/>
      <c r="PXZ1" s="274"/>
      <c r="PYA1" s="275"/>
      <c r="PYB1" s="274"/>
      <c r="PYC1" s="275"/>
      <c r="PYD1" s="274"/>
      <c r="PYE1" s="275"/>
      <c r="PYF1" s="274"/>
      <c r="PYG1" s="275"/>
      <c r="PYH1" s="274"/>
      <c r="PYI1" s="275"/>
      <c r="PYJ1" s="274"/>
      <c r="PYK1" s="275"/>
      <c r="PYL1" s="274"/>
      <c r="PYM1" s="275"/>
      <c r="PYN1" s="274"/>
      <c r="PYO1" s="275"/>
      <c r="PYP1" s="274"/>
      <c r="PYQ1" s="275"/>
      <c r="PYR1" s="274"/>
      <c r="PYS1" s="275"/>
      <c r="PYT1" s="274"/>
      <c r="PYU1" s="275"/>
      <c r="PYV1" s="274"/>
      <c r="PYW1" s="275"/>
      <c r="PYX1" s="274"/>
      <c r="PYY1" s="275"/>
      <c r="PYZ1" s="274"/>
      <c r="PZA1" s="275"/>
      <c r="PZB1" s="274"/>
      <c r="PZC1" s="275"/>
      <c r="PZD1" s="274"/>
      <c r="PZE1" s="275"/>
      <c r="PZF1" s="274"/>
      <c r="PZG1" s="275"/>
      <c r="PZH1" s="274"/>
      <c r="PZI1" s="275"/>
      <c r="PZJ1" s="274"/>
      <c r="PZK1" s="275"/>
      <c r="PZL1" s="274"/>
      <c r="PZM1" s="275"/>
      <c r="PZN1" s="274"/>
      <c r="PZO1" s="275"/>
      <c r="PZP1" s="274"/>
      <c r="PZQ1" s="275"/>
      <c r="PZR1" s="274"/>
      <c r="PZS1" s="275"/>
      <c r="PZT1" s="274"/>
      <c r="PZU1" s="275"/>
      <c r="PZV1" s="274"/>
      <c r="PZW1" s="275"/>
      <c r="PZX1" s="274"/>
      <c r="PZY1" s="275"/>
      <c r="PZZ1" s="274"/>
      <c r="QAA1" s="275"/>
      <c r="QAB1" s="274"/>
      <c r="QAC1" s="275"/>
      <c r="QAD1" s="274"/>
      <c r="QAE1" s="275"/>
      <c r="QAF1" s="274"/>
      <c r="QAG1" s="275"/>
      <c r="QAH1" s="274"/>
      <c r="QAI1" s="275"/>
      <c r="QAJ1" s="274"/>
      <c r="QAK1" s="275"/>
      <c r="QAL1" s="274"/>
      <c r="QAM1" s="275"/>
      <c r="QAN1" s="274"/>
      <c r="QAO1" s="275"/>
      <c r="QAP1" s="274"/>
      <c r="QAQ1" s="275"/>
      <c r="QAR1" s="274"/>
      <c r="QAS1" s="275"/>
      <c r="QAT1" s="274"/>
      <c r="QAU1" s="275"/>
      <c r="QAV1" s="274"/>
      <c r="QAW1" s="275"/>
      <c r="QAX1" s="274"/>
      <c r="QAY1" s="275"/>
      <c r="QAZ1" s="274"/>
      <c r="QBA1" s="275"/>
      <c r="QBB1" s="274"/>
      <c r="QBC1" s="275"/>
      <c r="QBD1" s="274"/>
      <c r="QBE1" s="275"/>
      <c r="QBF1" s="274"/>
      <c r="QBG1" s="275"/>
      <c r="QBH1" s="274"/>
      <c r="QBI1" s="275"/>
      <c r="QBJ1" s="274"/>
      <c r="QBK1" s="275"/>
      <c r="QBL1" s="274"/>
      <c r="QBM1" s="275"/>
      <c r="QBN1" s="274"/>
      <c r="QBO1" s="275"/>
      <c r="QBP1" s="274"/>
      <c r="QBQ1" s="275"/>
      <c r="QBR1" s="274"/>
      <c r="QBS1" s="275"/>
      <c r="QBT1" s="274"/>
      <c r="QBU1" s="275"/>
      <c r="QBV1" s="274"/>
      <c r="QBW1" s="275"/>
      <c r="QBX1" s="274"/>
      <c r="QBY1" s="275"/>
      <c r="QBZ1" s="274"/>
      <c r="QCA1" s="275"/>
      <c r="QCB1" s="274"/>
      <c r="QCC1" s="275"/>
      <c r="QCD1" s="274"/>
      <c r="QCE1" s="275"/>
      <c r="QCF1" s="274"/>
      <c r="QCG1" s="275"/>
      <c r="QCH1" s="274"/>
      <c r="QCI1" s="275"/>
      <c r="QCJ1" s="274"/>
      <c r="QCK1" s="275"/>
      <c r="QCL1" s="274"/>
      <c r="QCM1" s="275"/>
      <c r="QCN1" s="274"/>
      <c r="QCO1" s="275"/>
      <c r="QCP1" s="274"/>
      <c r="QCQ1" s="275"/>
      <c r="QCR1" s="274"/>
      <c r="QCS1" s="275"/>
      <c r="QCT1" s="274"/>
      <c r="QCU1" s="275"/>
      <c r="QCV1" s="274"/>
      <c r="QCW1" s="275"/>
      <c r="QCX1" s="274"/>
      <c r="QCY1" s="275"/>
      <c r="QCZ1" s="274"/>
      <c r="QDA1" s="275"/>
      <c r="QDB1" s="274"/>
      <c r="QDC1" s="275"/>
      <c r="QDD1" s="274"/>
      <c r="QDE1" s="275"/>
      <c r="QDF1" s="274"/>
      <c r="QDG1" s="275"/>
      <c r="QDH1" s="274"/>
      <c r="QDI1" s="275"/>
      <c r="QDJ1" s="274"/>
      <c r="QDK1" s="275"/>
      <c r="QDL1" s="274"/>
      <c r="QDM1" s="275"/>
      <c r="QDN1" s="274"/>
      <c r="QDO1" s="275"/>
      <c r="QDP1" s="274"/>
      <c r="QDQ1" s="275"/>
      <c r="QDR1" s="274"/>
      <c r="QDS1" s="275"/>
      <c r="QDT1" s="274"/>
      <c r="QDU1" s="275"/>
      <c r="QDV1" s="274"/>
      <c r="QDW1" s="275"/>
      <c r="QDX1" s="274"/>
      <c r="QDY1" s="275"/>
      <c r="QDZ1" s="274"/>
      <c r="QEA1" s="275"/>
      <c r="QEB1" s="274"/>
      <c r="QEC1" s="275"/>
      <c r="QED1" s="274"/>
      <c r="QEE1" s="275"/>
      <c r="QEF1" s="274"/>
      <c r="QEG1" s="275"/>
      <c r="QEH1" s="274"/>
      <c r="QEI1" s="275"/>
      <c r="QEJ1" s="274"/>
      <c r="QEK1" s="275"/>
      <c r="QEL1" s="274"/>
      <c r="QEM1" s="275"/>
      <c r="QEN1" s="274"/>
      <c r="QEO1" s="275"/>
      <c r="QEP1" s="274"/>
      <c r="QEQ1" s="275"/>
      <c r="QER1" s="274"/>
      <c r="QES1" s="275"/>
      <c r="QET1" s="274"/>
      <c r="QEU1" s="275"/>
      <c r="QEV1" s="274"/>
      <c r="QEW1" s="275"/>
      <c r="QEX1" s="274"/>
      <c r="QEY1" s="275"/>
      <c r="QEZ1" s="274"/>
      <c r="QFA1" s="275"/>
      <c r="QFB1" s="274"/>
      <c r="QFC1" s="275"/>
      <c r="QFD1" s="274"/>
      <c r="QFE1" s="275"/>
      <c r="QFF1" s="274"/>
      <c r="QFG1" s="275"/>
      <c r="QFH1" s="274"/>
      <c r="QFI1" s="275"/>
      <c r="QFJ1" s="274"/>
      <c r="QFK1" s="275"/>
      <c r="QFL1" s="274"/>
      <c r="QFM1" s="275"/>
      <c r="QFN1" s="274"/>
      <c r="QFO1" s="275"/>
      <c r="QFP1" s="274"/>
      <c r="QFQ1" s="275"/>
      <c r="QFR1" s="274"/>
      <c r="QFS1" s="275"/>
      <c r="QFT1" s="274"/>
      <c r="QFU1" s="275"/>
      <c r="QFV1" s="274"/>
      <c r="QFW1" s="275"/>
      <c r="QFX1" s="274"/>
      <c r="QFY1" s="275"/>
      <c r="QFZ1" s="274"/>
      <c r="QGA1" s="275"/>
      <c r="QGB1" s="274"/>
      <c r="QGC1" s="275"/>
      <c r="QGD1" s="274"/>
      <c r="QGE1" s="275"/>
      <c r="QGF1" s="274"/>
      <c r="QGG1" s="275"/>
      <c r="QGH1" s="274"/>
      <c r="QGI1" s="275"/>
      <c r="QGJ1" s="274"/>
      <c r="QGK1" s="275"/>
      <c r="QGL1" s="274"/>
      <c r="QGM1" s="275"/>
      <c r="QGN1" s="274"/>
      <c r="QGO1" s="275"/>
      <c r="QGP1" s="274"/>
      <c r="QGQ1" s="275"/>
      <c r="QGR1" s="274"/>
      <c r="QGS1" s="275"/>
      <c r="QGT1" s="274"/>
      <c r="QGU1" s="275"/>
      <c r="QGV1" s="274"/>
      <c r="QGW1" s="275"/>
      <c r="QGX1" s="274"/>
      <c r="QGY1" s="275"/>
      <c r="QGZ1" s="274"/>
      <c r="QHA1" s="275"/>
      <c r="QHB1" s="274"/>
      <c r="QHC1" s="275"/>
      <c r="QHD1" s="274"/>
      <c r="QHE1" s="275"/>
      <c r="QHF1" s="274"/>
      <c r="QHG1" s="275"/>
      <c r="QHH1" s="274"/>
      <c r="QHI1" s="275"/>
      <c r="QHJ1" s="274"/>
      <c r="QHK1" s="275"/>
      <c r="QHL1" s="274"/>
      <c r="QHM1" s="275"/>
      <c r="QHN1" s="274"/>
      <c r="QHO1" s="275"/>
      <c r="QHP1" s="274"/>
      <c r="QHQ1" s="275"/>
      <c r="QHR1" s="274"/>
      <c r="QHS1" s="275"/>
      <c r="QHT1" s="274"/>
      <c r="QHU1" s="275"/>
      <c r="QHV1" s="274"/>
      <c r="QHW1" s="275"/>
      <c r="QHX1" s="274"/>
      <c r="QHY1" s="275"/>
      <c r="QHZ1" s="274"/>
      <c r="QIA1" s="275"/>
      <c r="QIB1" s="274"/>
      <c r="QIC1" s="275"/>
      <c r="QID1" s="274"/>
      <c r="QIE1" s="275"/>
      <c r="QIF1" s="274"/>
      <c r="QIG1" s="275"/>
      <c r="QIH1" s="274"/>
      <c r="QII1" s="275"/>
      <c r="QIJ1" s="274"/>
      <c r="QIK1" s="275"/>
      <c r="QIL1" s="274"/>
      <c r="QIM1" s="275"/>
      <c r="QIN1" s="274"/>
      <c r="QIO1" s="275"/>
      <c r="QIP1" s="274"/>
      <c r="QIQ1" s="275"/>
      <c r="QIR1" s="274"/>
      <c r="QIS1" s="275"/>
      <c r="QIT1" s="274"/>
      <c r="QIU1" s="275"/>
      <c r="QIV1" s="274"/>
      <c r="QIW1" s="275"/>
      <c r="QIX1" s="274"/>
      <c r="QIY1" s="275"/>
      <c r="QIZ1" s="274"/>
      <c r="QJA1" s="275"/>
      <c r="QJB1" s="274"/>
      <c r="QJC1" s="275"/>
      <c r="QJD1" s="274"/>
      <c r="QJE1" s="275"/>
      <c r="QJF1" s="274"/>
      <c r="QJG1" s="275"/>
      <c r="QJH1" s="274"/>
      <c r="QJI1" s="275"/>
      <c r="QJJ1" s="274"/>
      <c r="QJK1" s="275"/>
      <c r="QJL1" s="274"/>
      <c r="QJM1" s="275"/>
      <c r="QJN1" s="274"/>
      <c r="QJO1" s="275"/>
      <c r="QJP1" s="274"/>
      <c r="QJQ1" s="275"/>
      <c r="QJR1" s="274"/>
      <c r="QJS1" s="275"/>
      <c r="QJT1" s="274"/>
      <c r="QJU1" s="275"/>
      <c r="QJV1" s="274"/>
      <c r="QJW1" s="275"/>
      <c r="QJX1" s="274"/>
      <c r="QJY1" s="275"/>
      <c r="QJZ1" s="274"/>
      <c r="QKA1" s="275"/>
      <c r="QKB1" s="274"/>
      <c r="QKC1" s="275"/>
      <c r="QKD1" s="274"/>
      <c r="QKE1" s="275"/>
      <c r="QKF1" s="274"/>
      <c r="QKG1" s="275"/>
      <c r="QKH1" s="274"/>
      <c r="QKI1" s="275"/>
      <c r="QKJ1" s="274"/>
      <c r="QKK1" s="275"/>
      <c r="QKL1" s="274"/>
      <c r="QKM1" s="275"/>
      <c r="QKN1" s="274"/>
      <c r="QKO1" s="275"/>
      <c r="QKP1" s="274"/>
      <c r="QKQ1" s="275"/>
      <c r="QKR1" s="274"/>
      <c r="QKS1" s="275"/>
      <c r="QKT1" s="274"/>
      <c r="QKU1" s="275"/>
      <c r="QKV1" s="274"/>
      <c r="QKW1" s="275"/>
      <c r="QKX1" s="274"/>
      <c r="QKY1" s="275"/>
      <c r="QKZ1" s="274"/>
      <c r="QLA1" s="275"/>
      <c r="QLB1" s="274"/>
      <c r="QLC1" s="275"/>
      <c r="QLD1" s="274"/>
      <c r="QLE1" s="275"/>
      <c r="QLF1" s="274"/>
      <c r="QLG1" s="275"/>
      <c r="QLH1" s="274"/>
      <c r="QLI1" s="275"/>
      <c r="QLJ1" s="274"/>
      <c r="QLK1" s="275"/>
      <c r="QLL1" s="274"/>
      <c r="QLM1" s="275"/>
      <c r="QLN1" s="274"/>
      <c r="QLO1" s="275"/>
      <c r="QLP1" s="274"/>
      <c r="QLQ1" s="275"/>
      <c r="QLR1" s="274"/>
      <c r="QLS1" s="275"/>
      <c r="QLT1" s="274"/>
      <c r="QLU1" s="275"/>
      <c r="QLV1" s="274"/>
      <c r="QLW1" s="275"/>
      <c r="QLX1" s="274"/>
      <c r="QLY1" s="275"/>
      <c r="QLZ1" s="274"/>
      <c r="QMA1" s="275"/>
      <c r="QMB1" s="274"/>
      <c r="QMC1" s="275"/>
      <c r="QMD1" s="274"/>
      <c r="QME1" s="275"/>
      <c r="QMF1" s="274"/>
      <c r="QMG1" s="275"/>
      <c r="QMH1" s="274"/>
      <c r="QMI1" s="275"/>
      <c r="QMJ1" s="274"/>
      <c r="QMK1" s="275"/>
      <c r="QML1" s="274"/>
      <c r="QMM1" s="275"/>
      <c r="QMN1" s="274"/>
      <c r="QMO1" s="275"/>
      <c r="QMP1" s="274"/>
      <c r="QMQ1" s="275"/>
      <c r="QMR1" s="274"/>
      <c r="QMS1" s="275"/>
      <c r="QMT1" s="274"/>
      <c r="QMU1" s="275"/>
      <c r="QMV1" s="274"/>
      <c r="QMW1" s="275"/>
      <c r="QMX1" s="274"/>
      <c r="QMY1" s="275"/>
      <c r="QMZ1" s="274"/>
      <c r="QNA1" s="275"/>
      <c r="QNB1" s="274"/>
      <c r="QNC1" s="275"/>
      <c r="QND1" s="274"/>
      <c r="QNE1" s="275"/>
      <c r="QNF1" s="274"/>
      <c r="QNG1" s="275"/>
      <c r="QNH1" s="274"/>
      <c r="QNI1" s="275"/>
      <c r="QNJ1" s="274"/>
      <c r="QNK1" s="275"/>
      <c r="QNL1" s="274"/>
      <c r="QNM1" s="275"/>
      <c r="QNN1" s="274"/>
      <c r="QNO1" s="275"/>
      <c r="QNP1" s="274"/>
      <c r="QNQ1" s="275"/>
      <c r="QNR1" s="274"/>
      <c r="QNS1" s="275"/>
      <c r="QNT1" s="274"/>
      <c r="QNU1" s="275"/>
      <c r="QNV1" s="274"/>
      <c r="QNW1" s="275"/>
      <c r="QNX1" s="274"/>
      <c r="QNY1" s="275"/>
      <c r="QNZ1" s="274"/>
      <c r="QOA1" s="275"/>
      <c r="QOB1" s="274"/>
      <c r="QOC1" s="275"/>
      <c r="QOD1" s="274"/>
      <c r="QOE1" s="275"/>
      <c r="QOF1" s="274"/>
      <c r="QOG1" s="275"/>
      <c r="QOH1" s="274"/>
      <c r="QOI1" s="275"/>
      <c r="QOJ1" s="274"/>
      <c r="QOK1" s="275"/>
      <c r="QOL1" s="274"/>
      <c r="QOM1" s="275"/>
      <c r="QON1" s="274"/>
      <c r="QOO1" s="275"/>
      <c r="QOP1" s="274"/>
      <c r="QOQ1" s="275"/>
      <c r="QOR1" s="274"/>
      <c r="QOS1" s="275"/>
      <c r="QOT1" s="274"/>
      <c r="QOU1" s="275"/>
      <c r="QOV1" s="274"/>
      <c r="QOW1" s="275"/>
      <c r="QOX1" s="274"/>
      <c r="QOY1" s="275"/>
      <c r="QOZ1" s="274"/>
      <c r="QPA1" s="275"/>
      <c r="QPB1" s="274"/>
      <c r="QPC1" s="275"/>
      <c r="QPD1" s="274"/>
      <c r="QPE1" s="275"/>
      <c r="QPF1" s="274"/>
      <c r="QPG1" s="275"/>
      <c r="QPH1" s="274"/>
      <c r="QPI1" s="275"/>
      <c r="QPJ1" s="274"/>
      <c r="QPK1" s="275"/>
      <c r="QPL1" s="274"/>
      <c r="QPM1" s="275"/>
      <c r="QPN1" s="274"/>
      <c r="QPO1" s="275"/>
      <c r="QPP1" s="274"/>
      <c r="QPQ1" s="275"/>
      <c r="QPR1" s="274"/>
      <c r="QPS1" s="275"/>
      <c r="QPT1" s="274"/>
      <c r="QPU1" s="275"/>
      <c r="QPV1" s="274"/>
      <c r="QPW1" s="275"/>
      <c r="QPX1" s="274"/>
      <c r="QPY1" s="275"/>
      <c r="QPZ1" s="274"/>
      <c r="QQA1" s="275"/>
      <c r="QQB1" s="274"/>
      <c r="QQC1" s="275"/>
      <c r="QQD1" s="274"/>
      <c r="QQE1" s="275"/>
      <c r="QQF1" s="274"/>
      <c r="QQG1" s="275"/>
      <c r="QQH1" s="274"/>
      <c r="QQI1" s="275"/>
      <c r="QQJ1" s="274"/>
      <c r="QQK1" s="275"/>
      <c r="QQL1" s="274"/>
      <c r="QQM1" s="275"/>
      <c r="QQN1" s="274"/>
      <c r="QQO1" s="275"/>
      <c r="QQP1" s="274"/>
      <c r="QQQ1" s="275"/>
      <c r="QQR1" s="274"/>
      <c r="QQS1" s="275"/>
      <c r="QQT1" s="274"/>
      <c r="QQU1" s="275"/>
      <c r="QQV1" s="274"/>
      <c r="QQW1" s="275"/>
      <c r="QQX1" s="274"/>
      <c r="QQY1" s="275"/>
      <c r="QQZ1" s="274"/>
      <c r="QRA1" s="275"/>
      <c r="QRB1" s="274"/>
      <c r="QRC1" s="275"/>
      <c r="QRD1" s="274"/>
      <c r="QRE1" s="275"/>
      <c r="QRF1" s="274"/>
      <c r="QRG1" s="275"/>
      <c r="QRH1" s="274"/>
      <c r="QRI1" s="275"/>
      <c r="QRJ1" s="274"/>
      <c r="QRK1" s="275"/>
      <c r="QRL1" s="274"/>
      <c r="QRM1" s="275"/>
      <c r="QRN1" s="274"/>
      <c r="QRO1" s="275"/>
      <c r="QRP1" s="274"/>
      <c r="QRQ1" s="275"/>
      <c r="QRR1" s="274"/>
      <c r="QRS1" s="275"/>
      <c r="QRT1" s="274"/>
      <c r="QRU1" s="275"/>
      <c r="QRV1" s="274"/>
      <c r="QRW1" s="275"/>
      <c r="QRX1" s="274"/>
      <c r="QRY1" s="275"/>
      <c r="QRZ1" s="274"/>
      <c r="QSA1" s="275"/>
      <c r="QSB1" s="274"/>
      <c r="QSC1" s="275"/>
      <c r="QSD1" s="274"/>
      <c r="QSE1" s="275"/>
      <c r="QSF1" s="274"/>
      <c r="QSG1" s="275"/>
      <c r="QSH1" s="274"/>
      <c r="QSI1" s="275"/>
      <c r="QSJ1" s="274"/>
      <c r="QSK1" s="275"/>
      <c r="QSL1" s="274"/>
      <c r="QSM1" s="275"/>
      <c r="QSN1" s="274"/>
      <c r="QSO1" s="275"/>
      <c r="QSP1" s="274"/>
      <c r="QSQ1" s="275"/>
      <c r="QSR1" s="274"/>
      <c r="QSS1" s="275"/>
      <c r="QST1" s="274"/>
      <c r="QSU1" s="275"/>
      <c r="QSV1" s="274"/>
      <c r="QSW1" s="275"/>
      <c r="QSX1" s="274"/>
      <c r="QSY1" s="275"/>
      <c r="QSZ1" s="274"/>
      <c r="QTA1" s="275"/>
      <c r="QTB1" s="274"/>
      <c r="QTC1" s="275"/>
      <c r="QTD1" s="274"/>
      <c r="QTE1" s="275"/>
      <c r="QTF1" s="274"/>
      <c r="QTG1" s="275"/>
      <c r="QTH1" s="274"/>
      <c r="QTI1" s="275"/>
      <c r="QTJ1" s="274"/>
      <c r="QTK1" s="275"/>
      <c r="QTL1" s="274"/>
      <c r="QTM1" s="275"/>
      <c r="QTN1" s="274"/>
      <c r="QTO1" s="275"/>
      <c r="QTP1" s="274"/>
      <c r="QTQ1" s="275"/>
      <c r="QTR1" s="274"/>
      <c r="QTS1" s="275"/>
      <c r="QTT1" s="274"/>
      <c r="QTU1" s="275"/>
      <c r="QTV1" s="274"/>
      <c r="QTW1" s="275"/>
      <c r="QTX1" s="274"/>
      <c r="QTY1" s="275"/>
      <c r="QTZ1" s="274"/>
      <c r="QUA1" s="275"/>
      <c r="QUB1" s="274"/>
      <c r="QUC1" s="275"/>
      <c r="QUD1" s="274"/>
      <c r="QUE1" s="275"/>
      <c r="QUF1" s="274"/>
      <c r="QUG1" s="275"/>
      <c r="QUH1" s="274"/>
      <c r="QUI1" s="275"/>
      <c r="QUJ1" s="274"/>
      <c r="QUK1" s="275"/>
      <c r="QUL1" s="274"/>
      <c r="QUM1" s="275"/>
      <c r="QUN1" s="274"/>
      <c r="QUO1" s="275"/>
      <c r="QUP1" s="274"/>
      <c r="QUQ1" s="275"/>
      <c r="QUR1" s="274"/>
      <c r="QUS1" s="275"/>
      <c r="QUT1" s="274"/>
      <c r="QUU1" s="275"/>
      <c r="QUV1" s="274"/>
      <c r="QUW1" s="275"/>
      <c r="QUX1" s="274"/>
      <c r="QUY1" s="275"/>
      <c r="QUZ1" s="274"/>
      <c r="QVA1" s="275"/>
      <c r="QVB1" s="274"/>
      <c r="QVC1" s="275"/>
      <c r="QVD1" s="274"/>
      <c r="QVE1" s="275"/>
      <c r="QVF1" s="274"/>
      <c r="QVG1" s="275"/>
      <c r="QVH1" s="274"/>
      <c r="QVI1" s="275"/>
      <c r="QVJ1" s="274"/>
      <c r="QVK1" s="275"/>
      <c r="QVL1" s="274"/>
      <c r="QVM1" s="275"/>
      <c r="QVN1" s="274"/>
      <c r="QVO1" s="275"/>
      <c r="QVP1" s="274"/>
      <c r="QVQ1" s="275"/>
      <c r="QVR1" s="274"/>
      <c r="QVS1" s="275"/>
      <c r="QVT1" s="274"/>
      <c r="QVU1" s="275"/>
      <c r="QVV1" s="274"/>
      <c r="QVW1" s="275"/>
      <c r="QVX1" s="274"/>
      <c r="QVY1" s="275"/>
      <c r="QVZ1" s="274"/>
      <c r="QWA1" s="275"/>
      <c r="QWB1" s="274"/>
      <c r="QWC1" s="275"/>
      <c r="QWD1" s="274"/>
      <c r="QWE1" s="275"/>
      <c r="QWF1" s="274"/>
      <c r="QWG1" s="275"/>
      <c r="QWH1" s="274"/>
      <c r="QWI1" s="275"/>
      <c r="QWJ1" s="274"/>
      <c r="QWK1" s="275"/>
      <c r="QWL1" s="274"/>
      <c r="QWM1" s="275"/>
      <c r="QWN1" s="274"/>
      <c r="QWO1" s="275"/>
      <c r="QWP1" s="274"/>
      <c r="QWQ1" s="275"/>
      <c r="QWR1" s="274"/>
      <c r="QWS1" s="275"/>
      <c r="QWT1" s="274"/>
      <c r="QWU1" s="275"/>
      <c r="QWV1" s="274"/>
      <c r="QWW1" s="275"/>
      <c r="QWX1" s="274"/>
      <c r="QWY1" s="275"/>
      <c r="QWZ1" s="274"/>
      <c r="QXA1" s="275"/>
      <c r="QXB1" s="274"/>
      <c r="QXC1" s="275"/>
      <c r="QXD1" s="274"/>
      <c r="QXE1" s="275"/>
      <c r="QXF1" s="274"/>
      <c r="QXG1" s="275"/>
      <c r="QXH1" s="274"/>
      <c r="QXI1" s="275"/>
      <c r="QXJ1" s="274"/>
      <c r="QXK1" s="275"/>
      <c r="QXL1" s="274"/>
      <c r="QXM1" s="275"/>
      <c r="QXN1" s="274"/>
      <c r="QXO1" s="275"/>
      <c r="QXP1" s="274"/>
      <c r="QXQ1" s="275"/>
      <c r="QXR1" s="274"/>
      <c r="QXS1" s="275"/>
      <c r="QXT1" s="274"/>
      <c r="QXU1" s="275"/>
      <c r="QXV1" s="274"/>
      <c r="QXW1" s="275"/>
      <c r="QXX1" s="274"/>
      <c r="QXY1" s="275"/>
      <c r="QXZ1" s="274"/>
      <c r="QYA1" s="275"/>
      <c r="QYB1" s="274"/>
      <c r="QYC1" s="275"/>
      <c r="QYD1" s="274"/>
      <c r="QYE1" s="275"/>
      <c r="QYF1" s="274"/>
      <c r="QYG1" s="275"/>
      <c r="QYH1" s="274"/>
      <c r="QYI1" s="275"/>
      <c r="QYJ1" s="274"/>
      <c r="QYK1" s="275"/>
      <c r="QYL1" s="274"/>
      <c r="QYM1" s="275"/>
      <c r="QYN1" s="274"/>
      <c r="QYO1" s="275"/>
      <c r="QYP1" s="274"/>
      <c r="QYQ1" s="275"/>
      <c r="QYR1" s="274"/>
      <c r="QYS1" s="275"/>
      <c r="QYT1" s="274"/>
      <c r="QYU1" s="275"/>
      <c r="QYV1" s="274"/>
      <c r="QYW1" s="275"/>
      <c r="QYX1" s="274"/>
      <c r="QYY1" s="275"/>
      <c r="QYZ1" s="274"/>
      <c r="QZA1" s="275"/>
      <c r="QZB1" s="274"/>
      <c r="QZC1" s="275"/>
      <c r="QZD1" s="274"/>
      <c r="QZE1" s="275"/>
      <c r="QZF1" s="274"/>
      <c r="QZG1" s="275"/>
      <c r="QZH1" s="274"/>
      <c r="QZI1" s="275"/>
      <c r="QZJ1" s="274"/>
      <c r="QZK1" s="275"/>
      <c r="QZL1" s="274"/>
      <c r="QZM1" s="275"/>
      <c r="QZN1" s="274"/>
      <c r="QZO1" s="275"/>
      <c r="QZP1" s="274"/>
      <c r="QZQ1" s="275"/>
      <c r="QZR1" s="274"/>
      <c r="QZS1" s="275"/>
      <c r="QZT1" s="274"/>
      <c r="QZU1" s="275"/>
      <c r="QZV1" s="274"/>
      <c r="QZW1" s="275"/>
      <c r="QZX1" s="274"/>
      <c r="QZY1" s="275"/>
      <c r="QZZ1" s="274"/>
      <c r="RAA1" s="275"/>
      <c r="RAB1" s="274"/>
      <c r="RAC1" s="275"/>
      <c r="RAD1" s="274"/>
      <c r="RAE1" s="275"/>
      <c r="RAF1" s="274"/>
      <c r="RAG1" s="275"/>
      <c r="RAH1" s="274"/>
      <c r="RAI1" s="275"/>
      <c r="RAJ1" s="274"/>
      <c r="RAK1" s="275"/>
      <c r="RAL1" s="274"/>
      <c r="RAM1" s="275"/>
      <c r="RAN1" s="274"/>
      <c r="RAO1" s="275"/>
      <c r="RAP1" s="274"/>
      <c r="RAQ1" s="275"/>
      <c r="RAR1" s="274"/>
      <c r="RAS1" s="275"/>
      <c r="RAT1" s="274"/>
      <c r="RAU1" s="275"/>
      <c r="RAV1" s="274"/>
      <c r="RAW1" s="275"/>
      <c r="RAX1" s="274"/>
      <c r="RAY1" s="275"/>
      <c r="RAZ1" s="274"/>
      <c r="RBA1" s="275"/>
      <c r="RBB1" s="274"/>
      <c r="RBC1" s="275"/>
      <c r="RBD1" s="274"/>
      <c r="RBE1" s="275"/>
      <c r="RBF1" s="274"/>
      <c r="RBG1" s="275"/>
      <c r="RBH1" s="274"/>
      <c r="RBI1" s="275"/>
      <c r="RBJ1" s="274"/>
      <c r="RBK1" s="275"/>
      <c r="RBL1" s="274"/>
      <c r="RBM1" s="275"/>
      <c r="RBN1" s="274"/>
      <c r="RBO1" s="275"/>
      <c r="RBP1" s="274"/>
      <c r="RBQ1" s="275"/>
      <c r="RBR1" s="274"/>
      <c r="RBS1" s="275"/>
      <c r="RBT1" s="274"/>
      <c r="RBU1" s="275"/>
      <c r="RBV1" s="274"/>
      <c r="RBW1" s="275"/>
      <c r="RBX1" s="274"/>
      <c r="RBY1" s="275"/>
      <c r="RBZ1" s="274"/>
      <c r="RCA1" s="275"/>
      <c r="RCB1" s="274"/>
      <c r="RCC1" s="275"/>
      <c r="RCD1" s="274"/>
      <c r="RCE1" s="275"/>
      <c r="RCF1" s="274"/>
      <c r="RCG1" s="275"/>
      <c r="RCH1" s="274"/>
      <c r="RCI1" s="275"/>
      <c r="RCJ1" s="274"/>
      <c r="RCK1" s="275"/>
      <c r="RCL1" s="274"/>
      <c r="RCM1" s="275"/>
      <c r="RCN1" s="274"/>
      <c r="RCO1" s="275"/>
      <c r="RCP1" s="274"/>
      <c r="RCQ1" s="275"/>
      <c r="RCR1" s="274"/>
      <c r="RCS1" s="275"/>
      <c r="RCT1" s="274"/>
      <c r="RCU1" s="275"/>
      <c r="RCV1" s="274"/>
      <c r="RCW1" s="275"/>
      <c r="RCX1" s="274"/>
      <c r="RCY1" s="275"/>
      <c r="RCZ1" s="274"/>
      <c r="RDA1" s="275"/>
      <c r="RDB1" s="274"/>
      <c r="RDC1" s="275"/>
      <c r="RDD1" s="274"/>
      <c r="RDE1" s="275"/>
      <c r="RDF1" s="274"/>
      <c r="RDG1" s="275"/>
      <c r="RDH1" s="274"/>
      <c r="RDI1" s="275"/>
      <c r="RDJ1" s="274"/>
      <c r="RDK1" s="275"/>
      <c r="RDL1" s="274"/>
      <c r="RDM1" s="275"/>
      <c r="RDN1" s="274"/>
      <c r="RDO1" s="275"/>
      <c r="RDP1" s="274"/>
      <c r="RDQ1" s="275"/>
      <c r="RDR1" s="274"/>
      <c r="RDS1" s="275"/>
      <c r="RDT1" s="274"/>
      <c r="RDU1" s="275"/>
      <c r="RDV1" s="274"/>
      <c r="RDW1" s="275"/>
      <c r="RDX1" s="274"/>
      <c r="RDY1" s="275"/>
      <c r="RDZ1" s="274"/>
      <c r="REA1" s="275"/>
      <c r="REB1" s="274"/>
      <c r="REC1" s="275"/>
      <c r="RED1" s="274"/>
      <c r="REE1" s="275"/>
      <c r="REF1" s="274"/>
      <c r="REG1" s="275"/>
      <c r="REH1" s="274"/>
      <c r="REI1" s="275"/>
      <c r="REJ1" s="274"/>
      <c r="REK1" s="275"/>
      <c r="REL1" s="274"/>
      <c r="REM1" s="275"/>
      <c r="REN1" s="274"/>
      <c r="REO1" s="275"/>
      <c r="REP1" s="274"/>
      <c r="REQ1" s="275"/>
      <c r="RER1" s="274"/>
      <c r="RES1" s="275"/>
      <c r="RET1" s="274"/>
      <c r="REU1" s="275"/>
      <c r="REV1" s="274"/>
      <c r="REW1" s="275"/>
      <c r="REX1" s="274"/>
      <c r="REY1" s="275"/>
      <c r="REZ1" s="274"/>
      <c r="RFA1" s="275"/>
      <c r="RFB1" s="274"/>
      <c r="RFC1" s="275"/>
      <c r="RFD1" s="274"/>
      <c r="RFE1" s="275"/>
      <c r="RFF1" s="274"/>
      <c r="RFG1" s="275"/>
      <c r="RFH1" s="274"/>
      <c r="RFI1" s="275"/>
      <c r="RFJ1" s="274"/>
      <c r="RFK1" s="275"/>
      <c r="RFL1" s="274"/>
      <c r="RFM1" s="275"/>
      <c r="RFN1" s="274"/>
      <c r="RFO1" s="275"/>
      <c r="RFP1" s="274"/>
      <c r="RFQ1" s="275"/>
      <c r="RFR1" s="274"/>
      <c r="RFS1" s="275"/>
      <c r="RFT1" s="274"/>
      <c r="RFU1" s="275"/>
      <c r="RFV1" s="274"/>
      <c r="RFW1" s="275"/>
      <c r="RFX1" s="274"/>
      <c r="RFY1" s="275"/>
      <c r="RFZ1" s="274"/>
      <c r="RGA1" s="275"/>
      <c r="RGB1" s="274"/>
      <c r="RGC1" s="275"/>
      <c r="RGD1" s="274"/>
      <c r="RGE1" s="275"/>
      <c r="RGF1" s="274"/>
      <c r="RGG1" s="275"/>
      <c r="RGH1" s="274"/>
      <c r="RGI1" s="275"/>
      <c r="RGJ1" s="274"/>
      <c r="RGK1" s="275"/>
      <c r="RGL1" s="274"/>
      <c r="RGM1" s="275"/>
      <c r="RGN1" s="274"/>
      <c r="RGO1" s="275"/>
      <c r="RGP1" s="274"/>
      <c r="RGQ1" s="275"/>
      <c r="RGR1" s="274"/>
      <c r="RGS1" s="275"/>
      <c r="RGT1" s="274"/>
      <c r="RGU1" s="275"/>
      <c r="RGV1" s="274"/>
      <c r="RGW1" s="275"/>
      <c r="RGX1" s="274"/>
      <c r="RGY1" s="275"/>
      <c r="RGZ1" s="274"/>
      <c r="RHA1" s="275"/>
      <c r="RHB1" s="274"/>
      <c r="RHC1" s="275"/>
      <c r="RHD1" s="274"/>
      <c r="RHE1" s="275"/>
      <c r="RHF1" s="274"/>
      <c r="RHG1" s="275"/>
      <c r="RHH1" s="274"/>
      <c r="RHI1" s="275"/>
      <c r="RHJ1" s="274"/>
      <c r="RHK1" s="275"/>
      <c r="RHL1" s="274"/>
      <c r="RHM1" s="275"/>
      <c r="RHN1" s="274"/>
      <c r="RHO1" s="275"/>
      <c r="RHP1" s="274"/>
      <c r="RHQ1" s="275"/>
      <c r="RHR1" s="274"/>
      <c r="RHS1" s="275"/>
      <c r="RHT1" s="274"/>
      <c r="RHU1" s="275"/>
      <c r="RHV1" s="274"/>
      <c r="RHW1" s="275"/>
      <c r="RHX1" s="274"/>
      <c r="RHY1" s="275"/>
      <c r="RHZ1" s="274"/>
      <c r="RIA1" s="275"/>
      <c r="RIB1" s="274"/>
      <c r="RIC1" s="275"/>
      <c r="RID1" s="274"/>
      <c r="RIE1" s="275"/>
      <c r="RIF1" s="274"/>
      <c r="RIG1" s="275"/>
      <c r="RIH1" s="274"/>
      <c r="RII1" s="275"/>
      <c r="RIJ1" s="274"/>
      <c r="RIK1" s="275"/>
      <c r="RIL1" s="274"/>
      <c r="RIM1" s="275"/>
      <c r="RIN1" s="274"/>
      <c r="RIO1" s="275"/>
      <c r="RIP1" s="274"/>
      <c r="RIQ1" s="275"/>
      <c r="RIR1" s="274"/>
      <c r="RIS1" s="275"/>
      <c r="RIT1" s="274"/>
      <c r="RIU1" s="275"/>
      <c r="RIV1" s="274"/>
      <c r="RIW1" s="275"/>
      <c r="RIX1" s="274"/>
      <c r="RIY1" s="275"/>
      <c r="RIZ1" s="274"/>
      <c r="RJA1" s="275"/>
      <c r="RJB1" s="274"/>
      <c r="RJC1" s="275"/>
      <c r="RJD1" s="274"/>
      <c r="RJE1" s="275"/>
      <c r="RJF1" s="274"/>
      <c r="RJG1" s="275"/>
      <c r="RJH1" s="274"/>
      <c r="RJI1" s="275"/>
      <c r="RJJ1" s="274"/>
      <c r="RJK1" s="275"/>
      <c r="RJL1" s="274"/>
      <c r="RJM1" s="275"/>
      <c r="RJN1" s="274"/>
      <c r="RJO1" s="275"/>
      <c r="RJP1" s="274"/>
      <c r="RJQ1" s="275"/>
      <c r="RJR1" s="274"/>
      <c r="RJS1" s="275"/>
      <c r="RJT1" s="274"/>
      <c r="RJU1" s="275"/>
      <c r="RJV1" s="274"/>
      <c r="RJW1" s="275"/>
      <c r="RJX1" s="274"/>
      <c r="RJY1" s="275"/>
      <c r="RJZ1" s="274"/>
      <c r="RKA1" s="275"/>
      <c r="RKB1" s="274"/>
      <c r="RKC1" s="275"/>
      <c r="RKD1" s="274"/>
      <c r="RKE1" s="275"/>
      <c r="RKF1" s="274"/>
      <c r="RKG1" s="275"/>
      <c r="RKH1" s="274"/>
      <c r="RKI1" s="275"/>
      <c r="RKJ1" s="274"/>
      <c r="RKK1" s="275"/>
      <c r="RKL1" s="274"/>
      <c r="RKM1" s="275"/>
      <c r="RKN1" s="274"/>
      <c r="RKO1" s="275"/>
      <c r="RKP1" s="274"/>
      <c r="RKQ1" s="275"/>
      <c r="RKR1" s="274"/>
      <c r="RKS1" s="275"/>
      <c r="RKT1" s="274"/>
      <c r="RKU1" s="275"/>
      <c r="RKV1" s="274"/>
      <c r="RKW1" s="275"/>
      <c r="RKX1" s="274"/>
      <c r="RKY1" s="275"/>
      <c r="RKZ1" s="274"/>
      <c r="RLA1" s="275"/>
      <c r="RLB1" s="274"/>
      <c r="RLC1" s="275"/>
      <c r="RLD1" s="274"/>
      <c r="RLE1" s="275"/>
      <c r="RLF1" s="274"/>
      <c r="RLG1" s="275"/>
      <c r="RLH1" s="274"/>
      <c r="RLI1" s="275"/>
      <c r="RLJ1" s="274"/>
      <c r="RLK1" s="275"/>
      <c r="RLL1" s="274"/>
      <c r="RLM1" s="275"/>
      <c r="RLN1" s="274"/>
      <c r="RLO1" s="275"/>
      <c r="RLP1" s="274"/>
      <c r="RLQ1" s="275"/>
      <c r="RLR1" s="274"/>
      <c r="RLS1" s="275"/>
      <c r="RLT1" s="274"/>
      <c r="RLU1" s="275"/>
      <c r="RLV1" s="274"/>
      <c r="RLW1" s="275"/>
      <c r="RLX1" s="274"/>
      <c r="RLY1" s="275"/>
      <c r="RLZ1" s="274"/>
      <c r="RMA1" s="275"/>
      <c r="RMB1" s="274"/>
      <c r="RMC1" s="275"/>
      <c r="RMD1" s="274"/>
      <c r="RME1" s="275"/>
      <c r="RMF1" s="274"/>
      <c r="RMG1" s="275"/>
      <c r="RMH1" s="274"/>
      <c r="RMI1" s="275"/>
      <c r="RMJ1" s="274"/>
      <c r="RMK1" s="275"/>
      <c r="RML1" s="274"/>
      <c r="RMM1" s="275"/>
      <c r="RMN1" s="274"/>
      <c r="RMO1" s="275"/>
      <c r="RMP1" s="274"/>
      <c r="RMQ1" s="275"/>
      <c r="RMR1" s="274"/>
      <c r="RMS1" s="275"/>
      <c r="RMT1" s="274"/>
      <c r="RMU1" s="275"/>
      <c r="RMV1" s="274"/>
      <c r="RMW1" s="275"/>
      <c r="RMX1" s="274"/>
      <c r="RMY1" s="275"/>
      <c r="RMZ1" s="274"/>
      <c r="RNA1" s="275"/>
      <c r="RNB1" s="274"/>
      <c r="RNC1" s="275"/>
      <c r="RND1" s="274"/>
      <c r="RNE1" s="275"/>
      <c r="RNF1" s="274"/>
      <c r="RNG1" s="275"/>
      <c r="RNH1" s="274"/>
      <c r="RNI1" s="275"/>
      <c r="RNJ1" s="274"/>
      <c r="RNK1" s="275"/>
      <c r="RNL1" s="274"/>
      <c r="RNM1" s="275"/>
      <c r="RNN1" s="274"/>
      <c r="RNO1" s="275"/>
      <c r="RNP1" s="274"/>
      <c r="RNQ1" s="275"/>
      <c r="RNR1" s="274"/>
      <c r="RNS1" s="275"/>
      <c r="RNT1" s="274"/>
      <c r="RNU1" s="275"/>
      <c r="RNV1" s="274"/>
      <c r="RNW1" s="275"/>
      <c r="RNX1" s="274"/>
      <c r="RNY1" s="275"/>
      <c r="RNZ1" s="274"/>
      <c r="ROA1" s="275"/>
      <c r="ROB1" s="274"/>
      <c r="ROC1" s="275"/>
      <c r="ROD1" s="274"/>
      <c r="ROE1" s="275"/>
      <c r="ROF1" s="274"/>
      <c r="ROG1" s="275"/>
      <c r="ROH1" s="274"/>
      <c r="ROI1" s="275"/>
      <c r="ROJ1" s="274"/>
      <c r="ROK1" s="275"/>
      <c r="ROL1" s="274"/>
      <c r="ROM1" s="275"/>
      <c r="RON1" s="274"/>
      <c r="ROO1" s="275"/>
      <c r="ROP1" s="274"/>
      <c r="ROQ1" s="275"/>
      <c r="ROR1" s="274"/>
      <c r="ROS1" s="275"/>
      <c r="ROT1" s="274"/>
      <c r="ROU1" s="275"/>
      <c r="ROV1" s="274"/>
      <c r="ROW1" s="275"/>
      <c r="ROX1" s="274"/>
      <c r="ROY1" s="275"/>
      <c r="ROZ1" s="274"/>
      <c r="RPA1" s="275"/>
      <c r="RPB1" s="274"/>
      <c r="RPC1" s="275"/>
      <c r="RPD1" s="274"/>
      <c r="RPE1" s="275"/>
      <c r="RPF1" s="274"/>
      <c r="RPG1" s="275"/>
      <c r="RPH1" s="274"/>
      <c r="RPI1" s="275"/>
      <c r="RPJ1" s="274"/>
      <c r="RPK1" s="275"/>
      <c r="RPL1" s="274"/>
      <c r="RPM1" s="275"/>
      <c r="RPN1" s="274"/>
      <c r="RPO1" s="275"/>
      <c r="RPP1" s="274"/>
      <c r="RPQ1" s="275"/>
      <c r="RPR1" s="274"/>
      <c r="RPS1" s="275"/>
      <c r="RPT1" s="274"/>
      <c r="RPU1" s="275"/>
      <c r="RPV1" s="274"/>
      <c r="RPW1" s="275"/>
      <c r="RPX1" s="274"/>
      <c r="RPY1" s="275"/>
      <c r="RPZ1" s="274"/>
      <c r="RQA1" s="275"/>
      <c r="RQB1" s="274"/>
      <c r="RQC1" s="275"/>
      <c r="RQD1" s="274"/>
      <c r="RQE1" s="275"/>
      <c r="RQF1" s="274"/>
      <c r="RQG1" s="275"/>
      <c r="RQH1" s="274"/>
      <c r="RQI1" s="275"/>
      <c r="RQJ1" s="274"/>
      <c r="RQK1" s="275"/>
      <c r="RQL1" s="274"/>
      <c r="RQM1" s="275"/>
      <c r="RQN1" s="274"/>
      <c r="RQO1" s="275"/>
      <c r="RQP1" s="274"/>
      <c r="RQQ1" s="275"/>
      <c r="RQR1" s="274"/>
      <c r="RQS1" s="275"/>
      <c r="RQT1" s="274"/>
      <c r="RQU1" s="275"/>
      <c r="RQV1" s="274"/>
      <c r="RQW1" s="275"/>
      <c r="RQX1" s="274"/>
      <c r="RQY1" s="275"/>
      <c r="RQZ1" s="274"/>
      <c r="RRA1" s="275"/>
      <c r="RRB1" s="274"/>
      <c r="RRC1" s="275"/>
      <c r="RRD1" s="274"/>
      <c r="RRE1" s="275"/>
      <c r="RRF1" s="274"/>
      <c r="RRG1" s="275"/>
      <c r="RRH1" s="274"/>
      <c r="RRI1" s="275"/>
      <c r="RRJ1" s="274"/>
      <c r="RRK1" s="275"/>
      <c r="RRL1" s="274"/>
      <c r="RRM1" s="275"/>
      <c r="RRN1" s="274"/>
      <c r="RRO1" s="275"/>
      <c r="RRP1" s="274"/>
      <c r="RRQ1" s="275"/>
      <c r="RRR1" s="274"/>
      <c r="RRS1" s="275"/>
      <c r="RRT1" s="274"/>
      <c r="RRU1" s="275"/>
      <c r="RRV1" s="274"/>
      <c r="RRW1" s="275"/>
      <c r="RRX1" s="274"/>
      <c r="RRY1" s="275"/>
      <c r="RRZ1" s="274"/>
      <c r="RSA1" s="275"/>
      <c r="RSB1" s="274"/>
      <c r="RSC1" s="275"/>
      <c r="RSD1" s="274"/>
      <c r="RSE1" s="275"/>
      <c r="RSF1" s="274"/>
      <c r="RSG1" s="275"/>
      <c r="RSH1" s="274"/>
      <c r="RSI1" s="275"/>
      <c r="RSJ1" s="274"/>
      <c r="RSK1" s="275"/>
      <c r="RSL1" s="274"/>
      <c r="RSM1" s="275"/>
      <c r="RSN1" s="274"/>
      <c r="RSO1" s="275"/>
      <c r="RSP1" s="274"/>
      <c r="RSQ1" s="275"/>
      <c r="RSR1" s="274"/>
      <c r="RSS1" s="275"/>
      <c r="RST1" s="274"/>
      <c r="RSU1" s="275"/>
      <c r="RSV1" s="274"/>
      <c r="RSW1" s="275"/>
      <c r="RSX1" s="274"/>
      <c r="RSY1" s="275"/>
      <c r="RSZ1" s="274"/>
      <c r="RTA1" s="275"/>
      <c r="RTB1" s="274"/>
      <c r="RTC1" s="275"/>
      <c r="RTD1" s="274"/>
      <c r="RTE1" s="275"/>
      <c r="RTF1" s="274"/>
      <c r="RTG1" s="275"/>
      <c r="RTH1" s="274"/>
      <c r="RTI1" s="275"/>
      <c r="RTJ1" s="274"/>
      <c r="RTK1" s="275"/>
      <c r="RTL1" s="274"/>
      <c r="RTM1" s="275"/>
      <c r="RTN1" s="274"/>
      <c r="RTO1" s="275"/>
      <c r="RTP1" s="274"/>
      <c r="RTQ1" s="275"/>
      <c r="RTR1" s="274"/>
      <c r="RTS1" s="275"/>
      <c r="RTT1" s="274"/>
      <c r="RTU1" s="275"/>
      <c r="RTV1" s="274"/>
      <c r="RTW1" s="275"/>
      <c r="RTX1" s="274"/>
      <c r="RTY1" s="275"/>
      <c r="RTZ1" s="274"/>
      <c r="RUA1" s="275"/>
      <c r="RUB1" s="274"/>
      <c r="RUC1" s="275"/>
      <c r="RUD1" s="274"/>
      <c r="RUE1" s="275"/>
      <c r="RUF1" s="274"/>
      <c r="RUG1" s="275"/>
      <c r="RUH1" s="274"/>
      <c r="RUI1" s="275"/>
      <c r="RUJ1" s="274"/>
      <c r="RUK1" s="275"/>
      <c r="RUL1" s="274"/>
      <c r="RUM1" s="275"/>
      <c r="RUN1" s="274"/>
      <c r="RUO1" s="275"/>
      <c r="RUP1" s="274"/>
      <c r="RUQ1" s="275"/>
      <c r="RUR1" s="274"/>
      <c r="RUS1" s="275"/>
      <c r="RUT1" s="274"/>
      <c r="RUU1" s="275"/>
      <c r="RUV1" s="274"/>
      <c r="RUW1" s="275"/>
      <c r="RUX1" s="274"/>
      <c r="RUY1" s="275"/>
      <c r="RUZ1" s="274"/>
      <c r="RVA1" s="275"/>
      <c r="RVB1" s="274"/>
      <c r="RVC1" s="275"/>
      <c r="RVD1" s="274"/>
      <c r="RVE1" s="275"/>
      <c r="RVF1" s="274"/>
      <c r="RVG1" s="275"/>
      <c r="RVH1" s="274"/>
      <c r="RVI1" s="275"/>
      <c r="RVJ1" s="274"/>
      <c r="RVK1" s="275"/>
      <c r="RVL1" s="274"/>
      <c r="RVM1" s="275"/>
      <c r="RVN1" s="274"/>
      <c r="RVO1" s="275"/>
      <c r="RVP1" s="274"/>
      <c r="RVQ1" s="275"/>
      <c r="RVR1" s="274"/>
      <c r="RVS1" s="275"/>
      <c r="RVT1" s="274"/>
      <c r="RVU1" s="275"/>
      <c r="RVV1" s="274"/>
      <c r="RVW1" s="275"/>
      <c r="RVX1" s="274"/>
      <c r="RVY1" s="275"/>
      <c r="RVZ1" s="274"/>
      <c r="RWA1" s="275"/>
      <c r="RWB1" s="274"/>
      <c r="RWC1" s="275"/>
      <c r="RWD1" s="274"/>
      <c r="RWE1" s="275"/>
      <c r="RWF1" s="274"/>
      <c r="RWG1" s="275"/>
      <c r="RWH1" s="274"/>
      <c r="RWI1" s="275"/>
      <c r="RWJ1" s="274"/>
      <c r="RWK1" s="275"/>
      <c r="RWL1" s="274"/>
      <c r="RWM1" s="275"/>
      <c r="RWN1" s="274"/>
      <c r="RWO1" s="275"/>
      <c r="RWP1" s="274"/>
      <c r="RWQ1" s="275"/>
      <c r="RWR1" s="274"/>
      <c r="RWS1" s="275"/>
      <c r="RWT1" s="274"/>
      <c r="RWU1" s="275"/>
      <c r="RWV1" s="274"/>
      <c r="RWW1" s="275"/>
      <c r="RWX1" s="274"/>
      <c r="RWY1" s="275"/>
      <c r="RWZ1" s="274"/>
      <c r="RXA1" s="275"/>
      <c r="RXB1" s="274"/>
      <c r="RXC1" s="275"/>
      <c r="RXD1" s="274"/>
      <c r="RXE1" s="275"/>
      <c r="RXF1" s="274"/>
      <c r="RXG1" s="275"/>
      <c r="RXH1" s="274"/>
      <c r="RXI1" s="275"/>
      <c r="RXJ1" s="274"/>
      <c r="RXK1" s="275"/>
      <c r="RXL1" s="274"/>
      <c r="RXM1" s="275"/>
      <c r="RXN1" s="274"/>
      <c r="RXO1" s="275"/>
      <c r="RXP1" s="274"/>
      <c r="RXQ1" s="275"/>
      <c r="RXR1" s="274"/>
      <c r="RXS1" s="275"/>
      <c r="RXT1" s="274"/>
      <c r="RXU1" s="275"/>
      <c r="RXV1" s="274"/>
      <c r="RXW1" s="275"/>
      <c r="RXX1" s="274"/>
      <c r="RXY1" s="275"/>
      <c r="RXZ1" s="274"/>
      <c r="RYA1" s="275"/>
      <c r="RYB1" s="274"/>
      <c r="RYC1" s="275"/>
      <c r="RYD1" s="274"/>
      <c r="RYE1" s="275"/>
      <c r="RYF1" s="274"/>
      <c r="RYG1" s="275"/>
      <c r="RYH1" s="274"/>
      <c r="RYI1" s="275"/>
      <c r="RYJ1" s="274"/>
      <c r="RYK1" s="275"/>
      <c r="RYL1" s="274"/>
      <c r="RYM1" s="275"/>
      <c r="RYN1" s="274"/>
      <c r="RYO1" s="275"/>
      <c r="RYP1" s="274"/>
      <c r="RYQ1" s="275"/>
      <c r="RYR1" s="274"/>
      <c r="RYS1" s="275"/>
      <c r="RYT1" s="274"/>
      <c r="RYU1" s="275"/>
      <c r="RYV1" s="274"/>
      <c r="RYW1" s="275"/>
      <c r="RYX1" s="274"/>
      <c r="RYY1" s="275"/>
      <c r="RYZ1" s="274"/>
      <c r="RZA1" s="275"/>
      <c r="RZB1" s="274"/>
      <c r="RZC1" s="275"/>
      <c r="RZD1" s="274"/>
      <c r="RZE1" s="275"/>
      <c r="RZF1" s="274"/>
      <c r="RZG1" s="275"/>
      <c r="RZH1" s="274"/>
      <c r="RZI1" s="275"/>
      <c r="RZJ1" s="274"/>
      <c r="RZK1" s="275"/>
      <c r="RZL1" s="274"/>
      <c r="RZM1" s="275"/>
      <c r="RZN1" s="274"/>
      <c r="RZO1" s="275"/>
      <c r="RZP1" s="274"/>
      <c r="RZQ1" s="275"/>
      <c r="RZR1" s="274"/>
      <c r="RZS1" s="275"/>
      <c r="RZT1" s="274"/>
      <c r="RZU1" s="275"/>
      <c r="RZV1" s="274"/>
      <c r="RZW1" s="275"/>
      <c r="RZX1" s="274"/>
      <c r="RZY1" s="275"/>
      <c r="RZZ1" s="274"/>
      <c r="SAA1" s="275"/>
      <c r="SAB1" s="274"/>
      <c r="SAC1" s="275"/>
      <c r="SAD1" s="274"/>
      <c r="SAE1" s="275"/>
      <c r="SAF1" s="274"/>
      <c r="SAG1" s="275"/>
      <c r="SAH1" s="274"/>
      <c r="SAI1" s="275"/>
      <c r="SAJ1" s="274"/>
      <c r="SAK1" s="275"/>
      <c r="SAL1" s="274"/>
      <c r="SAM1" s="275"/>
      <c r="SAN1" s="274"/>
      <c r="SAO1" s="275"/>
      <c r="SAP1" s="274"/>
      <c r="SAQ1" s="275"/>
      <c r="SAR1" s="274"/>
      <c r="SAS1" s="275"/>
      <c r="SAT1" s="274"/>
      <c r="SAU1" s="275"/>
      <c r="SAV1" s="274"/>
      <c r="SAW1" s="275"/>
      <c r="SAX1" s="274"/>
      <c r="SAY1" s="275"/>
      <c r="SAZ1" s="274"/>
      <c r="SBA1" s="275"/>
      <c r="SBB1" s="274"/>
      <c r="SBC1" s="275"/>
      <c r="SBD1" s="274"/>
      <c r="SBE1" s="275"/>
      <c r="SBF1" s="274"/>
      <c r="SBG1" s="275"/>
      <c r="SBH1" s="274"/>
      <c r="SBI1" s="275"/>
      <c r="SBJ1" s="274"/>
      <c r="SBK1" s="275"/>
      <c r="SBL1" s="274"/>
      <c r="SBM1" s="275"/>
      <c r="SBN1" s="274"/>
      <c r="SBO1" s="275"/>
      <c r="SBP1" s="274"/>
      <c r="SBQ1" s="275"/>
      <c r="SBR1" s="274"/>
      <c r="SBS1" s="275"/>
      <c r="SBT1" s="274"/>
      <c r="SBU1" s="275"/>
      <c r="SBV1" s="274"/>
      <c r="SBW1" s="275"/>
      <c r="SBX1" s="274"/>
      <c r="SBY1" s="275"/>
      <c r="SBZ1" s="274"/>
      <c r="SCA1" s="275"/>
      <c r="SCB1" s="274"/>
      <c r="SCC1" s="275"/>
      <c r="SCD1" s="274"/>
      <c r="SCE1" s="275"/>
      <c r="SCF1" s="274"/>
      <c r="SCG1" s="275"/>
      <c r="SCH1" s="274"/>
      <c r="SCI1" s="275"/>
      <c r="SCJ1" s="274"/>
      <c r="SCK1" s="275"/>
      <c r="SCL1" s="274"/>
      <c r="SCM1" s="275"/>
      <c r="SCN1" s="274"/>
      <c r="SCO1" s="275"/>
      <c r="SCP1" s="274"/>
      <c r="SCQ1" s="275"/>
      <c r="SCR1" s="274"/>
      <c r="SCS1" s="275"/>
      <c r="SCT1" s="274"/>
      <c r="SCU1" s="275"/>
      <c r="SCV1" s="274"/>
      <c r="SCW1" s="275"/>
      <c r="SCX1" s="274"/>
      <c r="SCY1" s="275"/>
      <c r="SCZ1" s="274"/>
      <c r="SDA1" s="275"/>
      <c r="SDB1" s="274"/>
      <c r="SDC1" s="275"/>
      <c r="SDD1" s="274"/>
      <c r="SDE1" s="275"/>
      <c r="SDF1" s="274"/>
      <c r="SDG1" s="275"/>
      <c r="SDH1" s="274"/>
      <c r="SDI1" s="275"/>
      <c r="SDJ1" s="274"/>
      <c r="SDK1" s="275"/>
      <c r="SDL1" s="274"/>
      <c r="SDM1" s="275"/>
      <c r="SDN1" s="274"/>
      <c r="SDO1" s="275"/>
      <c r="SDP1" s="274"/>
      <c r="SDQ1" s="275"/>
      <c r="SDR1" s="274"/>
      <c r="SDS1" s="275"/>
      <c r="SDT1" s="274"/>
      <c r="SDU1" s="275"/>
      <c r="SDV1" s="274"/>
      <c r="SDW1" s="275"/>
      <c r="SDX1" s="274"/>
      <c r="SDY1" s="275"/>
      <c r="SDZ1" s="274"/>
      <c r="SEA1" s="275"/>
      <c r="SEB1" s="274"/>
      <c r="SEC1" s="275"/>
      <c r="SED1" s="274"/>
      <c r="SEE1" s="275"/>
      <c r="SEF1" s="274"/>
      <c r="SEG1" s="275"/>
      <c r="SEH1" s="274"/>
      <c r="SEI1" s="275"/>
      <c r="SEJ1" s="274"/>
      <c r="SEK1" s="275"/>
      <c r="SEL1" s="274"/>
      <c r="SEM1" s="275"/>
      <c r="SEN1" s="274"/>
      <c r="SEO1" s="275"/>
      <c r="SEP1" s="274"/>
      <c r="SEQ1" s="275"/>
      <c r="SER1" s="274"/>
      <c r="SES1" s="275"/>
      <c r="SET1" s="274"/>
      <c r="SEU1" s="275"/>
      <c r="SEV1" s="274"/>
      <c r="SEW1" s="275"/>
      <c r="SEX1" s="274"/>
      <c r="SEY1" s="275"/>
      <c r="SEZ1" s="274"/>
      <c r="SFA1" s="275"/>
      <c r="SFB1" s="274"/>
      <c r="SFC1" s="275"/>
      <c r="SFD1" s="274"/>
      <c r="SFE1" s="275"/>
      <c r="SFF1" s="274"/>
      <c r="SFG1" s="275"/>
      <c r="SFH1" s="274"/>
      <c r="SFI1" s="275"/>
      <c r="SFJ1" s="274"/>
      <c r="SFK1" s="275"/>
      <c r="SFL1" s="274"/>
      <c r="SFM1" s="275"/>
      <c r="SFN1" s="274"/>
      <c r="SFO1" s="275"/>
      <c r="SFP1" s="274"/>
      <c r="SFQ1" s="275"/>
      <c r="SFR1" s="274"/>
      <c r="SFS1" s="275"/>
      <c r="SFT1" s="274"/>
      <c r="SFU1" s="275"/>
      <c r="SFV1" s="274"/>
      <c r="SFW1" s="275"/>
      <c r="SFX1" s="274"/>
      <c r="SFY1" s="275"/>
      <c r="SFZ1" s="274"/>
      <c r="SGA1" s="275"/>
      <c r="SGB1" s="274"/>
      <c r="SGC1" s="275"/>
      <c r="SGD1" s="274"/>
      <c r="SGE1" s="275"/>
      <c r="SGF1" s="274"/>
      <c r="SGG1" s="275"/>
      <c r="SGH1" s="274"/>
      <c r="SGI1" s="275"/>
      <c r="SGJ1" s="274"/>
      <c r="SGK1" s="275"/>
      <c r="SGL1" s="274"/>
      <c r="SGM1" s="275"/>
      <c r="SGN1" s="274"/>
      <c r="SGO1" s="275"/>
      <c r="SGP1" s="274"/>
      <c r="SGQ1" s="275"/>
      <c r="SGR1" s="274"/>
      <c r="SGS1" s="275"/>
      <c r="SGT1" s="274"/>
      <c r="SGU1" s="275"/>
      <c r="SGV1" s="274"/>
      <c r="SGW1" s="275"/>
      <c r="SGX1" s="274"/>
      <c r="SGY1" s="275"/>
      <c r="SGZ1" s="274"/>
      <c r="SHA1" s="275"/>
      <c r="SHB1" s="274"/>
      <c r="SHC1" s="275"/>
      <c r="SHD1" s="274"/>
      <c r="SHE1" s="275"/>
      <c r="SHF1" s="274"/>
      <c r="SHG1" s="275"/>
      <c r="SHH1" s="274"/>
      <c r="SHI1" s="275"/>
      <c r="SHJ1" s="274"/>
      <c r="SHK1" s="275"/>
      <c r="SHL1" s="274"/>
      <c r="SHM1" s="275"/>
      <c r="SHN1" s="274"/>
      <c r="SHO1" s="275"/>
      <c r="SHP1" s="274"/>
      <c r="SHQ1" s="275"/>
      <c r="SHR1" s="274"/>
      <c r="SHS1" s="275"/>
      <c r="SHT1" s="274"/>
      <c r="SHU1" s="275"/>
      <c r="SHV1" s="274"/>
      <c r="SHW1" s="275"/>
      <c r="SHX1" s="274"/>
      <c r="SHY1" s="275"/>
      <c r="SHZ1" s="274"/>
      <c r="SIA1" s="275"/>
      <c r="SIB1" s="274"/>
      <c r="SIC1" s="275"/>
      <c r="SID1" s="274"/>
      <c r="SIE1" s="275"/>
      <c r="SIF1" s="274"/>
      <c r="SIG1" s="275"/>
      <c r="SIH1" s="274"/>
      <c r="SII1" s="275"/>
      <c r="SIJ1" s="274"/>
      <c r="SIK1" s="275"/>
      <c r="SIL1" s="274"/>
      <c r="SIM1" s="275"/>
      <c r="SIN1" s="274"/>
      <c r="SIO1" s="275"/>
      <c r="SIP1" s="274"/>
      <c r="SIQ1" s="275"/>
      <c r="SIR1" s="274"/>
      <c r="SIS1" s="275"/>
      <c r="SIT1" s="274"/>
      <c r="SIU1" s="275"/>
      <c r="SIV1" s="274"/>
      <c r="SIW1" s="275"/>
      <c r="SIX1" s="274"/>
      <c r="SIY1" s="275"/>
      <c r="SIZ1" s="274"/>
      <c r="SJA1" s="275"/>
      <c r="SJB1" s="274"/>
      <c r="SJC1" s="275"/>
      <c r="SJD1" s="274"/>
      <c r="SJE1" s="275"/>
      <c r="SJF1" s="274"/>
      <c r="SJG1" s="275"/>
      <c r="SJH1" s="274"/>
      <c r="SJI1" s="275"/>
      <c r="SJJ1" s="274"/>
      <c r="SJK1" s="275"/>
      <c r="SJL1" s="274"/>
      <c r="SJM1" s="275"/>
      <c r="SJN1" s="274"/>
      <c r="SJO1" s="275"/>
      <c r="SJP1" s="274"/>
      <c r="SJQ1" s="275"/>
      <c r="SJR1" s="274"/>
      <c r="SJS1" s="275"/>
      <c r="SJT1" s="274"/>
      <c r="SJU1" s="275"/>
      <c r="SJV1" s="274"/>
      <c r="SJW1" s="275"/>
      <c r="SJX1" s="274"/>
      <c r="SJY1" s="275"/>
      <c r="SJZ1" s="274"/>
      <c r="SKA1" s="275"/>
      <c r="SKB1" s="274"/>
      <c r="SKC1" s="275"/>
      <c r="SKD1" s="274"/>
      <c r="SKE1" s="275"/>
      <c r="SKF1" s="274"/>
      <c r="SKG1" s="275"/>
      <c r="SKH1" s="274"/>
      <c r="SKI1" s="275"/>
      <c r="SKJ1" s="274"/>
      <c r="SKK1" s="275"/>
      <c r="SKL1" s="274"/>
      <c r="SKM1" s="275"/>
      <c r="SKN1" s="274"/>
      <c r="SKO1" s="275"/>
      <c r="SKP1" s="274"/>
      <c r="SKQ1" s="275"/>
      <c r="SKR1" s="274"/>
      <c r="SKS1" s="275"/>
      <c r="SKT1" s="274"/>
      <c r="SKU1" s="275"/>
      <c r="SKV1" s="274"/>
      <c r="SKW1" s="275"/>
      <c r="SKX1" s="274"/>
      <c r="SKY1" s="275"/>
      <c r="SKZ1" s="274"/>
      <c r="SLA1" s="275"/>
      <c r="SLB1" s="274"/>
      <c r="SLC1" s="275"/>
      <c r="SLD1" s="274"/>
      <c r="SLE1" s="275"/>
      <c r="SLF1" s="274"/>
      <c r="SLG1" s="275"/>
      <c r="SLH1" s="274"/>
      <c r="SLI1" s="275"/>
      <c r="SLJ1" s="274"/>
      <c r="SLK1" s="275"/>
      <c r="SLL1" s="274"/>
      <c r="SLM1" s="275"/>
      <c r="SLN1" s="274"/>
      <c r="SLO1" s="275"/>
      <c r="SLP1" s="274"/>
      <c r="SLQ1" s="275"/>
      <c r="SLR1" s="274"/>
      <c r="SLS1" s="275"/>
      <c r="SLT1" s="274"/>
      <c r="SLU1" s="275"/>
      <c r="SLV1" s="274"/>
      <c r="SLW1" s="275"/>
      <c r="SLX1" s="274"/>
      <c r="SLY1" s="275"/>
      <c r="SLZ1" s="274"/>
      <c r="SMA1" s="275"/>
      <c r="SMB1" s="274"/>
      <c r="SMC1" s="275"/>
      <c r="SMD1" s="274"/>
      <c r="SME1" s="275"/>
      <c r="SMF1" s="274"/>
      <c r="SMG1" s="275"/>
      <c r="SMH1" s="274"/>
      <c r="SMI1" s="275"/>
      <c r="SMJ1" s="274"/>
      <c r="SMK1" s="275"/>
      <c r="SML1" s="274"/>
      <c r="SMM1" s="275"/>
      <c r="SMN1" s="274"/>
      <c r="SMO1" s="275"/>
      <c r="SMP1" s="274"/>
      <c r="SMQ1" s="275"/>
      <c r="SMR1" s="274"/>
      <c r="SMS1" s="275"/>
      <c r="SMT1" s="274"/>
      <c r="SMU1" s="275"/>
      <c r="SMV1" s="274"/>
      <c r="SMW1" s="275"/>
      <c r="SMX1" s="274"/>
      <c r="SMY1" s="275"/>
      <c r="SMZ1" s="274"/>
      <c r="SNA1" s="275"/>
      <c r="SNB1" s="274"/>
      <c r="SNC1" s="275"/>
      <c r="SND1" s="274"/>
      <c r="SNE1" s="275"/>
      <c r="SNF1" s="274"/>
      <c r="SNG1" s="275"/>
      <c r="SNH1" s="274"/>
      <c r="SNI1" s="275"/>
      <c r="SNJ1" s="274"/>
      <c r="SNK1" s="275"/>
      <c r="SNL1" s="274"/>
      <c r="SNM1" s="275"/>
      <c r="SNN1" s="274"/>
      <c r="SNO1" s="275"/>
      <c r="SNP1" s="274"/>
      <c r="SNQ1" s="275"/>
      <c r="SNR1" s="274"/>
      <c r="SNS1" s="275"/>
      <c r="SNT1" s="274"/>
      <c r="SNU1" s="275"/>
      <c r="SNV1" s="274"/>
      <c r="SNW1" s="275"/>
      <c r="SNX1" s="274"/>
      <c r="SNY1" s="275"/>
      <c r="SNZ1" s="274"/>
      <c r="SOA1" s="275"/>
      <c r="SOB1" s="274"/>
      <c r="SOC1" s="275"/>
      <c r="SOD1" s="274"/>
      <c r="SOE1" s="275"/>
      <c r="SOF1" s="274"/>
      <c r="SOG1" s="275"/>
      <c r="SOH1" s="274"/>
      <c r="SOI1" s="275"/>
      <c r="SOJ1" s="274"/>
      <c r="SOK1" s="275"/>
      <c r="SOL1" s="274"/>
      <c r="SOM1" s="275"/>
      <c r="SON1" s="274"/>
      <c r="SOO1" s="275"/>
      <c r="SOP1" s="274"/>
      <c r="SOQ1" s="275"/>
      <c r="SOR1" s="274"/>
      <c r="SOS1" s="275"/>
      <c r="SOT1" s="274"/>
      <c r="SOU1" s="275"/>
      <c r="SOV1" s="274"/>
      <c r="SOW1" s="275"/>
      <c r="SOX1" s="274"/>
      <c r="SOY1" s="275"/>
      <c r="SOZ1" s="274"/>
      <c r="SPA1" s="275"/>
      <c r="SPB1" s="274"/>
      <c r="SPC1" s="275"/>
      <c r="SPD1" s="274"/>
      <c r="SPE1" s="275"/>
      <c r="SPF1" s="274"/>
      <c r="SPG1" s="275"/>
      <c r="SPH1" s="274"/>
      <c r="SPI1" s="275"/>
      <c r="SPJ1" s="274"/>
      <c r="SPK1" s="275"/>
      <c r="SPL1" s="274"/>
      <c r="SPM1" s="275"/>
      <c r="SPN1" s="274"/>
      <c r="SPO1" s="275"/>
      <c r="SPP1" s="274"/>
      <c r="SPQ1" s="275"/>
      <c r="SPR1" s="274"/>
      <c r="SPS1" s="275"/>
      <c r="SPT1" s="274"/>
      <c r="SPU1" s="275"/>
      <c r="SPV1" s="274"/>
      <c r="SPW1" s="275"/>
      <c r="SPX1" s="274"/>
      <c r="SPY1" s="275"/>
      <c r="SPZ1" s="274"/>
      <c r="SQA1" s="275"/>
      <c r="SQB1" s="274"/>
      <c r="SQC1" s="275"/>
      <c r="SQD1" s="274"/>
      <c r="SQE1" s="275"/>
      <c r="SQF1" s="274"/>
      <c r="SQG1" s="275"/>
      <c r="SQH1" s="274"/>
      <c r="SQI1" s="275"/>
      <c r="SQJ1" s="274"/>
      <c r="SQK1" s="275"/>
      <c r="SQL1" s="274"/>
      <c r="SQM1" s="275"/>
      <c r="SQN1" s="274"/>
      <c r="SQO1" s="275"/>
      <c r="SQP1" s="274"/>
      <c r="SQQ1" s="275"/>
      <c r="SQR1" s="274"/>
      <c r="SQS1" s="275"/>
      <c r="SQT1" s="274"/>
      <c r="SQU1" s="275"/>
      <c r="SQV1" s="274"/>
      <c r="SQW1" s="275"/>
      <c r="SQX1" s="274"/>
      <c r="SQY1" s="275"/>
      <c r="SQZ1" s="274"/>
      <c r="SRA1" s="275"/>
      <c r="SRB1" s="274"/>
      <c r="SRC1" s="275"/>
      <c r="SRD1" s="274"/>
      <c r="SRE1" s="275"/>
      <c r="SRF1" s="274"/>
      <c r="SRG1" s="275"/>
      <c r="SRH1" s="274"/>
      <c r="SRI1" s="275"/>
      <c r="SRJ1" s="274"/>
      <c r="SRK1" s="275"/>
      <c r="SRL1" s="274"/>
      <c r="SRM1" s="275"/>
      <c r="SRN1" s="274"/>
      <c r="SRO1" s="275"/>
      <c r="SRP1" s="274"/>
      <c r="SRQ1" s="275"/>
      <c r="SRR1" s="274"/>
      <c r="SRS1" s="275"/>
      <c r="SRT1" s="274"/>
      <c r="SRU1" s="275"/>
      <c r="SRV1" s="274"/>
      <c r="SRW1" s="275"/>
      <c r="SRX1" s="274"/>
      <c r="SRY1" s="275"/>
      <c r="SRZ1" s="274"/>
      <c r="SSA1" s="275"/>
      <c r="SSB1" s="274"/>
      <c r="SSC1" s="275"/>
      <c r="SSD1" s="274"/>
      <c r="SSE1" s="275"/>
      <c r="SSF1" s="274"/>
      <c r="SSG1" s="275"/>
      <c r="SSH1" s="274"/>
      <c r="SSI1" s="275"/>
      <c r="SSJ1" s="274"/>
      <c r="SSK1" s="275"/>
      <c r="SSL1" s="274"/>
      <c r="SSM1" s="275"/>
      <c r="SSN1" s="274"/>
      <c r="SSO1" s="275"/>
      <c r="SSP1" s="274"/>
      <c r="SSQ1" s="275"/>
      <c r="SSR1" s="274"/>
      <c r="SSS1" s="275"/>
      <c r="SST1" s="274"/>
      <c r="SSU1" s="275"/>
      <c r="SSV1" s="274"/>
      <c r="SSW1" s="275"/>
      <c r="SSX1" s="274"/>
      <c r="SSY1" s="275"/>
      <c r="SSZ1" s="274"/>
      <c r="STA1" s="275"/>
      <c r="STB1" s="274"/>
      <c r="STC1" s="275"/>
      <c r="STD1" s="274"/>
      <c r="STE1" s="275"/>
      <c r="STF1" s="274"/>
      <c r="STG1" s="275"/>
      <c r="STH1" s="274"/>
      <c r="STI1" s="275"/>
      <c r="STJ1" s="274"/>
      <c r="STK1" s="275"/>
      <c r="STL1" s="274"/>
      <c r="STM1" s="275"/>
      <c r="STN1" s="274"/>
      <c r="STO1" s="275"/>
      <c r="STP1" s="274"/>
      <c r="STQ1" s="275"/>
      <c r="STR1" s="274"/>
      <c r="STS1" s="275"/>
      <c r="STT1" s="274"/>
      <c r="STU1" s="275"/>
      <c r="STV1" s="274"/>
      <c r="STW1" s="275"/>
      <c r="STX1" s="274"/>
      <c r="STY1" s="275"/>
      <c r="STZ1" s="274"/>
      <c r="SUA1" s="275"/>
      <c r="SUB1" s="274"/>
      <c r="SUC1" s="275"/>
      <c r="SUD1" s="274"/>
      <c r="SUE1" s="275"/>
      <c r="SUF1" s="274"/>
      <c r="SUG1" s="275"/>
      <c r="SUH1" s="274"/>
      <c r="SUI1" s="275"/>
      <c r="SUJ1" s="274"/>
      <c r="SUK1" s="275"/>
      <c r="SUL1" s="274"/>
      <c r="SUM1" s="275"/>
      <c r="SUN1" s="274"/>
      <c r="SUO1" s="275"/>
      <c r="SUP1" s="274"/>
      <c r="SUQ1" s="275"/>
      <c r="SUR1" s="274"/>
      <c r="SUS1" s="275"/>
      <c r="SUT1" s="274"/>
      <c r="SUU1" s="275"/>
      <c r="SUV1" s="274"/>
      <c r="SUW1" s="275"/>
      <c r="SUX1" s="274"/>
      <c r="SUY1" s="275"/>
      <c r="SUZ1" s="274"/>
      <c r="SVA1" s="275"/>
      <c r="SVB1" s="274"/>
      <c r="SVC1" s="275"/>
      <c r="SVD1" s="274"/>
      <c r="SVE1" s="275"/>
      <c r="SVF1" s="274"/>
      <c r="SVG1" s="275"/>
      <c r="SVH1" s="274"/>
      <c r="SVI1" s="275"/>
      <c r="SVJ1" s="274"/>
      <c r="SVK1" s="275"/>
      <c r="SVL1" s="274"/>
      <c r="SVM1" s="275"/>
      <c r="SVN1" s="274"/>
      <c r="SVO1" s="275"/>
      <c r="SVP1" s="274"/>
      <c r="SVQ1" s="275"/>
      <c r="SVR1" s="274"/>
      <c r="SVS1" s="275"/>
      <c r="SVT1" s="274"/>
      <c r="SVU1" s="275"/>
      <c r="SVV1" s="274"/>
      <c r="SVW1" s="275"/>
      <c r="SVX1" s="274"/>
      <c r="SVY1" s="275"/>
      <c r="SVZ1" s="274"/>
      <c r="SWA1" s="275"/>
      <c r="SWB1" s="274"/>
      <c r="SWC1" s="275"/>
      <c r="SWD1" s="274"/>
      <c r="SWE1" s="275"/>
      <c r="SWF1" s="274"/>
      <c r="SWG1" s="275"/>
      <c r="SWH1" s="274"/>
      <c r="SWI1" s="275"/>
      <c r="SWJ1" s="274"/>
      <c r="SWK1" s="275"/>
      <c r="SWL1" s="274"/>
      <c r="SWM1" s="275"/>
      <c r="SWN1" s="274"/>
      <c r="SWO1" s="275"/>
      <c r="SWP1" s="274"/>
      <c r="SWQ1" s="275"/>
      <c r="SWR1" s="274"/>
      <c r="SWS1" s="275"/>
      <c r="SWT1" s="274"/>
      <c r="SWU1" s="275"/>
      <c r="SWV1" s="274"/>
      <c r="SWW1" s="275"/>
      <c r="SWX1" s="274"/>
      <c r="SWY1" s="275"/>
      <c r="SWZ1" s="274"/>
      <c r="SXA1" s="275"/>
      <c r="SXB1" s="274"/>
      <c r="SXC1" s="275"/>
      <c r="SXD1" s="274"/>
      <c r="SXE1" s="275"/>
      <c r="SXF1" s="274"/>
      <c r="SXG1" s="275"/>
      <c r="SXH1" s="274"/>
      <c r="SXI1" s="275"/>
      <c r="SXJ1" s="274"/>
      <c r="SXK1" s="275"/>
      <c r="SXL1" s="274"/>
      <c r="SXM1" s="275"/>
      <c r="SXN1" s="274"/>
      <c r="SXO1" s="275"/>
      <c r="SXP1" s="274"/>
      <c r="SXQ1" s="275"/>
      <c r="SXR1" s="274"/>
      <c r="SXS1" s="275"/>
      <c r="SXT1" s="274"/>
      <c r="SXU1" s="275"/>
      <c r="SXV1" s="274"/>
      <c r="SXW1" s="275"/>
      <c r="SXX1" s="274"/>
      <c r="SXY1" s="275"/>
      <c r="SXZ1" s="274"/>
      <c r="SYA1" s="275"/>
      <c r="SYB1" s="274"/>
      <c r="SYC1" s="275"/>
      <c r="SYD1" s="274"/>
      <c r="SYE1" s="275"/>
      <c r="SYF1" s="274"/>
      <c r="SYG1" s="275"/>
      <c r="SYH1" s="274"/>
      <c r="SYI1" s="275"/>
      <c r="SYJ1" s="274"/>
      <c r="SYK1" s="275"/>
      <c r="SYL1" s="274"/>
      <c r="SYM1" s="275"/>
      <c r="SYN1" s="274"/>
      <c r="SYO1" s="275"/>
      <c r="SYP1" s="274"/>
      <c r="SYQ1" s="275"/>
      <c r="SYR1" s="274"/>
      <c r="SYS1" s="275"/>
      <c r="SYT1" s="274"/>
      <c r="SYU1" s="275"/>
      <c r="SYV1" s="274"/>
      <c r="SYW1" s="275"/>
      <c r="SYX1" s="274"/>
      <c r="SYY1" s="275"/>
      <c r="SYZ1" s="274"/>
      <c r="SZA1" s="275"/>
      <c r="SZB1" s="274"/>
      <c r="SZC1" s="275"/>
      <c r="SZD1" s="274"/>
      <c r="SZE1" s="275"/>
      <c r="SZF1" s="274"/>
      <c r="SZG1" s="275"/>
      <c r="SZH1" s="274"/>
      <c r="SZI1" s="275"/>
      <c r="SZJ1" s="274"/>
      <c r="SZK1" s="275"/>
      <c r="SZL1" s="274"/>
      <c r="SZM1" s="275"/>
      <c r="SZN1" s="274"/>
      <c r="SZO1" s="275"/>
      <c r="SZP1" s="274"/>
      <c r="SZQ1" s="275"/>
      <c r="SZR1" s="274"/>
      <c r="SZS1" s="275"/>
      <c r="SZT1" s="274"/>
      <c r="SZU1" s="275"/>
      <c r="SZV1" s="274"/>
      <c r="SZW1" s="275"/>
      <c r="SZX1" s="274"/>
      <c r="SZY1" s="275"/>
      <c r="SZZ1" s="274"/>
      <c r="TAA1" s="275"/>
      <c r="TAB1" s="274"/>
      <c r="TAC1" s="275"/>
      <c r="TAD1" s="274"/>
      <c r="TAE1" s="275"/>
      <c r="TAF1" s="274"/>
      <c r="TAG1" s="275"/>
      <c r="TAH1" s="274"/>
      <c r="TAI1" s="275"/>
      <c r="TAJ1" s="274"/>
      <c r="TAK1" s="275"/>
      <c r="TAL1" s="274"/>
      <c r="TAM1" s="275"/>
      <c r="TAN1" s="274"/>
      <c r="TAO1" s="275"/>
      <c r="TAP1" s="274"/>
      <c r="TAQ1" s="275"/>
      <c r="TAR1" s="274"/>
      <c r="TAS1" s="275"/>
      <c r="TAT1" s="274"/>
      <c r="TAU1" s="275"/>
      <c r="TAV1" s="274"/>
      <c r="TAW1" s="275"/>
      <c r="TAX1" s="274"/>
      <c r="TAY1" s="275"/>
      <c r="TAZ1" s="274"/>
      <c r="TBA1" s="275"/>
      <c r="TBB1" s="274"/>
      <c r="TBC1" s="275"/>
      <c r="TBD1" s="274"/>
      <c r="TBE1" s="275"/>
      <c r="TBF1" s="274"/>
      <c r="TBG1" s="275"/>
      <c r="TBH1" s="274"/>
      <c r="TBI1" s="275"/>
      <c r="TBJ1" s="274"/>
      <c r="TBK1" s="275"/>
      <c r="TBL1" s="274"/>
      <c r="TBM1" s="275"/>
      <c r="TBN1" s="274"/>
      <c r="TBO1" s="275"/>
      <c r="TBP1" s="274"/>
      <c r="TBQ1" s="275"/>
      <c r="TBR1" s="274"/>
      <c r="TBS1" s="275"/>
      <c r="TBT1" s="274"/>
      <c r="TBU1" s="275"/>
      <c r="TBV1" s="274"/>
      <c r="TBW1" s="275"/>
      <c r="TBX1" s="274"/>
      <c r="TBY1" s="275"/>
      <c r="TBZ1" s="274"/>
      <c r="TCA1" s="275"/>
      <c r="TCB1" s="274"/>
      <c r="TCC1" s="275"/>
      <c r="TCD1" s="274"/>
      <c r="TCE1" s="275"/>
      <c r="TCF1" s="274"/>
      <c r="TCG1" s="275"/>
      <c r="TCH1" s="274"/>
      <c r="TCI1" s="275"/>
      <c r="TCJ1" s="274"/>
      <c r="TCK1" s="275"/>
      <c r="TCL1" s="274"/>
      <c r="TCM1" s="275"/>
      <c r="TCN1" s="274"/>
      <c r="TCO1" s="275"/>
      <c r="TCP1" s="274"/>
      <c r="TCQ1" s="275"/>
      <c r="TCR1" s="274"/>
      <c r="TCS1" s="275"/>
      <c r="TCT1" s="274"/>
      <c r="TCU1" s="275"/>
      <c r="TCV1" s="274"/>
      <c r="TCW1" s="275"/>
      <c r="TCX1" s="274"/>
      <c r="TCY1" s="275"/>
      <c r="TCZ1" s="274"/>
      <c r="TDA1" s="275"/>
      <c r="TDB1" s="274"/>
      <c r="TDC1" s="275"/>
      <c r="TDD1" s="274"/>
      <c r="TDE1" s="275"/>
      <c r="TDF1" s="274"/>
      <c r="TDG1" s="275"/>
      <c r="TDH1" s="274"/>
      <c r="TDI1" s="275"/>
      <c r="TDJ1" s="274"/>
      <c r="TDK1" s="275"/>
      <c r="TDL1" s="274"/>
      <c r="TDM1" s="275"/>
      <c r="TDN1" s="274"/>
      <c r="TDO1" s="275"/>
      <c r="TDP1" s="274"/>
      <c r="TDQ1" s="275"/>
      <c r="TDR1" s="274"/>
      <c r="TDS1" s="275"/>
      <c r="TDT1" s="274"/>
      <c r="TDU1" s="275"/>
      <c r="TDV1" s="274"/>
      <c r="TDW1" s="275"/>
      <c r="TDX1" s="274"/>
      <c r="TDY1" s="275"/>
      <c r="TDZ1" s="274"/>
      <c r="TEA1" s="275"/>
      <c r="TEB1" s="274"/>
      <c r="TEC1" s="275"/>
      <c r="TED1" s="274"/>
      <c r="TEE1" s="275"/>
      <c r="TEF1" s="274"/>
      <c r="TEG1" s="275"/>
      <c r="TEH1" s="274"/>
      <c r="TEI1" s="275"/>
      <c r="TEJ1" s="274"/>
      <c r="TEK1" s="275"/>
      <c r="TEL1" s="274"/>
      <c r="TEM1" s="275"/>
      <c r="TEN1" s="274"/>
      <c r="TEO1" s="275"/>
      <c r="TEP1" s="274"/>
      <c r="TEQ1" s="275"/>
      <c r="TER1" s="274"/>
      <c r="TES1" s="275"/>
      <c r="TET1" s="274"/>
      <c r="TEU1" s="275"/>
      <c r="TEV1" s="274"/>
      <c r="TEW1" s="275"/>
      <c r="TEX1" s="274"/>
      <c r="TEY1" s="275"/>
      <c r="TEZ1" s="274"/>
      <c r="TFA1" s="275"/>
      <c r="TFB1" s="274"/>
      <c r="TFC1" s="275"/>
      <c r="TFD1" s="274"/>
      <c r="TFE1" s="275"/>
      <c r="TFF1" s="274"/>
      <c r="TFG1" s="275"/>
      <c r="TFH1" s="274"/>
      <c r="TFI1" s="275"/>
      <c r="TFJ1" s="274"/>
      <c r="TFK1" s="275"/>
      <c r="TFL1" s="274"/>
      <c r="TFM1" s="275"/>
      <c r="TFN1" s="274"/>
      <c r="TFO1" s="275"/>
      <c r="TFP1" s="274"/>
      <c r="TFQ1" s="275"/>
      <c r="TFR1" s="274"/>
      <c r="TFS1" s="275"/>
      <c r="TFT1" s="274"/>
      <c r="TFU1" s="275"/>
      <c r="TFV1" s="274"/>
      <c r="TFW1" s="275"/>
      <c r="TFX1" s="274"/>
      <c r="TFY1" s="275"/>
      <c r="TFZ1" s="274"/>
      <c r="TGA1" s="275"/>
      <c r="TGB1" s="274"/>
      <c r="TGC1" s="275"/>
      <c r="TGD1" s="274"/>
      <c r="TGE1" s="275"/>
      <c r="TGF1" s="274"/>
      <c r="TGG1" s="275"/>
      <c r="TGH1" s="274"/>
      <c r="TGI1" s="275"/>
      <c r="TGJ1" s="274"/>
      <c r="TGK1" s="275"/>
      <c r="TGL1" s="274"/>
      <c r="TGM1" s="275"/>
      <c r="TGN1" s="274"/>
      <c r="TGO1" s="275"/>
      <c r="TGP1" s="274"/>
      <c r="TGQ1" s="275"/>
      <c r="TGR1" s="274"/>
      <c r="TGS1" s="275"/>
      <c r="TGT1" s="274"/>
      <c r="TGU1" s="275"/>
      <c r="TGV1" s="274"/>
      <c r="TGW1" s="275"/>
      <c r="TGX1" s="274"/>
      <c r="TGY1" s="275"/>
      <c r="TGZ1" s="274"/>
      <c r="THA1" s="275"/>
      <c r="THB1" s="274"/>
      <c r="THC1" s="275"/>
      <c r="THD1" s="274"/>
      <c r="THE1" s="275"/>
      <c r="THF1" s="274"/>
      <c r="THG1" s="275"/>
      <c r="THH1" s="274"/>
      <c r="THI1" s="275"/>
      <c r="THJ1" s="274"/>
      <c r="THK1" s="275"/>
      <c r="THL1" s="274"/>
      <c r="THM1" s="275"/>
      <c r="THN1" s="274"/>
      <c r="THO1" s="275"/>
      <c r="THP1" s="274"/>
      <c r="THQ1" s="275"/>
      <c r="THR1" s="274"/>
      <c r="THS1" s="275"/>
      <c r="THT1" s="274"/>
      <c r="THU1" s="275"/>
      <c r="THV1" s="274"/>
      <c r="THW1" s="275"/>
      <c r="THX1" s="274"/>
      <c r="THY1" s="275"/>
      <c r="THZ1" s="274"/>
      <c r="TIA1" s="275"/>
      <c r="TIB1" s="274"/>
      <c r="TIC1" s="275"/>
      <c r="TID1" s="274"/>
      <c r="TIE1" s="275"/>
      <c r="TIF1" s="274"/>
      <c r="TIG1" s="275"/>
      <c r="TIH1" s="274"/>
      <c r="TII1" s="275"/>
      <c r="TIJ1" s="274"/>
      <c r="TIK1" s="275"/>
      <c r="TIL1" s="274"/>
      <c r="TIM1" s="275"/>
      <c r="TIN1" s="274"/>
      <c r="TIO1" s="275"/>
      <c r="TIP1" s="274"/>
      <c r="TIQ1" s="275"/>
      <c r="TIR1" s="274"/>
      <c r="TIS1" s="275"/>
      <c r="TIT1" s="274"/>
      <c r="TIU1" s="275"/>
      <c r="TIV1" s="274"/>
      <c r="TIW1" s="275"/>
      <c r="TIX1" s="274"/>
      <c r="TIY1" s="275"/>
      <c r="TIZ1" s="274"/>
      <c r="TJA1" s="275"/>
      <c r="TJB1" s="274"/>
      <c r="TJC1" s="275"/>
      <c r="TJD1" s="274"/>
      <c r="TJE1" s="275"/>
      <c r="TJF1" s="274"/>
      <c r="TJG1" s="275"/>
      <c r="TJH1" s="274"/>
      <c r="TJI1" s="275"/>
      <c r="TJJ1" s="274"/>
      <c r="TJK1" s="275"/>
      <c r="TJL1" s="274"/>
      <c r="TJM1" s="275"/>
      <c r="TJN1" s="274"/>
      <c r="TJO1" s="275"/>
      <c r="TJP1" s="274"/>
      <c r="TJQ1" s="275"/>
      <c r="TJR1" s="274"/>
      <c r="TJS1" s="275"/>
      <c r="TJT1" s="274"/>
      <c r="TJU1" s="275"/>
      <c r="TJV1" s="274"/>
      <c r="TJW1" s="275"/>
      <c r="TJX1" s="274"/>
      <c r="TJY1" s="275"/>
      <c r="TJZ1" s="274"/>
      <c r="TKA1" s="275"/>
      <c r="TKB1" s="274"/>
      <c r="TKC1" s="275"/>
      <c r="TKD1" s="274"/>
      <c r="TKE1" s="275"/>
      <c r="TKF1" s="274"/>
      <c r="TKG1" s="275"/>
      <c r="TKH1" s="274"/>
      <c r="TKI1" s="275"/>
      <c r="TKJ1" s="274"/>
      <c r="TKK1" s="275"/>
      <c r="TKL1" s="274"/>
      <c r="TKM1" s="275"/>
      <c r="TKN1" s="274"/>
      <c r="TKO1" s="275"/>
      <c r="TKP1" s="274"/>
      <c r="TKQ1" s="275"/>
      <c r="TKR1" s="274"/>
      <c r="TKS1" s="275"/>
      <c r="TKT1" s="274"/>
      <c r="TKU1" s="275"/>
      <c r="TKV1" s="274"/>
      <c r="TKW1" s="275"/>
      <c r="TKX1" s="274"/>
      <c r="TKY1" s="275"/>
      <c r="TKZ1" s="274"/>
      <c r="TLA1" s="275"/>
      <c r="TLB1" s="274"/>
      <c r="TLC1" s="275"/>
      <c r="TLD1" s="274"/>
      <c r="TLE1" s="275"/>
      <c r="TLF1" s="274"/>
      <c r="TLG1" s="275"/>
      <c r="TLH1" s="274"/>
      <c r="TLI1" s="275"/>
      <c r="TLJ1" s="274"/>
      <c r="TLK1" s="275"/>
      <c r="TLL1" s="274"/>
      <c r="TLM1" s="275"/>
      <c r="TLN1" s="274"/>
      <c r="TLO1" s="275"/>
      <c r="TLP1" s="274"/>
      <c r="TLQ1" s="275"/>
      <c r="TLR1" s="274"/>
      <c r="TLS1" s="275"/>
      <c r="TLT1" s="274"/>
      <c r="TLU1" s="275"/>
      <c r="TLV1" s="274"/>
      <c r="TLW1" s="275"/>
      <c r="TLX1" s="274"/>
      <c r="TLY1" s="275"/>
      <c r="TLZ1" s="274"/>
      <c r="TMA1" s="275"/>
      <c r="TMB1" s="274"/>
      <c r="TMC1" s="275"/>
      <c r="TMD1" s="274"/>
      <c r="TME1" s="275"/>
      <c r="TMF1" s="274"/>
      <c r="TMG1" s="275"/>
      <c r="TMH1" s="274"/>
      <c r="TMI1" s="275"/>
      <c r="TMJ1" s="274"/>
      <c r="TMK1" s="275"/>
      <c r="TML1" s="274"/>
      <c r="TMM1" s="275"/>
      <c r="TMN1" s="274"/>
      <c r="TMO1" s="275"/>
      <c r="TMP1" s="274"/>
      <c r="TMQ1" s="275"/>
      <c r="TMR1" s="274"/>
      <c r="TMS1" s="275"/>
      <c r="TMT1" s="274"/>
      <c r="TMU1" s="275"/>
      <c r="TMV1" s="274"/>
      <c r="TMW1" s="275"/>
      <c r="TMX1" s="274"/>
      <c r="TMY1" s="275"/>
      <c r="TMZ1" s="274"/>
      <c r="TNA1" s="275"/>
      <c r="TNB1" s="274"/>
      <c r="TNC1" s="275"/>
      <c r="TND1" s="274"/>
      <c r="TNE1" s="275"/>
      <c r="TNF1" s="274"/>
      <c r="TNG1" s="275"/>
      <c r="TNH1" s="274"/>
      <c r="TNI1" s="275"/>
      <c r="TNJ1" s="274"/>
      <c r="TNK1" s="275"/>
      <c r="TNL1" s="274"/>
      <c r="TNM1" s="275"/>
      <c r="TNN1" s="274"/>
      <c r="TNO1" s="275"/>
      <c r="TNP1" s="274"/>
      <c r="TNQ1" s="275"/>
      <c r="TNR1" s="274"/>
      <c r="TNS1" s="275"/>
      <c r="TNT1" s="274"/>
      <c r="TNU1" s="275"/>
      <c r="TNV1" s="274"/>
      <c r="TNW1" s="275"/>
      <c r="TNX1" s="274"/>
      <c r="TNY1" s="275"/>
      <c r="TNZ1" s="274"/>
      <c r="TOA1" s="275"/>
      <c r="TOB1" s="274"/>
      <c r="TOC1" s="275"/>
      <c r="TOD1" s="274"/>
      <c r="TOE1" s="275"/>
      <c r="TOF1" s="274"/>
      <c r="TOG1" s="275"/>
      <c r="TOH1" s="274"/>
      <c r="TOI1" s="275"/>
      <c r="TOJ1" s="274"/>
      <c r="TOK1" s="275"/>
      <c r="TOL1" s="274"/>
      <c r="TOM1" s="275"/>
      <c r="TON1" s="274"/>
      <c r="TOO1" s="275"/>
      <c r="TOP1" s="274"/>
      <c r="TOQ1" s="275"/>
      <c r="TOR1" s="274"/>
      <c r="TOS1" s="275"/>
      <c r="TOT1" s="274"/>
      <c r="TOU1" s="275"/>
      <c r="TOV1" s="274"/>
      <c r="TOW1" s="275"/>
      <c r="TOX1" s="274"/>
      <c r="TOY1" s="275"/>
      <c r="TOZ1" s="274"/>
      <c r="TPA1" s="275"/>
      <c r="TPB1" s="274"/>
      <c r="TPC1" s="275"/>
      <c r="TPD1" s="274"/>
      <c r="TPE1" s="275"/>
      <c r="TPF1" s="274"/>
      <c r="TPG1" s="275"/>
      <c r="TPH1" s="274"/>
      <c r="TPI1" s="275"/>
      <c r="TPJ1" s="274"/>
      <c r="TPK1" s="275"/>
      <c r="TPL1" s="274"/>
      <c r="TPM1" s="275"/>
      <c r="TPN1" s="274"/>
      <c r="TPO1" s="275"/>
      <c r="TPP1" s="274"/>
      <c r="TPQ1" s="275"/>
      <c r="TPR1" s="274"/>
      <c r="TPS1" s="275"/>
      <c r="TPT1" s="274"/>
      <c r="TPU1" s="275"/>
      <c r="TPV1" s="274"/>
      <c r="TPW1" s="275"/>
      <c r="TPX1" s="274"/>
      <c r="TPY1" s="275"/>
      <c r="TPZ1" s="274"/>
      <c r="TQA1" s="275"/>
      <c r="TQB1" s="274"/>
      <c r="TQC1" s="275"/>
      <c r="TQD1" s="274"/>
      <c r="TQE1" s="275"/>
      <c r="TQF1" s="274"/>
      <c r="TQG1" s="275"/>
      <c r="TQH1" s="274"/>
      <c r="TQI1" s="275"/>
      <c r="TQJ1" s="274"/>
      <c r="TQK1" s="275"/>
      <c r="TQL1" s="274"/>
      <c r="TQM1" s="275"/>
      <c r="TQN1" s="274"/>
      <c r="TQO1" s="275"/>
      <c r="TQP1" s="274"/>
      <c r="TQQ1" s="275"/>
      <c r="TQR1" s="274"/>
      <c r="TQS1" s="275"/>
      <c r="TQT1" s="274"/>
      <c r="TQU1" s="275"/>
      <c r="TQV1" s="274"/>
      <c r="TQW1" s="275"/>
      <c r="TQX1" s="274"/>
      <c r="TQY1" s="275"/>
      <c r="TQZ1" s="274"/>
      <c r="TRA1" s="275"/>
      <c r="TRB1" s="274"/>
      <c r="TRC1" s="275"/>
      <c r="TRD1" s="274"/>
      <c r="TRE1" s="275"/>
      <c r="TRF1" s="274"/>
      <c r="TRG1" s="275"/>
      <c r="TRH1" s="274"/>
      <c r="TRI1" s="275"/>
      <c r="TRJ1" s="274"/>
      <c r="TRK1" s="275"/>
      <c r="TRL1" s="274"/>
      <c r="TRM1" s="275"/>
      <c r="TRN1" s="274"/>
      <c r="TRO1" s="275"/>
      <c r="TRP1" s="274"/>
      <c r="TRQ1" s="275"/>
      <c r="TRR1" s="274"/>
      <c r="TRS1" s="275"/>
      <c r="TRT1" s="274"/>
      <c r="TRU1" s="275"/>
      <c r="TRV1" s="274"/>
      <c r="TRW1" s="275"/>
      <c r="TRX1" s="274"/>
      <c r="TRY1" s="275"/>
      <c r="TRZ1" s="274"/>
      <c r="TSA1" s="275"/>
      <c r="TSB1" s="274"/>
      <c r="TSC1" s="275"/>
      <c r="TSD1" s="274"/>
      <c r="TSE1" s="275"/>
      <c r="TSF1" s="274"/>
      <c r="TSG1" s="275"/>
      <c r="TSH1" s="274"/>
      <c r="TSI1" s="275"/>
      <c r="TSJ1" s="274"/>
      <c r="TSK1" s="275"/>
      <c r="TSL1" s="274"/>
      <c r="TSM1" s="275"/>
      <c r="TSN1" s="274"/>
      <c r="TSO1" s="275"/>
      <c r="TSP1" s="274"/>
      <c r="TSQ1" s="275"/>
      <c r="TSR1" s="274"/>
      <c r="TSS1" s="275"/>
      <c r="TST1" s="274"/>
      <c r="TSU1" s="275"/>
      <c r="TSV1" s="274"/>
      <c r="TSW1" s="275"/>
      <c r="TSX1" s="274"/>
      <c r="TSY1" s="275"/>
      <c r="TSZ1" s="274"/>
      <c r="TTA1" s="275"/>
      <c r="TTB1" s="274"/>
      <c r="TTC1" s="275"/>
      <c r="TTD1" s="274"/>
      <c r="TTE1" s="275"/>
      <c r="TTF1" s="274"/>
      <c r="TTG1" s="275"/>
      <c r="TTH1" s="274"/>
      <c r="TTI1" s="275"/>
      <c r="TTJ1" s="274"/>
      <c r="TTK1" s="275"/>
      <c r="TTL1" s="274"/>
      <c r="TTM1" s="275"/>
      <c r="TTN1" s="274"/>
      <c r="TTO1" s="275"/>
      <c r="TTP1" s="274"/>
      <c r="TTQ1" s="275"/>
      <c r="TTR1" s="274"/>
      <c r="TTS1" s="275"/>
      <c r="TTT1" s="274"/>
      <c r="TTU1" s="275"/>
      <c r="TTV1" s="274"/>
      <c r="TTW1" s="275"/>
      <c r="TTX1" s="274"/>
      <c r="TTY1" s="275"/>
      <c r="TTZ1" s="274"/>
      <c r="TUA1" s="275"/>
      <c r="TUB1" s="274"/>
      <c r="TUC1" s="275"/>
      <c r="TUD1" s="274"/>
      <c r="TUE1" s="275"/>
      <c r="TUF1" s="274"/>
      <c r="TUG1" s="275"/>
      <c r="TUH1" s="274"/>
      <c r="TUI1" s="275"/>
      <c r="TUJ1" s="274"/>
      <c r="TUK1" s="275"/>
      <c r="TUL1" s="274"/>
      <c r="TUM1" s="275"/>
      <c r="TUN1" s="274"/>
      <c r="TUO1" s="275"/>
      <c r="TUP1" s="274"/>
      <c r="TUQ1" s="275"/>
      <c r="TUR1" s="274"/>
      <c r="TUS1" s="275"/>
      <c r="TUT1" s="274"/>
      <c r="TUU1" s="275"/>
      <c r="TUV1" s="274"/>
      <c r="TUW1" s="275"/>
      <c r="TUX1" s="274"/>
      <c r="TUY1" s="275"/>
      <c r="TUZ1" s="274"/>
      <c r="TVA1" s="275"/>
      <c r="TVB1" s="274"/>
      <c r="TVC1" s="275"/>
      <c r="TVD1" s="274"/>
      <c r="TVE1" s="275"/>
      <c r="TVF1" s="274"/>
      <c r="TVG1" s="275"/>
      <c r="TVH1" s="274"/>
      <c r="TVI1" s="275"/>
      <c r="TVJ1" s="274"/>
      <c r="TVK1" s="275"/>
      <c r="TVL1" s="274"/>
      <c r="TVM1" s="275"/>
      <c r="TVN1" s="274"/>
      <c r="TVO1" s="275"/>
      <c r="TVP1" s="274"/>
      <c r="TVQ1" s="275"/>
      <c r="TVR1" s="274"/>
      <c r="TVS1" s="275"/>
      <c r="TVT1" s="274"/>
      <c r="TVU1" s="275"/>
      <c r="TVV1" s="274"/>
      <c r="TVW1" s="275"/>
      <c r="TVX1" s="274"/>
      <c r="TVY1" s="275"/>
      <c r="TVZ1" s="274"/>
      <c r="TWA1" s="275"/>
      <c r="TWB1" s="274"/>
      <c r="TWC1" s="275"/>
      <c r="TWD1" s="274"/>
      <c r="TWE1" s="275"/>
      <c r="TWF1" s="274"/>
      <c r="TWG1" s="275"/>
      <c r="TWH1" s="274"/>
      <c r="TWI1" s="275"/>
      <c r="TWJ1" s="274"/>
      <c r="TWK1" s="275"/>
      <c r="TWL1" s="274"/>
      <c r="TWM1" s="275"/>
      <c r="TWN1" s="274"/>
      <c r="TWO1" s="275"/>
      <c r="TWP1" s="274"/>
      <c r="TWQ1" s="275"/>
      <c r="TWR1" s="274"/>
      <c r="TWS1" s="275"/>
      <c r="TWT1" s="274"/>
      <c r="TWU1" s="275"/>
      <c r="TWV1" s="274"/>
      <c r="TWW1" s="275"/>
      <c r="TWX1" s="274"/>
      <c r="TWY1" s="275"/>
      <c r="TWZ1" s="274"/>
      <c r="TXA1" s="275"/>
      <c r="TXB1" s="274"/>
      <c r="TXC1" s="275"/>
      <c r="TXD1" s="274"/>
      <c r="TXE1" s="275"/>
      <c r="TXF1" s="274"/>
      <c r="TXG1" s="275"/>
      <c r="TXH1" s="274"/>
      <c r="TXI1" s="275"/>
      <c r="TXJ1" s="274"/>
      <c r="TXK1" s="275"/>
      <c r="TXL1" s="274"/>
      <c r="TXM1" s="275"/>
      <c r="TXN1" s="274"/>
      <c r="TXO1" s="275"/>
      <c r="TXP1" s="274"/>
      <c r="TXQ1" s="275"/>
      <c r="TXR1" s="274"/>
      <c r="TXS1" s="275"/>
      <c r="TXT1" s="274"/>
      <c r="TXU1" s="275"/>
      <c r="TXV1" s="274"/>
      <c r="TXW1" s="275"/>
      <c r="TXX1" s="274"/>
      <c r="TXY1" s="275"/>
      <c r="TXZ1" s="274"/>
      <c r="TYA1" s="275"/>
      <c r="TYB1" s="274"/>
      <c r="TYC1" s="275"/>
      <c r="TYD1" s="274"/>
      <c r="TYE1" s="275"/>
      <c r="TYF1" s="274"/>
      <c r="TYG1" s="275"/>
      <c r="TYH1" s="274"/>
      <c r="TYI1" s="275"/>
      <c r="TYJ1" s="274"/>
      <c r="TYK1" s="275"/>
      <c r="TYL1" s="274"/>
      <c r="TYM1" s="275"/>
      <c r="TYN1" s="274"/>
      <c r="TYO1" s="275"/>
      <c r="TYP1" s="274"/>
      <c r="TYQ1" s="275"/>
      <c r="TYR1" s="274"/>
      <c r="TYS1" s="275"/>
      <c r="TYT1" s="274"/>
      <c r="TYU1" s="275"/>
      <c r="TYV1" s="274"/>
      <c r="TYW1" s="275"/>
      <c r="TYX1" s="274"/>
      <c r="TYY1" s="275"/>
      <c r="TYZ1" s="274"/>
      <c r="TZA1" s="275"/>
      <c r="TZB1" s="274"/>
      <c r="TZC1" s="275"/>
      <c r="TZD1" s="274"/>
      <c r="TZE1" s="275"/>
      <c r="TZF1" s="274"/>
      <c r="TZG1" s="275"/>
      <c r="TZH1" s="274"/>
      <c r="TZI1" s="275"/>
      <c r="TZJ1" s="274"/>
      <c r="TZK1" s="275"/>
      <c r="TZL1" s="274"/>
      <c r="TZM1" s="275"/>
      <c r="TZN1" s="274"/>
      <c r="TZO1" s="275"/>
      <c r="TZP1" s="274"/>
      <c r="TZQ1" s="275"/>
      <c r="TZR1" s="274"/>
      <c r="TZS1" s="275"/>
      <c r="TZT1" s="274"/>
      <c r="TZU1" s="275"/>
      <c r="TZV1" s="274"/>
      <c r="TZW1" s="275"/>
      <c r="TZX1" s="274"/>
      <c r="TZY1" s="275"/>
      <c r="TZZ1" s="274"/>
      <c r="UAA1" s="275"/>
      <c r="UAB1" s="274"/>
      <c r="UAC1" s="275"/>
      <c r="UAD1" s="274"/>
      <c r="UAE1" s="275"/>
      <c r="UAF1" s="274"/>
      <c r="UAG1" s="275"/>
      <c r="UAH1" s="274"/>
      <c r="UAI1" s="275"/>
      <c r="UAJ1" s="274"/>
      <c r="UAK1" s="275"/>
      <c r="UAL1" s="274"/>
      <c r="UAM1" s="275"/>
      <c r="UAN1" s="274"/>
      <c r="UAO1" s="275"/>
      <c r="UAP1" s="274"/>
      <c r="UAQ1" s="275"/>
      <c r="UAR1" s="274"/>
      <c r="UAS1" s="275"/>
      <c r="UAT1" s="274"/>
      <c r="UAU1" s="275"/>
      <c r="UAV1" s="274"/>
      <c r="UAW1" s="275"/>
      <c r="UAX1" s="274"/>
      <c r="UAY1" s="275"/>
      <c r="UAZ1" s="274"/>
      <c r="UBA1" s="275"/>
      <c r="UBB1" s="274"/>
      <c r="UBC1" s="275"/>
      <c r="UBD1" s="274"/>
      <c r="UBE1" s="275"/>
      <c r="UBF1" s="274"/>
      <c r="UBG1" s="275"/>
      <c r="UBH1" s="274"/>
      <c r="UBI1" s="275"/>
      <c r="UBJ1" s="274"/>
      <c r="UBK1" s="275"/>
      <c r="UBL1" s="274"/>
      <c r="UBM1" s="275"/>
      <c r="UBN1" s="274"/>
      <c r="UBO1" s="275"/>
      <c r="UBP1" s="274"/>
      <c r="UBQ1" s="275"/>
      <c r="UBR1" s="274"/>
      <c r="UBS1" s="275"/>
      <c r="UBT1" s="274"/>
      <c r="UBU1" s="275"/>
      <c r="UBV1" s="274"/>
      <c r="UBW1" s="275"/>
      <c r="UBX1" s="274"/>
      <c r="UBY1" s="275"/>
      <c r="UBZ1" s="274"/>
      <c r="UCA1" s="275"/>
      <c r="UCB1" s="274"/>
      <c r="UCC1" s="275"/>
      <c r="UCD1" s="274"/>
      <c r="UCE1" s="275"/>
      <c r="UCF1" s="274"/>
      <c r="UCG1" s="275"/>
      <c r="UCH1" s="274"/>
      <c r="UCI1" s="275"/>
      <c r="UCJ1" s="274"/>
      <c r="UCK1" s="275"/>
      <c r="UCL1" s="274"/>
      <c r="UCM1" s="275"/>
      <c r="UCN1" s="274"/>
      <c r="UCO1" s="275"/>
      <c r="UCP1" s="274"/>
      <c r="UCQ1" s="275"/>
      <c r="UCR1" s="274"/>
      <c r="UCS1" s="275"/>
      <c r="UCT1" s="274"/>
      <c r="UCU1" s="275"/>
      <c r="UCV1" s="274"/>
      <c r="UCW1" s="275"/>
      <c r="UCX1" s="274"/>
      <c r="UCY1" s="275"/>
      <c r="UCZ1" s="274"/>
      <c r="UDA1" s="275"/>
      <c r="UDB1" s="274"/>
      <c r="UDC1" s="275"/>
      <c r="UDD1" s="274"/>
      <c r="UDE1" s="275"/>
      <c r="UDF1" s="274"/>
      <c r="UDG1" s="275"/>
      <c r="UDH1" s="274"/>
      <c r="UDI1" s="275"/>
      <c r="UDJ1" s="274"/>
      <c r="UDK1" s="275"/>
      <c r="UDL1" s="274"/>
      <c r="UDM1" s="275"/>
      <c r="UDN1" s="274"/>
      <c r="UDO1" s="275"/>
      <c r="UDP1" s="274"/>
      <c r="UDQ1" s="275"/>
      <c r="UDR1" s="274"/>
      <c r="UDS1" s="275"/>
      <c r="UDT1" s="274"/>
      <c r="UDU1" s="275"/>
      <c r="UDV1" s="274"/>
      <c r="UDW1" s="275"/>
      <c r="UDX1" s="274"/>
      <c r="UDY1" s="275"/>
      <c r="UDZ1" s="274"/>
      <c r="UEA1" s="275"/>
      <c r="UEB1" s="274"/>
      <c r="UEC1" s="275"/>
      <c r="UED1" s="274"/>
      <c r="UEE1" s="275"/>
      <c r="UEF1" s="274"/>
      <c r="UEG1" s="275"/>
      <c r="UEH1" s="274"/>
      <c r="UEI1" s="275"/>
      <c r="UEJ1" s="274"/>
      <c r="UEK1" s="275"/>
      <c r="UEL1" s="274"/>
      <c r="UEM1" s="275"/>
      <c r="UEN1" s="274"/>
      <c r="UEO1" s="275"/>
      <c r="UEP1" s="274"/>
      <c r="UEQ1" s="275"/>
      <c r="UER1" s="274"/>
      <c r="UES1" s="275"/>
      <c r="UET1" s="274"/>
      <c r="UEU1" s="275"/>
      <c r="UEV1" s="274"/>
      <c r="UEW1" s="275"/>
      <c r="UEX1" s="274"/>
      <c r="UEY1" s="275"/>
      <c r="UEZ1" s="274"/>
      <c r="UFA1" s="275"/>
      <c r="UFB1" s="274"/>
      <c r="UFC1" s="275"/>
      <c r="UFD1" s="274"/>
      <c r="UFE1" s="275"/>
      <c r="UFF1" s="274"/>
      <c r="UFG1" s="275"/>
      <c r="UFH1" s="274"/>
      <c r="UFI1" s="275"/>
      <c r="UFJ1" s="274"/>
      <c r="UFK1" s="275"/>
      <c r="UFL1" s="274"/>
      <c r="UFM1" s="275"/>
      <c r="UFN1" s="274"/>
      <c r="UFO1" s="275"/>
      <c r="UFP1" s="274"/>
      <c r="UFQ1" s="275"/>
      <c r="UFR1" s="274"/>
      <c r="UFS1" s="275"/>
      <c r="UFT1" s="274"/>
      <c r="UFU1" s="275"/>
      <c r="UFV1" s="274"/>
      <c r="UFW1" s="275"/>
      <c r="UFX1" s="274"/>
      <c r="UFY1" s="275"/>
      <c r="UFZ1" s="274"/>
      <c r="UGA1" s="275"/>
      <c r="UGB1" s="274"/>
      <c r="UGC1" s="275"/>
      <c r="UGD1" s="274"/>
      <c r="UGE1" s="275"/>
      <c r="UGF1" s="274"/>
      <c r="UGG1" s="275"/>
      <c r="UGH1" s="274"/>
      <c r="UGI1" s="275"/>
      <c r="UGJ1" s="274"/>
      <c r="UGK1" s="275"/>
      <c r="UGL1" s="274"/>
      <c r="UGM1" s="275"/>
      <c r="UGN1" s="274"/>
      <c r="UGO1" s="275"/>
      <c r="UGP1" s="274"/>
      <c r="UGQ1" s="275"/>
      <c r="UGR1" s="274"/>
      <c r="UGS1" s="275"/>
      <c r="UGT1" s="274"/>
      <c r="UGU1" s="275"/>
      <c r="UGV1" s="274"/>
      <c r="UGW1" s="275"/>
      <c r="UGX1" s="274"/>
      <c r="UGY1" s="275"/>
      <c r="UGZ1" s="274"/>
      <c r="UHA1" s="275"/>
      <c r="UHB1" s="274"/>
      <c r="UHC1" s="275"/>
      <c r="UHD1" s="274"/>
      <c r="UHE1" s="275"/>
      <c r="UHF1" s="274"/>
      <c r="UHG1" s="275"/>
      <c r="UHH1" s="274"/>
      <c r="UHI1" s="275"/>
      <c r="UHJ1" s="274"/>
      <c r="UHK1" s="275"/>
      <c r="UHL1" s="274"/>
      <c r="UHM1" s="275"/>
      <c r="UHN1" s="274"/>
      <c r="UHO1" s="275"/>
      <c r="UHP1" s="274"/>
      <c r="UHQ1" s="275"/>
      <c r="UHR1" s="274"/>
      <c r="UHS1" s="275"/>
      <c r="UHT1" s="274"/>
      <c r="UHU1" s="275"/>
      <c r="UHV1" s="274"/>
      <c r="UHW1" s="275"/>
      <c r="UHX1" s="274"/>
      <c r="UHY1" s="275"/>
      <c r="UHZ1" s="274"/>
      <c r="UIA1" s="275"/>
      <c r="UIB1" s="274"/>
      <c r="UIC1" s="275"/>
      <c r="UID1" s="274"/>
      <c r="UIE1" s="275"/>
      <c r="UIF1" s="274"/>
      <c r="UIG1" s="275"/>
      <c r="UIH1" s="274"/>
      <c r="UII1" s="275"/>
      <c r="UIJ1" s="274"/>
      <c r="UIK1" s="275"/>
      <c r="UIL1" s="274"/>
      <c r="UIM1" s="275"/>
      <c r="UIN1" s="274"/>
      <c r="UIO1" s="275"/>
      <c r="UIP1" s="274"/>
      <c r="UIQ1" s="275"/>
      <c r="UIR1" s="274"/>
      <c r="UIS1" s="275"/>
      <c r="UIT1" s="274"/>
      <c r="UIU1" s="275"/>
      <c r="UIV1" s="274"/>
      <c r="UIW1" s="275"/>
      <c r="UIX1" s="274"/>
      <c r="UIY1" s="275"/>
      <c r="UIZ1" s="274"/>
      <c r="UJA1" s="275"/>
      <c r="UJB1" s="274"/>
      <c r="UJC1" s="275"/>
      <c r="UJD1" s="274"/>
      <c r="UJE1" s="275"/>
      <c r="UJF1" s="274"/>
      <c r="UJG1" s="275"/>
      <c r="UJH1" s="274"/>
      <c r="UJI1" s="275"/>
      <c r="UJJ1" s="274"/>
      <c r="UJK1" s="275"/>
      <c r="UJL1" s="274"/>
      <c r="UJM1" s="275"/>
      <c r="UJN1" s="274"/>
      <c r="UJO1" s="275"/>
      <c r="UJP1" s="274"/>
      <c r="UJQ1" s="275"/>
      <c r="UJR1" s="274"/>
      <c r="UJS1" s="275"/>
      <c r="UJT1" s="274"/>
      <c r="UJU1" s="275"/>
      <c r="UJV1" s="274"/>
      <c r="UJW1" s="275"/>
      <c r="UJX1" s="274"/>
      <c r="UJY1" s="275"/>
      <c r="UJZ1" s="274"/>
      <c r="UKA1" s="275"/>
      <c r="UKB1" s="274"/>
      <c r="UKC1" s="275"/>
      <c r="UKD1" s="274"/>
      <c r="UKE1" s="275"/>
      <c r="UKF1" s="274"/>
      <c r="UKG1" s="275"/>
      <c r="UKH1" s="274"/>
      <c r="UKI1" s="275"/>
      <c r="UKJ1" s="274"/>
      <c r="UKK1" s="275"/>
      <c r="UKL1" s="274"/>
      <c r="UKM1" s="275"/>
      <c r="UKN1" s="274"/>
      <c r="UKO1" s="275"/>
      <c r="UKP1" s="274"/>
      <c r="UKQ1" s="275"/>
      <c r="UKR1" s="274"/>
      <c r="UKS1" s="275"/>
      <c r="UKT1" s="274"/>
      <c r="UKU1" s="275"/>
      <c r="UKV1" s="274"/>
      <c r="UKW1" s="275"/>
      <c r="UKX1" s="274"/>
      <c r="UKY1" s="275"/>
      <c r="UKZ1" s="274"/>
      <c r="ULA1" s="275"/>
      <c r="ULB1" s="274"/>
      <c r="ULC1" s="275"/>
      <c r="ULD1" s="274"/>
      <c r="ULE1" s="275"/>
      <c r="ULF1" s="274"/>
      <c r="ULG1" s="275"/>
      <c r="ULH1" s="274"/>
      <c r="ULI1" s="275"/>
      <c r="ULJ1" s="274"/>
      <c r="ULK1" s="275"/>
      <c r="ULL1" s="274"/>
      <c r="ULM1" s="275"/>
      <c r="ULN1" s="274"/>
      <c r="ULO1" s="275"/>
      <c r="ULP1" s="274"/>
      <c r="ULQ1" s="275"/>
      <c r="ULR1" s="274"/>
      <c r="ULS1" s="275"/>
      <c r="ULT1" s="274"/>
      <c r="ULU1" s="275"/>
      <c r="ULV1" s="274"/>
      <c r="ULW1" s="275"/>
      <c r="ULX1" s="274"/>
      <c r="ULY1" s="275"/>
      <c r="ULZ1" s="274"/>
      <c r="UMA1" s="275"/>
      <c r="UMB1" s="274"/>
      <c r="UMC1" s="275"/>
      <c r="UMD1" s="274"/>
      <c r="UME1" s="275"/>
      <c r="UMF1" s="274"/>
      <c r="UMG1" s="275"/>
      <c r="UMH1" s="274"/>
      <c r="UMI1" s="275"/>
      <c r="UMJ1" s="274"/>
      <c r="UMK1" s="275"/>
      <c r="UML1" s="274"/>
      <c r="UMM1" s="275"/>
      <c r="UMN1" s="274"/>
      <c r="UMO1" s="275"/>
      <c r="UMP1" s="274"/>
      <c r="UMQ1" s="275"/>
      <c r="UMR1" s="274"/>
      <c r="UMS1" s="275"/>
      <c r="UMT1" s="274"/>
      <c r="UMU1" s="275"/>
      <c r="UMV1" s="274"/>
      <c r="UMW1" s="275"/>
      <c r="UMX1" s="274"/>
      <c r="UMY1" s="275"/>
      <c r="UMZ1" s="274"/>
      <c r="UNA1" s="275"/>
      <c r="UNB1" s="274"/>
      <c r="UNC1" s="275"/>
      <c r="UND1" s="274"/>
      <c r="UNE1" s="275"/>
      <c r="UNF1" s="274"/>
      <c r="UNG1" s="275"/>
      <c r="UNH1" s="274"/>
      <c r="UNI1" s="275"/>
      <c r="UNJ1" s="274"/>
      <c r="UNK1" s="275"/>
      <c r="UNL1" s="274"/>
      <c r="UNM1" s="275"/>
      <c r="UNN1" s="274"/>
      <c r="UNO1" s="275"/>
      <c r="UNP1" s="274"/>
      <c r="UNQ1" s="275"/>
      <c r="UNR1" s="274"/>
      <c r="UNS1" s="275"/>
      <c r="UNT1" s="274"/>
      <c r="UNU1" s="275"/>
      <c r="UNV1" s="274"/>
      <c r="UNW1" s="275"/>
      <c r="UNX1" s="274"/>
      <c r="UNY1" s="275"/>
      <c r="UNZ1" s="274"/>
      <c r="UOA1" s="275"/>
      <c r="UOB1" s="274"/>
      <c r="UOC1" s="275"/>
      <c r="UOD1" s="274"/>
      <c r="UOE1" s="275"/>
      <c r="UOF1" s="274"/>
      <c r="UOG1" s="275"/>
      <c r="UOH1" s="274"/>
      <c r="UOI1" s="275"/>
      <c r="UOJ1" s="274"/>
      <c r="UOK1" s="275"/>
      <c r="UOL1" s="274"/>
      <c r="UOM1" s="275"/>
      <c r="UON1" s="274"/>
      <c r="UOO1" s="275"/>
      <c r="UOP1" s="274"/>
      <c r="UOQ1" s="275"/>
      <c r="UOR1" s="274"/>
      <c r="UOS1" s="275"/>
      <c r="UOT1" s="274"/>
      <c r="UOU1" s="275"/>
      <c r="UOV1" s="274"/>
      <c r="UOW1" s="275"/>
      <c r="UOX1" s="274"/>
      <c r="UOY1" s="275"/>
      <c r="UOZ1" s="274"/>
      <c r="UPA1" s="275"/>
      <c r="UPB1" s="274"/>
      <c r="UPC1" s="275"/>
      <c r="UPD1" s="274"/>
      <c r="UPE1" s="275"/>
      <c r="UPF1" s="274"/>
      <c r="UPG1" s="275"/>
      <c r="UPH1" s="274"/>
      <c r="UPI1" s="275"/>
      <c r="UPJ1" s="274"/>
      <c r="UPK1" s="275"/>
      <c r="UPL1" s="274"/>
      <c r="UPM1" s="275"/>
      <c r="UPN1" s="274"/>
      <c r="UPO1" s="275"/>
      <c r="UPP1" s="274"/>
      <c r="UPQ1" s="275"/>
      <c r="UPR1" s="274"/>
      <c r="UPS1" s="275"/>
      <c r="UPT1" s="274"/>
      <c r="UPU1" s="275"/>
      <c r="UPV1" s="274"/>
      <c r="UPW1" s="275"/>
      <c r="UPX1" s="274"/>
      <c r="UPY1" s="275"/>
      <c r="UPZ1" s="274"/>
      <c r="UQA1" s="275"/>
      <c r="UQB1" s="274"/>
      <c r="UQC1" s="275"/>
      <c r="UQD1" s="274"/>
      <c r="UQE1" s="275"/>
      <c r="UQF1" s="274"/>
      <c r="UQG1" s="275"/>
      <c r="UQH1" s="274"/>
      <c r="UQI1" s="275"/>
      <c r="UQJ1" s="274"/>
      <c r="UQK1" s="275"/>
      <c r="UQL1" s="274"/>
      <c r="UQM1" s="275"/>
      <c r="UQN1" s="274"/>
      <c r="UQO1" s="275"/>
      <c r="UQP1" s="274"/>
      <c r="UQQ1" s="275"/>
      <c r="UQR1" s="274"/>
      <c r="UQS1" s="275"/>
      <c r="UQT1" s="274"/>
      <c r="UQU1" s="275"/>
      <c r="UQV1" s="274"/>
      <c r="UQW1" s="275"/>
      <c r="UQX1" s="274"/>
      <c r="UQY1" s="275"/>
      <c r="UQZ1" s="274"/>
      <c r="URA1" s="275"/>
      <c r="URB1" s="274"/>
      <c r="URC1" s="275"/>
      <c r="URD1" s="274"/>
      <c r="URE1" s="275"/>
      <c r="URF1" s="274"/>
      <c r="URG1" s="275"/>
      <c r="URH1" s="274"/>
      <c r="URI1" s="275"/>
      <c r="URJ1" s="274"/>
      <c r="URK1" s="275"/>
      <c r="URL1" s="274"/>
      <c r="URM1" s="275"/>
      <c r="URN1" s="274"/>
      <c r="URO1" s="275"/>
      <c r="URP1" s="274"/>
      <c r="URQ1" s="275"/>
      <c r="URR1" s="274"/>
      <c r="URS1" s="275"/>
      <c r="URT1" s="274"/>
      <c r="URU1" s="275"/>
      <c r="URV1" s="274"/>
      <c r="URW1" s="275"/>
      <c r="URX1" s="274"/>
      <c r="URY1" s="275"/>
      <c r="URZ1" s="274"/>
      <c r="USA1" s="275"/>
      <c r="USB1" s="274"/>
      <c r="USC1" s="275"/>
      <c r="USD1" s="274"/>
      <c r="USE1" s="275"/>
      <c r="USF1" s="274"/>
      <c r="USG1" s="275"/>
      <c r="USH1" s="274"/>
      <c r="USI1" s="275"/>
      <c r="USJ1" s="274"/>
      <c r="USK1" s="275"/>
      <c r="USL1" s="274"/>
      <c r="USM1" s="275"/>
      <c r="USN1" s="274"/>
      <c r="USO1" s="275"/>
      <c r="USP1" s="274"/>
      <c r="USQ1" s="275"/>
      <c r="USR1" s="274"/>
      <c r="USS1" s="275"/>
      <c r="UST1" s="274"/>
      <c r="USU1" s="275"/>
      <c r="USV1" s="274"/>
      <c r="USW1" s="275"/>
      <c r="USX1" s="274"/>
      <c r="USY1" s="275"/>
      <c r="USZ1" s="274"/>
      <c r="UTA1" s="275"/>
      <c r="UTB1" s="274"/>
      <c r="UTC1" s="275"/>
      <c r="UTD1" s="274"/>
      <c r="UTE1" s="275"/>
      <c r="UTF1" s="274"/>
      <c r="UTG1" s="275"/>
      <c r="UTH1" s="274"/>
      <c r="UTI1" s="275"/>
      <c r="UTJ1" s="274"/>
      <c r="UTK1" s="275"/>
      <c r="UTL1" s="274"/>
      <c r="UTM1" s="275"/>
      <c r="UTN1" s="274"/>
      <c r="UTO1" s="275"/>
      <c r="UTP1" s="274"/>
      <c r="UTQ1" s="275"/>
      <c r="UTR1" s="274"/>
      <c r="UTS1" s="275"/>
      <c r="UTT1" s="274"/>
      <c r="UTU1" s="275"/>
      <c r="UTV1" s="274"/>
      <c r="UTW1" s="275"/>
      <c r="UTX1" s="274"/>
      <c r="UTY1" s="275"/>
      <c r="UTZ1" s="274"/>
      <c r="UUA1" s="275"/>
      <c r="UUB1" s="274"/>
      <c r="UUC1" s="275"/>
      <c r="UUD1" s="274"/>
      <c r="UUE1" s="275"/>
      <c r="UUF1" s="274"/>
      <c r="UUG1" s="275"/>
      <c r="UUH1" s="274"/>
      <c r="UUI1" s="275"/>
      <c r="UUJ1" s="274"/>
      <c r="UUK1" s="275"/>
      <c r="UUL1" s="274"/>
      <c r="UUM1" s="275"/>
      <c r="UUN1" s="274"/>
      <c r="UUO1" s="275"/>
      <c r="UUP1" s="274"/>
      <c r="UUQ1" s="275"/>
      <c r="UUR1" s="274"/>
      <c r="UUS1" s="275"/>
      <c r="UUT1" s="274"/>
      <c r="UUU1" s="275"/>
      <c r="UUV1" s="274"/>
      <c r="UUW1" s="275"/>
      <c r="UUX1" s="274"/>
      <c r="UUY1" s="275"/>
      <c r="UUZ1" s="274"/>
      <c r="UVA1" s="275"/>
      <c r="UVB1" s="274"/>
      <c r="UVC1" s="275"/>
      <c r="UVD1" s="274"/>
      <c r="UVE1" s="275"/>
      <c r="UVF1" s="274"/>
      <c r="UVG1" s="275"/>
      <c r="UVH1" s="274"/>
      <c r="UVI1" s="275"/>
      <c r="UVJ1" s="274"/>
      <c r="UVK1" s="275"/>
      <c r="UVL1" s="274"/>
      <c r="UVM1" s="275"/>
      <c r="UVN1" s="274"/>
      <c r="UVO1" s="275"/>
      <c r="UVP1" s="274"/>
      <c r="UVQ1" s="275"/>
      <c r="UVR1" s="274"/>
      <c r="UVS1" s="275"/>
      <c r="UVT1" s="274"/>
      <c r="UVU1" s="275"/>
      <c r="UVV1" s="274"/>
      <c r="UVW1" s="275"/>
      <c r="UVX1" s="274"/>
      <c r="UVY1" s="275"/>
      <c r="UVZ1" s="274"/>
      <c r="UWA1" s="275"/>
      <c r="UWB1" s="274"/>
      <c r="UWC1" s="275"/>
      <c r="UWD1" s="274"/>
      <c r="UWE1" s="275"/>
      <c r="UWF1" s="274"/>
      <c r="UWG1" s="275"/>
      <c r="UWH1" s="274"/>
      <c r="UWI1" s="275"/>
      <c r="UWJ1" s="274"/>
      <c r="UWK1" s="275"/>
      <c r="UWL1" s="274"/>
      <c r="UWM1" s="275"/>
      <c r="UWN1" s="274"/>
      <c r="UWO1" s="275"/>
      <c r="UWP1" s="274"/>
      <c r="UWQ1" s="275"/>
      <c r="UWR1" s="274"/>
      <c r="UWS1" s="275"/>
      <c r="UWT1" s="274"/>
      <c r="UWU1" s="275"/>
      <c r="UWV1" s="274"/>
      <c r="UWW1" s="275"/>
      <c r="UWX1" s="274"/>
      <c r="UWY1" s="275"/>
      <c r="UWZ1" s="274"/>
      <c r="UXA1" s="275"/>
      <c r="UXB1" s="274"/>
      <c r="UXC1" s="275"/>
      <c r="UXD1" s="274"/>
      <c r="UXE1" s="275"/>
      <c r="UXF1" s="274"/>
      <c r="UXG1" s="275"/>
      <c r="UXH1" s="274"/>
      <c r="UXI1" s="275"/>
      <c r="UXJ1" s="274"/>
      <c r="UXK1" s="275"/>
      <c r="UXL1" s="274"/>
      <c r="UXM1" s="275"/>
      <c r="UXN1" s="274"/>
      <c r="UXO1" s="275"/>
      <c r="UXP1" s="274"/>
      <c r="UXQ1" s="275"/>
      <c r="UXR1" s="274"/>
      <c r="UXS1" s="275"/>
      <c r="UXT1" s="274"/>
      <c r="UXU1" s="275"/>
      <c r="UXV1" s="274"/>
      <c r="UXW1" s="275"/>
      <c r="UXX1" s="274"/>
      <c r="UXY1" s="275"/>
      <c r="UXZ1" s="274"/>
      <c r="UYA1" s="275"/>
      <c r="UYB1" s="274"/>
      <c r="UYC1" s="275"/>
      <c r="UYD1" s="274"/>
      <c r="UYE1" s="275"/>
      <c r="UYF1" s="274"/>
      <c r="UYG1" s="275"/>
      <c r="UYH1" s="274"/>
      <c r="UYI1" s="275"/>
      <c r="UYJ1" s="274"/>
      <c r="UYK1" s="275"/>
      <c r="UYL1" s="274"/>
      <c r="UYM1" s="275"/>
      <c r="UYN1" s="274"/>
      <c r="UYO1" s="275"/>
      <c r="UYP1" s="274"/>
      <c r="UYQ1" s="275"/>
      <c r="UYR1" s="274"/>
      <c r="UYS1" s="275"/>
      <c r="UYT1" s="274"/>
      <c r="UYU1" s="275"/>
      <c r="UYV1" s="274"/>
      <c r="UYW1" s="275"/>
      <c r="UYX1" s="274"/>
      <c r="UYY1" s="275"/>
      <c r="UYZ1" s="274"/>
      <c r="UZA1" s="275"/>
      <c r="UZB1" s="274"/>
      <c r="UZC1" s="275"/>
      <c r="UZD1" s="274"/>
      <c r="UZE1" s="275"/>
      <c r="UZF1" s="274"/>
      <c r="UZG1" s="275"/>
      <c r="UZH1" s="274"/>
      <c r="UZI1" s="275"/>
      <c r="UZJ1" s="274"/>
      <c r="UZK1" s="275"/>
      <c r="UZL1" s="274"/>
      <c r="UZM1" s="275"/>
      <c r="UZN1" s="274"/>
      <c r="UZO1" s="275"/>
      <c r="UZP1" s="274"/>
      <c r="UZQ1" s="275"/>
      <c r="UZR1" s="274"/>
      <c r="UZS1" s="275"/>
      <c r="UZT1" s="274"/>
      <c r="UZU1" s="275"/>
      <c r="UZV1" s="274"/>
      <c r="UZW1" s="275"/>
      <c r="UZX1" s="274"/>
      <c r="UZY1" s="275"/>
      <c r="UZZ1" s="274"/>
      <c r="VAA1" s="275"/>
      <c r="VAB1" s="274"/>
      <c r="VAC1" s="275"/>
      <c r="VAD1" s="274"/>
      <c r="VAE1" s="275"/>
      <c r="VAF1" s="274"/>
      <c r="VAG1" s="275"/>
      <c r="VAH1" s="274"/>
      <c r="VAI1" s="275"/>
      <c r="VAJ1" s="274"/>
      <c r="VAK1" s="275"/>
      <c r="VAL1" s="274"/>
      <c r="VAM1" s="275"/>
      <c r="VAN1" s="274"/>
      <c r="VAO1" s="275"/>
      <c r="VAP1" s="274"/>
      <c r="VAQ1" s="275"/>
      <c r="VAR1" s="274"/>
      <c r="VAS1" s="275"/>
      <c r="VAT1" s="274"/>
      <c r="VAU1" s="275"/>
      <c r="VAV1" s="274"/>
      <c r="VAW1" s="275"/>
      <c r="VAX1" s="274"/>
      <c r="VAY1" s="275"/>
      <c r="VAZ1" s="274"/>
      <c r="VBA1" s="275"/>
      <c r="VBB1" s="274"/>
      <c r="VBC1" s="275"/>
      <c r="VBD1" s="274"/>
      <c r="VBE1" s="275"/>
      <c r="VBF1" s="274"/>
      <c r="VBG1" s="275"/>
      <c r="VBH1" s="274"/>
      <c r="VBI1" s="275"/>
      <c r="VBJ1" s="274"/>
      <c r="VBK1" s="275"/>
      <c r="VBL1" s="274"/>
      <c r="VBM1" s="275"/>
      <c r="VBN1" s="274"/>
      <c r="VBO1" s="275"/>
      <c r="VBP1" s="274"/>
      <c r="VBQ1" s="275"/>
      <c r="VBR1" s="274"/>
      <c r="VBS1" s="275"/>
      <c r="VBT1" s="274"/>
      <c r="VBU1" s="275"/>
      <c r="VBV1" s="274"/>
      <c r="VBW1" s="275"/>
      <c r="VBX1" s="274"/>
      <c r="VBY1" s="275"/>
      <c r="VBZ1" s="274"/>
      <c r="VCA1" s="275"/>
      <c r="VCB1" s="274"/>
      <c r="VCC1" s="275"/>
      <c r="VCD1" s="274"/>
      <c r="VCE1" s="275"/>
      <c r="VCF1" s="274"/>
      <c r="VCG1" s="275"/>
      <c r="VCH1" s="274"/>
      <c r="VCI1" s="275"/>
      <c r="VCJ1" s="274"/>
      <c r="VCK1" s="275"/>
      <c r="VCL1" s="274"/>
      <c r="VCM1" s="275"/>
      <c r="VCN1" s="274"/>
      <c r="VCO1" s="275"/>
      <c r="VCP1" s="274"/>
      <c r="VCQ1" s="275"/>
      <c r="VCR1" s="274"/>
      <c r="VCS1" s="275"/>
      <c r="VCT1" s="274"/>
      <c r="VCU1" s="275"/>
      <c r="VCV1" s="274"/>
      <c r="VCW1" s="275"/>
      <c r="VCX1" s="274"/>
      <c r="VCY1" s="275"/>
      <c r="VCZ1" s="274"/>
      <c r="VDA1" s="275"/>
      <c r="VDB1" s="274"/>
      <c r="VDC1" s="275"/>
      <c r="VDD1" s="274"/>
      <c r="VDE1" s="275"/>
      <c r="VDF1" s="274"/>
      <c r="VDG1" s="275"/>
      <c r="VDH1" s="274"/>
      <c r="VDI1" s="275"/>
      <c r="VDJ1" s="274"/>
      <c r="VDK1" s="275"/>
      <c r="VDL1" s="274"/>
      <c r="VDM1" s="275"/>
      <c r="VDN1" s="274"/>
      <c r="VDO1" s="275"/>
      <c r="VDP1" s="274"/>
      <c r="VDQ1" s="275"/>
      <c r="VDR1" s="274"/>
      <c r="VDS1" s="275"/>
      <c r="VDT1" s="274"/>
      <c r="VDU1" s="275"/>
      <c r="VDV1" s="274"/>
      <c r="VDW1" s="275"/>
      <c r="VDX1" s="274"/>
      <c r="VDY1" s="275"/>
      <c r="VDZ1" s="274"/>
      <c r="VEA1" s="275"/>
      <c r="VEB1" s="274"/>
      <c r="VEC1" s="275"/>
      <c r="VED1" s="274"/>
      <c r="VEE1" s="275"/>
      <c r="VEF1" s="274"/>
      <c r="VEG1" s="275"/>
      <c r="VEH1" s="274"/>
      <c r="VEI1" s="275"/>
      <c r="VEJ1" s="274"/>
      <c r="VEK1" s="275"/>
      <c r="VEL1" s="274"/>
      <c r="VEM1" s="275"/>
      <c r="VEN1" s="274"/>
      <c r="VEO1" s="275"/>
      <c r="VEP1" s="274"/>
      <c r="VEQ1" s="275"/>
      <c r="VER1" s="274"/>
      <c r="VES1" s="275"/>
      <c r="VET1" s="274"/>
      <c r="VEU1" s="275"/>
      <c r="VEV1" s="274"/>
      <c r="VEW1" s="275"/>
      <c r="VEX1" s="274"/>
      <c r="VEY1" s="275"/>
      <c r="VEZ1" s="274"/>
      <c r="VFA1" s="275"/>
      <c r="VFB1" s="274"/>
      <c r="VFC1" s="275"/>
      <c r="VFD1" s="274"/>
      <c r="VFE1" s="275"/>
      <c r="VFF1" s="274"/>
      <c r="VFG1" s="275"/>
      <c r="VFH1" s="274"/>
      <c r="VFI1" s="275"/>
      <c r="VFJ1" s="274"/>
      <c r="VFK1" s="275"/>
      <c r="VFL1" s="274"/>
      <c r="VFM1" s="275"/>
      <c r="VFN1" s="274"/>
      <c r="VFO1" s="275"/>
      <c r="VFP1" s="274"/>
      <c r="VFQ1" s="275"/>
      <c r="VFR1" s="274"/>
      <c r="VFS1" s="275"/>
      <c r="VFT1" s="274"/>
      <c r="VFU1" s="275"/>
      <c r="VFV1" s="274"/>
      <c r="VFW1" s="275"/>
      <c r="VFX1" s="274"/>
      <c r="VFY1" s="275"/>
      <c r="VFZ1" s="274"/>
      <c r="VGA1" s="275"/>
      <c r="VGB1" s="274"/>
      <c r="VGC1" s="275"/>
      <c r="VGD1" s="274"/>
      <c r="VGE1" s="275"/>
      <c r="VGF1" s="274"/>
      <c r="VGG1" s="275"/>
      <c r="VGH1" s="274"/>
      <c r="VGI1" s="275"/>
      <c r="VGJ1" s="274"/>
      <c r="VGK1" s="275"/>
      <c r="VGL1" s="274"/>
      <c r="VGM1" s="275"/>
      <c r="VGN1" s="274"/>
      <c r="VGO1" s="275"/>
      <c r="VGP1" s="274"/>
      <c r="VGQ1" s="275"/>
      <c r="VGR1" s="274"/>
      <c r="VGS1" s="275"/>
      <c r="VGT1" s="274"/>
      <c r="VGU1" s="275"/>
      <c r="VGV1" s="274"/>
      <c r="VGW1" s="275"/>
      <c r="VGX1" s="274"/>
      <c r="VGY1" s="275"/>
      <c r="VGZ1" s="274"/>
      <c r="VHA1" s="275"/>
      <c r="VHB1" s="274"/>
      <c r="VHC1" s="275"/>
      <c r="VHD1" s="274"/>
      <c r="VHE1" s="275"/>
      <c r="VHF1" s="274"/>
      <c r="VHG1" s="275"/>
      <c r="VHH1" s="274"/>
      <c r="VHI1" s="275"/>
      <c r="VHJ1" s="274"/>
      <c r="VHK1" s="275"/>
      <c r="VHL1" s="274"/>
      <c r="VHM1" s="275"/>
      <c r="VHN1" s="274"/>
      <c r="VHO1" s="275"/>
      <c r="VHP1" s="274"/>
      <c r="VHQ1" s="275"/>
      <c r="VHR1" s="274"/>
      <c r="VHS1" s="275"/>
      <c r="VHT1" s="274"/>
      <c r="VHU1" s="275"/>
      <c r="VHV1" s="274"/>
      <c r="VHW1" s="275"/>
      <c r="VHX1" s="274"/>
      <c r="VHY1" s="275"/>
      <c r="VHZ1" s="274"/>
      <c r="VIA1" s="275"/>
      <c r="VIB1" s="274"/>
      <c r="VIC1" s="275"/>
      <c r="VID1" s="274"/>
      <c r="VIE1" s="275"/>
      <c r="VIF1" s="274"/>
      <c r="VIG1" s="275"/>
      <c r="VIH1" s="274"/>
      <c r="VII1" s="275"/>
      <c r="VIJ1" s="274"/>
      <c r="VIK1" s="275"/>
      <c r="VIL1" s="274"/>
      <c r="VIM1" s="275"/>
      <c r="VIN1" s="274"/>
      <c r="VIO1" s="275"/>
      <c r="VIP1" s="274"/>
      <c r="VIQ1" s="275"/>
      <c r="VIR1" s="274"/>
      <c r="VIS1" s="275"/>
      <c r="VIT1" s="274"/>
      <c r="VIU1" s="275"/>
      <c r="VIV1" s="274"/>
      <c r="VIW1" s="275"/>
      <c r="VIX1" s="274"/>
      <c r="VIY1" s="275"/>
      <c r="VIZ1" s="274"/>
      <c r="VJA1" s="275"/>
      <c r="VJB1" s="274"/>
      <c r="VJC1" s="275"/>
      <c r="VJD1" s="274"/>
      <c r="VJE1" s="275"/>
      <c r="VJF1" s="274"/>
      <c r="VJG1" s="275"/>
      <c r="VJH1" s="274"/>
      <c r="VJI1" s="275"/>
      <c r="VJJ1" s="274"/>
      <c r="VJK1" s="275"/>
      <c r="VJL1" s="274"/>
      <c r="VJM1" s="275"/>
      <c r="VJN1" s="274"/>
      <c r="VJO1" s="275"/>
      <c r="VJP1" s="274"/>
      <c r="VJQ1" s="275"/>
      <c r="VJR1" s="274"/>
      <c r="VJS1" s="275"/>
      <c r="VJT1" s="274"/>
      <c r="VJU1" s="275"/>
      <c r="VJV1" s="274"/>
      <c r="VJW1" s="275"/>
      <c r="VJX1" s="274"/>
      <c r="VJY1" s="275"/>
      <c r="VJZ1" s="274"/>
      <c r="VKA1" s="275"/>
      <c r="VKB1" s="274"/>
      <c r="VKC1" s="275"/>
      <c r="VKD1" s="274"/>
      <c r="VKE1" s="275"/>
      <c r="VKF1" s="274"/>
      <c r="VKG1" s="275"/>
      <c r="VKH1" s="274"/>
      <c r="VKI1" s="275"/>
      <c r="VKJ1" s="274"/>
      <c r="VKK1" s="275"/>
      <c r="VKL1" s="274"/>
      <c r="VKM1" s="275"/>
      <c r="VKN1" s="274"/>
      <c r="VKO1" s="275"/>
      <c r="VKP1" s="274"/>
      <c r="VKQ1" s="275"/>
      <c r="VKR1" s="274"/>
      <c r="VKS1" s="275"/>
      <c r="VKT1" s="274"/>
      <c r="VKU1" s="275"/>
      <c r="VKV1" s="274"/>
      <c r="VKW1" s="275"/>
      <c r="VKX1" s="274"/>
      <c r="VKY1" s="275"/>
      <c r="VKZ1" s="274"/>
      <c r="VLA1" s="275"/>
      <c r="VLB1" s="274"/>
      <c r="VLC1" s="275"/>
      <c r="VLD1" s="274"/>
      <c r="VLE1" s="275"/>
      <c r="VLF1" s="274"/>
      <c r="VLG1" s="275"/>
      <c r="VLH1" s="274"/>
      <c r="VLI1" s="275"/>
      <c r="VLJ1" s="274"/>
      <c r="VLK1" s="275"/>
      <c r="VLL1" s="274"/>
      <c r="VLM1" s="275"/>
      <c r="VLN1" s="274"/>
      <c r="VLO1" s="275"/>
      <c r="VLP1" s="274"/>
      <c r="VLQ1" s="275"/>
      <c r="VLR1" s="274"/>
      <c r="VLS1" s="275"/>
      <c r="VLT1" s="274"/>
      <c r="VLU1" s="275"/>
      <c r="VLV1" s="274"/>
      <c r="VLW1" s="275"/>
      <c r="VLX1" s="274"/>
      <c r="VLY1" s="275"/>
      <c r="VLZ1" s="274"/>
      <c r="VMA1" s="275"/>
      <c r="VMB1" s="274"/>
      <c r="VMC1" s="275"/>
      <c r="VMD1" s="274"/>
      <c r="VME1" s="275"/>
      <c r="VMF1" s="274"/>
      <c r="VMG1" s="275"/>
      <c r="VMH1" s="274"/>
      <c r="VMI1" s="275"/>
      <c r="VMJ1" s="274"/>
      <c r="VMK1" s="275"/>
      <c r="VML1" s="274"/>
      <c r="VMM1" s="275"/>
      <c r="VMN1" s="274"/>
      <c r="VMO1" s="275"/>
      <c r="VMP1" s="274"/>
      <c r="VMQ1" s="275"/>
      <c r="VMR1" s="274"/>
      <c r="VMS1" s="275"/>
      <c r="VMT1" s="274"/>
      <c r="VMU1" s="275"/>
      <c r="VMV1" s="274"/>
      <c r="VMW1" s="275"/>
      <c r="VMX1" s="274"/>
      <c r="VMY1" s="275"/>
      <c r="VMZ1" s="274"/>
      <c r="VNA1" s="275"/>
      <c r="VNB1" s="274"/>
      <c r="VNC1" s="275"/>
      <c r="VND1" s="274"/>
      <c r="VNE1" s="275"/>
      <c r="VNF1" s="274"/>
      <c r="VNG1" s="275"/>
      <c r="VNH1" s="274"/>
      <c r="VNI1" s="275"/>
      <c r="VNJ1" s="274"/>
      <c r="VNK1" s="275"/>
      <c r="VNL1" s="274"/>
      <c r="VNM1" s="275"/>
      <c r="VNN1" s="274"/>
      <c r="VNO1" s="275"/>
      <c r="VNP1" s="274"/>
      <c r="VNQ1" s="275"/>
      <c r="VNR1" s="274"/>
      <c r="VNS1" s="275"/>
      <c r="VNT1" s="274"/>
      <c r="VNU1" s="275"/>
      <c r="VNV1" s="274"/>
      <c r="VNW1" s="275"/>
      <c r="VNX1" s="274"/>
      <c r="VNY1" s="275"/>
      <c r="VNZ1" s="274"/>
      <c r="VOA1" s="275"/>
      <c r="VOB1" s="274"/>
      <c r="VOC1" s="275"/>
      <c r="VOD1" s="274"/>
      <c r="VOE1" s="275"/>
      <c r="VOF1" s="274"/>
      <c r="VOG1" s="275"/>
      <c r="VOH1" s="274"/>
      <c r="VOI1" s="275"/>
      <c r="VOJ1" s="274"/>
      <c r="VOK1" s="275"/>
      <c r="VOL1" s="274"/>
      <c r="VOM1" s="275"/>
      <c r="VON1" s="274"/>
      <c r="VOO1" s="275"/>
      <c r="VOP1" s="274"/>
      <c r="VOQ1" s="275"/>
      <c r="VOR1" s="274"/>
      <c r="VOS1" s="275"/>
      <c r="VOT1" s="274"/>
      <c r="VOU1" s="275"/>
      <c r="VOV1" s="274"/>
      <c r="VOW1" s="275"/>
      <c r="VOX1" s="274"/>
      <c r="VOY1" s="275"/>
      <c r="VOZ1" s="274"/>
      <c r="VPA1" s="275"/>
      <c r="VPB1" s="274"/>
      <c r="VPC1" s="275"/>
      <c r="VPD1" s="274"/>
      <c r="VPE1" s="275"/>
      <c r="VPF1" s="274"/>
      <c r="VPG1" s="275"/>
      <c r="VPH1" s="274"/>
      <c r="VPI1" s="275"/>
      <c r="VPJ1" s="274"/>
      <c r="VPK1" s="275"/>
      <c r="VPL1" s="274"/>
      <c r="VPM1" s="275"/>
      <c r="VPN1" s="274"/>
      <c r="VPO1" s="275"/>
      <c r="VPP1" s="274"/>
      <c r="VPQ1" s="275"/>
      <c r="VPR1" s="274"/>
      <c r="VPS1" s="275"/>
      <c r="VPT1" s="274"/>
      <c r="VPU1" s="275"/>
      <c r="VPV1" s="274"/>
      <c r="VPW1" s="275"/>
      <c r="VPX1" s="274"/>
      <c r="VPY1" s="275"/>
      <c r="VPZ1" s="274"/>
      <c r="VQA1" s="275"/>
      <c r="VQB1" s="274"/>
      <c r="VQC1" s="275"/>
      <c r="VQD1" s="274"/>
      <c r="VQE1" s="275"/>
      <c r="VQF1" s="274"/>
      <c r="VQG1" s="275"/>
      <c r="VQH1" s="274"/>
      <c r="VQI1" s="275"/>
      <c r="VQJ1" s="274"/>
      <c r="VQK1" s="275"/>
      <c r="VQL1" s="274"/>
      <c r="VQM1" s="275"/>
      <c r="VQN1" s="274"/>
      <c r="VQO1" s="275"/>
      <c r="VQP1" s="274"/>
      <c r="VQQ1" s="275"/>
      <c r="VQR1" s="274"/>
      <c r="VQS1" s="275"/>
      <c r="VQT1" s="274"/>
      <c r="VQU1" s="275"/>
      <c r="VQV1" s="274"/>
      <c r="VQW1" s="275"/>
      <c r="VQX1" s="274"/>
      <c r="VQY1" s="275"/>
      <c r="VQZ1" s="274"/>
      <c r="VRA1" s="275"/>
      <c r="VRB1" s="274"/>
      <c r="VRC1" s="275"/>
      <c r="VRD1" s="274"/>
      <c r="VRE1" s="275"/>
      <c r="VRF1" s="274"/>
      <c r="VRG1" s="275"/>
      <c r="VRH1" s="274"/>
      <c r="VRI1" s="275"/>
      <c r="VRJ1" s="274"/>
      <c r="VRK1" s="275"/>
      <c r="VRL1" s="274"/>
      <c r="VRM1" s="275"/>
      <c r="VRN1" s="274"/>
      <c r="VRO1" s="275"/>
      <c r="VRP1" s="274"/>
      <c r="VRQ1" s="275"/>
      <c r="VRR1" s="274"/>
      <c r="VRS1" s="275"/>
      <c r="VRT1" s="274"/>
      <c r="VRU1" s="275"/>
      <c r="VRV1" s="274"/>
      <c r="VRW1" s="275"/>
      <c r="VRX1" s="274"/>
      <c r="VRY1" s="275"/>
      <c r="VRZ1" s="274"/>
      <c r="VSA1" s="275"/>
      <c r="VSB1" s="274"/>
      <c r="VSC1" s="275"/>
      <c r="VSD1" s="274"/>
      <c r="VSE1" s="275"/>
      <c r="VSF1" s="274"/>
      <c r="VSG1" s="275"/>
      <c r="VSH1" s="274"/>
      <c r="VSI1" s="275"/>
      <c r="VSJ1" s="274"/>
      <c r="VSK1" s="275"/>
      <c r="VSL1" s="274"/>
      <c r="VSM1" s="275"/>
      <c r="VSN1" s="274"/>
      <c r="VSO1" s="275"/>
      <c r="VSP1" s="274"/>
      <c r="VSQ1" s="275"/>
      <c r="VSR1" s="274"/>
      <c r="VSS1" s="275"/>
      <c r="VST1" s="274"/>
      <c r="VSU1" s="275"/>
      <c r="VSV1" s="274"/>
      <c r="VSW1" s="275"/>
      <c r="VSX1" s="274"/>
      <c r="VSY1" s="275"/>
      <c r="VSZ1" s="274"/>
      <c r="VTA1" s="275"/>
      <c r="VTB1" s="274"/>
      <c r="VTC1" s="275"/>
      <c r="VTD1" s="274"/>
      <c r="VTE1" s="275"/>
      <c r="VTF1" s="274"/>
      <c r="VTG1" s="275"/>
      <c r="VTH1" s="274"/>
      <c r="VTI1" s="275"/>
      <c r="VTJ1" s="274"/>
      <c r="VTK1" s="275"/>
      <c r="VTL1" s="274"/>
      <c r="VTM1" s="275"/>
      <c r="VTN1" s="274"/>
      <c r="VTO1" s="275"/>
      <c r="VTP1" s="274"/>
      <c r="VTQ1" s="275"/>
      <c r="VTR1" s="274"/>
      <c r="VTS1" s="275"/>
      <c r="VTT1" s="274"/>
      <c r="VTU1" s="275"/>
      <c r="VTV1" s="274"/>
      <c r="VTW1" s="275"/>
      <c r="VTX1" s="274"/>
      <c r="VTY1" s="275"/>
      <c r="VTZ1" s="274"/>
      <c r="VUA1" s="275"/>
      <c r="VUB1" s="274"/>
      <c r="VUC1" s="275"/>
      <c r="VUD1" s="274"/>
      <c r="VUE1" s="275"/>
      <c r="VUF1" s="274"/>
      <c r="VUG1" s="275"/>
      <c r="VUH1" s="274"/>
      <c r="VUI1" s="275"/>
      <c r="VUJ1" s="274"/>
      <c r="VUK1" s="275"/>
      <c r="VUL1" s="274"/>
      <c r="VUM1" s="275"/>
      <c r="VUN1" s="274"/>
      <c r="VUO1" s="275"/>
      <c r="VUP1" s="274"/>
      <c r="VUQ1" s="275"/>
      <c r="VUR1" s="274"/>
      <c r="VUS1" s="275"/>
      <c r="VUT1" s="274"/>
      <c r="VUU1" s="275"/>
      <c r="VUV1" s="274"/>
      <c r="VUW1" s="275"/>
      <c r="VUX1" s="274"/>
      <c r="VUY1" s="275"/>
      <c r="VUZ1" s="274"/>
      <c r="VVA1" s="275"/>
      <c r="VVB1" s="274"/>
      <c r="VVC1" s="275"/>
      <c r="VVD1" s="274"/>
      <c r="VVE1" s="275"/>
      <c r="VVF1" s="274"/>
      <c r="VVG1" s="275"/>
      <c r="VVH1" s="274"/>
      <c r="VVI1" s="275"/>
      <c r="VVJ1" s="274"/>
      <c r="VVK1" s="275"/>
      <c r="VVL1" s="274"/>
      <c r="VVM1" s="275"/>
      <c r="VVN1" s="274"/>
      <c r="VVO1" s="275"/>
      <c r="VVP1" s="274"/>
      <c r="VVQ1" s="275"/>
      <c r="VVR1" s="274"/>
      <c r="VVS1" s="275"/>
      <c r="VVT1" s="274"/>
      <c r="VVU1" s="275"/>
      <c r="VVV1" s="274"/>
      <c r="VVW1" s="275"/>
      <c r="VVX1" s="274"/>
      <c r="VVY1" s="275"/>
      <c r="VVZ1" s="274"/>
      <c r="VWA1" s="275"/>
      <c r="VWB1" s="274"/>
      <c r="VWC1" s="275"/>
      <c r="VWD1" s="274"/>
      <c r="VWE1" s="275"/>
      <c r="VWF1" s="274"/>
      <c r="VWG1" s="275"/>
      <c r="VWH1" s="274"/>
      <c r="VWI1" s="275"/>
      <c r="VWJ1" s="274"/>
      <c r="VWK1" s="275"/>
      <c r="VWL1" s="274"/>
      <c r="VWM1" s="275"/>
      <c r="VWN1" s="274"/>
      <c r="VWO1" s="275"/>
      <c r="VWP1" s="274"/>
      <c r="VWQ1" s="275"/>
      <c r="VWR1" s="274"/>
      <c r="VWS1" s="275"/>
      <c r="VWT1" s="274"/>
      <c r="VWU1" s="275"/>
      <c r="VWV1" s="274"/>
      <c r="VWW1" s="275"/>
      <c r="VWX1" s="274"/>
      <c r="VWY1" s="275"/>
      <c r="VWZ1" s="274"/>
      <c r="VXA1" s="275"/>
      <c r="VXB1" s="274"/>
      <c r="VXC1" s="275"/>
      <c r="VXD1" s="274"/>
      <c r="VXE1" s="275"/>
      <c r="VXF1" s="274"/>
      <c r="VXG1" s="275"/>
      <c r="VXH1" s="274"/>
      <c r="VXI1" s="275"/>
      <c r="VXJ1" s="274"/>
      <c r="VXK1" s="275"/>
      <c r="VXL1" s="274"/>
      <c r="VXM1" s="275"/>
      <c r="VXN1" s="274"/>
      <c r="VXO1" s="275"/>
      <c r="VXP1" s="274"/>
      <c r="VXQ1" s="275"/>
      <c r="VXR1" s="274"/>
      <c r="VXS1" s="275"/>
      <c r="VXT1" s="274"/>
      <c r="VXU1" s="275"/>
      <c r="VXV1" s="274"/>
      <c r="VXW1" s="275"/>
      <c r="VXX1" s="274"/>
      <c r="VXY1" s="275"/>
      <c r="VXZ1" s="274"/>
      <c r="VYA1" s="275"/>
      <c r="VYB1" s="274"/>
      <c r="VYC1" s="275"/>
      <c r="VYD1" s="274"/>
      <c r="VYE1" s="275"/>
      <c r="VYF1" s="274"/>
      <c r="VYG1" s="275"/>
      <c r="VYH1" s="274"/>
      <c r="VYI1" s="275"/>
      <c r="VYJ1" s="274"/>
      <c r="VYK1" s="275"/>
      <c r="VYL1" s="274"/>
      <c r="VYM1" s="275"/>
      <c r="VYN1" s="274"/>
      <c r="VYO1" s="275"/>
      <c r="VYP1" s="274"/>
      <c r="VYQ1" s="275"/>
      <c r="VYR1" s="274"/>
      <c r="VYS1" s="275"/>
      <c r="VYT1" s="274"/>
      <c r="VYU1" s="275"/>
      <c r="VYV1" s="274"/>
      <c r="VYW1" s="275"/>
      <c r="VYX1" s="274"/>
      <c r="VYY1" s="275"/>
      <c r="VYZ1" s="274"/>
      <c r="VZA1" s="275"/>
      <c r="VZB1" s="274"/>
      <c r="VZC1" s="275"/>
      <c r="VZD1" s="274"/>
      <c r="VZE1" s="275"/>
      <c r="VZF1" s="274"/>
      <c r="VZG1" s="275"/>
      <c r="VZH1" s="274"/>
      <c r="VZI1" s="275"/>
      <c r="VZJ1" s="274"/>
      <c r="VZK1" s="275"/>
      <c r="VZL1" s="274"/>
      <c r="VZM1" s="275"/>
      <c r="VZN1" s="274"/>
      <c r="VZO1" s="275"/>
      <c r="VZP1" s="274"/>
      <c r="VZQ1" s="275"/>
      <c r="VZR1" s="274"/>
      <c r="VZS1" s="275"/>
      <c r="VZT1" s="274"/>
      <c r="VZU1" s="275"/>
      <c r="VZV1" s="274"/>
      <c r="VZW1" s="275"/>
      <c r="VZX1" s="274"/>
      <c r="VZY1" s="275"/>
      <c r="VZZ1" s="274"/>
      <c r="WAA1" s="275"/>
      <c r="WAB1" s="274"/>
      <c r="WAC1" s="275"/>
      <c r="WAD1" s="274"/>
      <c r="WAE1" s="275"/>
      <c r="WAF1" s="274"/>
      <c r="WAG1" s="275"/>
      <c r="WAH1" s="274"/>
      <c r="WAI1" s="275"/>
      <c r="WAJ1" s="274"/>
      <c r="WAK1" s="275"/>
      <c r="WAL1" s="274"/>
      <c r="WAM1" s="275"/>
      <c r="WAN1" s="274"/>
      <c r="WAO1" s="275"/>
      <c r="WAP1" s="274"/>
      <c r="WAQ1" s="275"/>
      <c r="WAR1" s="274"/>
      <c r="WAS1" s="275"/>
      <c r="WAT1" s="274"/>
      <c r="WAU1" s="275"/>
      <c r="WAV1" s="274"/>
      <c r="WAW1" s="275"/>
      <c r="WAX1" s="274"/>
      <c r="WAY1" s="275"/>
      <c r="WAZ1" s="274"/>
      <c r="WBA1" s="275"/>
      <c r="WBB1" s="274"/>
      <c r="WBC1" s="275"/>
      <c r="WBD1" s="274"/>
      <c r="WBE1" s="275"/>
      <c r="WBF1" s="274"/>
      <c r="WBG1" s="275"/>
      <c r="WBH1" s="274"/>
      <c r="WBI1" s="275"/>
      <c r="WBJ1" s="274"/>
      <c r="WBK1" s="275"/>
      <c r="WBL1" s="274"/>
      <c r="WBM1" s="275"/>
      <c r="WBN1" s="274"/>
      <c r="WBO1" s="275"/>
      <c r="WBP1" s="274"/>
      <c r="WBQ1" s="275"/>
      <c r="WBR1" s="274"/>
      <c r="WBS1" s="275"/>
      <c r="WBT1" s="274"/>
      <c r="WBU1" s="275"/>
      <c r="WBV1" s="274"/>
      <c r="WBW1" s="275"/>
      <c r="WBX1" s="274"/>
      <c r="WBY1" s="275"/>
      <c r="WBZ1" s="274"/>
      <c r="WCA1" s="275"/>
      <c r="WCB1" s="274"/>
      <c r="WCC1" s="275"/>
      <c r="WCD1" s="274"/>
      <c r="WCE1" s="275"/>
      <c r="WCF1" s="274"/>
      <c r="WCG1" s="275"/>
      <c r="WCH1" s="274"/>
      <c r="WCI1" s="275"/>
      <c r="WCJ1" s="274"/>
      <c r="WCK1" s="275"/>
      <c r="WCL1" s="274"/>
      <c r="WCM1" s="275"/>
      <c r="WCN1" s="274"/>
      <c r="WCO1" s="275"/>
      <c r="WCP1" s="274"/>
      <c r="WCQ1" s="275"/>
      <c r="WCR1" s="274"/>
      <c r="WCS1" s="275"/>
      <c r="WCT1" s="274"/>
      <c r="WCU1" s="275"/>
      <c r="WCV1" s="274"/>
      <c r="WCW1" s="275"/>
      <c r="WCX1" s="274"/>
      <c r="WCY1" s="275"/>
      <c r="WCZ1" s="274"/>
      <c r="WDA1" s="275"/>
      <c r="WDB1" s="274"/>
      <c r="WDC1" s="275"/>
      <c r="WDD1" s="274"/>
      <c r="WDE1" s="275"/>
      <c r="WDF1" s="274"/>
      <c r="WDG1" s="275"/>
      <c r="WDH1" s="274"/>
      <c r="WDI1" s="275"/>
      <c r="WDJ1" s="274"/>
      <c r="WDK1" s="275"/>
      <c r="WDL1" s="274"/>
      <c r="WDM1" s="275"/>
      <c r="WDN1" s="274"/>
      <c r="WDO1" s="275"/>
      <c r="WDP1" s="274"/>
      <c r="WDQ1" s="275"/>
      <c r="WDR1" s="274"/>
      <c r="WDS1" s="275"/>
      <c r="WDT1" s="274"/>
      <c r="WDU1" s="275"/>
      <c r="WDV1" s="274"/>
      <c r="WDW1" s="275"/>
      <c r="WDX1" s="274"/>
      <c r="WDY1" s="275"/>
      <c r="WDZ1" s="274"/>
      <c r="WEA1" s="275"/>
      <c r="WEB1" s="274"/>
      <c r="WEC1" s="275"/>
      <c r="WED1" s="274"/>
      <c r="WEE1" s="275"/>
      <c r="WEF1" s="274"/>
      <c r="WEG1" s="275"/>
      <c r="WEH1" s="274"/>
      <c r="WEI1" s="275"/>
      <c r="WEJ1" s="274"/>
      <c r="WEK1" s="275"/>
      <c r="WEL1" s="274"/>
      <c r="WEM1" s="275"/>
      <c r="WEN1" s="274"/>
      <c r="WEO1" s="275"/>
      <c r="WEP1" s="274"/>
      <c r="WEQ1" s="275"/>
      <c r="WER1" s="274"/>
      <c r="WES1" s="275"/>
      <c r="WET1" s="274"/>
      <c r="WEU1" s="275"/>
      <c r="WEV1" s="274"/>
      <c r="WEW1" s="275"/>
      <c r="WEX1" s="274"/>
      <c r="WEY1" s="275"/>
      <c r="WEZ1" s="274"/>
      <c r="WFA1" s="275"/>
      <c r="WFB1" s="274"/>
      <c r="WFC1" s="275"/>
      <c r="WFD1" s="274"/>
      <c r="WFE1" s="275"/>
      <c r="WFF1" s="274"/>
      <c r="WFG1" s="275"/>
      <c r="WFH1" s="274"/>
      <c r="WFI1" s="275"/>
      <c r="WFJ1" s="274"/>
      <c r="WFK1" s="275"/>
      <c r="WFL1" s="274"/>
      <c r="WFM1" s="275"/>
      <c r="WFN1" s="274"/>
      <c r="WFO1" s="275"/>
      <c r="WFP1" s="274"/>
      <c r="WFQ1" s="275"/>
      <c r="WFR1" s="274"/>
      <c r="WFS1" s="275"/>
      <c r="WFT1" s="274"/>
      <c r="WFU1" s="275"/>
      <c r="WFV1" s="274"/>
      <c r="WFW1" s="275"/>
      <c r="WFX1" s="274"/>
      <c r="WFY1" s="275"/>
      <c r="WFZ1" s="274"/>
      <c r="WGA1" s="275"/>
      <c r="WGB1" s="274"/>
      <c r="WGC1" s="275"/>
      <c r="WGD1" s="274"/>
      <c r="WGE1" s="275"/>
      <c r="WGF1" s="274"/>
      <c r="WGG1" s="275"/>
      <c r="WGH1" s="274"/>
      <c r="WGI1" s="275"/>
      <c r="WGJ1" s="274"/>
      <c r="WGK1" s="275"/>
      <c r="WGL1" s="274"/>
      <c r="WGM1" s="275"/>
      <c r="WGN1" s="274"/>
      <c r="WGO1" s="275"/>
      <c r="WGP1" s="274"/>
      <c r="WGQ1" s="275"/>
      <c r="WGR1" s="274"/>
      <c r="WGS1" s="275"/>
      <c r="WGT1" s="274"/>
      <c r="WGU1" s="275"/>
      <c r="WGV1" s="274"/>
      <c r="WGW1" s="275"/>
      <c r="WGX1" s="274"/>
      <c r="WGY1" s="275"/>
      <c r="WGZ1" s="274"/>
      <c r="WHA1" s="275"/>
      <c r="WHB1" s="274"/>
      <c r="WHC1" s="275"/>
      <c r="WHD1" s="274"/>
      <c r="WHE1" s="275"/>
      <c r="WHF1" s="274"/>
      <c r="WHG1" s="275"/>
      <c r="WHH1" s="274"/>
      <c r="WHI1" s="275"/>
      <c r="WHJ1" s="274"/>
      <c r="WHK1" s="275"/>
      <c r="WHL1" s="274"/>
      <c r="WHM1" s="275"/>
      <c r="WHN1" s="274"/>
      <c r="WHO1" s="275"/>
      <c r="WHP1" s="274"/>
      <c r="WHQ1" s="275"/>
      <c r="WHR1" s="274"/>
      <c r="WHS1" s="275"/>
      <c r="WHT1" s="274"/>
      <c r="WHU1" s="275"/>
      <c r="WHV1" s="274"/>
      <c r="WHW1" s="275"/>
      <c r="WHX1" s="274"/>
      <c r="WHY1" s="275"/>
      <c r="WHZ1" s="274"/>
      <c r="WIA1" s="275"/>
      <c r="WIB1" s="274"/>
      <c r="WIC1" s="275"/>
      <c r="WID1" s="274"/>
      <c r="WIE1" s="275"/>
      <c r="WIF1" s="274"/>
      <c r="WIG1" s="275"/>
      <c r="WIH1" s="274"/>
      <c r="WII1" s="275"/>
      <c r="WIJ1" s="274"/>
      <c r="WIK1" s="275"/>
      <c r="WIL1" s="274"/>
      <c r="WIM1" s="275"/>
      <c r="WIN1" s="274"/>
      <c r="WIO1" s="275"/>
      <c r="WIP1" s="274"/>
      <c r="WIQ1" s="275"/>
      <c r="WIR1" s="274"/>
      <c r="WIS1" s="275"/>
      <c r="WIT1" s="274"/>
      <c r="WIU1" s="275"/>
      <c r="WIV1" s="274"/>
      <c r="WIW1" s="275"/>
      <c r="WIX1" s="274"/>
      <c r="WIY1" s="275"/>
      <c r="WIZ1" s="274"/>
      <c r="WJA1" s="275"/>
      <c r="WJB1" s="274"/>
      <c r="WJC1" s="275"/>
      <c r="WJD1" s="274"/>
      <c r="WJE1" s="275"/>
      <c r="WJF1" s="274"/>
      <c r="WJG1" s="275"/>
      <c r="WJH1" s="274"/>
      <c r="WJI1" s="275"/>
      <c r="WJJ1" s="274"/>
      <c r="WJK1" s="275"/>
      <c r="WJL1" s="274"/>
      <c r="WJM1" s="275"/>
      <c r="WJN1" s="274"/>
      <c r="WJO1" s="275"/>
      <c r="WJP1" s="274"/>
      <c r="WJQ1" s="275"/>
      <c r="WJR1" s="274"/>
      <c r="WJS1" s="275"/>
      <c r="WJT1" s="274"/>
      <c r="WJU1" s="275"/>
      <c r="WJV1" s="274"/>
      <c r="WJW1" s="275"/>
      <c r="WJX1" s="274"/>
      <c r="WJY1" s="275"/>
      <c r="WJZ1" s="274"/>
      <c r="WKA1" s="275"/>
      <c r="WKB1" s="274"/>
      <c r="WKC1" s="275"/>
      <c r="WKD1" s="274"/>
      <c r="WKE1" s="275"/>
      <c r="WKF1" s="274"/>
      <c r="WKG1" s="275"/>
      <c r="WKH1" s="274"/>
      <c r="WKI1" s="275"/>
      <c r="WKJ1" s="274"/>
      <c r="WKK1" s="275"/>
      <c r="WKL1" s="274"/>
      <c r="WKM1" s="275"/>
      <c r="WKN1" s="274"/>
      <c r="WKO1" s="275"/>
      <c r="WKP1" s="274"/>
      <c r="WKQ1" s="275"/>
      <c r="WKR1" s="274"/>
      <c r="WKS1" s="275"/>
      <c r="WKT1" s="274"/>
      <c r="WKU1" s="275"/>
      <c r="WKV1" s="274"/>
      <c r="WKW1" s="275"/>
      <c r="WKX1" s="274"/>
      <c r="WKY1" s="275"/>
      <c r="WKZ1" s="274"/>
      <c r="WLA1" s="275"/>
      <c r="WLB1" s="274"/>
      <c r="WLC1" s="275"/>
      <c r="WLD1" s="274"/>
      <c r="WLE1" s="275"/>
      <c r="WLF1" s="274"/>
      <c r="WLG1" s="275"/>
      <c r="WLH1" s="274"/>
      <c r="WLI1" s="275"/>
      <c r="WLJ1" s="274"/>
      <c r="WLK1" s="275"/>
      <c r="WLL1" s="274"/>
      <c r="WLM1" s="275"/>
      <c r="WLN1" s="274"/>
      <c r="WLO1" s="275"/>
      <c r="WLP1" s="274"/>
      <c r="WLQ1" s="275"/>
      <c r="WLR1" s="274"/>
      <c r="WLS1" s="275"/>
      <c r="WLT1" s="274"/>
      <c r="WLU1" s="275"/>
      <c r="WLV1" s="274"/>
      <c r="WLW1" s="275"/>
      <c r="WLX1" s="274"/>
      <c r="WLY1" s="275"/>
      <c r="WLZ1" s="274"/>
      <c r="WMA1" s="275"/>
      <c r="WMB1" s="274"/>
      <c r="WMC1" s="275"/>
      <c r="WMD1" s="274"/>
      <c r="WME1" s="275"/>
      <c r="WMF1" s="274"/>
      <c r="WMG1" s="275"/>
      <c r="WMH1" s="274"/>
      <c r="WMI1" s="275"/>
      <c r="WMJ1" s="274"/>
      <c r="WMK1" s="275"/>
      <c r="WML1" s="274"/>
      <c r="WMM1" s="275"/>
      <c r="WMN1" s="274"/>
      <c r="WMO1" s="275"/>
      <c r="WMP1" s="274"/>
      <c r="WMQ1" s="275"/>
      <c r="WMR1" s="274"/>
      <c r="WMS1" s="275"/>
      <c r="WMT1" s="274"/>
      <c r="WMU1" s="275"/>
      <c r="WMV1" s="274"/>
      <c r="WMW1" s="275"/>
      <c r="WMX1" s="274"/>
      <c r="WMY1" s="275"/>
      <c r="WMZ1" s="274"/>
      <c r="WNA1" s="275"/>
      <c r="WNB1" s="274"/>
      <c r="WNC1" s="275"/>
      <c r="WND1" s="274"/>
      <c r="WNE1" s="275"/>
      <c r="WNF1" s="274"/>
      <c r="WNG1" s="275"/>
      <c r="WNH1" s="274"/>
      <c r="WNI1" s="275"/>
      <c r="WNJ1" s="274"/>
      <c r="WNK1" s="275"/>
      <c r="WNL1" s="274"/>
      <c r="WNM1" s="275"/>
      <c r="WNN1" s="274"/>
      <c r="WNO1" s="275"/>
      <c r="WNP1" s="274"/>
      <c r="WNQ1" s="275"/>
      <c r="WNR1" s="274"/>
      <c r="WNS1" s="275"/>
      <c r="WNT1" s="274"/>
      <c r="WNU1" s="275"/>
      <c r="WNV1" s="274"/>
      <c r="WNW1" s="275"/>
      <c r="WNX1" s="274"/>
      <c r="WNY1" s="275"/>
      <c r="WNZ1" s="274"/>
      <c r="WOA1" s="275"/>
      <c r="WOB1" s="274"/>
      <c r="WOC1" s="275"/>
      <c r="WOD1" s="274"/>
      <c r="WOE1" s="275"/>
      <c r="WOF1" s="274"/>
      <c r="WOG1" s="275"/>
      <c r="WOH1" s="274"/>
      <c r="WOI1" s="275"/>
      <c r="WOJ1" s="274"/>
      <c r="WOK1" s="275"/>
      <c r="WOL1" s="274"/>
      <c r="WOM1" s="275"/>
      <c r="WON1" s="274"/>
      <c r="WOO1" s="275"/>
      <c r="WOP1" s="274"/>
      <c r="WOQ1" s="275"/>
      <c r="WOR1" s="274"/>
      <c r="WOS1" s="275"/>
      <c r="WOT1" s="274"/>
      <c r="WOU1" s="275"/>
      <c r="WOV1" s="274"/>
      <c r="WOW1" s="275"/>
      <c r="WOX1" s="274"/>
      <c r="WOY1" s="275"/>
      <c r="WOZ1" s="274"/>
      <c r="WPA1" s="275"/>
      <c r="WPB1" s="274"/>
      <c r="WPC1" s="275"/>
      <c r="WPD1" s="274"/>
      <c r="WPE1" s="275"/>
      <c r="WPF1" s="274"/>
      <c r="WPG1" s="275"/>
      <c r="WPH1" s="274"/>
      <c r="WPI1" s="275"/>
      <c r="WPJ1" s="274"/>
      <c r="WPK1" s="275"/>
      <c r="WPL1" s="274"/>
      <c r="WPM1" s="275"/>
      <c r="WPN1" s="274"/>
      <c r="WPO1" s="275"/>
      <c r="WPP1" s="274"/>
      <c r="WPQ1" s="275"/>
      <c r="WPR1" s="274"/>
      <c r="WPS1" s="275"/>
      <c r="WPT1" s="274"/>
      <c r="WPU1" s="275"/>
      <c r="WPV1" s="274"/>
      <c r="WPW1" s="275"/>
      <c r="WPX1" s="274"/>
      <c r="WPY1" s="275"/>
      <c r="WPZ1" s="274"/>
      <c r="WQA1" s="275"/>
      <c r="WQB1" s="274"/>
      <c r="WQC1" s="275"/>
      <c r="WQD1" s="274"/>
      <c r="WQE1" s="275"/>
      <c r="WQF1" s="274"/>
      <c r="WQG1" s="275"/>
      <c r="WQH1" s="274"/>
      <c r="WQI1" s="275"/>
      <c r="WQJ1" s="274"/>
      <c r="WQK1" s="275"/>
      <c r="WQL1" s="274"/>
      <c r="WQM1" s="275"/>
      <c r="WQN1" s="274"/>
      <c r="WQO1" s="275"/>
      <c r="WQP1" s="274"/>
      <c r="WQQ1" s="275"/>
      <c r="WQR1" s="274"/>
      <c r="WQS1" s="275"/>
      <c r="WQT1" s="274"/>
      <c r="WQU1" s="275"/>
      <c r="WQV1" s="274"/>
      <c r="WQW1" s="275"/>
      <c r="WQX1" s="274"/>
      <c r="WQY1" s="275"/>
      <c r="WQZ1" s="274"/>
      <c r="WRA1" s="275"/>
      <c r="WRB1" s="274"/>
      <c r="WRC1" s="275"/>
      <c r="WRD1" s="274"/>
      <c r="WRE1" s="275"/>
      <c r="WRF1" s="274"/>
      <c r="WRG1" s="275"/>
      <c r="WRH1" s="274"/>
      <c r="WRI1" s="275"/>
      <c r="WRJ1" s="274"/>
      <c r="WRK1" s="275"/>
      <c r="WRL1" s="274"/>
      <c r="WRM1" s="275"/>
      <c r="WRN1" s="274"/>
      <c r="WRO1" s="275"/>
      <c r="WRP1" s="274"/>
      <c r="WRQ1" s="275"/>
      <c r="WRR1" s="274"/>
      <c r="WRS1" s="275"/>
      <c r="WRT1" s="274"/>
      <c r="WRU1" s="275"/>
      <c r="WRV1" s="274"/>
      <c r="WRW1" s="275"/>
      <c r="WRX1" s="274"/>
      <c r="WRY1" s="275"/>
      <c r="WRZ1" s="274"/>
      <c r="WSA1" s="275"/>
      <c r="WSB1" s="274"/>
      <c r="WSC1" s="275"/>
      <c r="WSD1" s="274"/>
      <c r="WSE1" s="275"/>
      <c r="WSF1" s="274"/>
      <c r="WSG1" s="275"/>
      <c r="WSH1" s="274"/>
      <c r="WSI1" s="275"/>
      <c r="WSJ1" s="274"/>
      <c r="WSK1" s="275"/>
      <c r="WSL1" s="274"/>
      <c r="WSM1" s="275"/>
      <c r="WSN1" s="274"/>
      <c r="WSO1" s="275"/>
      <c r="WSP1" s="274"/>
      <c r="WSQ1" s="275"/>
      <c r="WSR1" s="274"/>
      <c r="WSS1" s="275"/>
      <c r="WST1" s="274"/>
      <c r="WSU1" s="275"/>
      <c r="WSV1" s="274"/>
      <c r="WSW1" s="275"/>
      <c r="WSX1" s="274"/>
      <c r="WSY1" s="275"/>
      <c r="WSZ1" s="274"/>
      <c r="WTA1" s="275"/>
      <c r="WTB1" s="274"/>
      <c r="WTC1" s="275"/>
      <c r="WTD1" s="274"/>
      <c r="WTE1" s="275"/>
      <c r="WTF1" s="274"/>
      <c r="WTG1" s="275"/>
      <c r="WTH1" s="274"/>
      <c r="WTI1" s="275"/>
      <c r="WTJ1" s="274"/>
      <c r="WTK1" s="275"/>
      <c r="WTL1" s="274"/>
      <c r="WTM1" s="275"/>
      <c r="WTN1" s="274"/>
      <c r="WTO1" s="275"/>
      <c r="WTP1" s="274"/>
      <c r="WTQ1" s="275"/>
      <c r="WTR1" s="274"/>
      <c r="WTS1" s="275"/>
      <c r="WTT1" s="274"/>
      <c r="WTU1" s="275"/>
      <c r="WTV1" s="274"/>
      <c r="WTW1" s="275"/>
      <c r="WTX1" s="274"/>
      <c r="WTY1" s="275"/>
      <c r="WTZ1" s="274"/>
      <c r="WUA1" s="275"/>
      <c r="WUB1" s="274"/>
      <c r="WUC1" s="275"/>
      <c r="WUD1" s="274"/>
      <c r="WUE1" s="275"/>
      <c r="WUF1" s="274"/>
      <c r="WUG1" s="275"/>
      <c r="WUH1" s="274"/>
      <c r="WUI1" s="275"/>
      <c r="WUJ1" s="274"/>
      <c r="WUK1" s="275"/>
      <c r="WUL1" s="274"/>
      <c r="WUM1" s="275"/>
      <c r="WUN1" s="274"/>
      <c r="WUO1" s="275"/>
      <c r="WUP1" s="274"/>
      <c r="WUQ1" s="275"/>
      <c r="WUR1" s="274"/>
      <c r="WUS1" s="275"/>
      <c r="WUT1" s="274"/>
      <c r="WUU1" s="275"/>
      <c r="WUV1" s="274"/>
      <c r="WUW1" s="275"/>
      <c r="WUX1" s="274"/>
      <c r="WUY1" s="275"/>
      <c r="WUZ1" s="274"/>
      <c r="WVA1" s="275"/>
      <c r="WVB1" s="274"/>
      <c r="WVC1" s="275"/>
      <c r="WVD1" s="274"/>
      <c r="WVE1" s="275"/>
      <c r="WVF1" s="274"/>
      <c r="WVG1" s="275"/>
      <c r="WVH1" s="274"/>
      <c r="WVI1" s="275"/>
      <c r="WVJ1" s="274"/>
      <c r="WVK1" s="275"/>
      <c r="WVL1" s="274"/>
      <c r="WVM1" s="275"/>
      <c r="WVN1" s="274"/>
      <c r="WVO1" s="275"/>
      <c r="WVP1" s="274"/>
      <c r="WVQ1" s="275"/>
      <c r="WVR1" s="274"/>
      <c r="WVS1" s="275"/>
      <c r="WVT1" s="274"/>
      <c r="WVU1" s="275"/>
      <c r="WVV1" s="274"/>
      <c r="WVW1" s="275"/>
      <c r="WVX1" s="274"/>
      <c r="WVY1" s="275"/>
      <c r="WVZ1" s="274"/>
      <c r="WWA1" s="275"/>
      <c r="WWB1" s="274"/>
      <c r="WWC1" s="275"/>
      <c r="WWD1" s="274"/>
      <c r="WWE1" s="275"/>
      <c r="WWF1" s="274"/>
      <c r="WWG1" s="275"/>
      <c r="WWH1" s="274"/>
      <c r="WWI1" s="275"/>
      <c r="WWJ1" s="274"/>
      <c r="WWK1" s="275"/>
      <c r="WWL1" s="274"/>
      <c r="WWM1" s="275"/>
      <c r="WWN1" s="274"/>
      <c r="WWO1" s="275"/>
      <c r="WWP1" s="274"/>
      <c r="WWQ1" s="275"/>
      <c r="WWR1" s="274"/>
      <c r="WWS1" s="275"/>
      <c r="WWT1" s="274"/>
      <c r="WWU1" s="275"/>
      <c r="WWV1" s="274"/>
      <c r="WWW1" s="275"/>
      <c r="WWX1" s="274"/>
      <c r="WWY1" s="275"/>
      <c r="WWZ1" s="274"/>
      <c r="WXA1" s="275"/>
      <c r="WXB1" s="274"/>
      <c r="WXC1" s="275"/>
      <c r="WXD1" s="274"/>
      <c r="WXE1" s="275"/>
      <c r="WXF1" s="274"/>
      <c r="WXG1" s="275"/>
      <c r="WXH1" s="274"/>
      <c r="WXI1" s="275"/>
      <c r="WXJ1" s="274"/>
      <c r="WXK1" s="275"/>
      <c r="WXL1" s="274"/>
      <c r="WXM1" s="275"/>
      <c r="WXN1" s="274"/>
      <c r="WXO1" s="275"/>
      <c r="WXP1" s="274"/>
      <c r="WXQ1" s="275"/>
      <c r="WXR1" s="274"/>
      <c r="WXS1" s="275"/>
      <c r="WXT1" s="274"/>
      <c r="WXU1" s="275"/>
      <c r="WXV1" s="274"/>
      <c r="WXW1" s="275"/>
      <c r="WXX1" s="274"/>
      <c r="WXY1" s="275"/>
      <c r="WXZ1" s="274"/>
      <c r="WYA1" s="275"/>
      <c r="WYB1" s="274"/>
      <c r="WYC1" s="275"/>
      <c r="WYD1" s="274"/>
      <c r="WYE1" s="275"/>
      <c r="WYF1" s="274"/>
      <c r="WYG1" s="275"/>
      <c r="WYH1" s="274"/>
      <c r="WYI1" s="275"/>
      <c r="WYJ1" s="274"/>
      <c r="WYK1" s="275"/>
      <c r="WYL1" s="274"/>
      <c r="WYM1" s="275"/>
      <c r="WYN1" s="274"/>
      <c r="WYO1" s="275"/>
      <c r="WYP1" s="274"/>
      <c r="WYQ1" s="275"/>
      <c r="WYR1" s="274"/>
      <c r="WYS1" s="275"/>
      <c r="WYT1" s="274"/>
      <c r="WYU1" s="275"/>
      <c r="WYV1" s="274"/>
      <c r="WYW1" s="275"/>
      <c r="WYX1" s="274"/>
      <c r="WYY1" s="275"/>
      <c r="WYZ1" s="274"/>
      <c r="WZA1" s="275"/>
      <c r="WZB1" s="274"/>
      <c r="WZC1" s="275"/>
      <c r="WZD1" s="274"/>
      <c r="WZE1" s="275"/>
      <c r="WZF1" s="274"/>
      <c r="WZG1" s="275"/>
      <c r="WZH1" s="274"/>
      <c r="WZI1" s="275"/>
      <c r="WZJ1" s="274"/>
      <c r="WZK1" s="275"/>
      <c r="WZL1" s="274"/>
      <c r="WZM1" s="275"/>
      <c r="WZN1" s="274"/>
      <c r="WZO1" s="275"/>
      <c r="WZP1" s="274"/>
      <c r="WZQ1" s="275"/>
      <c r="WZR1" s="274"/>
      <c r="WZS1" s="275"/>
      <c r="WZT1" s="274"/>
      <c r="WZU1" s="275"/>
      <c r="WZV1" s="274"/>
      <c r="WZW1" s="275"/>
      <c r="WZX1" s="274"/>
      <c r="WZY1" s="275"/>
      <c r="WZZ1" s="274"/>
      <c r="XAA1" s="275"/>
      <c r="XAB1" s="274"/>
      <c r="XAC1" s="275"/>
      <c r="XAD1" s="274"/>
      <c r="XAE1" s="275"/>
      <c r="XAF1" s="274"/>
      <c r="XAG1" s="275"/>
      <c r="XAH1" s="274"/>
      <c r="XAI1" s="275"/>
      <c r="XAJ1" s="274"/>
      <c r="XAK1" s="275"/>
      <c r="XAL1" s="274"/>
      <c r="XAM1" s="275"/>
      <c r="XAN1" s="274"/>
      <c r="XAO1" s="275"/>
      <c r="XAP1" s="274"/>
      <c r="XAQ1" s="275"/>
      <c r="XAR1" s="274"/>
      <c r="XAS1" s="275"/>
      <c r="XAT1" s="274"/>
      <c r="XAU1" s="275"/>
      <c r="XAV1" s="274"/>
      <c r="XAW1" s="275"/>
      <c r="XAX1" s="274"/>
      <c r="XAY1" s="275"/>
      <c r="XAZ1" s="274"/>
      <c r="XBA1" s="275"/>
      <c r="XBB1" s="274"/>
      <c r="XBC1" s="275"/>
      <c r="XBD1" s="274"/>
      <c r="XBE1" s="275"/>
      <c r="XBF1" s="274"/>
      <c r="XBG1" s="275"/>
      <c r="XBH1" s="274"/>
      <c r="XBI1" s="275"/>
      <c r="XBJ1" s="274"/>
      <c r="XBK1" s="275"/>
      <c r="XBL1" s="274"/>
      <c r="XBM1" s="275"/>
      <c r="XBN1" s="274"/>
      <c r="XBO1" s="275"/>
      <c r="XBP1" s="274"/>
      <c r="XBQ1" s="275"/>
      <c r="XBR1" s="274"/>
      <c r="XBS1" s="275"/>
      <c r="XBT1" s="274"/>
      <c r="XBU1" s="275"/>
      <c r="XBV1" s="274"/>
      <c r="XBW1" s="275"/>
      <c r="XBX1" s="274"/>
      <c r="XBY1" s="275"/>
      <c r="XBZ1" s="274"/>
      <c r="XCA1" s="275"/>
      <c r="XCB1" s="274"/>
      <c r="XCC1" s="275"/>
      <c r="XCD1" s="274"/>
      <c r="XCE1" s="275"/>
      <c r="XCF1" s="274"/>
      <c r="XCG1" s="275"/>
      <c r="XCH1" s="274"/>
      <c r="XCI1" s="275"/>
      <c r="XCJ1" s="274"/>
      <c r="XCK1" s="275"/>
      <c r="XCL1" s="274"/>
      <c r="XCM1" s="275"/>
      <c r="XCN1" s="274"/>
      <c r="XCO1" s="275"/>
      <c r="XCP1" s="274"/>
      <c r="XCQ1" s="275"/>
      <c r="XCR1" s="274"/>
      <c r="XCS1" s="275"/>
      <c r="XCT1" s="274"/>
      <c r="XCU1" s="275"/>
      <c r="XCV1" s="274"/>
      <c r="XCW1" s="275"/>
      <c r="XCX1" s="274"/>
      <c r="XCY1" s="275"/>
      <c r="XCZ1" s="274"/>
      <c r="XDA1" s="275"/>
      <c r="XDB1" s="274"/>
      <c r="XDC1" s="275"/>
      <c r="XDD1" s="274"/>
      <c r="XDE1" s="275"/>
      <c r="XDF1" s="274"/>
      <c r="XDG1" s="275"/>
      <c r="XDH1" s="274"/>
      <c r="XDI1" s="275"/>
      <c r="XDJ1" s="274"/>
      <c r="XDK1" s="275"/>
      <c r="XDL1" s="274"/>
      <c r="XDM1" s="275"/>
      <c r="XDN1" s="274"/>
      <c r="XDO1" s="275"/>
      <c r="XDP1" s="274"/>
      <c r="XDQ1" s="275"/>
      <c r="XDR1" s="274"/>
      <c r="XDS1" s="275"/>
      <c r="XDT1" s="274"/>
      <c r="XDU1" s="275"/>
      <c r="XDV1" s="274"/>
      <c r="XDW1" s="275"/>
      <c r="XDX1" s="274"/>
      <c r="XDY1" s="275"/>
      <c r="XDZ1" s="274"/>
      <c r="XEA1" s="275"/>
      <c r="XEB1" s="274"/>
      <c r="XEC1" s="275"/>
      <c r="XED1" s="274"/>
      <c r="XEE1" s="275"/>
      <c r="XEF1" s="274"/>
      <c r="XEG1" s="275"/>
      <c r="XEH1" s="274"/>
      <c r="XEI1" s="275"/>
      <c r="XEJ1" s="274"/>
      <c r="XEK1" s="275"/>
      <c r="XEL1" s="274"/>
      <c r="XEM1" s="275"/>
      <c r="XEN1" s="274"/>
      <c r="XEO1" s="275"/>
      <c r="XEP1" s="274"/>
      <c r="XEQ1" s="275"/>
      <c r="XER1" s="274"/>
      <c r="XES1" s="275"/>
      <c r="XET1" s="274"/>
      <c r="XEU1" s="275"/>
      <c r="XEV1" s="274"/>
      <c r="XEW1" s="275"/>
      <c r="XEX1" s="274"/>
      <c r="XEY1" s="275"/>
      <c r="XEZ1" s="274"/>
      <c r="XFA1" s="275"/>
      <c r="XFB1" s="274"/>
      <c r="XFC1" s="275"/>
      <c r="XFD1" s="274"/>
    </row>
    <row r="2" spans="1:16384" ht="17.399999999999999">
      <c r="A2" s="49"/>
      <c r="B2" s="278"/>
      <c r="C2" s="273"/>
      <c r="D2" s="279"/>
      <c r="E2" s="275"/>
      <c r="F2" s="279"/>
      <c r="G2" s="275"/>
      <c r="H2" s="279"/>
      <c r="I2" s="275"/>
      <c r="J2" s="279"/>
      <c r="K2" s="275"/>
      <c r="L2" s="279"/>
      <c r="M2" s="275"/>
      <c r="N2" s="279"/>
      <c r="O2" s="275"/>
      <c r="P2" s="279"/>
      <c r="Q2" s="280"/>
      <c r="R2" s="279"/>
      <c r="S2" s="275"/>
      <c r="T2" s="279"/>
      <c r="U2" s="275"/>
      <c r="V2" s="279"/>
      <c r="W2" s="275"/>
      <c r="X2" s="279"/>
      <c r="Y2" s="275"/>
      <c r="Z2" s="279"/>
      <c r="AA2" s="275"/>
      <c r="AB2" s="279"/>
      <c r="AC2" s="275"/>
      <c r="AD2" s="279"/>
      <c r="AE2" s="275"/>
      <c r="AF2" s="279"/>
      <c r="AG2" s="275"/>
      <c r="AH2" s="279"/>
      <c r="AI2" s="275"/>
      <c r="AJ2" s="279"/>
      <c r="AK2" s="275"/>
      <c r="AL2" s="279"/>
      <c r="AM2" s="275"/>
      <c r="AN2" s="279"/>
      <c r="AO2" s="275"/>
      <c r="AP2" s="279"/>
      <c r="AQ2" s="275"/>
      <c r="AR2" s="279"/>
      <c r="AS2" s="275"/>
      <c r="AT2" s="279"/>
      <c r="AU2" s="275"/>
      <c r="AV2" s="279"/>
      <c r="AW2" s="275"/>
      <c r="AX2" s="279"/>
      <c r="AY2" s="275"/>
      <c r="AZ2" s="279"/>
      <c r="BA2" s="275"/>
      <c r="BB2" s="279"/>
      <c r="BC2" s="275"/>
      <c r="BD2" s="279"/>
      <c r="BE2" s="275"/>
      <c r="BF2" s="279"/>
      <c r="BG2" s="275"/>
      <c r="BH2" s="279"/>
      <c r="BI2" s="275"/>
      <c r="BJ2" s="279"/>
      <c r="BK2" s="275"/>
      <c r="BL2" s="279"/>
      <c r="BM2" s="275"/>
      <c r="BN2" s="279"/>
      <c r="BO2" s="275"/>
      <c r="BP2" s="279"/>
      <c r="BQ2" s="275"/>
      <c r="BR2" s="279"/>
      <c r="BS2" s="275"/>
      <c r="BT2" s="279"/>
      <c r="BU2" s="275"/>
      <c r="BV2" s="279"/>
      <c r="BW2" s="275"/>
      <c r="BX2" s="279"/>
      <c r="BY2" s="275"/>
      <c r="BZ2" s="279"/>
      <c r="CA2" s="275"/>
      <c r="CB2" s="279"/>
      <c r="CC2" s="275"/>
      <c r="CD2" s="279"/>
      <c r="CE2" s="275"/>
      <c r="CF2" s="279"/>
      <c r="CG2" s="275"/>
      <c r="CH2" s="279"/>
      <c r="CI2" s="275"/>
      <c r="CJ2" s="279"/>
      <c r="CK2" s="275"/>
      <c r="CL2" s="279"/>
      <c r="CM2" s="275"/>
      <c r="CN2" s="279"/>
      <c r="CO2" s="275"/>
      <c r="CP2" s="279"/>
      <c r="CQ2" s="275"/>
      <c r="CR2" s="279"/>
      <c r="CS2" s="275"/>
      <c r="CT2" s="279"/>
      <c r="CU2" s="275"/>
      <c r="CV2" s="279"/>
      <c r="CW2" s="275"/>
      <c r="CX2" s="279"/>
      <c r="CY2" s="275"/>
      <c r="CZ2" s="279"/>
      <c r="DA2" s="275"/>
      <c r="DB2" s="279"/>
      <c r="DC2" s="275"/>
      <c r="DD2" s="279"/>
      <c r="DE2" s="275"/>
      <c r="DF2" s="279"/>
      <c r="DG2" s="275"/>
      <c r="DH2" s="279"/>
      <c r="DI2" s="275"/>
      <c r="DJ2" s="279"/>
      <c r="DK2" s="275"/>
      <c r="DL2" s="279"/>
      <c r="DM2" s="275"/>
      <c r="DN2" s="279"/>
      <c r="DO2" s="275"/>
      <c r="DP2" s="279"/>
      <c r="DQ2" s="275"/>
      <c r="DR2" s="279"/>
      <c r="DS2" s="275"/>
      <c r="DT2" s="279"/>
      <c r="DU2" s="275"/>
      <c r="DV2" s="279"/>
      <c r="DW2" s="275"/>
      <c r="DX2" s="279"/>
      <c r="DY2" s="275"/>
      <c r="DZ2" s="279"/>
      <c r="EA2" s="275"/>
      <c r="EB2" s="279"/>
      <c r="EC2" s="275"/>
      <c r="ED2" s="279"/>
      <c r="EE2" s="275"/>
      <c r="EF2" s="279"/>
      <c r="EG2" s="275"/>
      <c r="EH2" s="279"/>
      <c r="EI2" s="275"/>
      <c r="EJ2" s="279"/>
      <c r="EK2" s="275"/>
      <c r="EL2" s="279"/>
      <c r="EM2" s="275"/>
      <c r="EN2" s="279"/>
      <c r="EO2" s="275"/>
      <c r="EP2" s="279"/>
      <c r="EQ2" s="275"/>
      <c r="ER2" s="279"/>
      <c r="ES2" s="275"/>
      <c r="ET2" s="279"/>
      <c r="EU2" s="275"/>
      <c r="EV2" s="279"/>
      <c r="EW2" s="275"/>
      <c r="EX2" s="279"/>
      <c r="EY2" s="275"/>
      <c r="EZ2" s="279"/>
      <c r="FA2" s="275"/>
      <c r="FB2" s="279"/>
      <c r="FC2" s="275"/>
      <c r="FD2" s="279"/>
      <c r="FE2" s="275"/>
      <c r="FF2" s="279"/>
      <c r="FG2" s="275"/>
      <c r="FH2" s="279"/>
      <c r="FI2" s="275"/>
      <c r="FJ2" s="279"/>
      <c r="FK2" s="275"/>
      <c r="FL2" s="279"/>
      <c r="FM2" s="275"/>
      <c r="FN2" s="279"/>
      <c r="FO2" s="275"/>
      <c r="FP2" s="279"/>
      <c r="FQ2" s="275"/>
      <c r="FR2" s="279"/>
      <c r="FS2" s="275"/>
      <c r="FT2" s="279"/>
      <c r="FU2" s="275"/>
      <c r="FV2" s="279"/>
      <c r="FW2" s="275"/>
      <c r="FX2" s="279"/>
      <c r="FY2" s="275"/>
      <c r="FZ2" s="279"/>
      <c r="GA2" s="275"/>
      <c r="GB2" s="279"/>
      <c r="GC2" s="275"/>
      <c r="GD2" s="279"/>
      <c r="GE2" s="275"/>
      <c r="GF2" s="279"/>
      <c r="GG2" s="275"/>
      <c r="GH2" s="279"/>
      <c r="GI2" s="275"/>
      <c r="GJ2" s="279"/>
      <c r="GK2" s="275"/>
      <c r="GL2" s="279"/>
      <c r="GM2" s="275"/>
      <c r="GN2" s="279"/>
      <c r="GO2" s="275"/>
      <c r="GP2" s="279"/>
      <c r="GQ2" s="275"/>
      <c r="GR2" s="279"/>
      <c r="GS2" s="275"/>
      <c r="GT2" s="279"/>
      <c r="GU2" s="275"/>
      <c r="GV2" s="279"/>
      <c r="GW2" s="275"/>
      <c r="GX2" s="279"/>
      <c r="GY2" s="275"/>
      <c r="GZ2" s="279"/>
      <c r="HA2" s="275"/>
      <c r="HB2" s="279"/>
      <c r="HC2" s="275"/>
      <c r="HD2" s="279"/>
      <c r="HE2" s="275"/>
      <c r="HF2" s="279"/>
      <c r="HG2" s="275"/>
      <c r="HH2" s="279"/>
      <c r="HI2" s="275"/>
      <c r="HJ2" s="279"/>
      <c r="HK2" s="275"/>
      <c r="HL2" s="279"/>
      <c r="HM2" s="275"/>
      <c r="HN2" s="279"/>
      <c r="HO2" s="275"/>
      <c r="HP2" s="279"/>
      <c r="HQ2" s="275"/>
      <c r="HR2" s="279"/>
      <c r="HS2" s="275"/>
      <c r="HT2" s="279"/>
      <c r="HU2" s="275"/>
      <c r="HV2" s="279"/>
      <c r="HW2" s="275"/>
      <c r="HX2" s="279"/>
      <c r="HY2" s="275"/>
      <c r="HZ2" s="279"/>
      <c r="IA2" s="275"/>
      <c r="IB2" s="279"/>
      <c r="IC2" s="275"/>
      <c r="ID2" s="279"/>
      <c r="IE2" s="275"/>
      <c r="IF2" s="279"/>
      <c r="IG2" s="275"/>
      <c r="IH2" s="279"/>
      <c r="II2" s="275"/>
      <c r="IJ2" s="279"/>
      <c r="IK2" s="275"/>
      <c r="IL2" s="279"/>
      <c r="IM2" s="275"/>
      <c r="IN2" s="279"/>
      <c r="IO2" s="275"/>
      <c r="IP2" s="279"/>
      <c r="IQ2" s="275"/>
      <c r="IR2" s="279"/>
      <c r="IS2" s="275"/>
      <c r="IT2" s="279"/>
      <c r="IU2" s="275"/>
      <c r="IV2" s="279"/>
      <c r="IW2" s="275"/>
      <c r="IX2" s="279"/>
      <c r="IY2" s="275"/>
      <c r="IZ2" s="279"/>
      <c r="JA2" s="275"/>
      <c r="JB2" s="279"/>
      <c r="JC2" s="275"/>
      <c r="JD2" s="279"/>
      <c r="JE2" s="275"/>
      <c r="JF2" s="279"/>
      <c r="JG2" s="275"/>
      <c r="JH2" s="279"/>
      <c r="JI2" s="275"/>
      <c r="JJ2" s="279"/>
      <c r="JK2" s="275"/>
      <c r="JL2" s="279"/>
      <c r="JM2" s="275"/>
      <c r="JN2" s="279"/>
      <c r="JO2" s="275"/>
      <c r="JP2" s="279"/>
      <c r="JQ2" s="275"/>
      <c r="JR2" s="279"/>
      <c r="JS2" s="275"/>
      <c r="JT2" s="279"/>
      <c r="JU2" s="275"/>
      <c r="JV2" s="279"/>
      <c r="JW2" s="275"/>
      <c r="JX2" s="279"/>
      <c r="JY2" s="275"/>
      <c r="JZ2" s="279"/>
      <c r="KA2" s="275"/>
      <c r="KB2" s="279"/>
      <c r="KC2" s="275"/>
      <c r="KD2" s="279"/>
      <c r="KE2" s="275"/>
      <c r="KF2" s="279"/>
      <c r="KG2" s="275"/>
      <c r="KH2" s="279"/>
      <c r="KI2" s="275"/>
      <c r="KJ2" s="279"/>
      <c r="KK2" s="275"/>
      <c r="KL2" s="279"/>
      <c r="KM2" s="275"/>
      <c r="KN2" s="279"/>
      <c r="KO2" s="275"/>
      <c r="KP2" s="279"/>
      <c r="KQ2" s="275"/>
      <c r="KR2" s="279"/>
      <c r="KS2" s="275"/>
      <c r="KT2" s="279"/>
      <c r="KU2" s="275"/>
      <c r="KV2" s="279"/>
      <c r="KW2" s="275"/>
      <c r="KX2" s="279"/>
      <c r="KY2" s="275"/>
      <c r="KZ2" s="279"/>
      <c r="LA2" s="275"/>
      <c r="LB2" s="279"/>
      <c r="LC2" s="275"/>
      <c r="LD2" s="279"/>
      <c r="LE2" s="275"/>
      <c r="LF2" s="279"/>
      <c r="LG2" s="275"/>
      <c r="LH2" s="279"/>
      <c r="LI2" s="275"/>
      <c r="LJ2" s="279"/>
      <c r="LK2" s="275"/>
      <c r="LL2" s="279"/>
      <c r="LM2" s="275"/>
      <c r="LN2" s="279"/>
      <c r="LO2" s="275"/>
      <c r="LP2" s="279"/>
      <c r="LQ2" s="275"/>
      <c r="LR2" s="279"/>
      <c r="LS2" s="275"/>
      <c r="LT2" s="279"/>
      <c r="LU2" s="275"/>
      <c r="LV2" s="279"/>
      <c r="LW2" s="275"/>
      <c r="LX2" s="279"/>
      <c r="LY2" s="275"/>
      <c r="LZ2" s="279"/>
      <c r="MA2" s="275"/>
      <c r="MB2" s="279"/>
      <c r="MC2" s="275"/>
      <c r="MD2" s="279"/>
      <c r="ME2" s="275"/>
      <c r="MF2" s="279"/>
      <c r="MG2" s="275"/>
      <c r="MH2" s="279"/>
      <c r="MI2" s="275"/>
      <c r="MJ2" s="279"/>
      <c r="MK2" s="275"/>
      <c r="ML2" s="279"/>
      <c r="MM2" s="275"/>
      <c r="MN2" s="279"/>
      <c r="MO2" s="275"/>
      <c r="MP2" s="279"/>
      <c r="MQ2" s="275"/>
      <c r="MR2" s="279"/>
      <c r="MS2" s="275"/>
      <c r="MT2" s="279"/>
      <c r="MU2" s="275"/>
      <c r="MV2" s="279"/>
      <c r="MW2" s="275"/>
      <c r="MX2" s="279"/>
      <c r="MY2" s="275"/>
      <c r="MZ2" s="279"/>
      <c r="NA2" s="275"/>
      <c r="NB2" s="279"/>
      <c r="NC2" s="275"/>
      <c r="ND2" s="279"/>
      <c r="NE2" s="275"/>
      <c r="NF2" s="279"/>
      <c r="NG2" s="275"/>
      <c r="NH2" s="279"/>
      <c r="NI2" s="275"/>
      <c r="NJ2" s="279"/>
      <c r="NK2" s="275"/>
      <c r="NL2" s="279"/>
      <c r="NM2" s="275"/>
      <c r="NN2" s="279"/>
      <c r="NO2" s="275"/>
      <c r="NP2" s="279"/>
      <c r="NQ2" s="275"/>
      <c r="NR2" s="279"/>
      <c r="NS2" s="275"/>
      <c r="NT2" s="279"/>
      <c r="NU2" s="275"/>
      <c r="NV2" s="279"/>
      <c r="NW2" s="275"/>
      <c r="NX2" s="279"/>
      <c r="NY2" s="275"/>
      <c r="NZ2" s="279"/>
      <c r="OA2" s="275"/>
      <c r="OB2" s="279"/>
      <c r="OC2" s="275"/>
      <c r="OD2" s="279"/>
      <c r="OE2" s="275"/>
      <c r="OF2" s="279"/>
      <c r="OG2" s="275"/>
      <c r="OH2" s="279"/>
      <c r="OI2" s="275"/>
      <c r="OJ2" s="279"/>
      <c r="OK2" s="275"/>
      <c r="OL2" s="279"/>
      <c r="OM2" s="275"/>
      <c r="ON2" s="279"/>
      <c r="OO2" s="275"/>
      <c r="OP2" s="279"/>
      <c r="OQ2" s="275"/>
      <c r="OR2" s="279"/>
      <c r="OS2" s="275"/>
      <c r="OT2" s="279"/>
      <c r="OU2" s="275"/>
      <c r="OV2" s="279"/>
      <c r="OW2" s="275"/>
      <c r="OX2" s="279"/>
      <c r="OY2" s="275"/>
      <c r="OZ2" s="279"/>
      <c r="PA2" s="275"/>
      <c r="PB2" s="279"/>
      <c r="PC2" s="275"/>
      <c r="PD2" s="279"/>
      <c r="PE2" s="275"/>
      <c r="PF2" s="279"/>
      <c r="PG2" s="275"/>
      <c r="PH2" s="279"/>
      <c r="PI2" s="275"/>
      <c r="PJ2" s="279"/>
      <c r="PK2" s="275"/>
      <c r="PL2" s="279"/>
      <c r="PM2" s="275"/>
      <c r="PN2" s="279"/>
      <c r="PO2" s="275"/>
      <c r="PP2" s="279"/>
      <c r="PQ2" s="275"/>
      <c r="PR2" s="279"/>
      <c r="PS2" s="275"/>
      <c r="PT2" s="279"/>
      <c r="PU2" s="275"/>
      <c r="PV2" s="279"/>
      <c r="PW2" s="275"/>
      <c r="PX2" s="279"/>
      <c r="PY2" s="275"/>
      <c r="PZ2" s="279"/>
      <c r="QA2" s="275"/>
      <c r="QB2" s="279"/>
      <c r="QC2" s="275"/>
      <c r="QD2" s="279"/>
      <c r="QE2" s="275"/>
      <c r="QF2" s="279"/>
      <c r="QG2" s="275"/>
      <c r="QH2" s="279"/>
      <c r="QI2" s="275"/>
      <c r="QJ2" s="279"/>
      <c r="QK2" s="275"/>
      <c r="QL2" s="279"/>
      <c r="QM2" s="275"/>
      <c r="QN2" s="279"/>
      <c r="QO2" s="275"/>
      <c r="QP2" s="279"/>
      <c r="QQ2" s="275"/>
      <c r="QR2" s="279"/>
      <c r="QS2" s="275"/>
      <c r="QT2" s="279"/>
      <c r="QU2" s="275"/>
      <c r="QV2" s="279"/>
      <c r="QW2" s="275"/>
      <c r="QX2" s="279"/>
      <c r="QY2" s="275"/>
      <c r="QZ2" s="279"/>
      <c r="RA2" s="275"/>
      <c r="RB2" s="279"/>
      <c r="RC2" s="275"/>
      <c r="RD2" s="279"/>
      <c r="RE2" s="275"/>
      <c r="RF2" s="279"/>
      <c r="RG2" s="275"/>
      <c r="RH2" s="279"/>
      <c r="RI2" s="275"/>
      <c r="RJ2" s="279"/>
      <c r="RK2" s="275"/>
      <c r="RL2" s="279"/>
      <c r="RM2" s="275"/>
      <c r="RN2" s="279"/>
      <c r="RO2" s="275"/>
      <c r="RP2" s="279"/>
      <c r="RQ2" s="275"/>
      <c r="RR2" s="279"/>
      <c r="RS2" s="275"/>
      <c r="RT2" s="279"/>
      <c r="RU2" s="275"/>
      <c r="RV2" s="279"/>
      <c r="RW2" s="275"/>
      <c r="RX2" s="279"/>
      <c r="RY2" s="275"/>
      <c r="RZ2" s="279"/>
      <c r="SA2" s="275"/>
      <c r="SB2" s="279"/>
      <c r="SC2" s="275"/>
      <c r="SD2" s="279"/>
      <c r="SE2" s="275"/>
      <c r="SF2" s="279"/>
      <c r="SG2" s="275"/>
      <c r="SH2" s="279"/>
      <c r="SI2" s="275"/>
      <c r="SJ2" s="279"/>
      <c r="SK2" s="275"/>
      <c r="SL2" s="279"/>
      <c r="SM2" s="275"/>
      <c r="SN2" s="279"/>
      <c r="SO2" s="275"/>
      <c r="SP2" s="279"/>
      <c r="SQ2" s="275"/>
      <c r="SR2" s="279"/>
      <c r="SS2" s="275"/>
      <c r="ST2" s="279"/>
      <c r="SU2" s="275"/>
      <c r="SV2" s="279"/>
      <c r="SW2" s="275"/>
      <c r="SX2" s="279"/>
      <c r="SY2" s="275"/>
      <c r="SZ2" s="279"/>
      <c r="TA2" s="275"/>
      <c r="TB2" s="279"/>
      <c r="TC2" s="275"/>
      <c r="TD2" s="279"/>
      <c r="TE2" s="275"/>
      <c r="TF2" s="279"/>
      <c r="TG2" s="275"/>
      <c r="TH2" s="279"/>
      <c r="TI2" s="275"/>
      <c r="TJ2" s="279"/>
      <c r="TK2" s="275"/>
      <c r="TL2" s="279"/>
      <c r="TM2" s="275"/>
      <c r="TN2" s="279"/>
      <c r="TO2" s="275"/>
      <c r="TP2" s="279"/>
      <c r="TQ2" s="275"/>
      <c r="TR2" s="279"/>
      <c r="TS2" s="275"/>
      <c r="TT2" s="279"/>
      <c r="TU2" s="275"/>
      <c r="TV2" s="279"/>
      <c r="TW2" s="275"/>
      <c r="TX2" s="279"/>
      <c r="TY2" s="275"/>
      <c r="TZ2" s="279"/>
      <c r="UA2" s="275"/>
      <c r="UB2" s="279"/>
      <c r="UC2" s="275"/>
      <c r="UD2" s="279"/>
      <c r="UE2" s="275"/>
      <c r="UF2" s="279"/>
      <c r="UG2" s="275"/>
      <c r="UH2" s="279"/>
      <c r="UI2" s="275"/>
      <c r="UJ2" s="279"/>
      <c r="UK2" s="275"/>
      <c r="UL2" s="279"/>
      <c r="UM2" s="275"/>
      <c r="UN2" s="279"/>
      <c r="UO2" s="275"/>
      <c r="UP2" s="279"/>
      <c r="UQ2" s="275"/>
      <c r="UR2" s="279"/>
      <c r="US2" s="275"/>
      <c r="UT2" s="279"/>
      <c r="UU2" s="275"/>
      <c r="UV2" s="279"/>
      <c r="UW2" s="275"/>
      <c r="UX2" s="279"/>
      <c r="UY2" s="275"/>
      <c r="UZ2" s="279"/>
      <c r="VA2" s="275"/>
      <c r="VB2" s="279"/>
      <c r="VC2" s="275"/>
      <c r="VD2" s="279"/>
      <c r="VE2" s="275"/>
      <c r="VF2" s="279"/>
      <c r="VG2" s="275"/>
      <c r="VH2" s="279"/>
      <c r="VI2" s="275"/>
      <c r="VJ2" s="279"/>
      <c r="VK2" s="275"/>
      <c r="VL2" s="279"/>
      <c r="VM2" s="275"/>
      <c r="VN2" s="279"/>
      <c r="VO2" s="275"/>
      <c r="VP2" s="279"/>
      <c r="VQ2" s="275"/>
      <c r="VR2" s="279"/>
      <c r="VS2" s="275"/>
      <c r="VT2" s="279"/>
      <c r="VU2" s="275"/>
      <c r="VV2" s="279"/>
      <c r="VW2" s="275"/>
      <c r="VX2" s="279"/>
      <c r="VY2" s="275"/>
      <c r="VZ2" s="279"/>
      <c r="WA2" s="275"/>
      <c r="WB2" s="279"/>
      <c r="WC2" s="275"/>
      <c r="WD2" s="279"/>
      <c r="WE2" s="275"/>
      <c r="WF2" s="279"/>
      <c r="WG2" s="275"/>
      <c r="WH2" s="279"/>
      <c r="WI2" s="275"/>
      <c r="WJ2" s="279"/>
      <c r="WK2" s="275"/>
      <c r="WL2" s="279"/>
      <c r="WM2" s="275"/>
      <c r="WN2" s="279"/>
      <c r="WO2" s="275"/>
      <c r="WP2" s="279"/>
      <c r="WQ2" s="275"/>
      <c r="WR2" s="279"/>
      <c r="WS2" s="275"/>
      <c r="WT2" s="279"/>
      <c r="WU2" s="275"/>
      <c r="WV2" s="279"/>
      <c r="WW2" s="275"/>
      <c r="WX2" s="279"/>
      <c r="WY2" s="275"/>
      <c r="WZ2" s="279"/>
      <c r="XA2" s="275"/>
      <c r="XB2" s="279"/>
      <c r="XC2" s="275"/>
      <c r="XD2" s="279"/>
      <c r="XE2" s="275"/>
      <c r="XF2" s="279"/>
      <c r="XG2" s="275"/>
      <c r="XH2" s="279"/>
      <c r="XI2" s="275"/>
      <c r="XJ2" s="279"/>
      <c r="XK2" s="275"/>
      <c r="XL2" s="279"/>
      <c r="XM2" s="275"/>
      <c r="XN2" s="279"/>
      <c r="XO2" s="275"/>
      <c r="XP2" s="279"/>
      <c r="XQ2" s="275"/>
      <c r="XR2" s="279"/>
      <c r="XS2" s="275"/>
      <c r="XT2" s="279"/>
      <c r="XU2" s="275"/>
      <c r="XV2" s="279"/>
      <c r="XW2" s="275"/>
      <c r="XX2" s="279"/>
      <c r="XY2" s="275"/>
      <c r="XZ2" s="279"/>
      <c r="YA2" s="275"/>
      <c r="YB2" s="279"/>
      <c r="YC2" s="275"/>
      <c r="YD2" s="279"/>
      <c r="YE2" s="275"/>
      <c r="YF2" s="279"/>
      <c r="YG2" s="275"/>
      <c r="YH2" s="279"/>
      <c r="YI2" s="275"/>
      <c r="YJ2" s="279"/>
      <c r="YK2" s="275"/>
      <c r="YL2" s="279"/>
      <c r="YM2" s="275"/>
      <c r="YN2" s="279"/>
      <c r="YO2" s="275"/>
      <c r="YP2" s="279"/>
      <c r="YQ2" s="275"/>
      <c r="YR2" s="279"/>
      <c r="YS2" s="275"/>
      <c r="YT2" s="279"/>
      <c r="YU2" s="275"/>
      <c r="YV2" s="279"/>
      <c r="YW2" s="275"/>
      <c r="YX2" s="279"/>
      <c r="YY2" s="275"/>
      <c r="YZ2" s="279"/>
      <c r="ZA2" s="275"/>
      <c r="ZB2" s="279"/>
      <c r="ZC2" s="275"/>
      <c r="ZD2" s="279"/>
      <c r="ZE2" s="275"/>
      <c r="ZF2" s="279"/>
      <c r="ZG2" s="275"/>
      <c r="ZH2" s="279"/>
      <c r="ZI2" s="275"/>
      <c r="ZJ2" s="279"/>
      <c r="ZK2" s="275"/>
      <c r="ZL2" s="279"/>
      <c r="ZM2" s="275"/>
      <c r="ZN2" s="279"/>
      <c r="ZO2" s="275"/>
      <c r="ZP2" s="279"/>
      <c r="ZQ2" s="275"/>
      <c r="ZR2" s="279"/>
      <c r="ZS2" s="275"/>
      <c r="ZT2" s="279"/>
      <c r="ZU2" s="275"/>
      <c r="ZV2" s="279"/>
      <c r="ZW2" s="275"/>
      <c r="ZX2" s="279"/>
      <c r="ZY2" s="275"/>
      <c r="ZZ2" s="279"/>
      <c r="AAA2" s="275"/>
      <c r="AAB2" s="279"/>
      <c r="AAC2" s="275"/>
      <c r="AAD2" s="279"/>
      <c r="AAE2" s="275"/>
      <c r="AAF2" s="279"/>
      <c r="AAG2" s="275"/>
      <c r="AAH2" s="279"/>
      <c r="AAI2" s="275"/>
      <c r="AAJ2" s="279"/>
      <c r="AAK2" s="275"/>
      <c r="AAL2" s="279"/>
      <c r="AAM2" s="275"/>
      <c r="AAN2" s="279"/>
      <c r="AAO2" s="275"/>
      <c r="AAP2" s="279"/>
      <c r="AAQ2" s="275"/>
      <c r="AAR2" s="279"/>
      <c r="AAS2" s="275"/>
      <c r="AAT2" s="279"/>
      <c r="AAU2" s="275"/>
      <c r="AAV2" s="279"/>
      <c r="AAW2" s="275"/>
      <c r="AAX2" s="279"/>
      <c r="AAY2" s="275"/>
      <c r="AAZ2" s="279"/>
      <c r="ABA2" s="275"/>
      <c r="ABB2" s="279"/>
      <c r="ABC2" s="275"/>
      <c r="ABD2" s="279"/>
      <c r="ABE2" s="275"/>
      <c r="ABF2" s="279"/>
      <c r="ABG2" s="275"/>
      <c r="ABH2" s="279"/>
      <c r="ABI2" s="275"/>
      <c r="ABJ2" s="279"/>
      <c r="ABK2" s="275"/>
      <c r="ABL2" s="279"/>
      <c r="ABM2" s="275"/>
      <c r="ABN2" s="279"/>
      <c r="ABO2" s="275"/>
      <c r="ABP2" s="279"/>
      <c r="ABQ2" s="275"/>
      <c r="ABR2" s="279"/>
      <c r="ABS2" s="275"/>
      <c r="ABT2" s="279"/>
      <c r="ABU2" s="275"/>
      <c r="ABV2" s="279"/>
      <c r="ABW2" s="275"/>
      <c r="ABX2" s="279"/>
      <c r="ABY2" s="275"/>
      <c r="ABZ2" s="279"/>
      <c r="ACA2" s="275"/>
      <c r="ACB2" s="279"/>
      <c r="ACC2" s="275"/>
      <c r="ACD2" s="279"/>
      <c r="ACE2" s="275"/>
      <c r="ACF2" s="279"/>
      <c r="ACG2" s="275"/>
      <c r="ACH2" s="279"/>
      <c r="ACI2" s="275"/>
      <c r="ACJ2" s="279"/>
      <c r="ACK2" s="275"/>
      <c r="ACL2" s="279"/>
      <c r="ACM2" s="275"/>
      <c r="ACN2" s="279"/>
      <c r="ACO2" s="275"/>
      <c r="ACP2" s="279"/>
      <c r="ACQ2" s="275"/>
      <c r="ACR2" s="279"/>
      <c r="ACS2" s="275"/>
      <c r="ACT2" s="279"/>
      <c r="ACU2" s="275"/>
      <c r="ACV2" s="279"/>
      <c r="ACW2" s="275"/>
      <c r="ACX2" s="279"/>
      <c r="ACY2" s="275"/>
      <c r="ACZ2" s="279"/>
      <c r="ADA2" s="275"/>
      <c r="ADB2" s="279"/>
      <c r="ADC2" s="275"/>
      <c r="ADD2" s="279"/>
      <c r="ADE2" s="275"/>
      <c r="ADF2" s="279"/>
      <c r="ADG2" s="275"/>
      <c r="ADH2" s="279"/>
      <c r="ADI2" s="275"/>
      <c r="ADJ2" s="279"/>
      <c r="ADK2" s="275"/>
      <c r="ADL2" s="279"/>
      <c r="ADM2" s="275"/>
      <c r="ADN2" s="279"/>
      <c r="ADO2" s="275"/>
      <c r="ADP2" s="279"/>
      <c r="ADQ2" s="275"/>
      <c r="ADR2" s="279"/>
      <c r="ADS2" s="275"/>
      <c r="ADT2" s="279"/>
      <c r="ADU2" s="275"/>
      <c r="ADV2" s="279"/>
      <c r="ADW2" s="275"/>
      <c r="ADX2" s="279"/>
      <c r="ADY2" s="275"/>
      <c r="ADZ2" s="279"/>
      <c r="AEA2" s="275"/>
      <c r="AEB2" s="279"/>
      <c r="AEC2" s="275"/>
      <c r="AED2" s="279"/>
      <c r="AEE2" s="275"/>
      <c r="AEF2" s="279"/>
      <c r="AEG2" s="275"/>
      <c r="AEH2" s="279"/>
      <c r="AEI2" s="275"/>
      <c r="AEJ2" s="279"/>
      <c r="AEK2" s="275"/>
      <c r="AEL2" s="279"/>
      <c r="AEM2" s="275"/>
      <c r="AEN2" s="279"/>
      <c r="AEO2" s="275"/>
      <c r="AEP2" s="279"/>
      <c r="AEQ2" s="275"/>
      <c r="AER2" s="279"/>
      <c r="AES2" s="275"/>
      <c r="AET2" s="279"/>
      <c r="AEU2" s="275"/>
      <c r="AEV2" s="279"/>
      <c r="AEW2" s="275"/>
      <c r="AEX2" s="279"/>
      <c r="AEY2" s="275"/>
      <c r="AEZ2" s="279"/>
      <c r="AFA2" s="275"/>
      <c r="AFB2" s="279"/>
      <c r="AFC2" s="275"/>
      <c r="AFD2" s="279"/>
      <c r="AFE2" s="275"/>
      <c r="AFF2" s="279"/>
      <c r="AFG2" s="275"/>
      <c r="AFH2" s="279"/>
      <c r="AFI2" s="275"/>
      <c r="AFJ2" s="279"/>
      <c r="AFK2" s="275"/>
      <c r="AFL2" s="279"/>
      <c r="AFM2" s="275"/>
      <c r="AFN2" s="279"/>
      <c r="AFO2" s="275"/>
      <c r="AFP2" s="279"/>
      <c r="AFQ2" s="275"/>
      <c r="AFR2" s="279"/>
      <c r="AFS2" s="275"/>
      <c r="AFT2" s="279"/>
      <c r="AFU2" s="275"/>
      <c r="AFV2" s="279"/>
      <c r="AFW2" s="275"/>
      <c r="AFX2" s="279"/>
      <c r="AFY2" s="275"/>
      <c r="AFZ2" s="279"/>
      <c r="AGA2" s="275"/>
      <c r="AGB2" s="279"/>
      <c r="AGC2" s="275"/>
      <c r="AGD2" s="279"/>
      <c r="AGE2" s="275"/>
      <c r="AGF2" s="279"/>
      <c r="AGG2" s="275"/>
      <c r="AGH2" s="279"/>
      <c r="AGI2" s="275"/>
      <c r="AGJ2" s="279"/>
      <c r="AGK2" s="275"/>
      <c r="AGL2" s="279"/>
      <c r="AGM2" s="275"/>
      <c r="AGN2" s="279"/>
      <c r="AGO2" s="275"/>
      <c r="AGP2" s="279"/>
      <c r="AGQ2" s="275"/>
      <c r="AGR2" s="279"/>
      <c r="AGS2" s="275"/>
      <c r="AGT2" s="279"/>
      <c r="AGU2" s="275"/>
      <c r="AGV2" s="279"/>
      <c r="AGW2" s="275"/>
      <c r="AGX2" s="279"/>
      <c r="AGY2" s="275"/>
      <c r="AGZ2" s="279"/>
      <c r="AHA2" s="275"/>
      <c r="AHB2" s="279"/>
      <c r="AHC2" s="275"/>
      <c r="AHD2" s="279"/>
      <c r="AHE2" s="275"/>
      <c r="AHF2" s="279"/>
      <c r="AHG2" s="275"/>
      <c r="AHH2" s="279"/>
      <c r="AHI2" s="275"/>
      <c r="AHJ2" s="279"/>
      <c r="AHK2" s="275"/>
      <c r="AHL2" s="279"/>
      <c r="AHM2" s="275"/>
      <c r="AHN2" s="279"/>
      <c r="AHO2" s="275"/>
      <c r="AHP2" s="279"/>
      <c r="AHQ2" s="275"/>
      <c r="AHR2" s="279"/>
      <c r="AHS2" s="275"/>
      <c r="AHT2" s="279"/>
      <c r="AHU2" s="275"/>
      <c r="AHV2" s="279"/>
      <c r="AHW2" s="275"/>
      <c r="AHX2" s="279"/>
      <c r="AHY2" s="275"/>
      <c r="AHZ2" s="279"/>
      <c r="AIA2" s="275"/>
      <c r="AIB2" s="279"/>
      <c r="AIC2" s="275"/>
      <c r="AID2" s="279"/>
      <c r="AIE2" s="275"/>
      <c r="AIF2" s="279"/>
      <c r="AIG2" s="275"/>
      <c r="AIH2" s="279"/>
      <c r="AII2" s="275"/>
      <c r="AIJ2" s="279"/>
      <c r="AIK2" s="275"/>
      <c r="AIL2" s="279"/>
      <c r="AIM2" s="275"/>
      <c r="AIN2" s="279"/>
      <c r="AIO2" s="275"/>
      <c r="AIP2" s="279"/>
      <c r="AIQ2" s="275"/>
      <c r="AIR2" s="279"/>
      <c r="AIS2" s="275"/>
      <c r="AIT2" s="279"/>
      <c r="AIU2" s="275"/>
      <c r="AIV2" s="279"/>
      <c r="AIW2" s="275"/>
      <c r="AIX2" s="279"/>
      <c r="AIY2" s="275"/>
      <c r="AIZ2" s="279"/>
      <c r="AJA2" s="275"/>
      <c r="AJB2" s="279"/>
      <c r="AJC2" s="275"/>
      <c r="AJD2" s="279"/>
      <c r="AJE2" s="275"/>
      <c r="AJF2" s="279"/>
      <c r="AJG2" s="275"/>
      <c r="AJH2" s="279"/>
      <c r="AJI2" s="275"/>
      <c r="AJJ2" s="279"/>
      <c r="AJK2" s="275"/>
      <c r="AJL2" s="279"/>
      <c r="AJM2" s="275"/>
      <c r="AJN2" s="279"/>
      <c r="AJO2" s="275"/>
      <c r="AJP2" s="279"/>
      <c r="AJQ2" s="275"/>
      <c r="AJR2" s="279"/>
      <c r="AJS2" s="275"/>
      <c r="AJT2" s="279"/>
      <c r="AJU2" s="275"/>
      <c r="AJV2" s="279"/>
      <c r="AJW2" s="275"/>
      <c r="AJX2" s="279"/>
      <c r="AJY2" s="275"/>
      <c r="AJZ2" s="279"/>
      <c r="AKA2" s="275"/>
      <c r="AKB2" s="279"/>
      <c r="AKC2" s="275"/>
      <c r="AKD2" s="279"/>
      <c r="AKE2" s="275"/>
      <c r="AKF2" s="279"/>
      <c r="AKG2" s="275"/>
      <c r="AKH2" s="279"/>
      <c r="AKI2" s="275"/>
      <c r="AKJ2" s="279"/>
      <c r="AKK2" s="275"/>
      <c r="AKL2" s="279"/>
      <c r="AKM2" s="275"/>
      <c r="AKN2" s="279"/>
      <c r="AKO2" s="275"/>
      <c r="AKP2" s="279"/>
      <c r="AKQ2" s="275"/>
      <c r="AKR2" s="279"/>
      <c r="AKS2" s="275"/>
      <c r="AKT2" s="279"/>
      <c r="AKU2" s="275"/>
      <c r="AKV2" s="279"/>
      <c r="AKW2" s="275"/>
      <c r="AKX2" s="279"/>
      <c r="AKY2" s="275"/>
      <c r="AKZ2" s="279"/>
      <c r="ALA2" s="275"/>
      <c r="ALB2" s="279"/>
      <c r="ALC2" s="275"/>
      <c r="ALD2" s="279"/>
      <c r="ALE2" s="275"/>
      <c r="ALF2" s="279"/>
      <c r="ALG2" s="275"/>
      <c r="ALH2" s="279"/>
      <c r="ALI2" s="275"/>
      <c r="ALJ2" s="279"/>
      <c r="ALK2" s="275"/>
      <c r="ALL2" s="279"/>
      <c r="ALM2" s="275"/>
      <c r="ALN2" s="279"/>
      <c r="ALO2" s="275"/>
      <c r="ALP2" s="279"/>
      <c r="ALQ2" s="275"/>
      <c r="ALR2" s="279"/>
      <c r="ALS2" s="275"/>
      <c r="ALT2" s="279"/>
      <c r="ALU2" s="275"/>
      <c r="ALV2" s="279"/>
      <c r="ALW2" s="275"/>
      <c r="ALX2" s="279"/>
      <c r="ALY2" s="275"/>
      <c r="ALZ2" s="279"/>
      <c r="AMA2" s="275"/>
      <c r="AMB2" s="279"/>
      <c r="AMC2" s="275"/>
      <c r="AMD2" s="279"/>
      <c r="AME2" s="275"/>
      <c r="AMF2" s="279"/>
      <c r="AMG2" s="275"/>
      <c r="AMH2" s="279"/>
      <c r="AMI2" s="275"/>
      <c r="AMJ2" s="279"/>
      <c r="AMK2" s="275"/>
      <c r="AML2" s="279"/>
      <c r="AMM2" s="275"/>
      <c r="AMN2" s="279"/>
      <c r="AMO2" s="275"/>
      <c r="AMP2" s="279"/>
      <c r="AMQ2" s="275"/>
      <c r="AMR2" s="279"/>
      <c r="AMS2" s="275"/>
      <c r="AMT2" s="279"/>
      <c r="AMU2" s="275"/>
      <c r="AMV2" s="279"/>
      <c r="AMW2" s="275"/>
      <c r="AMX2" s="279"/>
      <c r="AMY2" s="275"/>
      <c r="AMZ2" s="279"/>
      <c r="ANA2" s="275"/>
      <c r="ANB2" s="279"/>
      <c r="ANC2" s="275"/>
      <c r="AND2" s="279"/>
      <c r="ANE2" s="275"/>
      <c r="ANF2" s="279"/>
      <c r="ANG2" s="275"/>
      <c r="ANH2" s="279"/>
      <c r="ANI2" s="275"/>
      <c r="ANJ2" s="279"/>
      <c r="ANK2" s="275"/>
      <c r="ANL2" s="279"/>
      <c r="ANM2" s="275"/>
      <c r="ANN2" s="279"/>
      <c r="ANO2" s="275"/>
      <c r="ANP2" s="279"/>
      <c r="ANQ2" s="275"/>
      <c r="ANR2" s="279"/>
      <c r="ANS2" s="275"/>
      <c r="ANT2" s="279"/>
      <c r="ANU2" s="275"/>
      <c r="ANV2" s="279"/>
      <c r="ANW2" s="275"/>
      <c r="ANX2" s="279"/>
      <c r="ANY2" s="275"/>
      <c r="ANZ2" s="279"/>
      <c r="AOA2" s="275"/>
      <c r="AOB2" s="279"/>
      <c r="AOC2" s="275"/>
      <c r="AOD2" s="279"/>
      <c r="AOE2" s="275"/>
      <c r="AOF2" s="279"/>
      <c r="AOG2" s="275"/>
      <c r="AOH2" s="279"/>
      <c r="AOI2" s="275"/>
      <c r="AOJ2" s="279"/>
      <c r="AOK2" s="275"/>
      <c r="AOL2" s="279"/>
      <c r="AOM2" s="275"/>
      <c r="AON2" s="279"/>
      <c r="AOO2" s="275"/>
      <c r="AOP2" s="279"/>
      <c r="AOQ2" s="275"/>
      <c r="AOR2" s="279"/>
      <c r="AOS2" s="275"/>
      <c r="AOT2" s="279"/>
      <c r="AOU2" s="275"/>
      <c r="AOV2" s="279"/>
      <c r="AOW2" s="275"/>
      <c r="AOX2" s="279"/>
      <c r="AOY2" s="275"/>
      <c r="AOZ2" s="279"/>
      <c r="APA2" s="275"/>
      <c r="APB2" s="279"/>
      <c r="APC2" s="275"/>
      <c r="APD2" s="279"/>
      <c r="APE2" s="275"/>
      <c r="APF2" s="279"/>
      <c r="APG2" s="275"/>
      <c r="APH2" s="279"/>
      <c r="API2" s="275"/>
      <c r="APJ2" s="279"/>
      <c r="APK2" s="275"/>
      <c r="APL2" s="279"/>
      <c r="APM2" s="275"/>
      <c r="APN2" s="279"/>
      <c r="APO2" s="275"/>
      <c r="APP2" s="279"/>
      <c r="APQ2" s="275"/>
      <c r="APR2" s="279"/>
      <c r="APS2" s="275"/>
      <c r="APT2" s="279"/>
      <c r="APU2" s="275"/>
      <c r="APV2" s="279"/>
      <c r="APW2" s="275"/>
      <c r="APX2" s="279"/>
      <c r="APY2" s="275"/>
      <c r="APZ2" s="279"/>
      <c r="AQA2" s="275"/>
      <c r="AQB2" s="279"/>
      <c r="AQC2" s="275"/>
      <c r="AQD2" s="279"/>
      <c r="AQE2" s="275"/>
      <c r="AQF2" s="279"/>
      <c r="AQG2" s="275"/>
      <c r="AQH2" s="279"/>
      <c r="AQI2" s="275"/>
      <c r="AQJ2" s="279"/>
      <c r="AQK2" s="275"/>
      <c r="AQL2" s="279"/>
      <c r="AQM2" s="275"/>
      <c r="AQN2" s="279"/>
      <c r="AQO2" s="275"/>
      <c r="AQP2" s="279"/>
      <c r="AQQ2" s="275"/>
      <c r="AQR2" s="279"/>
      <c r="AQS2" s="275"/>
      <c r="AQT2" s="279"/>
      <c r="AQU2" s="275"/>
      <c r="AQV2" s="279"/>
      <c r="AQW2" s="275"/>
      <c r="AQX2" s="279"/>
      <c r="AQY2" s="275"/>
      <c r="AQZ2" s="279"/>
      <c r="ARA2" s="275"/>
      <c r="ARB2" s="279"/>
      <c r="ARC2" s="275"/>
      <c r="ARD2" s="279"/>
      <c r="ARE2" s="275"/>
      <c r="ARF2" s="279"/>
      <c r="ARG2" s="275"/>
      <c r="ARH2" s="279"/>
      <c r="ARI2" s="275"/>
      <c r="ARJ2" s="279"/>
      <c r="ARK2" s="275"/>
      <c r="ARL2" s="279"/>
      <c r="ARM2" s="275"/>
      <c r="ARN2" s="279"/>
      <c r="ARO2" s="275"/>
      <c r="ARP2" s="279"/>
      <c r="ARQ2" s="275"/>
      <c r="ARR2" s="279"/>
      <c r="ARS2" s="275"/>
      <c r="ART2" s="279"/>
      <c r="ARU2" s="275"/>
      <c r="ARV2" s="279"/>
      <c r="ARW2" s="275"/>
      <c r="ARX2" s="279"/>
      <c r="ARY2" s="275"/>
      <c r="ARZ2" s="279"/>
      <c r="ASA2" s="275"/>
      <c r="ASB2" s="279"/>
      <c r="ASC2" s="275"/>
      <c r="ASD2" s="279"/>
      <c r="ASE2" s="275"/>
      <c r="ASF2" s="279"/>
      <c r="ASG2" s="275"/>
      <c r="ASH2" s="279"/>
      <c r="ASI2" s="275"/>
      <c r="ASJ2" s="279"/>
      <c r="ASK2" s="275"/>
      <c r="ASL2" s="279"/>
      <c r="ASM2" s="275"/>
      <c r="ASN2" s="279"/>
      <c r="ASO2" s="275"/>
      <c r="ASP2" s="279"/>
      <c r="ASQ2" s="275"/>
      <c r="ASR2" s="279"/>
      <c r="ASS2" s="275"/>
      <c r="AST2" s="279"/>
      <c r="ASU2" s="275"/>
      <c r="ASV2" s="279"/>
      <c r="ASW2" s="275"/>
      <c r="ASX2" s="279"/>
      <c r="ASY2" s="275"/>
      <c r="ASZ2" s="279"/>
      <c r="ATA2" s="275"/>
      <c r="ATB2" s="279"/>
      <c r="ATC2" s="275"/>
      <c r="ATD2" s="279"/>
      <c r="ATE2" s="275"/>
      <c r="ATF2" s="279"/>
      <c r="ATG2" s="275"/>
      <c r="ATH2" s="279"/>
      <c r="ATI2" s="275"/>
      <c r="ATJ2" s="279"/>
      <c r="ATK2" s="275"/>
      <c r="ATL2" s="279"/>
      <c r="ATM2" s="275"/>
      <c r="ATN2" s="279"/>
      <c r="ATO2" s="275"/>
      <c r="ATP2" s="279"/>
      <c r="ATQ2" s="275"/>
      <c r="ATR2" s="279"/>
      <c r="ATS2" s="275"/>
      <c r="ATT2" s="279"/>
      <c r="ATU2" s="275"/>
      <c r="ATV2" s="279"/>
      <c r="ATW2" s="275"/>
      <c r="ATX2" s="279"/>
      <c r="ATY2" s="275"/>
      <c r="ATZ2" s="279"/>
      <c r="AUA2" s="275"/>
      <c r="AUB2" s="279"/>
      <c r="AUC2" s="275"/>
      <c r="AUD2" s="279"/>
      <c r="AUE2" s="275"/>
      <c r="AUF2" s="279"/>
      <c r="AUG2" s="275"/>
      <c r="AUH2" s="279"/>
      <c r="AUI2" s="275"/>
      <c r="AUJ2" s="279"/>
      <c r="AUK2" s="275"/>
      <c r="AUL2" s="279"/>
      <c r="AUM2" s="275"/>
      <c r="AUN2" s="279"/>
      <c r="AUO2" s="275"/>
      <c r="AUP2" s="279"/>
      <c r="AUQ2" s="275"/>
      <c r="AUR2" s="279"/>
      <c r="AUS2" s="275"/>
      <c r="AUT2" s="279"/>
      <c r="AUU2" s="275"/>
      <c r="AUV2" s="279"/>
      <c r="AUW2" s="275"/>
      <c r="AUX2" s="279"/>
      <c r="AUY2" s="275"/>
      <c r="AUZ2" s="279"/>
      <c r="AVA2" s="275"/>
      <c r="AVB2" s="279"/>
      <c r="AVC2" s="275"/>
      <c r="AVD2" s="279"/>
      <c r="AVE2" s="275"/>
      <c r="AVF2" s="279"/>
      <c r="AVG2" s="275"/>
      <c r="AVH2" s="279"/>
      <c r="AVI2" s="275"/>
      <c r="AVJ2" s="279"/>
      <c r="AVK2" s="275"/>
      <c r="AVL2" s="279"/>
      <c r="AVM2" s="275"/>
      <c r="AVN2" s="279"/>
      <c r="AVO2" s="275"/>
      <c r="AVP2" s="279"/>
      <c r="AVQ2" s="275"/>
      <c r="AVR2" s="279"/>
      <c r="AVS2" s="275"/>
      <c r="AVT2" s="279"/>
      <c r="AVU2" s="275"/>
      <c r="AVV2" s="279"/>
      <c r="AVW2" s="275"/>
      <c r="AVX2" s="279"/>
      <c r="AVY2" s="275"/>
      <c r="AVZ2" s="279"/>
      <c r="AWA2" s="275"/>
      <c r="AWB2" s="279"/>
      <c r="AWC2" s="275"/>
      <c r="AWD2" s="279"/>
      <c r="AWE2" s="275"/>
      <c r="AWF2" s="279"/>
      <c r="AWG2" s="275"/>
      <c r="AWH2" s="279"/>
      <c r="AWI2" s="275"/>
      <c r="AWJ2" s="279"/>
      <c r="AWK2" s="275"/>
      <c r="AWL2" s="279"/>
      <c r="AWM2" s="275"/>
      <c r="AWN2" s="279"/>
      <c r="AWO2" s="275"/>
      <c r="AWP2" s="279"/>
      <c r="AWQ2" s="275"/>
      <c r="AWR2" s="279"/>
      <c r="AWS2" s="275"/>
      <c r="AWT2" s="279"/>
      <c r="AWU2" s="275"/>
      <c r="AWV2" s="279"/>
      <c r="AWW2" s="275"/>
      <c r="AWX2" s="279"/>
      <c r="AWY2" s="275"/>
      <c r="AWZ2" s="279"/>
      <c r="AXA2" s="275"/>
      <c r="AXB2" s="279"/>
      <c r="AXC2" s="275"/>
      <c r="AXD2" s="279"/>
      <c r="AXE2" s="275"/>
      <c r="AXF2" s="279"/>
      <c r="AXG2" s="275"/>
      <c r="AXH2" s="279"/>
      <c r="AXI2" s="275"/>
      <c r="AXJ2" s="279"/>
      <c r="AXK2" s="275"/>
      <c r="AXL2" s="279"/>
      <c r="AXM2" s="275"/>
      <c r="AXN2" s="279"/>
      <c r="AXO2" s="275"/>
      <c r="AXP2" s="279"/>
      <c r="AXQ2" s="275"/>
      <c r="AXR2" s="279"/>
      <c r="AXS2" s="275"/>
      <c r="AXT2" s="279"/>
      <c r="AXU2" s="275"/>
      <c r="AXV2" s="279"/>
      <c r="AXW2" s="275"/>
      <c r="AXX2" s="279"/>
      <c r="AXY2" s="275"/>
      <c r="AXZ2" s="279"/>
      <c r="AYA2" s="275"/>
      <c r="AYB2" s="279"/>
      <c r="AYC2" s="275"/>
      <c r="AYD2" s="279"/>
      <c r="AYE2" s="275"/>
      <c r="AYF2" s="279"/>
      <c r="AYG2" s="275"/>
      <c r="AYH2" s="279"/>
      <c r="AYI2" s="275"/>
      <c r="AYJ2" s="279"/>
      <c r="AYK2" s="275"/>
      <c r="AYL2" s="279"/>
      <c r="AYM2" s="275"/>
      <c r="AYN2" s="279"/>
      <c r="AYO2" s="275"/>
      <c r="AYP2" s="279"/>
      <c r="AYQ2" s="275"/>
      <c r="AYR2" s="279"/>
      <c r="AYS2" s="275"/>
      <c r="AYT2" s="279"/>
      <c r="AYU2" s="275"/>
      <c r="AYV2" s="279"/>
      <c r="AYW2" s="275"/>
      <c r="AYX2" s="279"/>
      <c r="AYY2" s="275"/>
      <c r="AYZ2" s="279"/>
      <c r="AZA2" s="275"/>
      <c r="AZB2" s="279"/>
      <c r="AZC2" s="275"/>
      <c r="AZD2" s="279"/>
      <c r="AZE2" s="275"/>
      <c r="AZF2" s="279"/>
      <c r="AZG2" s="275"/>
      <c r="AZH2" s="279"/>
      <c r="AZI2" s="275"/>
      <c r="AZJ2" s="279"/>
      <c r="AZK2" s="275"/>
      <c r="AZL2" s="279"/>
      <c r="AZM2" s="275"/>
      <c r="AZN2" s="279"/>
      <c r="AZO2" s="275"/>
      <c r="AZP2" s="279"/>
      <c r="AZQ2" s="275"/>
      <c r="AZR2" s="279"/>
      <c r="AZS2" s="275"/>
      <c r="AZT2" s="279"/>
      <c r="AZU2" s="275"/>
      <c r="AZV2" s="279"/>
      <c r="AZW2" s="275"/>
      <c r="AZX2" s="279"/>
      <c r="AZY2" s="275"/>
      <c r="AZZ2" s="279"/>
      <c r="BAA2" s="275"/>
      <c r="BAB2" s="279"/>
      <c r="BAC2" s="275"/>
      <c r="BAD2" s="279"/>
      <c r="BAE2" s="275"/>
      <c r="BAF2" s="279"/>
      <c r="BAG2" s="275"/>
      <c r="BAH2" s="279"/>
      <c r="BAI2" s="275"/>
      <c r="BAJ2" s="279"/>
      <c r="BAK2" s="275"/>
      <c r="BAL2" s="279"/>
      <c r="BAM2" s="275"/>
      <c r="BAN2" s="279"/>
      <c r="BAO2" s="275"/>
      <c r="BAP2" s="279"/>
      <c r="BAQ2" s="275"/>
      <c r="BAR2" s="279"/>
      <c r="BAS2" s="275"/>
      <c r="BAT2" s="279"/>
      <c r="BAU2" s="275"/>
      <c r="BAV2" s="279"/>
      <c r="BAW2" s="275"/>
      <c r="BAX2" s="279"/>
      <c r="BAY2" s="275"/>
      <c r="BAZ2" s="279"/>
      <c r="BBA2" s="275"/>
      <c r="BBB2" s="279"/>
      <c r="BBC2" s="275"/>
      <c r="BBD2" s="279"/>
      <c r="BBE2" s="275"/>
      <c r="BBF2" s="279"/>
      <c r="BBG2" s="275"/>
      <c r="BBH2" s="279"/>
      <c r="BBI2" s="275"/>
      <c r="BBJ2" s="279"/>
      <c r="BBK2" s="275"/>
      <c r="BBL2" s="279"/>
      <c r="BBM2" s="275"/>
      <c r="BBN2" s="279"/>
      <c r="BBO2" s="275"/>
      <c r="BBP2" s="279"/>
      <c r="BBQ2" s="275"/>
      <c r="BBR2" s="279"/>
      <c r="BBS2" s="275"/>
      <c r="BBT2" s="279"/>
      <c r="BBU2" s="275"/>
      <c r="BBV2" s="279"/>
      <c r="BBW2" s="275"/>
      <c r="BBX2" s="279"/>
      <c r="BBY2" s="275"/>
      <c r="BBZ2" s="279"/>
      <c r="BCA2" s="275"/>
      <c r="BCB2" s="279"/>
      <c r="BCC2" s="275"/>
      <c r="BCD2" s="279"/>
      <c r="BCE2" s="275"/>
      <c r="BCF2" s="279"/>
      <c r="BCG2" s="275"/>
      <c r="BCH2" s="279"/>
      <c r="BCI2" s="275"/>
      <c r="BCJ2" s="279"/>
      <c r="BCK2" s="275"/>
      <c r="BCL2" s="279"/>
      <c r="BCM2" s="275"/>
      <c r="BCN2" s="279"/>
      <c r="BCO2" s="275"/>
      <c r="BCP2" s="279"/>
      <c r="BCQ2" s="275"/>
      <c r="BCR2" s="279"/>
      <c r="BCS2" s="275"/>
      <c r="BCT2" s="279"/>
      <c r="BCU2" s="275"/>
      <c r="BCV2" s="279"/>
      <c r="BCW2" s="275"/>
      <c r="BCX2" s="279"/>
      <c r="BCY2" s="275"/>
      <c r="BCZ2" s="279"/>
      <c r="BDA2" s="275"/>
      <c r="BDB2" s="279"/>
      <c r="BDC2" s="275"/>
      <c r="BDD2" s="279"/>
      <c r="BDE2" s="275"/>
      <c r="BDF2" s="279"/>
      <c r="BDG2" s="275"/>
      <c r="BDH2" s="279"/>
      <c r="BDI2" s="275"/>
      <c r="BDJ2" s="279"/>
      <c r="BDK2" s="275"/>
      <c r="BDL2" s="279"/>
      <c r="BDM2" s="275"/>
      <c r="BDN2" s="279"/>
      <c r="BDO2" s="275"/>
      <c r="BDP2" s="279"/>
      <c r="BDQ2" s="275"/>
      <c r="BDR2" s="279"/>
      <c r="BDS2" s="275"/>
      <c r="BDT2" s="279"/>
      <c r="BDU2" s="275"/>
      <c r="BDV2" s="279"/>
      <c r="BDW2" s="275"/>
      <c r="BDX2" s="279"/>
      <c r="BDY2" s="275"/>
      <c r="BDZ2" s="279"/>
      <c r="BEA2" s="275"/>
      <c r="BEB2" s="279"/>
      <c r="BEC2" s="275"/>
      <c r="BED2" s="279"/>
      <c r="BEE2" s="275"/>
      <c r="BEF2" s="279"/>
      <c r="BEG2" s="275"/>
      <c r="BEH2" s="279"/>
      <c r="BEI2" s="275"/>
      <c r="BEJ2" s="279"/>
      <c r="BEK2" s="275"/>
      <c r="BEL2" s="279"/>
      <c r="BEM2" s="275"/>
      <c r="BEN2" s="279"/>
      <c r="BEO2" s="275"/>
      <c r="BEP2" s="279"/>
      <c r="BEQ2" s="275"/>
      <c r="BER2" s="279"/>
      <c r="BES2" s="275"/>
      <c r="BET2" s="279"/>
      <c r="BEU2" s="275"/>
      <c r="BEV2" s="279"/>
      <c r="BEW2" s="275"/>
      <c r="BEX2" s="279"/>
      <c r="BEY2" s="275"/>
      <c r="BEZ2" s="279"/>
      <c r="BFA2" s="275"/>
      <c r="BFB2" s="279"/>
      <c r="BFC2" s="275"/>
      <c r="BFD2" s="279"/>
      <c r="BFE2" s="275"/>
      <c r="BFF2" s="279"/>
      <c r="BFG2" s="275"/>
      <c r="BFH2" s="279"/>
      <c r="BFI2" s="275"/>
      <c r="BFJ2" s="279"/>
      <c r="BFK2" s="275"/>
      <c r="BFL2" s="279"/>
      <c r="BFM2" s="275"/>
      <c r="BFN2" s="279"/>
      <c r="BFO2" s="275"/>
      <c r="BFP2" s="279"/>
      <c r="BFQ2" s="275"/>
      <c r="BFR2" s="279"/>
      <c r="BFS2" s="275"/>
      <c r="BFT2" s="279"/>
      <c r="BFU2" s="275"/>
      <c r="BFV2" s="279"/>
      <c r="BFW2" s="275"/>
      <c r="BFX2" s="279"/>
      <c r="BFY2" s="275"/>
      <c r="BFZ2" s="279"/>
      <c r="BGA2" s="275"/>
      <c r="BGB2" s="279"/>
      <c r="BGC2" s="275"/>
      <c r="BGD2" s="279"/>
      <c r="BGE2" s="275"/>
      <c r="BGF2" s="279"/>
      <c r="BGG2" s="275"/>
      <c r="BGH2" s="279"/>
      <c r="BGI2" s="275"/>
      <c r="BGJ2" s="279"/>
      <c r="BGK2" s="275"/>
      <c r="BGL2" s="279"/>
      <c r="BGM2" s="275"/>
      <c r="BGN2" s="279"/>
      <c r="BGO2" s="275"/>
      <c r="BGP2" s="279"/>
      <c r="BGQ2" s="275"/>
      <c r="BGR2" s="279"/>
      <c r="BGS2" s="275"/>
      <c r="BGT2" s="279"/>
      <c r="BGU2" s="275"/>
      <c r="BGV2" s="279"/>
      <c r="BGW2" s="275"/>
      <c r="BGX2" s="279"/>
      <c r="BGY2" s="275"/>
      <c r="BGZ2" s="279"/>
      <c r="BHA2" s="275"/>
      <c r="BHB2" s="279"/>
      <c r="BHC2" s="275"/>
      <c r="BHD2" s="279"/>
      <c r="BHE2" s="275"/>
      <c r="BHF2" s="279"/>
      <c r="BHG2" s="275"/>
      <c r="BHH2" s="279"/>
      <c r="BHI2" s="275"/>
      <c r="BHJ2" s="279"/>
      <c r="BHK2" s="275"/>
      <c r="BHL2" s="279"/>
      <c r="BHM2" s="275"/>
      <c r="BHN2" s="279"/>
      <c r="BHO2" s="275"/>
      <c r="BHP2" s="279"/>
      <c r="BHQ2" s="275"/>
      <c r="BHR2" s="279"/>
      <c r="BHS2" s="275"/>
      <c r="BHT2" s="279"/>
      <c r="BHU2" s="275"/>
      <c r="BHV2" s="279"/>
      <c r="BHW2" s="275"/>
      <c r="BHX2" s="279"/>
      <c r="BHY2" s="275"/>
      <c r="BHZ2" s="279"/>
      <c r="BIA2" s="275"/>
      <c r="BIB2" s="279"/>
      <c r="BIC2" s="275"/>
      <c r="BID2" s="279"/>
      <c r="BIE2" s="275"/>
      <c r="BIF2" s="279"/>
      <c r="BIG2" s="275"/>
      <c r="BIH2" s="279"/>
      <c r="BII2" s="275"/>
      <c r="BIJ2" s="279"/>
      <c r="BIK2" s="275"/>
      <c r="BIL2" s="279"/>
      <c r="BIM2" s="275"/>
      <c r="BIN2" s="279"/>
      <c r="BIO2" s="275"/>
      <c r="BIP2" s="279"/>
      <c r="BIQ2" s="275"/>
      <c r="BIR2" s="279"/>
      <c r="BIS2" s="275"/>
      <c r="BIT2" s="279"/>
      <c r="BIU2" s="275"/>
      <c r="BIV2" s="279"/>
      <c r="BIW2" s="275"/>
      <c r="BIX2" s="279"/>
      <c r="BIY2" s="275"/>
      <c r="BIZ2" s="279"/>
      <c r="BJA2" s="275"/>
      <c r="BJB2" s="279"/>
      <c r="BJC2" s="275"/>
      <c r="BJD2" s="279"/>
      <c r="BJE2" s="275"/>
      <c r="BJF2" s="279"/>
      <c r="BJG2" s="275"/>
      <c r="BJH2" s="279"/>
      <c r="BJI2" s="275"/>
      <c r="BJJ2" s="279"/>
      <c r="BJK2" s="275"/>
      <c r="BJL2" s="279"/>
      <c r="BJM2" s="275"/>
      <c r="BJN2" s="279"/>
      <c r="BJO2" s="275"/>
      <c r="BJP2" s="279"/>
      <c r="BJQ2" s="275"/>
      <c r="BJR2" s="279"/>
      <c r="BJS2" s="275"/>
      <c r="BJT2" s="279"/>
      <c r="BJU2" s="275"/>
      <c r="BJV2" s="279"/>
      <c r="BJW2" s="275"/>
      <c r="BJX2" s="279"/>
      <c r="BJY2" s="275"/>
      <c r="BJZ2" s="279"/>
      <c r="BKA2" s="275"/>
      <c r="BKB2" s="279"/>
      <c r="BKC2" s="275"/>
      <c r="BKD2" s="279"/>
      <c r="BKE2" s="275"/>
      <c r="BKF2" s="279"/>
      <c r="BKG2" s="275"/>
      <c r="BKH2" s="279"/>
      <c r="BKI2" s="275"/>
      <c r="BKJ2" s="279"/>
      <c r="BKK2" s="275"/>
      <c r="BKL2" s="279"/>
      <c r="BKM2" s="275"/>
      <c r="BKN2" s="279"/>
      <c r="BKO2" s="275"/>
      <c r="BKP2" s="279"/>
      <c r="BKQ2" s="275"/>
      <c r="BKR2" s="279"/>
      <c r="BKS2" s="275"/>
      <c r="BKT2" s="279"/>
      <c r="BKU2" s="275"/>
      <c r="BKV2" s="279"/>
      <c r="BKW2" s="275"/>
      <c r="BKX2" s="279"/>
      <c r="BKY2" s="275"/>
      <c r="BKZ2" s="279"/>
      <c r="BLA2" s="275"/>
      <c r="BLB2" s="279"/>
      <c r="BLC2" s="275"/>
      <c r="BLD2" s="279"/>
      <c r="BLE2" s="275"/>
      <c r="BLF2" s="279"/>
      <c r="BLG2" s="275"/>
      <c r="BLH2" s="279"/>
      <c r="BLI2" s="275"/>
      <c r="BLJ2" s="279"/>
      <c r="BLK2" s="275"/>
      <c r="BLL2" s="279"/>
      <c r="BLM2" s="275"/>
      <c r="BLN2" s="279"/>
      <c r="BLO2" s="275"/>
      <c r="BLP2" s="279"/>
      <c r="BLQ2" s="275"/>
      <c r="BLR2" s="279"/>
      <c r="BLS2" s="275"/>
      <c r="BLT2" s="279"/>
      <c r="BLU2" s="275"/>
      <c r="BLV2" s="279"/>
      <c r="BLW2" s="275"/>
      <c r="BLX2" s="279"/>
      <c r="BLY2" s="275"/>
      <c r="BLZ2" s="279"/>
      <c r="BMA2" s="275"/>
      <c r="BMB2" s="279"/>
      <c r="BMC2" s="275"/>
      <c r="BMD2" s="279"/>
      <c r="BME2" s="275"/>
      <c r="BMF2" s="279"/>
      <c r="BMG2" s="275"/>
      <c r="BMH2" s="279"/>
      <c r="BMI2" s="275"/>
      <c r="BMJ2" s="279"/>
      <c r="BMK2" s="275"/>
      <c r="BML2" s="279"/>
      <c r="BMM2" s="275"/>
      <c r="BMN2" s="279"/>
      <c r="BMO2" s="275"/>
      <c r="BMP2" s="279"/>
      <c r="BMQ2" s="275"/>
      <c r="BMR2" s="279"/>
      <c r="BMS2" s="275"/>
      <c r="BMT2" s="279"/>
      <c r="BMU2" s="275"/>
      <c r="BMV2" s="279"/>
      <c r="BMW2" s="275"/>
      <c r="BMX2" s="279"/>
      <c r="BMY2" s="275"/>
      <c r="BMZ2" s="279"/>
      <c r="BNA2" s="275"/>
      <c r="BNB2" s="279"/>
      <c r="BNC2" s="275"/>
      <c r="BND2" s="279"/>
      <c r="BNE2" s="275"/>
      <c r="BNF2" s="279"/>
      <c r="BNG2" s="275"/>
      <c r="BNH2" s="279"/>
      <c r="BNI2" s="275"/>
      <c r="BNJ2" s="279"/>
      <c r="BNK2" s="275"/>
      <c r="BNL2" s="279"/>
      <c r="BNM2" s="275"/>
      <c r="BNN2" s="279"/>
      <c r="BNO2" s="275"/>
      <c r="BNP2" s="279"/>
      <c r="BNQ2" s="275"/>
      <c r="BNR2" s="279"/>
      <c r="BNS2" s="275"/>
      <c r="BNT2" s="279"/>
      <c r="BNU2" s="275"/>
      <c r="BNV2" s="279"/>
      <c r="BNW2" s="275"/>
      <c r="BNX2" s="279"/>
      <c r="BNY2" s="275"/>
      <c r="BNZ2" s="279"/>
      <c r="BOA2" s="275"/>
      <c r="BOB2" s="279"/>
      <c r="BOC2" s="275"/>
      <c r="BOD2" s="279"/>
      <c r="BOE2" s="275"/>
      <c r="BOF2" s="279"/>
      <c r="BOG2" s="275"/>
      <c r="BOH2" s="279"/>
      <c r="BOI2" s="275"/>
      <c r="BOJ2" s="279"/>
      <c r="BOK2" s="275"/>
      <c r="BOL2" s="279"/>
      <c r="BOM2" s="275"/>
      <c r="BON2" s="279"/>
      <c r="BOO2" s="275"/>
      <c r="BOP2" s="279"/>
      <c r="BOQ2" s="275"/>
      <c r="BOR2" s="279"/>
      <c r="BOS2" s="275"/>
      <c r="BOT2" s="279"/>
      <c r="BOU2" s="275"/>
      <c r="BOV2" s="279"/>
      <c r="BOW2" s="275"/>
      <c r="BOX2" s="279"/>
      <c r="BOY2" s="275"/>
      <c r="BOZ2" s="279"/>
      <c r="BPA2" s="275"/>
      <c r="BPB2" s="279"/>
      <c r="BPC2" s="275"/>
      <c r="BPD2" s="279"/>
      <c r="BPE2" s="275"/>
      <c r="BPF2" s="279"/>
      <c r="BPG2" s="275"/>
      <c r="BPH2" s="279"/>
      <c r="BPI2" s="275"/>
      <c r="BPJ2" s="279"/>
      <c r="BPK2" s="275"/>
      <c r="BPL2" s="279"/>
      <c r="BPM2" s="275"/>
      <c r="BPN2" s="279"/>
      <c r="BPO2" s="275"/>
      <c r="BPP2" s="279"/>
      <c r="BPQ2" s="275"/>
      <c r="BPR2" s="279"/>
      <c r="BPS2" s="275"/>
      <c r="BPT2" s="279"/>
      <c r="BPU2" s="275"/>
      <c r="BPV2" s="279"/>
      <c r="BPW2" s="275"/>
      <c r="BPX2" s="279"/>
      <c r="BPY2" s="275"/>
      <c r="BPZ2" s="279"/>
      <c r="BQA2" s="275"/>
      <c r="BQB2" s="279"/>
      <c r="BQC2" s="275"/>
      <c r="BQD2" s="279"/>
      <c r="BQE2" s="275"/>
      <c r="BQF2" s="279"/>
      <c r="BQG2" s="275"/>
      <c r="BQH2" s="279"/>
      <c r="BQI2" s="275"/>
      <c r="BQJ2" s="279"/>
      <c r="BQK2" s="275"/>
      <c r="BQL2" s="279"/>
      <c r="BQM2" s="275"/>
      <c r="BQN2" s="279"/>
      <c r="BQO2" s="275"/>
      <c r="BQP2" s="279"/>
      <c r="BQQ2" s="275"/>
      <c r="BQR2" s="279"/>
      <c r="BQS2" s="275"/>
      <c r="BQT2" s="279"/>
      <c r="BQU2" s="275"/>
      <c r="BQV2" s="279"/>
      <c r="BQW2" s="275"/>
      <c r="BQX2" s="279"/>
      <c r="BQY2" s="275"/>
      <c r="BQZ2" s="279"/>
      <c r="BRA2" s="275"/>
      <c r="BRB2" s="279"/>
      <c r="BRC2" s="275"/>
      <c r="BRD2" s="279"/>
      <c r="BRE2" s="275"/>
      <c r="BRF2" s="279"/>
      <c r="BRG2" s="275"/>
      <c r="BRH2" s="279"/>
      <c r="BRI2" s="275"/>
      <c r="BRJ2" s="279"/>
      <c r="BRK2" s="275"/>
      <c r="BRL2" s="279"/>
      <c r="BRM2" s="275"/>
      <c r="BRN2" s="279"/>
      <c r="BRO2" s="275"/>
      <c r="BRP2" s="279"/>
      <c r="BRQ2" s="275"/>
      <c r="BRR2" s="279"/>
      <c r="BRS2" s="275"/>
      <c r="BRT2" s="279"/>
      <c r="BRU2" s="275"/>
      <c r="BRV2" s="279"/>
      <c r="BRW2" s="275"/>
      <c r="BRX2" s="279"/>
      <c r="BRY2" s="275"/>
      <c r="BRZ2" s="279"/>
      <c r="BSA2" s="275"/>
      <c r="BSB2" s="279"/>
      <c r="BSC2" s="275"/>
      <c r="BSD2" s="279"/>
      <c r="BSE2" s="275"/>
      <c r="BSF2" s="279"/>
      <c r="BSG2" s="275"/>
      <c r="BSH2" s="279"/>
      <c r="BSI2" s="275"/>
      <c r="BSJ2" s="279"/>
      <c r="BSK2" s="275"/>
      <c r="BSL2" s="279"/>
      <c r="BSM2" s="275"/>
      <c r="BSN2" s="279"/>
      <c r="BSO2" s="275"/>
      <c r="BSP2" s="279"/>
      <c r="BSQ2" s="275"/>
      <c r="BSR2" s="279"/>
      <c r="BSS2" s="275"/>
      <c r="BST2" s="279"/>
      <c r="BSU2" s="275"/>
      <c r="BSV2" s="279"/>
      <c r="BSW2" s="275"/>
      <c r="BSX2" s="279"/>
      <c r="BSY2" s="275"/>
      <c r="BSZ2" s="279"/>
      <c r="BTA2" s="275"/>
      <c r="BTB2" s="279"/>
      <c r="BTC2" s="275"/>
      <c r="BTD2" s="279"/>
      <c r="BTE2" s="275"/>
      <c r="BTF2" s="279"/>
      <c r="BTG2" s="275"/>
      <c r="BTH2" s="279"/>
      <c r="BTI2" s="275"/>
      <c r="BTJ2" s="279"/>
      <c r="BTK2" s="275"/>
      <c r="BTL2" s="279"/>
      <c r="BTM2" s="275"/>
      <c r="BTN2" s="279"/>
      <c r="BTO2" s="275"/>
      <c r="BTP2" s="279"/>
      <c r="BTQ2" s="275"/>
      <c r="BTR2" s="279"/>
      <c r="BTS2" s="275"/>
      <c r="BTT2" s="279"/>
      <c r="BTU2" s="275"/>
      <c r="BTV2" s="279"/>
      <c r="BTW2" s="275"/>
      <c r="BTX2" s="279"/>
      <c r="BTY2" s="275"/>
      <c r="BTZ2" s="279"/>
      <c r="BUA2" s="275"/>
      <c r="BUB2" s="279"/>
      <c r="BUC2" s="275"/>
      <c r="BUD2" s="279"/>
      <c r="BUE2" s="275"/>
      <c r="BUF2" s="279"/>
      <c r="BUG2" s="275"/>
      <c r="BUH2" s="279"/>
      <c r="BUI2" s="275"/>
      <c r="BUJ2" s="279"/>
      <c r="BUK2" s="275"/>
      <c r="BUL2" s="279"/>
      <c r="BUM2" s="275"/>
      <c r="BUN2" s="279"/>
      <c r="BUO2" s="275"/>
      <c r="BUP2" s="279"/>
      <c r="BUQ2" s="275"/>
      <c r="BUR2" s="279"/>
      <c r="BUS2" s="275"/>
      <c r="BUT2" s="279"/>
      <c r="BUU2" s="275"/>
      <c r="BUV2" s="279"/>
      <c r="BUW2" s="275"/>
      <c r="BUX2" s="279"/>
      <c r="BUY2" s="275"/>
      <c r="BUZ2" s="279"/>
      <c r="BVA2" s="275"/>
      <c r="BVB2" s="279"/>
      <c r="BVC2" s="275"/>
      <c r="BVD2" s="279"/>
      <c r="BVE2" s="275"/>
      <c r="BVF2" s="279"/>
      <c r="BVG2" s="275"/>
      <c r="BVH2" s="279"/>
      <c r="BVI2" s="275"/>
      <c r="BVJ2" s="279"/>
      <c r="BVK2" s="275"/>
      <c r="BVL2" s="279"/>
      <c r="BVM2" s="275"/>
      <c r="BVN2" s="279"/>
      <c r="BVO2" s="275"/>
      <c r="BVP2" s="279"/>
      <c r="BVQ2" s="275"/>
      <c r="BVR2" s="279"/>
      <c r="BVS2" s="275"/>
      <c r="BVT2" s="279"/>
      <c r="BVU2" s="275"/>
      <c r="BVV2" s="279"/>
      <c r="BVW2" s="275"/>
      <c r="BVX2" s="279"/>
      <c r="BVY2" s="275"/>
      <c r="BVZ2" s="279"/>
      <c r="BWA2" s="275"/>
      <c r="BWB2" s="279"/>
      <c r="BWC2" s="275"/>
      <c r="BWD2" s="279"/>
      <c r="BWE2" s="275"/>
      <c r="BWF2" s="279"/>
      <c r="BWG2" s="275"/>
      <c r="BWH2" s="279"/>
      <c r="BWI2" s="275"/>
      <c r="BWJ2" s="279"/>
      <c r="BWK2" s="275"/>
      <c r="BWL2" s="279"/>
      <c r="BWM2" s="275"/>
      <c r="BWN2" s="279"/>
      <c r="BWO2" s="275"/>
      <c r="BWP2" s="279"/>
      <c r="BWQ2" s="275"/>
      <c r="BWR2" s="279"/>
      <c r="BWS2" s="275"/>
      <c r="BWT2" s="279"/>
      <c r="BWU2" s="275"/>
      <c r="BWV2" s="279"/>
      <c r="BWW2" s="275"/>
      <c r="BWX2" s="279"/>
      <c r="BWY2" s="275"/>
      <c r="BWZ2" s="279"/>
      <c r="BXA2" s="275"/>
      <c r="BXB2" s="279"/>
      <c r="BXC2" s="275"/>
      <c r="BXD2" s="279"/>
      <c r="BXE2" s="275"/>
      <c r="BXF2" s="279"/>
      <c r="BXG2" s="275"/>
      <c r="BXH2" s="279"/>
      <c r="BXI2" s="275"/>
      <c r="BXJ2" s="279"/>
      <c r="BXK2" s="275"/>
      <c r="BXL2" s="279"/>
      <c r="BXM2" s="275"/>
      <c r="BXN2" s="279"/>
      <c r="BXO2" s="275"/>
      <c r="BXP2" s="279"/>
      <c r="BXQ2" s="275"/>
      <c r="BXR2" s="279"/>
      <c r="BXS2" s="275"/>
      <c r="BXT2" s="279"/>
      <c r="BXU2" s="275"/>
      <c r="BXV2" s="279"/>
      <c r="BXW2" s="275"/>
      <c r="BXX2" s="279"/>
      <c r="BXY2" s="275"/>
      <c r="BXZ2" s="279"/>
      <c r="BYA2" s="275"/>
      <c r="BYB2" s="279"/>
      <c r="BYC2" s="275"/>
      <c r="BYD2" s="279"/>
      <c r="BYE2" s="275"/>
      <c r="BYF2" s="279"/>
      <c r="BYG2" s="275"/>
      <c r="BYH2" s="279"/>
      <c r="BYI2" s="275"/>
      <c r="BYJ2" s="279"/>
      <c r="BYK2" s="275"/>
      <c r="BYL2" s="279"/>
      <c r="BYM2" s="275"/>
      <c r="BYN2" s="279"/>
      <c r="BYO2" s="275"/>
      <c r="BYP2" s="279"/>
      <c r="BYQ2" s="275"/>
      <c r="BYR2" s="279"/>
      <c r="BYS2" s="275"/>
      <c r="BYT2" s="279"/>
      <c r="BYU2" s="275"/>
      <c r="BYV2" s="279"/>
      <c r="BYW2" s="275"/>
      <c r="BYX2" s="279"/>
      <c r="BYY2" s="275"/>
      <c r="BYZ2" s="279"/>
      <c r="BZA2" s="275"/>
      <c r="BZB2" s="279"/>
      <c r="BZC2" s="275"/>
      <c r="BZD2" s="279"/>
      <c r="BZE2" s="275"/>
      <c r="BZF2" s="279"/>
      <c r="BZG2" s="275"/>
      <c r="BZH2" s="279"/>
      <c r="BZI2" s="275"/>
      <c r="BZJ2" s="279"/>
      <c r="BZK2" s="275"/>
      <c r="BZL2" s="279"/>
      <c r="BZM2" s="275"/>
      <c r="BZN2" s="279"/>
      <c r="BZO2" s="275"/>
      <c r="BZP2" s="279"/>
      <c r="BZQ2" s="275"/>
      <c r="BZR2" s="279"/>
      <c r="BZS2" s="275"/>
      <c r="BZT2" s="279"/>
      <c r="BZU2" s="275"/>
      <c r="BZV2" s="279"/>
      <c r="BZW2" s="275"/>
      <c r="BZX2" s="279"/>
      <c r="BZY2" s="275"/>
      <c r="BZZ2" s="279"/>
      <c r="CAA2" s="275"/>
      <c r="CAB2" s="279"/>
      <c r="CAC2" s="275"/>
      <c r="CAD2" s="279"/>
      <c r="CAE2" s="275"/>
      <c r="CAF2" s="279"/>
      <c r="CAG2" s="275"/>
      <c r="CAH2" s="279"/>
      <c r="CAI2" s="275"/>
      <c r="CAJ2" s="279"/>
      <c r="CAK2" s="275"/>
      <c r="CAL2" s="279"/>
      <c r="CAM2" s="275"/>
      <c r="CAN2" s="279"/>
      <c r="CAO2" s="275"/>
      <c r="CAP2" s="279"/>
      <c r="CAQ2" s="275"/>
      <c r="CAR2" s="279"/>
      <c r="CAS2" s="275"/>
      <c r="CAT2" s="279"/>
      <c r="CAU2" s="275"/>
      <c r="CAV2" s="279"/>
      <c r="CAW2" s="275"/>
      <c r="CAX2" s="279"/>
      <c r="CAY2" s="275"/>
      <c r="CAZ2" s="279"/>
      <c r="CBA2" s="275"/>
      <c r="CBB2" s="279"/>
      <c r="CBC2" s="275"/>
      <c r="CBD2" s="279"/>
      <c r="CBE2" s="275"/>
      <c r="CBF2" s="279"/>
      <c r="CBG2" s="275"/>
      <c r="CBH2" s="279"/>
      <c r="CBI2" s="275"/>
      <c r="CBJ2" s="279"/>
      <c r="CBK2" s="275"/>
      <c r="CBL2" s="279"/>
      <c r="CBM2" s="275"/>
      <c r="CBN2" s="279"/>
      <c r="CBO2" s="275"/>
      <c r="CBP2" s="279"/>
      <c r="CBQ2" s="275"/>
      <c r="CBR2" s="279"/>
      <c r="CBS2" s="275"/>
      <c r="CBT2" s="279"/>
      <c r="CBU2" s="275"/>
      <c r="CBV2" s="279"/>
      <c r="CBW2" s="275"/>
      <c r="CBX2" s="279"/>
      <c r="CBY2" s="275"/>
      <c r="CBZ2" s="279"/>
      <c r="CCA2" s="275"/>
      <c r="CCB2" s="279"/>
      <c r="CCC2" s="275"/>
      <c r="CCD2" s="279"/>
      <c r="CCE2" s="275"/>
      <c r="CCF2" s="279"/>
      <c r="CCG2" s="275"/>
      <c r="CCH2" s="279"/>
      <c r="CCI2" s="275"/>
      <c r="CCJ2" s="279"/>
      <c r="CCK2" s="275"/>
      <c r="CCL2" s="279"/>
      <c r="CCM2" s="275"/>
      <c r="CCN2" s="279"/>
      <c r="CCO2" s="275"/>
      <c r="CCP2" s="279"/>
      <c r="CCQ2" s="275"/>
      <c r="CCR2" s="279"/>
      <c r="CCS2" s="275"/>
      <c r="CCT2" s="279"/>
      <c r="CCU2" s="275"/>
      <c r="CCV2" s="279"/>
      <c r="CCW2" s="275"/>
      <c r="CCX2" s="279"/>
      <c r="CCY2" s="275"/>
      <c r="CCZ2" s="279"/>
      <c r="CDA2" s="275"/>
      <c r="CDB2" s="279"/>
      <c r="CDC2" s="275"/>
      <c r="CDD2" s="279"/>
      <c r="CDE2" s="275"/>
      <c r="CDF2" s="279"/>
      <c r="CDG2" s="275"/>
      <c r="CDH2" s="279"/>
      <c r="CDI2" s="275"/>
      <c r="CDJ2" s="279"/>
      <c r="CDK2" s="275"/>
      <c r="CDL2" s="279"/>
      <c r="CDM2" s="275"/>
      <c r="CDN2" s="279"/>
      <c r="CDO2" s="275"/>
      <c r="CDP2" s="279"/>
      <c r="CDQ2" s="275"/>
      <c r="CDR2" s="279"/>
      <c r="CDS2" s="275"/>
      <c r="CDT2" s="279"/>
      <c r="CDU2" s="275"/>
      <c r="CDV2" s="279"/>
      <c r="CDW2" s="275"/>
      <c r="CDX2" s="279"/>
      <c r="CDY2" s="275"/>
      <c r="CDZ2" s="279"/>
      <c r="CEA2" s="275"/>
      <c r="CEB2" s="279"/>
      <c r="CEC2" s="275"/>
      <c r="CED2" s="279"/>
      <c r="CEE2" s="275"/>
      <c r="CEF2" s="279"/>
      <c r="CEG2" s="275"/>
      <c r="CEH2" s="279"/>
      <c r="CEI2" s="275"/>
      <c r="CEJ2" s="279"/>
      <c r="CEK2" s="275"/>
      <c r="CEL2" s="279"/>
      <c r="CEM2" s="275"/>
      <c r="CEN2" s="279"/>
      <c r="CEO2" s="275"/>
      <c r="CEP2" s="279"/>
      <c r="CEQ2" s="275"/>
      <c r="CER2" s="279"/>
      <c r="CES2" s="275"/>
      <c r="CET2" s="279"/>
      <c r="CEU2" s="275"/>
      <c r="CEV2" s="279"/>
      <c r="CEW2" s="275"/>
      <c r="CEX2" s="279"/>
      <c r="CEY2" s="275"/>
      <c r="CEZ2" s="279"/>
      <c r="CFA2" s="275"/>
      <c r="CFB2" s="279"/>
      <c r="CFC2" s="275"/>
      <c r="CFD2" s="279"/>
      <c r="CFE2" s="275"/>
      <c r="CFF2" s="279"/>
      <c r="CFG2" s="275"/>
      <c r="CFH2" s="279"/>
      <c r="CFI2" s="275"/>
      <c r="CFJ2" s="279"/>
      <c r="CFK2" s="275"/>
      <c r="CFL2" s="279"/>
      <c r="CFM2" s="275"/>
      <c r="CFN2" s="279"/>
      <c r="CFO2" s="275"/>
      <c r="CFP2" s="279"/>
      <c r="CFQ2" s="275"/>
      <c r="CFR2" s="279"/>
      <c r="CFS2" s="275"/>
      <c r="CFT2" s="279"/>
      <c r="CFU2" s="275"/>
      <c r="CFV2" s="279"/>
      <c r="CFW2" s="275"/>
      <c r="CFX2" s="279"/>
      <c r="CFY2" s="275"/>
      <c r="CFZ2" s="279"/>
      <c r="CGA2" s="275"/>
      <c r="CGB2" s="279"/>
      <c r="CGC2" s="275"/>
      <c r="CGD2" s="279"/>
      <c r="CGE2" s="275"/>
      <c r="CGF2" s="279"/>
      <c r="CGG2" s="275"/>
      <c r="CGH2" s="279"/>
      <c r="CGI2" s="275"/>
      <c r="CGJ2" s="279"/>
      <c r="CGK2" s="275"/>
      <c r="CGL2" s="279"/>
      <c r="CGM2" s="275"/>
      <c r="CGN2" s="279"/>
      <c r="CGO2" s="275"/>
      <c r="CGP2" s="279"/>
      <c r="CGQ2" s="275"/>
      <c r="CGR2" s="279"/>
      <c r="CGS2" s="275"/>
      <c r="CGT2" s="279"/>
      <c r="CGU2" s="275"/>
      <c r="CGV2" s="279"/>
      <c r="CGW2" s="275"/>
      <c r="CGX2" s="279"/>
      <c r="CGY2" s="275"/>
      <c r="CGZ2" s="279"/>
      <c r="CHA2" s="275"/>
      <c r="CHB2" s="279"/>
      <c r="CHC2" s="275"/>
      <c r="CHD2" s="279"/>
      <c r="CHE2" s="275"/>
      <c r="CHF2" s="279"/>
      <c r="CHG2" s="275"/>
      <c r="CHH2" s="279"/>
      <c r="CHI2" s="275"/>
      <c r="CHJ2" s="279"/>
      <c r="CHK2" s="275"/>
      <c r="CHL2" s="279"/>
      <c r="CHM2" s="275"/>
      <c r="CHN2" s="279"/>
      <c r="CHO2" s="275"/>
      <c r="CHP2" s="279"/>
      <c r="CHQ2" s="275"/>
      <c r="CHR2" s="279"/>
      <c r="CHS2" s="275"/>
      <c r="CHT2" s="279"/>
      <c r="CHU2" s="275"/>
      <c r="CHV2" s="279"/>
      <c r="CHW2" s="275"/>
      <c r="CHX2" s="279"/>
      <c r="CHY2" s="275"/>
      <c r="CHZ2" s="279"/>
      <c r="CIA2" s="275"/>
      <c r="CIB2" s="279"/>
      <c r="CIC2" s="275"/>
      <c r="CID2" s="279"/>
      <c r="CIE2" s="275"/>
      <c r="CIF2" s="279"/>
      <c r="CIG2" s="275"/>
      <c r="CIH2" s="279"/>
      <c r="CII2" s="275"/>
      <c r="CIJ2" s="279"/>
      <c r="CIK2" s="275"/>
      <c r="CIL2" s="279"/>
      <c r="CIM2" s="275"/>
      <c r="CIN2" s="279"/>
      <c r="CIO2" s="275"/>
      <c r="CIP2" s="279"/>
      <c r="CIQ2" s="275"/>
      <c r="CIR2" s="279"/>
      <c r="CIS2" s="275"/>
      <c r="CIT2" s="279"/>
      <c r="CIU2" s="275"/>
      <c r="CIV2" s="279"/>
      <c r="CIW2" s="275"/>
      <c r="CIX2" s="279"/>
      <c r="CIY2" s="275"/>
      <c r="CIZ2" s="279"/>
      <c r="CJA2" s="275"/>
      <c r="CJB2" s="279"/>
      <c r="CJC2" s="275"/>
      <c r="CJD2" s="279"/>
      <c r="CJE2" s="275"/>
      <c r="CJF2" s="279"/>
      <c r="CJG2" s="275"/>
      <c r="CJH2" s="279"/>
      <c r="CJI2" s="275"/>
      <c r="CJJ2" s="279"/>
      <c r="CJK2" s="275"/>
      <c r="CJL2" s="279"/>
      <c r="CJM2" s="275"/>
      <c r="CJN2" s="279"/>
      <c r="CJO2" s="275"/>
      <c r="CJP2" s="279"/>
      <c r="CJQ2" s="275"/>
      <c r="CJR2" s="279"/>
      <c r="CJS2" s="275"/>
      <c r="CJT2" s="279"/>
      <c r="CJU2" s="275"/>
      <c r="CJV2" s="279"/>
      <c r="CJW2" s="275"/>
      <c r="CJX2" s="279"/>
      <c r="CJY2" s="275"/>
      <c r="CJZ2" s="279"/>
      <c r="CKA2" s="275"/>
      <c r="CKB2" s="279"/>
      <c r="CKC2" s="275"/>
      <c r="CKD2" s="279"/>
      <c r="CKE2" s="275"/>
      <c r="CKF2" s="279"/>
      <c r="CKG2" s="275"/>
      <c r="CKH2" s="279"/>
      <c r="CKI2" s="275"/>
      <c r="CKJ2" s="279"/>
      <c r="CKK2" s="275"/>
      <c r="CKL2" s="279"/>
      <c r="CKM2" s="275"/>
      <c r="CKN2" s="279"/>
      <c r="CKO2" s="275"/>
      <c r="CKP2" s="279"/>
      <c r="CKQ2" s="275"/>
      <c r="CKR2" s="279"/>
      <c r="CKS2" s="275"/>
      <c r="CKT2" s="279"/>
      <c r="CKU2" s="275"/>
      <c r="CKV2" s="279"/>
      <c r="CKW2" s="275"/>
      <c r="CKX2" s="279"/>
      <c r="CKY2" s="275"/>
      <c r="CKZ2" s="279"/>
      <c r="CLA2" s="275"/>
      <c r="CLB2" s="279"/>
      <c r="CLC2" s="275"/>
      <c r="CLD2" s="279"/>
      <c r="CLE2" s="275"/>
      <c r="CLF2" s="279"/>
      <c r="CLG2" s="275"/>
      <c r="CLH2" s="279"/>
      <c r="CLI2" s="275"/>
      <c r="CLJ2" s="279"/>
      <c r="CLK2" s="275"/>
      <c r="CLL2" s="279"/>
      <c r="CLM2" s="275"/>
      <c r="CLN2" s="279"/>
      <c r="CLO2" s="275"/>
      <c r="CLP2" s="279"/>
      <c r="CLQ2" s="275"/>
      <c r="CLR2" s="279"/>
      <c r="CLS2" s="275"/>
      <c r="CLT2" s="279"/>
      <c r="CLU2" s="275"/>
      <c r="CLV2" s="279"/>
      <c r="CLW2" s="275"/>
      <c r="CLX2" s="279"/>
      <c r="CLY2" s="275"/>
      <c r="CLZ2" s="279"/>
      <c r="CMA2" s="275"/>
      <c r="CMB2" s="279"/>
      <c r="CMC2" s="275"/>
      <c r="CMD2" s="279"/>
      <c r="CME2" s="275"/>
      <c r="CMF2" s="279"/>
      <c r="CMG2" s="275"/>
      <c r="CMH2" s="279"/>
      <c r="CMI2" s="275"/>
      <c r="CMJ2" s="279"/>
      <c r="CMK2" s="275"/>
      <c r="CML2" s="279"/>
      <c r="CMM2" s="275"/>
      <c r="CMN2" s="279"/>
      <c r="CMO2" s="275"/>
      <c r="CMP2" s="279"/>
      <c r="CMQ2" s="275"/>
      <c r="CMR2" s="279"/>
      <c r="CMS2" s="275"/>
      <c r="CMT2" s="279"/>
      <c r="CMU2" s="275"/>
      <c r="CMV2" s="279"/>
      <c r="CMW2" s="275"/>
      <c r="CMX2" s="279"/>
      <c r="CMY2" s="275"/>
      <c r="CMZ2" s="279"/>
      <c r="CNA2" s="275"/>
      <c r="CNB2" s="279"/>
      <c r="CNC2" s="275"/>
      <c r="CND2" s="279"/>
      <c r="CNE2" s="275"/>
      <c r="CNF2" s="279"/>
      <c r="CNG2" s="275"/>
      <c r="CNH2" s="279"/>
      <c r="CNI2" s="275"/>
      <c r="CNJ2" s="279"/>
      <c r="CNK2" s="275"/>
      <c r="CNL2" s="279"/>
      <c r="CNM2" s="275"/>
      <c r="CNN2" s="279"/>
      <c r="CNO2" s="275"/>
      <c r="CNP2" s="279"/>
      <c r="CNQ2" s="275"/>
      <c r="CNR2" s="279"/>
      <c r="CNS2" s="275"/>
      <c r="CNT2" s="279"/>
      <c r="CNU2" s="275"/>
      <c r="CNV2" s="279"/>
      <c r="CNW2" s="275"/>
      <c r="CNX2" s="279"/>
      <c r="CNY2" s="275"/>
      <c r="CNZ2" s="279"/>
      <c r="COA2" s="275"/>
      <c r="COB2" s="279"/>
      <c r="COC2" s="275"/>
      <c r="COD2" s="279"/>
      <c r="COE2" s="275"/>
      <c r="COF2" s="279"/>
      <c r="COG2" s="275"/>
      <c r="COH2" s="279"/>
      <c r="COI2" s="275"/>
      <c r="COJ2" s="279"/>
      <c r="COK2" s="275"/>
      <c r="COL2" s="279"/>
      <c r="COM2" s="275"/>
      <c r="CON2" s="279"/>
      <c r="COO2" s="275"/>
      <c r="COP2" s="279"/>
      <c r="COQ2" s="275"/>
      <c r="COR2" s="279"/>
      <c r="COS2" s="275"/>
      <c r="COT2" s="279"/>
      <c r="COU2" s="275"/>
      <c r="COV2" s="279"/>
      <c r="COW2" s="275"/>
      <c r="COX2" s="279"/>
      <c r="COY2" s="275"/>
      <c r="COZ2" s="279"/>
      <c r="CPA2" s="275"/>
      <c r="CPB2" s="279"/>
      <c r="CPC2" s="275"/>
      <c r="CPD2" s="279"/>
      <c r="CPE2" s="275"/>
      <c r="CPF2" s="279"/>
      <c r="CPG2" s="275"/>
      <c r="CPH2" s="279"/>
      <c r="CPI2" s="275"/>
      <c r="CPJ2" s="279"/>
      <c r="CPK2" s="275"/>
      <c r="CPL2" s="279"/>
      <c r="CPM2" s="275"/>
      <c r="CPN2" s="279"/>
      <c r="CPO2" s="275"/>
      <c r="CPP2" s="279"/>
      <c r="CPQ2" s="275"/>
      <c r="CPR2" s="279"/>
      <c r="CPS2" s="275"/>
      <c r="CPT2" s="279"/>
      <c r="CPU2" s="275"/>
      <c r="CPV2" s="279"/>
      <c r="CPW2" s="275"/>
      <c r="CPX2" s="279"/>
      <c r="CPY2" s="275"/>
      <c r="CPZ2" s="279"/>
      <c r="CQA2" s="275"/>
      <c r="CQB2" s="279"/>
      <c r="CQC2" s="275"/>
      <c r="CQD2" s="279"/>
      <c r="CQE2" s="275"/>
      <c r="CQF2" s="279"/>
      <c r="CQG2" s="275"/>
      <c r="CQH2" s="279"/>
      <c r="CQI2" s="275"/>
      <c r="CQJ2" s="279"/>
      <c r="CQK2" s="275"/>
      <c r="CQL2" s="279"/>
      <c r="CQM2" s="275"/>
      <c r="CQN2" s="279"/>
      <c r="CQO2" s="275"/>
      <c r="CQP2" s="279"/>
      <c r="CQQ2" s="275"/>
      <c r="CQR2" s="279"/>
      <c r="CQS2" s="275"/>
      <c r="CQT2" s="279"/>
      <c r="CQU2" s="275"/>
      <c r="CQV2" s="279"/>
      <c r="CQW2" s="275"/>
      <c r="CQX2" s="279"/>
      <c r="CQY2" s="275"/>
      <c r="CQZ2" s="279"/>
      <c r="CRA2" s="275"/>
      <c r="CRB2" s="279"/>
      <c r="CRC2" s="275"/>
      <c r="CRD2" s="279"/>
      <c r="CRE2" s="275"/>
      <c r="CRF2" s="279"/>
      <c r="CRG2" s="275"/>
      <c r="CRH2" s="279"/>
      <c r="CRI2" s="275"/>
      <c r="CRJ2" s="279"/>
      <c r="CRK2" s="275"/>
      <c r="CRL2" s="279"/>
      <c r="CRM2" s="275"/>
      <c r="CRN2" s="279"/>
      <c r="CRO2" s="275"/>
      <c r="CRP2" s="279"/>
      <c r="CRQ2" s="275"/>
      <c r="CRR2" s="279"/>
      <c r="CRS2" s="275"/>
      <c r="CRT2" s="279"/>
      <c r="CRU2" s="275"/>
      <c r="CRV2" s="279"/>
      <c r="CRW2" s="275"/>
      <c r="CRX2" s="279"/>
      <c r="CRY2" s="275"/>
      <c r="CRZ2" s="279"/>
      <c r="CSA2" s="275"/>
      <c r="CSB2" s="279"/>
      <c r="CSC2" s="275"/>
      <c r="CSD2" s="279"/>
      <c r="CSE2" s="275"/>
      <c r="CSF2" s="279"/>
      <c r="CSG2" s="275"/>
      <c r="CSH2" s="279"/>
      <c r="CSI2" s="275"/>
      <c r="CSJ2" s="279"/>
      <c r="CSK2" s="275"/>
      <c r="CSL2" s="279"/>
      <c r="CSM2" s="275"/>
      <c r="CSN2" s="279"/>
      <c r="CSO2" s="275"/>
      <c r="CSP2" s="279"/>
      <c r="CSQ2" s="275"/>
      <c r="CSR2" s="279"/>
      <c r="CSS2" s="275"/>
      <c r="CST2" s="279"/>
      <c r="CSU2" s="275"/>
      <c r="CSV2" s="279"/>
      <c r="CSW2" s="275"/>
      <c r="CSX2" s="279"/>
      <c r="CSY2" s="275"/>
      <c r="CSZ2" s="279"/>
      <c r="CTA2" s="275"/>
      <c r="CTB2" s="279"/>
      <c r="CTC2" s="275"/>
      <c r="CTD2" s="279"/>
      <c r="CTE2" s="275"/>
      <c r="CTF2" s="279"/>
      <c r="CTG2" s="275"/>
      <c r="CTH2" s="279"/>
      <c r="CTI2" s="275"/>
      <c r="CTJ2" s="279"/>
      <c r="CTK2" s="275"/>
      <c r="CTL2" s="279"/>
      <c r="CTM2" s="275"/>
      <c r="CTN2" s="279"/>
      <c r="CTO2" s="275"/>
      <c r="CTP2" s="279"/>
      <c r="CTQ2" s="275"/>
      <c r="CTR2" s="279"/>
      <c r="CTS2" s="275"/>
      <c r="CTT2" s="279"/>
      <c r="CTU2" s="275"/>
      <c r="CTV2" s="279"/>
      <c r="CTW2" s="275"/>
      <c r="CTX2" s="279"/>
      <c r="CTY2" s="275"/>
      <c r="CTZ2" s="279"/>
      <c r="CUA2" s="275"/>
      <c r="CUB2" s="279"/>
      <c r="CUC2" s="275"/>
      <c r="CUD2" s="279"/>
      <c r="CUE2" s="275"/>
      <c r="CUF2" s="279"/>
      <c r="CUG2" s="275"/>
      <c r="CUH2" s="279"/>
      <c r="CUI2" s="275"/>
      <c r="CUJ2" s="279"/>
      <c r="CUK2" s="275"/>
      <c r="CUL2" s="279"/>
      <c r="CUM2" s="275"/>
      <c r="CUN2" s="279"/>
      <c r="CUO2" s="275"/>
      <c r="CUP2" s="279"/>
      <c r="CUQ2" s="275"/>
      <c r="CUR2" s="279"/>
      <c r="CUS2" s="275"/>
      <c r="CUT2" s="279"/>
      <c r="CUU2" s="275"/>
      <c r="CUV2" s="279"/>
      <c r="CUW2" s="275"/>
      <c r="CUX2" s="279"/>
      <c r="CUY2" s="275"/>
      <c r="CUZ2" s="279"/>
      <c r="CVA2" s="275"/>
      <c r="CVB2" s="279"/>
      <c r="CVC2" s="275"/>
      <c r="CVD2" s="279"/>
      <c r="CVE2" s="275"/>
      <c r="CVF2" s="279"/>
      <c r="CVG2" s="275"/>
      <c r="CVH2" s="279"/>
      <c r="CVI2" s="275"/>
      <c r="CVJ2" s="279"/>
      <c r="CVK2" s="275"/>
      <c r="CVL2" s="279"/>
      <c r="CVM2" s="275"/>
      <c r="CVN2" s="279"/>
      <c r="CVO2" s="275"/>
      <c r="CVP2" s="279"/>
      <c r="CVQ2" s="275"/>
      <c r="CVR2" s="279"/>
      <c r="CVS2" s="275"/>
      <c r="CVT2" s="279"/>
      <c r="CVU2" s="275"/>
      <c r="CVV2" s="279"/>
      <c r="CVW2" s="275"/>
      <c r="CVX2" s="279"/>
      <c r="CVY2" s="275"/>
      <c r="CVZ2" s="279"/>
      <c r="CWA2" s="275"/>
      <c r="CWB2" s="279"/>
      <c r="CWC2" s="275"/>
      <c r="CWD2" s="279"/>
      <c r="CWE2" s="275"/>
      <c r="CWF2" s="279"/>
      <c r="CWG2" s="275"/>
      <c r="CWH2" s="279"/>
      <c r="CWI2" s="275"/>
      <c r="CWJ2" s="279"/>
      <c r="CWK2" s="275"/>
      <c r="CWL2" s="279"/>
      <c r="CWM2" s="275"/>
      <c r="CWN2" s="279"/>
      <c r="CWO2" s="275"/>
      <c r="CWP2" s="279"/>
      <c r="CWQ2" s="275"/>
      <c r="CWR2" s="279"/>
      <c r="CWS2" s="275"/>
      <c r="CWT2" s="279"/>
      <c r="CWU2" s="275"/>
      <c r="CWV2" s="279"/>
      <c r="CWW2" s="275"/>
      <c r="CWX2" s="279"/>
      <c r="CWY2" s="275"/>
      <c r="CWZ2" s="279"/>
      <c r="CXA2" s="275"/>
      <c r="CXB2" s="279"/>
      <c r="CXC2" s="275"/>
      <c r="CXD2" s="279"/>
      <c r="CXE2" s="275"/>
      <c r="CXF2" s="279"/>
      <c r="CXG2" s="275"/>
      <c r="CXH2" s="279"/>
      <c r="CXI2" s="275"/>
      <c r="CXJ2" s="279"/>
      <c r="CXK2" s="275"/>
      <c r="CXL2" s="279"/>
      <c r="CXM2" s="275"/>
      <c r="CXN2" s="279"/>
      <c r="CXO2" s="275"/>
      <c r="CXP2" s="279"/>
      <c r="CXQ2" s="275"/>
      <c r="CXR2" s="279"/>
      <c r="CXS2" s="275"/>
      <c r="CXT2" s="279"/>
      <c r="CXU2" s="275"/>
      <c r="CXV2" s="279"/>
      <c r="CXW2" s="275"/>
      <c r="CXX2" s="279"/>
      <c r="CXY2" s="275"/>
      <c r="CXZ2" s="279"/>
      <c r="CYA2" s="275"/>
      <c r="CYB2" s="279"/>
      <c r="CYC2" s="275"/>
      <c r="CYD2" s="279"/>
      <c r="CYE2" s="275"/>
      <c r="CYF2" s="279"/>
      <c r="CYG2" s="275"/>
      <c r="CYH2" s="279"/>
      <c r="CYI2" s="275"/>
      <c r="CYJ2" s="279"/>
      <c r="CYK2" s="275"/>
      <c r="CYL2" s="279"/>
      <c r="CYM2" s="275"/>
      <c r="CYN2" s="279"/>
      <c r="CYO2" s="275"/>
      <c r="CYP2" s="279"/>
      <c r="CYQ2" s="275"/>
      <c r="CYR2" s="279"/>
      <c r="CYS2" s="275"/>
      <c r="CYT2" s="279"/>
      <c r="CYU2" s="275"/>
      <c r="CYV2" s="279"/>
      <c r="CYW2" s="275"/>
      <c r="CYX2" s="279"/>
      <c r="CYY2" s="275"/>
      <c r="CYZ2" s="279"/>
      <c r="CZA2" s="275"/>
      <c r="CZB2" s="279"/>
      <c r="CZC2" s="275"/>
      <c r="CZD2" s="279"/>
      <c r="CZE2" s="275"/>
      <c r="CZF2" s="279"/>
      <c r="CZG2" s="275"/>
      <c r="CZH2" s="279"/>
      <c r="CZI2" s="275"/>
      <c r="CZJ2" s="279"/>
      <c r="CZK2" s="275"/>
      <c r="CZL2" s="279"/>
      <c r="CZM2" s="275"/>
      <c r="CZN2" s="279"/>
      <c r="CZO2" s="275"/>
      <c r="CZP2" s="279"/>
      <c r="CZQ2" s="275"/>
      <c r="CZR2" s="279"/>
      <c r="CZS2" s="275"/>
      <c r="CZT2" s="279"/>
      <c r="CZU2" s="275"/>
      <c r="CZV2" s="279"/>
      <c r="CZW2" s="275"/>
      <c r="CZX2" s="279"/>
      <c r="CZY2" s="275"/>
      <c r="CZZ2" s="279"/>
      <c r="DAA2" s="275"/>
      <c r="DAB2" s="279"/>
      <c r="DAC2" s="275"/>
      <c r="DAD2" s="279"/>
      <c r="DAE2" s="275"/>
      <c r="DAF2" s="279"/>
      <c r="DAG2" s="275"/>
      <c r="DAH2" s="279"/>
      <c r="DAI2" s="275"/>
      <c r="DAJ2" s="279"/>
      <c r="DAK2" s="275"/>
      <c r="DAL2" s="279"/>
      <c r="DAM2" s="275"/>
      <c r="DAN2" s="279"/>
      <c r="DAO2" s="275"/>
      <c r="DAP2" s="279"/>
      <c r="DAQ2" s="275"/>
      <c r="DAR2" s="279"/>
      <c r="DAS2" s="275"/>
      <c r="DAT2" s="279"/>
      <c r="DAU2" s="275"/>
      <c r="DAV2" s="279"/>
      <c r="DAW2" s="275"/>
      <c r="DAX2" s="279"/>
      <c r="DAY2" s="275"/>
      <c r="DAZ2" s="279"/>
      <c r="DBA2" s="275"/>
      <c r="DBB2" s="279"/>
      <c r="DBC2" s="275"/>
      <c r="DBD2" s="279"/>
      <c r="DBE2" s="275"/>
      <c r="DBF2" s="279"/>
      <c r="DBG2" s="275"/>
      <c r="DBH2" s="279"/>
      <c r="DBI2" s="275"/>
      <c r="DBJ2" s="279"/>
      <c r="DBK2" s="275"/>
      <c r="DBL2" s="279"/>
      <c r="DBM2" s="275"/>
      <c r="DBN2" s="279"/>
      <c r="DBO2" s="275"/>
      <c r="DBP2" s="279"/>
      <c r="DBQ2" s="275"/>
      <c r="DBR2" s="279"/>
      <c r="DBS2" s="275"/>
      <c r="DBT2" s="279"/>
      <c r="DBU2" s="275"/>
      <c r="DBV2" s="279"/>
      <c r="DBW2" s="275"/>
      <c r="DBX2" s="279"/>
      <c r="DBY2" s="275"/>
      <c r="DBZ2" s="279"/>
      <c r="DCA2" s="275"/>
      <c r="DCB2" s="279"/>
      <c r="DCC2" s="275"/>
      <c r="DCD2" s="279"/>
      <c r="DCE2" s="275"/>
      <c r="DCF2" s="279"/>
      <c r="DCG2" s="275"/>
      <c r="DCH2" s="279"/>
      <c r="DCI2" s="275"/>
      <c r="DCJ2" s="279"/>
      <c r="DCK2" s="275"/>
      <c r="DCL2" s="279"/>
      <c r="DCM2" s="275"/>
      <c r="DCN2" s="279"/>
      <c r="DCO2" s="275"/>
      <c r="DCP2" s="279"/>
      <c r="DCQ2" s="275"/>
      <c r="DCR2" s="279"/>
      <c r="DCS2" s="275"/>
      <c r="DCT2" s="279"/>
      <c r="DCU2" s="275"/>
      <c r="DCV2" s="279"/>
      <c r="DCW2" s="275"/>
      <c r="DCX2" s="279"/>
      <c r="DCY2" s="275"/>
      <c r="DCZ2" s="279"/>
      <c r="DDA2" s="275"/>
      <c r="DDB2" s="279"/>
      <c r="DDC2" s="275"/>
      <c r="DDD2" s="279"/>
      <c r="DDE2" s="275"/>
      <c r="DDF2" s="279"/>
      <c r="DDG2" s="275"/>
      <c r="DDH2" s="279"/>
      <c r="DDI2" s="275"/>
      <c r="DDJ2" s="279"/>
      <c r="DDK2" s="275"/>
      <c r="DDL2" s="279"/>
      <c r="DDM2" s="275"/>
      <c r="DDN2" s="279"/>
      <c r="DDO2" s="275"/>
      <c r="DDP2" s="279"/>
      <c r="DDQ2" s="275"/>
      <c r="DDR2" s="279"/>
      <c r="DDS2" s="275"/>
      <c r="DDT2" s="279"/>
      <c r="DDU2" s="275"/>
      <c r="DDV2" s="279"/>
      <c r="DDW2" s="275"/>
      <c r="DDX2" s="279"/>
      <c r="DDY2" s="275"/>
      <c r="DDZ2" s="279"/>
      <c r="DEA2" s="275"/>
      <c r="DEB2" s="279"/>
      <c r="DEC2" s="275"/>
      <c r="DED2" s="279"/>
      <c r="DEE2" s="275"/>
      <c r="DEF2" s="279"/>
      <c r="DEG2" s="275"/>
      <c r="DEH2" s="279"/>
      <c r="DEI2" s="275"/>
      <c r="DEJ2" s="279"/>
      <c r="DEK2" s="275"/>
      <c r="DEL2" s="279"/>
      <c r="DEM2" s="275"/>
      <c r="DEN2" s="279"/>
      <c r="DEO2" s="275"/>
      <c r="DEP2" s="279"/>
      <c r="DEQ2" s="275"/>
      <c r="DER2" s="279"/>
      <c r="DES2" s="275"/>
      <c r="DET2" s="279"/>
      <c r="DEU2" s="275"/>
      <c r="DEV2" s="279"/>
      <c r="DEW2" s="275"/>
      <c r="DEX2" s="279"/>
      <c r="DEY2" s="275"/>
      <c r="DEZ2" s="279"/>
      <c r="DFA2" s="275"/>
      <c r="DFB2" s="279"/>
      <c r="DFC2" s="275"/>
      <c r="DFD2" s="279"/>
      <c r="DFE2" s="275"/>
      <c r="DFF2" s="279"/>
      <c r="DFG2" s="275"/>
      <c r="DFH2" s="279"/>
      <c r="DFI2" s="275"/>
      <c r="DFJ2" s="279"/>
      <c r="DFK2" s="275"/>
      <c r="DFL2" s="279"/>
      <c r="DFM2" s="275"/>
      <c r="DFN2" s="279"/>
      <c r="DFO2" s="275"/>
      <c r="DFP2" s="279"/>
      <c r="DFQ2" s="275"/>
      <c r="DFR2" s="279"/>
      <c r="DFS2" s="275"/>
      <c r="DFT2" s="279"/>
      <c r="DFU2" s="275"/>
      <c r="DFV2" s="279"/>
      <c r="DFW2" s="275"/>
      <c r="DFX2" s="279"/>
      <c r="DFY2" s="275"/>
      <c r="DFZ2" s="279"/>
      <c r="DGA2" s="275"/>
      <c r="DGB2" s="279"/>
      <c r="DGC2" s="275"/>
      <c r="DGD2" s="279"/>
      <c r="DGE2" s="275"/>
      <c r="DGF2" s="279"/>
      <c r="DGG2" s="275"/>
      <c r="DGH2" s="279"/>
      <c r="DGI2" s="275"/>
      <c r="DGJ2" s="279"/>
      <c r="DGK2" s="275"/>
      <c r="DGL2" s="279"/>
      <c r="DGM2" s="275"/>
      <c r="DGN2" s="279"/>
      <c r="DGO2" s="275"/>
      <c r="DGP2" s="279"/>
      <c r="DGQ2" s="275"/>
      <c r="DGR2" s="279"/>
      <c r="DGS2" s="275"/>
      <c r="DGT2" s="279"/>
      <c r="DGU2" s="275"/>
      <c r="DGV2" s="279"/>
      <c r="DGW2" s="275"/>
      <c r="DGX2" s="279"/>
      <c r="DGY2" s="275"/>
      <c r="DGZ2" s="279"/>
      <c r="DHA2" s="275"/>
      <c r="DHB2" s="279"/>
      <c r="DHC2" s="275"/>
      <c r="DHD2" s="279"/>
      <c r="DHE2" s="275"/>
      <c r="DHF2" s="279"/>
      <c r="DHG2" s="275"/>
      <c r="DHH2" s="279"/>
      <c r="DHI2" s="275"/>
      <c r="DHJ2" s="279"/>
      <c r="DHK2" s="275"/>
      <c r="DHL2" s="279"/>
      <c r="DHM2" s="275"/>
      <c r="DHN2" s="279"/>
      <c r="DHO2" s="275"/>
      <c r="DHP2" s="279"/>
      <c r="DHQ2" s="275"/>
      <c r="DHR2" s="279"/>
      <c r="DHS2" s="275"/>
      <c r="DHT2" s="279"/>
      <c r="DHU2" s="275"/>
      <c r="DHV2" s="279"/>
      <c r="DHW2" s="275"/>
      <c r="DHX2" s="279"/>
      <c r="DHY2" s="275"/>
      <c r="DHZ2" s="279"/>
      <c r="DIA2" s="275"/>
      <c r="DIB2" s="279"/>
      <c r="DIC2" s="275"/>
      <c r="DID2" s="279"/>
      <c r="DIE2" s="275"/>
      <c r="DIF2" s="279"/>
      <c r="DIG2" s="275"/>
      <c r="DIH2" s="279"/>
      <c r="DII2" s="275"/>
      <c r="DIJ2" s="279"/>
      <c r="DIK2" s="275"/>
      <c r="DIL2" s="279"/>
      <c r="DIM2" s="275"/>
      <c r="DIN2" s="279"/>
      <c r="DIO2" s="275"/>
      <c r="DIP2" s="279"/>
      <c r="DIQ2" s="275"/>
      <c r="DIR2" s="279"/>
      <c r="DIS2" s="275"/>
      <c r="DIT2" s="279"/>
      <c r="DIU2" s="275"/>
      <c r="DIV2" s="279"/>
      <c r="DIW2" s="275"/>
      <c r="DIX2" s="279"/>
      <c r="DIY2" s="275"/>
      <c r="DIZ2" s="279"/>
      <c r="DJA2" s="275"/>
      <c r="DJB2" s="279"/>
      <c r="DJC2" s="275"/>
      <c r="DJD2" s="279"/>
      <c r="DJE2" s="275"/>
      <c r="DJF2" s="279"/>
      <c r="DJG2" s="275"/>
      <c r="DJH2" s="279"/>
      <c r="DJI2" s="275"/>
      <c r="DJJ2" s="279"/>
      <c r="DJK2" s="275"/>
      <c r="DJL2" s="279"/>
      <c r="DJM2" s="275"/>
      <c r="DJN2" s="279"/>
      <c r="DJO2" s="275"/>
      <c r="DJP2" s="279"/>
      <c r="DJQ2" s="275"/>
      <c r="DJR2" s="279"/>
      <c r="DJS2" s="275"/>
      <c r="DJT2" s="279"/>
      <c r="DJU2" s="275"/>
      <c r="DJV2" s="279"/>
      <c r="DJW2" s="275"/>
      <c r="DJX2" s="279"/>
      <c r="DJY2" s="275"/>
      <c r="DJZ2" s="279"/>
      <c r="DKA2" s="275"/>
      <c r="DKB2" s="279"/>
      <c r="DKC2" s="275"/>
      <c r="DKD2" s="279"/>
      <c r="DKE2" s="275"/>
      <c r="DKF2" s="279"/>
      <c r="DKG2" s="275"/>
      <c r="DKH2" s="279"/>
      <c r="DKI2" s="275"/>
      <c r="DKJ2" s="279"/>
      <c r="DKK2" s="275"/>
      <c r="DKL2" s="279"/>
      <c r="DKM2" s="275"/>
      <c r="DKN2" s="279"/>
      <c r="DKO2" s="275"/>
      <c r="DKP2" s="279"/>
      <c r="DKQ2" s="275"/>
      <c r="DKR2" s="279"/>
      <c r="DKS2" s="275"/>
      <c r="DKT2" s="279"/>
      <c r="DKU2" s="275"/>
      <c r="DKV2" s="279"/>
      <c r="DKW2" s="275"/>
      <c r="DKX2" s="279"/>
      <c r="DKY2" s="275"/>
      <c r="DKZ2" s="279"/>
      <c r="DLA2" s="275"/>
      <c r="DLB2" s="279"/>
      <c r="DLC2" s="275"/>
      <c r="DLD2" s="279"/>
      <c r="DLE2" s="275"/>
      <c r="DLF2" s="279"/>
      <c r="DLG2" s="275"/>
      <c r="DLH2" s="279"/>
      <c r="DLI2" s="275"/>
      <c r="DLJ2" s="279"/>
      <c r="DLK2" s="275"/>
      <c r="DLL2" s="279"/>
      <c r="DLM2" s="275"/>
      <c r="DLN2" s="279"/>
      <c r="DLO2" s="275"/>
      <c r="DLP2" s="279"/>
      <c r="DLQ2" s="275"/>
      <c r="DLR2" s="279"/>
      <c r="DLS2" s="275"/>
      <c r="DLT2" s="279"/>
      <c r="DLU2" s="275"/>
      <c r="DLV2" s="279"/>
      <c r="DLW2" s="275"/>
      <c r="DLX2" s="279"/>
      <c r="DLY2" s="275"/>
      <c r="DLZ2" s="279"/>
      <c r="DMA2" s="275"/>
      <c r="DMB2" s="279"/>
      <c r="DMC2" s="275"/>
      <c r="DMD2" s="279"/>
      <c r="DME2" s="275"/>
      <c r="DMF2" s="279"/>
      <c r="DMG2" s="275"/>
      <c r="DMH2" s="279"/>
      <c r="DMI2" s="275"/>
      <c r="DMJ2" s="279"/>
      <c r="DMK2" s="275"/>
      <c r="DML2" s="279"/>
      <c r="DMM2" s="275"/>
      <c r="DMN2" s="279"/>
      <c r="DMO2" s="275"/>
      <c r="DMP2" s="279"/>
      <c r="DMQ2" s="275"/>
      <c r="DMR2" s="279"/>
      <c r="DMS2" s="275"/>
      <c r="DMT2" s="279"/>
      <c r="DMU2" s="275"/>
      <c r="DMV2" s="279"/>
      <c r="DMW2" s="275"/>
      <c r="DMX2" s="279"/>
      <c r="DMY2" s="275"/>
      <c r="DMZ2" s="279"/>
      <c r="DNA2" s="275"/>
      <c r="DNB2" s="279"/>
      <c r="DNC2" s="275"/>
      <c r="DND2" s="279"/>
      <c r="DNE2" s="275"/>
      <c r="DNF2" s="279"/>
      <c r="DNG2" s="275"/>
      <c r="DNH2" s="279"/>
      <c r="DNI2" s="275"/>
      <c r="DNJ2" s="279"/>
      <c r="DNK2" s="275"/>
      <c r="DNL2" s="279"/>
      <c r="DNM2" s="275"/>
      <c r="DNN2" s="279"/>
      <c r="DNO2" s="275"/>
      <c r="DNP2" s="279"/>
      <c r="DNQ2" s="275"/>
      <c r="DNR2" s="279"/>
      <c r="DNS2" s="275"/>
      <c r="DNT2" s="279"/>
      <c r="DNU2" s="275"/>
      <c r="DNV2" s="279"/>
      <c r="DNW2" s="275"/>
      <c r="DNX2" s="279"/>
      <c r="DNY2" s="275"/>
      <c r="DNZ2" s="279"/>
      <c r="DOA2" s="275"/>
      <c r="DOB2" s="279"/>
      <c r="DOC2" s="275"/>
      <c r="DOD2" s="279"/>
      <c r="DOE2" s="275"/>
      <c r="DOF2" s="279"/>
      <c r="DOG2" s="275"/>
      <c r="DOH2" s="279"/>
      <c r="DOI2" s="275"/>
      <c r="DOJ2" s="279"/>
      <c r="DOK2" s="275"/>
      <c r="DOL2" s="279"/>
      <c r="DOM2" s="275"/>
      <c r="DON2" s="279"/>
      <c r="DOO2" s="275"/>
      <c r="DOP2" s="279"/>
      <c r="DOQ2" s="275"/>
      <c r="DOR2" s="279"/>
      <c r="DOS2" s="275"/>
      <c r="DOT2" s="279"/>
      <c r="DOU2" s="275"/>
      <c r="DOV2" s="279"/>
      <c r="DOW2" s="275"/>
      <c r="DOX2" s="279"/>
      <c r="DOY2" s="275"/>
      <c r="DOZ2" s="279"/>
      <c r="DPA2" s="275"/>
      <c r="DPB2" s="279"/>
      <c r="DPC2" s="275"/>
      <c r="DPD2" s="279"/>
      <c r="DPE2" s="275"/>
      <c r="DPF2" s="279"/>
      <c r="DPG2" s="275"/>
      <c r="DPH2" s="279"/>
      <c r="DPI2" s="275"/>
      <c r="DPJ2" s="279"/>
      <c r="DPK2" s="275"/>
      <c r="DPL2" s="279"/>
      <c r="DPM2" s="275"/>
      <c r="DPN2" s="279"/>
      <c r="DPO2" s="275"/>
      <c r="DPP2" s="279"/>
      <c r="DPQ2" s="275"/>
      <c r="DPR2" s="279"/>
      <c r="DPS2" s="275"/>
      <c r="DPT2" s="279"/>
      <c r="DPU2" s="275"/>
      <c r="DPV2" s="279"/>
      <c r="DPW2" s="275"/>
      <c r="DPX2" s="279"/>
      <c r="DPY2" s="275"/>
      <c r="DPZ2" s="279"/>
      <c r="DQA2" s="275"/>
      <c r="DQB2" s="279"/>
      <c r="DQC2" s="275"/>
      <c r="DQD2" s="279"/>
      <c r="DQE2" s="275"/>
      <c r="DQF2" s="279"/>
      <c r="DQG2" s="275"/>
      <c r="DQH2" s="279"/>
      <c r="DQI2" s="275"/>
      <c r="DQJ2" s="279"/>
      <c r="DQK2" s="275"/>
      <c r="DQL2" s="279"/>
      <c r="DQM2" s="275"/>
      <c r="DQN2" s="279"/>
      <c r="DQO2" s="275"/>
      <c r="DQP2" s="279"/>
      <c r="DQQ2" s="275"/>
      <c r="DQR2" s="279"/>
      <c r="DQS2" s="275"/>
      <c r="DQT2" s="279"/>
      <c r="DQU2" s="275"/>
      <c r="DQV2" s="279"/>
      <c r="DQW2" s="275"/>
      <c r="DQX2" s="279"/>
      <c r="DQY2" s="275"/>
      <c r="DQZ2" s="279"/>
      <c r="DRA2" s="275"/>
      <c r="DRB2" s="279"/>
      <c r="DRC2" s="275"/>
      <c r="DRD2" s="279"/>
      <c r="DRE2" s="275"/>
      <c r="DRF2" s="279"/>
      <c r="DRG2" s="275"/>
      <c r="DRH2" s="279"/>
      <c r="DRI2" s="275"/>
      <c r="DRJ2" s="279"/>
      <c r="DRK2" s="275"/>
      <c r="DRL2" s="279"/>
      <c r="DRM2" s="275"/>
      <c r="DRN2" s="279"/>
      <c r="DRO2" s="275"/>
      <c r="DRP2" s="279"/>
      <c r="DRQ2" s="275"/>
      <c r="DRR2" s="279"/>
      <c r="DRS2" s="275"/>
      <c r="DRT2" s="279"/>
      <c r="DRU2" s="275"/>
      <c r="DRV2" s="279"/>
      <c r="DRW2" s="275"/>
      <c r="DRX2" s="279"/>
      <c r="DRY2" s="275"/>
      <c r="DRZ2" s="279"/>
      <c r="DSA2" s="275"/>
      <c r="DSB2" s="279"/>
      <c r="DSC2" s="275"/>
      <c r="DSD2" s="279"/>
      <c r="DSE2" s="275"/>
      <c r="DSF2" s="279"/>
      <c r="DSG2" s="275"/>
      <c r="DSH2" s="279"/>
      <c r="DSI2" s="275"/>
      <c r="DSJ2" s="279"/>
      <c r="DSK2" s="275"/>
      <c r="DSL2" s="279"/>
      <c r="DSM2" s="275"/>
      <c r="DSN2" s="279"/>
      <c r="DSO2" s="275"/>
      <c r="DSP2" s="279"/>
      <c r="DSQ2" s="275"/>
      <c r="DSR2" s="279"/>
      <c r="DSS2" s="275"/>
      <c r="DST2" s="279"/>
      <c r="DSU2" s="275"/>
      <c r="DSV2" s="279"/>
      <c r="DSW2" s="275"/>
      <c r="DSX2" s="279"/>
      <c r="DSY2" s="275"/>
      <c r="DSZ2" s="279"/>
      <c r="DTA2" s="275"/>
      <c r="DTB2" s="279"/>
      <c r="DTC2" s="275"/>
      <c r="DTD2" s="279"/>
      <c r="DTE2" s="275"/>
      <c r="DTF2" s="279"/>
      <c r="DTG2" s="275"/>
      <c r="DTH2" s="279"/>
      <c r="DTI2" s="275"/>
      <c r="DTJ2" s="279"/>
      <c r="DTK2" s="275"/>
      <c r="DTL2" s="279"/>
      <c r="DTM2" s="275"/>
      <c r="DTN2" s="279"/>
      <c r="DTO2" s="275"/>
      <c r="DTP2" s="279"/>
      <c r="DTQ2" s="275"/>
      <c r="DTR2" s="279"/>
      <c r="DTS2" s="275"/>
      <c r="DTT2" s="279"/>
      <c r="DTU2" s="275"/>
      <c r="DTV2" s="279"/>
      <c r="DTW2" s="275"/>
      <c r="DTX2" s="279"/>
      <c r="DTY2" s="275"/>
      <c r="DTZ2" s="279"/>
      <c r="DUA2" s="275"/>
      <c r="DUB2" s="279"/>
      <c r="DUC2" s="275"/>
      <c r="DUD2" s="279"/>
      <c r="DUE2" s="275"/>
      <c r="DUF2" s="279"/>
      <c r="DUG2" s="275"/>
      <c r="DUH2" s="279"/>
      <c r="DUI2" s="275"/>
      <c r="DUJ2" s="279"/>
      <c r="DUK2" s="275"/>
      <c r="DUL2" s="279"/>
      <c r="DUM2" s="275"/>
      <c r="DUN2" s="279"/>
      <c r="DUO2" s="275"/>
      <c r="DUP2" s="279"/>
      <c r="DUQ2" s="275"/>
      <c r="DUR2" s="279"/>
      <c r="DUS2" s="275"/>
      <c r="DUT2" s="279"/>
      <c r="DUU2" s="275"/>
      <c r="DUV2" s="279"/>
      <c r="DUW2" s="275"/>
      <c r="DUX2" s="279"/>
      <c r="DUY2" s="275"/>
      <c r="DUZ2" s="279"/>
      <c r="DVA2" s="275"/>
      <c r="DVB2" s="279"/>
      <c r="DVC2" s="275"/>
      <c r="DVD2" s="279"/>
      <c r="DVE2" s="275"/>
      <c r="DVF2" s="279"/>
      <c r="DVG2" s="275"/>
      <c r="DVH2" s="279"/>
      <c r="DVI2" s="275"/>
      <c r="DVJ2" s="279"/>
      <c r="DVK2" s="275"/>
      <c r="DVL2" s="279"/>
      <c r="DVM2" s="275"/>
      <c r="DVN2" s="279"/>
      <c r="DVO2" s="275"/>
      <c r="DVP2" s="279"/>
      <c r="DVQ2" s="275"/>
      <c r="DVR2" s="279"/>
      <c r="DVS2" s="275"/>
      <c r="DVT2" s="279"/>
      <c r="DVU2" s="275"/>
      <c r="DVV2" s="279"/>
      <c r="DVW2" s="275"/>
      <c r="DVX2" s="279"/>
      <c r="DVY2" s="275"/>
      <c r="DVZ2" s="279"/>
      <c r="DWA2" s="275"/>
      <c r="DWB2" s="279"/>
      <c r="DWC2" s="275"/>
      <c r="DWD2" s="279"/>
      <c r="DWE2" s="275"/>
      <c r="DWF2" s="279"/>
      <c r="DWG2" s="275"/>
      <c r="DWH2" s="279"/>
      <c r="DWI2" s="275"/>
      <c r="DWJ2" s="279"/>
      <c r="DWK2" s="275"/>
      <c r="DWL2" s="279"/>
      <c r="DWM2" s="275"/>
      <c r="DWN2" s="279"/>
      <c r="DWO2" s="275"/>
      <c r="DWP2" s="279"/>
      <c r="DWQ2" s="275"/>
      <c r="DWR2" s="279"/>
      <c r="DWS2" s="275"/>
      <c r="DWT2" s="279"/>
      <c r="DWU2" s="275"/>
      <c r="DWV2" s="279"/>
      <c r="DWW2" s="275"/>
      <c r="DWX2" s="279"/>
      <c r="DWY2" s="275"/>
      <c r="DWZ2" s="279"/>
      <c r="DXA2" s="275"/>
      <c r="DXB2" s="279"/>
      <c r="DXC2" s="275"/>
      <c r="DXD2" s="279"/>
      <c r="DXE2" s="275"/>
      <c r="DXF2" s="279"/>
      <c r="DXG2" s="275"/>
      <c r="DXH2" s="279"/>
      <c r="DXI2" s="275"/>
      <c r="DXJ2" s="279"/>
      <c r="DXK2" s="275"/>
      <c r="DXL2" s="279"/>
      <c r="DXM2" s="275"/>
      <c r="DXN2" s="279"/>
      <c r="DXO2" s="275"/>
      <c r="DXP2" s="279"/>
      <c r="DXQ2" s="275"/>
      <c r="DXR2" s="279"/>
      <c r="DXS2" s="275"/>
      <c r="DXT2" s="279"/>
      <c r="DXU2" s="275"/>
      <c r="DXV2" s="279"/>
      <c r="DXW2" s="275"/>
      <c r="DXX2" s="279"/>
      <c r="DXY2" s="275"/>
      <c r="DXZ2" s="279"/>
      <c r="DYA2" s="275"/>
      <c r="DYB2" s="279"/>
      <c r="DYC2" s="275"/>
      <c r="DYD2" s="279"/>
      <c r="DYE2" s="275"/>
      <c r="DYF2" s="279"/>
      <c r="DYG2" s="275"/>
      <c r="DYH2" s="279"/>
      <c r="DYI2" s="275"/>
      <c r="DYJ2" s="279"/>
      <c r="DYK2" s="275"/>
      <c r="DYL2" s="279"/>
      <c r="DYM2" s="275"/>
      <c r="DYN2" s="279"/>
      <c r="DYO2" s="275"/>
      <c r="DYP2" s="279"/>
      <c r="DYQ2" s="275"/>
      <c r="DYR2" s="279"/>
      <c r="DYS2" s="275"/>
      <c r="DYT2" s="279"/>
      <c r="DYU2" s="275"/>
      <c r="DYV2" s="279"/>
      <c r="DYW2" s="275"/>
      <c r="DYX2" s="279"/>
      <c r="DYY2" s="275"/>
      <c r="DYZ2" s="279"/>
      <c r="DZA2" s="275"/>
      <c r="DZB2" s="279"/>
      <c r="DZC2" s="275"/>
      <c r="DZD2" s="279"/>
      <c r="DZE2" s="275"/>
      <c r="DZF2" s="279"/>
      <c r="DZG2" s="275"/>
      <c r="DZH2" s="279"/>
      <c r="DZI2" s="275"/>
      <c r="DZJ2" s="279"/>
      <c r="DZK2" s="275"/>
      <c r="DZL2" s="279"/>
      <c r="DZM2" s="275"/>
      <c r="DZN2" s="279"/>
      <c r="DZO2" s="275"/>
      <c r="DZP2" s="279"/>
      <c r="DZQ2" s="275"/>
      <c r="DZR2" s="279"/>
      <c r="DZS2" s="275"/>
      <c r="DZT2" s="279"/>
      <c r="DZU2" s="275"/>
      <c r="DZV2" s="279"/>
      <c r="DZW2" s="275"/>
      <c r="DZX2" s="279"/>
      <c r="DZY2" s="275"/>
      <c r="DZZ2" s="279"/>
      <c r="EAA2" s="275"/>
      <c r="EAB2" s="279"/>
      <c r="EAC2" s="275"/>
      <c r="EAD2" s="279"/>
      <c r="EAE2" s="275"/>
      <c r="EAF2" s="279"/>
      <c r="EAG2" s="275"/>
      <c r="EAH2" s="279"/>
      <c r="EAI2" s="275"/>
      <c r="EAJ2" s="279"/>
      <c r="EAK2" s="275"/>
      <c r="EAL2" s="279"/>
      <c r="EAM2" s="275"/>
      <c r="EAN2" s="279"/>
      <c r="EAO2" s="275"/>
      <c r="EAP2" s="279"/>
      <c r="EAQ2" s="275"/>
      <c r="EAR2" s="279"/>
      <c r="EAS2" s="275"/>
      <c r="EAT2" s="279"/>
      <c r="EAU2" s="275"/>
      <c r="EAV2" s="279"/>
      <c r="EAW2" s="275"/>
      <c r="EAX2" s="279"/>
      <c r="EAY2" s="275"/>
      <c r="EAZ2" s="279"/>
      <c r="EBA2" s="275"/>
      <c r="EBB2" s="279"/>
      <c r="EBC2" s="275"/>
      <c r="EBD2" s="279"/>
      <c r="EBE2" s="275"/>
      <c r="EBF2" s="279"/>
      <c r="EBG2" s="275"/>
      <c r="EBH2" s="279"/>
      <c r="EBI2" s="275"/>
      <c r="EBJ2" s="279"/>
      <c r="EBK2" s="275"/>
      <c r="EBL2" s="279"/>
      <c r="EBM2" s="275"/>
      <c r="EBN2" s="279"/>
      <c r="EBO2" s="275"/>
      <c r="EBP2" s="279"/>
      <c r="EBQ2" s="275"/>
      <c r="EBR2" s="279"/>
      <c r="EBS2" s="275"/>
      <c r="EBT2" s="279"/>
      <c r="EBU2" s="275"/>
      <c r="EBV2" s="279"/>
      <c r="EBW2" s="275"/>
      <c r="EBX2" s="279"/>
      <c r="EBY2" s="275"/>
      <c r="EBZ2" s="279"/>
      <c r="ECA2" s="275"/>
      <c r="ECB2" s="279"/>
      <c r="ECC2" s="275"/>
      <c r="ECD2" s="279"/>
      <c r="ECE2" s="275"/>
      <c r="ECF2" s="279"/>
      <c r="ECG2" s="275"/>
      <c r="ECH2" s="279"/>
      <c r="ECI2" s="275"/>
      <c r="ECJ2" s="279"/>
      <c r="ECK2" s="275"/>
      <c r="ECL2" s="279"/>
      <c r="ECM2" s="275"/>
      <c r="ECN2" s="279"/>
      <c r="ECO2" s="275"/>
      <c r="ECP2" s="279"/>
      <c r="ECQ2" s="275"/>
      <c r="ECR2" s="279"/>
      <c r="ECS2" s="275"/>
      <c r="ECT2" s="279"/>
      <c r="ECU2" s="275"/>
      <c r="ECV2" s="279"/>
      <c r="ECW2" s="275"/>
      <c r="ECX2" s="279"/>
      <c r="ECY2" s="275"/>
      <c r="ECZ2" s="279"/>
      <c r="EDA2" s="275"/>
      <c r="EDB2" s="279"/>
      <c r="EDC2" s="275"/>
      <c r="EDD2" s="279"/>
      <c r="EDE2" s="275"/>
      <c r="EDF2" s="279"/>
      <c r="EDG2" s="275"/>
      <c r="EDH2" s="279"/>
      <c r="EDI2" s="275"/>
      <c r="EDJ2" s="279"/>
      <c r="EDK2" s="275"/>
      <c r="EDL2" s="279"/>
      <c r="EDM2" s="275"/>
      <c r="EDN2" s="279"/>
      <c r="EDO2" s="275"/>
      <c r="EDP2" s="279"/>
      <c r="EDQ2" s="275"/>
      <c r="EDR2" s="279"/>
      <c r="EDS2" s="275"/>
      <c r="EDT2" s="279"/>
      <c r="EDU2" s="275"/>
      <c r="EDV2" s="279"/>
      <c r="EDW2" s="275"/>
      <c r="EDX2" s="279"/>
      <c r="EDY2" s="275"/>
      <c r="EDZ2" s="279"/>
      <c r="EEA2" s="275"/>
      <c r="EEB2" s="279"/>
      <c r="EEC2" s="275"/>
      <c r="EED2" s="279"/>
      <c r="EEE2" s="275"/>
      <c r="EEF2" s="279"/>
      <c r="EEG2" s="275"/>
      <c r="EEH2" s="279"/>
      <c r="EEI2" s="275"/>
      <c r="EEJ2" s="279"/>
      <c r="EEK2" s="275"/>
      <c r="EEL2" s="279"/>
      <c r="EEM2" s="275"/>
      <c r="EEN2" s="279"/>
      <c r="EEO2" s="275"/>
      <c r="EEP2" s="279"/>
      <c r="EEQ2" s="275"/>
      <c r="EER2" s="279"/>
      <c r="EES2" s="275"/>
      <c r="EET2" s="279"/>
      <c r="EEU2" s="275"/>
      <c r="EEV2" s="279"/>
      <c r="EEW2" s="275"/>
      <c r="EEX2" s="279"/>
      <c r="EEY2" s="275"/>
      <c r="EEZ2" s="279"/>
      <c r="EFA2" s="275"/>
      <c r="EFB2" s="279"/>
      <c r="EFC2" s="275"/>
      <c r="EFD2" s="279"/>
      <c r="EFE2" s="275"/>
      <c r="EFF2" s="279"/>
      <c r="EFG2" s="275"/>
      <c r="EFH2" s="279"/>
      <c r="EFI2" s="275"/>
      <c r="EFJ2" s="279"/>
      <c r="EFK2" s="275"/>
      <c r="EFL2" s="279"/>
      <c r="EFM2" s="275"/>
      <c r="EFN2" s="279"/>
      <c r="EFO2" s="275"/>
      <c r="EFP2" s="279"/>
      <c r="EFQ2" s="275"/>
      <c r="EFR2" s="279"/>
      <c r="EFS2" s="275"/>
      <c r="EFT2" s="279"/>
      <c r="EFU2" s="275"/>
      <c r="EFV2" s="279"/>
      <c r="EFW2" s="275"/>
      <c r="EFX2" s="279"/>
      <c r="EFY2" s="275"/>
      <c r="EFZ2" s="279"/>
      <c r="EGA2" s="275"/>
      <c r="EGB2" s="279"/>
      <c r="EGC2" s="275"/>
      <c r="EGD2" s="279"/>
      <c r="EGE2" s="275"/>
      <c r="EGF2" s="279"/>
      <c r="EGG2" s="275"/>
      <c r="EGH2" s="279"/>
      <c r="EGI2" s="275"/>
      <c r="EGJ2" s="279"/>
      <c r="EGK2" s="275"/>
      <c r="EGL2" s="279"/>
      <c r="EGM2" s="275"/>
      <c r="EGN2" s="279"/>
      <c r="EGO2" s="275"/>
      <c r="EGP2" s="279"/>
      <c r="EGQ2" s="275"/>
      <c r="EGR2" s="279"/>
      <c r="EGS2" s="275"/>
      <c r="EGT2" s="279"/>
      <c r="EGU2" s="275"/>
      <c r="EGV2" s="279"/>
      <c r="EGW2" s="275"/>
      <c r="EGX2" s="279"/>
      <c r="EGY2" s="275"/>
      <c r="EGZ2" s="279"/>
      <c r="EHA2" s="275"/>
      <c r="EHB2" s="279"/>
      <c r="EHC2" s="275"/>
      <c r="EHD2" s="279"/>
      <c r="EHE2" s="275"/>
      <c r="EHF2" s="279"/>
      <c r="EHG2" s="275"/>
      <c r="EHH2" s="279"/>
      <c r="EHI2" s="275"/>
      <c r="EHJ2" s="279"/>
      <c r="EHK2" s="275"/>
      <c r="EHL2" s="279"/>
      <c r="EHM2" s="275"/>
      <c r="EHN2" s="279"/>
      <c r="EHO2" s="275"/>
      <c r="EHP2" s="279"/>
      <c r="EHQ2" s="275"/>
      <c r="EHR2" s="279"/>
      <c r="EHS2" s="275"/>
      <c r="EHT2" s="279"/>
      <c r="EHU2" s="275"/>
      <c r="EHV2" s="279"/>
      <c r="EHW2" s="275"/>
      <c r="EHX2" s="279"/>
      <c r="EHY2" s="275"/>
      <c r="EHZ2" s="279"/>
      <c r="EIA2" s="275"/>
      <c r="EIB2" s="279"/>
      <c r="EIC2" s="275"/>
      <c r="EID2" s="279"/>
      <c r="EIE2" s="275"/>
      <c r="EIF2" s="279"/>
      <c r="EIG2" s="275"/>
      <c r="EIH2" s="279"/>
      <c r="EII2" s="275"/>
      <c r="EIJ2" s="279"/>
      <c r="EIK2" s="275"/>
      <c r="EIL2" s="279"/>
      <c r="EIM2" s="275"/>
      <c r="EIN2" s="279"/>
      <c r="EIO2" s="275"/>
      <c r="EIP2" s="279"/>
      <c r="EIQ2" s="275"/>
      <c r="EIR2" s="279"/>
      <c r="EIS2" s="275"/>
      <c r="EIT2" s="279"/>
      <c r="EIU2" s="275"/>
      <c r="EIV2" s="279"/>
      <c r="EIW2" s="275"/>
      <c r="EIX2" s="279"/>
      <c r="EIY2" s="275"/>
      <c r="EIZ2" s="279"/>
      <c r="EJA2" s="275"/>
      <c r="EJB2" s="279"/>
      <c r="EJC2" s="275"/>
      <c r="EJD2" s="279"/>
      <c r="EJE2" s="275"/>
      <c r="EJF2" s="279"/>
      <c r="EJG2" s="275"/>
      <c r="EJH2" s="279"/>
      <c r="EJI2" s="275"/>
      <c r="EJJ2" s="279"/>
      <c r="EJK2" s="275"/>
      <c r="EJL2" s="279"/>
      <c r="EJM2" s="275"/>
      <c r="EJN2" s="279"/>
      <c r="EJO2" s="275"/>
      <c r="EJP2" s="279"/>
      <c r="EJQ2" s="275"/>
      <c r="EJR2" s="279"/>
      <c r="EJS2" s="275"/>
      <c r="EJT2" s="279"/>
      <c r="EJU2" s="275"/>
      <c r="EJV2" s="279"/>
      <c r="EJW2" s="275"/>
      <c r="EJX2" s="279"/>
      <c r="EJY2" s="275"/>
      <c r="EJZ2" s="279"/>
      <c r="EKA2" s="275"/>
      <c r="EKB2" s="279"/>
      <c r="EKC2" s="275"/>
      <c r="EKD2" s="279"/>
      <c r="EKE2" s="275"/>
      <c r="EKF2" s="279"/>
      <c r="EKG2" s="275"/>
      <c r="EKH2" s="279"/>
      <c r="EKI2" s="275"/>
      <c r="EKJ2" s="279"/>
      <c r="EKK2" s="275"/>
      <c r="EKL2" s="279"/>
      <c r="EKM2" s="275"/>
      <c r="EKN2" s="279"/>
      <c r="EKO2" s="275"/>
      <c r="EKP2" s="279"/>
      <c r="EKQ2" s="275"/>
      <c r="EKR2" s="279"/>
      <c r="EKS2" s="275"/>
      <c r="EKT2" s="279"/>
      <c r="EKU2" s="275"/>
      <c r="EKV2" s="279"/>
      <c r="EKW2" s="275"/>
      <c r="EKX2" s="279"/>
      <c r="EKY2" s="275"/>
      <c r="EKZ2" s="279"/>
      <c r="ELA2" s="275"/>
      <c r="ELB2" s="279"/>
      <c r="ELC2" s="275"/>
      <c r="ELD2" s="279"/>
      <c r="ELE2" s="275"/>
      <c r="ELF2" s="279"/>
      <c r="ELG2" s="275"/>
      <c r="ELH2" s="279"/>
      <c r="ELI2" s="275"/>
      <c r="ELJ2" s="279"/>
      <c r="ELK2" s="275"/>
      <c r="ELL2" s="279"/>
      <c r="ELM2" s="275"/>
      <c r="ELN2" s="279"/>
      <c r="ELO2" s="275"/>
      <c r="ELP2" s="279"/>
      <c r="ELQ2" s="275"/>
      <c r="ELR2" s="279"/>
      <c r="ELS2" s="275"/>
      <c r="ELT2" s="279"/>
      <c r="ELU2" s="275"/>
      <c r="ELV2" s="279"/>
      <c r="ELW2" s="275"/>
      <c r="ELX2" s="279"/>
      <c r="ELY2" s="275"/>
      <c r="ELZ2" s="279"/>
      <c r="EMA2" s="275"/>
      <c r="EMB2" s="279"/>
      <c r="EMC2" s="275"/>
      <c r="EMD2" s="279"/>
      <c r="EME2" s="275"/>
      <c r="EMF2" s="279"/>
      <c r="EMG2" s="275"/>
      <c r="EMH2" s="279"/>
      <c r="EMI2" s="275"/>
      <c r="EMJ2" s="279"/>
      <c r="EMK2" s="275"/>
      <c r="EML2" s="279"/>
      <c r="EMM2" s="275"/>
      <c r="EMN2" s="279"/>
      <c r="EMO2" s="275"/>
      <c r="EMP2" s="279"/>
      <c r="EMQ2" s="275"/>
      <c r="EMR2" s="279"/>
      <c r="EMS2" s="275"/>
      <c r="EMT2" s="279"/>
      <c r="EMU2" s="275"/>
      <c r="EMV2" s="279"/>
      <c r="EMW2" s="275"/>
      <c r="EMX2" s="279"/>
      <c r="EMY2" s="275"/>
      <c r="EMZ2" s="279"/>
      <c r="ENA2" s="275"/>
      <c r="ENB2" s="279"/>
      <c r="ENC2" s="275"/>
      <c r="END2" s="279"/>
      <c r="ENE2" s="275"/>
      <c r="ENF2" s="279"/>
      <c r="ENG2" s="275"/>
      <c r="ENH2" s="279"/>
      <c r="ENI2" s="275"/>
      <c r="ENJ2" s="279"/>
      <c r="ENK2" s="275"/>
      <c r="ENL2" s="279"/>
      <c r="ENM2" s="275"/>
      <c r="ENN2" s="279"/>
      <c r="ENO2" s="275"/>
      <c r="ENP2" s="279"/>
      <c r="ENQ2" s="275"/>
      <c r="ENR2" s="279"/>
      <c r="ENS2" s="275"/>
      <c r="ENT2" s="279"/>
      <c r="ENU2" s="275"/>
      <c r="ENV2" s="279"/>
      <c r="ENW2" s="275"/>
      <c r="ENX2" s="279"/>
      <c r="ENY2" s="275"/>
      <c r="ENZ2" s="279"/>
      <c r="EOA2" s="275"/>
      <c r="EOB2" s="279"/>
      <c r="EOC2" s="275"/>
      <c r="EOD2" s="279"/>
      <c r="EOE2" s="275"/>
      <c r="EOF2" s="279"/>
      <c r="EOG2" s="275"/>
      <c r="EOH2" s="279"/>
      <c r="EOI2" s="275"/>
      <c r="EOJ2" s="279"/>
      <c r="EOK2" s="275"/>
      <c r="EOL2" s="279"/>
      <c r="EOM2" s="275"/>
      <c r="EON2" s="279"/>
      <c r="EOO2" s="275"/>
      <c r="EOP2" s="279"/>
      <c r="EOQ2" s="275"/>
      <c r="EOR2" s="279"/>
      <c r="EOS2" s="275"/>
      <c r="EOT2" s="279"/>
      <c r="EOU2" s="275"/>
      <c r="EOV2" s="279"/>
      <c r="EOW2" s="275"/>
      <c r="EOX2" s="279"/>
      <c r="EOY2" s="275"/>
      <c r="EOZ2" s="279"/>
      <c r="EPA2" s="275"/>
      <c r="EPB2" s="279"/>
      <c r="EPC2" s="275"/>
      <c r="EPD2" s="279"/>
      <c r="EPE2" s="275"/>
      <c r="EPF2" s="279"/>
      <c r="EPG2" s="275"/>
      <c r="EPH2" s="279"/>
      <c r="EPI2" s="275"/>
      <c r="EPJ2" s="279"/>
      <c r="EPK2" s="275"/>
      <c r="EPL2" s="279"/>
      <c r="EPM2" s="275"/>
      <c r="EPN2" s="279"/>
      <c r="EPO2" s="275"/>
      <c r="EPP2" s="279"/>
      <c r="EPQ2" s="275"/>
      <c r="EPR2" s="279"/>
      <c r="EPS2" s="275"/>
      <c r="EPT2" s="279"/>
      <c r="EPU2" s="275"/>
      <c r="EPV2" s="279"/>
      <c r="EPW2" s="275"/>
      <c r="EPX2" s="279"/>
      <c r="EPY2" s="275"/>
      <c r="EPZ2" s="279"/>
      <c r="EQA2" s="275"/>
      <c r="EQB2" s="279"/>
      <c r="EQC2" s="275"/>
      <c r="EQD2" s="279"/>
      <c r="EQE2" s="275"/>
      <c r="EQF2" s="279"/>
      <c r="EQG2" s="275"/>
      <c r="EQH2" s="279"/>
      <c r="EQI2" s="275"/>
      <c r="EQJ2" s="279"/>
      <c r="EQK2" s="275"/>
      <c r="EQL2" s="279"/>
      <c r="EQM2" s="275"/>
      <c r="EQN2" s="279"/>
      <c r="EQO2" s="275"/>
      <c r="EQP2" s="279"/>
      <c r="EQQ2" s="275"/>
      <c r="EQR2" s="279"/>
      <c r="EQS2" s="275"/>
      <c r="EQT2" s="279"/>
      <c r="EQU2" s="275"/>
      <c r="EQV2" s="279"/>
      <c r="EQW2" s="275"/>
      <c r="EQX2" s="279"/>
      <c r="EQY2" s="275"/>
      <c r="EQZ2" s="279"/>
      <c r="ERA2" s="275"/>
      <c r="ERB2" s="279"/>
      <c r="ERC2" s="275"/>
      <c r="ERD2" s="279"/>
      <c r="ERE2" s="275"/>
      <c r="ERF2" s="279"/>
      <c r="ERG2" s="275"/>
      <c r="ERH2" s="279"/>
      <c r="ERI2" s="275"/>
      <c r="ERJ2" s="279"/>
      <c r="ERK2" s="275"/>
      <c r="ERL2" s="279"/>
      <c r="ERM2" s="275"/>
      <c r="ERN2" s="279"/>
      <c r="ERO2" s="275"/>
      <c r="ERP2" s="279"/>
      <c r="ERQ2" s="275"/>
      <c r="ERR2" s="279"/>
      <c r="ERS2" s="275"/>
      <c r="ERT2" s="279"/>
      <c r="ERU2" s="275"/>
      <c r="ERV2" s="279"/>
      <c r="ERW2" s="275"/>
      <c r="ERX2" s="279"/>
      <c r="ERY2" s="275"/>
      <c r="ERZ2" s="279"/>
      <c r="ESA2" s="275"/>
      <c r="ESB2" s="279"/>
      <c r="ESC2" s="275"/>
      <c r="ESD2" s="279"/>
      <c r="ESE2" s="275"/>
      <c r="ESF2" s="279"/>
      <c r="ESG2" s="275"/>
      <c r="ESH2" s="279"/>
      <c r="ESI2" s="275"/>
      <c r="ESJ2" s="279"/>
      <c r="ESK2" s="275"/>
      <c r="ESL2" s="279"/>
      <c r="ESM2" s="275"/>
      <c r="ESN2" s="279"/>
      <c r="ESO2" s="275"/>
      <c r="ESP2" s="279"/>
      <c r="ESQ2" s="275"/>
      <c r="ESR2" s="279"/>
      <c r="ESS2" s="275"/>
      <c r="EST2" s="279"/>
      <c r="ESU2" s="275"/>
      <c r="ESV2" s="279"/>
      <c r="ESW2" s="275"/>
      <c r="ESX2" s="279"/>
      <c r="ESY2" s="275"/>
      <c r="ESZ2" s="279"/>
      <c r="ETA2" s="275"/>
      <c r="ETB2" s="279"/>
      <c r="ETC2" s="275"/>
      <c r="ETD2" s="279"/>
      <c r="ETE2" s="275"/>
      <c r="ETF2" s="279"/>
      <c r="ETG2" s="275"/>
      <c r="ETH2" s="279"/>
      <c r="ETI2" s="275"/>
      <c r="ETJ2" s="279"/>
      <c r="ETK2" s="275"/>
      <c r="ETL2" s="279"/>
      <c r="ETM2" s="275"/>
      <c r="ETN2" s="279"/>
      <c r="ETO2" s="275"/>
      <c r="ETP2" s="279"/>
      <c r="ETQ2" s="275"/>
      <c r="ETR2" s="279"/>
      <c r="ETS2" s="275"/>
      <c r="ETT2" s="279"/>
      <c r="ETU2" s="275"/>
      <c r="ETV2" s="279"/>
      <c r="ETW2" s="275"/>
      <c r="ETX2" s="279"/>
      <c r="ETY2" s="275"/>
      <c r="ETZ2" s="279"/>
      <c r="EUA2" s="275"/>
      <c r="EUB2" s="279"/>
      <c r="EUC2" s="275"/>
      <c r="EUD2" s="279"/>
      <c r="EUE2" s="275"/>
      <c r="EUF2" s="279"/>
      <c r="EUG2" s="275"/>
      <c r="EUH2" s="279"/>
      <c r="EUI2" s="275"/>
      <c r="EUJ2" s="279"/>
      <c r="EUK2" s="275"/>
      <c r="EUL2" s="279"/>
      <c r="EUM2" s="275"/>
      <c r="EUN2" s="279"/>
      <c r="EUO2" s="275"/>
      <c r="EUP2" s="279"/>
      <c r="EUQ2" s="275"/>
      <c r="EUR2" s="279"/>
      <c r="EUS2" s="275"/>
      <c r="EUT2" s="279"/>
      <c r="EUU2" s="275"/>
      <c r="EUV2" s="279"/>
      <c r="EUW2" s="275"/>
      <c r="EUX2" s="279"/>
      <c r="EUY2" s="275"/>
      <c r="EUZ2" s="279"/>
      <c r="EVA2" s="275"/>
      <c r="EVB2" s="279"/>
      <c r="EVC2" s="275"/>
      <c r="EVD2" s="279"/>
      <c r="EVE2" s="275"/>
      <c r="EVF2" s="279"/>
      <c r="EVG2" s="275"/>
      <c r="EVH2" s="279"/>
      <c r="EVI2" s="275"/>
      <c r="EVJ2" s="279"/>
      <c r="EVK2" s="275"/>
      <c r="EVL2" s="279"/>
      <c r="EVM2" s="275"/>
      <c r="EVN2" s="279"/>
      <c r="EVO2" s="275"/>
      <c r="EVP2" s="279"/>
      <c r="EVQ2" s="275"/>
      <c r="EVR2" s="279"/>
      <c r="EVS2" s="275"/>
      <c r="EVT2" s="279"/>
      <c r="EVU2" s="275"/>
      <c r="EVV2" s="279"/>
      <c r="EVW2" s="275"/>
      <c r="EVX2" s="279"/>
      <c r="EVY2" s="275"/>
      <c r="EVZ2" s="279"/>
      <c r="EWA2" s="275"/>
      <c r="EWB2" s="279"/>
      <c r="EWC2" s="275"/>
      <c r="EWD2" s="279"/>
      <c r="EWE2" s="275"/>
      <c r="EWF2" s="279"/>
      <c r="EWG2" s="275"/>
      <c r="EWH2" s="279"/>
      <c r="EWI2" s="275"/>
      <c r="EWJ2" s="279"/>
      <c r="EWK2" s="275"/>
      <c r="EWL2" s="279"/>
      <c r="EWM2" s="275"/>
      <c r="EWN2" s="279"/>
      <c r="EWO2" s="275"/>
      <c r="EWP2" s="279"/>
      <c r="EWQ2" s="275"/>
      <c r="EWR2" s="279"/>
      <c r="EWS2" s="275"/>
      <c r="EWT2" s="279"/>
      <c r="EWU2" s="275"/>
      <c r="EWV2" s="279"/>
      <c r="EWW2" s="275"/>
      <c r="EWX2" s="279"/>
      <c r="EWY2" s="275"/>
      <c r="EWZ2" s="279"/>
      <c r="EXA2" s="275"/>
      <c r="EXB2" s="279"/>
      <c r="EXC2" s="275"/>
      <c r="EXD2" s="279"/>
      <c r="EXE2" s="275"/>
      <c r="EXF2" s="279"/>
      <c r="EXG2" s="275"/>
      <c r="EXH2" s="279"/>
      <c r="EXI2" s="275"/>
      <c r="EXJ2" s="279"/>
      <c r="EXK2" s="275"/>
      <c r="EXL2" s="279"/>
      <c r="EXM2" s="275"/>
      <c r="EXN2" s="279"/>
      <c r="EXO2" s="275"/>
      <c r="EXP2" s="279"/>
      <c r="EXQ2" s="275"/>
      <c r="EXR2" s="279"/>
      <c r="EXS2" s="275"/>
      <c r="EXT2" s="279"/>
      <c r="EXU2" s="275"/>
      <c r="EXV2" s="279"/>
      <c r="EXW2" s="275"/>
      <c r="EXX2" s="279"/>
      <c r="EXY2" s="275"/>
      <c r="EXZ2" s="279"/>
      <c r="EYA2" s="275"/>
      <c r="EYB2" s="279"/>
      <c r="EYC2" s="275"/>
      <c r="EYD2" s="279"/>
      <c r="EYE2" s="275"/>
      <c r="EYF2" s="279"/>
      <c r="EYG2" s="275"/>
      <c r="EYH2" s="279"/>
      <c r="EYI2" s="275"/>
      <c r="EYJ2" s="279"/>
      <c r="EYK2" s="275"/>
      <c r="EYL2" s="279"/>
      <c r="EYM2" s="275"/>
      <c r="EYN2" s="279"/>
      <c r="EYO2" s="275"/>
      <c r="EYP2" s="279"/>
      <c r="EYQ2" s="275"/>
      <c r="EYR2" s="279"/>
      <c r="EYS2" s="275"/>
      <c r="EYT2" s="279"/>
      <c r="EYU2" s="275"/>
      <c r="EYV2" s="279"/>
      <c r="EYW2" s="275"/>
      <c r="EYX2" s="279"/>
      <c r="EYY2" s="275"/>
      <c r="EYZ2" s="279"/>
      <c r="EZA2" s="275"/>
      <c r="EZB2" s="279"/>
      <c r="EZC2" s="275"/>
      <c r="EZD2" s="279"/>
      <c r="EZE2" s="275"/>
      <c r="EZF2" s="279"/>
      <c r="EZG2" s="275"/>
      <c r="EZH2" s="279"/>
      <c r="EZI2" s="275"/>
      <c r="EZJ2" s="279"/>
      <c r="EZK2" s="275"/>
      <c r="EZL2" s="279"/>
      <c r="EZM2" s="275"/>
      <c r="EZN2" s="279"/>
      <c r="EZO2" s="275"/>
      <c r="EZP2" s="279"/>
      <c r="EZQ2" s="275"/>
      <c r="EZR2" s="279"/>
      <c r="EZS2" s="275"/>
      <c r="EZT2" s="279"/>
      <c r="EZU2" s="275"/>
      <c r="EZV2" s="279"/>
      <c r="EZW2" s="275"/>
      <c r="EZX2" s="279"/>
      <c r="EZY2" s="275"/>
      <c r="EZZ2" s="279"/>
      <c r="FAA2" s="275"/>
      <c r="FAB2" s="279"/>
      <c r="FAC2" s="275"/>
      <c r="FAD2" s="279"/>
      <c r="FAE2" s="275"/>
      <c r="FAF2" s="279"/>
      <c r="FAG2" s="275"/>
      <c r="FAH2" s="279"/>
      <c r="FAI2" s="275"/>
      <c r="FAJ2" s="279"/>
      <c r="FAK2" s="275"/>
      <c r="FAL2" s="279"/>
      <c r="FAM2" s="275"/>
      <c r="FAN2" s="279"/>
      <c r="FAO2" s="275"/>
      <c r="FAP2" s="279"/>
      <c r="FAQ2" s="275"/>
      <c r="FAR2" s="279"/>
      <c r="FAS2" s="275"/>
      <c r="FAT2" s="279"/>
      <c r="FAU2" s="275"/>
      <c r="FAV2" s="279"/>
      <c r="FAW2" s="275"/>
      <c r="FAX2" s="279"/>
      <c r="FAY2" s="275"/>
      <c r="FAZ2" s="279"/>
      <c r="FBA2" s="275"/>
      <c r="FBB2" s="279"/>
      <c r="FBC2" s="275"/>
      <c r="FBD2" s="279"/>
      <c r="FBE2" s="275"/>
      <c r="FBF2" s="279"/>
      <c r="FBG2" s="275"/>
      <c r="FBH2" s="279"/>
      <c r="FBI2" s="275"/>
      <c r="FBJ2" s="279"/>
      <c r="FBK2" s="275"/>
      <c r="FBL2" s="279"/>
      <c r="FBM2" s="275"/>
      <c r="FBN2" s="279"/>
      <c r="FBO2" s="275"/>
      <c r="FBP2" s="279"/>
      <c r="FBQ2" s="275"/>
      <c r="FBR2" s="279"/>
      <c r="FBS2" s="275"/>
      <c r="FBT2" s="279"/>
      <c r="FBU2" s="275"/>
      <c r="FBV2" s="279"/>
      <c r="FBW2" s="275"/>
      <c r="FBX2" s="279"/>
      <c r="FBY2" s="275"/>
      <c r="FBZ2" s="279"/>
      <c r="FCA2" s="275"/>
      <c r="FCB2" s="279"/>
      <c r="FCC2" s="275"/>
      <c r="FCD2" s="279"/>
      <c r="FCE2" s="275"/>
      <c r="FCF2" s="279"/>
      <c r="FCG2" s="275"/>
      <c r="FCH2" s="279"/>
      <c r="FCI2" s="275"/>
      <c r="FCJ2" s="279"/>
      <c r="FCK2" s="275"/>
      <c r="FCL2" s="279"/>
      <c r="FCM2" s="275"/>
      <c r="FCN2" s="279"/>
      <c r="FCO2" s="275"/>
      <c r="FCP2" s="279"/>
      <c r="FCQ2" s="275"/>
      <c r="FCR2" s="279"/>
      <c r="FCS2" s="275"/>
      <c r="FCT2" s="279"/>
      <c r="FCU2" s="275"/>
      <c r="FCV2" s="279"/>
      <c r="FCW2" s="275"/>
      <c r="FCX2" s="279"/>
      <c r="FCY2" s="275"/>
      <c r="FCZ2" s="279"/>
      <c r="FDA2" s="275"/>
      <c r="FDB2" s="279"/>
      <c r="FDC2" s="275"/>
      <c r="FDD2" s="279"/>
      <c r="FDE2" s="275"/>
      <c r="FDF2" s="279"/>
      <c r="FDG2" s="275"/>
      <c r="FDH2" s="279"/>
      <c r="FDI2" s="275"/>
      <c r="FDJ2" s="279"/>
      <c r="FDK2" s="275"/>
      <c r="FDL2" s="279"/>
      <c r="FDM2" s="275"/>
      <c r="FDN2" s="279"/>
      <c r="FDO2" s="275"/>
      <c r="FDP2" s="279"/>
      <c r="FDQ2" s="275"/>
      <c r="FDR2" s="279"/>
      <c r="FDS2" s="275"/>
      <c r="FDT2" s="279"/>
      <c r="FDU2" s="275"/>
      <c r="FDV2" s="279"/>
      <c r="FDW2" s="275"/>
      <c r="FDX2" s="279"/>
      <c r="FDY2" s="275"/>
      <c r="FDZ2" s="279"/>
      <c r="FEA2" s="275"/>
      <c r="FEB2" s="279"/>
      <c r="FEC2" s="275"/>
      <c r="FED2" s="279"/>
      <c r="FEE2" s="275"/>
      <c r="FEF2" s="279"/>
      <c r="FEG2" s="275"/>
      <c r="FEH2" s="279"/>
      <c r="FEI2" s="275"/>
      <c r="FEJ2" s="279"/>
      <c r="FEK2" s="275"/>
      <c r="FEL2" s="279"/>
      <c r="FEM2" s="275"/>
      <c r="FEN2" s="279"/>
      <c r="FEO2" s="275"/>
      <c r="FEP2" s="279"/>
      <c r="FEQ2" s="275"/>
      <c r="FER2" s="279"/>
      <c r="FES2" s="275"/>
      <c r="FET2" s="279"/>
      <c r="FEU2" s="275"/>
      <c r="FEV2" s="279"/>
      <c r="FEW2" s="275"/>
      <c r="FEX2" s="279"/>
      <c r="FEY2" s="275"/>
      <c r="FEZ2" s="279"/>
      <c r="FFA2" s="275"/>
      <c r="FFB2" s="279"/>
      <c r="FFC2" s="275"/>
      <c r="FFD2" s="279"/>
      <c r="FFE2" s="275"/>
      <c r="FFF2" s="279"/>
      <c r="FFG2" s="275"/>
      <c r="FFH2" s="279"/>
      <c r="FFI2" s="275"/>
      <c r="FFJ2" s="279"/>
      <c r="FFK2" s="275"/>
      <c r="FFL2" s="279"/>
      <c r="FFM2" s="275"/>
      <c r="FFN2" s="279"/>
      <c r="FFO2" s="275"/>
      <c r="FFP2" s="279"/>
      <c r="FFQ2" s="275"/>
      <c r="FFR2" s="279"/>
      <c r="FFS2" s="275"/>
      <c r="FFT2" s="279"/>
      <c r="FFU2" s="275"/>
      <c r="FFV2" s="279"/>
      <c r="FFW2" s="275"/>
      <c r="FFX2" s="279"/>
      <c r="FFY2" s="275"/>
      <c r="FFZ2" s="279"/>
      <c r="FGA2" s="275"/>
      <c r="FGB2" s="279"/>
      <c r="FGC2" s="275"/>
      <c r="FGD2" s="279"/>
      <c r="FGE2" s="275"/>
      <c r="FGF2" s="279"/>
      <c r="FGG2" s="275"/>
      <c r="FGH2" s="279"/>
      <c r="FGI2" s="275"/>
      <c r="FGJ2" s="279"/>
      <c r="FGK2" s="275"/>
      <c r="FGL2" s="279"/>
      <c r="FGM2" s="275"/>
      <c r="FGN2" s="279"/>
      <c r="FGO2" s="275"/>
      <c r="FGP2" s="279"/>
      <c r="FGQ2" s="275"/>
      <c r="FGR2" s="279"/>
      <c r="FGS2" s="275"/>
      <c r="FGT2" s="279"/>
      <c r="FGU2" s="275"/>
      <c r="FGV2" s="279"/>
      <c r="FGW2" s="275"/>
      <c r="FGX2" s="279"/>
      <c r="FGY2" s="275"/>
      <c r="FGZ2" s="279"/>
      <c r="FHA2" s="275"/>
      <c r="FHB2" s="279"/>
      <c r="FHC2" s="275"/>
      <c r="FHD2" s="279"/>
      <c r="FHE2" s="275"/>
      <c r="FHF2" s="279"/>
      <c r="FHG2" s="275"/>
      <c r="FHH2" s="279"/>
      <c r="FHI2" s="275"/>
      <c r="FHJ2" s="279"/>
      <c r="FHK2" s="275"/>
      <c r="FHL2" s="279"/>
      <c r="FHM2" s="275"/>
      <c r="FHN2" s="279"/>
      <c r="FHO2" s="275"/>
      <c r="FHP2" s="279"/>
      <c r="FHQ2" s="275"/>
      <c r="FHR2" s="279"/>
      <c r="FHS2" s="275"/>
      <c r="FHT2" s="279"/>
      <c r="FHU2" s="275"/>
      <c r="FHV2" s="279"/>
      <c r="FHW2" s="275"/>
      <c r="FHX2" s="279"/>
      <c r="FHY2" s="275"/>
      <c r="FHZ2" s="279"/>
      <c r="FIA2" s="275"/>
      <c r="FIB2" s="279"/>
      <c r="FIC2" s="275"/>
      <c r="FID2" s="279"/>
      <c r="FIE2" s="275"/>
      <c r="FIF2" s="279"/>
      <c r="FIG2" s="275"/>
      <c r="FIH2" s="279"/>
      <c r="FII2" s="275"/>
      <c r="FIJ2" s="279"/>
      <c r="FIK2" s="275"/>
      <c r="FIL2" s="279"/>
      <c r="FIM2" s="275"/>
      <c r="FIN2" s="279"/>
      <c r="FIO2" s="275"/>
      <c r="FIP2" s="279"/>
      <c r="FIQ2" s="275"/>
      <c r="FIR2" s="279"/>
      <c r="FIS2" s="275"/>
      <c r="FIT2" s="279"/>
      <c r="FIU2" s="275"/>
      <c r="FIV2" s="279"/>
      <c r="FIW2" s="275"/>
      <c r="FIX2" s="279"/>
      <c r="FIY2" s="275"/>
      <c r="FIZ2" s="279"/>
      <c r="FJA2" s="275"/>
      <c r="FJB2" s="279"/>
      <c r="FJC2" s="275"/>
      <c r="FJD2" s="279"/>
      <c r="FJE2" s="275"/>
      <c r="FJF2" s="279"/>
      <c r="FJG2" s="275"/>
      <c r="FJH2" s="279"/>
      <c r="FJI2" s="275"/>
      <c r="FJJ2" s="279"/>
      <c r="FJK2" s="275"/>
      <c r="FJL2" s="279"/>
      <c r="FJM2" s="275"/>
      <c r="FJN2" s="279"/>
      <c r="FJO2" s="275"/>
      <c r="FJP2" s="279"/>
      <c r="FJQ2" s="275"/>
      <c r="FJR2" s="279"/>
      <c r="FJS2" s="275"/>
      <c r="FJT2" s="279"/>
      <c r="FJU2" s="275"/>
      <c r="FJV2" s="279"/>
      <c r="FJW2" s="275"/>
      <c r="FJX2" s="279"/>
      <c r="FJY2" s="275"/>
      <c r="FJZ2" s="279"/>
      <c r="FKA2" s="275"/>
      <c r="FKB2" s="279"/>
      <c r="FKC2" s="275"/>
      <c r="FKD2" s="279"/>
      <c r="FKE2" s="275"/>
      <c r="FKF2" s="279"/>
      <c r="FKG2" s="275"/>
      <c r="FKH2" s="279"/>
      <c r="FKI2" s="275"/>
      <c r="FKJ2" s="279"/>
      <c r="FKK2" s="275"/>
      <c r="FKL2" s="279"/>
      <c r="FKM2" s="275"/>
      <c r="FKN2" s="279"/>
      <c r="FKO2" s="275"/>
      <c r="FKP2" s="279"/>
      <c r="FKQ2" s="275"/>
      <c r="FKR2" s="279"/>
      <c r="FKS2" s="275"/>
      <c r="FKT2" s="279"/>
      <c r="FKU2" s="275"/>
      <c r="FKV2" s="279"/>
      <c r="FKW2" s="275"/>
      <c r="FKX2" s="279"/>
      <c r="FKY2" s="275"/>
      <c r="FKZ2" s="279"/>
      <c r="FLA2" s="275"/>
      <c r="FLB2" s="279"/>
      <c r="FLC2" s="275"/>
      <c r="FLD2" s="279"/>
      <c r="FLE2" s="275"/>
      <c r="FLF2" s="279"/>
      <c r="FLG2" s="275"/>
      <c r="FLH2" s="279"/>
      <c r="FLI2" s="275"/>
      <c r="FLJ2" s="279"/>
      <c r="FLK2" s="275"/>
      <c r="FLL2" s="279"/>
      <c r="FLM2" s="275"/>
      <c r="FLN2" s="279"/>
      <c r="FLO2" s="275"/>
      <c r="FLP2" s="279"/>
      <c r="FLQ2" s="275"/>
      <c r="FLR2" s="279"/>
      <c r="FLS2" s="275"/>
      <c r="FLT2" s="279"/>
      <c r="FLU2" s="275"/>
      <c r="FLV2" s="279"/>
      <c r="FLW2" s="275"/>
      <c r="FLX2" s="279"/>
      <c r="FLY2" s="275"/>
      <c r="FLZ2" s="279"/>
      <c r="FMA2" s="275"/>
      <c r="FMB2" s="279"/>
      <c r="FMC2" s="275"/>
      <c r="FMD2" s="279"/>
      <c r="FME2" s="275"/>
      <c r="FMF2" s="279"/>
      <c r="FMG2" s="275"/>
      <c r="FMH2" s="279"/>
      <c r="FMI2" s="275"/>
      <c r="FMJ2" s="279"/>
      <c r="FMK2" s="275"/>
      <c r="FML2" s="279"/>
      <c r="FMM2" s="275"/>
      <c r="FMN2" s="279"/>
      <c r="FMO2" s="275"/>
      <c r="FMP2" s="279"/>
      <c r="FMQ2" s="275"/>
      <c r="FMR2" s="279"/>
      <c r="FMS2" s="275"/>
      <c r="FMT2" s="279"/>
      <c r="FMU2" s="275"/>
      <c r="FMV2" s="279"/>
      <c r="FMW2" s="275"/>
      <c r="FMX2" s="279"/>
      <c r="FMY2" s="275"/>
      <c r="FMZ2" s="279"/>
      <c r="FNA2" s="275"/>
      <c r="FNB2" s="279"/>
      <c r="FNC2" s="275"/>
      <c r="FND2" s="279"/>
      <c r="FNE2" s="275"/>
      <c r="FNF2" s="279"/>
      <c r="FNG2" s="275"/>
      <c r="FNH2" s="279"/>
      <c r="FNI2" s="275"/>
      <c r="FNJ2" s="279"/>
      <c r="FNK2" s="275"/>
      <c r="FNL2" s="279"/>
      <c r="FNM2" s="275"/>
      <c r="FNN2" s="279"/>
      <c r="FNO2" s="275"/>
      <c r="FNP2" s="279"/>
      <c r="FNQ2" s="275"/>
      <c r="FNR2" s="279"/>
      <c r="FNS2" s="275"/>
      <c r="FNT2" s="279"/>
      <c r="FNU2" s="275"/>
      <c r="FNV2" s="279"/>
      <c r="FNW2" s="275"/>
      <c r="FNX2" s="279"/>
      <c r="FNY2" s="275"/>
      <c r="FNZ2" s="279"/>
      <c r="FOA2" s="275"/>
      <c r="FOB2" s="279"/>
      <c r="FOC2" s="275"/>
      <c r="FOD2" s="279"/>
      <c r="FOE2" s="275"/>
      <c r="FOF2" s="279"/>
      <c r="FOG2" s="275"/>
      <c r="FOH2" s="279"/>
      <c r="FOI2" s="275"/>
      <c r="FOJ2" s="279"/>
      <c r="FOK2" s="275"/>
      <c r="FOL2" s="279"/>
      <c r="FOM2" s="275"/>
      <c r="FON2" s="279"/>
      <c r="FOO2" s="275"/>
      <c r="FOP2" s="279"/>
      <c r="FOQ2" s="275"/>
      <c r="FOR2" s="279"/>
      <c r="FOS2" s="275"/>
      <c r="FOT2" s="279"/>
      <c r="FOU2" s="275"/>
      <c r="FOV2" s="279"/>
      <c r="FOW2" s="275"/>
      <c r="FOX2" s="279"/>
      <c r="FOY2" s="275"/>
      <c r="FOZ2" s="279"/>
      <c r="FPA2" s="275"/>
      <c r="FPB2" s="279"/>
      <c r="FPC2" s="275"/>
      <c r="FPD2" s="279"/>
      <c r="FPE2" s="275"/>
      <c r="FPF2" s="279"/>
      <c r="FPG2" s="275"/>
      <c r="FPH2" s="279"/>
      <c r="FPI2" s="275"/>
      <c r="FPJ2" s="279"/>
      <c r="FPK2" s="275"/>
      <c r="FPL2" s="279"/>
      <c r="FPM2" s="275"/>
      <c r="FPN2" s="279"/>
      <c r="FPO2" s="275"/>
      <c r="FPP2" s="279"/>
      <c r="FPQ2" s="275"/>
      <c r="FPR2" s="279"/>
      <c r="FPS2" s="275"/>
      <c r="FPT2" s="279"/>
      <c r="FPU2" s="275"/>
      <c r="FPV2" s="279"/>
      <c r="FPW2" s="275"/>
      <c r="FPX2" s="279"/>
      <c r="FPY2" s="275"/>
      <c r="FPZ2" s="279"/>
      <c r="FQA2" s="275"/>
      <c r="FQB2" s="279"/>
      <c r="FQC2" s="275"/>
      <c r="FQD2" s="279"/>
      <c r="FQE2" s="275"/>
      <c r="FQF2" s="279"/>
      <c r="FQG2" s="275"/>
      <c r="FQH2" s="279"/>
      <c r="FQI2" s="275"/>
      <c r="FQJ2" s="279"/>
      <c r="FQK2" s="275"/>
      <c r="FQL2" s="279"/>
      <c r="FQM2" s="275"/>
      <c r="FQN2" s="279"/>
      <c r="FQO2" s="275"/>
      <c r="FQP2" s="279"/>
      <c r="FQQ2" s="275"/>
      <c r="FQR2" s="279"/>
      <c r="FQS2" s="275"/>
      <c r="FQT2" s="279"/>
      <c r="FQU2" s="275"/>
      <c r="FQV2" s="279"/>
      <c r="FQW2" s="275"/>
      <c r="FQX2" s="279"/>
      <c r="FQY2" s="275"/>
      <c r="FQZ2" s="279"/>
      <c r="FRA2" s="275"/>
      <c r="FRB2" s="279"/>
      <c r="FRC2" s="275"/>
      <c r="FRD2" s="279"/>
      <c r="FRE2" s="275"/>
      <c r="FRF2" s="279"/>
      <c r="FRG2" s="275"/>
      <c r="FRH2" s="279"/>
      <c r="FRI2" s="275"/>
      <c r="FRJ2" s="279"/>
      <c r="FRK2" s="275"/>
      <c r="FRL2" s="279"/>
      <c r="FRM2" s="275"/>
      <c r="FRN2" s="279"/>
      <c r="FRO2" s="275"/>
      <c r="FRP2" s="279"/>
      <c r="FRQ2" s="275"/>
      <c r="FRR2" s="279"/>
      <c r="FRS2" s="275"/>
      <c r="FRT2" s="279"/>
      <c r="FRU2" s="275"/>
      <c r="FRV2" s="279"/>
      <c r="FRW2" s="275"/>
      <c r="FRX2" s="279"/>
      <c r="FRY2" s="275"/>
      <c r="FRZ2" s="279"/>
      <c r="FSA2" s="275"/>
      <c r="FSB2" s="279"/>
      <c r="FSC2" s="275"/>
      <c r="FSD2" s="279"/>
      <c r="FSE2" s="275"/>
      <c r="FSF2" s="279"/>
      <c r="FSG2" s="275"/>
      <c r="FSH2" s="279"/>
      <c r="FSI2" s="275"/>
      <c r="FSJ2" s="279"/>
      <c r="FSK2" s="275"/>
      <c r="FSL2" s="279"/>
      <c r="FSM2" s="275"/>
      <c r="FSN2" s="279"/>
      <c r="FSO2" s="275"/>
      <c r="FSP2" s="279"/>
      <c r="FSQ2" s="275"/>
      <c r="FSR2" s="279"/>
      <c r="FSS2" s="275"/>
      <c r="FST2" s="279"/>
      <c r="FSU2" s="275"/>
      <c r="FSV2" s="279"/>
      <c r="FSW2" s="275"/>
      <c r="FSX2" s="279"/>
      <c r="FSY2" s="275"/>
      <c r="FSZ2" s="279"/>
      <c r="FTA2" s="275"/>
      <c r="FTB2" s="279"/>
      <c r="FTC2" s="275"/>
      <c r="FTD2" s="279"/>
      <c r="FTE2" s="275"/>
      <c r="FTF2" s="279"/>
      <c r="FTG2" s="275"/>
      <c r="FTH2" s="279"/>
      <c r="FTI2" s="275"/>
      <c r="FTJ2" s="279"/>
      <c r="FTK2" s="275"/>
      <c r="FTL2" s="279"/>
      <c r="FTM2" s="275"/>
      <c r="FTN2" s="279"/>
      <c r="FTO2" s="275"/>
      <c r="FTP2" s="279"/>
      <c r="FTQ2" s="275"/>
      <c r="FTR2" s="279"/>
      <c r="FTS2" s="275"/>
      <c r="FTT2" s="279"/>
      <c r="FTU2" s="275"/>
      <c r="FTV2" s="279"/>
      <c r="FTW2" s="275"/>
      <c r="FTX2" s="279"/>
      <c r="FTY2" s="275"/>
      <c r="FTZ2" s="279"/>
      <c r="FUA2" s="275"/>
      <c r="FUB2" s="279"/>
      <c r="FUC2" s="275"/>
      <c r="FUD2" s="279"/>
      <c r="FUE2" s="275"/>
      <c r="FUF2" s="279"/>
      <c r="FUG2" s="275"/>
      <c r="FUH2" s="279"/>
      <c r="FUI2" s="275"/>
      <c r="FUJ2" s="279"/>
      <c r="FUK2" s="275"/>
      <c r="FUL2" s="279"/>
      <c r="FUM2" s="275"/>
      <c r="FUN2" s="279"/>
      <c r="FUO2" s="275"/>
      <c r="FUP2" s="279"/>
      <c r="FUQ2" s="275"/>
      <c r="FUR2" s="279"/>
      <c r="FUS2" s="275"/>
      <c r="FUT2" s="279"/>
      <c r="FUU2" s="275"/>
      <c r="FUV2" s="279"/>
      <c r="FUW2" s="275"/>
      <c r="FUX2" s="279"/>
      <c r="FUY2" s="275"/>
      <c r="FUZ2" s="279"/>
      <c r="FVA2" s="275"/>
      <c r="FVB2" s="279"/>
      <c r="FVC2" s="275"/>
      <c r="FVD2" s="279"/>
      <c r="FVE2" s="275"/>
      <c r="FVF2" s="279"/>
      <c r="FVG2" s="275"/>
      <c r="FVH2" s="279"/>
      <c r="FVI2" s="275"/>
      <c r="FVJ2" s="279"/>
      <c r="FVK2" s="275"/>
      <c r="FVL2" s="279"/>
      <c r="FVM2" s="275"/>
      <c r="FVN2" s="279"/>
      <c r="FVO2" s="275"/>
      <c r="FVP2" s="279"/>
      <c r="FVQ2" s="275"/>
      <c r="FVR2" s="279"/>
      <c r="FVS2" s="275"/>
      <c r="FVT2" s="279"/>
      <c r="FVU2" s="275"/>
      <c r="FVV2" s="279"/>
      <c r="FVW2" s="275"/>
      <c r="FVX2" s="279"/>
      <c r="FVY2" s="275"/>
      <c r="FVZ2" s="279"/>
      <c r="FWA2" s="275"/>
      <c r="FWB2" s="279"/>
      <c r="FWC2" s="275"/>
      <c r="FWD2" s="279"/>
      <c r="FWE2" s="275"/>
      <c r="FWF2" s="279"/>
      <c r="FWG2" s="275"/>
      <c r="FWH2" s="279"/>
      <c r="FWI2" s="275"/>
      <c r="FWJ2" s="279"/>
      <c r="FWK2" s="275"/>
      <c r="FWL2" s="279"/>
      <c r="FWM2" s="275"/>
      <c r="FWN2" s="279"/>
      <c r="FWO2" s="275"/>
      <c r="FWP2" s="279"/>
      <c r="FWQ2" s="275"/>
      <c r="FWR2" s="279"/>
      <c r="FWS2" s="275"/>
      <c r="FWT2" s="279"/>
      <c r="FWU2" s="275"/>
      <c r="FWV2" s="279"/>
      <c r="FWW2" s="275"/>
      <c r="FWX2" s="279"/>
      <c r="FWY2" s="275"/>
      <c r="FWZ2" s="279"/>
      <c r="FXA2" s="275"/>
      <c r="FXB2" s="279"/>
      <c r="FXC2" s="275"/>
      <c r="FXD2" s="279"/>
      <c r="FXE2" s="275"/>
      <c r="FXF2" s="279"/>
      <c r="FXG2" s="275"/>
      <c r="FXH2" s="279"/>
      <c r="FXI2" s="275"/>
      <c r="FXJ2" s="279"/>
      <c r="FXK2" s="275"/>
      <c r="FXL2" s="279"/>
      <c r="FXM2" s="275"/>
      <c r="FXN2" s="279"/>
      <c r="FXO2" s="275"/>
      <c r="FXP2" s="279"/>
      <c r="FXQ2" s="275"/>
      <c r="FXR2" s="279"/>
      <c r="FXS2" s="275"/>
      <c r="FXT2" s="279"/>
      <c r="FXU2" s="275"/>
      <c r="FXV2" s="279"/>
      <c r="FXW2" s="275"/>
      <c r="FXX2" s="279"/>
      <c r="FXY2" s="275"/>
      <c r="FXZ2" s="279"/>
      <c r="FYA2" s="275"/>
      <c r="FYB2" s="279"/>
      <c r="FYC2" s="275"/>
      <c r="FYD2" s="279"/>
      <c r="FYE2" s="275"/>
      <c r="FYF2" s="279"/>
      <c r="FYG2" s="275"/>
      <c r="FYH2" s="279"/>
      <c r="FYI2" s="275"/>
      <c r="FYJ2" s="279"/>
      <c r="FYK2" s="275"/>
      <c r="FYL2" s="279"/>
      <c r="FYM2" s="275"/>
      <c r="FYN2" s="279"/>
      <c r="FYO2" s="275"/>
      <c r="FYP2" s="279"/>
      <c r="FYQ2" s="275"/>
      <c r="FYR2" s="279"/>
      <c r="FYS2" s="275"/>
      <c r="FYT2" s="279"/>
      <c r="FYU2" s="275"/>
      <c r="FYV2" s="279"/>
      <c r="FYW2" s="275"/>
      <c r="FYX2" s="279"/>
      <c r="FYY2" s="275"/>
      <c r="FYZ2" s="279"/>
      <c r="FZA2" s="275"/>
      <c r="FZB2" s="279"/>
      <c r="FZC2" s="275"/>
      <c r="FZD2" s="279"/>
      <c r="FZE2" s="275"/>
      <c r="FZF2" s="279"/>
      <c r="FZG2" s="275"/>
      <c r="FZH2" s="279"/>
      <c r="FZI2" s="275"/>
      <c r="FZJ2" s="279"/>
      <c r="FZK2" s="275"/>
      <c r="FZL2" s="279"/>
      <c r="FZM2" s="275"/>
      <c r="FZN2" s="279"/>
      <c r="FZO2" s="275"/>
      <c r="FZP2" s="279"/>
      <c r="FZQ2" s="275"/>
      <c r="FZR2" s="279"/>
      <c r="FZS2" s="275"/>
      <c r="FZT2" s="279"/>
      <c r="FZU2" s="275"/>
      <c r="FZV2" s="279"/>
      <c r="FZW2" s="275"/>
      <c r="FZX2" s="279"/>
      <c r="FZY2" s="275"/>
      <c r="FZZ2" s="279"/>
      <c r="GAA2" s="275"/>
      <c r="GAB2" s="279"/>
      <c r="GAC2" s="275"/>
      <c r="GAD2" s="279"/>
      <c r="GAE2" s="275"/>
      <c r="GAF2" s="279"/>
      <c r="GAG2" s="275"/>
      <c r="GAH2" s="279"/>
      <c r="GAI2" s="275"/>
      <c r="GAJ2" s="279"/>
      <c r="GAK2" s="275"/>
      <c r="GAL2" s="279"/>
      <c r="GAM2" s="275"/>
      <c r="GAN2" s="279"/>
      <c r="GAO2" s="275"/>
      <c r="GAP2" s="279"/>
      <c r="GAQ2" s="275"/>
      <c r="GAR2" s="279"/>
      <c r="GAS2" s="275"/>
      <c r="GAT2" s="279"/>
      <c r="GAU2" s="275"/>
      <c r="GAV2" s="279"/>
      <c r="GAW2" s="275"/>
      <c r="GAX2" s="279"/>
      <c r="GAY2" s="275"/>
      <c r="GAZ2" s="279"/>
      <c r="GBA2" s="275"/>
      <c r="GBB2" s="279"/>
      <c r="GBC2" s="275"/>
      <c r="GBD2" s="279"/>
      <c r="GBE2" s="275"/>
      <c r="GBF2" s="279"/>
      <c r="GBG2" s="275"/>
      <c r="GBH2" s="279"/>
      <c r="GBI2" s="275"/>
      <c r="GBJ2" s="279"/>
      <c r="GBK2" s="275"/>
      <c r="GBL2" s="279"/>
      <c r="GBM2" s="275"/>
      <c r="GBN2" s="279"/>
      <c r="GBO2" s="275"/>
      <c r="GBP2" s="279"/>
      <c r="GBQ2" s="275"/>
      <c r="GBR2" s="279"/>
      <c r="GBS2" s="275"/>
      <c r="GBT2" s="279"/>
      <c r="GBU2" s="275"/>
      <c r="GBV2" s="279"/>
      <c r="GBW2" s="275"/>
      <c r="GBX2" s="279"/>
      <c r="GBY2" s="275"/>
      <c r="GBZ2" s="279"/>
      <c r="GCA2" s="275"/>
      <c r="GCB2" s="279"/>
      <c r="GCC2" s="275"/>
      <c r="GCD2" s="279"/>
      <c r="GCE2" s="275"/>
      <c r="GCF2" s="279"/>
      <c r="GCG2" s="275"/>
      <c r="GCH2" s="279"/>
      <c r="GCI2" s="275"/>
      <c r="GCJ2" s="279"/>
      <c r="GCK2" s="275"/>
      <c r="GCL2" s="279"/>
      <c r="GCM2" s="275"/>
      <c r="GCN2" s="279"/>
      <c r="GCO2" s="275"/>
      <c r="GCP2" s="279"/>
      <c r="GCQ2" s="275"/>
      <c r="GCR2" s="279"/>
      <c r="GCS2" s="275"/>
      <c r="GCT2" s="279"/>
      <c r="GCU2" s="275"/>
      <c r="GCV2" s="279"/>
      <c r="GCW2" s="275"/>
      <c r="GCX2" s="279"/>
      <c r="GCY2" s="275"/>
      <c r="GCZ2" s="279"/>
      <c r="GDA2" s="275"/>
      <c r="GDB2" s="279"/>
      <c r="GDC2" s="275"/>
      <c r="GDD2" s="279"/>
      <c r="GDE2" s="275"/>
      <c r="GDF2" s="279"/>
      <c r="GDG2" s="275"/>
      <c r="GDH2" s="279"/>
      <c r="GDI2" s="275"/>
      <c r="GDJ2" s="279"/>
      <c r="GDK2" s="275"/>
      <c r="GDL2" s="279"/>
      <c r="GDM2" s="275"/>
      <c r="GDN2" s="279"/>
      <c r="GDO2" s="275"/>
      <c r="GDP2" s="279"/>
      <c r="GDQ2" s="275"/>
      <c r="GDR2" s="279"/>
      <c r="GDS2" s="275"/>
      <c r="GDT2" s="279"/>
      <c r="GDU2" s="275"/>
      <c r="GDV2" s="279"/>
      <c r="GDW2" s="275"/>
      <c r="GDX2" s="279"/>
      <c r="GDY2" s="275"/>
      <c r="GDZ2" s="279"/>
      <c r="GEA2" s="275"/>
      <c r="GEB2" s="279"/>
      <c r="GEC2" s="275"/>
      <c r="GED2" s="279"/>
      <c r="GEE2" s="275"/>
      <c r="GEF2" s="279"/>
      <c r="GEG2" s="275"/>
      <c r="GEH2" s="279"/>
      <c r="GEI2" s="275"/>
      <c r="GEJ2" s="279"/>
      <c r="GEK2" s="275"/>
      <c r="GEL2" s="279"/>
      <c r="GEM2" s="275"/>
      <c r="GEN2" s="279"/>
      <c r="GEO2" s="275"/>
      <c r="GEP2" s="279"/>
      <c r="GEQ2" s="275"/>
      <c r="GER2" s="279"/>
      <c r="GES2" s="275"/>
      <c r="GET2" s="279"/>
      <c r="GEU2" s="275"/>
      <c r="GEV2" s="279"/>
      <c r="GEW2" s="275"/>
      <c r="GEX2" s="279"/>
      <c r="GEY2" s="275"/>
      <c r="GEZ2" s="279"/>
      <c r="GFA2" s="275"/>
      <c r="GFB2" s="279"/>
      <c r="GFC2" s="275"/>
      <c r="GFD2" s="279"/>
      <c r="GFE2" s="275"/>
      <c r="GFF2" s="279"/>
      <c r="GFG2" s="275"/>
      <c r="GFH2" s="279"/>
      <c r="GFI2" s="275"/>
      <c r="GFJ2" s="279"/>
      <c r="GFK2" s="275"/>
      <c r="GFL2" s="279"/>
      <c r="GFM2" s="275"/>
      <c r="GFN2" s="279"/>
      <c r="GFO2" s="275"/>
      <c r="GFP2" s="279"/>
      <c r="GFQ2" s="275"/>
      <c r="GFR2" s="279"/>
      <c r="GFS2" s="275"/>
      <c r="GFT2" s="279"/>
      <c r="GFU2" s="275"/>
      <c r="GFV2" s="279"/>
      <c r="GFW2" s="275"/>
      <c r="GFX2" s="279"/>
      <c r="GFY2" s="275"/>
      <c r="GFZ2" s="279"/>
      <c r="GGA2" s="275"/>
      <c r="GGB2" s="279"/>
      <c r="GGC2" s="275"/>
      <c r="GGD2" s="279"/>
      <c r="GGE2" s="275"/>
      <c r="GGF2" s="279"/>
      <c r="GGG2" s="275"/>
      <c r="GGH2" s="279"/>
      <c r="GGI2" s="275"/>
      <c r="GGJ2" s="279"/>
      <c r="GGK2" s="275"/>
      <c r="GGL2" s="279"/>
      <c r="GGM2" s="275"/>
      <c r="GGN2" s="279"/>
      <c r="GGO2" s="275"/>
      <c r="GGP2" s="279"/>
      <c r="GGQ2" s="275"/>
      <c r="GGR2" s="279"/>
      <c r="GGS2" s="275"/>
      <c r="GGT2" s="279"/>
      <c r="GGU2" s="275"/>
      <c r="GGV2" s="279"/>
      <c r="GGW2" s="275"/>
      <c r="GGX2" s="279"/>
      <c r="GGY2" s="275"/>
      <c r="GGZ2" s="279"/>
      <c r="GHA2" s="275"/>
      <c r="GHB2" s="279"/>
      <c r="GHC2" s="275"/>
      <c r="GHD2" s="279"/>
      <c r="GHE2" s="275"/>
      <c r="GHF2" s="279"/>
      <c r="GHG2" s="275"/>
      <c r="GHH2" s="279"/>
      <c r="GHI2" s="275"/>
      <c r="GHJ2" s="279"/>
      <c r="GHK2" s="275"/>
      <c r="GHL2" s="279"/>
      <c r="GHM2" s="275"/>
      <c r="GHN2" s="279"/>
      <c r="GHO2" s="275"/>
      <c r="GHP2" s="279"/>
      <c r="GHQ2" s="275"/>
      <c r="GHR2" s="279"/>
      <c r="GHS2" s="275"/>
      <c r="GHT2" s="279"/>
      <c r="GHU2" s="275"/>
      <c r="GHV2" s="279"/>
      <c r="GHW2" s="275"/>
      <c r="GHX2" s="279"/>
      <c r="GHY2" s="275"/>
      <c r="GHZ2" s="279"/>
      <c r="GIA2" s="275"/>
      <c r="GIB2" s="279"/>
      <c r="GIC2" s="275"/>
      <c r="GID2" s="279"/>
      <c r="GIE2" s="275"/>
      <c r="GIF2" s="279"/>
      <c r="GIG2" s="275"/>
      <c r="GIH2" s="279"/>
      <c r="GII2" s="275"/>
      <c r="GIJ2" s="279"/>
      <c r="GIK2" s="275"/>
      <c r="GIL2" s="279"/>
      <c r="GIM2" s="275"/>
      <c r="GIN2" s="279"/>
      <c r="GIO2" s="275"/>
      <c r="GIP2" s="279"/>
      <c r="GIQ2" s="275"/>
      <c r="GIR2" s="279"/>
      <c r="GIS2" s="275"/>
      <c r="GIT2" s="279"/>
      <c r="GIU2" s="275"/>
      <c r="GIV2" s="279"/>
      <c r="GIW2" s="275"/>
      <c r="GIX2" s="279"/>
      <c r="GIY2" s="275"/>
      <c r="GIZ2" s="279"/>
      <c r="GJA2" s="275"/>
      <c r="GJB2" s="279"/>
      <c r="GJC2" s="275"/>
      <c r="GJD2" s="279"/>
      <c r="GJE2" s="275"/>
      <c r="GJF2" s="279"/>
      <c r="GJG2" s="275"/>
      <c r="GJH2" s="279"/>
      <c r="GJI2" s="275"/>
      <c r="GJJ2" s="279"/>
      <c r="GJK2" s="275"/>
      <c r="GJL2" s="279"/>
      <c r="GJM2" s="275"/>
      <c r="GJN2" s="279"/>
      <c r="GJO2" s="275"/>
      <c r="GJP2" s="279"/>
      <c r="GJQ2" s="275"/>
      <c r="GJR2" s="279"/>
      <c r="GJS2" s="275"/>
      <c r="GJT2" s="279"/>
      <c r="GJU2" s="275"/>
      <c r="GJV2" s="279"/>
      <c r="GJW2" s="275"/>
      <c r="GJX2" s="279"/>
      <c r="GJY2" s="275"/>
      <c r="GJZ2" s="279"/>
      <c r="GKA2" s="275"/>
      <c r="GKB2" s="279"/>
      <c r="GKC2" s="275"/>
      <c r="GKD2" s="279"/>
      <c r="GKE2" s="275"/>
      <c r="GKF2" s="279"/>
      <c r="GKG2" s="275"/>
      <c r="GKH2" s="279"/>
      <c r="GKI2" s="275"/>
      <c r="GKJ2" s="279"/>
      <c r="GKK2" s="275"/>
      <c r="GKL2" s="279"/>
      <c r="GKM2" s="275"/>
      <c r="GKN2" s="279"/>
      <c r="GKO2" s="275"/>
      <c r="GKP2" s="279"/>
      <c r="GKQ2" s="275"/>
      <c r="GKR2" s="279"/>
      <c r="GKS2" s="275"/>
      <c r="GKT2" s="279"/>
      <c r="GKU2" s="275"/>
      <c r="GKV2" s="279"/>
      <c r="GKW2" s="275"/>
      <c r="GKX2" s="279"/>
      <c r="GKY2" s="275"/>
      <c r="GKZ2" s="279"/>
      <c r="GLA2" s="275"/>
      <c r="GLB2" s="279"/>
      <c r="GLC2" s="275"/>
      <c r="GLD2" s="279"/>
      <c r="GLE2" s="275"/>
      <c r="GLF2" s="279"/>
      <c r="GLG2" s="275"/>
      <c r="GLH2" s="279"/>
      <c r="GLI2" s="275"/>
      <c r="GLJ2" s="279"/>
      <c r="GLK2" s="275"/>
      <c r="GLL2" s="279"/>
      <c r="GLM2" s="275"/>
      <c r="GLN2" s="279"/>
      <c r="GLO2" s="275"/>
      <c r="GLP2" s="279"/>
      <c r="GLQ2" s="275"/>
      <c r="GLR2" s="279"/>
      <c r="GLS2" s="275"/>
      <c r="GLT2" s="279"/>
      <c r="GLU2" s="275"/>
      <c r="GLV2" s="279"/>
      <c r="GLW2" s="275"/>
      <c r="GLX2" s="279"/>
      <c r="GLY2" s="275"/>
      <c r="GLZ2" s="279"/>
      <c r="GMA2" s="275"/>
      <c r="GMB2" s="279"/>
      <c r="GMC2" s="275"/>
      <c r="GMD2" s="279"/>
      <c r="GME2" s="275"/>
      <c r="GMF2" s="279"/>
      <c r="GMG2" s="275"/>
      <c r="GMH2" s="279"/>
      <c r="GMI2" s="275"/>
      <c r="GMJ2" s="279"/>
      <c r="GMK2" s="275"/>
      <c r="GML2" s="279"/>
      <c r="GMM2" s="275"/>
      <c r="GMN2" s="279"/>
      <c r="GMO2" s="275"/>
      <c r="GMP2" s="279"/>
      <c r="GMQ2" s="275"/>
      <c r="GMR2" s="279"/>
      <c r="GMS2" s="275"/>
      <c r="GMT2" s="279"/>
      <c r="GMU2" s="275"/>
      <c r="GMV2" s="279"/>
      <c r="GMW2" s="275"/>
      <c r="GMX2" s="279"/>
      <c r="GMY2" s="275"/>
      <c r="GMZ2" s="279"/>
      <c r="GNA2" s="275"/>
      <c r="GNB2" s="279"/>
      <c r="GNC2" s="275"/>
      <c r="GND2" s="279"/>
      <c r="GNE2" s="275"/>
      <c r="GNF2" s="279"/>
      <c r="GNG2" s="275"/>
      <c r="GNH2" s="279"/>
      <c r="GNI2" s="275"/>
      <c r="GNJ2" s="279"/>
      <c r="GNK2" s="275"/>
      <c r="GNL2" s="279"/>
      <c r="GNM2" s="275"/>
      <c r="GNN2" s="279"/>
      <c r="GNO2" s="275"/>
      <c r="GNP2" s="279"/>
      <c r="GNQ2" s="275"/>
      <c r="GNR2" s="279"/>
      <c r="GNS2" s="275"/>
      <c r="GNT2" s="279"/>
      <c r="GNU2" s="275"/>
      <c r="GNV2" s="279"/>
      <c r="GNW2" s="275"/>
      <c r="GNX2" s="279"/>
      <c r="GNY2" s="275"/>
      <c r="GNZ2" s="279"/>
      <c r="GOA2" s="275"/>
      <c r="GOB2" s="279"/>
      <c r="GOC2" s="275"/>
      <c r="GOD2" s="279"/>
      <c r="GOE2" s="275"/>
      <c r="GOF2" s="279"/>
      <c r="GOG2" s="275"/>
      <c r="GOH2" s="279"/>
      <c r="GOI2" s="275"/>
      <c r="GOJ2" s="279"/>
      <c r="GOK2" s="275"/>
      <c r="GOL2" s="279"/>
      <c r="GOM2" s="275"/>
      <c r="GON2" s="279"/>
      <c r="GOO2" s="275"/>
      <c r="GOP2" s="279"/>
      <c r="GOQ2" s="275"/>
      <c r="GOR2" s="279"/>
      <c r="GOS2" s="275"/>
      <c r="GOT2" s="279"/>
      <c r="GOU2" s="275"/>
      <c r="GOV2" s="279"/>
      <c r="GOW2" s="275"/>
      <c r="GOX2" s="279"/>
      <c r="GOY2" s="275"/>
      <c r="GOZ2" s="279"/>
      <c r="GPA2" s="275"/>
      <c r="GPB2" s="279"/>
      <c r="GPC2" s="275"/>
      <c r="GPD2" s="279"/>
      <c r="GPE2" s="275"/>
      <c r="GPF2" s="279"/>
      <c r="GPG2" s="275"/>
      <c r="GPH2" s="279"/>
      <c r="GPI2" s="275"/>
      <c r="GPJ2" s="279"/>
      <c r="GPK2" s="275"/>
      <c r="GPL2" s="279"/>
      <c r="GPM2" s="275"/>
      <c r="GPN2" s="279"/>
      <c r="GPO2" s="275"/>
      <c r="GPP2" s="279"/>
      <c r="GPQ2" s="275"/>
      <c r="GPR2" s="279"/>
      <c r="GPS2" s="275"/>
      <c r="GPT2" s="279"/>
      <c r="GPU2" s="275"/>
      <c r="GPV2" s="279"/>
      <c r="GPW2" s="275"/>
      <c r="GPX2" s="279"/>
      <c r="GPY2" s="275"/>
      <c r="GPZ2" s="279"/>
      <c r="GQA2" s="275"/>
      <c r="GQB2" s="279"/>
      <c r="GQC2" s="275"/>
      <c r="GQD2" s="279"/>
      <c r="GQE2" s="275"/>
      <c r="GQF2" s="279"/>
      <c r="GQG2" s="275"/>
      <c r="GQH2" s="279"/>
      <c r="GQI2" s="275"/>
      <c r="GQJ2" s="279"/>
      <c r="GQK2" s="275"/>
      <c r="GQL2" s="279"/>
      <c r="GQM2" s="275"/>
      <c r="GQN2" s="279"/>
      <c r="GQO2" s="275"/>
      <c r="GQP2" s="279"/>
      <c r="GQQ2" s="275"/>
      <c r="GQR2" s="279"/>
      <c r="GQS2" s="275"/>
      <c r="GQT2" s="279"/>
      <c r="GQU2" s="275"/>
      <c r="GQV2" s="279"/>
      <c r="GQW2" s="275"/>
      <c r="GQX2" s="279"/>
      <c r="GQY2" s="275"/>
      <c r="GQZ2" s="279"/>
      <c r="GRA2" s="275"/>
      <c r="GRB2" s="279"/>
      <c r="GRC2" s="275"/>
      <c r="GRD2" s="279"/>
      <c r="GRE2" s="275"/>
      <c r="GRF2" s="279"/>
      <c r="GRG2" s="275"/>
      <c r="GRH2" s="279"/>
      <c r="GRI2" s="275"/>
      <c r="GRJ2" s="279"/>
      <c r="GRK2" s="275"/>
      <c r="GRL2" s="279"/>
      <c r="GRM2" s="275"/>
      <c r="GRN2" s="279"/>
      <c r="GRO2" s="275"/>
      <c r="GRP2" s="279"/>
      <c r="GRQ2" s="275"/>
      <c r="GRR2" s="279"/>
      <c r="GRS2" s="275"/>
      <c r="GRT2" s="279"/>
      <c r="GRU2" s="275"/>
      <c r="GRV2" s="279"/>
      <c r="GRW2" s="275"/>
      <c r="GRX2" s="279"/>
      <c r="GRY2" s="275"/>
      <c r="GRZ2" s="279"/>
      <c r="GSA2" s="275"/>
      <c r="GSB2" s="279"/>
      <c r="GSC2" s="275"/>
      <c r="GSD2" s="279"/>
      <c r="GSE2" s="275"/>
      <c r="GSF2" s="279"/>
      <c r="GSG2" s="275"/>
      <c r="GSH2" s="279"/>
      <c r="GSI2" s="275"/>
      <c r="GSJ2" s="279"/>
      <c r="GSK2" s="275"/>
      <c r="GSL2" s="279"/>
      <c r="GSM2" s="275"/>
      <c r="GSN2" s="279"/>
      <c r="GSO2" s="275"/>
      <c r="GSP2" s="279"/>
      <c r="GSQ2" s="275"/>
      <c r="GSR2" s="279"/>
      <c r="GSS2" s="275"/>
      <c r="GST2" s="279"/>
      <c r="GSU2" s="275"/>
      <c r="GSV2" s="279"/>
      <c r="GSW2" s="275"/>
      <c r="GSX2" s="279"/>
      <c r="GSY2" s="275"/>
      <c r="GSZ2" s="279"/>
      <c r="GTA2" s="275"/>
      <c r="GTB2" s="279"/>
      <c r="GTC2" s="275"/>
      <c r="GTD2" s="279"/>
      <c r="GTE2" s="275"/>
      <c r="GTF2" s="279"/>
      <c r="GTG2" s="275"/>
      <c r="GTH2" s="279"/>
      <c r="GTI2" s="275"/>
      <c r="GTJ2" s="279"/>
      <c r="GTK2" s="275"/>
      <c r="GTL2" s="279"/>
      <c r="GTM2" s="275"/>
      <c r="GTN2" s="279"/>
      <c r="GTO2" s="275"/>
      <c r="GTP2" s="279"/>
      <c r="GTQ2" s="275"/>
      <c r="GTR2" s="279"/>
      <c r="GTS2" s="275"/>
      <c r="GTT2" s="279"/>
      <c r="GTU2" s="275"/>
      <c r="GTV2" s="279"/>
      <c r="GTW2" s="275"/>
      <c r="GTX2" s="279"/>
      <c r="GTY2" s="275"/>
      <c r="GTZ2" s="279"/>
      <c r="GUA2" s="275"/>
      <c r="GUB2" s="279"/>
      <c r="GUC2" s="275"/>
      <c r="GUD2" s="279"/>
      <c r="GUE2" s="275"/>
      <c r="GUF2" s="279"/>
      <c r="GUG2" s="275"/>
      <c r="GUH2" s="279"/>
      <c r="GUI2" s="275"/>
      <c r="GUJ2" s="279"/>
      <c r="GUK2" s="275"/>
      <c r="GUL2" s="279"/>
      <c r="GUM2" s="275"/>
      <c r="GUN2" s="279"/>
      <c r="GUO2" s="275"/>
      <c r="GUP2" s="279"/>
      <c r="GUQ2" s="275"/>
      <c r="GUR2" s="279"/>
      <c r="GUS2" s="275"/>
      <c r="GUT2" s="279"/>
      <c r="GUU2" s="275"/>
      <c r="GUV2" s="279"/>
      <c r="GUW2" s="275"/>
      <c r="GUX2" s="279"/>
      <c r="GUY2" s="275"/>
      <c r="GUZ2" s="279"/>
      <c r="GVA2" s="275"/>
      <c r="GVB2" s="279"/>
      <c r="GVC2" s="275"/>
      <c r="GVD2" s="279"/>
      <c r="GVE2" s="275"/>
      <c r="GVF2" s="279"/>
      <c r="GVG2" s="275"/>
      <c r="GVH2" s="279"/>
      <c r="GVI2" s="275"/>
      <c r="GVJ2" s="279"/>
      <c r="GVK2" s="275"/>
      <c r="GVL2" s="279"/>
      <c r="GVM2" s="275"/>
      <c r="GVN2" s="279"/>
      <c r="GVO2" s="275"/>
      <c r="GVP2" s="279"/>
      <c r="GVQ2" s="275"/>
      <c r="GVR2" s="279"/>
      <c r="GVS2" s="275"/>
      <c r="GVT2" s="279"/>
      <c r="GVU2" s="275"/>
      <c r="GVV2" s="279"/>
      <c r="GVW2" s="275"/>
      <c r="GVX2" s="279"/>
      <c r="GVY2" s="275"/>
      <c r="GVZ2" s="279"/>
      <c r="GWA2" s="275"/>
      <c r="GWB2" s="279"/>
      <c r="GWC2" s="275"/>
      <c r="GWD2" s="279"/>
      <c r="GWE2" s="275"/>
      <c r="GWF2" s="279"/>
      <c r="GWG2" s="275"/>
      <c r="GWH2" s="279"/>
      <c r="GWI2" s="275"/>
      <c r="GWJ2" s="279"/>
      <c r="GWK2" s="275"/>
      <c r="GWL2" s="279"/>
      <c r="GWM2" s="275"/>
      <c r="GWN2" s="279"/>
      <c r="GWO2" s="275"/>
      <c r="GWP2" s="279"/>
      <c r="GWQ2" s="275"/>
      <c r="GWR2" s="279"/>
      <c r="GWS2" s="275"/>
      <c r="GWT2" s="279"/>
      <c r="GWU2" s="275"/>
      <c r="GWV2" s="279"/>
      <c r="GWW2" s="275"/>
      <c r="GWX2" s="279"/>
      <c r="GWY2" s="275"/>
      <c r="GWZ2" s="279"/>
      <c r="GXA2" s="275"/>
      <c r="GXB2" s="279"/>
      <c r="GXC2" s="275"/>
      <c r="GXD2" s="279"/>
      <c r="GXE2" s="275"/>
      <c r="GXF2" s="279"/>
      <c r="GXG2" s="275"/>
      <c r="GXH2" s="279"/>
      <c r="GXI2" s="275"/>
      <c r="GXJ2" s="279"/>
      <c r="GXK2" s="275"/>
      <c r="GXL2" s="279"/>
      <c r="GXM2" s="275"/>
      <c r="GXN2" s="279"/>
      <c r="GXO2" s="275"/>
      <c r="GXP2" s="279"/>
      <c r="GXQ2" s="275"/>
      <c r="GXR2" s="279"/>
      <c r="GXS2" s="275"/>
      <c r="GXT2" s="279"/>
      <c r="GXU2" s="275"/>
      <c r="GXV2" s="279"/>
      <c r="GXW2" s="275"/>
      <c r="GXX2" s="279"/>
      <c r="GXY2" s="275"/>
      <c r="GXZ2" s="279"/>
      <c r="GYA2" s="275"/>
      <c r="GYB2" s="279"/>
      <c r="GYC2" s="275"/>
      <c r="GYD2" s="279"/>
      <c r="GYE2" s="275"/>
      <c r="GYF2" s="279"/>
      <c r="GYG2" s="275"/>
      <c r="GYH2" s="279"/>
      <c r="GYI2" s="275"/>
      <c r="GYJ2" s="279"/>
      <c r="GYK2" s="275"/>
      <c r="GYL2" s="279"/>
      <c r="GYM2" s="275"/>
      <c r="GYN2" s="279"/>
      <c r="GYO2" s="275"/>
      <c r="GYP2" s="279"/>
      <c r="GYQ2" s="275"/>
      <c r="GYR2" s="279"/>
      <c r="GYS2" s="275"/>
      <c r="GYT2" s="279"/>
      <c r="GYU2" s="275"/>
      <c r="GYV2" s="279"/>
      <c r="GYW2" s="275"/>
      <c r="GYX2" s="279"/>
      <c r="GYY2" s="275"/>
      <c r="GYZ2" s="279"/>
      <c r="GZA2" s="275"/>
      <c r="GZB2" s="279"/>
      <c r="GZC2" s="275"/>
      <c r="GZD2" s="279"/>
      <c r="GZE2" s="275"/>
      <c r="GZF2" s="279"/>
      <c r="GZG2" s="275"/>
      <c r="GZH2" s="279"/>
      <c r="GZI2" s="275"/>
      <c r="GZJ2" s="279"/>
      <c r="GZK2" s="275"/>
      <c r="GZL2" s="279"/>
      <c r="GZM2" s="275"/>
      <c r="GZN2" s="279"/>
      <c r="GZO2" s="275"/>
      <c r="GZP2" s="279"/>
      <c r="GZQ2" s="275"/>
      <c r="GZR2" s="279"/>
      <c r="GZS2" s="275"/>
      <c r="GZT2" s="279"/>
      <c r="GZU2" s="275"/>
      <c r="GZV2" s="279"/>
      <c r="GZW2" s="275"/>
      <c r="GZX2" s="279"/>
      <c r="GZY2" s="275"/>
      <c r="GZZ2" s="279"/>
      <c r="HAA2" s="275"/>
      <c r="HAB2" s="279"/>
      <c r="HAC2" s="275"/>
      <c r="HAD2" s="279"/>
      <c r="HAE2" s="275"/>
      <c r="HAF2" s="279"/>
      <c r="HAG2" s="275"/>
      <c r="HAH2" s="279"/>
      <c r="HAI2" s="275"/>
      <c r="HAJ2" s="279"/>
      <c r="HAK2" s="275"/>
      <c r="HAL2" s="279"/>
      <c r="HAM2" s="275"/>
      <c r="HAN2" s="279"/>
      <c r="HAO2" s="275"/>
      <c r="HAP2" s="279"/>
      <c r="HAQ2" s="275"/>
      <c r="HAR2" s="279"/>
      <c r="HAS2" s="275"/>
      <c r="HAT2" s="279"/>
      <c r="HAU2" s="275"/>
      <c r="HAV2" s="279"/>
      <c r="HAW2" s="275"/>
      <c r="HAX2" s="279"/>
      <c r="HAY2" s="275"/>
      <c r="HAZ2" s="279"/>
      <c r="HBA2" s="275"/>
      <c r="HBB2" s="279"/>
      <c r="HBC2" s="275"/>
      <c r="HBD2" s="279"/>
      <c r="HBE2" s="275"/>
      <c r="HBF2" s="279"/>
      <c r="HBG2" s="275"/>
      <c r="HBH2" s="279"/>
      <c r="HBI2" s="275"/>
      <c r="HBJ2" s="279"/>
      <c r="HBK2" s="275"/>
      <c r="HBL2" s="279"/>
      <c r="HBM2" s="275"/>
      <c r="HBN2" s="279"/>
      <c r="HBO2" s="275"/>
      <c r="HBP2" s="279"/>
      <c r="HBQ2" s="275"/>
      <c r="HBR2" s="279"/>
      <c r="HBS2" s="275"/>
      <c r="HBT2" s="279"/>
      <c r="HBU2" s="275"/>
      <c r="HBV2" s="279"/>
      <c r="HBW2" s="275"/>
      <c r="HBX2" s="279"/>
      <c r="HBY2" s="275"/>
      <c r="HBZ2" s="279"/>
      <c r="HCA2" s="275"/>
      <c r="HCB2" s="279"/>
      <c r="HCC2" s="275"/>
      <c r="HCD2" s="279"/>
      <c r="HCE2" s="275"/>
      <c r="HCF2" s="279"/>
      <c r="HCG2" s="275"/>
      <c r="HCH2" s="279"/>
      <c r="HCI2" s="275"/>
      <c r="HCJ2" s="279"/>
      <c r="HCK2" s="275"/>
      <c r="HCL2" s="279"/>
      <c r="HCM2" s="275"/>
      <c r="HCN2" s="279"/>
      <c r="HCO2" s="275"/>
      <c r="HCP2" s="279"/>
      <c r="HCQ2" s="275"/>
      <c r="HCR2" s="279"/>
      <c r="HCS2" s="275"/>
      <c r="HCT2" s="279"/>
      <c r="HCU2" s="275"/>
      <c r="HCV2" s="279"/>
      <c r="HCW2" s="275"/>
      <c r="HCX2" s="279"/>
      <c r="HCY2" s="275"/>
      <c r="HCZ2" s="279"/>
      <c r="HDA2" s="275"/>
      <c r="HDB2" s="279"/>
      <c r="HDC2" s="275"/>
      <c r="HDD2" s="279"/>
      <c r="HDE2" s="275"/>
      <c r="HDF2" s="279"/>
      <c r="HDG2" s="275"/>
      <c r="HDH2" s="279"/>
      <c r="HDI2" s="275"/>
      <c r="HDJ2" s="279"/>
      <c r="HDK2" s="275"/>
      <c r="HDL2" s="279"/>
      <c r="HDM2" s="275"/>
      <c r="HDN2" s="279"/>
      <c r="HDO2" s="275"/>
      <c r="HDP2" s="279"/>
      <c r="HDQ2" s="275"/>
      <c r="HDR2" s="279"/>
      <c r="HDS2" s="275"/>
      <c r="HDT2" s="279"/>
      <c r="HDU2" s="275"/>
      <c r="HDV2" s="279"/>
      <c r="HDW2" s="275"/>
      <c r="HDX2" s="279"/>
      <c r="HDY2" s="275"/>
      <c r="HDZ2" s="279"/>
      <c r="HEA2" s="275"/>
      <c r="HEB2" s="279"/>
      <c r="HEC2" s="275"/>
      <c r="HED2" s="279"/>
      <c r="HEE2" s="275"/>
      <c r="HEF2" s="279"/>
      <c r="HEG2" s="275"/>
      <c r="HEH2" s="279"/>
      <c r="HEI2" s="275"/>
      <c r="HEJ2" s="279"/>
      <c r="HEK2" s="275"/>
      <c r="HEL2" s="279"/>
      <c r="HEM2" s="275"/>
      <c r="HEN2" s="279"/>
      <c r="HEO2" s="275"/>
      <c r="HEP2" s="279"/>
      <c r="HEQ2" s="275"/>
      <c r="HER2" s="279"/>
      <c r="HES2" s="275"/>
      <c r="HET2" s="279"/>
      <c r="HEU2" s="275"/>
      <c r="HEV2" s="279"/>
      <c r="HEW2" s="275"/>
      <c r="HEX2" s="279"/>
      <c r="HEY2" s="275"/>
      <c r="HEZ2" s="279"/>
      <c r="HFA2" s="275"/>
      <c r="HFB2" s="279"/>
      <c r="HFC2" s="275"/>
      <c r="HFD2" s="279"/>
      <c r="HFE2" s="275"/>
      <c r="HFF2" s="279"/>
      <c r="HFG2" s="275"/>
      <c r="HFH2" s="279"/>
      <c r="HFI2" s="275"/>
      <c r="HFJ2" s="279"/>
      <c r="HFK2" s="275"/>
      <c r="HFL2" s="279"/>
      <c r="HFM2" s="275"/>
      <c r="HFN2" s="279"/>
      <c r="HFO2" s="275"/>
      <c r="HFP2" s="279"/>
      <c r="HFQ2" s="275"/>
      <c r="HFR2" s="279"/>
      <c r="HFS2" s="275"/>
      <c r="HFT2" s="279"/>
      <c r="HFU2" s="275"/>
      <c r="HFV2" s="279"/>
      <c r="HFW2" s="275"/>
      <c r="HFX2" s="279"/>
      <c r="HFY2" s="275"/>
      <c r="HFZ2" s="279"/>
      <c r="HGA2" s="275"/>
      <c r="HGB2" s="279"/>
      <c r="HGC2" s="275"/>
      <c r="HGD2" s="279"/>
      <c r="HGE2" s="275"/>
      <c r="HGF2" s="279"/>
      <c r="HGG2" s="275"/>
      <c r="HGH2" s="279"/>
      <c r="HGI2" s="275"/>
      <c r="HGJ2" s="279"/>
      <c r="HGK2" s="275"/>
      <c r="HGL2" s="279"/>
      <c r="HGM2" s="275"/>
      <c r="HGN2" s="279"/>
      <c r="HGO2" s="275"/>
      <c r="HGP2" s="279"/>
      <c r="HGQ2" s="275"/>
      <c r="HGR2" s="279"/>
      <c r="HGS2" s="275"/>
      <c r="HGT2" s="279"/>
      <c r="HGU2" s="275"/>
      <c r="HGV2" s="279"/>
      <c r="HGW2" s="275"/>
      <c r="HGX2" s="279"/>
      <c r="HGY2" s="275"/>
      <c r="HGZ2" s="279"/>
      <c r="HHA2" s="275"/>
      <c r="HHB2" s="279"/>
      <c r="HHC2" s="275"/>
      <c r="HHD2" s="279"/>
      <c r="HHE2" s="275"/>
      <c r="HHF2" s="279"/>
      <c r="HHG2" s="275"/>
      <c r="HHH2" s="279"/>
      <c r="HHI2" s="275"/>
      <c r="HHJ2" s="279"/>
      <c r="HHK2" s="275"/>
      <c r="HHL2" s="279"/>
      <c r="HHM2" s="275"/>
      <c r="HHN2" s="279"/>
      <c r="HHO2" s="275"/>
      <c r="HHP2" s="279"/>
      <c r="HHQ2" s="275"/>
      <c r="HHR2" s="279"/>
      <c r="HHS2" s="275"/>
      <c r="HHT2" s="279"/>
      <c r="HHU2" s="275"/>
      <c r="HHV2" s="279"/>
      <c r="HHW2" s="275"/>
      <c r="HHX2" s="279"/>
      <c r="HHY2" s="275"/>
      <c r="HHZ2" s="279"/>
      <c r="HIA2" s="275"/>
      <c r="HIB2" s="279"/>
      <c r="HIC2" s="275"/>
      <c r="HID2" s="279"/>
      <c r="HIE2" s="275"/>
      <c r="HIF2" s="279"/>
      <c r="HIG2" s="275"/>
      <c r="HIH2" s="279"/>
      <c r="HII2" s="275"/>
      <c r="HIJ2" s="279"/>
      <c r="HIK2" s="275"/>
      <c r="HIL2" s="279"/>
      <c r="HIM2" s="275"/>
      <c r="HIN2" s="279"/>
      <c r="HIO2" s="275"/>
      <c r="HIP2" s="279"/>
      <c r="HIQ2" s="275"/>
      <c r="HIR2" s="279"/>
      <c r="HIS2" s="275"/>
      <c r="HIT2" s="279"/>
      <c r="HIU2" s="275"/>
      <c r="HIV2" s="279"/>
      <c r="HIW2" s="275"/>
      <c r="HIX2" s="279"/>
      <c r="HIY2" s="275"/>
      <c r="HIZ2" s="279"/>
      <c r="HJA2" s="275"/>
      <c r="HJB2" s="279"/>
      <c r="HJC2" s="275"/>
      <c r="HJD2" s="279"/>
      <c r="HJE2" s="275"/>
      <c r="HJF2" s="279"/>
      <c r="HJG2" s="275"/>
      <c r="HJH2" s="279"/>
      <c r="HJI2" s="275"/>
      <c r="HJJ2" s="279"/>
      <c r="HJK2" s="275"/>
      <c r="HJL2" s="279"/>
      <c r="HJM2" s="275"/>
      <c r="HJN2" s="279"/>
      <c r="HJO2" s="275"/>
      <c r="HJP2" s="279"/>
      <c r="HJQ2" s="275"/>
      <c r="HJR2" s="279"/>
      <c r="HJS2" s="275"/>
      <c r="HJT2" s="279"/>
      <c r="HJU2" s="275"/>
      <c r="HJV2" s="279"/>
      <c r="HJW2" s="275"/>
      <c r="HJX2" s="279"/>
      <c r="HJY2" s="275"/>
      <c r="HJZ2" s="279"/>
      <c r="HKA2" s="275"/>
      <c r="HKB2" s="279"/>
      <c r="HKC2" s="275"/>
      <c r="HKD2" s="279"/>
      <c r="HKE2" s="275"/>
      <c r="HKF2" s="279"/>
      <c r="HKG2" s="275"/>
      <c r="HKH2" s="279"/>
      <c r="HKI2" s="275"/>
      <c r="HKJ2" s="279"/>
      <c r="HKK2" s="275"/>
      <c r="HKL2" s="279"/>
      <c r="HKM2" s="275"/>
      <c r="HKN2" s="279"/>
      <c r="HKO2" s="275"/>
      <c r="HKP2" s="279"/>
      <c r="HKQ2" s="275"/>
      <c r="HKR2" s="279"/>
      <c r="HKS2" s="275"/>
      <c r="HKT2" s="279"/>
      <c r="HKU2" s="275"/>
      <c r="HKV2" s="279"/>
      <c r="HKW2" s="275"/>
      <c r="HKX2" s="279"/>
      <c r="HKY2" s="275"/>
      <c r="HKZ2" s="279"/>
      <c r="HLA2" s="275"/>
      <c r="HLB2" s="279"/>
      <c r="HLC2" s="275"/>
      <c r="HLD2" s="279"/>
      <c r="HLE2" s="275"/>
      <c r="HLF2" s="279"/>
      <c r="HLG2" s="275"/>
      <c r="HLH2" s="279"/>
      <c r="HLI2" s="275"/>
      <c r="HLJ2" s="279"/>
      <c r="HLK2" s="275"/>
      <c r="HLL2" s="279"/>
      <c r="HLM2" s="275"/>
      <c r="HLN2" s="279"/>
      <c r="HLO2" s="275"/>
      <c r="HLP2" s="279"/>
      <c r="HLQ2" s="275"/>
      <c r="HLR2" s="279"/>
      <c r="HLS2" s="275"/>
      <c r="HLT2" s="279"/>
      <c r="HLU2" s="275"/>
      <c r="HLV2" s="279"/>
      <c r="HLW2" s="275"/>
      <c r="HLX2" s="279"/>
      <c r="HLY2" s="275"/>
      <c r="HLZ2" s="279"/>
      <c r="HMA2" s="275"/>
      <c r="HMB2" s="279"/>
      <c r="HMC2" s="275"/>
      <c r="HMD2" s="279"/>
      <c r="HME2" s="275"/>
      <c r="HMF2" s="279"/>
      <c r="HMG2" s="275"/>
      <c r="HMH2" s="279"/>
      <c r="HMI2" s="275"/>
      <c r="HMJ2" s="279"/>
      <c r="HMK2" s="275"/>
      <c r="HML2" s="279"/>
      <c r="HMM2" s="275"/>
      <c r="HMN2" s="279"/>
      <c r="HMO2" s="275"/>
      <c r="HMP2" s="279"/>
      <c r="HMQ2" s="275"/>
      <c r="HMR2" s="279"/>
      <c r="HMS2" s="275"/>
      <c r="HMT2" s="279"/>
      <c r="HMU2" s="275"/>
      <c r="HMV2" s="279"/>
      <c r="HMW2" s="275"/>
      <c r="HMX2" s="279"/>
      <c r="HMY2" s="275"/>
      <c r="HMZ2" s="279"/>
      <c r="HNA2" s="275"/>
      <c r="HNB2" s="279"/>
      <c r="HNC2" s="275"/>
      <c r="HND2" s="279"/>
      <c r="HNE2" s="275"/>
      <c r="HNF2" s="279"/>
      <c r="HNG2" s="275"/>
      <c r="HNH2" s="279"/>
      <c r="HNI2" s="275"/>
      <c r="HNJ2" s="279"/>
      <c r="HNK2" s="275"/>
      <c r="HNL2" s="279"/>
      <c r="HNM2" s="275"/>
      <c r="HNN2" s="279"/>
      <c r="HNO2" s="275"/>
      <c r="HNP2" s="279"/>
      <c r="HNQ2" s="275"/>
      <c r="HNR2" s="279"/>
      <c r="HNS2" s="275"/>
      <c r="HNT2" s="279"/>
      <c r="HNU2" s="275"/>
      <c r="HNV2" s="279"/>
      <c r="HNW2" s="275"/>
      <c r="HNX2" s="279"/>
      <c r="HNY2" s="275"/>
      <c r="HNZ2" s="279"/>
      <c r="HOA2" s="275"/>
      <c r="HOB2" s="279"/>
      <c r="HOC2" s="275"/>
      <c r="HOD2" s="279"/>
      <c r="HOE2" s="275"/>
      <c r="HOF2" s="279"/>
      <c r="HOG2" s="275"/>
      <c r="HOH2" s="279"/>
      <c r="HOI2" s="275"/>
      <c r="HOJ2" s="279"/>
      <c r="HOK2" s="275"/>
      <c r="HOL2" s="279"/>
      <c r="HOM2" s="275"/>
      <c r="HON2" s="279"/>
      <c r="HOO2" s="275"/>
      <c r="HOP2" s="279"/>
      <c r="HOQ2" s="275"/>
      <c r="HOR2" s="279"/>
      <c r="HOS2" s="275"/>
      <c r="HOT2" s="279"/>
      <c r="HOU2" s="275"/>
      <c r="HOV2" s="279"/>
      <c r="HOW2" s="275"/>
      <c r="HOX2" s="279"/>
      <c r="HOY2" s="275"/>
      <c r="HOZ2" s="279"/>
      <c r="HPA2" s="275"/>
      <c r="HPB2" s="279"/>
      <c r="HPC2" s="275"/>
      <c r="HPD2" s="279"/>
      <c r="HPE2" s="275"/>
      <c r="HPF2" s="279"/>
      <c r="HPG2" s="275"/>
      <c r="HPH2" s="279"/>
      <c r="HPI2" s="275"/>
      <c r="HPJ2" s="279"/>
      <c r="HPK2" s="275"/>
      <c r="HPL2" s="279"/>
      <c r="HPM2" s="275"/>
      <c r="HPN2" s="279"/>
      <c r="HPO2" s="275"/>
      <c r="HPP2" s="279"/>
      <c r="HPQ2" s="275"/>
      <c r="HPR2" s="279"/>
      <c r="HPS2" s="275"/>
      <c r="HPT2" s="279"/>
      <c r="HPU2" s="275"/>
      <c r="HPV2" s="279"/>
      <c r="HPW2" s="275"/>
      <c r="HPX2" s="279"/>
      <c r="HPY2" s="275"/>
      <c r="HPZ2" s="279"/>
      <c r="HQA2" s="275"/>
      <c r="HQB2" s="279"/>
      <c r="HQC2" s="275"/>
      <c r="HQD2" s="279"/>
      <c r="HQE2" s="275"/>
      <c r="HQF2" s="279"/>
      <c r="HQG2" s="275"/>
      <c r="HQH2" s="279"/>
      <c r="HQI2" s="275"/>
      <c r="HQJ2" s="279"/>
      <c r="HQK2" s="275"/>
      <c r="HQL2" s="279"/>
      <c r="HQM2" s="275"/>
      <c r="HQN2" s="279"/>
      <c r="HQO2" s="275"/>
      <c r="HQP2" s="279"/>
      <c r="HQQ2" s="275"/>
      <c r="HQR2" s="279"/>
      <c r="HQS2" s="275"/>
      <c r="HQT2" s="279"/>
      <c r="HQU2" s="275"/>
      <c r="HQV2" s="279"/>
      <c r="HQW2" s="275"/>
      <c r="HQX2" s="279"/>
      <c r="HQY2" s="275"/>
      <c r="HQZ2" s="279"/>
      <c r="HRA2" s="275"/>
      <c r="HRB2" s="279"/>
      <c r="HRC2" s="275"/>
      <c r="HRD2" s="279"/>
      <c r="HRE2" s="275"/>
      <c r="HRF2" s="279"/>
      <c r="HRG2" s="275"/>
      <c r="HRH2" s="279"/>
      <c r="HRI2" s="275"/>
      <c r="HRJ2" s="279"/>
      <c r="HRK2" s="275"/>
      <c r="HRL2" s="279"/>
      <c r="HRM2" s="275"/>
      <c r="HRN2" s="279"/>
      <c r="HRO2" s="275"/>
      <c r="HRP2" s="279"/>
      <c r="HRQ2" s="275"/>
      <c r="HRR2" s="279"/>
      <c r="HRS2" s="275"/>
      <c r="HRT2" s="279"/>
      <c r="HRU2" s="275"/>
      <c r="HRV2" s="279"/>
      <c r="HRW2" s="275"/>
      <c r="HRX2" s="279"/>
      <c r="HRY2" s="275"/>
      <c r="HRZ2" s="279"/>
      <c r="HSA2" s="275"/>
      <c r="HSB2" s="279"/>
      <c r="HSC2" s="275"/>
      <c r="HSD2" s="279"/>
      <c r="HSE2" s="275"/>
      <c r="HSF2" s="279"/>
      <c r="HSG2" s="275"/>
      <c r="HSH2" s="279"/>
      <c r="HSI2" s="275"/>
      <c r="HSJ2" s="279"/>
      <c r="HSK2" s="275"/>
      <c r="HSL2" s="279"/>
      <c r="HSM2" s="275"/>
      <c r="HSN2" s="279"/>
      <c r="HSO2" s="275"/>
      <c r="HSP2" s="279"/>
      <c r="HSQ2" s="275"/>
      <c r="HSR2" s="279"/>
      <c r="HSS2" s="275"/>
      <c r="HST2" s="279"/>
      <c r="HSU2" s="275"/>
      <c r="HSV2" s="279"/>
      <c r="HSW2" s="275"/>
      <c r="HSX2" s="279"/>
      <c r="HSY2" s="275"/>
      <c r="HSZ2" s="279"/>
      <c r="HTA2" s="275"/>
      <c r="HTB2" s="279"/>
      <c r="HTC2" s="275"/>
      <c r="HTD2" s="279"/>
      <c r="HTE2" s="275"/>
      <c r="HTF2" s="279"/>
      <c r="HTG2" s="275"/>
      <c r="HTH2" s="279"/>
      <c r="HTI2" s="275"/>
      <c r="HTJ2" s="279"/>
      <c r="HTK2" s="275"/>
      <c r="HTL2" s="279"/>
      <c r="HTM2" s="275"/>
      <c r="HTN2" s="279"/>
      <c r="HTO2" s="275"/>
      <c r="HTP2" s="279"/>
      <c r="HTQ2" s="275"/>
      <c r="HTR2" s="279"/>
      <c r="HTS2" s="275"/>
      <c r="HTT2" s="279"/>
      <c r="HTU2" s="275"/>
      <c r="HTV2" s="279"/>
      <c r="HTW2" s="275"/>
      <c r="HTX2" s="279"/>
      <c r="HTY2" s="275"/>
      <c r="HTZ2" s="279"/>
      <c r="HUA2" s="275"/>
      <c r="HUB2" s="279"/>
      <c r="HUC2" s="275"/>
      <c r="HUD2" s="279"/>
      <c r="HUE2" s="275"/>
      <c r="HUF2" s="279"/>
      <c r="HUG2" s="275"/>
      <c r="HUH2" s="279"/>
      <c r="HUI2" s="275"/>
      <c r="HUJ2" s="279"/>
      <c r="HUK2" s="275"/>
      <c r="HUL2" s="279"/>
      <c r="HUM2" s="275"/>
      <c r="HUN2" s="279"/>
      <c r="HUO2" s="275"/>
      <c r="HUP2" s="279"/>
      <c r="HUQ2" s="275"/>
      <c r="HUR2" s="279"/>
      <c r="HUS2" s="275"/>
      <c r="HUT2" s="279"/>
      <c r="HUU2" s="275"/>
      <c r="HUV2" s="279"/>
      <c r="HUW2" s="275"/>
      <c r="HUX2" s="279"/>
      <c r="HUY2" s="275"/>
      <c r="HUZ2" s="279"/>
      <c r="HVA2" s="275"/>
      <c r="HVB2" s="279"/>
      <c r="HVC2" s="275"/>
      <c r="HVD2" s="279"/>
      <c r="HVE2" s="275"/>
      <c r="HVF2" s="279"/>
      <c r="HVG2" s="275"/>
      <c r="HVH2" s="279"/>
      <c r="HVI2" s="275"/>
      <c r="HVJ2" s="279"/>
      <c r="HVK2" s="275"/>
      <c r="HVL2" s="279"/>
      <c r="HVM2" s="275"/>
      <c r="HVN2" s="279"/>
      <c r="HVO2" s="275"/>
      <c r="HVP2" s="279"/>
      <c r="HVQ2" s="275"/>
      <c r="HVR2" s="279"/>
      <c r="HVS2" s="275"/>
      <c r="HVT2" s="279"/>
      <c r="HVU2" s="275"/>
      <c r="HVV2" s="279"/>
      <c r="HVW2" s="275"/>
      <c r="HVX2" s="279"/>
      <c r="HVY2" s="275"/>
      <c r="HVZ2" s="279"/>
      <c r="HWA2" s="275"/>
      <c r="HWB2" s="279"/>
      <c r="HWC2" s="275"/>
      <c r="HWD2" s="279"/>
      <c r="HWE2" s="275"/>
      <c r="HWF2" s="279"/>
      <c r="HWG2" s="275"/>
      <c r="HWH2" s="279"/>
      <c r="HWI2" s="275"/>
      <c r="HWJ2" s="279"/>
      <c r="HWK2" s="275"/>
      <c r="HWL2" s="279"/>
      <c r="HWM2" s="275"/>
      <c r="HWN2" s="279"/>
      <c r="HWO2" s="275"/>
      <c r="HWP2" s="279"/>
      <c r="HWQ2" s="275"/>
      <c r="HWR2" s="279"/>
      <c r="HWS2" s="275"/>
      <c r="HWT2" s="279"/>
      <c r="HWU2" s="275"/>
      <c r="HWV2" s="279"/>
      <c r="HWW2" s="275"/>
      <c r="HWX2" s="279"/>
      <c r="HWY2" s="275"/>
      <c r="HWZ2" s="279"/>
      <c r="HXA2" s="275"/>
      <c r="HXB2" s="279"/>
      <c r="HXC2" s="275"/>
      <c r="HXD2" s="279"/>
      <c r="HXE2" s="275"/>
      <c r="HXF2" s="279"/>
      <c r="HXG2" s="275"/>
      <c r="HXH2" s="279"/>
      <c r="HXI2" s="275"/>
      <c r="HXJ2" s="279"/>
      <c r="HXK2" s="275"/>
      <c r="HXL2" s="279"/>
      <c r="HXM2" s="275"/>
      <c r="HXN2" s="279"/>
      <c r="HXO2" s="275"/>
      <c r="HXP2" s="279"/>
      <c r="HXQ2" s="275"/>
      <c r="HXR2" s="279"/>
      <c r="HXS2" s="275"/>
      <c r="HXT2" s="279"/>
      <c r="HXU2" s="275"/>
      <c r="HXV2" s="279"/>
      <c r="HXW2" s="275"/>
      <c r="HXX2" s="279"/>
      <c r="HXY2" s="275"/>
      <c r="HXZ2" s="279"/>
      <c r="HYA2" s="275"/>
      <c r="HYB2" s="279"/>
      <c r="HYC2" s="275"/>
      <c r="HYD2" s="279"/>
      <c r="HYE2" s="275"/>
      <c r="HYF2" s="279"/>
      <c r="HYG2" s="275"/>
      <c r="HYH2" s="279"/>
      <c r="HYI2" s="275"/>
      <c r="HYJ2" s="279"/>
      <c r="HYK2" s="275"/>
      <c r="HYL2" s="279"/>
      <c r="HYM2" s="275"/>
      <c r="HYN2" s="279"/>
      <c r="HYO2" s="275"/>
      <c r="HYP2" s="279"/>
      <c r="HYQ2" s="275"/>
      <c r="HYR2" s="279"/>
      <c r="HYS2" s="275"/>
      <c r="HYT2" s="279"/>
      <c r="HYU2" s="275"/>
      <c r="HYV2" s="279"/>
      <c r="HYW2" s="275"/>
      <c r="HYX2" s="279"/>
      <c r="HYY2" s="275"/>
      <c r="HYZ2" s="279"/>
      <c r="HZA2" s="275"/>
      <c r="HZB2" s="279"/>
      <c r="HZC2" s="275"/>
      <c r="HZD2" s="279"/>
      <c r="HZE2" s="275"/>
      <c r="HZF2" s="279"/>
      <c r="HZG2" s="275"/>
      <c r="HZH2" s="279"/>
      <c r="HZI2" s="275"/>
      <c r="HZJ2" s="279"/>
      <c r="HZK2" s="275"/>
      <c r="HZL2" s="279"/>
      <c r="HZM2" s="275"/>
      <c r="HZN2" s="279"/>
      <c r="HZO2" s="275"/>
      <c r="HZP2" s="279"/>
      <c r="HZQ2" s="275"/>
      <c r="HZR2" s="279"/>
      <c r="HZS2" s="275"/>
      <c r="HZT2" s="279"/>
      <c r="HZU2" s="275"/>
      <c r="HZV2" s="279"/>
      <c r="HZW2" s="275"/>
      <c r="HZX2" s="279"/>
      <c r="HZY2" s="275"/>
      <c r="HZZ2" s="279"/>
      <c r="IAA2" s="275"/>
      <c r="IAB2" s="279"/>
      <c r="IAC2" s="275"/>
      <c r="IAD2" s="279"/>
      <c r="IAE2" s="275"/>
      <c r="IAF2" s="279"/>
      <c r="IAG2" s="275"/>
      <c r="IAH2" s="279"/>
      <c r="IAI2" s="275"/>
      <c r="IAJ2" s="279"/>
      <c r="IAK2" s="275"/>
      <c r="IAL2" s="279"/>
      <c r="IAM2" s="275"/>
      <c r="IAN2" s="279"/>
      <c r="IAO2" s="275"/>
      <c r="IAP2" s="279"/>
      <c r="IAQ2" s="275"/>
      <c r="IAR2" s="279"/>
      <c r="IAS2" s="275"/>
      <c r="IAT2" s="279"/>
      <c r="IAU2" s="275"/>
      <c r="IAV2" s="279"/>
      <c r="IAW2" s="275"/>
      <c r="IAX2" s="279"/>
      <c r="IAY2" s="275"/>
      <c r="IAZ2" s="279"/>
      <c r="IBA2" s="275"/>
      <c r="IBB2" s="279"/>
      <c r="IBC2" s="275"/>
      <c r="IBD2" s="279"/>
      <c r="IBE2" s="275"/>
      <c r="IBF2" s="279"/>
      <c r="IBG2" s="275"/>
      <c r="IBH2" s="279"/>
      <c r="IBI2" s="275"/>
      <c r="IBJ2" s="279"/>
      <c r="IBK2" s="275"/>
      <c r="IBL2" s="279"/>
      <c r="IBM2" s="275"/>
      <c r="IBN2" s="279"/>
      <c r="IBO2" s="275"/>
      <c r="IBP2" s="279"/>
      <c r="IBQ2" s="275"/>
      <c r="IBR2" s="279"/>
      <c r="IBS2" s="275"/>
      <c r="IBT2" s="279"/>
      <c r="IBU2" s="275"/>
      <c r="IBV2" s="279"/>
      <c r="IBW2" s="275"/>
      <c r="IBX2" s="279"/>
      <c r="IBY2" s="275"/>
      <c r="IBZ2" s="279"/>
      <c r="ICA2" s="275"/>
      <c r="ICB2" s="279"/>
      <c r="ICC2" s="275"/>
      <c r="ICD2" s="279"/>
      <c r="ICE2" s="275"/>
      <c r="ICF2" s="279"/>
      <c r="ICG2" s="275"/>
      <c r="ICH2" s="279"/>
      <c r="ICI2" s="275"/>
      <c r="ICJ2" s="279"/>
      <c r="ICK2" s="275"/>
      <c r="ICL2" s="279"/>
      <c r="ICM2" s="275"/>
      <c r="ICN2" s="279"/>
      <c r="ICO2" s="275"/>
      <c r="ICP2" s="279"/>
      <c r="ICQ2" s="275"/>
      <c r="ICR2" s="279"/>
      <c r="ICS2" s="275"/>
      <c r="ICT2" s="279"/>
      <c r="ICU2" s="275"/>
      <c r="ICV2" s="279"/>
      <c r="ICW2" s="275"/>
      <c r="ICX2" s="279"/>
      <c r="ICY2" s="275"/>
      <c r="ICZ2" s="279"/>
      <c r="IDA2" s="275"/>
      <c r="IDB2" s="279"/>
      <c r="IDC2" s="275"/>
      <c r="IDD2" s="279"/>
      <c r="IDE2" s="275"/>
      <c r="IDF2" s="279"/>
      <c r="IDG2" s="275"/>
      <c r="IDH2" s="279"/>
      <c r="IDI2" s="275"/>
      <c r="IDJ2" s="279"/>
      <c r="IDK2" s="275"/>
      <c r="IDL2" s="279"/>
      <c r="IDM2" s="275"/>
      <c r="IDN2" s="279"/>
      <c r="IDO2" s="275"/>
      <c r="IDP2" s="279"/>
      <c r="IDQ2" s="275"/>
      <c r="IDR2" s="279"/>
      <c r="IDS2" s="275"/>
      <c r="IDT2" s="279"/>
      <c r="IDU2" s="275"/>
      <c r="IDV2" s="279"/>
      <c r="IDW2" s="275"/>
      <c r="IDX2" s="279"/>
      <c r="IDY2" s="275"/>
      <c r="IDZ2" s="279"/>
      <c r="IEA2" s="275"/>
      <c r="IEB2" s="279"/>
      <c r="IEC2" s="275"/>
      <c r="IED2" s="279"/>
      <c r="IEE2" s="275"/>
      <c r="IEF2" s="279"/>
      <c r="IEG2" s="275"/>
      <c r="IEH2" s="279"/>
      <c r="IEI2" s="275"/>
      <c r="IEJ2" s="279"/>
      <c r="IEK2" s="275"/>
      <c r="IEL2" s="279"/>
      <c r="IEM2" s="275"/>
      <c r="IEN2" s="279"/>
      <c r="IEO2" s="275"/>
      <c r="IEP2" s="279"/>
      <c r="IEQ2" s="275"/>
      <c r="IER2" s="279"/>
      <c r="IES2" s="275"/>
      <c r="IET2" s="279"/>
      <c r="IEU2" s="275"/>
      <c r="IEV2" s="279"/>
      <c r="IEW2" s="275"/>
      <c r="IEX2" s="279"/>
      <c r="IEY2" s="275"/>
      <c r="IEZ2" s="279"/>
      <c r="IFA2" s="275"/>
      <c r="IFB2" s="279"/>
      <c r="IFC2" s="275"/>
      <c r="IFD2" s="279"/>
      <c r="IFE2" s="275"/>
      <c r="IFF2" s="279"/>
      <c r="IFG2" s="275"/>
      <c r="IFH2" s="279"/>
      <c r="IFI2" s="275"/>
      <c r="IFJ2" s="279"/>
      <c r="IFK2" s="275"/>
      <c r="IFL2" s="279"/>
      <c r="IFM2" s="275"/>
      <c r="IFN2" s="279"/>
      <c r="IFO2" s="275"/>
      <c r="IFP2" s="279"/>
      <c r="IFQ2" s="275"/>
      <c r="IFR2" s="279"/>
      <c r="IFS2" s="275"/>
      <c r="IFT2" s="279"/>
      <c r="IFU2" s="275"/>
      <c r="IFV2" s="279"/>
      <c r="IFW2" s="275"/>
      <c r="IFX2" s="279"/>
      <c r="IFY2" s="275"/>
      <c r="IFZ2" s="279"/>
      <c r="IGA2" s="275"/>
      <c r="IGB2" s="279"/>
      <c r="IGC2" s="275"/>
      <c r="IGD2" s="279"/>
      <c r="IGE2" s="275"/>
      <c r="IGF2" s="279"/>
      <c r="IGG2" s="275"/>
      <c r="IGH2" s="279"/>
      <c r="IGI2" s="275"/>
      <c r="IGJ2" s="279"/>
      <c r="IGK2" s="275"/>
      <c r="IGL2" s="279"/>
      <c r="IGM2" s="275"/>
      <c r="IGN2" s="279"/>
      <c r="IGO2" s="275"/>
      <c r="IGP2" s="279"/>
      <c r="IGQ2" s="275"/>
      <c r="IGR2" s="279"/>
      <c r="IGS2" s="275"/>
      <c r="IGT2" s="279"/>
      <c r="IGU2" s="275"/>
      <c r="IGV2" s="279"/>
      <c r="IGW2" s="275"/>
      <c r="IGX2" s="279"/>
      <c r="IGY2" s="275"/>
      <c r="IGZ2" s="279"/>
      <c r="IHA2" s="275"/>
      <c r="IHB2" s="279"/>
      <c r="IHC2" s="275"/>
      <c r="IHD2" s="279"/>
      <c r="IHE2" s="275"/>
      <c r="IHF2" s="279"/>
      <c r="IHG2" s="275"/>
      <c r="IHH2" s="279"/>
      <c r="IHI2" s="275"/>
      <c r="IHJ2" s="279"/>
      <c r="IHK2" s="275"/>
      <c r="IHL2" s="279"/>
      <c r="IHM2" s="275"/>
      <c r="IHN2" s="279"/>
      <c r="IHO2" s="275"/>
      <c r="IHP2" s="279"/>
      <c r="IHQ2" s="275"/>
      <c r="IHR2" s="279"/>
      <c r="IHS2" s="275"/>
      <c r="IHT2" s="279"/>
      <c r="IHU2" s="275"/>
      <c r="IHV2" s="279"/>
      <c r="IHW2" s="275"/>
      <c r="IHX2" s="279"/>
      <c r="IHY2" s="275"/>
      <c r="IHZ2" s="279"/>
      <c r="IIA2" s="275"/>
      <c r="IIB2" s="279"/>
      <c r="IIC2" s="275"/>
      <c r="IID2" s="279"/>
      <c r="IIE2" s="275"/>
      <c r="IIF2" s="279"/>
      <c r="IIG2" s="275"/>
      <c r="IIH2" s="279"/>
      <c r="III2" s="275"/>
      <c r="IIJ2" s="279"/>
      <c r="IIK2" s="275"/>
      <c r="IIL2" s="279"/>
      <c r="IIM2" s="275"/>
      <c r="IIN2" s="279"/>
      <c r="IIO2" s="275"/>
      <c r="IIP2" s="279"/>
      <c r="IIQ2" s="275"/>
      <c r="IIR2" s="279"/>
      <c r="IIS2" s="275"/>
      <c r="IIT2" s="279"/>
      <c r="IIU2" s="275"/>
      <c r="IIV2" s="279"/>
      <c r="IIW2" s="275"/>
      <c r="IIX2" s="279"/>
      <c r="IIY2" s="275"/>
      <c r="IIZ2" s="279"/>
      <c r="IJA2" s="275"/>
      <c r="IJB2" s="279"/>
      <c r="IJC2" s="275"/>
      <c r="IJD2" s="279"/>
      <c r="IJE2" s="275"/>
      <c r="IJF2" s="279"/>
      <c r="IJG2" s="275"/>
      <c r="IJH2" s="279"/>
      <c r="IJI2" s="275"/>
      <c r="IJJ2" s="279"/>
      <c r="IJK2" s="275"/>
      <c r="IJL2" s="279"/>
      <c r="IJM2" s="275"/>
      <c r="IJN2" s="279"/>
      <c r="IJO2" s="275"/>
      <c r="IJP2" s="279"/>
      <c r="IJQ2" s="275"/>
      <c r="IJR2" s="279"/>
      <c r="IJS2" s="275"/>
      <c r="IJT2" s="279"/>
      <c r="IJU2" s="275"/>
      <c r="IJV2" s="279"/>
      <c r="IJW2" s="275"/>
      <c r="IJX2" s="279"/>
      <c r="IJY2" s="275"/>
      <c r="IJZ2" s="279"/>
      <c r="IKA2" s="275"/>
      <c r="IKB2" s="279"/>
      <c r="IKC2" s="275"/>
      <c r="IKD2" s="279"/>
      <c r="IKE2" s="275"/>
      <c r="IKF2" s="279"/>
      <c r="IKG2" s="275"/>
      <c r="IKH2" s="279"/>
      <c r="IKI2" s="275"/>
      <c r="IKJ2" s="279"/>
      <c r="IKK2" s="275"/>
      <c r="IKL2" s="279"/>
      <c r="IKM2" s="275"/>
      <c r="IKN2" s="279"/>
      <c r="IKO2" s="275"/>
      <c r="IKP2" s="279"/>
      <c r="IKQ2" s="275"/>
      <c r="IKR2" s="279"/>
      <c r="IKS2" s="275"/>
      <c r="IKT2" s="279"/>
      <c r="IKU2" s="275"/>
      <c r="IKV2" s="279"/>
      <c r="IKW2" s="275"/>
      <c r="IKX2" s="279"/>
      <c r="IKY2" s="275"/>
      <c r="IKZ2" s="279"/>
      <c r="ILA2" s="275"/>
      <c r="ILB2" s="279"/>
      <c r="ILC2" s="275"/>
      <c r="ILD2" s="279"/>
      <c r="ILE2" s="275"/>
      <c r="ILF2" s="279"/>
      <c r="ILG2" s="275"/>
      <c r="ILH2" s="279"/>
      <c r="ILI2" s="275"/>
      <c r="ILJ2" s="279"/>
      <c r="ILK2" s="275"/>
      <c r="ILL2" s="279"/>
      <c r="ILM2" s="275"/>
      <c r="ILN2" s="279"/>
      <c r="ILO2" s="275"/>
      <c r="ILP2" s="279"/>
      <c r="ILQ2" s="275"/>
      <c r="ILR2" s="279"/>
      <c r="ILS2" s="275"/>
      <c r="ILT2" s="279"/>
      <c r="ILU2" s="275"/>
      <c r="ILV2" s="279"/>
      <c r="ILW2" s="275"/>
      <c r="ILX2" s="279"/>
      <c r="ILY2" s="275"/>
      <c r="ILZ2" s="279"/>
      <c r="IMA2" s="275"/>
      <c r="IMB2" s="279"/>
      <c r="IMC2" s="275"/>
      <c r="IMD2" s="279"/>
      <c r="IME2" s="275"/>
      <c r="IMF2" s="279"/>
      <c r="IMG2" s="275"/>
      <c r="IMH2" s="279"/>
      <c r="IMI2" s="275"/>
      <c r="IMJ2" s="279"/>
      <c r="IMK2" s="275"/>
      <c r="IML2" s="279"/>
      <c r="IMM2" s="275"/>
      <c r="IMN2" s="279"/>
      <c r="IMO2" s="275"/>
      <c r="IMP2" s="279"/>
      <c r="IMQ2" s="275"/>
      <c r="IMR2" s="279"/>
      <c r="IMS2" s="275"/>
      <c r="IMT2" s="279"/>
      <c r="IMU2" s="275"/>
      <c r="IMV2" s="279"/>
      <c r="IMW2" s="275"/>
      <c r="IMX2" s="279"/>
      <c r="IMY2" s="275"/>
      <c r="IMZ2" s="279"/>
      <c r="INA2" s="275"/>
      <c r="INB2" s="279"/>
      <c r="INC2" s="275"/>
      <c r="IND2" s="279"/>
      <c r="INE2" s="275"/>
      <c r="INF2" s="279"/>
      <c r="ING2" s="275"/>
      <c r="INH2" s="279"/>
      <c r="INI2" s="275"/>
      <c r="INJ2" s="279"/>
      <c r="INK2" s="275"/>
      <c r="INL2" s="279"/>
      <c r="INM2" s="275"/>
      <c r="INN2" s="279"/>
      <c r="INO2" s="275"/>
      <c r="INP2" s="279"/>
      <c r="INQ2" s="275"/>
      <c r="INR2" s="279"/>
      <c r="INS2" s="275"/>
      <c r="INT2" s="279"/>
      <c r="INU2" s="275"/>
      <c r="INV2" s="279"/>
      <c r="INW2" s="275"/>
      <c r="INX2" s="279"/>
      <c r="INY2" s="275"/>
      <c r="INZ2" s="279"/>
      <c r="IOA2" s="275"/>
      <c r="IOB2" s="279"/>
      <c r="IOC2" s="275"/>
      <c r="IOD2" s="279"/>
      <c r="IOE2" s="275"/>
      <c r="IOF2" s="279"/>
      <c r="IOG2" s="275"/>
      <c r="IOH2" s="279"/>
      <c r="IOI2" s="275"/>
      <c r="IOJ2" s="279"/>
      <c r="IOK2" s="275"/>
      <c r="IOL2" s="279"/>
      <c r="IOM2" s="275"/>
      <c r="ION2" s="279"/>
      <c r="IOO2" s="275"/>
      <c r="IOP2" s="279"/>
      <c r="IOQ2" s="275"/>
      <c r="IOR2" s="279"/>
      <c r="IOS2" s="275"/>
      <c r="IOT2" s="279"/>
      <c r="IOU2" s="275"/>
      <c r="IOV2" s="279"/>
      <c r="IOW2" s="275"/>
      <c r="IOX2" s="279"/>
      <c r="IOY2" s="275"/>
      <c r="IOZ2" s="279"/>
      <c r="IPA2" s="275"/>
      <c r="IPB2" s="279"/>
      <c r="IPC2" s="275"/>
      <c r="IPD2" s="279"/>
      <c r="IPE2" s="275"/>
      <c r="IPF2" s="279"/>
      <c r="IPG2" s="275"/>
      <c r="IPH2" s="279"/>
      <c r="IPI2" s="275"/>
      <c r="IPJ2" s="279"/>
      <c r="IPK2" s="275"/>
      <c r="IPL2" s="279"/>
      <c r="IPM2" s="275"/>
      <c r="IPN2" s="279"/>
      <c r="IPO2" s="275"/>
      <c r="IPP2" s="279"/>
      <c r="IPQ2" s="275"/>
      <c r="IPR2" s="279"/>
      <c r="IPS2" s="275"/>
      <c r="IPT2" s="279"/>
      <c r="IPU2" s="275"/>
      <c r="IPV2" s="279"/>
      <c r="IPW2" s="275"/>
      <c r="IPX2" s="279"/>
      <c r="IPY2" s="275"/>
      <c r="IPZ2" s="279"/>
      <c r="IQA2" s="275"/>
      <c r="IQB2" s="279"/>
      <c r="IQC2" s="275"/>
      <c r="IQD2" s="279"/>
      <c r="IQE2" s="275"/>
      <c r="IQF2" s="279"/>
      <c r="IQG2" s="275"/>
      <c r="IQH2" s="279"/>
      <c r="IQI2" s="275"/>
      <c r="IQJ2" s="279"/>
      <c r="IQK2" s="275"/>
      <c r="IQL2" s="279"/>
      <c r="IQM2" s="275"/>
      <c r="IQN2" s="279"/>
      <c r="IQO2" s="275"/>
      <c r="IQP2" s="279"/>
      <c r="IQQ2" s="275"/>
      <c r="IQR2" s="279"/>
      <c r="IQS2" s="275"/>
      <c r="IQT2" s="279"/>
      <c r="IQU2" s="275"/>
      <c r="IQV2" s="279"/>
      <c r="IQW2" s="275"/>
      <c r="IQX2" s="279"/>
      <c r="IQY2" s="275"/>
      <c r="IQZ2" s="279"/>
      <c r="IRA2" s="275"/>
      <c r="IRB2" s="279"/>
      <c r="IRC2" s="275"/>
      <c r="IRD2" s="279"/>
      <c r="IRE2" s="275"/>
      <c r="IRF2" s="279"/>
      <c r="IRG2" s="275"/>
      <c r="IRH2" s="279"/>
      <c r="IRI2" s="275"/>
      <c r="IRJ2" s="279"/>
      <c r="IRK2" s="275"/>
      <c r="IRL2" s="279"/>
      <c r="IRM2" s="275"/>
      <c r="IRN2" s="279"/>
      <c r="IRO2" s="275"/>
      <c r="IRP2" s="279"/>
      <c r="IRQ2" s="275"/>
      <c r="IRR2" s="279"/>
      <c r="IRS2" s="275"/>
      <c r="IRT2" s="279"/>
      <c r="IRU2" s="275"/>
      <c r="IRV2" s="279"/>
      <c r="IRW2" s="275"/>
      <c r="IRX2" s="279"/>
      <c r="IRY2" s="275"/>
      <c r="IRZ2" s="279"/>
      <c r="ISA2" s="275"/>
      <c r="ISB2" s="279"/>
      <c r="ISC2" s="275"/>
      <c r="ISD2" s="279"/>
      <c r="ISE2" s="275"/>
      <c r="ISF2" s="279"/>
      <c r="ISG2" s="275"/>
      <c r="ISH2" s="279"/>
      <c r="ISI2" s="275"/>
      <c r="ISJ2" s="279"/>
      <c r="ISK2" s="275"/>
      <c r="ISL2" s="279"/>
      <c r="ISM2" s="275"/>
      <c r="ISN2" s="279"/>
      <c r="ISO2" s="275"/>
      <c r="ISP2" s="279"/>
      <c r="ISQ2" s="275"/>
      <c r="ISR2" s="279"/>
      <c r="ISS2" s="275"/>
      <c r="IST2" s="279"/>
      <c r="ISU2" s="275"/>
      <c r="ISV2" s="279"/>
      <c r="ISW2" s="275"/>
      <c r="ISX2" s="279"/>
      <c r="ISY2" s="275"/>
      <c r="ISZ2" s="279"/>
      <c r="ITA2" s="275"/>
      <c r="ITB2" s="279"/>
      <c r="ITC2" s="275"/>
      <c r="ITD2" s="279"/>
      <c r="ITE2" s="275"/>
      <c r="ITF2" s="279"/>
      <c r="ITG2" s="275"/>
      <c r="ITH2" s="279"/>
      <c r="ITI2" s="275"/>
      <c r="ITJ2" s="279"/>
      <c r="ITK2" s="275"/>
      <c r="ITL2" s="279"/>
      <c r="ITM2" s="275"/>
      <c r="ITN2" s="279"/>
      <c r="ITO2" s="275"/>
      <c r="ITP2" s="279"/>
      <c r="ITQ2" s="275"/>
      <c r="ITR2" s="279"/>
      <c r="ITS2" s="275"/>
      <c r="ITT2" s="279"/>
      <c r="ITU2" s="275"/>
      <c r="ITV2" s="279"/>
      <c r="ITW2" s="275"/>
      <c r="ITX2" s="279"/>
      <c r="ITY2" s="275"/>
      <c r="ITZ2" s="279"/>
      <c r="IUA2" s="275"/>
      <c r="IUB2" s="279"/>
      <c r="IUC2" s="275"/>
      <c r="IUD2" s="279"/>
      <c r="IUE2" s="275"/>
      <c r="IUF2" s="279"/>
      <c r="IUG2" s="275"/>
      <c r="IUH2" s="279"/>
      <c r="IUI2" s="275"/>
      <c r="IUJ2" s="279"/>
      <c r="IUK2" s="275"/>
      <c r="IUL2" s="279"/>
      <c r="IUM2" s="275"/>
      <c r="IUN2" s="279"/>
      <c r="IUO2" s="275"/>
      <c r="IUP2" s="279"/>
      <c r="IUQ2" s="275"/>
      <c r="IUR2" s="279"/>
      <c r="IUS2" s="275"/>
      <c r="IUT2" s="279"/>
      <c r="IUU2" s="275"/>
      <c r="IUV2" s="279"/>
      <c r="IUW2" s="275"/>
      <c r="IUX2" s="279"/>
      <c r="IUY2" s="275"/>
      <c r="IUZ2" s="279"/>
      <c r="IVA2" s="275"/>
      <c r="IVB2" s="279"/>
      <c r="IVC2" s="275"/>
      <c r="IVD2" s="279"/>
      <c r="IVE2" s="275"/>
      <c r="IVF2" s="279"/>
      <c r="IVG2" s="275"/>
      <c r="IVH2" s="279"/>
      <c r="IVI2" s="275"/>
      <c r="IVJ2" s="279"/>
      <c r="IVK2" s="275"/>
      <c r="IVL2" s="279"/>
      <c r="IVM2" s="275"/>
      <c r="IVN2" s="279"/>
      <c r="IVO2" s="275"/>
      <c r="IVP2" s="279"/>
      <c r="IVQ2" s="275"/>
      <c r="IVR2" s="279"/>
      <c r="IVS2" s="275"/>
      <c r="IVT2" s="279"/>
      <c r="IVU2" s="275"/>
      <c r="IVV2" s="279"/>
      <c r="IVW2" s="275"/>
      <c r="IVX2" s="279"/>
      <c r="IVY2" s="275"/>
      <c r="IVZ2" s="279"/>
      <c r="IWA2" s="275"/>
      <c r="IWB2" s="279"/>
      <c r="IWC2" s="275"/>
      <c r="IWD2" s="279"/>
      <c r="IWE2" s="275"/>
      <c r="IWF2" s="279"/>
      <c r="IWG2" s="275"/>
      <c r="IWH2" s="279"/>
      <c r="IWI2" s="275"/>
      <c r="IWJ2" s="279"/>
      <c r="IWK2" s="275"/>
      <c r="IWL2" s="279"/>
      <c r="IWM2" s="275"/>
      <c r="IWN2" s="279"/>
      <c r="IWO2" s="275"/>
      <c r="IWP2" s="279"/>
      <c r="IWQ2" s="275"/>
      <c r="IWR2" s="279"/>
      <c r="IWS2" s="275"/>
      <c r="IWT2" s="279"/>
      <c r="IWU2" s="275"/>
      <c r="IWV2" s="279"/>
      <c r="IWW2" s="275"/>
      <c r="IWX2" s="279"/>
      <c r="IWY2" s="275"/>
      <c r="IWZ2" s="279"/>
      <c r="IXA2" s="275"/>
      <c r="IXB2" s="279"/>
      <c r="IXC2" s="275"/>
      <c r="IXD2" s="279"/>
      <c r="IXE2" s="275"/>
      <c r="IXF2" s="279"/>
      <c r="IXG2" s="275"/>
      <c r="IXH2" s="279"/>
      <c r="IXI2" s="275"/>
      <c r="IXJ2" s="279"/>
      <c r="IXK2" s="275"/>
      <c r="IXL2" s="279"/>
      <c r="IXM2" s="275"/>
      <c r="IXN2" s="279"/>
      <c r="IXO2" s="275"/>
      <c r="IXP2" s="279"/>
      <c r="IXQ2" s="275"/>
      <c r="IXR2" s="279"/>
      <c r="IXS2" s="275"/>
      <c r="IXT2" s="279"/>
      <c r="IXU2" s="275"/>
      <c r="IXV2" s="279"/>
      <c r="IXW2" s="275"/>
      <c r="IXX2" s="279"/>
      <c r="IXY2" s="275"/>
      <c r="IXZ2" s="279"/>
      <c r="IYA2" s="275"/>
      <c r="IYB2" s="279"/>
      <c r="IYC2" s="275"/>
      <c r="IYD2" s="279"/>
      <c r="IYE2" s="275"/>
      <c r="IYF2" s="279"/>
      <c r="IYG2" s="275"/>
      <c r="IYH2" s="279"/>
      <c r="IYI2" s="275"/>
      <c r="IYJ2" s="279"/>
      <c r="IYK2" s="275"/>
      <c r="IYL2" s="279"/>
      <c r="IYM2" s="275"/>
      <c r="IYN2" s="279"/>
      <c r="IYO2" s="275"/>
      <c r="IYP2" s="279"/>
      <c r="IYQ2" s="275"/>
      <c r="IYR2" s="279"/>
      <c r="IYS2" s="275"/>
      <c r="IYT2" s="279"/>
      <c r="IYU2" s="275"/>
      <c r="IYV2" s="279"/>
      <c r="IYW2" s="275"/>
      <c r="IYX2" s="279"/>
      <c r="IYY2" s="275"/>
      <c r="IYZ2" s="279"/>
      <c r="IZA2" s="275"/>
      <c r="IZB2" s="279"/>
      <c r="IZC2" s="275"/>
      <c r="IZD2" s="279"/>
      <c r="IZE2" s="275"/>
      <c r="IZF2" s="279"/>
      <c r="IZG2" s="275"/>
      <c r="IZH2" s="279"/>
      <c r="IZI2" s="275"/>
      <c r="IZJ2" s="279"/>
      <c r="IZK2" s="275"/>
      <c r="IZL2" s="279"/>
      <c r="IZM2" s="275"/>
      <c r="IZN2" s="279"/>
      <c r="IZO2" s="275"/>
      <c r="IZP2" s="279"/>
      <c r="IZQ2" s="275"/>
      <c r="IZR2" s="279"/>
      <c r="IZS2" s="275"/>
      <c r="IZT2" s="279"/>
      <c r="IZU2" s="275"/>
      <c r="IZV2" s="279"/>
      <c r="IZW2" s="275"/>
      <c r="IZX2" s="279"/>
      <c r="IZY2" s="275"/>
      <c r="IZZ2" s="279"/>
      <c r="JAA2" s="275"/>
      <c r="JAB2" s="279"/>
      <c r="JAC2" s="275"/>
      <c r="JAD2" s="279"/>
      <c r="JAE2" s="275"/>
      <c r="JAF2" s="279"/>
      <c r="JAG2" s="275"/>
      <c r="JAH2" s="279"/>
      <c r="JAI2" s="275"/>
      <c r="JAJ2" s="279"/>
      <c r="JAK2" s="275"/>
      <c r="JAL2" s="279"/>
      <c r="JAM2" s="275"/>
      <c r="JAN2" s="279"/>
      <c r="JAO2" s="275"/>
      <c r="JAP2" s="279"/>
      <c r="JAQ2" s="275"/>
      <c r="JAR2" s="279"/>
      <c r="JAS2" s="275"/>
      <c r="JAT2" s="279"/>
      <c r="JAU2" s="275"/>
      <c r="JAV2" s="279"/>
      <c r="JAW2" s="275"/>
      <c r="JAX2" s="279"/>
      <c r="JAY2" s="275"/>
      <c r="JAZ2" s="279"/>
      <c r="JBA2" s="275"/>
      <c r="JBB2" s="279"/>
      <c r="JBC2" s="275"/>
      <c r="JBD2" s="279"/>
      <c r="JBE2" s="275"/>
      <c r="JBF2" s="279"/>
      <c r="JBG2" s="275"/>
      <c r="JBH2" s="279"/>
      <c r="JBI2" s="275"/>
      <c r="JBJ2" s="279"/>
      <c r="JBK2" s="275"/>
      <c r="JBL2" s="279"/>
      <c r="JBM2" s="275"/>
      <c r="JBN2" s="279"/>
      <c r="JBO2" s="275"/>
      <c r="JBP2" s="279"/>
      <c r="JBQ2" s="275"/>
      <c r="JBR2" s="279"/>
      <c r="JBS2" s="275"/>
      <c r="JBT2" s="279"/>
      <c r="JBU2" s="275"/>
      <c r="JBV2" s="279"/>
      <c r="JBW2" s="275"/>
      <c r="JBX2" s="279"/>
      <c r="JBY2" s="275"/>
      <c r="JBZ2" s="279"/>
      <c r="JCA2" s="275"/>
      <c r="JCB2" s="279"/>
      <c r="JCC2" s="275"/>
      <c r="JCD2" s="279"/>
      <c r="JCE2" s="275"/>
      <c r="JCF2" s="279"/>
      <c r="JCG2" s="275"/>
      <c r="JCH2" s="279"/>
      <c r="JCI2" s="275"/>
      <c r="JCJ2" s="279"/>
      <c r="JCK2" s="275"/>
      <c r="JCL2" s="279"/>
      <c r="JCM2" s="275"/>
      <c r="JCN2" s="279"/>
      <c r="JCO2" s="275"/>
      <c r="JCP2" s="279"/>
      <c r="JCQ2" s="275"/>
      <c r="JCR2" s="279"/>
      <c r="JCS2" s="275"/>
      <c r="JCT2" s="279"/>
      <c r="JCU2" s="275"/>
      <c r="JCV2" s="279"/>
      <c r="JCW2" s="275"/>
      <c r="JCX2" s="279"/>
      <c r="JCY2" s="275"/>
      <c r="JCZ2" s="279"/>
      <c r="JDA2" s="275"/>
      <c r="JDB2" s="279"/>
      <c r="JDC2" s="275"/>
      <c r="JDD2" s="279"/>
      <c r="JDE2" s="275"/>
      <c r="JDF2" s="279"/>
      <c r="JDG2" s="275"/>
      <c r="JDH2" s="279"/>
      <c r="JDI2" s="275"/>
      <c r="JDJ2" s="279"/>
      <c r="JDK2" s="275"/>
      <c r="JDL2" s="279"/>
      <c r="JDM2" s="275"/>
      <c r="JDN2" s="279"/>
      <c r="JDO2" s="275"/>
      <c r="JDP2" s="279"/>
      <c r="JDQ2" s="275"/>
      <c r="JDR2" s="279"/>
      <c r="JDS2" s="275"/>
      <c r="JDT2" s="279"/>
      <c r="JDU2" s="275"/>
      <c r="JDV2" s="279"/>
      <c r="JDW2" s="275"/>
      <c r="JDX2" s="279"/>
      <c r="JDY2" s="275"/>
      <c r="JDZ2" s="279"/>
      <c r="JEA2" s="275"/>
      <c r="JEB2" s="279"/>
      <c r="JEC2" s="275"/>
      <c r="JED2" s="279"/>
      <c r="JEE2" s="275"/>
      <c r="JEF2" s="279"/>
      <c r="JEG2" s="275"/>
      <c r="JEH2" s="279"/>
      <c r="JEI2" s="275"/>
      <c r="JEJ2" s="279"/>
      <c r="JEK2" s="275"/>
      <c r="JEL2" s="279"/>
      <c r="JEM2" s="275"/>
      <c r="JEN2" s="279"/>
      <c r="JEO2" s="275"/>
      <c r="JEP2" s="279"/>
      <c r="JEQ2" s="275"/>
      <c r="JER2" s="279"/>
      <c r="JES2" s="275"/>
      <c r="JET2" s="279"/>
      <c r="JEU2" s="275"/>
      <c r="JEV2" s="279"/>
      <c r="JEW2" s="275"/>
      <c r="JEX2" s="279"/>
      <c r="JEY2" s="275"/>
      <c r="JEZ2" s="279"/>
      <c r="JFA2" s="275"/>
      <c r="JFB2" s="279"/>
      <c r="JFC2" s="275"/>
      <c r="JFD2" s="279"/>
      <c r="JFE2" s="275"/>
      <c r="JFF2" s="279"/>
      <c r="JFG2" s="275"/>
      <c r="JFH2" s="279"/>
      <c r="JFI2" s="275"/>
      <c r="JFJ2" s="279"/>
      <c r="JFK2" s="275"/>
      <c r="JFL2" s="279"/>
      <c r="JFM2" s="275"/>
      <c r="JFN2" s="279"/>
      <c r="JFO2" s="275"/>
      <c r="JFP2" s="279"/>
      <c r="JFQ2" s="275"/>
      <c r="JFR2" s="279"/>
      <c r="JFS2" s="275"/>
      <c r="JFT2" s="279"/>
      <c r="JFU2" s="275"/>
      <c r="JFV2" s="279"/>
      <c r="JFW2" s="275"/>
      <c r="JFX2" s="279"/>
      <c r="JFY2" s="275"/>
      <c r="JFZ2" s="279"/>
      <c r="JGA2" s="275"/>
      <c r="JGB2" s="279"/>
      <c r="JGC2" s="275"/>
      <c r="JGD2" s="279"/>
      <c r="JGE2" s="275"/>
      <c r="JGF2" s="279"/>
      <c r="JGG2" s="275"/>
      <c r="JGH2" s="279"/>
      <c r="JGI2" s="275"/>
      <c r="JGJ2" s="279"/>
      <c r="JGK2" s="275"/>
      <c r="JGL2" s="279"/>
      <c r="JGM2" s="275"/>
      <c r="JGN2" s="279"/>
      <c r="JGO2" s="275"/>
      <c r="JGP2" s="279"/>
      <c r="JGQ2" s="275"/>
      <c r="JGR2" s="279"/>
      <c r="JGS2" s="275"/>
      <c r="JGT2" s="279"/>
      <c r="JGU2" s="275"/>
      <c r="JGV2" s="279"/>
      <c r="JGW2" s="275"/>
      <c r="JGX2" s="279"/>
      <c r="JGY2" s="275"/>
      <c r="JGZ2" s="279"/>
      <c r="JHA2" s="275"/>
      <c r="JHB2" s="279"/>
      <c r="JHC2" s="275"/>
      <c r="JHD2" s="279"/>
      <c r="JHE2" s="275"/>
      <c r="JHF2" s="279"/>
      <c r="JHG2" s="275"/>
      <c r="JHH2" s="279"/>
      <c r="JHI2" s="275"/>
      <c r="JHJ2" s="279"/>
      <c r="JHK2" s="275"/>
      <c r="JHL2" s="279"/>
      <c r="JHM2" s="275"/>
      <c r="JHN2" s="279"/>
      <c r="JHO2" s="275"/>
      <c r="JHP2" s="279"/>
      <c r="JHQ2" s="275"/>
      <c r="JHR2" s="279"/>
      <c r="JHS2" s="275"/>
      <c r="JHT2" s="279"/>
      <c r="JHU2" s="275"/>
      <c r="JHV2" s="279"/>
      <c r="JHW2" s="275"/>
      <c r="JHX2" s="279"/>
      <c r="JHY2" s="275"/>
      <c r="JHZ2" s="279"/>
      <c r="JIA2" s="275"/>
      <c r="JIB2" s="279"/>
      <c r="JIC2" s="275"/>
      <c r="JID2" s="279"/>
      <c r="JIE2" s="275"/>
      <c r="JIF2" s="279"/>
      <c r="JIG2" s="275"/>
      <c r="JIH2" s="279"/>
      <c r="JII2" s="275"/>
      <c r="JIJ2" s="279"/>
      <c r="JIK2" s="275"/>
      <c r="JIL2" s="279"/>
      <c r="JIM2" s="275"/>
      <c r="JIN2" s="279"/>
      <c r="JIO2" s="275"/>
      <c r="JIP2" s="279"/>
      <c r="JIQ2" s="275"/>
      <c r="JIR2" s="279"/>
      <c r="JIS2" s="275"/>
      <c r="JIT2" s="279"/>
      <c r="JIU2" s="275"/>
      <c r="JIV2" s="279"/>
      <c r="JIW2" s="275"/>
      <c r="JIX2" s="279"/>
      <c r="JIY2" s="275"/>
      <c r="JIZ2" s="279"/>
      <c r="JJA2" s="275"/>
      <c r="JJB2" s="279"/>
      <c r="JJC2" s="275"/>
      <c r="JJD2" s="279"/>
      <c r="JJE2" s="275"/>
      <c r="JJF2" s="279"/>
      <c r="JJG2" s="275"/>
      <c r="JJH2" s="279"/>
      <c r="JJI2" s="275"/>
      <c r="JJJ2" s="279"/>
      <c r="JJK2" s="275"/>
      <c r="JJL2" s="279"/>
      <c r="JJM2" s="275"/>
      <c r="JJN2" s="279"/>
      <c r="JJO2" s="275"/>
      <c r="JJP2" s="279"/>
      <c r="JJQ2" s="275"/>
      <c r="JJR2" s="279"/>
      <c r="JJS2" s="275"/>
      <c r="JJT2" s="279"/>
      <c r="JJU2" s="275"/>
      <c r="JJV2" s="279"/>
      <c r="JJW2" s="275"/>
      <c r="JJX2" s="279"/>
      <c r="JJY2" s="275"/>
      <c r="JJZ2" s="279"/>
      <c r="JKA2" s="275"/>
      <c r="JKB2" s="279"/>
      <c r="JKC2" s="275"/>
      <c r="JKD2" s="279"/>
      <c r="JKE2" s="275"/>
      <c r="JKF2" s="279"/>
      <c r="JKG2" s="275"/>
      <c r="JKH2" s="279"/>
      <c r="JKI2" s="275"/>
      <c r="JKJ2" s="279"/>
      <c r="JKK2" s="275"/>
      <c r="JKL2" s="279"/>
      <c r="JKM2" s="275"/>
      <c r="JKN2" s="279"/>
      <c r="JKO2" s="275"/>
      <c r="JKP2" s="279"/>
      <c r="JKQ2" s="275"/>
      <c r="JKR2" s="279"/>
      <c r="JKS2" s="275"/>
      <c r="JKT2" s="279"/>
      <c r="JKU2" s="275"/>
      <c r="JKV2" s="279"/>
      <c r="JKW2" s="275"/>
      <c r="JKX2" s="279"/>
      <c r="JKY2" s="275"/>
      <c r="JKZ2" s="279"/>
      <c r="JLA2" s="275"/>
      <c r="JLB2" s="279"/>
      <c r="JLC2" s="275"/>
      <c r="JLD2" s="279"/>
      <c r="JLE2" s="275"/>
      <c r="JLF2" s="279"/>
      <c r="JLG2" s="275"/>
      <c r="JLH2" s="279"/>
      <c r="JLI2" s="275"/>
      <c r="JLJ2" s="279"/>
      <c r="JLK2" s="275"/>
      <c r="JLL2" s="279"/>
      <c r="JLM2" s="275"/>
      <c r="JLN2" s="279"/>
      <c r="JLO2" s="275"/>
      <c r="JLP2" s="279"/>
      <c r="JLQ2" s="275"/>
      <c r="JLR2" s="279"/>
      <c r="JLS2" s="275"/>
      <c r="JLT2" s="279"/>
      <c r="JLU2" s="275"/>
      <c r="JLV2" s="279"/>
      <c r="JLW2" s="275"/>
      <c r="JLX2" s="279"/>
      <c r="JLY2" s="275"/>
      <c r="JLZ2" s="279"/>
      <c r="JMA2" s="275"/>
      <c r="JMB2" s="279"/>
      <c r="JMC2" s="275"/>
      <c r="JMD2" s="279"/>
      <c r="JME2" s="275"/>
      <c r="JMF2" s="279"/>
      <c r="JMG2" s="275"/>
      <c r="JMH2" s="279"/>
      <c r="JMI2" s="275"/>
      <c r="JMJ2" s="279"/>
      <c r="JMK2" s="275"/>
      <c r="JML2" s="279"/>
      <c r="JMM2" s="275"/>
      <c r="JMN2" s="279"/>
      <c r="JMO2" s="275"/>
      <c r="JMP2" s="279"/>
      <c r="JMQ2" s="275"/>
      <c r="JMR2" s="279"/>
      <c r="JMS2" s="275"/>
      <c r="JMT2" s="279"/>
      <c r="JMU2" s="275"/>
      <c r="JMV2" s="279"/>
      <c r="JMW2" s="275"/>
      <c r="JMX2" s="279"/>
      <c r="JMY2" s="275"/>
      <c r="JMZ2" s="279"/>
      <c r="JNA2" s="275"/>
      <c r="JNB2" s="279"/>
      <c r="JNC2" s="275"/>
      <c r="JND2" s="279"/>
      <c r="JNE2" s="275"/>
      <c r="JNF2" s="279"/>
      <c r="JNG2" s="275"/>
      <c r="JNH2" s="279"/>
      <c r="JNI2" s="275"/>
      <c r="JNJ2" s="279"/>
      <c r="JNK2" s="275"/>
      <c r="JNL2" s="279"/>
      <c r="JNM2" s="275"/>
      <c r="JNN2" s="279"/>
      <c r="JNO2" s="275"/>
      <c r="JNP2" s="279"/>
      <c r="JNQ2" s="275"/>
      <c r="JNR2" s="279"/>
      <c r="JNS2" s="275"/>
      <c r="JNT2" s="279"/>
      <c r="JNU2" s="275"/>
      <c r="JNV2" s="279"/>
      <c r="JNW2" s="275"/>
      <c r="JNX2" s="279"/>
      <c r="JNY2" s="275"/>
      <c r="JNZ2" s="279"/>
      <c r="JOA2" s="275"/>
      <c r="JOB2" s="279"/>
      <c r="JOC2" s="275"/>
      <c r="JOD2" s="279"/>
      <c r="JOE2" s="275"/>
      <c r="JOF2" s="279"/>
      <c r="JOG2" s="275"/>
      <c r="JOH2" s="279"/>
      <c r="JOI2" s="275"/>
      <c r="JOJ2" s="279"/>
      <c r="JOK2" s="275"/>
      <c r="JOL2" s="279"/>
      <c r="JOM2" s="275"/>
      <c r="JON2" s="279"/>
      <c r="JOO2" s="275"/>
      <c r="JOP2" s="279"/>
      <c r="JOQ2" s="275"/>
      <c r="JOR2" s="279"/>
      <c r="JOS2" s="275"/>
      <c r="JOT2" s="279"/>
      <c r="JOU2" s="275"/>
      <c r="JOV2" s="279"/>
      <c r="JOW2" s="275"/>
      <c r="JOX2" s="279"/>
      <c r="JOY2" s="275"/>
      <c r="JOZ2" s="279"/>
      <c r="JPA2" s="275"/>
      <c r="JPB2" s="279"/>
      <c r="JPC2" s="275"/>
      <c r="JPD2" s="279"/>
      <c r="JPE2" s="275"/>
      <c r="JPF2" s="279"/>
      <c r="JPG2" s="275"/>
      <c r="JPH2" s="279"/>
      <c r="JPI2" s="275"/>
      <c r="JPJ2" s="279"/>
      <c r="JPK2" s="275"/>
      <c r="JPL2" s="279"/>
      <c r="JPM2" s="275"/>
      <c r="JPN2" s="279"/>
      <c r="JPO2" s="275"/>
      <c r="JPP2" s="279"/>
      <c r="JPQ2" s="275"/>
      <c r="JPR2" s="279"/>
      <c r="JPS2" s="275"/>
      <c r="JPT2" s="279"/>
      <c r="JPU2" s="275"/>
      <c r="JPV2" s="279"/>
      <c r="JPW2" s="275"/>
      <c r="JPX2" s="279"/>
      <c r="JPY2" s="275"/>
      <c r="JPZ2" s="279"/>
      <c r="JQA2" s="275"/>
      <c r="JQB2" s="279"/>
      <c r="JQC2" s="275"/>
      <c r="JQD2" s="279"/>
      <c r="JQE2" s="275"/>
      <c r="JQF2" s="279"/>
      <c r="JQG2" s="275"/>
      <c r="JQH2" s="279"/>
      <c r="JQI2" s="275"/>
      <c r="JQJ2" s="279"/>
      <c r="JQK2" s="275"/>
      <c r="JQL2" s="279"/>
      <c r="JQM2" s="275"/>
      <c r="JQN2" s="279"/>
      <c r="JQO2" s="275"/>
      <c r="JQP2" s="279"/>
      <c r="JQQ2" s="275"/>
      <c r="JQR2" s="279"/>
      <c r="JQS2" s="275"/>
      <c r="JQT2" s="279"/>
      <c r="JQU2" s="275"/>
      <c r="JQV2" s="279"/>
      <c r="JQW2" s="275"/>
      <c r="JQX2" s="279"/>
      <c r="JQY2" s="275"/>
      <c r="JQZ2" s="279"/>
      <c r="JRA2" s="275"/>
      <c r="JRB2" s="279"/>
      <c r="JRC2" s="275"/>
      <c r="JRD2" s="279"/>
      <c r="JRE2" s="275"/>
      <c r="JRF2" s="279"/>
      <c r="JRG2" s="275"/>
      <c r="JRH2" s="279"/>
      <c r="JRI2" s="275"/>
      <c r="JRJ2" s="279"/>
      <c r="JRK2" s="275"/>
      <c r="JRL2" s="279"/>
      <c r="JRM2" s="275"/>
      <c r="JRN2" s="279"/>
      <c r="JRO2" s="275"/>
      <c r="JRP2" s="279"/>
      <c r="JRQ2" s="275"/>
      <c r="JRR2" s="279"/>
      <c r="JRS2" s="275"/>
      <c r="JRT2" s="279"/>
      <c r="JRU2" s="275"/>
      <c r="JRV2" s="279"/>
      <c r="JRW2" s="275"/>
      <c r="JRX2" s="279"/>
      <c r="JRY2" s="275"/>
      <c r="JRZ2" s="279"/>
      <c r="JSA2" s="275"/>
      <c r="JSB2" s="279"/>
      <c r="JSC2" s="275"/>
      <c r="JSD2" s="279"/>
      <c r="JSE2" s="275"/>
      <c r="JSF2" s="279"/>
      <c r="JSG2" s="275"/>
      <c r="JSH2" s="279"/>
      <c r="JSI2" s="275"/>
      <c r="JSJ2" s="279"/>
      <c r="JSK2" s="275"/>
      <c r="JSL2" s="279"/>
      <c r="JSM2" s="275"/>
      <c r="JSN2" s="279"/>
      <c r="JSO2" s="275"/>
      <c r="JSP2" s="279"/>
      <c r="JSQ2" s="275"/>
      <c r="JSR2" s="279"/>
      <c r="JSS2" s="275"/>
      <c r="JST2" s="279"/>
      <c r="JSU2" s="275"/>
      <c r="JSV2" s="279"/>
      <c r="JSW2" s="275"/>
      <c r="JSX2" s="279"/>
      <c r="JSY2" s="275"/>
      <c r="JSZ2" s="279"/>
      <c r="JTA2" s="275"/>
      <c r="JTB2" s="279"/>
      <c r="JTC2" s="275"/>
      <c r="JTD2" s="279"/>
      <c r="JTE2" s="275"/>
      <c r="JTF2" s="279"/>
      <c r="JTG2" s="275"/>
      <c r="JTH2" s="279"/>
      <c r="JTI2" s="275"/>
      <c r="JTJ2" s="279"/>
      <c r="JTK2" s="275"/>
      <c r="JTL2" s="279"/>
      <c r="JTM2" s="275"/>
      <c r="JTN2" s="279"/>
      <c r="JTO2" s="275"/>
      <c r="JTP2" s="279"/>
      <c r="JTQ2" s="275"/>
      <c r="JTR2" s="279"/>
      <c r="JTS2" s="275"/>
      <c r="JTT2" s="279"/>
      <c r="JTU2" s="275"/>
      <c r="JTV2" s="279"/>
      <c r="JTW2" s="275"/>
      <c r="JTX2" s="279"/>
      <c r="JTY2" s="275"/>
      <c r="JTZ2" s="279"/>
      <c r="JUA2" s="275"/>
      <c r="JUB2" s="279"/>
      <c r="JUC2" s="275"/>
      <c r="JUD2" s="279"/>
      <c r="JUE2" s="275"/>
      <c r="JUF2" s="279"/>
      <c r="JUG2" s="275"/>
      <c r="JUH2" s="279"/>
      <c r="JUI2" s="275"/>
      <c r="JUJ2" s="279"/>
      <c r="JUK2" s="275"/>
      <c r="JUL2" s="279"/>
      <c r="JUM2" s="275"/>
      <c r="JUN2" s="279"/>
      <c r="JUO2" s="275"/>
      <c r="JUP2" s="279"/>
      <c r="JUQ2" s="275"/>
      <c r="JUR2" s="279"/>
      <c r="JUS2" s="275"/>
      <c r="JUT2" s="279"/>
      <c r="JUU2" s="275"/>
      <c r="JUV2" s="279"/>
      <c r="JUW2" s="275"/>
      <c r="JUX2" s="279"/>
      <c r="JUY2" s="275"/>
      <c r="JUZ2" s="279"/>
      <c r="JVA2" s="275"/>
      <c r="JVB2" s="279"/>
      <c r="JVC2" s="275"/>
      <c r="JVD2" s="279"/>
      <c r="JVE2" s="275"/>
      <c r="JVF2" s="279"/>
      <c r="JVG2" s="275"/>
      <c r="JVH2" s="279"/>
      <c r="JVI2" s="275"/>
      <c r="JVJ2" s="279"/>
      <c r="JVK2" s="275"/>
      <c r="JVL2" s="279"/>
      <c r="JVM2" s="275"/>
      <c r="JVN2" s="279"/>
      <c r="JVO2" s="275"/>
      <c r="JVP2" s="279"/>
      <c r="JVQ2" s="275"/>
      <c r="JVR2" s="279"/>
      <c r="JVS2" s="275"/>
      <c r="JVT2" s="279"/>
      <c r="JVU2" s="275"/>
      <c r="JVV2" s="279"/>
      <c r="JVW2" s="275"/>
      <c r="JVX2" s="279"/>
      <c r="JVY2" s="275"/>
      <c r="JVZ2" s="279"/>
      <c r="JWA2" s="275"/>
      <c r="JWB2" s="279"/>
      <c r="JWC2" s="275"/>
      <c r="JWD2" s="279"/>
      <c r="JWE2" s="275"/>
      <c r="JWF2" s="279"/>
      <c r="JWG2" s="275"/>
      <c r="JWH2" s="279"/>
      <c r="JWI2" s="275"/>
      <c r="JWJ2" s="279"/>
      <c r="JWK2" s="275"/>
      <c r="JWL2" s="279"/>
      <c r="JWM2" s="275"/>
      <c r="JWN2" s="279"/>
      <c r="JWO2" s="275"/>
      <c r="JWP2" s="279"/>
      <c r="JWQ2" s="275"/>
      <c r="JWR2" s="279"/>
      <c r="JWS2" s="275"/>
      <c r="JWT2" s="279"/>
      <c r="JWU2" s="275"/>
      <c r="JWV2" s="279"/>
      <c r="JWW2" s="275"/>
      <c r="JWX2" s="279"/>
      <c r="JWY2" s="275"/>
      <c r="JWZ2" s="279"/>
      <c r="JXA2" s="275"/>
      <c r="JXB2" s="279"/>
      <c r="JXC2" s="275"/>
      <c r="JXD2" s="279"/>
      <c r="JXE2" s="275"/>
      <c r="JXF2" s="279"/>
      <c r="JXG2" s="275"/>
      <c r="JXH2" s="279"/>
      <c r="JXI2" s="275"/>
      <c r="JXJ2" s="279"/>
      <c r="JXK2" s="275"/>
      <c r="JXL2" s="279"/>
      <c r="JXM2" s="275"/>
      <c r="JXN2" s="279"/>
      <c r="JXO2" s="275"/>
      <c r="JXP2" s="279"/>
      <c r="JXQ2" s="275"/>
      <c r="JXR2" s="279"/>
      <c r="JXS2" s="275"/>
      <c r="JXT2" s="279"/>
      <c r="JXU2" s="275"/>
      <c r="JXV2" s="279"/>
      <c r="JXW2" s="275"/>
      <c r="JXX2" s="279"/>
      <c r="JXY2" s="275"/>
      <c r="JXZ2" s="279"/>
      <c r="JYA2" s="275"/>
      <c r="JYB2" s="279"/>
      <c r="JYC2" s="275"/>
      <c r="JYD2" s="279"/>
      <c r="JYE2" s="275"/>
      <c r="JYF2" s="279"/>
      <c r="JYG2" s="275"/>
      <c r="JYH2" s="279"/>
      <c r="JYI2" s="275"/>
      <c r="JYJ2" s="279"/>
      <c r="JYK2" s="275"/>
      <c r="JYL2" s="279"/>
      <c r="JYM2" s="275"/>
      <c r="JYN2" s="279"/>
      <c r="JYO2" s="275"/>
      <c r="JYP2" s="279"/>
      <c r="JYQ2" s="275"/>
      <c r="JYR2" s="279"/>
      <c r="JYS2" s="275"/>
      <c r="JYT2" s="279"/>
      <c r="JYU2" s="275"/>
      <c r="JYV2" s="279"/>
      <c r="JYW2" s="275"/>
      <c r="JYX2" s="279"/>
      <c r="JYY2" s="275"/>
      <c r="JYZ2" s="279"/>
      <c r="JZA2" s="275"/>
      <c r="JZB2" s="279"/>
      <c r="JZC2" s="275"/>
      <c r="JZD2" s="279"/>
      <c r="JZE2" s="275"/>
      <c r="JZF2" s="279"/>
      <c r="JZG2" s="275"/>
      <c r="JZH2" s="279"/>
      <c r="JZI2" s="275"/>
      <c r="JZJ2" s="279"/>
      <c r="JZK2" s="275"/>
      <c r="JZL2" s="279"/>
      <c r="JZM2" s="275"/>
      <c r="JZN2" s="279"/>
      <c r="JZO2" s="275"/>
      <c r="JZP2" s="279"/>
      <c r="JZQ2" s="275"/>
      <c r="JZR2" s="279"/>
      <c r="JZS2" s="275"/>
      <c r="JZT2" s="279"/>
      <c r="JZU2" s="275"/>
      <c r="JZV2" s="279"/>
      <c r="JZW2" s="275"/>
      <c r="JZX2" s="279"/>
      <c r="JZY2" s="275"/>
      <c r="JZZ2" s="279"/>
      <c r="KAA2" s="275"/>
      <c r="KAB2" s="279"/>
      <c r="KAC2" s="275"/>
      <c r="KAD2" s="279"/>
      <c r="KAE2" s="275"/>
      <c r="KAF2" s="279"/>
      <c r="KAG2" s="275"/>
      <c r="KAH2" s="279"/>
      <c r="KAI2" s="275"/>
      <c r="KAJ2" s="279"/>
      <c r="KAK2" s="275"/>
      <c r="KAL2" s="279"/>
      <c r="KAM2" s="275"/>
      <c r="KAN2" s="279"/>
      <c r="KAO2" s="275"/>
      <c r="KAP2" s="279"/>
      <c r="KAQ2" s="275"/>
      <c r="KAR2" s="279"/>
      <c r="KAS2" s="275"/>
      <c r="KAT2" s="279"/>
      <c r="KAU2" s="275"/>
      <c r="KAV2" s="279"/>
      <c r="KAW2" s="275"/>
      <c r="KAX2" s="279"/>
      <c r="KAY2" s="275"/>
      <c r="KAZ2" s="279"/>
      <c r="KBA2" s="275"/>
      <c r="KBB2" s="279"/>
      <c r="KBC2" s="275"/>
      <c r="KBD2" s="279"/>
      <c r="KBE2" s="275"/>
      <c r="KBF2" s="279"/>
      <c r="KBG2" s="275"/>
      <c r="KBH2" s="279"/>
      <c r="KBI2" s="275"/>
      <c r="KBJ2" s="279"/>
      <c r="KBK2" s="275"/>
      <c r="KBL2" s="279"/>
      <c r="KBM2" s="275"/>
      <c r="KBN2" s="279"/>
      <c r="KBO2" s="275"/>
      <c r="KBP2" s="279"/>
      <c r="KBQ2" s="275"/>
      <c r="KBR2" s="279"/>
      <c r="KBS2" s="275"/>
      <c r="KBT2" s="279"/>
      <c r="KBU2" s="275"/>
      <c r="KBV2" s="279"/>
      <c r="KBW2" s="275"/>
      <c r="KBX2" s="279"/>
      <c r="KBY2" s="275"/>
      <c r="KBZ2" s="279"/>
      <c r="KCA2" s="275"/>
      <c r="KCB2" s="279"/>
      <c r="KCC2" s="275"/>
      <c r="KCD2" s="279"/>
      <c r="KCE2" s="275"/>
      <c r="KCF2" s="279"/>
      <c r="KCG2" s="275"/>
      <c r="KCH2" s="279"/>
      <c r="KCI2" s="275"/>
      <c r="KCJ2" s="279"/>
      <c r="KCK2" s="275"/>
      <c r="KCL2" s="279"/>
      <c r="KCM2" s="275"/>
      <c r="KCN2" s="279"/>
      <c r="KCO2" s="275"/>
      <c r="KCP2" s="279"/>
      <c r="KCQ2" s="275"/>
      <c r="KCR2" s="279"/>
      <c r="KCS2" s="275"/>
      <c r="KCT2" s="279"/>
      <c r="KCU2" s="275"/>
      <c r="KCV2" s="279"/>
      <c r="KCW2" s="275"/>
      <c r="KCX2" s="279"/>
      <c r="KCY2" s="275"/>
      <c r="KCZ2" s="279"/>
      <c r="KDA2" s="275"/>
      <c r="KDB2" s="279"/>
      <c r="KDC2" s="275"/>
      <c r="KDD2" s="279"/>
      <c r="KDE2" s="275"/>
      <c r="KDF2" s="279"/>
      <c r="KDG2" s="275"/>
      <c r="KDH2" s="279"/>
      <c r="KDI2" s="275"/>
      <c r="KDJ2" s="279"/>
      <c r="KDK2" s="275"/>
      <c r="KDL2" s="279"/>
      <c r="KDM2" s="275"/>
      <c r="KDN2" s="279"/>
      <c r="KDO2" s="275"/>
      <c r="KDP2" s="279"/>
      <c r="KDQ2" s="275"/>
      <c r="KDR2" s="279"/>
      <c r="KDS2" s="275"/>
      <c r="KDT2" s="279"/>
      <c r="KDU2" s="275"/>
      <c r="KDV2" s="279"/>
      <c r="KDW2" s="275"/>
      <c r="KDX2" s="279"/>
      <c r="KDY2" s="275"/>
      <c r="KDZ2" s="279"/>
      <c r="KEA2" s="275"/>
      <c r="KEB2" s="279"/>
      <c r="KEC2" s="275"/>
      <c r="KED2" s="279"/>
      <c r="KEE2" s="275"/>
      <c r="KEF2" s="279"/>
      <c r="KEG2" s="275"/>
      <c r="KEH2" s="279"/>
      <c r="KEI2" s="275"/>
      <c r="KEJ2" s="279"/>
      <c r="KEK2" s="275"/>
      <c r="KEL2" s="279"/>
      <c r="KEM2" s="275"/>
      <c r="KEN2" s="279"/>
      <c r="KEO2" s="275"/>
      <c r="KEP2" s="279"/>
      <c r="KEQ2" s="275"/>
      <c r="KER2" s="279"/>
      <c r="KES2" s="275"/>
      <c r="KET2" s="279"/>
      <c r="KEU2" s="275"/>
      <c r="KEV2" s="279"/>
      <c r="KEW2" s="275"/>
      <c r="KEX2" s="279"/>
      <c r="KEY2" s="275"/>
      <c r="KEZ2" s="279"/>
      <c r="KFA2" s="275"/>
      <c r="KFB2" s="279"/>
      <c r="KFC2" s="275"/>
      <c r="KFD2" s="279"/>
      <c r="KFE2" s="275"/>
      <c r="KFF2" s="279"/>
      <c r="KFG2" s="275"/>
      <c r="KFH2" s="279"/>
      <c r="KFI2" s="275"/>
      <c r="KFJ2" s="279"/>
      <c r="KFK2" s="275"/>
      <c r="KFL2" s="279"/>
      <c r="KFM2" s="275"/>
      <c r="KFN2" s="279"/>
      <c r="KFO2" s="275"/>
      <c r="KFP2" s="279"/>
      <c r="KFQ2" s="275"/>
      <c r="KFR2" s="279"/>
      <c r="KFS2" s="275"/>
      <c r="KFT2" s="279"/>
      <c r="KFU2" s="275"/>
      <c r="KFV2" s="279"/>
      <c r="KFW2" s="275"/>
      <c r="KFX2" s="279"/>
      <c r="KFY2" s="275"/>
      <c r="KFZ2" s="279"/>
      <c r="KGA2" s="275"/>
      <c r="KGB2" s="279"/>
      <c r="KGC2" s="275"/>
      <c r="KGD2" s="279"/>
      <c r="KGE2" s="275"/>
      <c r="KGF2" s="279"/>
      <c r="KGG2" s="275"/>
      <c r="KGH2" s="279"/>
      <c r="KGI2" s="275"/>
      <c r="KGJ2" s="279"/>
      <c r="KGK2" s="275"/>
      <c r="KGL2" s="279"/>
      <c r="KGM2" s="275"/>
      <c r="KGN2" s="279"/>
      <c r="KGO2" s="275"/>
      <c r="KGP2" s="279"/>
      <c r="KGQ2" s="275"/>
      <c r="KGR2" s="279"/>
      <c r="KGS2" s="275"/>
      <c r="KGT2" s="279"/>
      <c r="KGU2" s="275"/>
      <c r="KGV2" s="279"/>
      <c r="KGW2" s="275"/>
      <c r="KGX2" s="279"/>
      <c r="KGY2" s="275"/>
      <c r="KGZ2" s="279"/>
      <c r="KHA2" s="275"/>
      <c r="KHB2" s="279"/>
      <c r="KHC2" s="275"/>
      <c r="KHD2" s="279"/>
      <c r="KHE2" s="275"/>
      <c r="KHF2" s="279"/>
      <c r="KHG2" s="275"/>
      <c r="KHH2" s="279"/>
      <c r="KHI2" s="275"/>
      <c r="KHJ2" s="279"/>
      <c r="KHK2" s="275"/>
      <c r="KHL2" s="279"/>
      <c r="KHM2" s="275"/>
      <c r="KHN2" s="279"/>
      <c r="KHO2" s="275"/>
      <c r="KHP2" s="279"/>
      <c r="KHQ2" s="275"/>
      <c r="KHR2" s="279"/>
      <c r="KHS2" s="275"/>
      <c r="KHT2" s="279"/>
      <c r="KHU2" s="275"/>
      <c r="KHV2" s="279"/>
      <c r="KHW2" s="275"/>
      <c r="KHX2" s="279"/>
      <c r="KHY2" s="275"/>
      <c r="KHZ2" s="279"/>
      <c r="KIA2" s="275"/>
      <c r="KIB2" s="279"/>
      <c r="KIC2" s="275"/>
      <c r="KID2" s="279"/>
      <c r="KIE2" s="275"/>
      <c r="KIF2" s="279"/>
      <c r="KIG2" s="275"/>
      <c r="KIH2" s="279"/>
      <c r="KII2" s="275"/>
      <c r="KIJ2" s="279"/>
      <c r="KIK2" s="275"/>
      <c r="KIL2" s="279"/>
      <c r="KIM2" s="275"/>
      <c r="KIN2" s="279"/>
      <c r="KIO2" s="275"/>
      <c r="KIP2" s="279"/>
      <c r="KIQ2" s="275"/>
      <c r="KIR2" s="279"/>
      <c r="KIS2" s="275"/>
      <c r="KIT2" s="279"/>
      <c r="KIU2" s="275"/>
      <c r="KIV2" s="279"/>
      <c r="KIW2" s="275"/>
      <c r="KIX2" s="279"/>
      <c r="KIY2" s="275"/>
      <c r="KIZ2" s="279"/>
      <c r="KJA2" s="275"/>
      <c r="KJB2" s="279"/>
      <c r="KJC2" s="275"/>
      <c r="KJD2" s="279"/>
      <c r="KJE2" s="275"/>
      <c r="KJF2" s="279"/>
      <c r="KJG2" s="275"/>
      <c r="KJH2" s="279"/>
      <c r="KJI2" s="275"/>
      <c r="KJJ2" s="279"/>
      <c r="KJK2" s="275"/>
      <c r="KJL2" s="279"/>
      <c r="KJM2" s="275"/>
      <c r="KJN2" s="279"/>
      <c r="KJO2" s="275"/>
      <c r="KJP2" s="279"/>
      <c r="KJQ2" s="275"/>
      <c r="KJR2" s="279"/>
      <c r="KJS2" s="275"/>
      <c r="KJT2" s="279"/>
      <c r="KJU2" s="275"/>
      <c r="KJV2" s="279"/>
      <c r="KJW2" s="275"/>
      <c r="KJX2" s="279"/>
      <c r="KJY2" s="275"/>
      <c r="KJZ2" s="279"/>
      <c r="KKA2" s="275"/>
      <c r="KKB2" s="279"/>
      <c r="KKC2" s="275"/>
      <c r="KKD2" s="279"/>
      <c r="KKE2" s="275"/>
      <c r="KKF2" s="279"/>
      <c r="KKG2" s="275"/>
      <c r="KKH2" s="279"/>
      <c r="KKI2" s="275"/>
      <c r="KKJ2" s="279"/>
      <c r="KKK2" s="275"/>
      <c r="KKL2" s="279"/>
      <c r="KKM2" s="275"/>
      <c r="KKN2" s="279"/>
      <c r="KKO2" s="275"/>
      <c r="KKP2" s="279"/>
      <c r="KKQ2" s="275"/>
      <c r="KKR2" s="279"/>
      <c r="KKS2" s="275"/>
      <c r="KKT2" s="279"/>
      <c r="KKU2" s="275"/>
      <c r="KKV2" s="279"/>
      <c r="KKW2" s="275"/>
      <c r="KKX2" s="279"/>
      <c r="KKY2" s="275"/>
      <c r="KKZ2" s="279"/>
      <c r="KLA2" s="275"/>
      <c r="KLB2" s="279"/>
      <c r="KLC2" s="275"/>
      <c r="KLD2" s="279"/>
      <c r="KLE2" s="275"/>
      <c r="KLF2" s="279"/>
      <c r="KLG2" s="275"/>
      <c r="KLH2" s="279"/>
      <c r="KLI2" s="275"/>
      <c r="KLJ2" s="279"/>
      <c r="KLK2" s="275"/>
      <c r="KLL2" s="279"/>
      <c r="KLM2" s="275"/>
      <c r="KLN2" s="279"/>
      <c r="KLO2" s="275"/>
      <c r="KLP2" s="279"/>
      <c r="KLQ2" s="275"/>
      <c r="KLR2" s="279"/>
      <c r="KLS2" s="275"/>
      <c r="KLT2" s="279"/>
      <c r="KLU2" s="275"/>
      <c r="KLV2" s="279"/>
      <c r="KLW2" s="275"/>
      <c r="KLX2" s="279"/>
      <c r="KLY2" s="275"/>
      <c r="KLZ2" s="279"/>
      <c r="KMA2" s="275"/>
      <c r="KMB2" s="279"/>
      <c r="KMC2" s="275"/>
      <c r="KMD2" s="279"/>
      <c r="KME2" s="275"/>
      <c r="KMF2" s="279"/>
      <c r="KMG2" s="275"/>
      <c r="KMH2" s="279"/>
      <c r="KMI2" s="275"/>
      <c r="KMJ2" s="279"/>
      <c r="KMK2" s="275"/>
      <c r="KML2" s="279"/>
      <c r="KMM2" s="275"/>
      <c r="KMN2" s="279"/>
      <c r="KMO2" s="275"/>
      <c r="KMP2" s="279"/>
      <c r="KMQ2" s="275"/>
      <c r="KMR2" s="279"/>
      <c r="KMS2" s="275"/>
      <c r="KMT2" s="279"/>
      <c r="KMU2" s="275"/>
      <c r="KMV2" s="279"/>
      <c r="KMW2" s="275"/>
      <c r="KMX2" s="279"/>
      <c r="KMY2" s="275"/>
      <c r="KMZ2" s="279"/>
      <c r="KNA2" s="275"/>
      <c r="KNB2" s="279"/>
      <c r="KNC2" s="275"/>
      <c r="KND2" s="279"/>
      <c r="KNE2" s="275"/>
      <c r="KNF2" s="279"/>
      <c r="KNG2" s="275"/>
      <c r="KNH2" s="279"/>
      <c r="KNI2" s="275"/>
      <c r="KNJ2" s="279"/>
      <c r="KNK2" s="275"/>
      <c r="KNL2" s="279"/>
      <c r="KNM2" s="275"/>
      <c r="KNN2" s="279"/>
      <c r="KNO2" s="275"/>
      <c r="KNP2" s="279"/>
      <c r="KNQ2" s="275"/>
      <c r="KNR2" s="279"/>
      <c r="KNS2" s="275"/>
      <c r="KNT2" s="279"/>
      <c r="KNU2" s="275"/>
      <c r="KNV2" s="279"/>
      <c r="KNW2" s="275"/>
      <c r="KNX2" s="279"/>
      <c r="KNY2" s="275"/>
      <c r="KNZ2" s="279"/>
      <c r="KOA2" s="275"/>
      <c r="KOB2" s="279"/>
      <c r="KOC2" s="275"/>
      <c r="KOD2" s="279"/>
      <c r="KOE2" s="275"/>
      <c r="KOF2" s="279"/>
      <c r="KOG2" s="275"/>
      <c r="KOH2" s="279"/>
      <c r="KOI2" s="275"/>
      <c r="KOJ2" s="279"/>
      <c r="KOK2" s="275"/>
      <c r="KOL2" s="279"/>
      <c r="KOM2" s="275"/>
      <c r="KON2" s="279"/>
      <c r="KOO2" s="275"/>
      <c r="KOP2" s="279"/>
      <c r="KOQ2" s="275"/>
      <c r="KOR2" s="279"/>
      <c r="KOS2" s="275"/>
      <c r="KOT2" s="279"/>
      <c r="KOU2" s="275"/>
      <c r="KOV2" s="279"/>
      <c r="KOW2" s="275"/>
      <c r="KOX2" s="279"/>
      <c r="KOY2" s="275"/>
      <c r="KOZ2" s="279"/>
      <c r="KPA2" s="275"/>
      <c r="KPB2" s="279"/>
      <c r="KPC2" s="275"/>
      <c r="KPD2" s="279"/>
      <c r="KPE2" s="275"/>
      <c r="KPF2" s="279"/>
      <c r="KPG2" s="275"/>
      <c r="KPH2" s="279"/>
      <c r="KPI2" s="275"/>
      <c r="KPJ2" s="279"/>
      <c r="KPK2" s="275"/>
      <c r="KPL2" s="279"/>
      <c r="KPM2" s="275"/>
      <c r="KPN2" s="279"/>
      <c r="KPO2" s="275"/>
      <c r="KPP2" s="279"/>
      <c r="KPQ2" s="275"/>
      <c r="KPR2" s="279"/>
      <c r="KPS2" s="275"/>
      <c r="KPT2" s="279"/>
      <c r="KPU2" s="275"/>
      <c r="KPV2" s="279"/>
      <c r="KPW2" s="275"/>
      <c r="KPX2" s="279"/>
      <c r="KPY2" s="275"/>
      <c r="KPZ2" s="279"/>
      <c r="KQA2" s="275"/>
      <c r="KQB2" s="279"/>
      <c r="KQC2" s="275"/>
      <c r="KQD2" s="279"/>
      <c r="KQE2" s="275"/>
      <c r="KQF2" s="279"/>
      <c r="KQG2" s="275"/>
      <c r="KQH2" s="279"/>
      <c r="KQI2" s="275"/>
      <c r="KQJ2" s="279"/>
      <c r="KQK2" s="275"/>
      <c r="KQL2" s="279"/>
      <c r="KQM2" s="275"/>
      <c r="KQN2" s="279"/>
      <c r="KQO2" s="275"/>
      <c r="KQP2" s="279"/>
      <c r="KQQ2" s="275"/>
      <c r="KQR2" s="279"/>
      <c r="KQS2" s="275"/>
      <c r="KQT2" s="279"/>
      <c r="KQU2" s="275"/>
      <c r="KQV2" s="279"/>
      <c r="KQW2" s="275"/>
      <c r="KQX2" s="279"/>
      <c r="KQY2" s="275"/>
      <c r="KQZ2" s="279"/>
      <c r="KRA2" s="275"/>
      <c r="KRB2" s="279"/>
      <c r="KRC2" s="275"/>
      <c r="KRD2" s="279"/>
      <c r="KRE2" s="275"/>
      <c r="KRF2" s="279"/>
      <c r="KRG2" s="275"/>
      <c r="KRH2" s="279"/>
      <c r="KRI2" s="275"/>
      <c r="KRJ2" s="279"/>
      <c r="KRK2" s="275"/>
      <c r="KRL2" s="279"/>
      <c r="KRM2" s="275"/>
      <c r="KRN2" s="279"/>
      <c r="KRO2" s="275"/>
      <c r="KRP2" s="279"/>
      <c r="KRQ2" s="275"/>
      <c r="KRR2" s="279"/>
      <c r="KRS2" s="275"/>
      <c r="KRT2" s="279"/>
      <c r="KRU2" s="275"/>
      <c r="KRV2" s="279"/>
      <c r="KRW2" s="275"/>
      <c r="KRX2" s="279"/>
      <c r="KRY2" s="275"/>
      <c r="KRZ2" s="279"/>
      <c r="KSA2" s="275"/>
      <c r="KSB2" s="279"/>
      <c r="KSC2" s="275"/>
      <c r="KSD2" s="279"/>
      <c r="KSE2" s="275"/>
      <c r="KSF2" s="279"/>
      <c r="KSG2" s="275"/>
      <c r="KSH2" s="279"/>
      <c r="KSI2" s="275"/>
      <c r="KSJ2" s="279"/>
      <c r="KSK2" s="275"/>
      <c r="KSL2" s="279"/>
      <c r="KSM2" s="275"/>
      <c r="KSN2" s="279"/>
      <c r="KSO2" s="275"/>
      <c r="KSP2" s="279"/>
      <c r="KSQ2" s="275"/>
      <c r="KSR2" s="279"/>
      <c r="KSS2" s="275"/>
      <c r="KST2" s="279"/>
      <c r="KSU2" s="275"/>
      <c r="KSV2" s="279"/>
      <c r="KSW2" s="275"/>
      <c r="KSX2" s="279"/>
      <c r="KSY2" s="275"/>
      <c r="KSZ2" s="279"/>
      <c r="KTA2" s="275"/>
      <c r="KTB2" s="279"/>
      <c r="KTC2" s="275"/>
      <c r="KTD2" s="279"/>
      <c r="KTE2" s="275"/>
      <c r="KTF2" s="279"/>
      <c r="KTG2" s="275"/>
      <c r="KTH2" s="279"/>
      <c r="KTI2" s="275"/>
      <c r="KTJ2" s="279"/>
      <c r="KTK2" s="275"/>
      <c r="KTL2" s="279"/>
      <c r="KTM2" s="275"/>
      <c r="KTN2" s="279"/>
      <c r="KTO2" s="275"/>
      <c r="KTP2" s="279"/>
      <c r="KTQ2" s="275"/>
      <c r="KTR2" s="279"/>
      <c r="KTS2" s="275"/>
      <c r="KTT2" s="279"/>
      <c r="KTU2" s="275"/>
      <c r="KTV2" s="279"/>
      <c r="KTW2" s="275"/>
      <c r="KTX2" s="279"/>
      <c r="KTY2" s="275"/>
      <c r="KTZ2" s="279"/>
      <c r="KUA2" s="275"/>
      <c r="KUB2" s="279"/>
      <c r="KUC2" s="275"/>
      <c r="KUD2" s="279"/>
      <c r="KUE2" s="275"/>
      <c r="KUF2" s="279"/>
      <c r="KUG2" s="275"/>
      <c r="KUH2" s="279"/>
      <c r="KUI2" s="275"/>
      <c r="KUJ2" s="279"/>
      <c r="KUK2" s="275"/>
      <c r="KUL2" s="279"/>
      <c r="KUM2" s="275"/>
      <c r="KUN2" s="279"/>
      <c r="KUO2" s="275"/>
      <c r="KUP2" s="279"/>
      <c r="KUQ2" s="275"/>
      <c r="KUR2" s="279"/>
      <c r="KUS2" s="275"/>
      <c r="KUT2" s="279"/>
      <c r="KUU2" s="275"/>
      <c r="KUV2" s="279"/>
      <c r="KUW2" s="275"/>
      <c r="KUX2" s="279"/>
      <c r="KUY2" s="275"/>
      <c r="KUZ2" s="279"/>
      <c r="KVA2" s="275"/>
      <c r="KVB2" s="279"/>
      <c r="KVC2" s="275"/>
      <c r="KVD2" s="279"/>
      <c r="KVE2" s="275"/>
      <c r="KVF2" s="279"/>
      <c r="KVG2" s="275"/>
      <c r="KVH2" s="279"/>
      <c r="KVI2" s="275"/>
      <c r="KVJ2" s="279"/>
      <c r="KVK2" s="275"/>
      <c r="KVL2" s="279"/>
      <c r="KVM2" s="275"/>
      <c r="KVN2" s="279"/>
      <c r="KVO2" s="275"/>
      <c r="KVP2" s="279"/>
      <c r="KVQ2" s="275"/>
      <c r="KVR2" s="279"/>
      <c r="KVS2" s="275"/>
      <c r="KVT2" s="279"/>
      <c r="KVU2" s="275"/>
      <c r="KVV2" s="279"/>
      <c r="KVW2" s="275"/>
      <c r="KVX2" s="279"/>
      <c r="KVY2" s="275"/>
      <c r="KVZ2" s="279"/>
      <c r="KWA2" s="275"/>
      <c r="KWB2" s="279"/>
      <c r="KWC2" s="275"/>
      <c r="KWD2" s="279"/>
      <c r="KWE2" s="275"/>
      <c r="KWF2" s="279"/>
      <c r="KWG2" s="275"/>
      <c r="KWH2" s="279"/>
      <c r="KWI2" s="275"/>
      <c r="KWJ2" s="279"/>
      <c r="KWK2" s="275"/>
      <c r="KWL2" s="279"/>
      <c r="KWM2" s="275"/>
      <c r="KWN2" s="279"/>
      <c r="KWO2" s="275"/>
      <c r="KWP2" s="279"/>
      <c r="KWQ2" s="275"/>
      <c r="KWR2" s="279"/>
      <c r="KWS2" s="275"/>
      <c r="KWT2" s="279"/>
      <c r="KWU2" s="275"/>
      <c r="KWV2" s="279"/>
      <c r="KWW2" s="275"/>
      <c r="KWX2" s="279"/>
      <c r="KWY2" s="275"/>
      <c r="KWZ2" s="279"/>
      <c r="KXA2" s="275"/>
      <c r="KXB2" s="279"/>
      <c r="KXC2" s="275"/>
      <c r="KXD2" s="279"/>
      <c r="KXE2" s="275"/>
      <c r="KXF2" s="279"/>
      <c r="KXG2" s="275"/>
      <c r="KXH2" s="279"/>
      <c r="KXI2" s="275"/>
      <c r="KXJ2" s="279"/>
      <c r="KXK2" s="275"/>
      <c r="KXL2" s="279"/>
      <c r="KXM2" s="275"/>
      <c r="KXN2" s="279"/>
      <c r="KXO2" s="275"/>
      <c r="KXP2" s="279"/>
      <c r="KXQ2" s="275"/>
      <c r="KXR2" s="279"/>
      <c r="KXS2" s="275"/>
      <c r="KXT2" s="279"/>
      <c r="KXU2" s="275"/>
      <c r="KXV2" s="279"/>
      <c r="KXW2" s="275"/>
      <c r="KXX2" s="279"/>
      <c r="KXY2" s="275"/>
      <c r="KXZ2" s="279"/>
      <c r="KYA2" s="275"/>
      <c r="KYB2" s="279"/>
      <c r="KYC2" s="275"/>
      <c r="KYD2" s="279"/>
      <c r="KYE2" s="275"/>
      <c r="KYF2" s="279"/>
      <c r="KYG2" s="275"/>
      <c r="KYH2" s="279"/>
      <c r="KYI2" s="275"/>
      <c r="KYJ2" s="279"/>
      <c r="KYK2" s="275"/>
      <c r="KYL2" s="279"/>
      <c r="KYM2" s="275"/>
      <c r="KYN2" s="279"/>
      <c r="KYO2" s="275"/>
      <c r="KYP2" s="279"/>
      <c r="KYQ2" s="275"/>
      <c r="KYR2" s="279"/>
      <c r="KYS2" s="275"/>
      <c r="KYT2" s="279"/>
      <c r="KYU2" s="275"/>
      <c r="KYV2" s="279"/>
      <c r="KYW2" s="275"/>
      <c r="KYX2" s="279"/>
      <c r="KYY2" s="275"/>
      <c r="KYZ2" s="279"/>
      <c r="KZA2" s="275"/>
      <c r="KZB2" s="279"/>
      <c r="KZC2" s="275"/>
      <c r="KZD2" s="279"/>
      <c r="KZE2" s="275"/>
      <c r="KZF2" s="279"/>
      <c r="KZG2" s="275"/>
      <c r="KZH2" s="279"/>
      <c r="KZI2" s="275"/>
      <c r="KZJ2" s="279"/>
      <c r="KZK2" s="275"/>
      <c r="KZL2" s="279"/>
      <c r="KZM2" s="275"/>
      <c r="KZN2" s="279"/>
      <c r="KZO2" s="275"/>
      <c r="KZP2" s="279"/>
      <c r="KZQ2" s="275"/>
      <c r="KZR2" s="279"/>
      <c r="KZS2" s="275"/>
      <c r="KZT2" s="279"/>
      <c r="KZU2" s="275"/>
      <c r="KZV2" s="279"/>
      <c r="KZW2" s="275"/>
      <c r="KZX2" s="279"/>
      <c r="KZY2" s="275"/>
      <c r="KZZ2" s="279"/>
      <c r="LAA2" s="275"/>
      <c r="LAB2" s="279"/>
      <c r="LAC2" s="275"/>
      <c r="LAD2" s="279"/>
      <c r="LAE2" s="275"/>
      <c r="LAF2" s="279"/>
      <c r="LAG2" s="275"/>
      <c r="LAH2" s="279"/>
      <c r="LAI2" s="275"/>
      <c r="LAJ2" s="279"/>
      <c r="LAK2" s="275"/>
      <c r="LAL2" s="279"/>
      <c r="LAM2" s="275"/>
      <c r="LAN2" s="279"/>
      <c r="LAO2" s="275"/>
      <c r="LAP2" s="279"/>
      <c r="LAQ2" s="275"/>
      <c r="LAR2" s="279"/>
      <c r="LAS2" s="275"/>
      <c r="LAT2" s="279"/>
      <c r="LAU2" s="275"/>
      <c r="LAV2" s="279"/>
      <c r="LAW2" s="275"/>
      <c r="LAX2" s="279"/>
      <c r="LAY2" s="275"/>
      <c r="LAZ2" s="279"/>
      <c r="LBA2" s="275"/>
      <c r="LBB2" s="279"/>
      <c r="LBC2" s="275"/>
      <c r="LBD2" s="279"/>
      <c r="LBE2" s="275"/>
      <c r="LBF2" s="279"/>
      <c r="LBG2" s="275"/>
      <c r="LBH2" s="279"/>
      <c r="LBI2" s="275"/>
      <c r="LBJ2" s="279"/>
      <c r="LBK2" s="275"/>
      <c r="LBL2" s="279"/>
      <c r="LBM2" s="275"/>
      <c r="LBN2" s="279"/>
      <c r="LBO2" s="275"/>
      <c r="LBP2" s="279"/>
      <c r="LBQ2" s="275"/>
      <c r="LBR2" s="279"/>
      <c r="LBS2" s="275"/>
      <c r="LBT2" s="279"/>
      <c r="LBU2" s="275"/>
      <c r="LBV2" s="279"/>
      <c r="LBW2" s="275"/>
      <c r="LBX2" s="279"/>
      <c r="LBY2" s="275"/>
      <c r="LBZ2" s="279"/>
      <c r="LCA2" s="275"/>
      <c r="LCB2" s="279"/>
      <c r="LCC2" s="275"/>
      <c r="LCD2" s="279"/>
      <c r="LCE2" s="275"/>
      <c r="LCF2" s="279"/>
      <c r="LCG2" s="275"/>
      <c r="LCH2" s="279"/>
      <c r="LCI2" s="275"/>
      <c r="LCJ2" s="279"/>
      <c r="LCK2" s="275"/>
      <c r="LCL2" s="279"/>
      <c r="LCM2" s="275"/>
      <c r="LCN2" s="279"/>
      <c r="LCO2" s="275"/>
      <c r="LCP2" s="279"/>
      <c r="LCQ2" s="275"/>
      <c r="LCR2" s="279"/>
      <c r="LCS2" s="275"/>
      <c r="LCT2" s="279"/>
      <c r="LCU2" s="275"/>
      <c r="LCV2" s="279"/>
      <c r="LCW2" s="275"/>
      <c r="LCX2" s="279"/>
      <c r="LCY2" s="275"/>
      <c r="LCZ2" s="279"/>
      <c r="LDA2" s="275"/>
      <c r="LDB2" s="279"/>
      <c r="LDC2" s="275"/>
      <c r="LDD2" s="279"/>
      <c r="LDE2" s="275"/>
      <c r="LDF2" s="279"/>
      <c r="LDG2" s="275"/>
      <c r="LDH2" s="279"/>
      <c r="LDI2" s="275"/>
      <c r="LDJ2" s="279"/>
      <c r="LDK2" s="275"/>
      <c r="LDL2" s="279"/>
      <c r="LDM2" s="275"/>
      <c r="LDN2" s="279"/>
      <c r="LDO2" s="275"/>
      <c r="LDP2" s="279"/>
      <c r="LDQ2" s="275"/>
      <c r="LDR2" s="279"/>
      <c r="LDS2" s="275"/>
      <c r="LDT2" s="279"/>
      <c r="LDU2" s="275"/>
      <c r="LDV2" s="279"/>
      <c r="LDW2" s="275"/>
      <c r="LDX2" s="279"/>
      <c r="LDY2" s="275"/>
      <c r="LDZ2" s="279"/>
      <c r="LEA2" s="275"/>
      <c r="LEB2" s="279"/>
      <c r="LEC2" s="275"/>
      <c r="LED2" s="279"/>
      <c r="LEE2" s="275"/>
      <c r="LEF2" s="279"/>
      <c r="LEG2" s="275"/>
      <c r="LEH2" s="279"/>
      <c r="LEI2" s="275"/>
      <c r="LEJ2" s="279"/>
      <c r="LEK2" s="275"/>
      <c r="LEL2" s="279"/>
      <c r="LEM2" s="275"/>
      <c r="LEN2" s="279"/>
      <c r="LEO2" s="275"/>
      <c r="LEP2" s="279"/>
      <c r="LEQ2" s="275"/>
      <c r="LER2" s="279"/>
      <c r="LES2" s="275"/>
      <c r="LET2" s="279"/>
      <c r="LEU2" s="275"/>
      <c r="LEV2" s="279"/>
      <c r="LEW2" s="275"/>
      <c r="LEX2" s="279"/>
      <c r="LEY2" s="275"/>
      <c r="LEZ2" s="279"/>
      <c r="LFA2" s="275"/>
      <c r="LFB2" s="279"/>
      <c r="LFC2" s="275"/>
      <c r="LFD2" s="279"/>
      <c r="LFE2" s="275"/>
      <c r="LFF2" s="279"/>
      <c r="LFG2" s="275"/>
      <c r="LFH2" s="279"/>
      <c r="LFI2" s="275"/>
      <c r="LFJ2" s="279"/>
      <c r="LFK2" s="275"/>
      <c r="LFL2" s="279"/>
      <c r="LFM2" s="275"/>
      <c r="LFN2" s="279"/>
      <c r="LFO2" s="275"/>
      <c r="LFP2" s="279"/>
      <c r="LFQ2" s="275"/>
      <c r="LFR2" s="279"/>
      <c r="LFS2" s="275"/>
      <c r="LFT2" s="279"/>
      <c r="LFU2" s="275"/>
      <c r="LFV2" s="279"/>
      <c r="LFW2" s="275"/>
      <c r="LFX2" s="279"/>
      <c r="LFY2" s="275"/>
      <c r="LFZ2" s="279"/>
      <c r="LGA2" s="275"/>
      <c r="LGB2" s="279"/>
      <c r="LGC2" s="275"/>
      <c r="LGD2" s="279"/>
      <c r="LGE2" s="275"/>
      <c r="LGF2" s="279"/>
      <c r="LGG2" s="275"/>
      <c r="LGH2" s="279"/>
      <c r="LGI2" s="275"/>
      <c r="LGJ2" s="279"/>
      <c r="LGK2" s="275"/>
      <c r="LGL2" s="279"/>
      <c r="LGM2" s="275"/>
      <c r="LGN2" s="279"/>
      <c r="LGO2" s="275"/>
      <c r="LGP2" s="279"/>
      <c r="LGQ2" s="275"/>
      <c r="LGR2" s="279"/>
      <c r="LGS2" s="275"/>
      <c r="LGT2" s="279"/>
      <c r="LGU2" s="275"/>
      <c r="LGV2" s="279"/>
      <c r="LGW2" s="275"/>
      <c r="LGX2" s="279"/>
      <c r="LGY2" s="275"/>
      <c r="LGZ2" s="279"/>
      <c r="LHA2" s="275"/>
      <c r="LHB2" s="279"/>
      <c r="LHC2" s="275"/>
      <c r="LHD2" s="279"/>
      <c r="LHE2" s="275"/>
      <c r="LHF2" s="279"/>
      <c r="LHG2" s="275"/>
      <c r="LHH2" s="279"/>
      <c r="LHI2" s="275"/>
      <c r="LHJ2" s="279"/>
      <c r="LHK2" s="275"/>
      <c r="LHL2" s="279"/>
      <c r="LHM2" s="275"/>
      <c r="LHN2" s="279"/>
      <c r="LHO2" s="275"/>
      <c r="LHP2" s="279"/>
      <c r="LHQ2" s="275"/>
      <c r="LHR2" s="279"/>
      <c r="LHS2" s="275"/>
      <c r="LHT2" s="279"/>
      <c r="LHU2" s="275"/>
      <c r="LHV2" s="279"/>
      <c r="LHW2" s="275"/>
      <c r="LHX2" s="279"/>
      <c r="LHY2" s="275"/>
      <c r="LHZ2" s="279"/>
      <c r="LIA2" s="275"/>
      <c r="LIB2" s="279"/>
      <c r="LIC2" s="275"/>
      <c r="LID2" s="279"/>
      <c r="LIE2" s="275"/>
      <c r="LIF2" s="279"/>
      <c r="LIG2" s="275"/>
      <c r="LIH2" s="279"/>
      <c r="LII2" s="275"/>
      <c r="LIJ2" s="279"/>
      <c r="LIK2" s="275"/>
      <c r="LIL2" s="279"/>
      <c r="LIM2" s="275"/>
      <c r="LIN2" s="279"/>
      <c r="LIO2" s="275"/>
      <c r="LIP2" s="279"/>
      <c r="LIQ2" s="275"/>
      <c r="LIR2" s="279"/>
      <c r="LIS2" s="275"/>
      <c r="LIT2" s="279"/>
      <c r="LIU2" s="275"/>
      <c r="LIV2" s="279"/>
      <c r="LIW2" s="275"/>
      <c r="LIX2" s="279"/>
      <c r="LIY2" s="275"/>
      <c r="LIZ2" s="279"/>
      <c r="LJA2" s="275"/>
      <c r="LJB2" s="279"/>
      <c r="LJC2" s="275"/>
      <c r="LJD2" s="279"/>
      <c r="LJE2" s="275"/>
      <c r="LJF2" s="279"/>
      <c r="LJG2" s="275"/>
      <c r="LJH2" s="279"/>
      <c r="LJI2" s="275"/>
      <c r="LJJ2" s="279"/>
      <c r="LJK2" s="275"/>
      <c r="LJL2" s="279"/>
      <c r="LJM2" s="275"/>
      <c r="LJN2" s="279"/>
      <c r="LJO2" s="275"/>
      <c r="LJP2" s="279"/>
      <c r="LJQ2" s="275"/>
      <c r="LJR2" s="279"/>
      <c r="LJS2" s="275"/>
      <c r="LJT2" s="279"/>
      <c r="LJU2" s="275"/>
      <c r="LJV2" s="279"/>
      <c r="LJW2" s="275"/>
      <c r="LJX2" s="279"/>
      <c r="LJY2" s="275"/>
      <c r="LJZ2" s="279"/>
      <c r="LKA2" s="275"/>
      <c r="LKB2" s="279"/>
      <c r="LKC2" s="275"/>
      <c r="LKD2" s="279"/>
      <c r="LKE2" s="275"/>
      <c r="LKF2" s="279"/>
      <c r="LKG2" s="275"/>
      <c r="LKH2" s="279"/>
      <c r="LKI2" s="275"/>
      <c r="LKJ2" s="279"/>
      <c r="LKK2" s="275"/>
      <c r="LKL2" s="279"/>
      <c r="LKM2" s="275"/>
      <c r="LKN2" s="279"/>
      <c r="LKO2" s="275"/>
      <c r="LKP2" s="279"/>
      <c r="LKQ2" s="275"/>
      <c r="LKR2" s="279"/>
      <c r="LKS2" s="275"/>
      <c r="LKT2" s="279"/>
      <c r="LKU2" s="275"/>
      <c r="LKV2" s="279"/>
      <c r="LKW2" s="275"/>
      <c r="LKX2" s="279"/>
      <c r="LKY2" s="275"/>
      <c r="LKZ2" s="279"/>
      <c r="LLA2" s="275"/>
      <c r="LLB2" s="279"/>
      <c r="LLC2" s="275"/>
      <c r="LLD2" s="279"/>
      <c r="LLE2" s="275"/>
      <c r="LLF2" s="279"/>
      <c r="LLG2" s="275"/>
      <c r="LLH2" s="279"/>
      <c r="LLI2" s="275"/>
      <c r="LLJ2" s="279"/>
      <c r="LLK2" s="275"/>
      <c r="LLL2" s="279"/>
      <c r="LLM2" s="275"/>
      <c r="LLN2" s="279"/>
      <c r="LLO2" s="275"/>
      <c r="LLP2" s="279"/>
      <c r="LLQ2" s="275"/>
      <c r="LLR2" s="279"/>
      <c r="LLS2" s="275"/>
      <c r="LLT2" s="279"/>
      <c r="LLU2" s="275"/>
      <c r="LLV2" s="279"/>
      <c r="LLW2" s="275"/>
      <c r="LLX2" s="279"/>
      <c r="LLY2" s="275"/>
      <c r="LLZ2" s="279"/>
      <c r="LMA2" s="275"/>
      <c r="LMB2" s="279"/>
      <c r="LMC2" s="275"/>
      <c r="LMD2" s="279"/>
      <c r="LME2" s="275"/>
      <c r="LMF2" s="279"/>
      <c r="LMG2" s="275"/>
      <c r="LMH2" s="279"/>
      <c r="LMI2" s="275"/>
      <c r="LMJ2" s="279"/>
      <c r="LMK2" s="275"/>
      <c r="LML2" s="279"/>
      <c r="LMM2" s="275"/>
      <c r="LMN2" s="279"/>
      <c r="LMO2" s="275"/>
      <c r="LMP2" s="279"/>
      <c r="LMQ2" s="275"/>
      <c r="LMR2" s="279"/>
      <c r="LMS2" s="275"/>
      <c r="LMT2" s="279"/>
      <c r="LMU2" s="275"/>
      <c r="LMV2" s="279"/>
      <c r="LMW2" s="275"/>
      <c r="LMX2" s="279"/>
      <c r="LMY2" s="275"/>
      <c r="LMZ2" s="279"/>
      <c r="LNA2" s="275"/>
      <c r="LNB2" s="279"/>
      <c r="LNC2" s="275"/>
      <c r="LND2" s="279"/>
      <c r="LNE2" s="275"/>
      <c r="LNF2" s="279"/>
      <c r="LNG2" s="275"/>
      <c r="LNH2" s="279"/>
      <c r="LNI2" s="275"/>
      <c r="LNJ2" s="279"/>
      <c r="LNK2" s="275"/>
      <c r="LNL2" s="279"/>
      <c r="LNM2" s="275"/>
      <c r="LNN2" s="279"/>
      <c r="LNO2" s="275"/>
      <c r="LNP2" s="279"/>
      <c r="LNQ2" s="275"/>
      <c r="LNR2" s="279"/>
      <c r="LNS2" s="275"/>
      <c r="LNT2" s="279"/>
      <c r="LNU2" s="275"/>
      <c r="LNV2" s="279"/>
      <c r="LNW2" s="275"/>
      <c r="LNX2" s="279"/>
      <c r="LNY2" s="275"/>
      <c r="LNZ2" s="279"/>
      <c r="LOA2" s="275"/>
      <c r="LOB2" s="279"/>
      <c r="LOC2" s="275"/>
      <c r="LOD2" s="279"/>
      <c r="LOE2" s="275"/>
      <c r="LOF2" s="279"/>
      <c r="LOG2" s="275"/>
      <c r="LOH2" s="279"/>
      <c r="LOI2" s="275"/>
      <c r="LOJ2" s="279"/>
      <c r="LOK2" s="275"/>
      <c r="LOL2" s="279"/>
      <c r="LOM2" s="275"/>
      <c r="LON2" s="279"/>
      <c r="LOO2" s="275"/>
      <c r="LOP2" s="279"/>
      <c r="LOQ2" s="275"/>
      <c r="LOR2" s="279"/>
      <c r="LOS2" s="275"/>
      <c r="LOT2" s="279"/>
      <c r="LOU2" s="275"/>
      <c r="LOV2" s="279"/>
      <c r="LOW2" s="275"/>
      <c r="LOX2" s="279"/>
      <c r="LOY2" s="275"/>
      <c r="LOZ2" s="279"/>
      <c r="LPA2" s="275"/>
      <c r="LPB2" s="279"/>
      <c r="LPC2" s="275"/>
      <c r="LPD2" s="279"/>
      <c r="LPE2" s="275"/>
      <c r="LPF2" s="279"/>
      <c r="LPG2" s="275"/>
      <c r="LPH2" s="279"/>
      <c r="LPI2" s="275"/>
      <c r="LPJ2" s="279"/>
      <c r="LPK2" s="275"/>
      <c r="LPL2" s="279"/>
      <c r="LPM2" s="275"/>
      <c r="LPN2" s="279"/>
      <c r="LPO2" s="275"/>
      <c r="LPP2" s="279"/>
      <c r="LPQ2" s="275"/>
      <c r="LPR2" s="279"/>
      <c r="LPS2" s="275"/>
      <c r="LPT2" s="279"/>
      <c r="LPU2" s="275"/>
      <c r="LPV2" s="279"/>
      <c r="LPW2" s="275"/>
      <c r="LPX2" s="279"/>
      <c r="LPY2" s="275"/>
      <c r="LPZ2" s="279"/>
      <c r="LQA2" s="275"/>
      <c r="LQB2" s="279"/>
      <c r="LQC2" s="275"/>
      <c r="LQD2" s="279"/>
      <c r="LQE2" s="275"/>
      <c r="LQF2" s="279"/>
      <c r="LQG2" s="275"/>
      <c r="LQH2" s="279"/>
      <c r="LQI2" s="275"/>
      <c r="LQJ2" s="279"/>
      <c r="LQK2" s="275"/>
      <c r="LQL2" s="279"/>
      <c r="LQM2" s="275"/>
      <c r="LQN2" s="279"/>
      <c r="LQO2" s="275"/>
      <c r="LQP2" s="279"/>
      <c r="LQQ2" s="275"/>
      <c r="LQR2" s="279"/>
      <c r="LQS2" s="275"/>
      <c r="LQT2" s="279"/>
      <c r="LQU2" s="275"/>
      <c r="LQV2" s="279"/>
      <c r="LQW2" s="275"/>
      <c r="LQX2" s="279"/>
      <c r="LQY2" s="275"/>
      <c r="LQZ2" s="279"/>
      <c r="LRA2" s="275"/>
      <c r="LRB2" s="279"/>
      <c r="LRC2" s="275"/>
      <c r="LRD2" s="279"/>
      <c r="LRE2" s="275"/>
      <c r="LRF2" s="279"/>
      <c r="LRG2" s="275"/>
      <c r="LRH2" s="279"/>
      <c r="LRI2" s="275"/>
      <c r="LRJ2" s="279"/>
      <c r="LRK2" s="275"/>
      <c r="LRL2" s="279"/>
      <c r="LRM2" s="275"/>
      <c r="LRN2" s="279"/>
      <c r="LRO2" s="275"/>
      <c r="LRP2" s="279"/>
      <c r="LRQ2" s="275"/>
      <c r="LRR2" s="279"/>
      <c r="LRS2" s="275"/>
      <c r="LRT2" s="279"/>
      <c r="LRU2" s="275"/>
      <c r="LRV2" s="279"/>
      <c r="LRW2" s="275"/>
      <c r="LRX2" s="279"/>
      <c r="LRY2" s="275"/>
      <c r="LRZ2" s="279"/>
      <c r="LSA2" s="275"/>
      <c r="LSB2" s="279"/>
      <c r="LSC2" s="275"/>
      <c r="LSD2" s="279"/>
      <c r="LSE2" s="275"/>
      <c r="LSF2" s="279"/>
      <c r="LSG2" s="275"/>
      <c r="LSH2" s="279"/>
      <c r="LSI2" s="275"/>
      <c r="LSJ2" s="279"/>
      <c r="LSK2" s="275"/>
      <c r="LSL2" s="279"/>
      <c r="LSM2" s="275"/>
      <c r="LSN2" s="279"/>
      <c r="LSO2" s="275"/>
      <c r="LSP2" s="279"/>
      <c r="LSQ2" s="275"/>
      <c r="LSR2" s="279"/>
      <c r="LSS2" s="275"/>
      <c r="LST2" s="279"/>
      <c r="LSU2" s="275"/>
      <c r="LSV2" s="279"/>
      <c r="LSW2" s="275"/>
      <c r="LSX2" s="279"/>
      <c r="LSY2" s="275"/>
      <c r="LSZ2" s="279"/>
      <c r="LTA2" s="275"/>
      <c r="LTB2" s="279"/>
      <c r="LTC2" s="275"/>
      <c r="LTD2" s="279"/>
      <c r="LTE2" s="275"/>
      <c r="LTF2" s="279"/>
      <c r="LTG2" s="275"/>
      <c r="LTH2" s="279"/>
      <c r="LTI2" s="275"/>
      <c r="LTJ2" s="279"/>
      <c r="LTK2" s="275"/>
      <c r="LTL2" s="279"/>
      <c r="LTM2" s="275"/>
      <c r="LTN2" s="279"/>
      <c r="LTO2" s="275"/>
      <c r="LTP2" s="279"/>
      <c r="LTQ2" s="275"/>
      <c r="LTR2" s="279"/>
      <c r="LTS2" s="275"/>
      <c r="LTT2" s="279"/>
      <c r="LTU2" s="275"/>
      <c r="LTV2" s="279"/>
      <c r="LTW2" s="275"/>
      <c r="LTX2" s="279"/>
      <c r="LTY2" s="275"/>
      <c r="LTZ2" s="279"/>
      <c r="LUA2" s="275"/>
      <c r="LUB2" s="279"/>
      <c r="LUC2" s="275"/>
      <c r="LUD2" s="279"/>
      <c r="LUE2" s="275"/>
      <c r="LUF2" s="279"/>
      <c r="LUG2" s="275"/>
      <c r="LUH2" s="279"/>
      <c r="LUI2" s="275"/>
      <c r="LUJ2" s="279"/>
      <c r="LUK2" s="275"/>
      <c r="LUL2" s="279"/>
      <c r="LUM2" s="275"/>
      <c r="LUN2" s="279"/>
      <c r="LUO2" s="275"/>
      <c r="LUP2" s="279"/>
      <c r="LUQ2" s="275"/>
      <c r="LUR2" s="279"/>
      <c r="LUS2" s="275"/>
      <c r="LUT2" s="279"/>
      <c r="LUU2" s="275"/>
      <c r="LUV2" s="279"/>
      <c r="LUW2" s="275"/>
      <c r="LUX2" s="279"/>
      <c r="LUY2" s="275"/>
      <c r="LUZ2" s="279"/>
      <c r="LVA2" s="275"/>
      <c r="LVB2" s="279"/>
      <c r="LVC2" s="275"/>
      <c r="LVD2" s="279"/>
      <c r="LVE2" s="275"/>
      <c r="LVF2" s="279"/>
      <c r="LVG2" s="275"/>
      <c r="LVH2" s="279"/>
      <c r="LVI2" s="275"/>
      <c r="LVJ2" s="279"/>
      <c r="LVK2" s="275"/>
      <c r="LVL2" s="279"/>
      <c r="LVM2" s="275"/>
      <c r="LVN2" s="279"/>
      <c r="LVO2" s="275"/>
      <c r="LVP2" s="279"/>
      <c r="LVQ2" s="275"/>
      <c r="LVR2" s="279"/>
      <c r="LVS2" s="275"/>
      <c r="LVT2" s="279"/>
      <c r="LVU2" s="275"/>
      <c r="LVV2" s="279"/>
      <c r="LVW2" s="275"/>
      <c r="LVX2" s="279"/>
      <c r="LVY2" s="275"/>
      <c r="LVZ2" s="279"/>
      <c r="LWA2" s="275"/>
      <c r="LWB2" s="279"/>
      <c r="LWC2" s="275"/>
      <c r="LWD2" s="279"/>
      <c r="LWE2" s="275"/>
      <c r="LWF2" s="279"/>
      <c r="LWG2" s="275"/>
      <c r="LWH2" s="279"/>
      <c r="LWI2" s="275"/>
      <c r="LWJ2" s="279"/>
      <c r="LWK2" s="275"/>
      <c r="LWL2" s="279"/>
      <c r="LWM2" s="275"/>
      <c r="LWN2" s="279"/>
      <c r="LWO2" s="275"/>
      <c r="LWP2" s="279"/>
      <c r="LWQ2" s="275"/>
      <c r="LWR2" s="279"/>
      <c r="LWS2" s="275"/>
      <c r="LWT2" s="279"/>
      <c r="LWU2" s="275"/>
      <c r="LWV2" s="279"/>
      <c r="LWW2" s="275"/>
      <c r="LWX2" s="279"/>
      <c r="LWY2" s="275"/>
      <c r="LWZ2" s="279"/>
      <c r="LXA2" s="275"/>
      <c r="LXB2" s="279"/>
      <c r="LXC2" s="275"/>
      <c r="LXD2" s="279"/>
      <c r="LXE2" s="275"/>
      <c r="LXF2" s="279"/>
      <c r="LXG2" s="275"/>
      <c r="LXH2" s="279"/>
      <c r="LXI2" s="275"/>
      <c r="LXJ2" s="279"/>
      <c r="LXK2" s="275"/>
      <c r="LXL2" s="279"/>
      <c r="LXM2" s="275"/>
      <c r="LXN2" s="279"/>
      <c r="LXO2" s="275"/>
      <c r="LXP2" s="279"/>
      <c r="LXQ2" s="275"/>
      <c r="LXR2" s="279"/>
      <c r="LXS2" s="275"/>
      <c r="LXT2" s="279"/>
      <c r="LXU2" s="275"/>
      <c r="LXV2" s="279"/>
      <c r="LXW2" s="275"/>
      <c r="LXX2" s="279"/>
      <c r="LXY2" s="275"/>
      <c r="LXZ2" s="279"/>
      <c r="LYA2" s="275"/>
      <c r="LYB2" s="279"/>
      <c r="LYC2" s="275"/>
      <c r="LYD2" s="279"/>
      <c r="LYE2" s="275"/>
      <c r="LYF2" s="279"/>
      <c r="LYG2" s="275"/>
      <c r="LYH2" s="279"/>
      <c r="LYI2" s="275"/>
      <c r="LYJ2" s="279"/>
      <c r="LYK2" s="275"/>
      <c r="LYL2" s="279"/>
      <c r="LYM2" s="275"/>
      <c r="LYN2" s="279"/>
      <c r="LYO2" s="275"/>
      <c r="LYP2" s="279"/>
      <c r="LYQ2" s="275"/>
      <c r="LYR2" s="279"/>
      <c r="LYS2" s="275"/>
      <c r="LYT2" s="279"/>
      <c r="LYU2" s="275"/>
      <c r="LYV2" s="279"/>
      <c r="LYW2" s="275"/>
      <c r="LYX2" s="279"/>
      <c r="LYY2" s="275"/>
      <c r="LYZ2" s="279"/>
      <c r="LZA2" s="275"/>
      <c r="LZB2" s="279"/>
      <c r="LZC2" s="275"/>
      <c r="LZD2" s="279"/>
      <c r="LZE2" s="275"/>
      <c r="LZF2" s="279"/>
      <c r="LZG2" s="275"/>
      <c r="LZH2" s="279"/>
      <c r="LZI2" s="275"/>
      <c r="LZJ2" s="279"/>
      <c r="LZK2" s="275"/>
      <c r="LZL2" s="279"/>
      <c r="LZM2" s="275"/>
      <c r="LZN2" s="279"/>
      <c r="LZO2" s="275"/>
      <c r="LZP2" s="279"/>
      <c r="LZQ2" s="275"/>
      <c r="LZR2" s="279"/>
      <c r="LZS2" s="275"/>
      <c r="LZT2" s="279"/>
      <c r="LZU2" s="275"/>
      <c r="LZV2" s="279"/>
      <c r="LZW2" s="275"/>
      <c r="LZX2" s="279"/>
      <c r="LZY2" s="275"/>
      <c r="LZZ2" s="279"/>
      <c r="MAA2" s="275"/>
      <c r="MAB2" s="279"/>
      <c r="MAC2" s="275"/>
      <c r="MAD2" s="279"/>
      <c r="MAE2" s="275"/>
      <c r="MAF2" s="279"/>
      <c r="MAG2" s="275"/>
      <c r="MAH2" s="279"/>
      <c r="MAI2" s="275"/>
      <c r="MAJ2" s="279"/>
      <c r="MAK2" s="275"/>
      <c r="MAL2" s="279"/>
      <c r="MAM2" s="275"/>
      <c r="MAN2" s="279"/>
      <c r="MAO2" s="275"/>
      <c r="MAP2" s="279"/>
      <c r="MAQ2" s="275"/>
      <c r="MAR2" s="279"/>
      <c r="MAS2" s="275"/>
      <c r="MAT2" s="279"/>
      <c r="MAU2" s="275"/>
      <c r="MAV2" s="279"/>
      <c r="MAW2" s="275"/>
      <c r="MAX2" s="279"/>
      <c r="MAY2" s="275"/>
      <c r="MAZ2" s="279"/>
      <c r="MBA2" s="275"/>
      <c r="MBB2" s="279"/>
      <c r="MBC2" s="275"/>
      <c r="MBD2" s="279"/>
      <c r="MBE2" s="275"/>
      <c r="MBF2" s="279"/>
      <c r="MBG2" s="275"/>
      <c r="MBH2" s="279"/>
      <c r="MBI2" s="275"/>
      <c r="MBJ2" s="279"/>
      <c r="MBK2" s="275"/>
      <c r="MBL2" s="279"/>
      <c r="MBM2" s="275"/>
      <c r="MBN2" s="279"/>
      <c r="MBO2" s="275"/>
      <c r="MBP2" s="279"/>
      <c r="MBQ2" s="275"/>
      <c r="MBR2" s="279"/>
      <c r="MBS2" s="275"/>
      <c r="MBT2" s="279"/>
      <c r="MBU2" s="275"/>
      <c r="MBV2" s="279"/>
      <c r="MBW2" s="275"/>
      <c r="MBX2" s="279"/>
      <c r="MBY2" s="275"/>
      <c r="MBZ2" s="279"/>
      <c r="MCA2" s="275"/>
      <c r="MCB2" s="279"/>
      <c r="MCC2" s="275"/>
      <c r="MCD2" s="279"/>
      <c r="MCE2" s="275"/>
      <c r="MCF2" s="279"/>
      <c r="MCG2" s="275"/>
      <c r="MCH2" s="279"/>
      <c r="MCI2" s="275"/>
      <c r="MCJ2" s="279"/>
      <c r="MCK2" s="275"/>
      <c r="MCL2" s="279"/>
      <c r="MCM2" s="275"/>
      <c r="MCN2" s="279"/>
      <c r="MCO2" s="275"/>
      <c r="MCP2" s="279"/>
      <c r="MCQ2" s="275"/>
      <c r="MCR2" s="279"/>
      <c r="MCS2" s="275"/>
      <c r="MCT2" s="279"/>
      <c r="MCU2" s="275"/>
      <c r="MCV2" s="279"/>
      <c r="MCW2" s="275"/>
      <c r="MCX2" s="279"/>
      <c r="MCY2" s="275"/>
      <c r="MCZ2" s="279"/>
      <c r="MDA2" s="275"/>
      <c r="MDB2" s="279"/>
      <c r="MDC2" s="275"/>
      <c r="MDD2" s="279"/>
      <c r="MDE2" s="275"/>
      <c r="MDF2" s="279"/>
      <c r="MDG2" s="275"/>
      <c r="MDH2" s="279"/>
      <c r="MDI2" s="275"/>
      <c r="MDJ2" s="279"/>
      <c r="MDK2" s="275"/>
      <c r="MDL2" s="279"/>
      <c r="MDM2" s="275"/>
      <c r="MDN2" s="279"/>
      <c r="MDO2" s="275"/>
      <c r="MDP2" s="279"/>
      <c r="MDQ2" s="275"/>
      <c r="MDR2" s="279"/>
      <c r="MDS2" s="275"/>
      <c r="MDT2" s="279"/>
      <c r="MDU2" s="275"/>
      <c r="MDV2" s="279"/>
      <c r="MDW2" s="275"/>
      <c r="MDX2" s="279"/>
      <c r="MDY2" s="275"/>
      <c r="MDZ2" s="279"/>
      <c r="MEA2" s="275"/>
      <c r="MEB2" s="279"/>
      <c r="MEC2" s="275"/>
      <c r="MED2" s="279"/>
      <c r="MEE2" s="275"/>
      <c r="MEF2" s="279"/>
      <c r="MEG2" s="275"/>
      <c r="MEH2" s="279"/>
      <c r="MEI2" s="275"/>
      <c r="MEJ2" s="279"/>
      <c r="MEK2" s="275"/>
      <c r="MEL2" s="279"/>
      <c r="MEM2" s="275"/>
      <c r="MEN2" s="279"/>
      <c r="MEO2" s="275"/>
      <c r="MEP2" s="279"/>
      <c r="MEQ2" s="275"/>
      <c r="MER2" s="279"/>
      <c r="MES2" s="275"/>
      <c r="MET2" s="279"/>
      <c r="MEU2" s="275"/>
      <c r="MEV2" s="279"/>
      <c r="MEW2" s="275"/>
      <c r="MEX2" s="279"/>
      <c r="MEY2" s="275"/>
      <c r="MEZ2" s="279"/>
      <c r="MFA2" s="275"/>
      <c r="MFB2" s="279"/>
      <c r="MFC2" s="275"/>
      <c r="MFD2" s="279"/>
      <c r="MFE2" s="275"/>
      <c r="MFF2" s="279"/>
      <c r="MFG2" s="275"/>
      <c r="MFH2" s="279"/>
      <c r="MFI2" s="275"/>
      <c r="MFJ2" s="279"/>
      <c r="MFK2" s="275"/>
      <c r="MFL2" s="279"/>
      <c r="MFM2" s="275"/>
      <c r="MFN2" s="279"/>
      <c r="MFO2" s="275"/>
      <c r="MFP2" s="279"/>
      <c r="MFQ2" s="275"/>
      <c r="MFR2" s="279"/>
      <c r="MFS2" s="275"/>
      <c r="MFT2" s="279"/>
      <c r="MFU2" s="275"/>
      <c r="MFV2" s="279"/>
      <c r="MFW2" s="275"/>
      <c r="MFX2" s="279"/>
      <c r="MFY2" s="275"/>
      <c r="MFZ2" s="279"/>
      <c r="MGA2" s="275"/>
      <c r="MGB2" s="279"/>
      <c r="MGC2" s="275"/>
      <c r="MGD2" s="279"/>
      <c r="MGE2" s="275"/>
      <c r="MGF2" s="279"/>
      <c r="MGG2" s="275"/>
      <c r="MGH2" s="279"/>
      <c r="MGI2" s="275"/>
      <c r="MGJ2" s="279"/>
      <c r="MGK2" s="275"/>
      <c r="MGL2" s="279"/>
      <c r="MGM2" s="275"/>
      <c r="MGN2" s="279"/>
      <c r="MGO2" s="275"/>
      <c r="MGP2" s="279"/>
      <c r="MGQ2" s="275"/>
      <c r="MGR2" s="279"/>
      <c r="MGS2" s="275"/>
      <c r="MGT2" s="279"/>
      <c r="MGU2" s="275"/>
      <c r="MGV2" s="279"/>
      <c r="MGW2" s="275"/>
      <c r="MGX2" s="279"/>
      <c r="MGY2" s="275"/>
      <c r="MGZ2" s="279"/>
      <c r="MHA2" s="275"/>
      <c r="MHB2" s="279"/>
      <c r="MHC2" s="275"/>
      <c r="MHD2" s="279"/>
      <c r="MHE2" s="275"/>
      <c r="MHF2" s="279"/>
      <c r="MHG2" s="275"/>
      <c r="MHH2" s="279"/>
      <c r="MHI2" s="275"/>
      <c r="MHJ2" s="279"/>
      <c r="MHK2" s="275"/>
      <c r="MHL2" s="279"/>
      <c r="MHM2" s="275"/>
      <c r="MHN2" s="279"/>
      <c r="MHO2" s="275"/>
      <c r="MHP2" s="279"/>
      <c r="MHQ2" s="275"/>
      <c r="MHR2" s="279"/>
      <c r="MHS2" s="275"/>
      <c r="MHT2" s="279"/>
      <c r="MHU2" s="275"/>
      <c r="MHV2" s="279"/>
      <c r="MHW2" s="275"/>
      <c r="MHX2" s="279"/>
      <c r="MHY2" s="275"/>
      <c r="MHZ2" s="279"/>
      <c r="MIA2" s="275"/>
      <c r="MIB2" s="279"/>
      <c r="MIC2" s="275"/>
      <c r="MID2" s="279"/>
      <c r="MIE2" s="275"/>
      <c r="MIF2" s="279"/>
      <c r="MIG2" s="275"/>
      <c r="MIH2" s="279"/>
      <c r="MII2" s="275"/>
      <c r="MIJ2" s="279"/>
      <c r="MIK2" s="275"/>
      <c r="MIL2" s="279"/>
      <c r="MIM2" s="275"/>
      <c r="MIN2" s="279"/>
      <c r="MIO2" s="275"/>
      <c r="MIP2" s="279"/>
      <c r="MIQ2" s="275"/>
      <c r="MIR2" s="279"/>
      <c r="MIS2" s="275"/>
      <c r="MIT2" s="279"/>
      <c r="MIU2" s="275"/>
      <c r="MIV2" s="279"/>
      <c r="MIW2" s="275"/>
      <c r="MIX2" s="279"/>
      <c r="MIY2" s="275"/>
      <c r="MIZ2" s="279"/>
      <c r="MJA2" s="275"/>
      <c r="MJB2" s="279"/>
      <c r="MJC2" s="275"/>
      <c r="MJD2" s="279"/>
      <c r="MJE2" s="275"/>
      <c r="MJF2" s="279"/>
      <c r="MJG2" s="275"/>
      <c r="MJH2" s="279"/>
      <c r="MJI2" s="275"/>
      <c r="MJJ2" s="279"/>
      <c r="MJK2" s="275"/>
      <c r="MJL2" s="279"/>
      <c r="MJM2" s="275"/>
      <c r="MJN2" s="279"/>
      <c r="MJO2" s="275"/>
      <c r="MJP2" s="279"/>
      <c r="MJQ2" s="275"/>
      <c r="MJR2" s="279"/>
      <c r="MJS2" s="275"/>
      <c r="MJT2" s="279"/>
      <c r="MJU2" s="275"/>
      <c r="MJV2" s="279"/>
      <c r="MJW2" s="275"/>
      <c r="MJX2" s="279"/>
      <c r="MJY2" s="275"/>
      <c r="MJZ2" s="279"/>
      <c r="MKA2" s="275"/>
      <c r="MKB2" s="279"/>
      <c r="MKC2" s="275"/>
      <c r="MKD2" s="279"/>
      <c r="MKE2" s="275"/>
      <c r="MKF2" s="279"/>
      <c r="MKG2" s="275"/>
      <c r="MKH2" s="279"/>
      <c r="MKI2" s="275"/>
      <c r="MKJ2" s="279"/>
      <c r="MKK2" s="275"/>
      <c r="MKL2" s="279"/>
      <c r="MKM2" s="275"/>
      <c r="MKN2" s="279"/>
      <c r="MKO2" s="275"/>
      <c r="MKP2" s="279"/>
      <c r="MKQ2" s="275"/>
      <c r="MKR2" s="279"/>
      <c r="MKS2" s="275"/>
      <c r="MKT2" s="279"/>
      <c r="MKU2" s="275"/>
      <c r="MKV2" s="279"/>
      <c r="MKW2" s="275"/>
      <c r="MKX2" s="279"/>
      <c r="MKY2" s="275"/>
      <c r="MKZ2" s="279"/>
      <c r="MLA2" s="275"/>
      <c r="MLB2" s="279"/>
      <c r="MLC2" s="275"/>
      <c r="MLD2" s="279"/>
      <c r="MLE2" s="275"/>
      <c r="MLF2" s="279"/>
      <c r="MLG2" s="275"/>
      <c r="MLH2" s="279"/>
      <c r="MLI2" s="275"/>
      <c r="MLJ2" s="279"/>
      <c r="MLK2" s="275"/>
      <c r="MLL2" s="279"/>
      <c r="MLM2" s="275"/>
      <c r="MLN2" s="279"/>
      <c r="MLO2" s="275"/>
      <c r="MLP2" s="279"/>
      <c r="MLQ2" s="275"/>
      <c r="MLR2" s="279"/>
      <c r="MLS2" s="275"/>
      <c r="MLT2" s="279"/>
      <c r="MLU2" s="275"/>
      <c r="MLV2" s="279"/>
      <c r="MLW2" s="275"/>
      <c r="MLX2" s="279"/>
      <c r="MLY2" s="275"/>
      <c r="MLZ2" s="279"/>
      <c r="MMA2" s="275"/>
      <c r="MMB2" s="279"/>
      <c r="MMC2" s="275"/>
      <c r="MMD2" s="279"/>
      <c r="MME2" s="275"/>
      <c r="MMF2" s="279"/>
      <c r="MMG2" s="275"/>
      <c r="MMH2" s="279"/>
      <c r="MMI2" s="275"/>
      <c r="MMJ2" s="279"/>
      <c r="MMK2" s="275"/>
      <c r="MML2" s="279"/>
      <c r="MMM2" s="275"/>
      <c r="MMN2" s="279"/>
      <c r="MMO2" s="275"/>
      <c r="MMP2" s="279"/>
      <c r="MMQ2" s="275"/>
      <c r="MMR2" s="279"/>
      <c r="MMS2" s="275"/>
      <c r="MMT2" s="279"/>
      <c r="MMU2" s="275"/>
      <c r="MMV2" s="279"/>
      <c r="MMW2" s="275"/>
      <c r="MMX2" s="279"/>
      <c r="MMY2" s="275"/>
      <c r="MMZ2" s="279"/>
      <c r="MNA2" s="275"/>
      <c r="MNB2" s="279"/>
      <c r="MNC2" s="275"/>
      <c r="MND2" s="279"/>
      <c r="MNE2" s="275"/>
      <c r="MNF2" s="279"/>
      <c r="MNG2" s="275"/>
      <c r="MNH2" s="279"/>
      <c r="MNI2" s="275"/>
      <c r="MNJ2" s="279"/>
      <c r="MNK2" s="275"/>
      <c r="MNL2" s="279"/>
      <c r="MNM2" s="275"/>
      <c r="MNN2" s="279"/>
      <c r="MNO2" s="275"/>
      <c r="MNP2" s="279"/>
      <c r="MNQ2" s="275"/>
      <c r="MNR2" s="279"/>
      <c r="MNS2" s="275"/>
      <c r="MNT2" s="279"/>
      <c r="MNU2" s="275"/>
      <c r="MNV2" s="279"/>
      <c r="MNW2" s="275"/>
      <c r="MNX2" s="279"/>
      <c r="MNY2" s="275"/>
      <c r="MNZ2" s="279"/>
      <c r="MOA2" s="275"/>
      <c r="MOB2" s="279"/>
      <c r="MOC2" s="275"/>
      <c r="MOD2" s="279"/>
      <c r="MOE2" s="275"/>
      <c r="MOF2" s="279"/>
      <c r="MOG2" s="275"/>
      <c r="MOH2" s="279"/>
      <c r="MOI2" s="275"/>
      <c r="MOJ2" s="279"/>
      <c r="MOK2" s="275"/>
      <c r="MOL2" s="279"/>
      <c r="MOM2" s="275"/>
      <c r="MON2" s="279"/>
      <c r="MOO2" s="275"/>
      <c r="MOP2" s="279"/>
      <c r="MOQ2" s="275"/>
      <c r="MOR2" s="279"/>
      <c r="MOS2" s="275"/>
      <c r="MOT2" s="279"/>
      <c r="MOU2" s="275"/>
      <c r="MOV2" s="279"/>
      <c r="MOW2" s="275"/>
      <c r="MOX2" s="279"/>
      <c r="MOY2" s="275"/>
      <c r="MOZ2" s="279"/>
      <c r="MPA2" s="275"/>
      <c r="MPB2" s="279"/>
      <c r="MPC2" s="275"/>
      <c r="MPD2" s="279"/>
      <c r="MPE2" s="275"/>
      <c r="MPF2" s="279"/>
      <c r="MPG2" s="275"/>
      <c r="MPH2" s="279"/>
      <c r="MPI2" s="275"/>
      <c r="MPJ2" s="279"/>
      <c r="MPK2" s="275"/>
      <c r="MPL2" s="279"/>
      <c r="MPM2" s="275"/>
      <c r="MPN2" s="279"/>
      <c r="MPO2" s="275"/>
      <c r="MPP2" s="279"/>
      <c r="MPQ2" s="275"/>
      <c r="MPR2" s="279"/>
      <c r="MPS2" s="275"/>
      <c r="MPT2" s="279"/>
      <c r="MPU2" s="275"/>
      <c r="MPV2" s="279"/>
      <c r="MPW2" s="275"/>
      <c r="MPX2" s="279"/>
      <c r="MPY2" s="275"/>
      <c r="MPZ2" s="279"/>
      <c r="MQA2" s="275"/>
      <c r="MQB2" s="279"/>
      <c r="MQC2" s="275"/>
      <c r="MQD2" s="279"/>
      <c r="MQE2" s="275"/>
      <c r="MQF2" s="279"/>
      <c r="MQG2" s="275"/>
      <c r="MQH2" s="279"/>
      <c r="MQI2" s="275"/>
      <c r="MQJ2" s="279"/>
      <c r="MQK2" s="275"/>
      <c r="MQL2" s="279"/>
      <c r="MQM2" s="275"/>
      <c r="MQN2" s="279"/>
      <c r="MQO2" s="275"/>
      <c r="MQP2" s="279"/>
      <c r="MQQ2" s="275"/>
      <c r="MQR2" s="279"/>
      <c r="MQS2" s="275"/>
      <c r="MQT2" s="279"/>
      <c r="MQU2" s="275"/>
      <c r="MQV2" s="279"/>
      <c r="MQW2" s="275"/>
      <c r="MQX2" s="279"/>
      <c r="MQY2" s="275"/>
      <c r="MQZ2" s="279"/>
      <c r="MRA2" s="275"/>
      <c r="MRB2" s="279"/>
      <c r="MRC2" s="275"/>
      <c r="MRD2" s="279"/>
      <c r="MRE2" s="275"/>
      <c r="MRF2" s="279"/>
      <c r="MRG2" s="275"/>
      <c r="MRH2" s="279"/>
      <c r="MRI2" s="275"/>
      <c r="MRJ2" s="279"/>
      <c r="MRK2" s="275"/>
      <c r="MRL2" s="279"/>
      <c r="MRM2" s="275"/>
      <c r="MRN2" s="279"/>
      <c r="MRO2" s="275"/>
      <c r="MRP2" s="279"/>
      <c r="MRQ2" s="275"/>
      <c r="MRR2" s="279"/>
      <c r="MRS2" s="275"/>
      <c r="MRT2" s="279"/>
      <c r="MRU2" s="275"/>
      <c r="MRV2" s="279"/>
      <c r="MRW2" s="275"/>
      <c r="MRX2" s="279"/>
      <c r="MRY2" s="275"/>
      <c r="MRZ2" s="279"/>
      <c r="MSA2" s="275"/>
      <c r="MSB2" s="279"/>
      <c r="MSC2" s="275"/>
      <c r="MSD2" s="279"/>
      <c r="MSE2" s="275"/>
      <c r="MSF2" s="279"/>
      <c r="MSG2" s="275"/>
      <c r="MSH2" s="279"/>
      <c r="MSI2" s="275"/>
      <c r="MSJ2" s="279"/>
      <c r="MSK2" s="275"/>
      <c r="MSL2" s="279"/>
      <c r="MSM2" s="275"/>
      <c r="MSN2" s="279"/>
      <c r="MSO2" s="275"/>
      <c r="MSP2" s="279"/>
      <c r="MSQ2" s="275"/>
      <c r="MSR2" s="279"/>
      <c r="MSS2" s="275"/>
      <c r="MST2" s="279"/>
      <c r="MSU2" s="275"/>
      <c r="MSV2" s="279"/>
      <c r="MSW2" s="275"/>
      <c r="MSX2" s="279"/>
      <c r="MSY2" s="275"/>
      <c r="MSZ2" s="279"/>
      <c r="MTA2" s="275"/>
      <c r="MTB2" s="279"/>
      <c r="MTC2" s="275"/>
      <c r="MTD2" s="279"/>
      <c r="MTE2" s="275"/>
      <c r="MTF2" s="279"/>
      <c r="MTG2" s="275"/>
      <c r="MTH2" s="279"/>
      <c r="MTI2" s="275"/>
      <c r="MTJ2" s="279"/>
      <c r="MTK2" s="275"/>
      <c r="MTL2" s="279"/>
      <c r="MTM2" s="275"/>
      <c r="MTN2" s="279"/>
      <c r="MTO2" s="275"/>
      <c r="MTP2" s="279"/>
      <c r="MTQ2" s="275"/>
      <c r="MTR2" s="279"/>
      <c r="MTS2" s="275"/>
      <c r="MTT2" s="279"/>
      <c r="MTU2" s="275"/>
      <c r="MTV2" s="279"/>
      <c r="MTW2" s="275"/>
      <c r="MTX2" s="279"/>
      <c r="MTY2" s="275"/>
      <c r="MTZ2" s="279"/>
      <c r="MUA2" s="275"/>
      <c r="MUB2" s="279"/>
      <c r="MUC2" s="275"/>
      <c r="MUD2" s="279"/>
      <c r="MUE2" s="275"/>
      <c r="MUF2" s="279"/>
      <c r="MUG2" s="275"/>
      <c r="MUH2" s="279"/>
      <c r="MUI2" s="275"/>
      <c r="MUJ2" s="279"/>
      <c r="MUK2" s="275"/>
      <c r="MUL2" s="279"/>
      <c r="MUM2" s="275"/>
      <c r="MUN2" s="279"/>
      <c r="MUO2" s="275"/>
      <c r="MUP2" s="279"/>
      <c r="MUQ2" s="275"/>
      <c r="MUR2" s="279"/>
      <c r="MUS2" s="275"/>
      <c r="MUT2" s="279"/>
      <c r="MUU2" s="275"/>
      <c r="MUV2" s="279"/>
      <c r="MUW2" s="275"/>
      <c r="MUX2" s="279"/>
      <c r="MUY2" s="275"/>
      <c r="MUZ2" s="279"/>
      <c r="MVA2" s="275"/>
      <c r="MVB2" s="279"/>
      <c r="MVC2" s="275"/>
      <c r="MVD2" s="279"/>
      <c r="MVE2" s="275"/>
      <c r="MVF2" s="279"/>
      <c r="MVG2" s="275"/>
      <c r="MVH2" s="279"/>
      <c r="MVI2" s="275"/>
      <c r="MVJ2" s="279"/>
      <c r="MVK2" s="275"/>
      <c r="MVL2" s="279"/>
      <c r="MVM2" s="275"/>
      <c r="MVN2" s="279"/>
      <c r="MVO2" s="275"/>
      <c r="MVP2" s="279"/>
      <c r="MVQ2" s="275"/>
      <c r="MVR2" s="279"/>
      <c r="MVS2" s="275"/>
      <c r="MVT2" s="279"/>
      <c r="MVU2" s="275"/>
      <c r="MVV2" s="279"/>
      <c r="MVW2" s="275"/>
      <c r="MVX2" s="279"/>
      <c r="MVY2" s="275"/>
      <c r="MVZ2" s="279"/>
      <c r="MWA2" s="275"/>
      <c r="MWB2" s="279"/>
      <c r="MWC2" s="275"/>
      <c r="MWD2" s="279"/>
      <c r="MWE2" s="275"/>
      <c r="MWF2" s="279"/>
      <c r="MWG2" s="275"/>
      <c r="MWH2" s="279"/>
      <c r="MWI2" s="275"/>
      <c r="MWJ2" s="279"/>
      <c r="MWK2" s="275"/>
      <c r="MWL2" s="279"/>
      <c r="MWM2" s="275"/>
      <c r="MWN2" s="279"/>
      <c r="MWO2" s="275"/>
      <c r="MWP2" s="279"/>
      <c r="MWQ2" s="275"/>
      <c r="MWR2" s="279"/>
      <c r="MWS2" s="275"/>
      <c r="MWT2" s="279"/>
      <c r="MWU2" s="275"/>
      <c r="MWV2" s="279"/>
      <c r="MWW2" s="275"/>
      <c r="MWX2" s="279"/>
      <c r="MWY2" s="275"/>
      <c r="MWZ2" s="279"/>
      <c r="MXA2" s="275"/>
      <c r="MXB2" s="279"/>
      <c r="MXC2" s="275"/>
      <c r="MXD2" s="279"/>
      <c r="MXE2" s="275"/>
      <c r="MXF2" s="279"/>
      <c r="MXG2" s="275"/>
      <c r="MXH2" s="279"/>
      <c r="MXI2" s="275"/>
      <c r="MXJ2" s="279"/>
      <c r="MXK2" s="275"/>
      <c r="MXL2" s="279"/>
      <c r="MXM2" s="275"/>
      <c r="MXN2" s="279"/>
      <c r="MXO2" s="275"/>
      <c r="MXP2" s="279"/>
      <c r="MXQ2" s="275"/>
      <c r="MXR2" s="279"/>
      <c r="MXS2" s="275"/>
      <c r="MXT2" s="279"/>
      <c r="MXU2" s="275"/>
      <c r="MXV2" s="279"/>
      <c r="MXW2" s="275"/>
      <c r="MXX2" s="279"/>
      <c r="MXY2" s="275"/>
      <c r="MXZ2" s="279"/>
      <c r="MYA2" s="275"/>
      <c r="MYB2" s="279"/>
      <c r="MYC2" s="275"/>
      <c r="MYD2" s="279"/>
      <c r="MYE2" s="275"/>
      <c r="MYF2" s="279"/>
      <c r="MYG2" s="275"/>
      <c r="MYH2" s="279"/>
      <c r="MYI2" s="275"/>
      <c r="MYJ2" s="279"/>
      <c r="MYK2" s="275"/>
      <c r="MYL2" s="279"/>
      <c r="MYM2" s="275"/>
      <c r="MYN2" s="279"/>
      <c r="MYO2" s="275"/>
      <c r="MYP2" s="279"/>
      <c r="MYQ2" s="275"/>
      <c r="MYR2" s="279"/>
      <c r="MYS2" s="275"/>
      <c r="MYT2" s="279"/>
      <c r="MYU2" s="275"/>
      <c r="MYV2" s="279"/>
      <c r="MYW2" s="275"/>
      <c r="MYX2" s="279"/>
      <c r="MYY2" s="275"/>
      <c r="MYZ2" s="279"/>
      <c r="MZA2" s="275"/>
      <c r="MZB2" s="279"/>
      <c r="MZC2" s="275"/>
      <c r="MZD2" s="279"/>
      <c r="MZE2" s="275"/>
      <c r="MZF2" s="279"/>
      <c r="MZG2" s="275"/>
      <c r="MZH2" s="279"/>
      <c r="MZI2" s="275"/>
      <c r="MZJ2" s="279"/>
      <c r="MZK2" s="275"/>
      <c r="MZL2" s="279"/>
      <c r="MZM2" s="275"/>
      <c r="MZN2" s="279"/>
      <c r="MZO2" s="275"/>
      <c r="MZP2" s="279"/>
      <c r="MZQ2" s="275"/>
      <c r="MZR2" s="279"/>
      <c r="MZS2" s="275"/>
      <c r="MZT2" s="279"/>
      <c r="MZU2" s="275"/>
      <c r="MZV2" s="279"/>
      <c r="MZW2" s="275"/>
      <c r="MZX2" s="279"/>
      <c r="MZY2" s="275"/>
      <c r="MZZ2" s="279"/>
      <c r="NAA2" s="275"/>
      <c r="NAB2" s="279"/>
      <c r="NAC2" s="275"/>
      <c r="NAD2" s="279"/>
      <c r="NAE2" s="275"/>
      <c r="NAF2" s="279"/>
      <c r="NAG2" s="275"/>
      <c r="NAH2" s="279"/>
      <c r="NAI2" s="275"/>
      <c r="NAJ2" s="279"/>
      <c r="NAK2" s="275"/>
      <c r="NAL2" s="279"/>
      <c r="NAM2" s="275"/>
      <c r="NAN2" s="279"/>
      <c r="NAO2" s="275"/>
      <c r="NAP2" s="279"/>
      <c r="NAQ2" s="275"/>
      <c r="NAR2" s="279"/>
      <c r="NAS2" s="275"/>
      <c r="NAT2" s="279"/>
      <c r="NAU2" s="275"/>
      <c r="NAV2" s="279"/>
      <c r="NAW2" s="275"/>
      <c r="NAX2" s="279"/>
      <c r="NAY2" s="275"/>
      <c r="NAZ2" s="279"/>
      <c r="NBA2" s="275"/>
      <c r="NBB2" s="279"/>
      <c r="NBC2" s="275"/>
      <c r="NBD2" s="279"/>
      <c r="NBE2" s="275"/>
      <c r="NBF2" s="279"/>
      <c r="NBG2" s="275"/>
      <c r="NBH2" s="279"/>
      <c r="NBI2" s="275"/>
      <c r="NBJ2" s="279"/>
      <c r="NBK2" s="275"/>
      <c r="NBL2" s="279"/>
      <c r="NBM2" s="275"/>
      <c r="NBN2" s="279"/>
      <c r="NBO2" s="275"/>
      <c r="NBP2" s="279"/>
      <c r="NBQ2" s="275"/>
      <c r="NBR2" s="279"/>
      <c r="NBS2" s="275"/>
      <c r="NBT2" s="279"/>
      <c r="NBU2" s="275"/>
      <c r="NBV2" s="279"/>
      <c r="NBW2" s="275"/>
      <c r="NBX2" s="279"/>
      <c r="NBY2" s="275"/>
      <c r="NBZ2" s="279"/>
      <c r="NCA2" s="275"/>
      <c r="NCB2" s="279"/>
      <c r="NCC2" s="275"/>
      <c r="NCD2" s="279"/>
      <c r="NCE2" s="275"/>
      <c r="NCF2" s="279"/>
      <c r="NCG2" s="275"/>
      <c r="NCH2" s="279"/>
      <c r="NCI2" s="275"/>
      <c r="NCJ2" s="279"/>
      <c r="NCK2" s="275"/>
      <c r="NCL2" s="279"/>
      <c r="NCM2" s="275"/>
      <c r="NCN2" s="279"/>
      <c r="NCO2" s="275"/>
      <c r="NCP2" s="279"/>
      <c r="NCQ2" s="275"/>
      <c r="NCR2" s="279"/>
      <c r="NCS2" s="275"/>
      <c r="NCT2" s="279"/>
      <c r="NCU2" s="275"/>
      <c r="NCV2" s="279"/>
      <c r="NCW2" s="275"/>
      <c r="NCX2" s="279"/>
      <c r="NCY2" s="275"/>
      <c r="NCZ2" s="279"/>
      <c r="NDA2" s="275"/>
      <c r="NDB2" s="279"/>
      <c r="NDC2" s="275"/>
      <c r="NDD2" s="279"/>
      <c r="NDE2" s="275"/>
      <c r="NDF2" s="279"/>
      <c r="NDG2" s="275"/>
      <c r="NDH2" s="279"/>
      <c r="NDI2" s="275"/>
      <c r="NDJ2" s="279"/>
      <c r="NDK2" s="275"/>
      <c r="NDL2" s="279"/>
      <c r="NDM2" s="275"/>
      <c r="NDN2" s="279"/>
      <c r="NDO2" s="275"/>
      <c r="NDP2" s="279"/>
      <c r="NDQ2" s="275"/>
      <c r="NDR2" s="279"/>
      <c r="NDS2" s="275"/>
      <c r="NDT2" s="279"/>
      <c r="NDU2" s="275"/>
      <c r="NDV2" s="279"/>
      <c r="NDW2" s="275"/>
      <c r="NDX2" s="279"/>
      <c r="NDY2" s="275"/>
      <c r="NDZ2" s="279"/>
      <c r="NEA2" s="275"/>
      <c r="NEB2" s="279"/>
      <c r="NEC2" s="275"/>
      <c r="NED2" s="279"/>
      <c r="NEE2" s="275"/>
      <c r="NEF2" s="279"/>
      <c r="NEG2" s="275"/>
      <c r="NEH2" s="279"/>
      <c r="NEI2" s="275"/>
      <c r="NEJ2" s="279"/>
      <c r="NEK2" s="275"/>
      <c r="NEL2" s="279"/>
      <c r="NEM2" s="275"/>
      <c r="NEN2" s="279"/>
      <c r="NEO2" s="275"/>
      <c r="NEP2" s="279"/>
      <c r="NEQ2" s="275"/>
      <c r="NER2" s="279"/>
      <c r="NES2" s="275"/>
      <c r="NET2" s="279"/>
      <c r="NEU2" s="275"/>
      <c r="NEV2" s="279"/>
      <c r="NEW2" s="275"/>
      <c r="NEX2" s="279"/>
      <c r="NEY2" s="275"/>
      <c r="NEZ2" s="279"/>
      <c r="NFA2" s="275"/>
      <c r="NFB2" s="279"/>
      <c r="NFC2" s="275"/>
      <c r="NFD2" s="279"/>
      <c r="NFE2" s="275"/>
      <c r="NFF2" s="279"/>
      <c r="NFG2" s="275"/>
      <c r="NFH2" s="279"/>
      <c r="NFI2" s="275"/>
      <c r="NFJ2" s="279"/>
      <c r="NFK2" s="275"/>
      <c r="NFL2" s="279"/>
      <c r="NFM2" s="275"/>
      <c r="NFN2" s="279"/>
      <c r="NFO2" s="275"/>
      <c r="NFP2" s="279"/>
      <c r="NFQ2" s="275"/>
      <c r="NFR2" s="279"/>
      <c r="NFS2" s="275"/>
      <c r="NFT2" s="279"/>
      <c r="NFU2" s="275"/>
      <c r="NFV2" s="279"/>
      <c r="NFW2" s="275"/>
      <c r="NFX2" s="279"/>
      <c r="NFY2" s="275"/>
      <c r="NFZ2" s="279"/>
      <c r="NGA2" s="275"/>
      <c r="NGB2" s="279"/>
      <c r="NGC2" s="275"/>
      <c r="NGD2" s="279"/>
      <c r="NGE2" s="275"/>
      <c r="NGF2" s="279"/>
      <c r="NGG2" s="275"/>
      <c r="NGH2" s="279"/>
      <c r="NGI2" s="275"/>
      <c r="NGJ2" s="279"/>
      <c r="NGK2" s="275"/>
      <c r="NGL2" s="279"/>
      <c r="NGM2" s="275"/>
      <c r="NGN2" s="279"/>
      <c r="NGO2" s="275"/>
      <c r="NGP2" s="279"/>
      <c r="NGQ2" s="275"/>
      <c r="NGR2" s="279"/>
      <c r="NGS2" s="275"/>
      <c r="NGT2" s="279"/>
      <c r="NGU2" s="275"/>
      <c r="NGV2" s="279"/>
      <c r="NGW2" s="275"/>
      <c r="NGX2" s="279"/>
      <c r="NGY2" s="275"/>
      <c r="NGZ2" s="279"/>
      <c r="NHA2" s="275"/>
      <c r="NHB2" s="279"/>
      <c r="NHC2" s="275"/>
      <c r="NHD2" s="279"/>
      <c r="NHE2" s="275"/>
      <c r="NHF2" s="279"/>
      <c r="NHG2" s="275"/>
      <c r="NHH2" s="279"/>
      <c r="NHI2" s="275"/>
      <c r="NHJ2" s="279"/>
      <c r="NHK2" s="275"/>
      <c r="NHL2" s="279"/>
      <c r="NHM2" s="275"/>
      <c r="NHN2" s="279"/>
      <c r="NHO2" s="275"/>
      <c r="NHP2" s="279"/>
      <c r="NHQ2" s="275"/>
      <c r="NHR2" s="279"/>
      <c r="NHS2" s="275"/>
      <c r="NHT2" s="279"/>
      <c r="NHU2" s="275"/>
      <c r="NHV2" s="279"/>
      <c r="NHW2" s="275"/>
      <c r="NHX2" s="279"/>
      <c r="NHY2" s="275"/>
      <c r="NHZ2" s="279"/>
      <c r="NIA2" s="275"/>
      <c r="NIB2" s="279"/>
      <c r="NIC2" s="275"/>
      <c r="NID2" s="279"/>
      <c r="NIE2" s="275"/>
      <c r="NIF2" s="279"/>
      <c r="NIG2" s="275"/>
      <c r="NIH2" s="279"/>
      <c r="NII2" s="275"/>
      <c r="NIJ2" s="279"/>
      <c r="NIK2" s="275"/>
      <c r="NIL2" s="279"/>
      <c r="NIM2" s="275"/>
      <c r="NIN2" s="279"/>
      <c r="NIO2" s="275"/>
      <c r="NIP2" s="279"/>
      <c r="NIQ2" s="275"/>
      <c r="NIR2" s="279"/>
      <c r="NIS2" s="275"/>
      <c r="NIT2" s="279"/>
      <c r="NIU2" s="275"/>
      <c r="NIV2" s="279"/>
      <c r="NIW2" s="275"/>
      <c r="NIX2" s="279"/>
      <c r="NIY2" s="275"/>
      <c r="NIZ2" s="279"/>
      <c r="NJA2" s="275"/>
      <c r="NJB2" s="279"/>
      <c r="NJC2" s="275"/>
      <c r="NJD2" s="279"/>
      <c r="NJE2" s="275"/>
      <c r="NJF2" s="279"/>
      <c r="NJG2" s="275"/>
      <c r="NJH2" s="279"/>
      <c r="NJI2" s="275"/>
      <c r="NJJ2" s="279"/>
      <c r="NJK2" s="275"/>
      <c r="NJL2" s="279"/>
      <c r="NJM2" s="275"/>
      <c r="NJN2" s="279"/>
      <c r="NJO2" s="275"/>
      <c r="NJP2" s="279"/>
      <c r="NJQ2" s="275"/>
      <c r="NJR2" s="279"/>
      <c r="NJS2" s="275"/>
      <c r="NJT2" s="279"/>
      <c r="NJU2" s="275"/>
      <c r="NJV2" s="279"/>
      <c r="NJW2" s="275"/>
      <c r="NJX2" s="279"/>
      <c r="NJY2" s="275"/>
      <c r="NJZ2" s="279"/>
      <c r="NKA2" s="275"/>
      <c r="NKB2" s="279"/>
      <c r="NKC2" s="275"/>
      <c r="NKD2" s="279"/>
      <c r="NKE2" s="275"/>
      <c r="NKF2" s="279"/>
      <c r="NKG2" s="275"/>
      <c r="NKH2" s="279"/>
      <c r="NKI2" s="275"/>
      <c r="NKJ2" s="279"/>
      <c r="NKK2" s="275"/>
      <c r="NKL2" s="279"/>
      <c r="NKM2" s="275"/>
      <c r="NKN2" s="279"/>
      <c r="NKO2" s="275"/>
      <c r="NKP2" s="279"/>
      <c r="NKQ2" s="275"/>
      <c r="NKR2" s="279"/>
      <c r="NKS2" s="275"/>
      <c r="NKT2" s="279"/>
      <c r="NKU2" s="275"/>
      <c r="NKV2" s="279"/>
      <c r="NKW2" s="275"/>
      <c r="NKX2" s="279"/>
      <c r="NKY2" s="275"/>
      <c r="NKZ2" s="279"/>
      <c r="NLA2" s="275"/>
      <c r="NLB2" s="279"/>
      <c r="NLC2" s="275"/>
      <c r="NLD2" s="279"/>
      <c r="NLE2" s="275"/>
      <c r="NLF2" s="279"/>
      <c r="NLG2" s="275"/>
      <c r="NLH2" s="279"/>
      <c r="NLI2" s="275"/>
      <c r="NLJ2" s="279"/>
      <c r="NLK2" s="275"/>
      <c r="NLL2" s="279"/>
      <c r="NLM2" s="275"/>
      <c r="NLN2" s="279"/>
      <c r="NLO2" s="275"/>
      <c r="NLP2" s="279"/>
      <c r="NLQ2" s="275"/>
      <c r="NLR2" s="279"/>
      <c r="NLS2" s="275"/>
      <c r="NLT2" s="279"/>
      <c r="NLU2" s="275"/>
      <c r="NLV2" s="279"/>
      <c r="NLW2" s="275"/>
      <c r="NLX2" s="279"/>
      <c r="NLY2" s="275"/>
      <c r="NLZ2" s="279"/>
      <c r="NMA2" s="275"/>
      <c r="NMB2" s="279"/>
      <c r="NMC2" s="275"/>
      <c r="NMD2" s="279"/>
      <c r="NME2" s="275"/>
      <c r="NMF2" s="279"/>
      <c r="NMG2" s="275"/>
      <c r="NMH2" s="279"/>
      <c r="NMI2" s="275"/>
      <c r="NMJ2" s="279"/>
      <c r="NMK2" s="275"/>
      <c r="NML2" s="279"/>
      <c r="NMM2" s="275"/>
      <c r="NMN2" s="279"/>
      <c r="NMO2" s="275"/>
      <c r="NMP2" s="279"/>
      <c r="NMQ2" s="275"/>
      <c r="NMR2" s="279"/>
      <c r="NMS2" s="275"/>
      <c r="NMT2" s="279"/>
      <c r="NMU2" s="275"/>
      <c r="NMV2" s="279"/>
      <c r="NMW2" s="275"/>
      <c r="NMX2" s="279"/>
      <c r="NMY2" s="275"/>
      <c r="NMZ2" s="279"/>
      <c r="NNA2" s="275"/>
      <c r="NNB2" s="279"/>
      <c r="NNC2" s="275"/>
      <c r="NND2" s="279"/>
      <c r="NNE2" s="275"/>
      <c r="NNF2" s="279"/>
      <c r="NNG2" s="275"/>
      <c r="NNH2" s="279"/>
      <c r="NNI2" s="275"/>
      <c r="NNJ2" s="279"/>
      <c r="NNK2" s="275"/>
      <c r="NNL2" s="279"/>
      <c r="NNM2" s="275"/>
      <c r="NNN2" s="279"/>
      <c r="NNO2" s="275"/>
      <c r="NNP2" s="279"/>
      <c r="NNQ2" s="275"/>
      <c r="NNR2" s="279"/>
      <c r="NNS2" s="275"/>
      <c r="NNT2" s="279"/>
      <c r="NNU2" s="275"/>
      <c r="NNV2" s="279"/>
      <c r="NNW2" s="275"/>
      <c r="NNX2" s="279"/>
      <c r="NNY2" s="275"/>
      <c r="NNZ2" s="279"/>
      <c r="NOA2" s="275"/>
      <c r="NOB2" s="279"/>
      <c r="NOC2" s="275"/>
      <c r="NOD2" s="279"/>
      <c r="NOE2" s="275"/>
      <c r="NOF2" s="279"/>
      <c r="NOG2" s="275"/>
      <c r="NOH2" s="279"/>
      <c r="NOI2" s="275"/>
      <c r="NOJ2" s="279"/>
      <c r="NOK2" s="275"/>
      <c r="NOL2" s="279"/>
      <c r="NOM2" s="275"/>
      <c r="NON2" s="279"/>
      <c r="NOO2" s="275"/>
      <c r="NOP2" s="279"/>
      <c r="NOQ2" s="275"/>
      <c r="NOR2" s="279"/>
      <c r="NOS2" s="275"/>
      <c r="NOT2" s="279"/>
      <c r="NOU2" s="275"/>
      <c r="NOV2" s="279"/>
      <c r="NOW2" s="275"/>
      <c r="NOX2" s="279"/>
      <c r="NOY2" s="275"/>
      <c r="NOZ2" s="279"/>
      <c r="NPA2" s="275"/>
      <c r="NPB2" s="279"/>
      <c r="NPC2" s="275"/>
      <c r="NPD2" s="279"/>
      <c r="NPE2" s="275"/>
      <c r="NPF2" s="279"/>
      <c r="NPG2" s="275"/>
      <c r="NPH2" s="279"/>
      <c r="NPI2" s="275"/>
      <c r="NPJ2" s="279"/>
      <c r="NPK2" s="275"/>
      <c r="NPL2" s="279"/>
      <c r="NPM2" s="275"/>
      <c r="NPN2" s="279"/>
      <c r="NPO2" s="275"/>
      <c r="NPP2" s="279"/>
      <c r="NPQ2" s="275"/>
      <c r="NPR2" s="279"/>
      <c r="NPS2" s="275"/>
      <c r="NPT2" s="279"/>
      <c r="NPU2" s="275"/>
      <c r="NPV2" s="279"/>
      <c r="NPW2" s="275"/>
      <c r="NPX2" s="279"/>
      <c r="NPY2" s="275"/>
      <c r="NPZ2" s="279"/>
      <c r="NQA2" s="275"/>
      <c r="NQB2" s="279"/>
      <c r="NQC2" s="275"/>
      <c r="NQD2" s="279"/>
      <c r="NQE2" s="275"/>
      <c r="NQF2" s="279"/>
      <c r="NQG2" s="275"/>
      <c r="NQH2" s="279"/>
      <c r="NQI2" s="275"/>
      <c r="NQJ2" s="279"/>
      <c r="NQK2" s="275"/>
      <c r="NQL2" s="279"/>
      <c r="NQM2" s="275"/>
      <c r="NQN2" s="279"/>
      <c r="NQO2" s="275"/>
      <c r="NQP2" s="279"/>
      <c r="NQQ2" s="275"/>
      <c r="NQR2" s="279"/>
      <c r="NQS2" s="275"/>
      <c r="NQT2" s="279"/>
      <c r="NQU2" s="275"/>
      <c r="NQV2" s="279"/>
      <c r="NQW2" s="275"/>
      <c r="NQX2" s="279"/>
      <c r="NQY2" s="275"/>
      <c r="NQZ2" s="279"/>
      <c r="NRA2" s="275"/>
      <c r="NRB2" s="279"/>
      <c r="NRC2" s="275"/>
      <c r="NRD2" s="279"/>
      <c r="NRE2" s="275"/>
      <c r="NRF2" s="279"/>
      <c r="NRG2" s="275"/>
      <c r="NRH2" s="279"/>
      <c r="NRI2" s="275"/>
      <c r="NRJ2" s="279"/>
      <c r="NRK2" s="275"/>
      <c r="NRL2" s="279"/>
      <c r="NRM2" s="275"/>
      <c r="NRN2" s="279"/>
      <c r="NRO2" s="275"/>
      <c r="NRP2" s="279"/>
      <c r="NRQ2" s="275"/>
      <c r="NRR2" s="279"/>
      <c r="NRS2" s="275"/>
      <c r="NRT2" s="279"/>
      <c r="NRU2" s="275"/>
      <c r="NRV2" s="279"/>
      <c r="NRW2" s="275"/>
      <c r="NRX2" s="279"/>
      <c r="NRY2" s="275"/>
      <c r="NRZ2" s="279"/>
      <c r="NSA2" s="275"/>
      <c r="NSB2" s="279"/>
      <c r="NSC2" s="275"/>
      <c r="NSD2" s="279"/>
      <c r="NSE2" s="275"/>
      <c r="NSF2" s="279"/>
      <c r="NSG2" s="275"/>
      <c r="NSH2" s="279"/>
      <c r="NSI2" s="275"/>
      <c r="NSJ2" s="279"/>
      <c r="NSK2" s="275"/>
      <c r="NSL2" s="279"/>
      <c r="NSM2" s="275"/>
      <c r="NSN2" s="279"/>
      <c r="NSO2" s="275"/>
      <c r="NSP2" s="279"/>
      <c r="NSQ2" s="275"/>
      <c r="NSR2" s="279"/>
      <c r="NSS2" s="275"/>
      <c r="NST2" s="279"/>
      <c r="NSU2" s="275"/>
      <c r="NSV2" s="279"/>
      <c r="NSW2" s="275"/>
      <c r="NSX2" s="279"/>
      <c r="NSY2" s="275"/>
      <c r="NSZ2" s="279"/>
      <c r="NTA2" s="275"/>
      <c r="NTB2" s="279"/>
      <c r="NTC2" s="275"/>
      <c r="NTD2" s="279"/>
      <c r="NTE2" s="275"/>
      <c r="NTF2" s="279"/>
      <c r="NTG2" s="275"/>
      <c r="NTH2" s="279"/>
      <c r="NTI2" s="275"/>
      <c r="NTJ2" s="279"/>
      <c r="NTK2" s="275"/>
      <c r="NTL2" s="279"/>
      <c r="NTM2" s="275"/>
      <c r="NTN2" s="279"/>
      <c r="NTO2" s="275"/>
      <c r="NTP2" s="279"/>
      <c r="NTQ2" s="275"/>
      <c r="NTR2" s="279"/>
      <c r="NTS2" s="275"/>
      <c r="NTT2" s="279"/>
      <c r="NTU2" s="275"/>
      <c r="NTV2" s="279"/>
      <c r="NTW2" s="275"/>
      <c r="NTX2" s="279"/>
      <c r="NTY2" s="275"/>
      <c r="NTZ2" s="279"/>
      <c r="NUA2" s="275"/>
      <c r="NUB2" s="279"/>
      <c r="NUC2" s="275"/>
      <c r="NUD2" s="279"/>
      <c r="NUE2" s="275"/>
      <c r="NUF2" s="279"/>
      <c r="NUG2" s="275"/>
      <c r="NUH2" s="279"/>
      <c r="NUI2" s="275"/>
      <c r="NUJ2" s="279"/>
      <c r="NUK2" s="275"/>
      <c r="NUL2" s="279"/>
      <c r="NUM2" s="275"/>
      <c r="NUN2" s="279"/>
      <c r="NUO2" s="275"/>
      <c r="NUP2" s="279"/>
      <c r="NUQ2" s="275"/>
      <c r="NUR2" s="279"/>
      <c r="NUS2" s="275"/>
      <c r="NUT2" s="279"/>
      <c r="NUU2" s="275"/>
      <c r="NUV2" s="279"/>
      <c r="NUW2" s="275"/>
      <c r="NUX2" s="279"/>
      <c r="NUY2" s="275"/>
      <c r="NUZ2" s="279"/>
      <c r="NVA2" s="275"/>
      <c r="NVB2" s="279"/>
      <c r="NVC2" s="275"/>
      <c r="NVD2" s="279"/>
      <c r="NVE2" s="275"/>
      <c r="NVF2" s="279"/>
      <c r="NVG2" s="275"/>
      <c r="NVH2" s="279"/>
      <c r="NVI2" s="275"/>
      <c r="NVJ2" s="279"/>
      <c r="NVK2" s="275"/>
      <c r="NVL2" s="279"/>
      <c r="NVM2" s="275"/>
      <c r="NVN2" s="279"/>
      <c r="NVO2" s="275"/>
      <c r="NVP2" s="279"/>
      <c r="NVQ2" s="275"/>
      <c r="NVR2" s="279"/>
      <c r="NVS2" s="275"/>
      <c r="NVT2" s="279"/>
      <c r="NVU2" s="275"/>
      <c r="NVV2" s="279"/>
      <c r="NVW2" s="275"/>
      <c r="NVX2" s="279"/>
      <c r="NVY2" s="275"/>
      <c r="NVZ2" s="279"/>
      <c r="NWA2" s="275"/>
      <c r="NWB2" s="279"/>
      <c r="NWC2" s="275"/>
      <c r="NWD2" s="279"/>
      <c r="NWE2" s="275"/>
      <c r="NWF2" s="279"/>
      <c r="NWG2" s="275"/>
      <c r="NWH2" s="279"/>
      <c r="NWI2" s="275"/>
      <c r="NWJ2" s="279"/>
      <c r="NWK2" s="275"/>
      <c r="NWL2" s="279"/>
      <c r="NWM2" s="275"/>
      <c r="NWN2" s="279"/>
      <c r="NWO2" s="275"/>
      <c r="NWP2" s="279"/>
      <c r="NWQ2" s="275"/>
      <c r="NWR2" s="279"/>
      <c r="NWS2" s="275"/>
      <c r="NWT2" s="279"/>
      <c r="NWU2" s="275"/>
      <c r="NWV2" s="279"/>
      <c r="NWW2" s="275"/>
      <c r="NWX2" s="279"/>
      <c r="NWY2" s="275"/>
      <c r="NWZ2" s="279"/>
      <c r="NXA2" s="275"/>
      <c r="NXB2" s="279"/>
      <c r="NXC2" s="275"/>
      <c r="NXD2" s="279"/>
      <c r="NXE2" s="275"/>
      <c r="NXF2" s="279"/>
      <c r="NXG2" s="275"/>
      <c r="NXH2" s="279"/>
      <c r="NXI2" s="275"/>
      <c r="NXJ2" s="279"/>
      <c r="NXK2" s="275"/>
      <c r="NXL2" s="279"/>
      <c r="NXM2" s="275"/>
      <c r="NXN2" s="279"/>
      <c r="NXO2" s="275"/>
      <c r="NXP2" s="279"/>
      <c r="NXQ2" s="275"/>
      <c r="NXR2" s="279"/>
      <c r="NXS2" s="275"/>
      <c r="NXT2" s="279"/>
      <c r="NXU2" s="275"/>
      <c r="NXV2" s="279"/>
      <c r="NXW2" s="275"/>
      <c r="NXX2" s="279"/>
      <c r="NXY2" s="275"/>
      <c r="NXZ2" s="279"/>
      <c r="NYA2" s="275"/>
      <c r="NYB2" s="279"/>
      <c r="NYC2" s="275"/>
      <c r="NYD2" s="279"/>
      <c r="NYE2" s="275"/>
      <c r="NYF2" s="279"/>
      <c r="NYG2" s="275"/>
      <c r="NYH2" s="279"/>
      <c r="NYI2" s="275"/>
      <c r="NYJ2" s="279"/>
      <c r="NYK2" s="275"/>
      <c r="NYL2" s="279"/>
      <c r="NYM2" s="275"/>
      <c r="NYN2" s="279"/>
      <c r="NYO2" s="275"/>
      <c r="NYP2" s="279"/>
      <c r="NYQ2" s="275"/>
      <c r="NYR2" s="279"/>
      <c r="NYS2" s="275"/>
      <c r="NYT2" s="279"/>
      <c r="NYU2" s="275"/>
      <c r="NYV2" s="279"/>
      <c r="NYW2" s="275"/>
      <c r="NYX2" s="279"/>
      <c r="NYY2" s="275"/>
      <c r="NYZ2" s="279"/>
      <c r="NZA2" s="275"/>
      <c r="NZB2" s="279"/>
      <c r="NZC2" s="275"/>
      <c r="NZD2" s="279"/>
      <c r="NZE2" s="275"/>
      <c r="NZF2" s="279"/>
      <c r="NZG2" s="275"/>
      <c r="NZH2" s="279"/>
      <c r="NZI2" s="275"/>
      <c r="NZJ2" s="279"/>
      <c r="NZK2" s="275"/>
      <c r="NZL2" s="279"/>
      <c r="NZM2" s="275"/>
      <c r="NZN2" s="279"/>
      <c r="NZO2" s="275"/>
      <c r="NZP2" s="279"/>
      <c r="NZQ2" s="275"/>
      <c r="NZR2" s="279"/>
      <c r="NZS2" s="275"/>
      <c r="NZT2" s="279"/>
      <c r="NZU2" s="275"/>
      <c r="NZV2" s="279"/>
      <c r="NZW2" s="275"/>
      <c r="NZX2" s="279"/>
      <c r="NZY2" s="275"/>
      <c r="NZZ2" s="279"/>
      <c r="OAA2" s="275"/>
      <c r="OAB2" s="279"/>
      <c r="OAC2" s="275"/>
      <c r="OAD2" s="279"/>
      <c r="OAE2" s="275"/>
      <c r="OAF2" s="279"/>
      <c r="OAG2" s="275"/>
      <c r="OAH2" s="279"/>
      <c r="OAI2" s="275"/>
      <c r="OAJ2" s="279"/>
      <c r="OAK2" s="275"/>
      <c r="OAL2" s="279"/>
      <c r="OAM2" s="275"/>
      <c r="OAN2" s="279"/>
      <c r="OAO2" s="275"/>
      <c r="OAP2" s="279"/>
      <c r="OAQ2" s="275"/>
      <c r="OAR2" s="279"/>
      <c r="OAS2" s="275"/>
      <c r="OAT2" s="279"/>
      <c r="OAU2" s="275"/>
      <c r="OAV2" s="279"/>
      <c r="OAW2" s="275"/>
      <c r="OAX2" s="279"/>
      <c r="OAY2" s="275"/>
      <c r="OAZ2" s="279"/>
      <c r="OBA2" s="275"/>
      <c r="OBB2" s="279"/>
      <c r="OBC2" s="275"/>
      <c r="OBD2" s="279"/>
      <c r="OBE2" s="275"/>
      <c r="OBF2" s="279"/>
      <c r="OBG2" s="275"/>
      <c r="OBH2" s="279"/>
      <c r="OBI2" s="275"/>
      <c r="OBJ2" s="279"/>
      <c r="OBK2" s="275"/>
      <c r="OBL2" s="279"/>
      <c r="OBM2" s="275"/>
      <c r="OBN2" s="279"/>
      <c r="OBO2" s="275"/>
      <c r="OBP2" s="279"/>
      <c r="OBQ2" s="275"/>
      <c r="OBR2" s="279"/>
      <c r="OBS2" s="275"/>
      <c r="OBT2" s="279"/>
      <c r="OBU2" s="275"/>
      <c r="OBV2" s="279"/>
      <c r="OBW2" s="275"/>
      <c r="OBX2" s="279"/>
      <c r="OBY2" s="275"/>
      <c r="OBZ2" s="279"/>
      <c r="OCA2" s="275"/>
      <c r="OCB2" s="279"/>
      <c r="OCC2" s="275"/>
      <c r="OCD2" s="279"/>
      <c r="OCE2" s="275"/>
      <c r="OCF2" s="279"/>
      <c r="OCG2" s="275"/>
      <c r="OCH2" s="279"/>
      <c r="OCI2" s="275"/>
      <c r="OCJ2" s="279"/>
      <c r="OCK2" s="275"/>
      <c r="OCL2" s="279"/>
      <c r="OCM2" s="275"/>
      <c r="OCN2" s="279"/>
      <c r="OCO2" s="275"/>
      <c r="OCP2" s="279"/>
      <c r="OCQ2" s="275"/>
      <c r="OCR2" s="279"/>
      <c r="OCS2" s="275"/>
      <c r="OCT2" s="279"/>
      <c r="OCU2" s="275"/>
      <c r="OCV2" s="279"/>
      <c r="OCW2" s="275"/>
      <c r="OCX2" s="279"/>
      <c r="OCY2" s="275"/>
      <c r="OCZ2" s="279"/>
      <c r="ODA2" s="275"/>
      <c r="ODB2" s="279"/>
      <c r="ODC2" s="275"/>
      <c r="ODD2" s="279"/>
      <c r="ODE2" s="275"/>
      <c r="ODF2" s="279"/>
      <c r="ODG2" s="275"/>
      <c r="ODH2" s="279"/>
      <c r="ODI2" s="275"/>
      <c r="ODJ2" s="279"/>
      <c r="ODK2" s="275"/>
      <c r="ODL2" s="279"/>
      <c r="ODM2" s="275"/>
      <c r="ODN2" s="279"/>
      <c r="ODO2" s="275"/>
      <c r="ODP2" s="279"/>
      <c r="ODQ2" s="275"/>
      <c r="ODR2" s="279"/>
      <c r="ODS2" s="275"/>
      <c r="ODT2" s="279"/>
      <c r="ODU2" s="275"/>
      <c r="ODV2" s="279"/>
      <c r="ODW2" s="275"/>
      <c r="ODX2" s="279"/>
      <c r="ODY2" s="275"/>
      <c r="ODZ2" s="279"/>
      <c r="OEA2" s="275"/>
      <c r="OEB2" s="279"/>
      <c r="OEC2" s="275"/>
      <c r="OED2" s="279"/>
      <c r="OEE2" s="275"/>
      <c r="OEF2" s="279"/>
      <c r="OEG2" s="275"/>
      <c r="OEH2" s="279"/>
      <c r="OEI2" s="275"/>
      <c r="OEJ2" s="279"/>
      <c r="OEK2" s="275"/>
      <c r="OEL2" s="279"/>
      <c r="OEM2" s="275"/>
      <c r="OEN2" s="279"/>
      <c r="OEO2" s="275"/>
      <c r="OEP2" s="279"/>
      <c r="OEQ2" s="275"/>
      <c r="OER2" s="279"/>
      <c r="OES2" s="275"/>
      <c r="OET2" s="279"/>
      <c r="OEU2" s="275"/>
      <c r="OEV2" s="279"/>
      <c r="OEW2" s="275"/>
      <c r="OEX2" s="279"/>
      <c r="OEY2" s="275"/>
      <c r="OEZ2" s="279"/>
      <c r="OFA2" s="275"/>
      <c r="OFB2" s="279"/>
      <c r="OFC2" s="275"/>
      <c r="OFD2" s="279"/>
      <c r="OFE2" s="275"/>
      <c r="OFF2" s="279"/>
      <c r="OFG2" s="275"/>
      <c r="OFH2" s="279"/>
      <c r="OFI2" s="275"/>
      <c r="OFJ2" s="279"/>
      <c r="OFK2" s="275"/>
      <c r="OFL2" s="279"/>
      <c r="OFM2" s="275"/>
      <c r="OFN2" s="279"/>
      <c r="OFO2" s="275"/>
      <c r="OFP2" s="279"/>
      <c r="OFQ2" s="275"/>
      <c r="OFR2" s="279"/>
      <c r="OFS2" s="275"/>
      <c r="OFT2" s="279"/>
      <c r="OFU2" s="275"/>
      <c r="OFV2" s="279"/>
      <c r="OFW2" s="275"/>
      <c r="OFX2" s="279"/>
      <c r="OFY2" s="275"/>
      <c r="OFZ2" s="279"/>
      <c r="OGA2" s="275"/>
      <c r="OGB2" s="279"/>
      <c r="OGC2" s="275"/>
      <c r="OGD2" s="279"/>
      <c r="OGE2" s="275"/>
      <c r="OGF2" s="279"/>
      <c r="OGG2" s="275"/>
      <c r="OGH2" s="279"/>
      <c r="OGI2" s="275"/>
      <c r="OGJ2" s="279"/>
      <c r="OGK2" s="275"/>
      <c r="OGL2" s="279"/>
      <c r="OGM2" s="275"/>
      <c r="OGN2" s="279"/>
      <c r="OGO2" s="275"/>
      <c r="OGP2" s="279"/>
      <c r="OGQ2" s="275"/>
      <c r="OGR2" s="279"/>
      <c r="OGS2" s="275"/>
      <c r="OGT2" s="279"/>
      <c r="OGU2" s="275"/>
      <c r="OGV2" s="279"/>
      <c r="OGW2" s="275"/>
      <c r="OGX2" s="279"/>
      <c r="OGY2" s="275"/>
      <c r="OGZ2" s="279"/>
      <c r="OHA2" s="275"/>
      <c r="OHB2" s="279"/>
      <c r="OHC2" s="275"/>
      <c r="OHD2" s="279"/>
      <c r="OHE2" s="275"/>
      <c r="OHF2" s="279"/>
      <c r="OHG2" s="275"/>
      <c r="OHH2" s="279"/>
      <c r="OHI2" s="275"/>
      <c r="OHJ2" s="279"/>
      <c r="OHK2" s="275"/>
      <c r="OHL2" s="279"/>
      <c r="OHM2" s="275"/>
      <c r="OHN2" s="279"/>
      <c r="OHO2" s="275"/>
      <c r="OHP2" s="279"/>
      <c r="OHQ2" s="275"/>
      <c r="OHR2" s="279"/>
      <c r="OHS2" s="275"/>
      <c r="OHT2" s="279"/>
      <c r="OHU2" s="275"/>
      <c r="OHV2" s="279"/>
      <c r="OHW2" s="275"/>
      <c r="OHX2" s="279"/>
      <c r="OHY2" s="275"/>
      <c r="OHZ2" s="279"/>
      <c r="OIA2" s="275"/>
      <c r="OIB2" s="279"/>
      <c r="OIC2" s="275"/>
      <c r="OID2" s="279"/>
      <c r="OIE2" s="275"/>
      <c r="OIF2" s="279"/>
      <c r="OIG2" s="275"/>
      <c r="OIH2" s="279"/>
      <c r="OII2" s="275"/>
      <c r="OIJ2" s="279"/>
      <c r="OIK2" s="275"/>
      <c r="OIL2" s="279"/>
      <c r="OIM2" s="275"/>
      <c r="OIN2" s="279"/>
      <c r="OIO2" s="275"/>
      <c r="OIP2" s="279"/>
      <c r="OIQ2" s="275"/>
      <c r="OIR2" s="279"/>
      <c r="OIS2" s="275"/>
      <c r="OIT2" s="279"/>
      <c r="OIU2" s="275"/>
      <c r="OIV2" s="279"/>
      <c r="OIW2" s="275"/>
      <c r="OIX2" s="279"/>
      <c r="OIY2" s="275"/>
      <c r="OIZ2" s="279"/>
      <c r="OJA2" s="275"/>
      <c r="OJB2" s="279"/>
      <c r="OJC2" s="275"/>
      <c r="OJD2" s="279"/>
      <c r="OJE2" s="275"/>
      <c r="OJF2" s="279"/>
      <c r="OJG2" s="275"/>
      <c r="OJH2" s="279"/>
      <c r="OJI2" s="275"/>
      <c r="OJJ2" s="279"/>
      <c r="OJK2" s="275"/>
      <c r="OJL2" s="279"/>
      <c r="OJM2" s="275"/>
      <c r="OJN2" s="279"/>
      <c r="OJO2" s="275"/>
      <c r="OJP2" s="279"/>
      <c r="OJQ2" s="275"/>
      <c r="OJR2" s="279"/>
      <c r="OJS2" s="275"/>
      <c r="OJT2" s="279"/>
      <c r="OJU2" s="275"/>
      <c r="OJV2" s="279"/>
      <c r="OJW2" s="275"/>
      <c r="OJX2" s="279"/>
      <c r="OJY2" s="275"/>
      <c r="OJZ2" s="279"/>
      <c r="OKA2" s="275"/>
      <c r="OKB2" s="279"/>
      <c r="OKC2" s="275"/>
      <c r="OKD2" s="279"/>
      <c r="OKE2" s="275"/>
      <c r="OKF2" s="279"/>
      <c r="OKG2" s="275"/>
      <c r="OKH2" s="279"/>
      <c r="OKI2" s="275"/>
      <c r="OKJ2" s="279"/>
      <c r="OKK2" s="275"/>
      <c r="OKL2" s="279"/>
      <c r="OKM2" s="275"/>
      <c r="OKN2" s="279"/>
      <c r="OKO2" s="275"/>
      <c r="OKP2" s="279"/>
      <c r="OKQ2" s="275"/>
      <c r="OKR2" s="279"/>
      <c r="OKS2" s="275"/>
      <c r="OKT2" s="279"/>
      <c r="OKU2" s="275"/>
      <c r="OKV2" s="279"/>
      <c r="OKW2" s="275"/>
      <c r="OKX2" s="279"/>
      <c r="OKY2" s="275"/>
      <c r="OKZ2" s="279"/>
      <c r="OLA2" s="275"/>
      <c r="OLB2" s="279"/>
      <c r="OLC2" s="275"/>
      <c r="OLD2" s="279"/>
      <c r="OLE2" s="275"/>
      <c r="OLF2" s="279"/>
      <c r="OLG2" s="275"/>
      <c r="OLH2" s="279"/>
      <c r="OLI2" s="275"/>
      <c r="OLJ2" s="279"/>
      <c r="OLK2" s="275"/>
      <c r="OLL2" s="279"/>
      <c r="OLM2" s="275"/>
      <c r="OLN2" s="279"/>
      <c r="OLO2" s="275"/>
      <c r="OLP2" s="279"/>
      <c r="OLQ2" s="275"/>
      <c r="OLR2" s="279"/>
      <c r="OLS2" s="275"/>
      <c r="OLT2" s="279"/>
      <c r="OLU2" s="275"/>
      <c r="OLV2" s="279"/>
      <c r="OLW2" s="275"/>
      <c r="OLX2" s="279"/>
      <c r="OLY2" s="275"/>
      <c r="OLZ2" s="279"/>
      <c r="OMA2" s="275"/>
      <c r="OMB2" s="279"/>
      <c r="OMC2" s="275"/>
      <c r="OMD2" s="279"/>
      <c r="OME2" s="275"/>
      <c r="OMF2" s="279"/>
      <c r="OMG2" s="275"/>
      <c r="OMH2" s="279"/>
      <c r="OMI2" s="275"/>
      <c r="OMJ2" s="279"/>
      <c r="OMK2" s="275"/>
      <c r="OML2" s="279"/>
      <c r="OMM2" s="275"/>
      <c r="OMN2" s="279"/>
      <c r="OMO2" s="275"/>
      <c r="OMP2" s="279"/>
      <c r="OMQ2" s="275"/>
      <c r="OMR2" s="279"/>
      <c r="OMS2" s="275"/>
      <c r="OMT2" s="279"/>
      <c r="OMU2" s="275"/>
      <c r="OMV2" s="279"/>
      <c r="OMW2" s="275"/>
      <c r="OMX2" s="279"/>
      <c r="OMY2" s="275"/>
      <c r="OMZ2" s="279"/>
      <c r="ONA2" s="275"/>
      <c r="ONB2" s="279"/>
      <c r="ONC2" s="275"/>
      <c r="OND2" s="279"/>
      <c r="ONE2" s="275"/>
      <c r="ONF2" s="279"/>
      <c r="ONG2" s="275"/>
      <c r="ONH2" s="279"/>
      <c r="ONI2" s="275"/>
      <c r="ONJ2" s="279"/>
      <c r="ONK2" s="275"/>
      <c r="ONL2" s="279"/>
      <c r="ONM2" s="275"/>
      <c r="ONN2" s="279"/>
      <c r="ONO2" s="275"/>
      <c r="ONP2" s="279"/>
      <c r="ONQ2" s="275"/>
      <c r="ONR2" s="279"/>
      <c r="ONS2" s="275"/>
      <c r="ONT2" s="279"/>
      <c r="ONU2" s="275"/>
      <c r="ONV2" s="279"/>
      <c r="ONW2" s="275"/>
      <c r="ONX2" s="279"/>
      <c r="ONY2" s="275"/>
      <c r="ONZ2" s="279"/>
      <c r="OOA2" s="275"/>
      <c r="OOB2" s="279"/>
      <c r="OOC2" s="275"/>
      <c r="OOD2" s="279"/>
      <c r="OOE2" s="275"/>
      <c r="OOF2" s="279"/>
      <c r="OOG2" s="275"/>
      <c r="OOH2" s="279"/>
      <c r="OOI2" s="275"/>
      <c r="OOJ2" s="279"/>
      <c r="OOK2" s="275"/>
      <c r="OOL2" s="279"/>
      <c r="OOM2" s="275"/>
      <c r="OON2" s="279"/>
      <c r="OOO2" s="275"/>
      <c r="OOP2" s="279"/>
      <c r="OOQ2" s="275"/>
      <c r="OOR2" s="279"/>
      <c r="OOS2" s="275"/>
      <c r="OOT2" s="279"/>
      <c r="OOU2" s="275"/>
      <c r="OOV2" s="279"/>
      <c r="OOW2" s="275"/>
      <c r="OOX2" s="279"/>
      <c r="OOY2" s="275"/>
      <c r="OOZ2" s="279"/>
      <c r="OPA2" s="275"/>
      <c r="OPB2" s="279"/>
      <c r="OPC2" s="275"/>
      <c r="OPD2" s="279"/>
      <c r="OPE2" s="275"/>
      <c r="OPF2" s="279"/>
      <c r="OPG2" s="275"/>
      <c r="OPH2" s="279"/>
      <c r="OPI2" s="275"/>
      <c r="OPJ2" s="279"/>
      <c r="OPK2" s="275"/>
      <c r="OPL2" s="279"/>
      <c r="OPM2" s="275"/>
      <c r="OPN2" s="279"/>
      <c r="OPO2" s="275"/>
      <c r="OPP2" s="279"/>
      <c r="OPQ2" s="275"/>
      <c r="OPR2" s="279"/>
      <c r="OPS2" s="275"/>
      <c r="OPT2" s="279"/>
      <c r="OPU2" s="275"/>
      <c r="OPV2" s="279"/>
      <c r="OPW2" s="275"/>
      <c r="OPX2" s="279"/>
      <c r="OPY2" s="275"/>
      <c r="OPZ2" s="279"/>
      <c r="OQA2" s="275"/>
      <c r="OQB2" s="279"/>
      <c r="OQC2" s="275"/>
      <c r="OQD2" s="279"/>
      <c r="OQE2" s="275"/>
      <c r="OQF2" s="279"/>
      <c r="OQG2" s="275"/>
      <c r="OQH2" s="279"/>
      <c r="OQI2" s="275"/>
      <c r="OQJ2" s="279"/>
      <c r="OQK2" s="275"/>
      <c r="OQL2" s="279"/>
      <c r="OQM2" s="275"/>
      <c r="OQN2" s="279"/>
      <c r="OQO2" s="275"/>
      <c r="OQP2" s="279"/>
      <c r="OQQ2" s="275"/>
      <c r="OQR2" s="279"/>
      <c r="OQS2" s="275"/>
      <c r="OQT2" s="279"/>
      <c r="OQU2" s="275"/>
      <c r="OQV2" s="279"/>
      <c r="OQW2" s="275"/>
      <c r="OQX2" s="279"/>
      <c r="OQY2" s="275"/>
      <c r="OQZ2" s="279"/>
      <c r="ORA2" s="275"/>
      <c r="ORB2" s="279"/>
      <c r="ORC2" s="275"/>
      <c r="ORD2" s="279"/>
      <c r="ORE2" s="275"/>
      <c r="ORF2" s="279"/>
      <c r="ORG2" s="275"/>
      <c r="ORH2" s="279"/>
      <c r="ORI2" s="275"/>
      <c r="ORJ2" s="279"/>
      <c r="ORK2" s="275"/>
      <c r="ORL2" s="279"/>
      <c r="ORM2" s="275"/>
      <c r="ORN2" s="279"/>
      <c r="ORO2" s="275"/>
      <c r="ORP2" s="279"/>
      <c r="ORQ2" s="275"/>
      <c r="ORR2" s="279"/>
      <c r="ORS2" s="275"/>
      <c r="ORT2" s="279"/>
      <c r="ORU2" s="275"/>
      <c r="ORV2" s="279"/>
      <c r="ORW2" s="275"/>
      <c r="ORX2" s="279"/>
      <c r="ORY2" s="275"/>
      <c r="ORZ2" s="279"/>
      <c r="OSA2" s="275"/>
      <c r="OSB2" s="279"/>
      <c r="OSC2" s="275"/>
      <c r="OSD2" s="279"/>
      <c r="OSE2" s="275"/>
      <c r="OSF2" s="279"/>
      <c r="OSG2" s="275"/>
      <c r="OSH2" s="279"/>
      <c r="OSI2" s="275"/>
      <c r="OSJ2" s="279"/>
      <c r="OSK2" s="275"/>
      <c r="OSL2" s="279"/>
      <c r="OSM2" s="275"/>
      <c r="OSN2" s="279"/>
      <c r="OSO2" s="275"/>
      <c r="OSP2" s="279"/>
      <c r="OSQ2" s="275"/>
      <c r="OSR2" s="279"/>
      <c r="OSS2" s="275"/>
      <c r="OST2" s="279"/>
      <c r="OSU2" s="275"/>
      <c r="OSV2" s="279"/>
      <c r="OSW2" s="275"/>
      <c r="OSX2" s="279"/>
      <c r="OSY2" s="275"/>
      <c r="OSZ2" s="279"/>
      <c r="OTA2" s="275"/>
      <c r="OTB2" s="279"/>
      <c r="OTC2" s="275"/>
      <c r="OTD2" s="279"/>
      <c r="OTE2" s="275"/>
      <c r="OTF2" s="279"/>
      <c r="OTG2" s="275"/>
      <c r="OTH2" s="279"/>
      <c r="OTI2" s="275"/>
      <c r="OTJ2" s="279"/>
      <c r="OTK2" s="275"/>
      <c r="OTL2" s="279"/>
      <c r="OTM2" s="275"/>
      <c r="OTN2" s="279"/>
      <c r="OTO2" s="275"/>
      <c r="OTP2" s="279"/>
      <c r="OTQ2" s="275"/>
      <c r="OTR2" s="279"/>
      <c r="OTS2" s="275"/>
      <c r="OTT2" s="279"/>
      <c r="OTU2" s="275"/>
      <c r="OTV2" s="279"/>
      <c r="OTW2" s="275"/>
      <c r="OTX2" s="279"/>
      <c r="OTY2" s="275"/>
      <c r="OTZ2" s="279"/>
      <c r="OUA2" s="275"/>
      <c r="OUB2" s="279"/>
      <c r="OUC2" s="275"/>
      <c r="OUD2" s="279"/>
      <c r="OUE2" s="275"/>
      <c r="OUF2" s="279"/>
      <c r="OUG2" s="275"/>
      <c r="OUH2" s="279"/>
      <c r="OUI2" s="275"/>
      <c r="OUJ2" s="279"/>
      <c r="OUK2" s="275"/>
      <c r="OUL2" s="279"/>
      <c r="OUM2" s="275"/>
      <c r="OUN2" s="279"/>
      <c r="OUO2" s="275"/>
      <c r="OUP2" s="279"/>
      <c r="OUQ2" s="275"/>
      <c r="OUR2" s="279"/>
      <c r="OUS2" s="275"/>
      <c r="OUT2" s="279"/>
      <c r="OUU2" s="275"/>
      <c r="OUV2" s="279"/>
      <c r="OUW2" s="275"/>
      <c r="OUX2" s="279"/>
      <c r="OUY2" s="275"/>
      <c r="OUZ2" s="279"/>
      <c r="OVA2" s="275"/>
      <c r="OVB2" s="279"/>
      <c r="OVC2" s="275"/>
      <c r="OVD2" s="279"/>
      <c r="OVE2" s="275"/>
      <c r="OVF2" s="279"/>
      <c r="OVG2" s="275"/>
      <c r="OVH2" s="279"/>
      <c r="OVI2" s="275"/>
      <c r="OVJ2" s="279"/>
      <c r="OVK2" s="275"/>
      <c r="OVL2" s="279"/>
      <c r="OVM2" s="275"/>
      <c r="OVN2" s="279"/>
      <c r="OVO2" s="275"/>
      <c r="OVP2" s="279"/>
      <c r="OVQ2" s="275"/>
      <c r="OVR2" s="279"/>
      <c r="OVS2" s="275"/>
      <c r="OVT2" s="279"/>
      <c r="OVU2" s="275"/>
      <c r="OVV2" s="279"/>
      <c r="OVW2" s="275"/>
      <c r="OVX2" s="279"/>
      <c r="OVY2" s="275"/>
      <c r="OVZ2" s="279"/>
      <c r="OWA2" s="275"/>
      <c r="OWB2" s="279"/>
      <c r="OWC2" s="275"/>
      <c r="OWD2" s="279"/>
      <c r="OWE2" s="275"/>
      <c r="OWF2" s="279"/>
      <c r="OWG2" s="275"/>
      <c r="OWH2" s="279"/>
      <c r="OWI2" s="275"/>
      <c r="OWJ2" s="279"/>
      <c r="OWK2" s="275"/>
      <c r="OWL2" s="279"/>
      <c r="OWM2" s="275"/>
      <c r="OWN2" s="279"/>
      <c r="OWO2" s="275"/>
      <c r="OWP2" s="279"/>
      <c r="OWQ2" s="275"/>
      <c r="OWR2" s="279"/>
      <c r="OWS2" s="275"/>
      <c r="OWT2" s="279"/>
      <c r="OWU2" s="275"/>
      <c r="OWV2" s="279"/>
      <c r="OWW2" s="275"/>
      <c r="OWX2" s="279"/>
      <c r="OWY2" s="275"/>
      <c r="OWZ2" s="279"/>
      <c r="OXA2" s="275"/>
      <c r="OXB2" s="279"/>
      <c r="OXC2" s="275"/>
      <c r="OXD2" s="279"/>
      <c r="OXE2" s="275"/>
      <c r="OXF2" s="279"/>
      <c r="OXG2" s="275"/>
      <c r="OXH2" s="279"/>
      <c r="OXI2" s="275"/>
      <c r="OXJ2" s="279"/>
      <c r="OXK2" s="275"/>
      <c r="OXL2" s="279"/>
      <c r="OXM2" s="275"/>
      <c r="OXN2" s="279"/>
      <c r="OXO2" s="275"/>
      <c r="OXP2" s="279"/>
      <c r="OXQ2" s="275"/>
      <c r="OXR2" s="279"/>
      <c r="OXS2" s="275"/>
      <c r="OXT2" s="279"/>
      <c r="OXU2" s="275"/>
      <c r="OXV2" s="279"/>
      <c r="OXW2" s="275"/>
      <c r="OXX2" s="279"/>
      <c r="OXY2" s="275"/>
      <c r="OXZ2" s="279"/>
      <c r="OYA2" s="275"/>
      <c r="OYB2" s="279"/>
      <c r="OYC2" s="275"/>
      <c r="OYD2" s="279"/>
      <c r="OYE2" s="275"/>
      <c r="OYF2" s="279"/>
      <c r="OYG2" s="275"/>
      <c r="OYH2" s="279"/>
      <c r="OYI2" s="275"/>
      <c r="OYJ2" s="279"/>
      <c r="OYK2" s="275"/>
      <c r="OYL2" s="279"/>
      <c r="OYM2" s="275"/>
      <c r="OYN2" s="279"/>
      <c r="OYO2" s="275"/>
      <c r="OYP2" s="279"/>
      <c r="OYQ2" s="275"/>
      <c r="OYR2" s="279"/>
      <c r="OYS2" s="275"/>
      <c r="OYT2" s="279"/>
      <c r="OYU2" s="275"/>
      <c r="OYV2" s="279"/>
      <c r="OYW2" s="275"/>
      <c r="OYX2" s="279"/>
      <c r="OYY2" s="275"/>
      <c r="OYZ2" s="279"/>
      <c r="OZA2" s="275"/>
      <c r="OZB2" s="279"/>
      <c r="OZC2" s="275"/>
      <c r="OZD2" s="279"/>
      <c r="OZE2" s="275"/>
      <c r="OZF2" s="279"/>
      <c r="OZG2" s="275"/>
      <c r="OZH2" s="279"/>
      <c r="OZI2" s="275"/>
      <c r="OZJ2" s="279"/>
      <c r="OZK2" s="275"/>
      <c r="OZL2" s="279"/>
      <c r="OZM2" s="275"/>
      <c r="OZN2" s="279"/>
      <c r="OZO2" s="275"/>
      <c r="OZP2" s="279"/>
      <c r="OZQ2" s="275"/>
      <c r="OZR2" s="279"/>
      <c r="OZS2" s="275"/>
      <c r="OZT2" s="279"/>
      <c r="OZU2" s="275"/>
      <c r="OZV2" s="279"/>
      <c r="OZW2" s="275"/>
      <c r="OZX2" s="279"/>
      <c r="OZY2" s="275"/>
      <c r="OZZ2" s="279"/>
      <c r="PAA2" s="275"/>
      <c r="PAB2" s="279"/>
      <c r="PAC2" s="275"/>
      <c r="PAD2" s="279"/>
      <c r="PAE2" s="275"/>
      <c r="PAF2" s="279"/>
      <c r="PAG2" s="275"/>
      <c r="PAH2" s="279"/>
      <c r="PAI2" s="275"/>
      <c r="PAJ2" s="279"/>
      <c r="PAK2" s="275"/>
      <c r="PAL2" s="279"/>
      <c r="PAM2" s="275"/>
      <c r="PAN2" s="279"/>
      <c r="PAO2" s="275"/>
      <c r="PAP2" s="279"/>
      <c r="PAQ2" s="275"/>
      <c r="PAR2" s="279"/>
      <c r="PAS2" s="275"/>
      <c r="PAT2" s="279"/>
      <c r="PAU2" s="275"/>
      <c r="PAV2" s="279"/>
      <c r="PAW2" s="275"/>
      <c r="PAX2" s="279"/>
      <c r="PAY2" s="275"/>
      <c r="PAZ2" s="279"/>
      <c r="PBA2" s="275"/>
      <c r="PBB2" s="279"/>
      <c r="PBC2" s="275"/>
      <c r="PBD2" s="279"/>
      <c r="PBE2" s="275"/>
      <c r="PBF2" s="279"/>
      <c r="PBG2" s="275"/>
      <c r="PBH2" s="279"/>
      <c r="PBI2" s="275"/>
      <c r="PBJ2" s="279"/>
      <c r="PBK2" s="275"/>
      <c r="PBL2" s="279"/>
      <c r="PBM2" s="275"/>
      <c r="PBN2" s="279"/>
      <c r="PBO2" s="275"/>
      <c r="PBP2" s="279"/>
      <c r="PBQ2" s="275"/>
      <c r="PBR2" s="279"/>
      <c r="PBS2" s="275"/>
      <c r="PBT2" s="279"/>
      <c r="PBU2" s="275"/>
      <c r="PBV2" s="279"/>
      <c r="PBW2" s="275"/>
      <c r="PBX2" s="279"/>
      <c r="PBY2" s="275"/>
      <c r="PBZ2" s="279"/>
      <c r="PCA2" s="275"/>
      <c r="PCB2" s="279"/>
      <c r="PCC2" s="275"/>
      <c r="PCD2" s="279"/>
      <c r="PCE2" s="275"/>
      <c r="PCF2" s="279"/>
      <c r="PCG2" s="275"/>
      <c r="PCH2" s="279"/>
      <c r="PCI2" s="275"/>
      <c r="PCJ2" s="279"/>
      <c r="PCK2" s="275"/>
      <c r="PCL2" s="279"/>
      <c r="PCM2" s="275"/>
      <c r="PCN2" s="279"/>
      <c r="PCO2" s="275"/>
      <c r="PCP2" s="279"/>
      <c r="PCQ2" s="275"/>
      <c r="PCR2" s="279"/>
      <c r="PCS2" s="275"/>
      <c r="PCT2" s="279"/>
      <c r="PCU2" s="275"/>
      <c r="PCV2" s="279"/>
      <c r="PCW2" s="275"/>
      <c r="PCX2" s="279"/>
      <c r="PCY2" s="275"/>
      <c r="PCZ2" s="279"/>
      <c r="PDA2" s="275"/>
      <c r="PDB2" s="279"/>
      <c r="PDC2" s="275"/>
      <c r="PDD2" s="279"/>
      <c r="PDE2" s="275"/>
      <c r="PDF2" s="279"/>
      <c r="PDG2" s="275"/>
      <c r="PDH2" s="279"/>
      <c r="PDI2" s="275"/>
      <c r="PDJ2" s="279"/>
      <c r="PDK2" s="275"/>
      <c r="PDL2" s="279"/>
      <c r="PDM2" s="275"/>
      <c r="PDN2" s="279"/>
      <c r="PDO2" s="275"/>
      <c r="PDP2" s="279"/>
      <c r="PDQ2" s="275"/>
      <c r="PDR2" s="279"/>
      <c r="PDS2" s="275"/>
      <c r="PDT2" s="279"/>
      <c r="PDU2" s="275"/>
      <c r="PDV2" s="279"/>
      <c r="PDW2" s="275"/>
      <c r="PDX2" s="279"/>
      <c r="PDY2" s="275"/>
      <c r="PDZ2" s="279"/>
      <c r="PEA2" s="275"/>
      <c r="PEB2" s="279"/>
      <c r="PEC2" s="275"/>
      <c r="PED2" s="279"/>
      <c r="PEE2" s="275"/>
      <c r="PEF2" s="279"/>
      <c r="PEG2" s="275"/>
      <c r="PEH2" s="279"/>
      <c r="PEI2" s="275"/>
      <c r="PEJ2" s="279"/>
      <c r="PEK2" s="275"/>
      <c r="PEL2" s="279"/>
      <c r="PEM2" s="275"/>
      <c r="PEN2" s="279"/>
      <c r="PEO2" s="275"/>
      <c r="PEP2" s="279"/>
      <c r="PEQ2" s="275"/>
      <c r="PER2" s="279"/>
      <c r="PES2" s="275"/>
      <c r="PET2" s="279"/>
      <c r="PEU2" s="275"/>
      <c r="PEV2" s="279"/>
      <c r="PEW2" s="275"/>
      <c r="PEX2" s="279"/>
      <c r="PEY2" s="275"/>
      <c r="PEZ2" s="279"/>
      <c r="PFA2" s="275"/>
      <c r="PFB2" s="279"/>
      <c r="PFC2" s="275"/>
      <c r="PFD2" s="279"/>
      <c r="PFE2" s="275"/>
      <c r="PFF2" s="279"/>
      <c r="PFG2" s="275"/>
      <c r="PFH2" s="279"/>
      <c r="PFI2" s="275"/>
      <c r="PFJ2" s="279"/>
      <c r="PFK2" s="275"/>
      <c r="PFL2" s="279"/>
      <c r="PFM2" s="275"/>
      <c r="PFN2" s="279"/>
      <c r="PFO2" s="275"/>
      <c r="PFP2" s="279"/>
      <c r="PFQ2" s="275"/>
      <c r="PFR2" s="279"/>
      <c r="PFS2" s="275"/>
      <c r="PFT2" s="279"/>
      <c r="PFU2" s="275"/>
      <c r="PFV2" s="279"/>
      <c r="PFW2" s="275"/>
      <c r="PFX2" s="279"/>
      <c r="PFY2" s="275"/>
      <c r="PFZ2" s="279"/>
      <c r="PGA2" s="275"/>
      <c r="PGB2" s="279"/>
      <c r="PGC2" s="275"/>
      <c r="PGD2" s="279"/>
      <c r="PGE2" s="275"/>
      <c r="PGF2" s="279"/>
      <c r="PGG2" s="275"/>
      <c r="PGH2" s="279"/>
      <c r="PGI2" s="275"/>
      <c r="PGJ2" s="279"/>
      <c r="PGK2" s="275"/>
      <c r="PGL2" s="279"/>
      <c r="PGM2" s="275"/>
      <c r="PGN2" s="279"/>
      <c r="PGO2" s="275"/>
      <c r="PGP2" s="279"/>
      <c r="PGQ2" s="275"/>
      <c r="PGR2" s="279"/>
      <c r="PGS2" s="275"/>
      <c r="PGT2" s="279"/>
      <c r="PGU2" s="275"/>
      <c r="PGV2" s="279"/>
      <c r="PGW2" s="275"/>
      <c r="PGX2" s="279"/>
      <c r="PGY2" s="275"/>
      <c r="PGZ2" s="279"/>
      <c r="PHA2" s="275"/>
      <c r="PHB2" s="279"/>
      <c r="PHC2" s="275"/>
      <c r="PHD2" s="279"/>
      <c r="PHE2" s="275"/>
      <c r="PHF2" s="279"/>
      <c r="PHG2" s="275"/>
      <c r="PHH2" s="279"/>
      <c r="PHI2" s="275"/>
      <c r="PHJ2" s="279"/>
      <c r="PHK2" s="275"/>
      <c r="PHL2" s="279"/>
      <c r="PHM2" s="275"/>
      <c r="PHN2" s="279"/>
      <c r="PHO2" s="275"/>
      <c r="PHP2" s="279"/>
      <c r="PHQ2" s="275"/>
      <c r="PHR2" s="279"/>
      <c r="PHS2" s="275"/>
      <c r="PHT2" s="279"/>
      <c r="PHU2" s="275"/>
      <c r="PHV2" s="279"/>
      <c r="PHW2" s="275"/>
      <c r="PHX2" s="279"/>
      <c r="PHY2" s="275"/>
      <c r="PHZ2" s="279"/>
      <c r="PIA2" s="275"/>
      <c r="PIB2" s="279"/>
      <c r="PIC2" s="275"/>
      <c r="PID2" s="279"/>
      <c r="PIE2" s="275"/>
      <c r="PIF2" s="279"/>
      <c r="PIG2" s="275"/>
      <c r="PIH2" s="279"/>
      <c r="PII2" s="275"/>
      <c r="PIJ2" s="279"/>
      <c r="PIK2" s="275"/>
      <c r="PIL2" s="279"/>
      <c r="PIM2" s="275"/>
      <c r="PIN2" s="279"/>
      <c r="PIO2" s="275"/>
      <c r="PIP2" s="279"/>
      <c r="PIQ2" s="275"/>
      <c r="PIR2" s="279"/>
      <c r="PIS2" s="275"/>
      <c r="PIT2" s="279"/>
      <c r="PIU2" s="275"/>
      <c r="PIV2" s="279"/>
      <c r="PIW2" s="275"/>
      <c r="PIX2" s="279"/>
      <c r="PIY2" s="275"/>
      <c r="PIZ2" s="279"/>
      <c r="PJA2" s="275"/>
      <c r="PJB2" s="279"/>
      <c r="PJC2" s="275"/>
      <c r="PJD2" s="279"/>
      <c r="PJE2" s="275"/>
      <c r="PJF2" s="279"/>
      <c r="PJG2" s="275"/>
      <c r="PJH2" s="279"/>
      <c r="PJI2" s="275"/>
      <c r="PJJ2" s="279"/>
      <c r="PJK2" s="275"/>
      <c r="PJL2" s="279"/>
      <c r="PJM2" s="275"/>
      <c r="PJN2" s="279"/>
      <c r="PJO2" s="275"/>
      <c r="PJP2" s="279"/>
      <c r="PJQ2" s="275"/>
      <c r="PJR2" s="279"/>
      <c r="PJS2" s="275"/>
      <c r="PJT2" s="279"/>
      <c r="PJU2" s="275"/>
      <c r="PJV2" s="279"/>
      <c r="PJW2" s="275"/>
      <c r="PJX2" s="279"/>
      <c r="PJY2" s="275"/>
      <c r="PJZ2" s="279"/>
      <c r="PKA2" s="275"/>
      <c r="PKB2" s="279"/>
      <c r="PKC2" s="275"/>
      <c r="PKD2" s="279"/>
      <c r="PKE2" s="275"/>
      <c r="PKF2" s="279"/>
      <c r="PKG2" s="275"/>
      <c r="PKH2" s="279"/>
      <c r="PKI2" s="275"/>
      <c r="PKJ2" s="279"/>
      <c r="PKK2" s="275"/>
      <c r="PKL2" s="279"/>
      <c r="PKM2" s="275"/>
      <c r="PKN2" s="279"/>
      <c r="PKO2" s="275"/>
      <c r="PKP2" s="279"/>
      <c r="PKQ2" s="275"/>
      <c r="PKR2" s="279"/>
      <c r="PKS2" s="275"/>
      <c r="PKT2" s="279"/>
      <c r="PKU2" s="275"/>
      <c r="PKV2" s="279"/>
      <c r="PKW2" s="275"/>
      <c r="PKX2" s="279"/>
      <c r="PKY2" s="275"/>
      <c r="PKZ2" s="279"/>
      <c r="PLA2" s="275"/>
      <c r="PLB2" s="279"/>
      <c r="PLC2" s="275"/>
      <c r="PLD2" s="279"/>
      <c r="PLE2" s="275"/>
      <c r="PLF2" s="279"/>
      <c r="PLG2" s="275"/>
      <c r="PLH2" s="279"/>
      <c r="PLI2" s="275"/>
      <c r="PLJ2" s="279"/>
      <c r="PLK2" s="275"/>
      <c r="PLL2" s="279"/>
      <c r="PLM2" s="275"/>
      <c r="PLN2" s="279"/>
      <c r="PLO2" s="275"/>
      <c r="PLP2" s="279"/>
      <c r="PLQ2" s="275"/>
      <c r="PLR2" s="279"/>
      <c r="PLS2" s="275"/>
      <c r="PLT2" s="279"/>
      <c r="PLU2" s="275"/>
      <c r="PLV2" s="279"/>
      <c r="PLW2" s="275"/>
      <c r="PLX2" s="279"/>
      <c r="PLY2" s="275"/>
      <c r="PLZ2" s="279"/>
      <c r="PMA2" s="275"/>
      <c r="PMB2" s="279"/>
      <c r="PMC2" s="275"/>
      <c r="PMD2" s="279"/>
      <c r="PME2" s="275"/>
      <c r="PMF2" s="279"/>
      <c r="PMG2" s="275"/>
      <c r="PMH2" s="279"/>
      <c r="PMI2" s="275"/>
      <c r="PMJ2" s="279"/>
      <c r="PMK2" s="275"/>
      <c r="PML2" s="279"/>
      <c r="PMM2" s="275"/>
      <c r="PMN2" s="279"/>
      <c r="PMO2" s="275"/>
      <c r="PMP2" s="279"/>
      <c r="PMQ2" s="275"/>
      <c r="PMR2" s="279"/>
      <c r="PMS2" s="275"/>
      <c r="PMT2" s="279"/>
      <c r="PMU2" s="275"/>
      <c r="PMV2" s="279"/>
      <c r="PMW2" s="275"/>
      <c r="PMX2" s="279"/>
      <c r="PMY2" s="275"/>
      <c r="PMZ2" s="279"/>
      <c r="PNA2" s="275"/>
      <c r="PNB2" s="279"/>
      <c r="PNC2" s="275"/>
      <c r="PND2" s="279"/>
      <c r="PNE2" s="275"/>
      <c r="PNF2" s="279"/>
      <c r="PNG2" s="275"/>
      <c r="PNH2" s="279"/>
      <c r="PNI2" s="275"/>
      <c r="PNJ2" s="279"/>
      <c r="PNK2" s="275"/>
      <c r="PNL2" s="279"/>
      <c r="PNM2" s="275"/>
      <c r="PNN2" s="279"/>
      <c r="PNO2" s="275"/>
      <c r="PNP2" s="279"/>
      <c r="PNQ2" s="275"/>
      <c r="PNR2" s="279"/>
      <c r="PNS2" s="275"/>
      <c r="PNT2" s="279"/>
      <c r="PNU2" s="275"/>
      <c r="PNV2" s="279"/>
      <c r="PNW2" s="275"/>
      <c r="PNX2" s="279"/>
      <c r="PNY2" s="275"/>
      <c r="PNZ2" s="279"/>
      <c r="POA2" s="275"/>
      <c r="POB2" s="279"/>
      <c r="POC2" s="275"/>
      <c r="POD2" s="279"/>
      <c r="POE2" s="275"/>
      <c r="POF2" s="279"/>
      <c r="POG2" s="275"/>
      <c r="POH2" s="279"/>
      <c r="POI2" s="275"/>
      <c r="POJ2" s="279"/>
      <c r="POK2" s="275"/>
      <c r="POL2" s="279"/>
      <c r="POM2" s="275"/>
      <c r="PON2" s="279"/>
      <c r="POO2" s="275"/>
      <c r="POP2" s="279"/>
      <c r="POQ2" s="275"/>
      <c r="POR2" s="279"/>
      <c r="POS2" s="275"/>
      <c r="POT2" s="279"/>
      <c r="POU2" s="275"/>
      <c r="POV2" s="279"/>
      <c r="POW2" s="275"/>
      <c r="POX2" s="279"/>
      <c r="POY2" s="275"/>
      <c r="POZ2" s="279"/>
      <c r="PPA2" s="275"/>
      <c r="PPB2" s="279"/>
      <c r="PPC2" s="275"/>
      <c r="PPD2" s="279"/>
      <c r="PPE2" s="275"/>
      <c r="PPF2" s="279"/>
      <c r="PPG2" s="275"/>
      <c r="PPH2" s="279"/>
      <c r="PPI2" s="275"/>
      <c r="PPJ2" s="279"/>
      <c r="PPK2" s="275"/>
      <c r="PPL2" s="279"/>
      <c r="PPM2" s="275"/>
      <c r="PPN2" s="279"/>
      <c r="PPO2" s="275"/>
      <c r="PPP2" s="279"/>
      <c r="PPQ2" s="275"/>
      <c r="PPR2" s="279"/>
      <c r="PPS2" s="275"/>
      <c r="PPT2" s="279"/>
      <c r="PPU2" s="275"/>
      <c r="PPV2" s="279"/>
      <c r="PPW2" s="275"/>
      <c r="PPX2" s="279"/>
      <c r="PPY2" s="275"/>
      <c r="PPZ2" s="279"/>
      <c r="PQA2" s="275"/>
      <c r="PQB2" s="279"/>
      <c r="PQC2" s="275"/>
      <c r="PQD2" s="279"/>
      <c r="PQE2" s="275"/>
      <c r="PQF2" s="279"/>
      <c r="PQG2" s="275"/>
      <c r="PQH2" s="279"/>
      <c r="PQI2" s="275"/>
      <c r="PQJ2" s="279"/>
      <c r="PQK2" s="275"/>
      <c r="PQL2" s="279"/>
      <c r="PQM2" s="275"/>
      <c r="PQN2" s="279"/>
      <c r="PQO2" s="275"/>
      <c r="PQP2" s="279"/>
      <c r="PQQ2" s="275"/>
      <c r="PQR2" s="279"/>
      <c r="PQS2" s="275"/>
      <c r="PQT2" s="279"/>
      <c r="PQU2" s="275"/>
      <c r="PQV2" s="279"/>
      <c r="PQW2" s="275"/>
      <c r="PQX2" s="279"/>
      <c r="PQY2" s="275"/>
      <c r="PQZ2" s="279"/>
      <c r="PRA2" s="275"/>
      <c r="PRB2" s="279"/>
      <c r="PRC2" s="275"/>
      <c r="PRD2" s="279"/>
      <c r="PRE2" s="275"/>
      <c r="PRF2" s="279"/>
      <c r="PRG2" s="275"/>
      <c r="PRH2" s="279"/>
      <c r="PRI2" s="275"/>
      <c r="PRJ2" s="279"/>
      <c r="PRK2" s="275"/>
      <c r="PRL2" s="279"/>
      <c r="PRM2" s="275"/>
      <c r="PRN2" s="279"/>
      <c r="PRO2" s="275"/>
      <c r="PRP2" s="279"/>
      <c r="PRQ2" s="275"/>
      <c r="PRR2" s="279"/>
      <c r="PRS2" s="275"/>
      <c r="PRT2" s="279"/>
      <c r="PRU2" s="275"/>
      <c r="PRV2" s="279"/>
      <c r="PRW2" s="275"/>
      <c r="PRX2" s="279"/>
      <c r="PRY2" s="275"/>
      <c r="PRZ2" s="279"/>
      <c r="PSA2" s="275"/>
      <c r="PSB2" s="279"/>
      <c r="PSC2" s="275"/>
      <c r="PSD2" s="279"/>
      <c r="PSE2" s="275"/>
      <c r="PSF2" s="279"/>
      <c r="PSG2" s="275"/>
      <c r="PSH2" s="279"/>
      <c r="PSI2" s="275"/>
      <c r="PSJ2" s="279"/>
      <c r="PSK2" s="275"/>
      <c r="PSL2" s="279"/>
      <c r="PSM2" s="275"/>
      <c r="PSN2" s="279"/>
      <c r="PSO2" s="275"/>
      <c r="PSP2" s="279"/>
      <c r="PSQ2" s="275"/>
      <c r="PSR2" s="279"/>
      <c r="PSS2" s="275"/>
      <c r="PST2" s="279"/>
      <c r="PSU2" s="275"/>
      <c r="PSV2" s="279"/>
      <c r="PSW2" s="275"/>
      <c r="PSX2" s="279"/>
      <c r="PSY2" s="275"/>
      <c r="PSZ2" s="279"/>
      <c r="PTA2" s="275"/>
      <c r="PTB2" s="279"/>
      <c r="PTC2" s="275"/>
      <c r="PTD2" s="279"/>
      <c r="PTE2" s="275"/>
      <c r="PTF2" s="279"/>
      <c r="PTG2" s="275"/>
      <c r="PTH2" s="279"/>
      <c r="PTI2" s="275"/>
      <c r="PTJ2" s="279"/>
      <c r="PTK2" s="275"/>
      <c r="PTL2" s="279"/>
      <c r="PTM2" s="275"/>
      <c r="PTN2" s="279"/>
      <c r="PTO2" s="275"/>
      <c r="PTP2" s="279"/>
      <c r="PTQ2" s="275"/>
      <c r="PTR2" s="279"/>
      <c r="PTS2" s="275"/>
      <c r="PTT2" s="279"/>
      <c r="PTU2" s="275"/>
      <c r="PTV2" s="279"/>
      <c r="PTW2" s="275"/>
      <c r="PTX2" s="279"/>
      <c r="PTY2" s="275"/>
      <c r="PTZ2" s="279"/>
      <c r="PUA2" s="275"/>
      <c r="PUB2" s="279"/>
      <c r="PUC2" s="275"/>
      <c r="PUD2" s="279"/>
      <c r="PUE2" s="275"/>
      <c r="PUF2" s="279"/>
      <c r="PUG2" s="275"/>
      <c r="PUH2" s="279"/>
      <c r="PUI2" s="275"/>
      <c r="PUJ2" s="279"/>
      <c r="PUK2" s="275"/>
      <c r="PUL2" s="279"/>
      <c r="PUM2" s="275"/>
      <c r="PUN2" s="279"/>
      <c r="PUO2" s="275"/>
      <c r="PUP2" s="279"/>
      <c r="PUQ2" s="275"/>
      <c r="PUR2" s="279"/>
      <c r="PUS2" s="275"/>
      <c r="PUT2" s="279"/>
      <c r="PUU2" s="275"/>
      <c r="PUV2" s="279"/>
      <c r="PUW2" s="275"/>
      <c r="PUX2" s="279"/>
      <c r="PUY2" s="275"/>
      <c r="PUZ2" s="279"/>
      <c r="PVA2" s="275"/>
      <c r="PVB2" s="279"/>
      <c r="PVC2" s="275"/>
      <c r="PVD2" s="279"/>
      <c r="PVE2" s="275"/>
      <c r="PVF2" s="279"/>
      <c r="PVG2" s="275"/>
      <c r="PVH2" s="279"/>
      <c r="PVI2" s="275"/>
      <c r="PVJ2" s="279"/>
      <c r="PVK2" s="275"/>
      <c r="PVL2" s="279"/>
      <c r="PVM2" s="275"/>
      <c r="PVN2" s="279"/>
      <c r="PVO2" s="275"/>
      <c r="PVP2" s="279"/>
      <c r="PVQ2" s="275"/>
      <c r="PVR2" s="279"/>
      <c r="PVS2" s="275"/>
      <c r="PVT2" s="279"/>
      <c r="PVU2" s="275"/>
      <c r="PVV2" s="279"/>
      <c r="PVW2" s="275"/>
      <c r="PVX2" s="279"/>
      <c r="PVY2" s="275"/>
      <c r="PVZ2" s="279"/>
      <c r="PWA2" s="275"/>
      <c r="PWB2" s="279"/>
      <c r="PWC2" s="275"/>
      <c r="PWD2" s="279"/>
      <c r="PWE2" s="275"/>
      <c r="PWF2" s="279"/>
      <c r="PWG2" s="275"/>
      <c r="PWH2" s="279"/>
      <c r="PWI2" s="275"/>
      <c r="PWJ2" s="279"/>
      <c r="PWK2" s="275"/>
      <c r="PWL2" s="279"/>
      <c r="PWM2" s="275"/>
      <c r="PWN2" s="279"/>
      <c r="PWO2" s="275"/>
      <c r="PWP2" s="279"/>
      <c r="PWQ2" s="275"/>
      <c r="PWR2" s="279"/>
      <c r="PWS2" s="275"/>
      <c r="PWT2" s="279"/>
      <c r="PWU2" s="275"/>
      <c r="PWV2" s="279"/>
      <c r="PWW2" s="275"/>
      <c r="PWX2" s="279"/>
      <c r="PWY2" s="275"/>
      <c r="PWZ2" s="279"/>
      <c r="PXA2" s="275"/>
      <c r="PXB2" s="279"/>
      <c r="PXC2" s="275"/>
      <c r="PXD2" s="279"/>
      <c r="PXE2" s="275"/>
      <c r="PXF2" s="279"/>
      <c r="PXG2" s="275"/>
      <c r="PXH2" s="279"/>
      <c r="PXI2" s="275"/>
      <c r="PXJ2" s="279"/>
      <c r="PXK2" s="275"/>
      <c r="PXL2" s="279"/>
      <c r="PXM2" s="275"/>
      <c r="PXN2" s="279"/>
      <c r="PXO2" s="275"/>
      <c r="PXP2" s="279"/>
      <c r="PXQ2" s="275"/>
      <c r="PXR2" s="279"/>
      <c r="PXS2" s="275"/>
      <c r="PXT2" s="279"/>
      <c r="PXU2" s="275"/>
      <c r="PXV2" s="279"/>
      <c r="PXW2" s="275"/>
      <c r="PXX2" s="279"/>
      <c r="PXY2" s="275"/>
      <c r="PXZ2" s="279"/>
      <c r="PYA2" s="275"/>
      <c r="PYB2" s="279"/>
      <c r="PYC2" s="275"/>
      <c r="PYD2" s="279"/>
      <c r="PYE2" s="275"/>
      <c r="PYF2" s="279"/>
      <c r="PYG2" s="275"/>
      <c r="PYH2" s="279"/>
      <c r="PYI2" s="275"/>
      <c r="PYJ2" s="279"/>
      <c r="PYK2" s="275"/>
      <c r="PYL2" s="279"/>
      <c r="PYM2" s="275"/>
      <c r="PYN2" s="279"/>
      <c r="PYO2" s="275"/>
      <c r="PYP2" s="279"/>
      <c r="PYQ2" s="275"/>
      <c r="PYR2" s="279"/>
      <c r="PYS2" s="275"/>
      <c r="PYT2" s="279"/>
      <c r="PYU2" s="275"/>
      <c r="PYV2" s="279"/>
      <c r="PYW2" s="275"/>
      <c r="PYX2" s="279"/>
      <c r="PYY2" s="275"/>
      <c r="PYZ2" s="279"/>
      <c r="PZA2" s="275"/>
      <c r="PZB2" s="279"/>
      <c r="PZC2" s="275"/>
      <c r="PZD2" s="279"/>
      <c r="PZE2" s="275"/>
      <c r="PZF2" s="279"/>
      <c r="PZG2" s="275"/>
      <c r="PZH2" s="279"/>
      <c r="PZI2" s="275"/>
      <c r="PZJ2" s="279"/>
      <c r="PZK2" s="275"/>
      <c r="PZL2" s="279"/>
      <c r="PZM2" s="275"/>
      <c r="PZN2" s="279"/>
      <c r="PZO2" s="275"/>
      <c r="PZP2" s="279"/>
      <c r="PZQ2" s="275"/>
      <c r="PZR2" s="279"/>
      <c r="PZS2" s="275"/>
      <c r="PZT2" s="279"/>
      <c r="PZU2" s="275"/>
      <c r="PZV2" s="279"/>
      <c r="PZW2" s="275"/>
      <c r="PZX2" s="279"/>
      <c r="PZY2" s="275"/>
      <c r="PZZ2" s="279"/>
      <c r="QAA2" s="275"/>
      <c r="QAB2" s="279"/>
      <c r="QAC2" s="275"/>
      <c r="QAD2" s="279"/>
      <c r="QAE2" s="275"/>
      <c r="QAF2" s="279"/>
      <c r="QAG2" s="275"/>
      <c r="QAH2" s="279"/>
      <c r="QAI2" s="275"/>
      <c r="QAJ2" s="279"/>
      <c r="QAK2" s="275"/>
      <c r="QAL2" s="279"/>
      <c r="QAM2" s="275"/>
      <c r="QAN2" s="279"/>
      <c r="QAO2" s="275"/>
      <c r="QAP2" s="279"/>
      <c r="QAQ2" s="275"/>
      <c r="QAR2" s="279"/>
      <c r="QAS2" s="275"/>
      <c r="QAT2" s="279"/>
      <c r="QAU2" s="275"/>
      <c r="QAV2" s="279"/>
      <c r="QAW2" s="275"/>
      <c r="QAX2" s="279"/>
      <c r="QAY2" s="275"/>
      <c r="QAZ2" s="279"/>
      <c r="QBA2" s="275"/>
      <c r="QBB2" s="279"/>
      <c r="QBC2" s="275"/>
      <c r="QBD2" s="279"/>
      <c r="QBE2" s="275"/>
      <c r="QBF2" s="279"/>
      <c r="QBG2" s="275"/>
      <c r="QBH2" s="279"/>
      <c r="QBI2" s="275"/>
      <c r="QBJ2" s="279"/>
      <c r="QBK2" s="275"/>
      <c r="QBL2" s="279"/>
      <c r="QBM2" s="275"/>
      <c r="QBN2" s="279"/>
      <c r="QBO2" s="275"/>
      <c r="QBP2" s="279"/>
      <c r="QBQ2" s="275"/>
      <c r="QBR2" s="279"/>
      <c r="QBS2" s="275"/>
      <c r="QBT2" s="279"/>
      <c r="QBU2" s="275"/>
      <c r="QBV2" s="279"/>
      <c r="QBW2" s="275"/>
      <c r="QBX2" s="279"/>
      <c r="QBY2" s="275"/>
      <c r="QBZ2" s="279"/>
      <c r="QCA2" s="275"/>
      <c r="QCB2" s="279"/>
      <c r="QCC2" s="275"/>
      <c r="QCD2" s="279"/>
      <c r="QCE2" s="275"/>
      <c r="QCF2" s="279"/>
      <c r="QCG2" s="275"/>
      <c r="QCH2" s="279"/>
      <c r="QCI2" s="275"/>
      <c r="QCJ2" s="279"/>
      <c r="QCK2" s="275"/>
      <c r="QCL2" s="279"/>
      <c r="QCM2" s="275"/>
      <c r="QCN2" s="279"/>
      <c r="QCO2" s="275"/>
      <c r="QCP2" s="279"/>
      <c r="QCQ2" s="275"/>
      <c r="QCR2" s="279"/>
      <c r="QCS2" s="275"/>
      <c r="QCT2" s="279"/>
      <c r="QCU2" s="275"/>
      <c r="QCV2" s="279"/>
      <c r="QCW2" s="275"/>
      <c r="QCX2" s="279"/>
      <c r="QCY2" s="275"/>
      <c r="QCZ2" s="279"/>
      <c r="QDA2" s="275"/>
      <c r="QDB2" s="279"/>
      <c r="QDC2" s="275"/>
      <c r="QDD2" s="279"/>
      <c r="QDE2" s="275"/>
      <c r="QDF2" s="279"/>
      <c r="QDG2" s="275"/>
      <c r="QDH2" s="279"/>
      <c r="QDI2" s="275"/>
      <c r="QDJ2" s="279"/>
      <c r="QDK2" s="275"/>
      <c r="QDL2" s="279"/>
      <c r="QDM2" s="275"/>
      <c r="QDN2" s="279"/>
      <c r="QDO2" s="275"/>
      <c r="QDP2" s="279"/>
      <c r="QDQ2" s="275"/>
      <c r="QDR2" s="279"/>
      <c r="QDS2" s="275"/>
      <c r="QDT2" s="279"/>
      <c r="QDU2" s="275"/>
      <c r="QDV2" s="279"/>
      <c r="QDW2" s="275"/>
      <c r="QDX2" s="279"/>
      <c r="QDY2" s="275"/>
      <c r="QDZ2" s="279"/>
      <c r="QEA2" s="275"/>
      <c r="QEB2" s="279"/>
      <c r="QEC2" s="275"/>
      <c r="QED2" s="279"/>
      <c r="QEE2" s="275"/>
      <c r="QEF2" s="279"/>
      <c r="QEG2" s="275"/>
      <c r="QEH2" s="279"/>
      <c r="QEI2" s="275"/>
      <c r="QEJ2" s="279"/>
      <c r="QEK2" s="275"/>
      <c r="QEL2" s="279"/>
      <c r="QEM2" s="275"/>
      <c r="QEN2" s="279"/>
      <c r="QEO2" s="275"/>
      <c r="QEP2" s="279"/>
      <c r="QEQ2" s="275"/>
      <c r="QER2" s="279"/>
      <c r="QES2" s="275"/>
      <c r="QET2" s="279"/>
      <c r="QEU2" s="275"/>
      <c r="QEV2" s="279"/>
      <c r="QEW2" s="275"/>
      <c r="QEX2" s="279"/>
      <c r="QEY2" s="275"/>
      <c r="QEZ2" s="279"/>
      <c r="QFA2" s="275"/>
      <c r="QFB2" s="279"/>
      <c r="QFC2" s="275"/>
      <c r="QFD2" s="279"/>
      <c r="QFE2" s="275"/>
      <c r="QFF2" s="279"/>
      <c r="QFG2" s="275"/>
      <c r="QFH2" s="279"/>
      <c r="QFI2" s="275"/>
      <c r="QFJ2" s="279"/>
      <c r="QFK2" s="275"/>
      <c r="QFL2" s="279"/>
      <c r="QFM2" s="275"/>
      <c r="QFN2" s="279"/>
      <c r="QFO2" s="275"/>
      <c r="QFP2" s="279"/>
      <c r="QFQ2" s="275"/>
      <c r="QFR2" s="279"/>
      <c r="QFS2" s="275"/>
      <c r="QFT2" s="279"/>
      <c r="QFU2" s="275"/>
      <c r="QFV2" s="279"/>
      <c r="QFW2" s="275"/>
      <c r="QFX2" s="279"/>
      <c r="QFY2" s="275"/>
      <c r="QFZ2" s="279"/>
      <c r="QGA2" s="275"/>
      <c r="QGB2" s="279"/>
      <c r="QGC2" s="275"/>
      <c r="QGD2" s="279"/>
      <c r="QGE2" s="275"/>
      <c r="QGF2" s="279"/>
      <c r="QGG2" s="275"/>
      <c r="QGH2" s="279"/>
      <c r="QGI2" s="275"/>
      <c r="QGJ2" s="279"/>
      <c r="QGK2" s="275"/>
      <c r="QGL2" s="279"/>
      <c r="QGM2" s="275"/>
      <c r="QGN2" s="279"/>
      <c r="QGO2" s="275"/>
      <c r="QGP2" s="279"/>
      <c r="QGQ2" s="275"/>
      <c r="QGR2" s="279"/>
      <c r="QGS2" s="275"/>
      <c r="QGT2" s="279"/>
      <c r="QGU2" s="275"/>
      <c r="QGV2" s="279"/>
      <c r="QGW2" s="275"/>
      <c r="QGX2" s="279"/>
      <c r="QGY2" s="275"/>
      <c r="QGZ2" s="279"/>
      <c r="QHA2" s="275"/>
      <c r="QHB2" s="279"/>
      <c r="QHC2" s="275"/>
      <c r="QHD2" s="279"/>
      <c r="QHE2" s="275"/>
      <c r="QHF2" s="279"/>
      <c r="QHG2" s="275"/>
      <c r="QHH2" s="279"/>
      <c r="QHI2" s="275"/>
      <c r="QHJ2" s="279"/>
      <c r="QHK2" s="275"/>
      <c r="QHL2" s="279"/>
      <c r="QHM2" s="275"/>
      <c r="QHN2" s="279"/>
      <c r="QHO2" s="275"/>
      <c r="QHP2" s="279"/>
      <c r="QHQ2" s="275"/>
      <c r="QHR2" s="279"/>
      <c r="QHS2" s="275"/>
      <c r="QHT2" s="279"/>
      <c r="QHU2" s="275"/>
      <c r="QHV2" s="279"/>
      <c r="QHW2" s="275"/>
      <c r="QHX2" s="279"/>
      <c r="QHY2" s="275"/>
      <c r="QHZ2" s="279"/>
      <c r="QIA2" s="275"/>
      <c r="QIB2" s="279"/>
      <c r="QIC2" s="275"/>
      <c r="QID2" s="279"/>
      <c r="QIE2" s="275"/>
      <c r="QIF2" s="279"/>
      <c r="QIG2" s="275"/>
      <c r="QIH2" s="279"/>
      <c r="QII2" s="275"/>
      <c r="QIJ2" s="279"/>
      <c r="QIK2" s="275"/>
      <c r="QIL2" s="279"/>
      <c r="QIM2" s="275"/>
      <c r="QIN2" s="279"/>
      <c r="QIO2" s="275"/>
      <c r="QIP2" s="279"/>
      <c r="QIQ2" s="275"/>
      <c r="QIR2" s="279"/>
      <c r="QIS2" s="275"/>
      <c r="QIT2" s="279"/>
      <c r="QIU2" s="275"/>
      <c r="QIV2" s="279"/>
      <c r="QIW2" s="275"/>
      <c r="QIX2" s="279"/>
      <c r="QIY2" s="275"/>
      <c r="QIZ2" s="279"/>
      <c r="QJA2" s="275"/>
      <c r="QJB2" s="279"/>
      <c r="QJC2" s="275"/>
      <c r="QJD2" s="279"/>
      <c r="QJE2" s="275"/>
      <c r="QJF2" s="279"/>
      <c r="QJG2" s="275"/>
      <c r="QJH2" s="279"/>
      <c r="QJI2" s="275"/>
      <c r="QJJ2" s="279"/>
      <c r="QJK2" s="275"/>
      <c r="QJL2" s="279"/>
      <c r="QJM2" s="275"/>
      <c r="QJN2" s="279"/>
      <c r="QJO2" s="275"/>
      <c r="QJP2" s="279"/>
      <c r="QJQ2" s="275"/>
      <c r="QJR2" s="279"/>
      <c r="QJS2" s="275"/>
      <c r="QJT2" s="279"/>
      <c r="QJU2" s="275"/>
      <c r="QJV2" s="279"/>
      <c r="QJW2" s="275"/>
      <c r="QJX2" s="279"/>
      <c r="QJY2" s="275"/>
      <c r="QJZ2" s="279"/>
      <c r="QKA2" s="275"/>
      <c r="QKB2" s="279"/>
      <c r="QKC2" s="275"/>
      <c r="QKD2" s="279"/>
      <c r="QKE2" s="275"/>
      <c r="QKF2" s="279"/>
      <c r="QKG2" s="275"/>
      <c r="QKH2" s="279"/>
      <c r="QKI2" s="275"/>
      <c r="QKJ2" s="279"/>
      <c r="QKK2" s="275"/>
      <c r="QKL2" s="279"/>
      <c r="QKM2" s="275"/>
      <c r="QKN2" s="279"/>
      <c r="QKO2" s="275"/>
      <c r="QKP2" s="279"/>
      <c r="QKQ2" s="275"/>
      <c r="QKR2" s="279"/>
      <c r="QKS2" s="275"/>
      <c r="QKT2" s="279"/>
      <c r="QKU2" s="275"/>
      <c r="QKV2" s="279"/>
      <c r="QKW2" s="275"/>
      <c r="QKX2" s="279"/>
      <c r="QKY2" s="275"/>
      <c r="QKZ2" s="279"/>
      <c r="QLA2" s="275"/>
      <c r="QLB2" s="279"/>
      <c r="QLC2" s="275"/>
      <c r="QLD2" s="279"/>
      <c r="QLE2" s="275"/>
      <c r="QLF2" s="279"/>
      <c r="QLG2" s="275"/>
      <c r="QLH2" s="279"/>
      <c r="QLI2" s="275"/>
      <c r="QLJ2" s="279"/>
      <c r="QLK2" s="275"/>
      <c r="QLL2" s="279"/>
      <c r="QLM2" s="275"/>
      <c r="QLN2" s="279"/>
      <c r="QLO2" s="275"/>
      <c r="QLP2" s="279"/>
      <c r="QLQ2" s="275"/>
      <c r="QLR2" s="279"/>
      <c r="QLS2" s="275"/>
      <c r="QLT2" s="279"/>
      <c r="QLU2" s="275"/>
      <c r="QLV2" s="279"/>
      <c r="QLW2" s="275"/>
      <c r="QLX2" s="279"/>
      <c r="QLY2" s="275"/>
      <c r="QLZ2" s="279"/>
      <c r="QMA2" s="275"/>
      <c r="QMB2" s="279"/>
      <c r="QMC2" s="275"/>
      <c r="QMD2" s="279"/>
      <c r="QME2" s="275"/>
      <c r="QMF2" s="279"/>
      <c r="QMG2" s="275"/>
      <c r="QMH2" s="279"/>
      <c r="QMI2" s="275"/>
      <c r="QMJ2" s="279"/>
      <c r="QMK2" s="275"/>
      <c r="QML2" s="279"/>
      <c r="QMM2" s="275"/>
      <c r="QMN2" s="279"/>
      <c r="QMO2" s="275"/>
      <c r="QMP2" s="279"/>
      <c r="QMQ2" s="275"/>
      <c r="QMR2" s="279"/>
      <c r="QMS2" s="275"/>
      <c r="QMT2" s="279"/>
      <c r="QMU2" s="275"/>
      <c r="QMV2" s="279"/>
      <c r="QMW2" s="275"/>
      <c r="QMX2" s="279"/>
      <c r="QMY2" s="275"/>
      <c r="QMZ2" s="279"/>
      <c r="QNA2" s="275"/>
      <c r="QNB2" s="279"/>
      <c r="QNC2" s="275"/>
      <c r="QND2" s="279"/>
      <c r="QNE2" s="275"/>
      <c r="QNF2" s="279"/>
      <c r="QNG2" s="275"/>
      <c r="QNH2" s="279"/>
      <c r="QNI2" s="275"/>
      <c r="QNJ2" s="279"/>
      <c r="QNK2" s="275"/>
      <c r="QNL2" s="279"/>
      <c r="QNM2" s="275"/>
      <c r="QNN2" s="279"/>
      <c r="QNO2" s="275"/>
      <c r="QNP2" s="279"/>
      <c r="QNQ2" s="275"/>
      <c r="QNR2" s="279"/>
      <c r="QNS2" s="275"/>
      <c r="QNT2" s="279"/>
      <c r="QNU2" s="275"/>
      <c r="QNV2" s="279"/>
      <c r="QNW2" s="275"/>
      <c r="QNX2" s="279"/>
      <c r="QNY2" s="275"/>
      <c r="QNZ2" s="279"/>
      <c r="QOA2" s="275"/>
      <c r="QOB2" s="279"/>
      <c r="QOC2" s="275"/>
      <c r="QOD2" s="279"/>
      <c r="QOE2" s="275"/>
      <c r="QOF2" s="279"/>
      <c r="QOG2" s="275"/>
      <c r="QOH2" s="279"/>
      <c r="QOI2" s="275"/>
      <c r="QOJ2" s="279"/>
      <c r="QOK2" s="275"/>
      <c r="QOL2" s="279"/>
      <c r="QOM2" s="275"/>
      <c r="QON2" s="279"/>
      <c r="QOO2" s="275"/>
      <c r="QOP2" s="279"/>
      <c r="QOQ2" s="275"/>
      <c r="QOR2" s="279"/>
      <c r="QOS2" s="275"/>
      <c r="QOT2" s="279"/>
      <c r="QOU2" s="275"/>
      <c r="QOV2" s="279"/>
      <c r="QOW2" s="275"/>
      <c r="QOX2" s="279"/>
      <c r="QOY2" s="275"/>
      <c r="QOZ2" s="279"/>
      <c r="QPA2" s="275"/>
      <c r="QPB2" s="279"/>
      <c r="QPC2" s="275"/>
      <c r="QPD2" s="279"/>
      <c r="QPE2" s="275"/>
      <c r="QPF2" s="279"/>
      <c r="QPG2" s="275"/>
      <c r="QPH2" s="279"/>
      <c r="QPI2" s="275"/>
      <c r="QPJ2" s="279"/>
      <c r="QPK2" s="275"/>
      <c r="QPL2" s="279"/>
      <c r="QPM2" s="275"/>
      <c r="QPN2" s="279"/>
      <c r="QPO2" s="275"/>
      <c r="QPP2" s="279"/>
      <c r="QPQ2" s="275"/>
      <c r="QPR2" s="279"/>
      <c r="QPS2" s="275"/>
      <c r="QPT2" s="279"/>
      <c r="QPU2" s="275"/>
      <c r="QPV2" s="279"/>
      <c r="QPW2" s="275"/>
      <c r="QPX2" s="279"/>
      <c r="QPY2" s="275"/>
      <c r="QPZ2" s="279"/>
      <c r="QQA2" s="275"/>
      <c r="QQB2" s="279"/>
      <c r="QQC2" s="275"/>
      <c r="QQD2" s="279"/>
      <c r="QQE2" s="275"/>
      <c r="QQF2" s="279"/>
      <c r="QQG2" s="275"/>
      <c r="QQH2" s="279"/>
      <c r="QQI2" s="275"/>
      <c r="QQJ2" s="279"/>
      <c r="QQK2" s="275"/>
      <c r="QQL2" s="279"/>
      <c r="QQM2" s="275"/>
      <c r="QQN2" s="279"/>
      <c r="QQO2" s="275"/>
      <c r="QQP2" s="279"/>
      <c r="QQQ2" s="275"/>
      <c r="QQR2" s="279"/>
      <c r="QQS2" s="275"/>
      <c r="QQT2" s="279"/>
      <c r="QQU2" s="275"/>
      <c r="QQV2" s="279"/>
      <c r="QQW2" s="275"/>
      <c r="QQX2" s="279"/>
      <c r="QQY2" s="275"/>
      <c r="QQZ2" s="279"/>
      <c r="QRA2" s="275"/>
      <c r="QRB2" s="279"/>
      <c r="QRC2" s="275"/>
      <c r="QRD2" s="279"/>
      <c r="QRE2" s="275"/>
      <c r="QRF2" s="279"/>
      <c r="QRG2" s="275"/>
      <c r="QRH2" s="279"/>
      <c r="QRI2" s="275"/>
      <c r="QRJ2" s="279"/>
      <c r="QRK2" s="275"/>
      <c r="QRL2" s="279"/>
      <c r="QRM2" s="275"/>
      <c r="QRN2" s="279"/>
      <c r="QRO2" s="275"/>
      <c r="QRP2" s="279"/>
      <c r="QRQ2" s="275"/>
      <c r="QRR2" s="279"/>
      <c r="QRS2" s="275"/>
      <c r="QRT2" s="279"/>
      <c r="QRU2" s="275"/>
      <c r="QRV2" s="279"/>
      <c r="QRW2" s="275"/>
      <c r="QRX2" s="279"/>
      <c r="QRY2" s="275"/>
      <c r="QRZ2" s="279"/>
      <c r="QSA2" s="275"/>
      <c r="QSB2" s="279"/>
      <c r="QSC2" s="275"/>
      <c r="QSD2" s="279"/>
      <c r="QSE2" s="275"/>
      <c r="QSF2" s="279"/>
      <c r="QSG2" s="275"/>
      <c r="QSH2" s="279"/>
      <c r="QSI2" s="275"/>
      <c r="QSJ2" s="279"/>
      <c r="QSK2" s="275"/>
      <c r="QSL2" s="279"/>
      <c r="QSM2" s="275"/>
      <c r="QSN2" s="279"/>
      <c r="QSO2" s="275"/>
      <c r="QSP2" s="279"/>
      <c r="QSQ2" s="275"/>
      <c r="QSR2" s="279"/>
      <c r="QSS2" s="275"/>
      <c r="QST2" s="279"/>
      <c r="QSU2" s="275"/>
      <c r="QSV2" s="279"/>
      <c r="QSW2" s="275"/>
      <c r="QSX2" s="279"/>
      <c r="QSY2" s="275"/>
      <c r="QSZ2" s="279"/>
      <c r="QTA2" s="275"/>
      <c r="QTB2" s="279"/>
      <c r="QTC2" s="275"/>
      <c r="QTD2" s="279"/>
      <c r="QTE2" s="275"/>
      <c r="QTF2" s="279"/>
      <c r="QTG2" s="275"/>
      <c r="QTH2" s="279"/>
      <c r="QTI2" s="275"/>
      <c r="QTJ2" s="279"/>
      <c r="QTK2" s="275"/>
      <c r="QTL2" s="279"/>
      <c r="QTM2" s="275"/>
      <c r="QTN2" s="279"/>
      <c r="QTO2" s="275"/>
      <c r="QTP2" s="279"/>
      <c r="QTQ2" s="275"/>
      <c r="QTR2" s="279"/>
      <c r="QTS2" s="275"/>
      <c r="QTT2" s="279"/>
      <c r="QTU2" s="275"/>
      <c r="QTV2" s="279"/>
      <c r="QTW2" s="275"/>
      <c r="QTX2" s="279"/>
      <c r="QTY2" s="275"/>
      <c r="QTZ2" s="279"/>
      <c r="QUA2" s="275"/>
      <c r="QUB2" s="279"/>
      <c r="QUC2" s="275"/>
      <c r="QUD2" s="279"/>
      <c r="QUE2" s="275"/>
      <c r="QUF2" s="279"/>
      <c r="QUG2" s="275"/>
      <c r="QUH2" s="279"/>
      <c r="QUI2" s="275"/>
      <c r="QUJ2" s="279"/>
      <c r="QUK2" s="275"/>
      <c r="QUL2" s="279"/>
      <c r="QUM2" s="275"/>
      <c r="QUN2" s="279"/>
      <c r="QUO2" s="275"/>
      <c r="QUP2" s="279"/>
      <c r="QUQ2" s="275"/>
      <c r="QUR2" s="279"/>
      <c r="QUS2" s="275"/>
      <c r="QUT2" s="279"/>
      <c r="QUU2" s="275"/>
      <c r="QUV2" s="279"/>
      <c r="QUW2" s="275"/>
      <c r="QUX2" s="279"/>
      <c r="QUY2" s="275"/>
      <c r="QUZ2" s="279"/>
      <c r="QVA2" s="275"/>
      <c r="QVB2" s="279"/>
      <c r="QVC2" s="275"/>
      <c r="QVD2" s="279"/>
      <c r="QVE2" s="275"/>
      <c r="QVF2" s="279"/>
      <c r="QVG2" s="275"/>
      <c r="QVH2" s="279"/>
      <c r="QVI2" s="275"/>
      <c r="QVJ2" s="279"/>
      <c r="QVK2" s="275"/>
      <c r="QVL2" s="279"/>
      <c r="QVM2" s="275"/>
      <c r="QVN2" s="279"/>
      <c r="QVO2" s="275"/>
      <c r="QVP2" s="279"/>
      <c r="QVQ2" s="275"/>
      <c r="QVR2" s="279"/>
      <c r="QVS2" s="275"/>
      <c r="QVT2" s="279"/>
      <c r="QVU2" s="275"/>
      <c r="QVV2" s="279"/>
      <c r="QVW2" s="275"/>
      <c r="QVX2" s="279"/>
      <c r="QVY2" s="275"/>
      <c r="QVZ2" s="279"/>
      <c r="QWA2" s="275"/>
      <c r="QWB2" s="279"/>
      <c r="QWC2" s="275"/>
      <c r="QWD2" s="279"/>
      <c r="QWE2" s="275"/>
      <c r="QWF2" s="279"/>
      <c r="QWG2" s="275"/>
      <c r="QWH2" s="279"/>
      <c r="QWI2" s="275"/>
      <c r="QWJ2" s="279"/>
      <c r="QWK2" s="275"/>
      <c r="QWL2" s="279"/>
      <c r="QWM2" s="275"/>
      <c r="QWN2" s="279"/>
      <c r="QWO2" s="275"/>
      <c r="QWP2" s="279"/>
      <c r="QWQ2" s="275"/>
      <c r="QWR2" s="279"/>
      <c r="QWS2" s="275"/>
      <c r="QWT2" s="279"/>
      <c r="QWU2" s="275"/>
      <c r="QWV2" s="279"/>
      <c r="QWW2" s="275"/>
      <c r="QWX2" s="279"/>
      <c r="QWY2" s="275"/>
      <c r="QWZ2" s="279"/>
      <c r="QXA2" s="275"/>
      <c r="QXB2" s="279"/>
      <c r="QXC2" s="275"/>
      <c r="QXD2" s="279"/>
      <c r="QXE2" s="275"/>
      <c r="QXF2" s="279"/>
      <c r="QXG2" s="275"/>
      <c r="QXH2" s="279"/>
      <c r="QXI2" s="275"/>
      <c r="QXJ2" s="279"/>
      <c r="QXK2" s="275"/>
      <c r="QXL2" s="279"/>
      <c r="QXM2" s="275"/>
      <c r="QXN2" s="279"/>
      <c r="QXO2" s="275"/>
      <c r="QXP2" s="279"/>
      <c r="QXQ2" s="275"/>
      <c r="QXR2" s="279"/>
      <c r="QXS2" s="275"/>
      <c r="QXT2" s="279"/>
      <c r="QXU2" s="275"/>
      <c r="QXV2" s="279"/>
      <c r="QXW2" s="275"/>
      <c r="QXX2" s="279"/>
      <c r="QXY2" s="275"/>
      <c r="QXZ2" s="279"/>
      <c r="QYA2" s="275"/>
      <c r="QYB2" s="279"/>
      <c r="QYC2" s="275"/>
      <c r="QYD2" s="279"/>
      <c r="QYE2" s="275"/>
      <c r="QYF2" s="279"/>
      <c r="QYG2" s="275"/>
      <c r="QYH2" s="279"/>
      <c r="QYI2" s="275"/>
      <c r="QYJ2" s="279"/>
      <c r="QYK2" s="275"/>
      <c r="QYL2" s="279"/>
      <c r="QYM2" s="275"/>
      <c r="QYN2" s="279"/>
      <c r="QYO2" s="275"/>
      <c r="QYP2" s="279"/>
      <c r="QYQ2" s="275"/>
      <c r="QYR2" s="279"/>
      <c r="QYS2" s="275"/>
      <c r="QYT2" s="279"/>
      <c r="QYU2" s="275"/>
      <c r="QYV2" s="279"/>
      <c r="QYW2" s="275"/>
      <c r="QYX2" s="279"/>
      <c r="QYY2" s="275"/>
      <c r="QYZ2" s="279"/>
      <c r="QZA2" s="275"/>
      <c r="QZB2" s="279"/>
      <c r="QZC2" s="275"/>
      <c r="QZD2" s="279"/>
      <c r="QZE2" s="275"/>
      <c r="QZF2" s="279"/>
      <c r="QZG2" s="275"/>
      <c r="QZH2" s="279"/>
      <c r="QZI2" s="275"/>
      <c r="QZJ2" s="279"/>
      <c r="QZK2" s="275"/>
      <c r="QZL2" s="279"/>
      <c r="QZM2" s="275"/>
      <c r="QZN2" s="279"/>
      <c r="QZO2" s="275"/>
      <c r="QZP2" s="279"/>
      <c r="QZQ2" s="275"/>
      <c r="QZR2" s="279"/>
      <c r="QZS2" s="275"/>
      <c r="QZT2" s="279"/>
      <c r="QZU2" s="275"/>
      <c r="QZV2" s="279"/>
      <c r="QZW2" s="275"/>
      <c r="QZX2" s="279"/>
      <c r="QZY2" s="275"/>
      <c r="QZZ2" s="279"/>
      <c r="RAA2" s="275"/>
      <c r="RAB2" s="279"/>
      <c r="RAC2" s="275"/>
      <c r="RAD2" s="279"/>
      <c r="RAE2" s="275"/>
      <c r="RAF2" s="279"/>
      <c r="RAG2" s="275"/>
      <c r="RAH2" s="279"/>
      <c r="RAI2" s="275"/>
      <c r="RAJ2" s="279"/>
      <c r="RAK2" s="275"/>
      <c r="RAL2" s="279"/>
      <c r="RAM2" s="275"/>
      <c r="RAN2" s="279"/>
      <c r="RAO2" s="275"/>
      <c r="RAP2" s="279"/>
      <c r="RAQ2" s="275"/>
      <c r="RAR2" s="279"/>
      <c r="RAS2" s="275"/>
      <c r="RAT2" s="279"/>
      <c r="RAU2" s="275"/>
      <c r="RAV2" s="279"/>
      <c r="RAW2" s="275"/>
      <c r="RAX2" s="279"/>
      <c r="RAY2" s="275"/>
      <c r="RAZ2" s="279"/>
      <c r="RBA2" s="275"/>
      <c r="RBB2" s="279"/>
      <c r="RBC2" s="275"/>
      <c r="RBD2" s="279"/>
      <c r="RBE2" s="275"/>
      <c r="RBF2" s="279"/>
      <c r="RBG2" s="275"/>
      <c r="RBH2" s="279"/>
      <c r="RBI2" s="275"/>
      <c r="RBJ2" s="279"/>
      <c r="RBK2" s="275"/>
      <c r="RBL2" s="279"/>
      <c r="RBM2" s="275"/>
      <c r="RBN2" s="279"/>
      <c r="RBO2" s="275"/>
      <c r="RBP2" s="279"/>
      <c r="RBQ2" s="275"/>
      <c r="RBR2" s="279"/>
      <c r="RBS2" s="275"/>
      <c r="RBT2" s="279"/>
      <c r="RBU2" s="275"/>
      <c r="RBV2" s="279"/>
      <c r="RBW2" s="275"/>
      <c r="RBX2" s="279"/>
      <c r="RBY2" s="275"/>
      <c r="RBZ2" s="279"/>
      <c r="RCA2" s="275"/>
      <c r="RCB2" s="279"/>
      <c r="RCC2" s="275"/>
      <c r="RCD2" s="279"/>
      <c r="RCE2" s="275"/>
      <c r="RCF2" s="279"/>
      <c r="RCG2" s="275"/>
      <c r="RCH2" s="279"/>
      <c r="RCI2" s="275"/>
      <c r="RCJ2" s="279"/>
      <c r="RCK2" s="275"/>
      <c r="RCL2" s="279"/>
      <c r="RCM2" s="275"/>
      <c r="RCN2" s="279"/>
      <c r="RCO2" s="275"/>
      <c r="RCP2" s="279"/>
      <c r="RCQ2" s="275"/>
      <c r="RCR2" s="279"/>
      <c r="RCS2" s="275"/>
      <c r="RCT2" s="279"/>
      <c r="RCU2" s="275"/>
      <c r="RCV2" s="279"/>
      <c r="RCW2" s="275"/>
      <c r="RCX2" s="279"/>
      <c r="RCY2" s="275"/>
      <c r="RCZ2" s="279"/>
      <c r="RDA2" s="275"/>
      <c r="RDB2" s="279"/>
      <c r="RDC2" s="275"/>
      <c r="RDD2" s="279"/>
      <c r="RDE2" s="275"/>
      <c r="RDF2" s="279"/>
      <c r="RDG2" s="275"/>
      <c r="RDH2" s="279"/>
      <c r="RDI2" s="275"/>
      <c r="RDJ2" s="279"/>
      <c r="RDK2" s="275"/>
      <c r="RDL2" s="279"/>
      <c r="RDM2" s="275"/>
      <c r="RDN2" s="279"/>
      <c r="RDO2" s="275"/>
      <c r="RDP2" s="279"/>
      <c r="RDQ2" s="275"/>
      <c r="RDR2" s="279"/>
      <c r="RDS2" s="275"/>
      <c r="RDT2" s="279"/>
      <c r="RDU2" s="275"/>
      <c r="RDV2" s="279"/>
      <c r="RDW2" s="275"/>
      <c r="RDX2" s="279"/>
      <c r="RDY2" s="275"/>
      <c r="RDZ2" s="279"/>
      <c r="REA2" s="275"/>
      <c r="REB2" s="279"/>
      <c r="REC2" s="275"/>
      <c r="RED2" s="279"/>
      <c r="REE2" s="275"/>
      <c r="REF2" s="279"/>
      <c r="REG2" s="275"/>
      <c r="REH2" s="279"/>
      <c r="REI2" s="275"/>
      <c r="REJ2" s="279"/>
      <c r="REK2" s="275"/>
      <c r="REL2" s="279"/>
      <c r="REM2" s="275"/>
      <c r="REN2" s="279"/>
      <c r="REO2" s="275"/>
      <c r="REP2" s="279"/>
      <c r="REQ2" s="275"/>
      <c r="RER2" s="279"/>
      <c r="RES2" s="275"/>
      <c r="RET2" s="279"/>
      <c r="REU2" s="275"/>
      <c r="REV2" s="279"/>
      <c r="REW2" s="275"/>
      <c r="REX2" s="279"/>
      <c r="REY2" s="275"/>
      <c r="REZ2" s="279"/>
      <c r="RFA2" s="275"/>
      <c r="RFB2" s="279"/>
      <c r="RFC2" s="275"/>
      <c r="RFD2" s="279"/>
      <c r="RFE2" s="275"/>
      <c r="RFF2" s="279"/>
      <c r="RFG2" s="275"/>
      <c r="RFH2" s="279"/>
      <c r="RFI2" s="275"/>
      <c r="RFJ2" s="279"/>
      <c r="RFK2" s="275"/>
      <c r="RFL2" s="279"/>
      <c r="RFM2" s="275"/>
      <c r="RFN2" s="279"/>
      <c r="RFO2" s="275"/>
      <c r="RFP2" s="279"/>
      <c r="RFQ2" s="275"/>
      <c r="RFR2" s="279"/>
      <c r="RFS2" s="275"/>
      <c r="RFT2" s="279"/>
      <c r="RFU2" s="275"/>
      <c r="RFV2" s="279"/>
      <c r="RFW2" s="275"/>
      <c r="RFX2" s="279"/>
      <c r="RFY2" s="275"/>
      <c r="RFZ2" s="279"/>
      <c r="RGA2" s="275"/>
      <c r="RGB2" s="279"/>
      <c r="RGC2" s="275"/>
      <c r="RGD2" s="279"/>
      <c r="RGE2" s="275"/>
      <c r="RGF2" s="279"/>
      <c r="RGG2" s="275"/>
      <c r="RGH2" s="279"/>
      <c r="RGI2" s="275"/>
      <c r="RGJ2" s="279"/>
      <c r="RGK2" s="275"/>
      <c r="RGL2" s="279"/>
      <c r="RGM2" s="275"/>
      <c r="RGN2" s="279"/>
      <c r="RGO2" s="275"/>
      <c r="RGP2" s="279"/>
      <c r="RGQ2" s="275"/>
      <c r="RGR2" s="279"/>
      <c r="RGS2" s="275"/>
      <c r="RGT2" s="279"/>
      <c r="RGU2" s="275"/>
      <c r="RGV2" s="279"/>
      <c r="RGW2" s="275"/>
      <c r="RGX2" s="279"/>
      <c r="RGY2" s="275"/>
      <c r="RGZ2" s="279"/>
      <c r="RHA2" s="275"/>
      <c r="RHB2" s="279"/>
      <c r="RHC2" s="275"/>
      <c r="RHD2" s="279"/>
      <c r="RHE2" s="275"/>
      <c r="RHF2" s="279"/>
      <c r="RHG2" s="275"/>
      <c r="RHH2" s="279"/>
      <c r="RHI2" s="275"/>
      <c r="RHJ2" s="279"/>
      <c r="RHK2" s="275"/>
      <c r="RHL2" s="279"/>
      <c r="RHM2" s="275"/>
      <c r="RHN2" s="279"/>
      <c r="RHO2" s="275"/>
      <c r="RHP2" s="279"/>
      <c r="RHQ2" s="275"/>
      <c r="RHR2" s="279"/>
      <c r="RHS2" s="275"/>
      <c r="RHT2" s="279"/>
      <c r="RHU2" s="275"/>
      <c r="RHV2" s="279"/>
      <c r="RHW2" s="275"/>
      <c r="RHX2" s="279"/>
      <c r="RHY2" s="275"/>
      <c r="RHZ2" s="279"/>
      <c r="RIA2" s="275"/>
      <c r="RIB2" s="279"/>
      <c r="RIC2" s="275"/>
      <c r="RID2" s="279"/>
      <c r="RIE2" s="275"/>
      <c r="RIF2" s="279"/>
      <c r="RIG2" s="275"/>
      <c r="RIH2" s="279"/>
      <c r="RII2" s="275"/>
      <c r="RIJ2" s="279"/>
      <c r="RIK2" s="275"/>
      <c r="RIL2" s="279"/>
      <c r="RIM2" s="275"/>
      <c r="RIN2" s="279"/>
      <c r="RIO2" s="275"/>
      <c r="RIP2" s="279"/>
      <c r="RIQ2" s="275"/>
      <c r="RIR2" s="279"/>
      <c r="RIS2" s="275"/>
      <c r="RIT2" s="279"/>
      <c r="RIU2" s="275"/>
      <c r="RIV2" s="279"/>
      <c r="RIW2" s="275"/>
      <c r="RIX2" s="279"/>
      <c r="RIY2" s="275"/>
      <c r="RIZ2" s="279"/>
      <c r="RJA2" s="275"/>
      <c r="RJB2" s="279"/>
      <c r="RJC2" s="275"/>
      <c r="RJD2" s="279"/>
      <c r="RJE2" s="275"/>
      <c r="RJF2" s="279"/>
      <c r="RJG2" s="275"/>
      <c r="RJH2" s="279"/>
      <c r="RJI2" s="275"/>
      <c r="RJJ2" s="279"/>
      <c r="RJK2" s="275"/>
      <c r="RJL2" s="279"/>
      <c r="RJM2" s="275"/>
      <c r="RJN2" s="279"/>
      <c r="RJO2" s="275"/>
      <c r="RJP2" s="279"/>
      <c r="RJQ2" s="275"/>
      <c r="RJR2" s="279"/>
      <c r="RJS2" s="275"/>
      <c r="RJT2" s="279"/>
      <c r="RJU2" s="275"/>
      <c r="RJV2" s="279"/>
      <c r="RJW2" s="275"/>
      <c r="RJX2" s="279"/>
      <c r="RJY2" s="275"/>
      <c r="RJZ2" s="279"/>
      <c r="RKA2" s="275"/>
      <c r="RKB2" s="279"/>
      <c r="RKC2" s="275"/>
      <c r="RKD2" s="279"/>
      <c r="RKE2" s="275"/>
      <c r="RKF2" s="279"/>
      <c r="RKG2" s="275"/>
      <c r="RKH2" s="279"/>
      <c r="RKI2" s="275"/>
      <c r="RKJ2" s="279"/>
      <c r="RKK2" s="275"/>
      <c r="RKL2" s="279"/>
      <c r="RKM2" s="275"/>
      <c r="RKN2" s="279"/>
      <c r="RKO2" s="275"/>
      <c r="RKP2" s="279"/>
      <c r="RKQ2" s="275"/>
      <c r="RKR2" s="279"/>
      <c r="RKS2" s="275"/>
      <c r="RKT2" s="279"/>
      <c r="RKU2" s="275"/>
      <c r="RKV2" s="279"/>
      <c r="RKW2" s="275"/>
      <c r="RKX2" s="279"/>
      <c r="RKY2" s="275"/>
      <c r="RKZ2" s="279"/>
      <c r="RLA2" s="275"/>
      <c r="RLB2" s="279"/>
      <c r="RLC2" s="275"/>
      <c r="RLD2" s="279"/>
      <c r="RLE2" s="275"/>
      <c r="RLF2" s="279"/>
      <c r="RLG2" s="275"/>
      <c r="RLH2" s="279"/>
      <c r="RLI2" s="275"/>
      <c r="RLJ2" s="279"/>
      <c r="RLK2" s="275"/>
      <c r="RLL2" s="279"/>
      <c r="RLM2" s="275"/>
      <c r="RLN2" s="279"/>
      <c r="RLO2" s="275"/>
      <c r="RLP2" s="279"/>
      <c r="RLQ2" s="275"/>
      <c r="RLR2" s="279"/>
      <c r="RLS2" s="275"/>
      <c r="RLT2" s="279"/>
      <c r="RLU2" s="275"/>
      <c r="RLV2" s="279"/>
      <c r="RLW2" s="275"/>
      <c r="RLX2" s="279"/>
      <c r="RLY2" s="275"/>
      <c r="RLZ2" s="279"/>
      <c r="RMA2" s="275"/>
      <c r="RMB2" s="279"/>
      <c r="RMC2" s="275"/>
      <c r="RMD2" s="279"/>
      <c r="RME2" s="275"/>
      <c r="RMF2" s="279"/>
      <c r="RMG2" s="275"/>
      <c r="RMH2" s="279"/>
      <c r="RMI2" s="275"/>
      <c r="RMJ2" s="279"/>
      <c r="RMK2" s="275"/>
      <c r="RML2" s="279"/>
      <c r="RMM2" s="275"/>
      <c r="RMN2" s="279"/>
      <c r="RMO2" s="275"/>
      <c r="RMP2" s="279"/>
      <c r="RMQ2" s="275"/>
      <c r="RMR2" s="279"/>
      <c r="RMS2" s="275"/>
      <c r="RMT2" s="279"/>
      <c r="RMU2" s="275"/>
      <c r="RMV2" s="279"/>
      <c r="RMW2" s="275"/>
      <c r="RMX2" s="279"/>
      <c r="RMY2" s="275"/>
      <c r="RMZ2" s="279"/>
      <c r="RNA2" s="275"/>
      <c r="RNB2" s="279"/>
      <c r="RNC2" s="275"/>
      <c r="RND2" s="279"/>
      <c r="RNE2" s="275"/>
      <c r="RNF2" s="279"/>
      <c r="RNG2" s="275"/>
      <c r="RNH2" s="279"/>
      <c r="RNI2" s="275"/>
      <c r="RNJ2" s="279"/>
      <c r="RNK2" s="275"/>
      <c r="RNL2" s="279"/>
      <c r="RNM2" s="275"/>
      <c r="RNN2" s="279"/>
      <c r="RNO2" s="275"/>
      <c r="RNP2" s="279"/>
      <c r="RNQ2" s="275"/>
      <c r="RNR2" s="279"/>
      <c r="RNS2" s="275"/>
      <c r="RNT2" s="279"/>
      <c r="RNU2" s="275"/>
      <c r="RNV2" s="279"/>
      <c r="RNW2" s="275"/>
      <c r="RNX2" s="279"/>
      <c r="RNY2" s="275"/>
      <c r="RNZ2" s="279"/>
      <c r="ROA2" s="275"/>
      <c r="ROB2" s="279"/>
      <c r="ROC2" s="275"/>
      <c r="ROD2" s="279"/>
      <c r="ROE2" s="275"/>
      <c r="ROF2" s="279"/>
      <c r="ROG2" s="275"/>
      <c r="ROH2" s="279"/>
      <c r="ROI2" s="275"/>
      <c r="ROJ2" s="279"/>
      <c r="ROK2" s="275"/>
      <c r="ROL2" s="279"/>
      <c r="ROM2" s="275"/>
      <c r="RON2" s="279"/>
      <c r="ROO2" s="275"/>
      <c r="ROP2" s="279"/>
      <c r="ROQ2" s="275"/>
      <c r="ROR2" s="279"/>
      <c r="ROS2" s="275"/>
      <c r="ROT2" s="279"/>
      <c r="ROU2" s="275"/>
      <c r="ROV2" s="279"/>
      <c r="ROW2" s="275"/>
      <c r="ROX2" s="279"/>
      <c r="ROY2" s="275"/>
      <c r="ROZ2" s="279"/>
      <c r="RPA2" s="275"/>
      <c r="RPB2" s="279"/>
      <c r="RPC2" s="275"/>
      <c r="RPD2" s="279"/>
      <c r="RPE2" s="275"/>
      <c r="RPF2" s="279"/>
      <c r="RPG2" s="275"/>
      <c r="RPH2" s="279"/>
      <c r="RPI2" s="275"/>
      <c r="RPJ2" s="279"/>
      <c r="RPK2" s="275"/>
      <c r="RPL2" s="279"/>
      <c r="RPM2" s="275"/>
      <c r="RPN2" s="279"/>
      <c r="RPO2" s="275"/>
      <c r="RPP2" s="279"/>
      <c r="RPQ2" s="275"/>
      <c r="RPR2" s="279"/>
      <c r="RPS2" s="275"/>
      <c r="RPT2" s="279"/>
      <c r="RPU2" s="275"/>
      <c r="RPV2" s="279"/>
      <c r="RPW2" s="275"/>
      <c r="RPX2" s="279"/>
      <c r="RPY2" s="275"/>
      <c r="RPZ2" s="279"/>
      <c r="RQA2" s="275"/>
      <c r="RQB2" s="279"/>
      <c r="RQC2" s="275"/>
      <c r="RQD2" s="279"/>
      <c r="RQE2" s="275"/>
      <c r="RQF2" s="279"/>
      <c r="RQG2" s="275"/>
      <c r="RQH2" s="279"/>
      <c r="RQI2" s="275"/>
      <c r="RQJ2" s="279"/>
      <c r="RQK2" s="275"/>
      <c r="RQL2" s="279"/>
      <c r="RQM2" s="275"/>
      <c r="RQN2" s="279"/>
      <c r="RQO2" s="275"/>
      <c r="RQP2" s="279"/>
      <c r="RQQ2" s="275"/>
      <c r="RQR2" s="279"/>
      <c r="RQS2" s="275"/>
      <c r="RQT2" s="279"/>
      <c r="RQU2" s="275"/>
      <c r="RQV2" s="279"/>
      <c r="RQW2" s="275"/>
      <c r="RQX2" s="279"/>
      <c r="RQY2" s="275"/>
      <c r="RQZ2" s="279"/>
      <c r="RRA2" s="275"/>
      <c r="RRB2" s="279"/>
      <c r="RRC2" s="275"/>
      <c r="RRD2" s="279"/>
      <c r="RRE2" s="275"/>
      <c r="RRF2" s="279"/>
      <c r="RRG2" s="275"/>
      <c r="RRH2" s="279"/>
      <c r="RRI2" s="275"/>
      <c r="RRJ2" s="279"/>
      <c r="RRK2" s="275"/>
      <c r="RRL2" s="279"/>
      <c r="RRM2" s="275"/>
      <c r="RRN2" s="279"/>
      <c r="RRO2" s="275"/>
      <c r="RRP2" s="279"/>
      <c r="RRQ2" s="275"/>
      <c r="RRR2" s="279"/>
      <c r="RRS2" s="275"/>
      <c r="RRT2" s="279"/>
      <c r="RRU2" s="275"/>
      <c r="RRV2" s="279"/>
      <c r="RRW2" s="275"/>
      <c r="RRX2" s="279"/>
      <c r="RRY2" s="275"/>
      <c r="RRZ2" s="279"/>
      <c r="RSA2" s="275"/>
      <c r="RSB2" s="279"/>
      <c r="RSC2" s="275"/>
      <c r="RSD2" s="279"/>
      <c r="RSE2" s="275"/>
      <c r="RSF2" s="279"/>
      <c r="RSG2" s="275"/>
      <c r="RSH2" s="279"/>
      <c r="RSI2" s="275"/>
      <c r="RSJ2" s="279"/>
      <c r="RSK2" s="275"/>
      <c r="RSL2" s="279"/>
      <c r="RSM2" s="275"/>
      <c r="RSN2" s="279"/>
      <c r="RSO2" s="275"/>
      <c r="RSP2" s="279"/>
      <c r="RSQ2" s="275"/>
      <c r="RSR2" s="279"/>
      <c r="RSS2" s="275"/>
      <c r="RST2" s="279"/>
      <c r="RSU2" s="275"/>
      <c r="RSV2" s="279"/>
      <c r="RSW2" s="275"/>
      <c r="RSX2" s="279"/>
      <c r="RSY2" s="275"/>
      <c r="RSZ2" s="279"/>
      <c r="RTA2" s="275"/>
      <c r="RTB2" s="279"/>
      <c r="RTC2" s="275"/>
      <c r="RTD2" s="279"/>
      <c r="RTE2" s="275"/>
      <c r="RTF2" s="279"/>
      <c r="RTG2" s="275"/>
      <c r="RTH2" s="279"/>
      <c r="RTI2" s="275"/>
      <c r="RTJ2" s="279"/>
      <c r="RTK2" s="275"/>
      <c r="RTL2" s="279"/>
      <c r="RTM2" s="275"/>
      <c r="RTN2" s="279"/>
      <c r="RTO2" s="275"/>
      <c r="RTP2" s="279"/>
      <c r="RTQ2" s="275"/>
      <c r="RTR2" s="279"/>
      <c r="RTS2" s="275"/>
      <c r="RTT2" s="279"/>
      <c r="RTU2" s="275"/>
      <c r="RTV2" s="279"/>
      <c r="RTW2" s="275"/>
      <c r="RTX2" s="279"/>
      <c r="RTY2" s="275"/>
      <c r="RTZ2" s="279"/>
      <c r="RUA2" s="275"/>
      <c r="RUB2" s="279"/>
      <c r="RUC2" s="275"/>
      <c r="RUD2" s="279"/>
      <c r="RUE2" s="275"/>
      <c r="RUF2" s="279"/>
      <c r="RUG2" s="275"/>
      <c r="RUH2" s="279"/>
      <c r="RUI2" s="275"/>
      <c r="RUJ2" s="279"/>
      <c r="RUK2" s="275"/>
      <c r="RUL2" s="279"/>
      <c r="RUM2" s="275"/>
      <c r="RUN2" s="279"/>
      <c r="RUO2" s="275"/>
      <c r="RUP2" s="279"/>
      <c r="RUQ2" s="275"/>
      <c r="RUR2" s="279"/>
      <c r="RUS2" s="275"/>
      <c r="RUT2" s="279"/>
      <c r="RUU2" s="275"/>
      <c r="RUV2" s="279"/>
      <c r="RUW2" s="275"/>
      <c r="RUX2" s="279"/>
      <c r="RUY2" s="275"/>
      <c r="RUZ2" s="279"/>
      <c r="RVA2" s="275"/>
      <c r="RVB2" s="279"/>
      <c r="RVC2" s="275"/>
      <c r="RVD2" s="279"/>
      <c r="RVE2" s="275"/>
      <c r="RVF2" s="279"/>
      <c r="RVG2" s="275"/>
      <c r="RVH2" s="279"/>
      <c r="RVI2" s="275"/>
      <c r="RVJ2" s="279"/>
      <c r="RVK2" s="275"/>
      <c r="RVL2" s="279"/>
      <c r="RVM2" s="275"/>
      <c r="RVN2" s="279"/>
      <c r="RVO2" s="275"/>
      <c r="RVP2" s="279"/>
      <c r="RVQ2" s="275"/>
      <c r="RVR2" s="279"/>
      <c r="RVS2" s="275"/>
      <c r="RVT2" s="279"/>
      <c r="RVU2" s="275"/>
      <c r="RVV2" s="279"/>
      <c r="RVW2" s="275"/>
      <c r="RVX2" s="279"/>
      <c r="RVY2" s="275"/>
      <c r="RVZ2" s="279"/>
      <c r="RWA2" s="275"/>
      <c r="RWB2" s="279"/>
      <c r="RWC2" s="275"/>
      <c r="RWD2" s="279"/>
      <c r="RWE2" s="275"/>
      <c r="RWF2" s="279"/>
      <c r="RWG2" s="275"/>
      <c r="RWH2" s="279"/>
      <c r="RWI2" s="275"/>
      <c r="RWJ2" s="279"/>
      <c r="RWK2" s="275"/>
      <c r="RWL2" s="279"/>
      <c r="RWM2" s="275"/>
      <c r="RWN2" s="279"/>
      <c r="RWO2" s="275"/>
      <c r="RWP2" s="279"/>
      <c r="RWQ2" s="275"/>
      <c r="RWR2" s="279"/>
      <c r="RWS2" s="275"/>
      <c r="RWT2" s="279"/>
      <c r="RWU2" s="275"/>
      <c r="RWV2" s="279"/>
      <c r="RWW2" s="275"/>
      <c r="RWX2" s="279"/>
      <c r="RWY2" s="275"/>
      <c r="RWZ2" s="279"/>
      <c r="RXA2" s="275"/>
      <c r="RXB2" s="279"/>
      <c r="RXC2" s="275"/>
      <c r="RXD2" s="279"/>
      <c r="RXE2" s="275"/>
      <c r="RXF2" s="279"/>
      <c r="RXG2" s="275"/>
      <c r="RXH2" s="279"/>
      <c r="RXI2" s="275"/>
      <c r="RXJ2" s="279"/>
      <c r="RXK2" s="275"/>
      <c r="RXL2" s="279"/>
      <c r="RXM2" s="275"/>
      <c r="RXN2" s="279"/>
      <c r="RXO2" s="275"/>
      <c r="RXP2" s="279"/>
      <c r="RXQ2" s="275"/>
      <c r="RXR2" s="279"/>
      <c r="RXS2" s="275"/>
      <c r="RXT2" s="279"/>
      <c r="RXU2" s="275"/>
      <c r="RXV2" s="279"/>
      <c r="RXW2" s="275"/>
      <c r="RXX2" s="279"/>
      <c r="RXY2" s="275"/>
      <c r="RXZ2" s="279"/>
      <c r="RYA2" s="275"/>
      <c r="RYB2" s="279"/>
      <c r="RYC2" s="275"/>
      <c r="RYD2" s="279"/>
      <c r="RYE2" s="275"/>
      <c r="RYF2" s="279"/>
      <c r="RYG2" s="275"/>
      <c r="RYH2" s="279"/>
      <c r="RYI2" s="275"/>
      <c r="RYJ2" s="279"/>
      <c r="RYK2" s="275"/>
      <c r="RYL2" s="279"/>
      <c r="RYM2" s="275"/>
      <c r="RYN2" s="279"/>
      <c r="RYO2" s="275"/>
      <c r="RYP2" s="279"/>
      <c r="RYQ2" s="275"/>
      <c r="RYR2" s="279"/>
      <c r="RYS2" s="275"/>
      <c r="RYT2" s="279"/>
      <c r="RYU2" s="275"/>
      <c r="RYV2" s="279"/>
      <c r="RYW2" s="275"/>
      <c r="RYX2" s="279"/>
      <c r="RYY2" s="275"/>
      <c r="RYZ2" s="279"/>
      <c r="RZA2" s="275"/>
      <c r="RZB2" s="279"/>
      <c r="RZC2" s="275"/>
      <c r="RZD2" s="279"/>
      <c r="RZE2" s="275"/>
      <c r="RZF2" s="279"/>
      <c r="RZG2" s="275"/>
      <c r="RZH2" s="279"/>
      <c r="RZI2" s="275"/>
      <c r="RZJ2" s="279"/>
      <c r="RZK2" s="275"/>
      <c r="RZL2" s="279"/>
      <c r="RZM2" s="275"/>
      <c r="RZN2" s="279"/>
      <c r="RZO2" s="275"/>
      <c r="RZP2" s="279"/>
      <c r="RZQ2" s="275"/>
      <c r="RZR2" s="279"/>
      <c r="RZS2" s="275"/>
      <c r="RZT2" s="279"/>
      <c r="RZU2" s="275"/>
      <c r="RZV2" s="279"/>
      <c r="RZW2" s="275"/>
      <c r="RZX2" s="279"/>
      <c r="RZY2" s="275"/>
      <c r="RZZ2" s="279"/>
      <c r="SAA2" s="275"/>
      <c r="SAB2" s="279"/>
      <c r="SAC2" s="275"/>
      <c r="SAD2" s="279"/>
      <c r="SAE2" s="275"/>
      <c r="SAF2" s="279"/>
      <c r="SAG2" s="275"/>
      <c r="SAH2" s="279"/>
      <c r="SAI2" s="275"/>
      <c r="SAJ2" s="279"/>
      <c r="SAK2" s="275"/>
      <c r="SAL2" s="279"/>
      <c r="SAM2" s="275"/>
      <c r="SAN2" s="279"/>
      <c r="SAO2" s="275"/>
      <c r="SAP2" s="279"/>
      <c r="SAQ2" s="275"/>
      <c r="SAR2" s="279"/>
      <c r="SAS2" s="275"/>
      <c r="SAT2" s="279"/>
      <c r="SAU2" s="275"/>
      <c r="SAV2" s="279"/>
      <c r="SAW2" s="275"/>
      <c r="SAX2" s="279"/>
      <c r="SAY2" s="275"/>
      <c r="SAZ2" s="279"/>
      <c r="SBA2" s="275"/>
      <c r="SBB2" s="279"/>
      <c r="SBC2" s="275"/>
      <c r="SBD2" s="279"/>
      <c r="SBE2" s="275"/>
      <c r="SBF2" s="279"/>
      <c r="SBG2" s="275"/>
      <c r="SBH2" s="279"/>
      <c r="SBI2" s="275"/>
      <c r="SBJ2" s="279"/>
      <c r="SBK2" s="275"/>
      <c r="SBL2" s="279"/>
      <c r="SBM2" s="275"/>
      <c r="SBN2" s="279"/>
      <c r="SBO2" s="275"/>
      <c r="SBP2" s="279"/>
      <c r="SBQ2" s="275"/>
      <c r="SBR2" s="279"/>
      <c r="SBS2" s="275"/>
      <c r="SBT2" s="279"/>
      <c r="SBU2" s="275"/>
      <c r="SBV2" s="279"/>
      <c r="SBW2" s="275"/>
      <c r="SBX2" s="279"/>
      <c r="SBY2" s="275"/>
      <c r="SBZ2" s="279"/>
      <c r="SCA2" s="275"/>
      <c r="SCB2" s="279"/>
      <c r="SCC2" s="275"/>
      <c r="SCD2" s="279"/>
      <c r="SCE2" s="275"/>
      <c r="SCF2" s="279"/>
      <c r="SCG2" s="275"/>
      <c r="SCH2" s="279"/>
      <c r="SCI2" s="275"/>
      <c r="SCJ2" s="279"/>
      <c r="SCK2" s="275"/>
      <c r="SCL2" s="279"/>
      <c r="SCM2" s="275"/>
      <c r="SCN2" s="279"/>
      <c r="SCO2" s="275"/>
      <c r="SCP2" s="279"/>
      <c r="SCQ2" s="275"/>
      <c r="SCR2" s="279"/>
      <c r="SCS2" s="275"/>
      <c r="SCT2" s="279"/>
      <c r="SCU2" s="275"/>
      <c r="SCV2" s="279"/>
      <c r="SCW2" s="275"/>
      <c r="SCX2" s="279"/>
      <c r="SCY2" s="275"/>
      <c r="SCZ2" s="279"/>
      <c r="SDA2" s="275"/>
      <c r="SDB2" s="279"/>
      <c r="SDC2" s="275"/>
      <c r="SDD2" s="279"/>
      <c r="SDE2" s="275"/>
      <c r="SDF2" s="279"/>
      <c r="SDG2" s="275"/>
      <c r="SDH2" s="279"/>
      <c r="SDI2" s="275"/>
      <c r="SDJ2" s="279"/>
      <c r="SDK2" s="275"/>
      <c r="SDL2" s="279"/>
      <c r="SDM2" s="275"/>
      <c r="SDN2" s="279"/>
      <c r="SDO2" s="275"/>
      <c r="SDP2" s="279"/>
      <c r="SDQ2" s="275"/>
      <c r="SDR2" s="279"/>
      <c r="SDS2" s="275"/>
      <c r="SDT2" s="279"/>
      <c r="SDU2" s="275"/>
      <c r="SDV2" s="279"/>
      <c r="SDW2" s="275"/>
      <c r="SDX2" s="279"/>
      <c r="SDY2" s="275"/>
      <c r="SDZ2" s="279"/>
      <c r="SEA2" s="275"/>
      <c r="SEB2" s="279"/>
      <c r="SEC2" s="275"/>
      <c r="SED2" s="279"/>
      <c r="SEE2" s="275"/>
      <c r="SEF2" s="279"/>
      <c r="SEG2" s="275"/>
      <c r="SEH2" s="279"/>
      <c r="SEI2" s="275"/>
      <c r="SEJ2" s="279"/>
      <c r="SEK2" s="275"/>
      <c r="SEL2" s="279"/>
      <c r="SEM2" s="275"/>
      <c r="SEN2" s="279"/>
      <c r="SEO2" s="275"/>
      <c r="SEP2" s="279"/>
      <c r="SEQ2" s="275"/>
      <c r="SER2" s="279"/>
      <c r="SES2" s="275"/>
      <c r="SET2" s="279"/>
      <c r="SEU2" s="275"/>
      <c r="SEV2" s="279"/>
      <c r="SEW2" s="275"/>
      <c r="SEX2" s="279"/>
      <c r="SEY2" s="275"/>
      <c r="SEZ2" s="279"/>
      <c r="SFA2" s="275"/>
      <c r="SFB2" s="279"/>
      <c r="SFC2" s="275"/>
      <c r="SFD2" s="279"/>
      <c r="SFE2" s="275"/>
      <c r="SFF2" s="279"/>
      <c r="SFG2" s="275"/>
      <c r="SFH2" s="279"/>
      <c r="SFI2" s="275"/>
      <c r="SFJ2" s="279"/>
      <c r="SFK2" s="275"/>
      <c r="SFL2" s="279"/>
      <c r="SFM2" s="275"/>
      <c r="SFN2" s="279"/>
      <c r="SFO2" s="275"/>
      <c r="SFP2" s="279"/>
      <c r="SFQ2" s="275"/>
      <c r="SFR2" s="279"/>
      <c r="SFS2" s="275"/>
      <c r="SFT2" s="279"/>
      <c r="SFU2" s="275"/>
      <c r="SFV2" s="279"/>
      <c r="SFW2" s="275"/>
      <c r="SFX2" s="279"/>
      <c r="SFY2" s="275"/>
      <c r="SFZ2" s="279"/>
      <c r="SGA2" s="275"/>
      <c r="SGB2" s="279"/>
      <c r="SGC2" s="275"/>
      <c r="SGD2" s="279"/>
      <c r="SGE2" s="275"/>
      <c r="SGF2" s="279"/>
      <c r="SGG2" s="275"/>
      <c r="SGH2" s="279"/>
      <c r="SGI2" s="275"/>
      <c r="SGJ2" s="279"/>
      <c r="SGK2" s="275"/>
      <c r="SGL2" s="279"/>
      <c r="SGM2" s="275"/>
      <c r="SGN2" s="279"/>
      <c r="SGO2" s="275"/>
      <c r="SGP2" s="279"/>
      <c r="SGQ2" s="275"/>
      <c r="SGR2" s="279"/>
      <c r="SGS2" s="275"/>
      <c r="SGT2" s="279"/>
      <c r="SGU2" s="275"/>
      <c r="SGV2" s="279"/>
      <c r="SGW2" s="275"/>
      <c r="SGX2" s="279"/>
      <c r="SGY2" s="275"/>
      <c r="SGZ2" s="279"/>
      <c r="SHA2" s="275"/>
      <c r="SHB2" s="279"/>
      <c r="SHC2" s="275"/>
      <c r="SHD2" s="279"/>
      <c r="SHE2" s="275"/>
      <c r="SHF2" s="279"/>
      <c r="SHG2" s="275"/>
      <c r="SHH2" s="279"/>
      <c r="SHI2" s="275"/>
      <c r="SHJ2" s="279"/>
      <c r="SHK2" s="275"/>
      <c r="SHL2" s="279"/>
      <c r="SHM2" s="275"/>
      <c r="SHN2" s="279"/>
      <c r="SHO2" s="275"/>
      <c r="SHP2" s="279"/>
      <c r="SHQ2" s="275"/>
      <c r="SHR2" s="279"/>
      <c r="SHS2" s="275"/>
      <c r="SHT2" s="279"/>
      <c r="SHU2" s="275"/>
      <c r="SHV2" s="279"/>
      <c r="SHW2" s="275"/>
      <c r="SHX2" s="279"/>
      <c r="SHY2" s="275"/>
      <c r="SHZ2" s="279"/>
      <c r="SIA2" s="275"/>
      <c r="SIB2" s="279"/>
      <c r="SIC2" s="275"/>
      <c r="SID2" s="279"/>
      <c r="SIE2" s="275"/>
      <c r="SIF2" s="279"/>
      <c r="SIG2" s="275"/>
      <c r="SIH2" s="279"/>
      <c r="SII2" s="275"/>
      <c r="SIJ2" s="279"/>
      <c r="SIK2" s="275"/>
      <c r="SIL2" s="279"/>
      <c r="SIM2" s="275"/>
      <c r="SIN2" s="279"/>
      <c r="SIO2" s="275"/>
      <c r="SIP2" s="279"/>
      <c r="SIQ2" s="275"/>
      <c r="SIR2" s="279"/>
      <c r="SIS2" s="275"/>
      <c r="SIT2" s="279"/>
      <c r="SIU2" s="275"/>
      <c r="SIV2" s="279"/>
      <c r="SIW2" s="275"/>
      <c r="SIX2" s="279"/>
      <c r="SIY2" s="275"/>
      <c r="SIZ2" s="279"/>
      <c r="SJA2" s="275"/>
      <c r="SJB2" s="279"/>
      <c r="SJC2" s="275"/>
      <c r="SJD2" s="279"/>
      <c r="SJE2" s="275"/>
      <c r="SJF2" s="279"/>
      <c r="SJG2" s="275"/>
      <c r="SJH2" s="279"/>
      <c r="SJI2" s="275"/>
      <c r="SJJ2" s="279"/>
      <c r="SJK2" s="275"/>
      <c r="SJL2" s="279"/>
      <c r="SJM2" s="275"/>
      <c r="SJN2" s="279"/>
      <c r="SJO2" s="275"/>
      <c r="SJP2" s="279"/>
      <c r="SJQ2" s="275"/>
      <c r="SJR2" s="279"/>
      <c r="SJS2" s="275"/>
      <c r="SJT2" s="279"/>
      <c r="SJU2" s="275"/>
      <c r="SJV2" s="279"/>
      <c r="SJW2" s="275"/>
      <c r="SJX2" s="279"/>
      <c r="SJY2" s="275"/>
      <c r="SJZ2" s="279"/>
      <c r="SKA2" s="275"/>
      <c r="SKB2" s="279"/>
      <c r="SKC2" s="275"/>
      <c r="SKD2" s="279"/>
      <c r="SKE2" s="275"/>
      <c r="SKF2" s="279"/>
      <c r="SKG2" s="275"/>
      <c r="SKH2" s="279"/>
      <c r="SKI2" s="275"/>
      <c r="SKJ2" s="279"/>
      <c r="SKK2" s="275"/>
      <c r="SKL2" s="279"/>
      <c r="SKM2" s="275"/>
      <c r="SKN2" s="279"/>
      <c r="SKO2" s="275"/>
      <c r="SKP2" s="279"/>
      <c r="SKQ2" s="275"/>
      <c r="SKR2" s="279"/>
      <c r="SKS2" s="275"/>
      <c r="SKT2" s="279"/>
      <c r="SKU2" s="275"/>
      <c r="SKV2" s="279"/>
      <c r="SKW2" s="275"/>
      <c r="SKX2" s="279"/>
      <c r="SKY2" s="275"/>
      <c r="SKZ2" s="279"/>
      <c r="SLA2" s="275"/>
      <c r="SLB2" s="279"/>
      <c r="SLC2" s="275"/>
      <c r="SLD2" s="279"/>
      <c r="SLE2" s="275"/>
      <c r="SLF2" s="279"/>
      <c r="SLG2" s="275"/>
      <c r="SLH2" s="279"/>
      <c r="SLI2" s="275"/>
      <c r="SLJ2" s="279"/>
      <c r="SLK2" s="275"/>
      <c r="SLL2" s="279"/>
      <c r="SLM2" s="275"/>
      <c r="SLN2" s="279"/>
      <c r="SLO2" s="275"/>
      <c r="SLP2" s="279"/>
      <c r="SLQ2" s="275"/>
      <c r="SLR2" s="279"/>
      <c r="SLS2" s="275"/>
      <c r="SLT2" s="279"/>
      <c r="SLU2" s="275"/>
      <c r="SLV2" s="279"/>
      <c r="SLW2" s="275"/>
      <c r="SLX2" s="279"/>
      <c r="SLY2" s="275"/>
      <c r="SLZ2" s="279"/>
      <c r="SMA2" s="275"/>
      <c r="SMB2" s="279"/>
      <c r="SMC2" s="275"/>
      <c r="SMD2" s="279"/>
      <c r="SME2" s="275"/>
      <c r="SMF2" s="279"/>
      <c r="SMG2" s="275"/>
      <c r="SMH2" s="279"/>
      <c r="SMI2" s="275"/>
      <c r="SMJ2" s="279"/>
      <c r="SMK2" s="275"/>
      <c r="SML2" s="279"/>
      <c r="SMM2" s="275"/>
      <c r="SMN2" s="279"/>
      <c r="SMO2" s="275"/>
      <c r="SMP2" s="279"/>
      <c r="SMQ2" s="275"/>
      <c r="SMR2" s="279"/>
      <c r="SMS2" s="275"/>
      <c r="SMT2" s="279"/>
      <c r="SMU2" s="275"/>
      <c r="SMV2" s="279"/>
      <c r="SMW2" s="275"/>
      <c r="SMX2" s="279"/>
      <c r="SMY2" s="275"/>
      <c r="SMZ2" s="279"/>
      <c r="SNA2" s="275"/>
      <c r="SNB2" s="279"/>
      <c r="SNC2" s="275"/>
      <c r="SND2" s="279"/>
      <c r="SNE2" s="275"/>
      <c r="SNF2" s="279"/>
      <c r="SNG2" s="275"/>
      <c r="SNH2" s="279"/>
      <c r="SNI2" s="275"/>
      <c r="SNJ2" s="279"/>
      <c r="SNK2" s="275"/>
      <c r="SNL2" s="279"/>
      <c r="SNM2" s="275"/>
      <c r="SNN2" s="279"/>
      <c r="SNO2" s="275"/>
      <c r="SNP2" s="279"/>
      <c r="SNQ2" s="275"/>
      <c r="SNR2" s="279"/>
      <c r="SNS2" s="275"/>
      <c r="SNT2" s="279"/>
      <c r="SNU2" s="275"/>
      <c r="SNV2" s="279"/>
      <c r="SNW2" s="275"/>
      <c r="SNX2" s="279"/>
      <c r="SNY2" s="275"/>
      <c r="SNZ2" s="279"/>
      <c r="SOA2" s="275"/>
      <c r="SOB2" s="279"/>
      <c r="SOC2" s="275"/>
      <c r="SOD2" s="279"/>
      <c r="SOE2" s="275"/>
      <c r="SOF2" s="279"/>
      <c r="SOG2" s="275"/>
      <c r="SOH2" s="279"/>
      <c r="SOI2" s="275"/>
      <c r="SOJ2" s="279"/>
      <c r="SOK2" s="275"/>
      <c r="SOL2" s="279"/>
      <c r="SOM2" s="275"/>
      <c r="SON2" s="279"/>
      <c r="SOO2" s="275"/>
      <c r="SOP2" s="279"/>
      <c r="SOQ2" s="275"/>
      <c r="SOR2" s="279"/>
      <c r="SOS2" s="275"/>
      <c r="SOT2" s="279"/>
      <c r="SOU2" s="275"/>
      <c r="SOV2" s="279"/>
      <c r="SOW2" s="275"/>
      <c r="SOX2" s="279"/>
      <c r="SOY2" s="275"/>
      <c r="SOZ2" s="279"/>
      <c r="SPA2" s="275"/>
      <c r="SPB2" s="279"/>
      <c r="SPC2" s="275"/>
      <c r="SPD2" s="279"/>
      <c r="SPE2" s="275"/>
      <c r="SPF2" s="279"/>
      <c r="SPG2" s="275"/>
      <c r="SPH2" s="279"/>
      <c r="SPI2" s="275"/>
      <c r="SPJ2" s="279"/>
      <c r="SPK2" s="275"/>
      <c r="SPL2" s="279"/>
      <c r="SPM2" s="275"/>
      <c r="SPN2" s="279"/>
      <c r="SPO2" s="275"/>
      <c r="SPP2" s="279"/>
      <c r="SPQ2" s="275"/>
      <c r="SPR2" s="279"/>
      <c r="SPS2" s="275"/>
      <c r="SPT2" s="279"/>
      <c r="SPU2" s="275"/>
      <c r="SPV2" s="279"/>
      <c r="SPW2" s="275"/>
      <c r="SPX2" s="279"/>
      <c r="SPY2" s="275"/>
      <c r="SPZ2" s="279"/>
      <c r="SQA2" s="275"/>
      <c r="SQB2" s="279"/>
      <c r="SQC2" s="275"/>
      <c r="SQD2" s="279"/>
      <c r="SQE2" s="275"/>
      <c r="SQF2" s="279"/>
      <c r="SQG2" s="275"/>
      <c r="SQH2" s="279"/>
      <c r="SQI2" s="275"/>
      <c r="SQJ2" s="279"/>
      <c r="SQK2" s="275"/>
      <c r="SQL2" s="279"/>
      <c r="SQM2" s="275"/>
      <c r="SQN2" s="279"/>
      <c r="SQO2" s="275"/>
      <c r="SQP2" s="279"/>
      <c r="SQQ2" s="275"/>
      <c r="SQR2" s="279"/>
      <c r="SQS2" s="275"/>
      <c r="SQT2" s="279"/>
      <c r="SQU2" s="275"/>
      <c r="SQV2" s="279"/>
      <c r="SQW2" s="275"/>
      <c r="SQX2" s="279"/>
      <c r="SQY2" s="275"/>
      <c r="SQZ2" s="279"/>
      <c r="SRA2" s="275"/>
      <c r="SRB2" s="279"/>
      <c r="SRC2" s="275"/>
      <c r="SRD2" s="279"/>
      <c r="SRE2" s="275"/>
      <c r="SRF2" s="279"/>
      <c r="SRG2" s="275"/>
      <c r="SRH2" s="279"/>
      <c r="SRI2" s="275"/>
      <c r="SRJ2" s="279"/>
      <c r="SRK2" s="275"/>
      <c r="SRL2" s="279"/>
      <c r="SRM2" s="275"/>
      <c r="SRN2" s="279"/>
      <c r="SRO2" s="275"/>
      <c r="SRP2" s="279"/>
      <c r="SRQ2" s="275"/>
      <c r="SRR2" s="279"/>
      <c r="SRS2" s="275"/>
      <c r="SRT2" s="279"/>
      <c r="SRU2" s="275"/>
      <c r="SRV2" s="279"/>
      <c r="SRW2" s="275"/>
      <c r="SRX2" s="279"/>
      <c r="SRY2" s="275"/>
      <c r="SRZ2" s="279"/>
      <c r="SSA2" s="275"/>
      <c r="SSB2" s="279"/>
      <c r="SSC2" s="275"/>
      <c r="SSD2" s="279"/>
      <c r="SSE2" s="275"/>
      <c r="SSF2" s="279"/>
      <c r="SSG2" s="275"/>
      <c r="SSH2" s="279"/>
      <c r="SSI2" s="275"/>
      <c r="SSJ2" s="279"/>
      <c r="SSK2" s="275"/>
      <c r="SSL2" s="279"/>
      <c r="SSM2" s="275"/>
      <c r="SSN2" s="279"/>
      <c r="SSO2" s="275"/>
      <c r="SSP2" s="279"/>
      <c r="SSQ2" s="275"/>
      <c r="SSR2" s="279"/>
      <c r="SSS2" s="275"/>
      <c r="SST2" s="279"/>
      <c r="SSU2" s="275"/>
      <c r="SSV2" s="279"/>
      <c r="SSW2" s="275"/>
      <c r="SSX2" s="279"/>
      <c r="SSY2" s="275"/>
      <c r="SSZ2" s="279"/>
      <c r="STA2" s="275"/>
      <c r="STB2" s="279"/>
      <c r="STC2" s="275"/>
      <c r="STD2" s="279"/>
      <c r="STE2" s="275"/>
      <c r="STF2" s="279"/>
      <c r="STG2" s="275"/>
      <c r="STH2" s="279"/>
      <c r="STI2" s="275"/>
      <c r="STJ2" s="279"/>
      <c r="STK2" s="275"/>
      <c r="STL2" s="279"/>
      <c r="STM2" s="275"/>
      <c r="STN2" s="279"/>
      <c r="STO2" s="275"/>
      <c r="STP2" s="279"/>
      <c r="STQ2" s="275"/>
      <c r="STR2" s="279"/>
      <c r="STS2" s="275"/>
      <c r="STT2" s="279"/>
      <c r="STU2" s="275"/>
      <c r="STV2" s="279"/>
      <c r="STW2" s="275"/>
      <c r="STX2" s="279"/>
      <c r="STY2" s="275"/>
      <c r="STZ2" s="279"/>
      <c r="SUA2" s="275"/>
      <c r="SUB2" s="279"/>
      <c r="SUC2" s="275"/>
      <c r="SUD2" s="279"/>
      <c r="SUE2" s="275"/>
      <c r="SUF2" s="279"/>
      <c r="SUG2" s="275"/>
      <c r="SUH2" s="279"/>
      <c r="SUI2" s="275"/>
      <c r="SUJ2" s="279"/>
      <c r="SUK2" s="275"/>
      <c r="SUL2" s="279"/>
      <c r="SUM2" s="275"/>
      <c r="SUN2" s="279"/>
      <c r="SUO2" s="275"/>
      <c r="SUP2" s="279"/>
      <c r="SUQ2" s="275"/>
      <c r="SUR2" s="279"/>
      <c r="SUS2" s="275"/>
      <c r="SUT2" s="279"/>
      <c r="SUU2" s="275"/>
      <c r="SUV2" s="279"/>
      <c r="SUW2" s="275"/>
      <c r="SUX2" s="279"/>
      <c r="SUY2" s="275"/>
      <c r="SUZ2" s="279"/>
      <c r="SVA2" s="275"/>
      <c r="SVB2" s="279"/>
      <c r="SVC2" s="275"/>
      <c r="SVD2" s="279"/>
      <c r="SVE2" s="275"/>
      <c r="SVF2" s="279"/>
      <c r="SVG2" s="275"/>
      <c r="SVH2" s="279"/>
      <c r="SVI2" s="275"/>
      <c r="SVJ2" s="279"/>
      <c r="SVK2" s="275"/>
      <c r="SVL2" s="279"/>
      <c r="SVM2" s="275"/>
      <c r="SVN2" s="279"/>
      <c r="SVO2" s="275"/>
      <c r="SVP2" s="279"/>
      <c r="SVQ2" s="275"/>
      <c r="SVR2" s="279"/>
      <c r="SVS2" s="275"/>
      <c r="SVT2" s="279"/>
      <c r="SVU2" s="275"/>
      <c r="SVV2" s="279"/>
      <c r="SVW2" s="275"/>
      <c r="SVX2" s="279"/>
      <c r="SVY2" s="275"/>
      <c r="SVZ2" s="279"/>
      <c r="SWA2" s="275"/>
      <c r="SWB2" s="279"/>
      <c r="SWC2" s="275"/>
      <c r="SWD2" s="279"/>
      <c r="SWE2" s="275"/>
      <c r="SWF2" s="279"/>
      <c r="SWG2" s="275"/>
      <c r="SWH2" s="279"/>
      <c r="SWI2" s="275"/>
      <c r="SWJ2" s="279"/>
      <c r="SWK2" s="275"/>
      <c r="SWL2" s="279"/>
      <c r="SWM2" s="275"/>
      <c r="SWN2" s="279"/>
      <c r="SWO2" s="275"/>
      <c r="SWP2" s="279"/>
      <c r="SWQ2" s="275"/>
      <c r="SWR2" s="279"/>
      <c r="SWS2" s="275"/>
      <c r="SWT2" s="279"/>
      <c r="SWU2" s="275"/>
      <c r="SWV2" s="279"/>
      <c r="SWW2" s="275"/>
      <c r="SWX2" s="279"/>
      <c r="SWY2" s="275"/>
      <c r="SWZ2" s="279"/>
      <c r="SXA2" s="275"/>
      <c r="SXB2" s="279"/>
      <c r="SXC2" s="275"/>
      <c r="SXD2" s="279"/>
      <c r="SXE2" s="275"/>
      <c r="SXF2" s="279"/>
      <c r="SXG2" s="275"/>
      <c r="SXH2" s="279"/>
      <c r="SXI2" s="275"/>
      <c r="SXJ2" s="279"/>
      <c r="SXK2" s="275"/>
      <c r="SXL2" s="279"/>
      <c r="SXM2" s="275"/>
      <c r="SXN2" s="279"/>
      <c r="SXO2" s="275"/>
      <c r="SXP2" s="279"/>
      <c r="SXQ2" s="275"/>
      <c r="SXR2" s="279"/>
      <c r="SXS2" s="275"/>
      <c r="SXT2" s="279"/>
      <c r="SXU2" s="275"/>
      <c r="SXV2" s="279"/>
      <c r="SXW2" s="275"/>
      <c r="SXX2" s="279"/>
      <c r="SXY2" s="275"/>
      <c r="SXZ2" s="279"/>
      <c r="SYA2" s="275"/>
      <c r="SYB2" s="279"/>
      <c r="SYC2" s="275"/>
      <c r="SYD2" s="279"/>
      <c r="SYE2" s="275"/>
      <c r="SYF2" s="279"/>
      <c r="SYG2" s="275"/>
      <c r="SYH2" s="279"/>
      <c r="SYI2" s="275"/>
      <c r="SYJ2" s="279"/>
      <c r="SYK2" s="275"/>
      <c r="SYL2" s="279"/>
      <c r="SYM2" s="275"/>
      <c r="SYN2" s="279"/>
      <c r="SYO2" s="275"/>
      <c r="SYP2" s="279"/>
      <c r="SYQ2" s="275"/>
      <c r="SYR2" s="279"/>
      <c r="SYS2" s="275"/>
      <c r="SYT2" s="279"/>
      <c r="SYU2" s="275"/>
      <c r="SYV2" s="279"/>
      <c r="SYW2" s="275"/>
      <c r="SYX2" s="279"/>
      <c r="SYY2" s="275"/>
      <c r="SYZ2" s="279"/>
      <c r="SZA2" s="275"/>
      <c r="SZB2" s="279"/>
      <c r="SZC2" s="275"/>
      <c r="SZD2" s="279"/>
      <c r="SZE2" s="275"/>
      <c r="SZF2" s="279"/>
      <c r="SZG2" s="275"/>
      <c r="SZH2" s="279"/>
      <c r="SZI2" s="275"/>
      <c r="SZJ2" s="279"/>
      <c r="SZK2" s="275"/>
      <c r="SZL2" s="279"/>
      <c r="SZM2" s="275"/>
      <c r="SZN2" s="279"/>
      <c r="SZO2" s="275"/>
      <c r="SZP2" s="279"/>
      <c r="SZQ2" s="275"/>
      <c r="SZR2" s="279"/>
      <c r="SZS2" s="275"/>
      <c r="SZT2" s="279"/>
      <c r="SZU2" s="275"/>
      <c r="SZV2" s="279"/>
      <c r="SZW2" s="275"/>
      <c r="SZX2" s="279"/>
      <c r="SZY2" s="275"/>
      <c r="SZZ2" s="279"/>
      <c r="TAA2" s="275"/>
      <c r="TAB2" s="279"/>
      <c r="TAC2" s="275"/>
      <c r="TAD2" s="279"/>
      <c r="TAE2" s="275"/>
      <c r="TAF2" s="279"/>
      <c r="TAG2" s="275"/>
      <c r="TAH2" s="279"/>
      <c r="TAI2" s="275"/>
      <c r="TAJ2" s="279"/>
      <c r="TAK2" s="275"/>
      <c r="TAL2" s="279"/>
      <c r="TAM2" s="275"/>
      <c r="TAN2" s="279"/>
      <c r="TAO2" s="275"/>
      <c r="TAP2" s="279"/>
      <c r="TAQ2" s="275"/>
      <c r="TAR2" s="279"/>
      <c r="TAS2" s="275"/>
      <c r="TAT2" s="279"/>
      <c r="TAU2" s="275"/>
      <c r="TAV2" s="279"/>
      <c r="TAW2" s="275"/>
      <c r="TAX2" s="279"/>
      <c r="TAY2" s="275"/>
      <c r="TAZ2" s="279"/>
      <c r="TBA2" s="275"/>
      <c r="TBB2" s="279"/>
      <c r="TBC2" s="275"/>
      <c r="TBD2" s="279"/>
      <c r="TBE2" s="275"/>
      <c r="TBF2" s="279"/>
      <c r="TBG2" s="275"/>
      <c r="TBH2" s="279"/>
      <c r="TBI2" s="275"/>
      <c r="TBJ2" s="279"/>
      <c r="TBK2" s="275"/>
      <c r="TBL2" s="279"/>
      <c r="TBM2" s="275"/>
      <c r="TBN2" s="279"/>
      <c r="TBO2" s="275"/>
      <c r="TBP2" s="279"/>
      <c r="TBQ2" s="275"/>
      <c r="TBR2" s="279"/>
      <c r="TBS2" s="275"/>
      <c r="TBT2" s="279"/>
      <c r="TBU2" s="275"/>
      <c r="TBV2" s="279"/>
      <c r="TBW2" s="275"/>
      <c r="TBX2" s="279"/>
      <c r="TBY2" s="275"/>
      <c r="TBZ2" s="279"/>
      <c r="TCA2" s="275"/>
      <c r="TCB2" s="279"/>
      <c r="TCC2" s="275"/>
      <c r="TCD2" s="279"/>
      <c r="TCE2" s="275"/>
      <c r="TCF2" s="279"/>
      <c r="TCG2" s="275"/>
      <c r="TCH2" s="279"/>
      <c r="TCI2" s="275"/>
      <c r="TCJ2" s="279"/>
      <c r="TCK2" s="275"/>
      <c r="TCL2" s="279"/>
      <c r="TCM2" s="275"/>
      <c r="TCN2" s="279"/>
      <c r="TCO2" s="275"/>
      <c r="TCP2" s="279"/>
      <c r="TCQ2" s="275"/>
      <c r="TCR2" s="279"/>
      <c r="TCS2" s="275"/>
      <c r="TCT2" s="279"/>
      <c r="TCU2" s="275"/>
      <c r="TCV2" s="279"/>
      <c r="TCW2" s="275"/>
      <c r="TCX2" s="279"/>
      <c r="TCY2" s="275"/>
      <c r="TCZ2" s="279"/>
      <c r="TDA2" s="275"/>
      <c r="TDB2" s="279"/>
      <c r="TDC2" s="275"/>
      <c r="TDD2" s="279"/>
      <c r="TDE2" s="275"/>
      <c r="TDF2" s="279"/>
      <c r="TDG2" s="275"/>
      <c r="TDH2" s="279"/>
      <c r="TDI2" s="275"/>
      <c r="TDJ2" s="279"/>
      <c r="TDK2" s="275"/>
      <c r="TDL2" s="279"/>
      <c r="TDM2" s="275"/>
      <c r="TDN2" s="279"/>
      <c r="TDO2" s="275"/>
      <c r="TDP2" s="279"/>
      <c r="TDQ2" s="275"/>
      <c r="TDR2" s="279"/>
      <c r="TDS2" s="275"/>
      <c r="TDT2" s="279"/>
      <c r="TDU2" s="275"/>
      <c r="TDV2" s="279"/>
      <c r="TDW2" s="275"/>
      <c r="TDX2" s="279"/>
      <c r="TDY2" s="275"/>
      <c r="TDZ2" s="279"/>
      <c r="TEA2" s="275"/>
      <c r="TEB2" s="279"/>
      <c r="TEC2" s="275"/>
      <c r="TED2" s="279"/>
      <c r="TEE2" s="275"/>
      <c r="TEF2" s="279"/>
      <c r="TEG2" s="275"/>
      <c r="TEH2" s="279"/>
      <c r="TEI2" s="275"/>
      <c r="TEJ2" s="279"/>
      <c r="TEK2" s="275"/>
      <c r="TEL2" s="279"/>
      <c r="TEM2" s="275"/>
      <c r="TEN2" s="279"/>
      <c r="TEO2" s="275"/>
      <c r="TEP2" s="279"/>
      <c r="TEQ2" s="275"/>
      <c r="TER2" s="279"/>
      <c r="TES2" s="275"/>
      <c r="TET2" s="279"/>
      <c r="TEU2" s="275"/>
      <c r="TEV2" s="279"/>
      <c r="TEW2" s="275"/>
      <c r="TEX2" s="279"/>
      <c r="TEY2" s="275"/>
      <c r="TEZ2" s="279"/>
      <c r="TFA2" s="275"/>
      <c r="TFB2" s="279"/>
      <c r="TFC2" s="275"/>
      <c r="TFD2" s="279"/>
      <c r="TFE2" s="275"/>
      <c r="TFF2" s="279"/>
      <c r="TFG2" s="275"/>
      <c r="TFH2" s="279"/>
      <c r="TFI2" s="275"/>
      <c r="TFJ2" s="279"/>
      <c r="TFK2" s="275"/>
      <c r="TFL2" s="279"/>
      <c r="TFM2" s="275"/>
      <c r="TFN2" s="279"/>
      <c r="TFO2" s="275"/>
      <c r="TFP2" s="279"/>
      <c r="TFQ2" s="275"/>
      <c r="TFR2" s="279"/>
      <c r="TFS2" s="275"/>
      <c r="TFT2" s="279"/>
      <c r="TFU2" s="275"/>
      <c r="TFV2" s="279"/>
      <c r="TFW2" s="275"/>
      <c r="TFX2" s="279"/>
      <c r="TFY2" s="275"/>
      <c r="TFZ2" s="279"/>
      <c r="TGA2" s="275"/>
      <c r="TGB2" s="279"/>
      <c r="TGC2" s="275"/>
      <c r="TGD2" s="279"/>
      <c r="TGE2" s="275"/>
      <c r="TGF2" s="279"/>
      <c r="TGG2" s="275"/>
      <c r="TGH2" s="279"/>
      <c r="TGI2" s="275"/>
      <c r="TGJ2" s="279"/>
      <c r="TGK2" s="275"/>
      <c r="TGL2" s="279"/>
      <c r="TGM2" s="275"/>
      <c r="TGN2" s="279"/>
      <c r="TGO2" s="275"/>
      <c r="TGP2" s="279"/>
      <c r="TGQ2" s="275"/>
      <c r="TGR2" s="279"/>
      <c r="TGS2" s="275"/>
      <c r="TGT2" s="279"/>
      <c r="TGU2" s="275"/>
      <c r="TGV2" s="279"/>
      <c r="TGW2" s="275"/>
      <c r="TGX2" s="279"/>
      <c r="TGY2" s="275"/>
      <c r="TGZ2" s="279"/>
      <c r="THA2" s="275"/>
      <c r="THB2" s="279"/>
      <c r="THC2" s="275"/>
      <c r="THD2" s="279"/>
      <c r="THE2" s="275"/>
      <c r="THF2" s="279"/>
      <c r="THG2" s="275"/>
      <c r="THH2" s="279"/>
      <c r="THI2" s="275"/>
      <c r="THJ2" s="279"/>
      <c r="THK2" s="275"/>
      <c r="THL2" s="279"/>
      <c r="THM2" s="275"/>
      <c r="THN2" s="279"/>
      <c r="THO2" s="275"/>
      <c r="THP2" s="279"/>
      <c r="THQ2" s="275"/>
      <c r="THR2" s="279"/>
      <c r="THS2" s="275"/>
      <c r="THT2" s="279"/>
      <c r="THU2" s="275"/>
      <c r="THV2" s="279"/>
      <c r="THW2" s="275"/>
      <c r="THX2" s="279"/>
      <c r="THY2" s="275"/>
      <c r="THZ2" s="279"/>
      <c r="TIA2" s="275"/>
      <c r="TIB2" s="279"/>
      <c r="TIC2" s="275"/>
      <c r="TID2" s="279"/>
      <c r="TIE2" s="275"/>
      <c r="TIF2" s="279"/>
      <c r="TIG2" s="275"/>
      <c r="TIH2" s="279"/>
      <c r="TII2" s="275"/>
      <c r="TIJ2" s="279"/>
      <c r="TIK2" s="275"/>
      <c r="TIL2" s="279"/>
      <c r="TIM2" s="275"/>
      <c r="TIN2" s="279"/>
      <c r="TIO2" s="275"/>
      <c r="TIP2" s="279"/>
      <c r="TIQ2" s="275"/>
      <c r="TIR2" s="279"/>
      <c r="TIS2" s="275"/>
      <c r="TIT2" s="279"/>
      <c r="TIU2" s="275"/>
      <c r="TIV2" s="279"/>
      <c r="TIW2" s="275"/>
      <c r="TIX2" s="279"/>
      <c r="TIY2" s="275"/>
      <c r="TIZ2" s="279"/>
      <c r="TJA2" s="275"/>
      <c r="TJB2" s="279"/>
      <c r="TJC2" s="275"/>
      <c r="TJD2" s="279"/>
      <c r="TJE2" s="275"/>
      <c r="TJF2" s="279"/>
      <c r="TJG2" s="275"/>
      <c r="TJH2" s="279"/>
      <c r="TJI2" s="275"/>
      <c r="TJJ2" s="279"/>
      <c r="TJK2" s="275"/>
      <c r="TJL2" s="279"/>
      <c r="TJM2" s="275"/>
      <c r="TJN2" s="279"/>
      <c r="TJO2" s="275"/>
      <c r="TJP2" s="279"/>
      <c r="TJQ2" s="275"/>
      <c r="TJR2" s="279"/>
      <c r="TJS2" s="275"/>
      <c r="TJT2" s="279"/>
      <c r="TJU2" s="275"/>
      <c r="TJV2" s="279"/>
      <c r="TJW2" s="275"/>
      <c r="TJX2" s="279"/>
      <c r="TJY2" s="275"/>
      <c r="TJZ2" s="279"/>
      <c r="TKA2" s="275"/>
      <c r="TKB2" s="279"/>
      <c r="TKC2" s="275"/>
      <c r="TKD2" s="279"/>
      <c r="TKE2" s="275"/>
      <c r="TKF2" s="279"/>
      <c r="TKG2" s="275"/>
      <c r="TKH2" s="279"/>
      <c r="TKI2" s="275"/>
      <c r="TKJ2" s="279"/>
      <c r="TKK2" s="275"/>
      <c r="TKL2" s="279"/>
      <c r="TKM2" s="275"/>
      <c r="TKN2" s="279"/>
      <c r="TKO2" s="275"/>
      <c r="TKP2" s="279"/>
      <c r="TKQ2" s="275"/>
      <c r="TKR2" s="279"/>
      <c r="TKS2" s="275"/>
      <c r="TKT2" s="279"/>
      <c r="TKU2" s="275"/>
      <c r="TKV2" s="279"/>
      <c r="TKW2" s="275"/>
      <c r="TKX2" s="279"/>
      <c r="TKY2" s="275"/>
      <c r="TKZ2" s="279"/>
      <c r="TLA2" s="275"/>
      <c r="TLB2" s="279"/>
      <c r="TLC2" s="275"/>
      <c r="TLD2" s="279"/>
      <c r="TLE2" s="275"/>
      <c r="TLF2" s="279"/>
      <c r="TLG2" s="275"/>
      <c r="TLH2" s="279"/>
      <c r="TLI2" s="275"/>
      <c r="TLJ2" s="279"/>
      <c r="TLK2" s="275"/>
      <c r="TLL2" s="279"/>
      <c r="TLM2" s="275"/>
      <c r="TLN2" s="279"/>
      <c r="TLO2" s="275"/>
      <c r="TLP2" s="279"/>
      <c r="TLQ2" s="275"/>
      <c r="TLR2" s="279"/>
      <c r="TLS2" s="275"/>
      <c r="TLT2" s="279"/>
      <c r="TLU2" s="275"/>
      <c r="TLV2" s="279"/>
      <c r="TLW2" s="275"/>
      <c r="TLX2" s="279"/>
      <c r="TLY2" s="275"/>
      <c r="TLZ2" s="279"/>
      <c r="TMA2" s="275"/>
      <c r="TMB2" s="279"/>
      <c r="TMC2" s="275"/>
      <c r="TMD2" s="279"/>
      <c r="TME2" s="275"/>
      <c r="TMF2" s="279"/>
      <c r="TMG2" s="275"/>
      <c r="TMH2" s="279"/>
      <c r="TMI2" s="275"/>
      <c r="TMJ2" s="279"/>
      <c r="TMK2" s="275"/>
      <c r="TML2" s="279"/>
      <c r="TMM2" s="275"/>
      <c r="TMN2" s="279"/>
      <c r="TMO2" s="275"/>
      <c r="TMP2" s="279"/>
      <c r="TMQ2" s="275"/>
      <c r="TMR2" s="279"/>
      <c r="TMS2" s="275"/>
      <c r="TMT2" s="279"/>
      <c r="TMU2" s="275"/>
      <c r="TMV2" s="279"/>
      <c r="TMW2" s="275"/>
      <c r="TMX2" s="279"/>
      <c r="TMY2" s="275"/>
      <c r="TMZ2" s="279"/>
      <c r="TNA2" s="275"/>
      <c r="TNB2" s="279"/>
      <c r="TNC2" s="275"/>
      <c r="TND2" s="279"/>
      <c r="TNE2" s="275"/>
      <c r="TNF2" s="279"/>
      <c r="TNG2" s="275"/>
      <c r="TNH2" s="279"/>
      <c r="TNI2" s="275"/>
      <c r="TNJ2" s="279"/>
      <c r="TNK2" s="275"/>
      <c r="TNL2" s="279"/>
      <c r="TNM2" s="275"/>
      <c r="TNN2" s="279"/>
      <c r="TNO2" s="275"/>
      <c r="TNP2" s="279"/>
      <c r="TNQ2" s="275"/>
      <c r="TNR2" s="279"/>
      <c r="TNS2" s="275"/>
      <c r="TNT2" s="279"/>
      <c r="TNU2" s="275"/>
      <c r="TNV2" s="279"/>
      <c r="TNW2" s="275"/>
      <c r="TNX2" s="279"/>
      <c r="TNY2" s="275"/>
      <c r="TNZ2" s="279"/>
      <c r="TOA2" s="275"/>
      <c r="TOB2" s="279"/>
      <c r="TOC2" s="275"/>
      <c r="TOD2" s="279"/>
      <c r="TOE2" s="275"/>
      <c r="TOF2" s="279"/>
      <c r="TOG2" s="275"/>
      <c r="TOH2" s="279"/>
      <c r="TOI2" s="275"/>
      <c r="TOJ2" s="279"/>
      <c r="TOK2" s="275"/>
      <c r="TOL2" s="279"/>
      <c r="TOM2" s="275"/>
      <c r="TON2" s="279"/>
      <c r="TOO2" s="275"/>
      <c r="TOP2" s="279"/>
      <c r="TOQ2" s="275"/>
      <c r="TOR2" s="279"/>
      <c r="TOS2" s="275"/>
      <c r="TOT2" s="279"/>
      <c r="TOU2" s="275"/>
      <c r="TOV2" s="279"/>
      <c r="TOW2" s="275"/>
      <c r="TOX2" s="279"/>
      <c r="TOY2" s="275"/>
      <c r="TOZ2" s="279"/>
      <c r="TPA2" s="275"/>
      <c r="TPB2" s="279"/>
      <c r="TPC2" s="275"/>
      <c r="TPD2" s="279"/>
      <c r="TPE2" s="275"/>
      <c r="TPF2" s="279"/>
      <c r="TPG2" s="275"/>
      <c r="TPH2" s="279"/>
      <c r="TPI2" s="275"/>
      <c r="TPJ2" s="279"/>
      <c r="TPK2" s="275"/>
      <c r="TPL2" s="279"/>
      <c r="TPM2" s="275"/>
      <c r="TPN2" s="279"/>
      <c r="TPO2" s="275"/>
      <c r="TPP2" s="279"/>
      <c r="TPQ2" s="275"/>
      <c r="TPR2" s="279"/>
      <c r="TPS2" s="275"/>
      <c r="TPT2" s="279"/>
      <c r="TPU2" s="275"/>
      <c r="TPV2" s="279"/>
      <c r="TPW2" s="275"/>
      <c r="TPX2" s="279"/>
      <c r="TPY2" s="275"/>
      <c r="TPZ2" s="279"/>
      <c r="TQA2" s="275"/>
      <c r="TQB2" s="279"/>
      <c r="TQC2" s="275"/>
      <c r="TQD2" s="279"/>
      <c r="TQE2" s="275"/>
      <c r="TQF2" s="279"/>
      <c r="TQG2" s="275"/>
      <c r="TQH2" s="279"/>
      <c r="TQI2" s="275"/>
      <c r="TQJ2" s="279"/>
      <c r="TQK2" s="275"/>
      <c r="TQL2" s="279"/>
      <c r="TQM2" s="275"/>
      <c r="TQN2" s="279"/>
      <c r="TQO2" s="275"/>
      <c r="TQP2" s="279"/>
      <c r="TQQ2" s="275"/>
      <c r="TQR2" s="279"/>
      <c r="TQS2" s="275"/>
      <c r="TQT2" s="279"/>
      <c r="TQU2" s="275"/>
      <c r="TQV2" s="279"/>
      <c r="TQW2" s="275"/>
      <c r="TQX2" s="279"/>
      <c r="TQY2" s="275"/>
      <c r="TQZ2" s="279"/>
      <c r="TRA2" s="275"/>
      <c r="TRB2" s="279"/>
      <c r="TRC2" s="275"/>
      <c r="TRD2" s="279"/>
      <c r="TRE2" s="275"/>
      <c r="TRF2" s="279"/>
      <c r="TRG2" s="275"/>
      <c r="TRH2" s="279"/>
      <c r="TRI2" s="275"/>
      <c r="TRJ2" s="279"/>
      <c r="TRK2" s="275"/>
      <c r="TRL2" s="279"/>
      <c r="TRM2" s="275"/>
      <c r="TRN2" s="279"/>
      <c r="TRO2" s="275"/>
      <c r="TRP2" s="279"/>
      <c r="TRQ2" s="275"/>
      <c r="TRR2" s="279"/>
      <c r="TRS2" s="275"/>
      <c r="TRT2" s="279"/>
      <c r="TRU2" s="275"/>
      <c r="TRV2" s="279"/>
      <c r="TRW2" s="275"/>
      <c r="TRX2" s="279"/>
      <c r="TRY2" s="275"/>
      <c r="TRZ2" s="279"/>
      <c r="TSA2" s="275"/>
      <c r="TSB2" s="279"/>
      <c r="TSC2" s="275"/>
      <c r="TSD2" s="279"/>
      <c r="TSE2" s="275"/>
      <c r="TSF2" s="279"/>
      <c r="TSG2" s="275"/>
      <c r="TSH2" s="279"/>
      <c r="TSI2" s="275"/>
      <c r="TSJ2" s="279"/>
      <c r="TSK2" s="275"/>
      <c r="TSL2" s="279"/>
      <c r="TSM2" s="275"/>
      <c r="TSN2" s="279"/>
      <c r="TSO2" s="275"/>
      <c r="TSP2" s="279"/>
      <c r="TSQ2" s="275"/>
      <c r="TSR2" s="279"/>
      <c r="TSS2" s="275"/>
      <c r="TST2" s="279"/>
      <c r="TSU2" s="275"/>
      <c r="TSV2" s="279"/>
      <c r="TSW2" s="275"/>
      <c r="TSX2" s="279"/>
      <c r="TSY2" s="275"/>
      <c r="TSZ2" s="279"/>
      <c r="TTA2" s="275"/>
      <c r="TTB2" s="279"/>
      <c r="TTC2" s="275"/>
      <c r="TTD2" s="279"/>
      <c r="TTE2" s="275"/>
      <c r="TTF2" s="279"/>
      <c r="TTG2" s="275"/>
      <c r="TTH2" s="279"/>
      <c r="TTI2" s="275"/>
      <c r="TTJ2" s="279"/>
      <c r="TTK2" s="275"/>
      <c r="TTL2" s="279"/>
      <c r="TTM2" s="275"/>
      <c r="TTN2" s="279"/>
      <c r="TTO2" s="275"/>
      <c r="TTP2" s="279"/>
      <c r="TTQ2" s="275"/>
      <c r="TTR2" s="279"/>
      <c r="TTS2" s="275"/>
      <c r="TTT2" s="279"/>
      <c r="TTU2" s="275"/>
      <c r="TTV2" s="279"/>
      <c r="TTW2" s="275"/>
      <c r="TTX2" s="279"/>
      <c r="TTY2" s="275"/>
      <c r="TTZ2" s="279"/>
      <c r="TUA2" s="275"/>
      <c r="TUB2" s="279"/>
      <c r="TUC2" s="275"/>
      <c r="TUD2" s="279"/>
      <c r="TUE2" s="275"/>
      <c r="TUF2" s="279"/>
      <c r="TUG2" s="275"/>
      <c r="TUH2" s="279"/>
      <c r="TUI2" s="275"/>
      <c r="TUJ2" s="279"/>
      <c r="TUK2" s="275"/>
      <c r="TUL2" s="279"/>
      <c r="TUM2" s="275"/>
      <c r="TUN2" s="279"/>
      <c r="TUO2" s="275"/>
      <c r="TUP2" s="279"/>
      <c r="TUQ2" s="275"/>
      <c r="TUR2" s="279"/>
      <c r="TUS2" s="275"/>
      <c r="TUT2" s="279"/>
      <c r="TUU2" s="275"/>
      <c r="TUV2" s="279"/>
      <c r="TUW2" s="275"/>
      <c r="TUX2" s="279"/>
      <c r="TUY2" s="275"/>
      <c r="TUZ2" s="279"/>
      <c r="TVA2" s="275"/>
      <c r="TVB2" s="279"/>
      <c r="TVC2" s="275"/>
      <c r="TVD2" s="279"/>
      <c r="TVE2" s="275"/>
      <c r="TVF2" s="279"/>
      <c r="TVG2" s="275"/>
      <c r="TVH2" s="279"/>
      <c r="TVI2" s="275"/>
      <c r="TVJ2" s="279"/>
      <c r="TVK2" s="275"/>
      <c r="TVL2" s="279"/>
      <c r="TVM2" s="275"/>
      <c r="TVN2" s="279"/>
      <c r="TVO2" s="275"/>
      <c r="TVP2" s="279"/>
      <c r="TVQ2" s="275"/>
      <c r="TVR2" s="279"/>
      <c r="TVS2" s="275"/>
      <c r="TVT2" s="279"/>
      <c r="TVU2" s="275"/>
      <c r="TVV2" s="279"/>
      <c r="TVW2" s="275"/>
      <c r="TVX2" s="279"/>
      <c r="TVY2" s="275"/>
      <c r="TVZ2" s="279"/>
      <c r="TWA2" s="275"/>
      <c r="TWB2" s="279"/>
      <c r="TWC2" s="275"/>
      <c r="TWD2" s="279"/>
      <c r="TWE2" s="275"/>
      <c r="TWF2" s="279"/>
      <c r="TWG2" s="275"/>
      <c r="TWH2" s="279"/>
      <c r="TWI2" s="275"/>
      <c r="TWJ2" s="279"/>
      <c r="TWK2" s="275"/>
      <c r="TWL2" s="279"/>
      <c r="TWM2" s="275"/>
      <c r="TWN2" s="279"/>
      <c r="TWO2" s="275"/>
      <c r="TWP2" s="279"/>
      <c r="TWQ2" s="275"/>
      <c r="TWR2" s="279"/>
      <c r="TWS2" s="275"/>
      <c r="TWT2" s="279"/>
      <c r="TWU2" s="275"/>
      <c r="TWV2" s="279"/>
      <c r="TWW2" s="275"/>
      <c r="TWX2" s="279"/>
      <c r="TWY2" s="275"/>
      <c r="TWZ2" s="279"/>
      <c r="TXA2" s="275"/>
      <c r="TXB2" s="279"/>
      <c r="TXC2" s="275"/>
      <c r="TXD2" s="279"/>
      <c r="TXE2" s="275"/>
      <c r="TXF2" s="279"/>
      <c r="TXG2" s="275"/>
      <c r="TXH2" s="279"/>
      <c r="TXI2" s="275"/>
      <c r="TXJ2" s="279"/>
      <c r="TXK2" s="275"/>
      <c r="TXL2" s="279"/>
      <c r="TXM2" s="275"/>
      <c r="TXN2" s="279"/>
      <c r="TXO2" s="275"/>
      <c r="TXP2" s="279"/>
      <c r="TXQ2" s="275"/>
      <c r="TXR2" s="279"/>
      <c r="TXS2" s="275"/>
      <c r="TXT2" s="279"/>
      <c r="TXU2" s="275"/>
      <c r="TXV2" s="279"/>
      <c r="TXW2" s="275"/>
      <c r="TXX2" s="279"/>
      <c r="TXY2" s="275"/>
      <c r="TXZ2" s="279"/>
      <c r="TYA2" s="275"/>
      <c r="TYB2" s="279"/>
      <c r="TYC2" s="275"/>
      <c r="TYD2" s="279"/>
      <c r="TYE2" s="275"/>
      <c r="TYF2" s="279"/>
      <c r="TYG2" s="275"/>
      <c r="TYH2" s="279"/>
      <c r="TYI2" s="275"/>
      <c r="TYJ2" s="279"/>
      <c r="TYK2" s="275"/>
      <c r="TYL2" s="279"/>
      <c r="TYM2" s="275"/>
      <c r="TYN2" s="279"/>
      <c r="TYO2" s="275"/>
      <c r="TYP2" s="279"/>
      <c r="TYQ2" s="275"/>
      <c r="TYR2" s="279"/>
      <c r="TYS2" s="275"/>
      <c r="TYT2" s="279"/>
      <c r="TYU2" s="275"/>
      <c r="TYV2" s="279"/>
      <c r="TYW2" s="275"/>
      <c r="TYX2" s="279"/>
      <c r="TYY2" s="275"/>
      <c r="TYZ2" s="279"/>
      <c r="TZA2" s="275"/>
      <c r="TZB2" s="279"/>
      <c r="TZC2" s="275"/>
      <c r="TZD2" s="279"/>
      <c r="TZE2" s="275"/>
      <c r="TZF2" s="279"/>
      <c r="TZG2" s="275"/>
      <c r="TZH2" s="279"/>
      <c r="TZI2" s="275"/>
      <c r="TZJ2" s="279"/>
      <c r="TZK2" s="275"/>
      <c r="TZL2" s="279"/>
      <c r="TZM2" s="275"/>
      <c r="TZN2" s="279"/>
      <c r="TZO2" s="275"/>
      <c r="TZP2" s="279"/>
      <c r="TZQ2" s="275"/>
      <c r="TZR2" s="279"/>
      <c r="TZS2" s="275"/>
      <c r="TZT2" s="279"/>
      <c r="TZU2" s="275"/>
      <c r="TZV2" s="279"/>
      <c r="TZW2" s="275"/>
      <c r="TZX2" s="279"/>
      <c r="TZY2" s="275"/>
      <c r="TZZ2" s="279"/>
      <c r="UAA2" s="275"/>
      <c r="UAB2" s="279"/>
      <c r="UAC2" s="275"/>
      <c r="UAD2" s="279"/>
      <c r="UAE2" s="275"/>
      <c r="UAF2" s="279"/>
      <c r="UAG2" s="275"/>
      <c r="UAH2" s="279"/>
      <c r="UAI2" s="275"/>
      <c r="UAJ2" s="279"/>
      <c r="UAK2" s="275"/>
      <c r="UAL2" s="279"/>
      <c r="UAM2" s="275"/>
      <c r="UAN2" s="279"/>
      <c r="UAO2" s="275"/>
      <c r="UAP2" s="279"/>
      <c r="UAQ2" s="275"/>
      <c r="UAR2" s="279"/>
      <c r="UAS2" s="275"/>
      <c r="UAT2" s="279"/>
      <c r="UAU2" s="275"/>
      <c r="UAV2" s="279"/>
      <c r="UAW2" s="275"/>
      <c r="UAX2" s="279"/>
      <c r="UAY2" s="275"/>
      <c r="UAZ2" s="279"/>
      <c r="UBA2" s="275"/>
      <c r="UBB2" s="279"/>
      <c r="UBC2" s="275"/>
      <c r="UBD2" s="279"/>
      <c r="UBE2" s="275"/>
      <c r="UBF2" s="279"/>
      <c r="UBG2" s="275"/>
      <c r="UBH2" s="279"/>
      <c r="UBI2" s="275"/>
      <c r="UBJ2" s="279"/>
      <c r="UBK2" s="275"/>
      <c r="UBL2" s="279"/>
      <c r="UBM2" s="275"/>
      <c r="UBN2" s="279"/>
      <c r="UBO2" s="275"/>
      <c r="UBP2" s="279"/>
      <c r="UBQ2" s="275"/>
      <c r="UBR2" s="279"/>
      <c r="UBS2" s="275"/>
      <c r="UBT2" s="279"/>
      <c r="UBU2" s="275"/>
      <c r="UBV2" s="279"/>
      <c r="UBW2" s="275"/>
      <c r="UBX2" s="279"/>
      <c r="UBY2" s="275"/>
      <c r="UBZ2" s="279"/>
      <c r="UCA2" s="275"/>
      <c r="UCB2" s="279"/>
      <c r="UCC2" s="275"/>
      <c r="UCD2" s="279"/>
      <c r="UCE2" s="275"/>
      <c r="UCF2" s="279"/>
      <c r="UCG2" s="275"/>
      <c r="UCH2" s="279"/>
      <c r="UCI2" s="275"/>
      <c r="UCJ2" s="279"/>
      <c r="UCK2" s="275"/>
      <c r="UCL2" s="279"/>
      <c r="UCM2" s="275"/>
      <c r="UCN2" s="279"/>
      <c r="UCO2" s="275"/>
      <c r="UCP2" s="279"/>
      <c r="UCQ2" s="275"/>
      <c r="UCR2" s="279"/>
      <c r="UCS2" s="275"/>
      <c r="UCT2" s="279"/>
      <c r="UCU2" s="275"/>
      <c r="UCV2" s="279"/>
      <c r="UCW2" s="275"/>
      <c r="UCX2" s="279"/>
      <c r="UCY2" s="275"/>
      <c r="UCZ2" s="279"/>
      <c r="UDA2" s="275"/>
      <c r="UDB2" s="279"/>
      <c r="UDC2" s="275"/>
      <c r="UDD2" s="279"/>
      <c r="UDE2" s="275"/>
      <c r="UDF2" s="279"/>
      <c r="UDG2" s="275"/>
      <c r="UDH2" s="279"/>
      <c r="UDI2" s="275"/>
      <c r="UDJ2" s="279"/>
      <c r="UDK2" s="275"/>
      <c r="UDL2" s="279"/>
      <c r="UDM2" s="275"/>
      <c r="UDN2" s="279"/>
      <c r="UDO2" s="275"/>
      <c r="UDP2" s="279"/>
      <c r="UDQ2" s="275"/>
      <c r="UDR2" s="279"/>
      <c r="UDS2" s="275"/>
      <c r="UDT2" s="279"/>
      <c r="UDU2" s="275"/>
      <c r="UDV2" s="279"/>
      <c r="UDW2" s="275"/>
      <c r="UDX2" s="279"/>
      <c r="UDY2" s="275"/>
      <c r="UDZ2" s="279"/>
      <c r="UEA2" s="275"/>
      <c r="UEB2" s="279"/>
      <c r="UEC2" s="275"/>
      <c r="UED2" s="279"/>
      <c r="UEE2" s="275"/>
      <c r="UEF2" s="279"/>
      <c r="UEG2" s="275"/>
      <c r="UEH2" s="279"/>
      <c r="UEI2" s="275"/>
      <c r="UEJ2" s="279"/>
      <c r="UEK2" s="275"/>
      <c r="UEL2" s="279"/>
      <c r="UEM2" s="275"/>
      <c r="UEN2" s="279"/>
      <c r="UEO2" s="275"/>
      <c r="UEP2" s="279"/>
      <c r="UEQ2" s="275"/>
      <c r="UER2" s="279"/>
      <c r="UES2" s="275"/>
      <c r="UET2" s="279"/>
      <c r="UEU2" s="275"/>
      <c r="UEV2" s="279"/>
      <c r="UEW2" s="275"/>
      <c r="UEX2" s="279"/>
      <c r="UEY2" s="275"/>
      <c r="UEZ2" s="279"/>
      <c r="UFA2" s="275"/>
      <c r="UFB2" s="279"/>
      <c r="UFC2" s="275"/>
      <c r="UFD2" s="279"/>
      <c r="UFE2" s="275"/>
      <c r="UFF2" s="279"/>
      <c r="UFG2" s="275"/>
      <c r="UFH2" s="279"/>
      <c r="UFI2" s="275"/>
      <c r="UFJ2" s="279"/>
      <c r="UFK2" s="275"/>
      <c r="UFL2" s="279"/>
      <c r="UFM2" s="275"/>
      <c r="UFN2" s="279"/>
      <c r="UFO2" s="275"/>
      <c r="UFP2" s="279"/>
      <c r="UFQ2" s="275"/>
      <c r="UFR2" s="279"/>
      <c r="UFS2" s="275"/>
      <c r="UFT2" s="279"/>
      <c r="UFU2" s="275"/>
      <c r="UFV2" s="279"/>
      <c r="UFW2" s="275"/>
      <c r="UFX2" s="279"/>
      <c r="UFY2" s="275"/>
      <c r="UFZ2" s="279"/>
      <c r="UGA2" s="275"/>
      <c r="UGB2" s="279"/>
      <c r="UGC2" s="275"/>
      <c r="UGD2" s="279"/>
      <c r="UGE2" s="275"/>
      <c r="UGF2" s="279"/>
      <c r="UGG2" s="275"/>
      <c r="UGH2" s="279"/>
      <c r="UGI2" s="275"/>
      <c r="UGJ2" s="279"/>
      <c r="UGK2" s="275"/>
      <c r="UGL2" s="279"/>
      <c r="UGM2" s="275"/>
      <c r="UGN2" s="279"/>
      <c r="UGO2" s="275"/>
      <c r="UGP2" s="279"/>
      <c r="UGQ2" s="275"/>
      <c r="UGR2" s="279"/>
      <c r="UGS2" s="275"/>
      <c r="UGT2" s="279"/>
      <c r="UGU2" s="275"/>
      <c r="UGV2" s="279"/>
      <c r="UGW2" s="275"/>
      <c r="UGX2" s="279"/>
      <c r="UGY2" s="275"/>
      <c r="UGZ2" s="279"/>
      <c r="UHA2" s="275"/>
      <c r="UHB2" s="279"/>
      <c r="UHC2" s="275"/>
      <c r="UHD2" s="279"/>
      <c r="UHE2" s="275"/>
      <c r="UHF2" s="279"/>
      <c r="UHG2" s="275"/>
      <c r="UHH2" s="279"/>
      <c r="UHI2" s="275"/>
      <c r="UHJ2" s="279"/>
      <c r="UHK2" s="275"/>
      <c r="UHL2" s="279"/>
      <c r="UHM2" s="275"/>
      <c r="UHN2" s="279"/>
      <c r="UHO2" s="275"/>
      <c r="UHP2" s="279"/>
      <c r="UHQ2" s="275"/>
      <c r="UHR2" s="279"/>
      <c r="UHS2" s="275"/>
      <c r="UHT2" s="279"/>
      <c r="UHU2" s="275"/>
      <c r="UHV2" s="279"/>
      <c r="UHW2" s="275"/>
      <c r="UHX2" s="279"/>
      <c r="UHY2" s="275"/>
      <c r="UHZ2" s="279"/>
      <c r="UIA2" s="275"/>
      <c r="UIB2" s="279"/>
      <c r="UIC2" s="275"/>
      <c r="UID2" s="279"/>
      <c r="UIE2" s="275"/>
      <c r="UIF2" s="279"/>
      <c r="UIG2" s="275"/>
      <c r="UIH2" s="279"/>
      <c r="UII2" s="275"/>
      <c r="UIJ2" s="279"/>
      <c r="UIK2" s="275"/>
      <c r="UIL2" s="279"/>
      <c r="UIM2" s="275"/>
      <c r="UIN2" s="279"/>
      <c r="UIO2" s="275"/>
      <c r="UIP2" s="279"/>
      <c r="UIQ2" s="275"/>
      <c r="UIR2" s="279"/>
      <c r="UIS2" s="275"/>
      <c r="UIT2" s="279"/>
      <c r="UIU2" s="275"/>
      <c r="UIV2" s="279"/>
      <c r="UIW2" s="275"/>
      <c r="UIX2" s="279"/>
      <c r="UIY2" s="275"/>
      <c r="UIZ2" s="279"/>
      <c r="UJA2" s="275"/>
      <c r="UJB2" s="279"/>
      <c r="UJC2" s="275"/>
      <c r="UJD2" s="279"/>
      <c r="UJE2" s="275"/>
      <c r="UJF2" s="279"/>
      <c r="UJG2" s="275"/>
      <c r="UJH2" s="279"/>
      <c r="UJI2" s="275"/>
      <c r="UJJ2" s="279"/>
      <c r="UJK2" s="275"/>
      <c r="UJL2" s="279"/>
      <c r="UJM2" s="275"/>
      <c r="UJN2" s="279"/>
      <c r="UJO2" s="275"/>
      <c r="UJP2" s="279"/>
      <c r="UJQ2" s="275"/>
      <c r="UJR2" s="279"/>
      <c r="UJS2" s="275"/>
      <c r="UJT2" s="279"/>
      <c r="UJU2" s="275"/>
      <c r="UJV2" s="279"/>
      <c r="UJW2" s="275"/>
      <c r="UJX2" s="279"/>
      <c r="UJY2" s="275"/>
      <c r="UJZ2" s="279"/>
      <c r="UKA2" s="275"/>
      <c r="UKB2" s="279"/>
      <c r="UKC2" s="275"/>
      <c r="UKD2" s="279"/>
      <c r="UKE2" s="275"/>
      <c r="UKF2" s="279"/>
      <c r="UKG2" s="275"/>
      <c r="UKH2" s="279"/>
      <c r="UKI2" s="275"/>
      <c r="UKJ2" s="279"/>
      <c r="UKK2" s="275"/>
      <c r="UKL2" s="279"/>
      <c r="UKM2" s="275"/>
      <c r="UKN2" s="279"/>
      <c r="UKO2" s="275"/>
      <c r="UKP2" s="279"/>
      <c r="UKQ2" s="275"/>
      <c r="UKR2" s="279"/>
      <c r="UKS2" s="275"/>
      <c r="UKT2" s="279"/>
      <c r="UKU2" s="275"/>
      <c r="UKV2" s="279"/>
      <c r="UKW2" s="275"/>
      <c r="UKX2" s="279"/>
      <c r="UKY2" s="275"/>
      <c r="UKZ2" s="279"/>
      <c r="ULA2" s="275"/>
      <c r="ULB2" s="279"/>
      <c r="ULC2" s="275"/>
      <c r="ULD2" s="279"/>
      <c r="ULE2" s="275"/>
      <c r="ULF2" s="279"/>
      <c r="ULG2" s="275"/>
      <c r="ULH2" s="279"/>
      <c r="ULI2" s="275"/>
      <c r="ULJ2" s="279"/>
      <c r="ULK2" s="275"/>
      <c r="ULL2" s="279"/>
      <c r="ULM2" s="275"/>
      <c r="ULN2" s="279"/>
      <c r="ULO2" s="275"/>
      <c r="ULP2" s="279"/>
      <c r="ULQ2" s="275"/>
      <c r="ULR2" s="279"/>
      <c r="ULS2" s="275"/>
      <c r="ULT2" s="279"/>
      <c r="ULU2" s="275"/>
      <c r="ULV2" s="279"/>
      <c r="ULW2" s="275"/>
      <c r="ULX2" s="279"/>
      <c r="ULY2" s="275"/>
      <c r="ULZ2" s="279"/>
      <c r="UMA2" s="275"/>
      <c r="UMB2" s="279"/>
      <c r="UMC2" s="275"/>
      <c r="UMD2" s="279"/>
      <c r="UME2" s="275"/>
      <c r="UMF2" s="279"/>
      <c r="UMG2" s="275"/>
      <c r="UMH2" s="279"/>
      <c r="UMI2" s="275"/>
      <c r="UMJ2" s="279"/>
      <c r="UMK2" s="275"/>
      <c r="UML2" s="279"/>
      <c r="UMM2" s="275"/>
      <c r="UMN2" s="279"/>
      <c r="UMO2" s="275"/>
      <c r="UMP2" s="279"/>
      <c r="UMQ2" s="275"/>
      <c r="UMR2" s="279"/>
      <c r="UMS2" s="275"/>
      <c r="UMT2" s="279"/>
      <c r="UMU2" s="275"/>
      <c r="UMV2" s="279"/>
      <c r="UMW2" s="275"/>
      <c r="UMX2" s="279"/>
      <c r="UMY2" s="275"/>
      <c r="UMZ2" s="279"/>
      <c r="UNA2" s="275"/>
      <c r="UNB2" s="279"/>
      <c r="UNC2" s="275"/>
      <c r="UND2" s="279"/>
      <c r="UNE2" s="275"/>
      <c r="UNF2" s="279"/>
      <c r="UNG2" s="275"/>
      <c r="UNH2" s="279"/>
      <c r="UNI2" s="275"/>
      <c r="UNJ2" s="279"/>
      <c r="UNK2" s="275"/>
      <c r="UNL2" s="279"/>
      <c r="UNM2" s="275"/>
      <c r="UNN2" s="279"/>
      <c r="UNO2" s="275"/>
      <c r="UNP2" s="279"/>
      <c r="UNQ2" s="275"/>
      <c r="UNR2" s="279"/>
      <c r="UNS2" s="275"/>
      <c r="UNT2" s="279"/>
      <c r="UNU2" s="275"/>
      <c r="UNV2" s="279"/>
      <c r="UNW2" s="275"/>
      <c r="UNX2" s="279"/>
      <c r="UNY2" s="275"/>
      <c r="UNZ2" s="279"/>
      <c r="UOA2" s="275"/>
      <c r="UOB2" s="279"/>
      <c r="UOC2" s="275"/>
      <c r="UOD2" s="279"/>
      <c r="UOE2" s="275"/>
      <c r="UOF2" s="279"/>
      <c r="UOG2" s="275"/>
      <c r="UOH2" s="279"/>
      <c r="UOI2" s="275"/>
      <c r="UOJ2" s="279"/>
      <c r="UOK2" s="275"/>
      <c r="UOL2" s="279"/>
      <c r="UOM2" s="275"/>
      <c r="UON2" s="279"/>
      <c r="UOO2" s="275"/>
      <c r="UOP2" s="279"/>
      <c r="UOQ2" s="275"/>
      <c r="UOR2" s="279"/>
      <c r="UOS2" s="275"/>
      <c r="UOT2" s="279"/>
      <c r="UOU2" s="275"/>
      <c r="UOV2" s="279"/>
      <c r="UOW2" s="275"/>
      <c r="UOX2" s="279"/>
      <c r="UOY2" s="275"/>
      <c r="UOZ2" s="279"/>
      <c r="UPA2" s="275"/>
      <c r="UPB2" s="279"/>
      <c r="UPC2" s="275"/>
      <c r="UPD2" s="279"/>
      <c r="UPE2" s="275"/>
      <c r="UPF2" s="279"/>
      <c r="UPG2" s="275"/>
      <c r="UPH2" s="279"/>
      <c r="UPI2" s="275"/>
      <c r="UPJ2" s="279"/>
      <c r="UPK2" s="275"/>
      <c r="UPL2" s="279"/>
      <c r="UPM2" s="275"/>
      <c r="UPN2" s="279"/>
      <c r="UPO2" s="275"/>
      <c r="UPP2" s="279"/>
      <c r="UPQ2" s="275"/>
      <c r="UPR2" s="279"/>
      <c r="UPS2" s="275"/>
      <c r="UPT2" s="279"/>
      <c r="UPU2" s="275"/>
      <c r="UPV2" s="279"/>
      <c r="UPW2" s="275"/>
      <c r="UPX2" s="279"/>
      <c r="UPY2" s="275"/>
      <c r="UPZ2" s="279"/>
      <c r="UQA2" s="275"/>
      <c r="UQB2" s="279"/>
      <c r="UQC2" s="275"/>
      <c r="UQD2" s="279"/>
      <c r="UQE2" s="275"/>
      <c r="UQF2" s="279"/>
      <c r="UQG2" s="275"/>
      <c r="UQH2" s="279"/>
      <c r="UQI2" s="275"/>
      <c r="UQJ2" s="279"/>
      <c r="UQK2" s="275"/>
      <c r="UQL2" s="279"/>
      <c r="UQM2" s="275"/>
      <c r="UQN2" s="279"/>
      <c r="UQO2" s="275"/>
      <c r="UQP2" s="279"/>
      <c r="UQQ2" s="275"/>
      <c r="UQR2" s="279"/>
      <c r="UQS2" s="275"/>
      <c r="UQT2" s="279"/>
      <c r="UQU2" s="275"/>
      <c r="UQV2" s="279"/>
      <c r="UQW2" s="275"/>
      <c r="UQX2" s="279"/>
      <c r="UQY2" s="275"/>
      <c r="UQZ2" s="279"/>
      <c r="URA2" s="275"/>
      <c r="URB2" s="279"/>
      <c r="URC2" s="275"/>
      <c r="URD2" s="279"/>
      <c r="URE2" s="275"/>
      <c r="URF2" s="279"/>
      <c r="URG2" s="275"/>
      <c r="URH2" s="279"/>
      <c r="URI2" s="275"/>
      <c r="URJ2" s="279"/>
      <c r="URK2" s="275"/>
      <c r="URL2" s="279"/>
      <c r="URM2" s="275"/>
      <c r="URN2" s="279"/>
      <c r="URO2" s="275"/>
      <c r="URP2" s="279"/>
      <c r="URQ2" s="275"/>
      <c r="URR2" s="279"/>
      <c r="URS2" s="275"/>
      <c r="URT2" s="279"/>
      <c r="URU2" s="275"/>
      <c r="URV2" s="279"/>
      <c r="URW2" s="275"/>
      <c r="URX2" s="279"/>
      <c r="URY2" s="275"/>
      <c r="URZ2" s="279"/>
      <c r="USA2" s="275"/>
      <c r="USB2" s="279"/>
      <c r="USC2" s="275"/>
      <c r="USD2" s="279"/>
      <c r="USE2" s="275"/>
      <c r="USF2" s="279"/>
      <c r="USG2" s="275"/>
      <c r="USH2" s="279"/>
      <c r="USI2" s="275"/>
      <c r="USJ2" s="279"/>
      <c r="USK2" s="275"/>
      <c r="USL2" s="279"/>
      <c r="USM2" s="275"/>
      <c r="USN2" s="279"/>
      <c r="USO2" s="275"/>
      <c r="USP2" s="279"/>
      <c r="USQ2" s="275"/>
      <c r="USR2" s="279"/>
      <c r="USS2" s="275"/>
      <c r="UST2" s="279"/>
      <c r="USU2" s="275"/>
      <c r="USV2" s="279"/>
      <c r="USW2" s="275"/>
      <c r="USX2" s="279"/>
      <c r="USY2" s="275"/>
      <c r="USZ2" s="279"/>
      <c r="UTA2" s="275"/>
      <c r="UTB2" s="279"/>
      <c r="UTC2" s="275"/>
      <c r="UTD2" s="279"/>
      <c r="UTE2" s="275"/>
      <c r="UTF2" s="279"/>
      <c r="UTG2" s="275"/>
      <c r="UTH2" s="279"/>
      <c r="UTI2" s="275"/>
      <c r="UTJ2" s="279"/>
      <c r="UTK2" s="275"/>
      <c r="UTL2" s="279"/>
      <c r="UTM2" s="275"/>
      <c r="UTN2" s="279"/>
      <c r="UTO2" s="275"/>
      <c r="UTP2" s="279"/>
      <c r="UTQ2" s="275"/>
      <c r="UTR2" s="279"/>
      <c r="UTS2" s="275"/>
      <c r="UTT2" s="279"/>
      <c r="UTU2" s="275"/>
      <c r="UTV2" s="279"/>
      <c r="UTW2" s="275"/>
      <c r="UTX2" s="279"/>
      <c r="UTY2" s="275"/>
      <c r="UTZ2" s="279"/>
      <c r="UUA2" s="275"/>
      <c r="UUB2" s="279"/>
      <c r="UUC2" s="275"/>
      <c r="UUD2" s="279"/>
      <c r="UUE2" s="275"/>
      <c r="UUF2" s="279"/>
      <c r="UUG2" s="275"/>
      <c r="UUH2" s="279"/>
      <c r="UUI2" s="275"/>
      <c r="UUJ2" s="279"/>
      <c r="UUK2" s="275"/>
      <c r="UUL2" s="279"/>
      <c r="UUM2" s="275"/>
      <c r="UUN2" s="279"/>
      <c r="UUO2" s="275"/>
      <c r="UUP2" s="279"/>
      <c r="UUQ2" s="275"/>
      <c r="UUR2" s="279"/>
      <c r="UUS2" s="275"/>
      <c r="UUT2" s="279"/>
      <c r="UUU2" s="275"/>
      <c r="UUV2" s="279"/>
      <c r="UUW2" s="275"/>
      <c r="UUX2" s="279"/>
      <c r="UUY2" s="275"/>
      <c r="UUZ2" s="279"/>
      <c r="UVA2" s="275"/>
      <c r="UVB2" s="279"/>
      <c r="UVC2" s="275"/>
      <c r="UVD2" s="279"/>
      <c r="UVE2" s="275"/>
      <c r="UVF2" s="279"/>
      <c r="UVG2" s="275"/>
      <c r="UVH2" s="279"/>
      <c r="UVI2" s="275"/>
      <c r="UVJ2" s="279"/>
      <c r="UVK2" s="275"/>
      <c r="UVL2" s="279"/>
      <c r="UVM2" s="275"/>
      <c r="UVN2" s="279"/>
      <c r="UVO2" s="275"/>
      <c r="UVP2" s="279"/>
      <c r="UVQ2" s="275"/>
      <c r="UVR2" s="279"/>
      <c r="UVS2" s="275"/>
      <c r="UVT2" s="279"/>
      <c r="UVU2" s="275"/>
      <c r="UVV2" s="279"/>
      <c r="UVW2" s="275"/>
      <c r="UVX2" s="279"/>
      <c r="UVY2" s="275"/>
      <c r="UVZ2" s="279"/>
      <c r="UWA2" s="275"/>
      <c r="UWB2" s="279"/>
      <c r="UWC2" s="275"/>
      <c r="UWD2" s="279"/>
      <c r="UWE2" s="275"/>
      <c r="UWF2" s="279"/>
      <c r="UWG2" s="275"/>
      <c r="UWH2" s="279"/>
      <c r="UWI2" s="275"/>
      <c r="UWJ2" s="279"/>
      <c r="UWK2" s="275"/>
      <c r="UWL2" s="279"/>
      <c r="UWM2" s="275"/>
      <c r="UWN2" s="279"/>
      <c r="UWO2" s="275"/>
      <c r="UWP2" s="279"/>
      <c r="UWQ2" s="275"/>
      <c r="UWR2" s="279"/>
      <c r="UWS2" s="275"/>
      <c r="UWT2" s="279"/>
      <c r="UWU2" s="275"/>
      <c r="UWV2" s="279"/>
      <c r="UWW2" s="275"/>
      <c r="UWX2" s="279"/>
      <c r="UWY2" s="275"/>
      <c r="UWZ2" s="279"/>
      <c r="UXA2" s="275"/>
      <c r="UXB2" s="279"/>
      <c r="UXC2" s="275"/>
      <c r="UXD2" s="279"/>
      <c r="UXE2" s="275"/>
      <c r="UXF2" s="279"/>
      <c r="UXG2" s="275"/>
      <c r="UXH2" s="279"/>
      <c r="UXI2" s="275"/>
      <c r="UXJ2" s="279"/>
      <c r="UXK2" s="275"/>
      <c r="UXL2" s="279"/>
      <c r="UXM2" s="275"/>
      <c r="UXN2" s="279"/>
      <c r="UXO2" s="275"/>
      <c r="UXP2" s="279"/>
      <c r="UXQ2" s="275"/>
      <c r="UXR2" s="279"/>
      <c r="UXS2" s="275"/>
      <c r="UXT2" s="279"/>
      <c r="UXU2" s="275"/>
      <c r="UXV2" s="279"/>
      <c r="UXW2" s="275"/>
      <c r="UXX2" s="279"/>
      <c r="UXY2" s="275"/>
      <c r="UXZ2" s="279"/>
      <c r="UYA2" s="275"/>
      <c r="UYB2" s="279"/>
      <c r="UYC2" s="275"/>
      <c r="UYD2" s="279"/>
      <c r="UYE2" s="275"/>
      <c r="UYF2" s="279"/>
      <c r="UYG2" s="275"/>
      <c r="UYH2" s="279"/>
      <c r="UYI2" s="275"/>
      <c r="UYJ2" s="279"/>
      <c r="UYK2" s="275"/>
      <c r="UYL2" s="279"/>
      <c r="UYM2" s="275"/>
      <c r="UYN2" s="279"/>
      <c r="UYO2" s="275"/>
      <c r="UYP2" s="279"/>
      <c r="UYQ2" s="275"/>
      <c r="UYR2" s="279"/>
      <c r="UYS2" s="275"/>
      <c r="UYT2" s="279"/>
      <c r="UYU2" s="275"/>
      <c r="UYV2" s="279"/>
      <c r="UYW2" s="275"/>
      <c r="UYX2" s="279"/>
      <c r="UYY2" s="275"/>
      <c r="UYZ2" s="279"/>
      <c r="UZA2" s="275"/>
      <c r="UZB2" s="279"/>
      <c r="UZC2" s="275"/>
      <c r="UZD2" s="279"/>
      <c r="UZE2" s="275"/>
      <c r="UZF2" s="279"/>
      <c r="UZG2" s="275"/>
      <c r="UZH2" s="279"/>
      <c r="UZI2" s="275"/>
      <c r="UZJ2" s="279"/>
      <c r="UZK2" s="275"/>
      <c r="UZL2" s="279"/>
      <c r="UZM2" s="275"/>
      <c r="UZN2" s="279"/>
      <c r="UZO2" s="275"/>
      <c r="UZP2" s="279"/>
      <c r="UZQ2" s="275"/>
      <c r="UZR2" s="279"/>
      <c r="UZS2" s="275"/>
      <c r="UZT2" s="279"/>
      <c r="UZU2" s="275"/>
      <c r="UZV2" s="279"/>
      <c r="UZW2" s="275"/>
      <c r="UZX2" s="279"/>
      <c r="UZY2" s="275"/>
      <c r="UZZ2" s="279"/>
      <c r="VAA2" s="275"/>
      <c r="VAB2" s="279"/>
      <c r="VAC2" s="275"/>
      <c r="VAD2" s="279"/>
      <c r="VAE2" s="275"/>
      <c r="VAF2" s="279"/>
      <c r="VAG2" s="275"/>
      <c r="VAH2" s="279"/>
      <c r="VAI2" s="275"/>
      <c r="VAJ2" s="279"/>
      <c r="VAK2" s="275"/>
      <c r="VAL2" s="279"/>
      <c r="VAM2" s="275"/>
      <c r="VAN2" s="279"/>
      <c r="VAO2" s="275"/>
      <c r="VAP2" s="279"/>
      <c r="VAQ2" s="275"/>
      <c r="VAR2" s="279"/>
      <c r="VAS2" s="275"/>
      <c r="VAT2" s="279"/>
      <c r="VAU2" s="275"/>
      <c r="VAV2" s="279"/>
      <c r="VAW2" s="275"/>
      <c r="VAX2" s="279"/>
      <c r="VAY2" s="275"/>
      <c r="VAZ2" s="279"/>
      <c r="VBA2" s="275"/>
      <c r="VBB2" s="279"/>
      <c r="VBC2" s="275"/>
      <c r="VBD2" s="279"/>
      <c r="VBE2" s="275"/>
      <c r="VBF2" s="279"/>
      <c r="VBG2" s="275"/>
      <c r="VBH2" s="279"/>
      <c r="VBI2" s="275"/>
      <c r="VBJ2" s="279"/>
      <c r="VBK2" s="275"/>
      <c r="VBL2" s="279"/>
      <c r="VBM2" s="275"/>
      <c r="VBN2" s="279"/>
      <c r="VBO2" s="275"/>
      <c r="VBP2" s="279"/>
      <c r="VBQ2" s="275"/>
      <c r="VBR2" s="279"/>
      <c r="VBS2" s="275"/>
      <c r="VBT2" s="279"/>
      <c r="VBU2" s="275"/>
      <c r="VBV2" s="279"/>
      <c r="VBW2" s="275"/>
      <c r="VBX2" s="279"/>
      <c r="VBY2" s="275"/>
      <c r="VBZ2" s="279"/>
      <c r="VCA2" s="275"/>
      <c r="VCB2" s="279"/>
      <c r="VCC2" s="275"/>
      <c r="VCD2" s="279"/>
      <c r="VCE2" s="275"/>
      <c r="VCF2" s="279"/>
      <c r="VCG2" s="275"/>
      <c r="VCH2" s="279"/>
      <c r="VCI2" s="275"/>
      <c r="VCJ2" s="279"/>
      <c r="VCK2" s="275"/>
      <c r="VCL2" s="279"/>
      <c r="VCM2" s="275"/>
      <c r="VCN2" s="279"/>
      <c r="VCO2" s="275"/>
      <c r="VCP2" s="279"/>
      <c r="VCQ2" s="275"/>
      <c r="VCR2" s="279"/>
      <c r="VCS2" s="275"/>
      <c r="VCT2" s="279"/>
      <c r="VCU2" s="275"/>
      <c r="VCV2" s="279"/>
      <c r="VCW2" s="275"/>
      <c r="VCX2" s="279"/>
      <c r="VCY2" s="275"/>
      <c r="VCZ2" s="279"/>
      <c r="VDA2" s="275"/>
      <c r="VDB2" s="279"/>
      <c r="VDC2" s="275"/>
      <c r="VDD2" s="279"/>
      <c r="VDE2" s="275"/>
      <c r="VDF2" s="279"/>
      <c r="VDG2" s="275"/>
      <c r="VDH2" s="279"/>
      <c r="VDI2" s="275"/>
      <c r="VDJ2" s="279"/>
      <c r="VDK2" s="275"/>
      <c r="VDL2" s="279"/>
      <c r="VDM2" s="275"/>
      <c r="VDN2" s="279"/>
      <c r="VDO2" s="275"/>
      <c r="VDP2" s="279"/>
      <c r="VDQ2" s="275"/>
      <c r="VDR2" s="279"/>
      <c r="VDS2" s="275"/>
      <c r="VDT2" s="279"/>
      <c r="VDU2" s="275"/>
      <c r="VDV2" s="279"/>
      <c r="VDW2" s="275"/>
      <c r="VDX2" s="279"/>
      <c r="VDY2" s="275"/>
      <c r="VDZ2" s="279"/>
      <c r="VEA2" s="275"/>
      <c r="VEB2" s="279"/>
      <c r="VEC2" s="275"/>
      <c r="VED2" s="279"/>
      <c r="VEE2" s="275"/>
      <c r="VEF2" s="279"/>
      <c r="VEG2" s="275"/>
      <c r="VEH2" s="279"/>
      <c r="VEI2" s="275"/>
      <c r="VEJ2" s="279"/>
      <c r="VEK2" s="275"/>
      <c r="VEL2" s="279"/>
      <c r="VEM2" s="275"/>
      <c r="VEN2" s="279"/>
      <c r="VEO2" s="275"/>
      <c r="VEP2" s="279"/>
      <c r="VEQ2" s="275"/>
      <c r="VER2" s="279"/>
      <c r="VES2" s="275"/>
      <c r="VET2" s="279"/>
      <c r="VEU2" s="275"/>
      <c r="VEV2" s="279"/>
      <c r="VEW2" s="275"/>
      <c r="VEX2" s="279"/>
      <c r="VEY2" s="275"/>
      <c r="VEZ2" s="279"/>
      <c r="VFA2" s="275"/>
      <c r="VFB2" s="279"/>
      <c r="VFC2" s="275"/>
      <c r="VFD2" s="279"/>
      <c r="VFE2" s="275"/>
      <c r="VFF2" s="279"/>
      <c r="VFG2" s="275"/>
      <c r="VFH2" s="279"/>
      <c r="VFI2" s="275"/>
      <c r="VFJ2" s="279"/>
      <c r="VFK2" s="275"/>
      <c r="VFL2" s="279"/>
      <c r="VFM2" s="275"/>
      <c r="VFN2" s="279"/>
      <c r="VFO2" s="275"/>
      <c r="VFP2" s="279"/>
      <c r="VFQ2" s="275"/>
      <c r="VFR2" s="279"/>
      <c r="VFS2" s="275"/>
      <c r="VFT2" s="279"/>
      <c r="VFU2" s="275"/>
      <c r="VFV2" s="279"/>
      <c r="VFW2" s="275"/>
      <c r="VFX2" s="279"/>
      <c r="VFY2" s="275"/>
      <c r="VFZ2" s="279"/>
      <c r="VGA2" s="275"/>
      <c r="VGB2" s="279"/>
      <c r="VGC2" s="275"/>
      <c r="VGD2" s="279"/>
      <c r="VGE2" s="275"/>
      <c r="VGF2" s="279"/>
      <c r="VGG2" s="275"/>
      <c r="VGH2" s="279"/>
      <c r="VGI2" s="275"/>
      <c r="VGJ2" s="279"/>
      <c r="VGK2" s="275"/>
      <c r="VGL2" s="279"/>
      <c r="VGM2" s="275"/>
      <c r="VGN2" s="279"/>
      <c r="VGO2" s="275"/>
      <c r="VGP2" s="279"/>
      <c r="VGQ2" s="275"/>
      <c r="VGR2" s="279"/>
      <c r="VGS2" s="275"/>
      <c r="VGT2" s="279"/>
      <c r="VGU2" s="275"/>
      <c r="VGV2" s="279"/>
      <c r="VGW2" s="275"/>
      <c r="VGX2" s="279"/>
      <c r="VGY2" s="275"/>
      <c r="VGZ2" s="279"/>
      <c r="VHA2" s="275"/>
      <c r="VHB2" s="279"/>
      <c r="VHC2" s="275"/>
      <c r="VHD2" s="279"/>
      <c r="VHE2" s="275"/>
      <c r="VHF2" s="279"/>
      <c r="VHG2" s="275"/>
      <c r="VHH2" s="279"/>
      <c r="VHI2" s="275"/>
      <c r="VHJ2" s="279"/>
      <c r="VHK2" s="275"/>
      <c r="VHL2" s="279"/>
      <c r="VHM2" s="275"/>
      <c r="VHN2" s="279"/>
      <c r="VHO2" s="275"/>
      <c r="VHP2" s="279"/>
      <c r="VHQ2" s="275"/>
      <c r="VHR2" s="279"/>
      <c r="VHS2" s="275"/>
      <c r="VHT2" s="279"/>
      <c r="VHU2" s="275"/>
      <c r="VHV2" s="279"/>
      <c r="VHW2" s="275"/>
      <c r="VHX2" s="279"/>
      <c r="VHY2" s="275"/>
      <c r="VHZ2" s="279"/>
      <c r="VIA2" s="275"/>
      <c r="VIB2" s="279"/>
      <c r="VIC2" s="275"/>
      <c r="VID2" s="279"/>
      <c r="VIE2" s="275"/>
      <c r="VIF2" s="279"/>
      <c r="VIG2" s="275"/>
      <c r="VIH2" s="279"/>
      <c r="VII2" s="275"/>
      <c r="VIJ2" s="279"/>
      <c r="VIK2" s="275"/>
      <c r="VIL2" s="279"/>
      <c r="VIM2" s="275"/>
      <c r="VIN2" s="279"/>
      <c r="VIO2" s="275"/>
      <c r="VIP2" s="279"/>
      <c r="VIQ2" s="275"/>
      <c r="VIR2" s="279"/>
      <c r="VIS2" s="275"/>
      <c r="VIT2" s="279"/>
      <c r="VIU2" s="275"/>
      <c r="VIV2" s="279"/>
      <c r="VIW2" s="275"/>
      <c r="VIX2" s="279"/>
      <c r="VIY2" s="275"/>
      <c r="VIZ2" s="279"/>
      <c r="VJA2" s="275"/>
      <c r="VJB2" s="279"/>
      <c r="VJC2" s="275"/>
      <c r="VJD2" s="279"/>
      <c r="VJE2" s="275"/>
      <c r="VJF2" s="279"/>
      <c r="VJG2" s="275"/>
      <c r="VJH2" s="279"/>
      <c r="VJI2" s="275"/>
      <c r="VJJ2" s="279"/>
      <c r="VJK2" s="275"/>
      <c r="VJL2" s="279"/>
      <c r="VJM2" s="275"/>
      <c r="VJN2" s="279"/>
      <c r="VJO2" s="275"/>
      <c r="VJP2" s="279"/>
      <c r="VJQ2" s="275"/>
      <c r="VJR2" s="279"/>
      <c r="VJS2" s="275"/>
      <c r="VJT2" s="279"/>
      <c r="VJU2" s="275"/>
      <c r="VJV2" s="279"/>
      <c r="VJW2" s="275"/>
      <c r="VJX2" s="279"/>
      <c r="VJY2" s="275"/>
      <c r="VJZ2" s="279"/>
      <c r="VKA2" s="275"/>
      <c r="VKB2" s="279"/>
      <c r="VKC2" s="275"/>
      <c r="VKD2" s="279"/>
      <c r="VKE2" s="275"/>
      <c r="VKF2" s="279"/>
      <c r="VKG2" s="275"/>
      <c r="VKH2" s="279"/>
      <c r="VKI2" s="275"/>
      <c r="VKJ2" s="279"/>
      <c r="VKK2" s="275"/>
      <c r="VKL2" s="279"/>
      <c r="VKM2" s="275"/>
      <c r="VKN2" s="279"/>
      <c r="VKO2" s="275"/>
      <c r="VKP2" s="279"/>
      <c r="VKQ2" s="275"/>
      <c r="VKR2" s="279"/>
      <c r="VKS2" s="275"/>
      <c r="VKT2" s="279"/>
      <c r="VKU2" s="275"/>
      <c r="VKV2" s="279"/>
      <c r="VKW2" s="275"/>
      <c r="VKX2" s="279"/>
      <c r="VKY2" s="275"/>
      <c r="VKZ2" s="279"/>
      <c r="VLA2" s="275"/>
      <c r="VLB2" s="279"/>
      <c r="VLC2" s="275"/>
      <c r="VLD2" s="279"/>
      <c r="VLE2" s="275"/>
      <c r="VLF2" s="279"/>
      <c r="VLG2" s="275"/>
      <c r="VLH2" s="279"/>
      <c r="VLI2" s="275"/>
      <c r="VLJ2" s="279"/>
      <c r="VLK2" s="275"/>
      <c r="VLL2" s="279"/>
      <c r="VLM2" s="275"/>
      <c r="VLN2" s="279"/>
      <c r="VLO2" s="275"/>
      <c r="VLP2" s="279"/>
      <c r="VLQ2" s="275"/>
      <c r="VLR2" s="279"/>
      <c r="VLS2" s="275"/>
      <c r="VLT2" s="279"/>
      <c r="VLU2" s="275"/>
      <c r="VLV2" s="279"/>
      <c r="VLW2" s="275"/>
      <c r="VLX2" s="279"/>
      <c r="VLY2" s="275"/>
      <c r="VLZ2" s="279"/>
      <c r="VMA2" s="275"/>
      <c r="VMB2" s="279"/>
      <c r="VMC2" s="275"/>
      <c r="VMD2" s="279"/>
      <c r="VME2" s="275"/>
      <c r="VMF2" s="279"/>
      <c r="VMG2" s="275"/>
      <c r="VMH2" s="279"/>
      <c r="VMI2" s="275"/>
      <c r="VMJ2" s="279"/>
      <c r="VMK2" s="275"/>
      <c r="VML2" s="279"/>
      <c r="VMM2" s="275"/>
      <c r="VMN2" s="279"/>
      <c r="VMO2" s="275"/>
      <c r="VMP2" s="279"/>
      <c r="VMQ2" s="275"/>
      <c r="VMR2" s="279"/>
      <c r="VMS2" s="275"/>
      <c r="VMT2" s="279"/>
      <c r="VMU2" s="275"/>
      <c r="VMV2" s="279"/>
      <c r="VMW2" s="275"/>
      <c r="VMX2" s="279"/>
      <c r="VMY2" s="275"/>
      <c r="VMZ2" s="279"/>
      <c r="VNA2" s="275"/>
      <c r="VNB2" s="279"/>
      <c r="VNC2" s="275"/>
      <c r="VND2" s="279"/>
      <c r="VNE2" s="275"/>
      <c r="VNF2" s="279"/>
      <c r="VNG2" s="275"/>
      <c r="VNH2" s="279"/>
      <c r="VNI2" s="275"/>
      <c r="VNJ2" s="279"/>
      <c r="VNK2" s="275"/>
      <c r="VNL2" s="279"/>
      <c r="VNM2" s="275"/>
      <c r="VNN2" s="279"/>
      <c r="VNO2" s="275"/>
      <c r="VNP2" s="279"/>
      <c r="VNQ2" s="275"/>
      <c r="VNR2" s="279"/>
      <c r="VNS2" s="275"/>
      <c r="VNT2" s="279"/>
      <c r="VNU2" s="275"/>
      <c r="VNV2" s="279"/>
      <c r="VNW2" s="275"/>
      <c r="VNX2" s="279"/>
      <c r="VNY2" s="275"/>
      <c r="VNZ2" s="279"/>
      <c r="VOA2" s="275"/>
      <c r="VOB2" s="279"/>
      <c r="VOC2" s="275"/>
      <c r="VOD2" s="279"/>
      <c r="VOE2" s="275"/>
      <c r="VOF2" s="279"/>
      <c r="VOG2" s="275"/>
      <c r="VOH2" s="279"/>
      <c r="VOI2" s="275"/>
      <c r="VOJ2" s="279"/>
      <c r="VOK2" s="275"/>
      <c r="VOL2" s="279"/>
      <c r="VOM2" s="275"/>
      <c r="VON2" s="279"/>
      <c r="VOO2" s="275"/>
      <c r="VOP2" s="279"/>
      <c r="VOQ2" s="275"/>
      <c r="VOR2" s="279"/>
      <c r="VOS2" s="275"/>
      <c r="VOT2" s="279"/>
      <c r="VOU2" s="275"/>
      <c r="VOV2" s="279"/>
      <c r="VOW2" s="275"/>
      <c r="VOX2" s="279"/>
      <c r="VOY2" s="275"/>
      <c r="VOZ2" s="279"/>
      <c r="VPA2" s="275"/>
      <c r="VPB2" s="279"/>
      <c r="VPC2" s="275"/>
      <c r="VPD2" s="279"/>
      <c r="VPE2" s="275"/>
      <c r="VPF2" s="279"/>
      <c r="VPG2" s="275"/>
      <c r="VPH2" s="279"/>
      <c r="VPI2" s="275"/>
      <c r="VPJ2" s="279"/>
      <c r="VPK2" s="275"/>
      <c r="VPL2" s="279"/>
      <c r="VPM2" s="275"/>
      <c r="VPN2" s="279"/>
      <c r="VPO2" s="275"/>
      <c r="VPP2" s="279"/>
      <c r="VPQ2" s="275"/>
      <c r="VPR2" s="279"/>
      <c r="VPS2" s="275"/>
      <c r="VPT2" s="279"/>
      <c r="VPU2" s="275"/>
      <c r="VPV2" s="279"/>
      <c r="VPW2" s="275"/>
      <c r="VPX2" s="279"/>
      <c r="VPY2" s="275"/>
      <c r="VPZ2" s="279"/>
      <c r="VQA2" s="275"/>
      <c r="VQB2" s="279"/>
      <c r="VQC2" s="275"/>
      <c r="VQD2" s="279"/>
      <c r="VQE2" s="275"/>
      <c r="VQF2" s="279"/>
      <c r="VQG2" s="275"/>
      <c r="VQH2" s="279"/>
      <c r="VQI2" s="275"/>
      <c r="VQJ2" s="279"/>
      <c r="VQK2" s="275"/>
      <c r="VQL2" s="279"/>
      <c r="VQM2" s="275"/>
      <c r="VQN2" s="279"/>
      <c r="VQO2" s="275"/>
      <c r="VQP2" s="279"/>
      <c r="VQQ2" s="275"/>
      <c r="VQR2" s="279"/>
      <c r="VQS2" s="275"/>
      <c r="VQT2" s="279"/>
      <c r="VQU2" s="275"/>
      <c r="VQV2" s="279"/>
      <c r="VQW2" s="275"/>
      <c r="VQX2" s="279"/>
      <c r="VQY2" s="275"/>
      <c r="VQZ2" s="279"/>
      <c r="VRA2" s="275"/>
      <c r="VRB2" s="279"/>
      <c r="VRC2" s="275"/>
      <c r="VRD2" s="279"/>
      <c r="VRE2" s="275"/>
      <c r="VRF2" s="279"/>
      <c r="VRG2" s="275"/>
      <c r="VRH2" s="279"/>
      <c r="VRI2" s="275"/>
      <c r="VRJ2" s="279"/>
      <c r="VRK2" s="275"/>
      <c r="VRL2" s="279"/>
      <c r="VRM2" s="275"/>
      <c r="VRN2" s="279"/>
      <c r="VRO2" s="275"/>
      <c r="VRP2" s="279"/>
      <c r="VRQ2" s="275"/>
      <c r="VRR2" s="279"/>
      <c r="VRS2" s="275"/>
      <c r="VRT2" s="279"/>
      <c r="VRU2" s="275"/>
      <c r="VRV2" s="279"/>
      <c r="VRW2" s="275"/>
      <c r="VRX2" s="279"/>
      <c r="VRY2" s="275"/>
      <c r="VRZ2" s="279"/>
      <c r="VSA2" s="275"/>
      <c r="VSB2" s="279"/>
      <c r="VSC2" s="275"/>
      <c r="VSD2" s="279"/>
      <c r="VSE2" s="275"/>
      <c r="VSF2" s="279"/>
      <c r="VSG2" s="275"/>
      <c r="VSH2" s="279"/>
      <c r="VSI2" s="275"/>
      <c r="VSJ2" s="279"/>
      <c r="VSK2" s="275"/>
      <c r="VSL2" s="279"/>
      <c r="VSM2" s="275"/>
      <c r="VSN2" s="279"/>
      <c r="VSO2" s="275"/>
      <c r="VSP2" s="279"/>
      <c r="VSQ2" s="275"/>
      <c r="VSR2" s="279"/>
      <c r="VSS2" s="275"/>
      <c r="VST2" s="279"/>
      <c r="VSU2" s="275"/>
      <c r="VSV2" s="279"/>
      <c r="VSW2" s="275"/>
      <c r="VSX2" s="279"/>
      <c r="VSY2" s="275"/>
      <c r="VSZ2" s="279"/>
      <c r="VTA2" s="275"/>
      <c r="VTB2" s="279"/>
      <c r="VTC2" s="275"/>
      <c r="VTD2" s="279"/>
      <c r="VTE2" s="275"/>
      <c r="VTF2" s="279"/>
      <c r="VTG2" s="275"/>
      <c r="VTH2" s="279"/>
      <c r="VTI2" s="275"/>
      <c r="VTJ2" s="279"/>
      <c r="VTK2" s="275"/>
      <c r="VTL2" s="279"/>
      <c r="VTM2" s="275"/>
      <c r="VTN2" s="279"/>
      <c r="VTO2" s="275"/>
      <c r="VTP2" s="279"/>
      <c r="VTQ2" s="275"/>
      <c r="VTR2" s="279"/>
      <c r="VTS2" s="275"/>
      <c r="VTT2" s="279"/>
      <c r="VTU2" s="275"/>
      <c r="VTV2" s="279"/>
      <c r="VTW2" s="275"/>
      <c r="VTX2" s="279"/>
      <c r="VTY2" s="275"/>
      <c r="VTZ2" s="279"/>
      <c r="VUA2" s="275"/>
      <c r="VUB2" s="279"/>
      <c r="VUC2" s="275"/>
      <c r="VUD2" s="279"/>
      <c r="VUE2" s="275"/>
      <c r="VUF2" s="279"/>
      <c r="VUG2" s="275"/>
      <c r="VUH2" s="279"/>
      <c r="VUI2" s="275"/>
      <c r="VUJ2" s="279"/>
      <c r="VUK2" s="275"/>
      <c r="VUL2" s="279"/>
      <c r="VUM2" s="275"/>
      <c r="VUN2" s="279"/>
      <c r="VUO2" s="275"/>
      <c r="VUP2" s="279"/>
      <c r="VUQ2" s="275"/>
      <c r="VUR2" s="279"/>
      <c r="VUS2" s="275"/>
      <c r="VUT2" s="279"/>
      <c r="VUU2" s="275"/>
      <c r="VUV2" s="279"/>
      <c r="VUW2" s="275"/>
      <c r="VUX2" s="279"/>
      <c r="VUY2" s="275"/>
      <c r="VUZ2" s="279"/>
      <c r="VVA2" s="275"/>
      <c r="VVB2" s="279"/>
      <c r="VVC2" s="275"/>
      <c r="VVD2" s="279"/>
      <c r="VVE2" s="275"/>
      <c r="VVF2" s="279"/>
      <c r="VVG2" s="275"/>
      <c r="VVH2" s="279"/>
      <c r="VVI2" s="275"/>
      <c r="VVJ2" s="279"/>
      <c r="VVK2" s="275"/>
      <c r="VVL2" s="279"/>
      <c r="VVM2" s="275"/>
      <c r="VVN2" s="279"/>
      <c r="VVO2" s="275"/>
      <c r="VVP2" s="279"/>
      <c r="VVQ2" s="275"/>
      <c r="VVR2" s="279"/>
      <c r="VVS2" s="275"/>
      <c r="VVT2" s="279"/>
      <c r="VVU2" s="275"/>
      <c r="VVV2" s="279"/>
      <c r="VVW2" s="275"/>
      <c r="VVX2" s="279"/>
      <c r="VVY2" s="275"/>
      <c r="VVZ2" s="279"/>
      <c r="VWA2" s="275"/>
      <c r="VWB2" s="279"/>
      <c r="VWC2" s="275"/>
      <c r="VWD2" s="279"/>
      <c r="VWE2" s="275"/>
      <c r="VWF2" s="279"/>
      <c r="VWG2" s="275"/>
      <c r="VWH2" s="279"/>
      <c r="VWI2" s="275"/>
      <c r="VWJ2" s="279"/>
      <c r="VWK2" s="275"/>
      <c r="VWL2" s="279"/>
      <c r="VWM2" s="275"/>
      <c r="VWN2" s="279"/>
      <c r="VWO2" s="275"/>
      <c r="VWP2" s="279"/>
      <c r="VWQ2" s="275"/>
      <c r="VWR2" s="279"/>
      <c r="VWS2" s="275"/>
      <c r="VWT2" s="279"/>
      <c r="VWU2" s="275"/>
      <c r="VWV2" s="279"/>
      <c r="VWW2" s="275"/>
      <c r="VWX2" s="279"/>
      <c r="VWY2" s="275"/>
      <c r="VWZ2" s="279"/>
      <c r="VXA2" s="275"/>
      <c r="VXB2" s="279"/>
      <c r="VXC2" s="275"/>
      <c r="VXD2" s="279"/>
      <c r="VXE2" s="275"/>
      <c r="VXF2" s="279"/>
      <c r="VXG2" s="275"/>
      <c r="VXH2" s="279"/>
      <c r="VXI2" s="275"/>
      <c r="VXJ2" s="279"/>
      <c r="VXK2" s="275"/>
      <c r="VXL2" s="279"/>
      <c r="VXM2" s="275"/>
      <c r="VXN2" s="279"/>
      <c r="VXO2" s="275"/>
      <c r="VXP2" s="279"/>
      <c r="VXQ2" s="275"/>
      <c r="VXR2" s="279"/>
      <c r="VXS2" s="275"/>
      <c r="VXT2" s="279"/>
      <c r="VXU2" s="275"/>
      <c r="VXV2" s="279"/>
      <c r="VXW2" s="275"/>
      <c r="VXX2" s="279"/>
      <c r="VXY2" s="275"/>
      <c r="VXZ2" s="279"/>
      <c r="VYA2" s="275"/>
      <c r="VYB2" s="279"/>
      <c r="VYC2" s="275"/>
      <c r="VYD2" s="279"/>
      <c r="VYE2" s="275"/>
      <c r="VYF2" s="279"/>
      <c r="VYG2" s="275"/>
      <c r="VYH2" s="279"/>
      <c r="VYI2" s="275"/>
      <c r="VYJ2" s="279"/>
      <c r="VYK2" s="275"/>
      <c r="VYL2" s="279"/>
      <c r="VYM2" s="275"/>
      <c r="VYN2" s="279"/>
      <c r="VYO2" s="275"/>
      <c r="VYP2" s="279"/>
      <c r="VYQ2" s="275"/>
      <c r="VYR2" s="279"/>
      <c r="VYS2" s="275"/>
      <c r="VYT2" s="279"/>
      <c r="VYU2" s="275"/>
      <c r="VYV2" s="279"/>
      <c r="VYW2" s="275"/>
      <c r="VYX2" s="279"/>
      <c r="VYY2" s="275"/>
      <c r="VYZ2" s="279"/>
      <c r="VZA2" s="275"/>
      <c r="VZB2" s="279"/>
      <c r="VZC2" s="275"/>
      <c r="VZD2" s="279"/>
      <c r="VZE2" s="275"/>
      <c r="VZF2" s="279"/>
      <c r="VZG2" s="275"/>
      <c r="VZH2" s="279"/>
      <c r="VZI2" s="275"/>
      <c r="VZJ2" s="279"/>
      <c r="VZK2" s="275"/>
      <c r="VZL2" s="279"/>
      <c r="VZM2" s="275"/>
      <c r="VZN2" s="279"/>
      <c r="VZO2" s="275"/>
      <c r="VZP2" s="279"/>
      <c r="VZQ2" s="275"/>
      <c r="VZR2" s="279"/>
      <c r="VZS2" s="275"/>
      <c r="VZT2" s="279"/>
      <c r="VZU2" s="275"/>
      <c r="VZV2" s="279"/>
      <c r="VZW2" s="275"/>
      <c r="VZX2" s="279"/>
      <c r="VZY2" s="275"/>
      <c r="VZZ2" s="279"/>
      <c r="WAA2" s="275"/>
      <c r="WAB2" s="279"/>
      <c r="WAC2" s="275"/>
      <c r="WAD2" s="279"/>
      <c r="WAE2" s="275"/>
      <c r="WAF2" s="279"/>
      <c r="WAG2" s="275"/>
      <c r="WAH2" s="279"/>
      <c r="WAI2" s="275"/>
      <c r="WAJ2" s="279"/>
      <c r="WAK2" s="275"/>
      <c r="WAL2" s="279"/>
      <c r="WAM2" s="275"/>
      <c r="WAN2" s="279"/>
      <c r="WAO2" s="275"/>
      <c r="WAP2" s="279"/>
      <c r="WAQ2" s="275"/>
      <c r="WAR2" s="279"/>
      <c r="WAS2" s="275"/>
      <c r="WAT2" s="279"/>
      <c r="WAU2" s="275"/>
      <c r="WAV2" s="279"/>
      <c r="WAW2" s="275"/>
      <c r="WAX2" s="279"/>
      <c r="WAY2" s="275"/>
      <c r="WAZ2" s="279"/>
      <c r="WBA2" s="275"/>
      <c r="WBB2" s="279"/>
      <c r="WBC2" s="275"/>
      <c r="WBD2" s="279"/>
      <c r="WBE2" s="275"/>
      <c r="WBF2" s="279"/>
      <c r="WBG2" s="275"/>
      <c r="WBH2" s="279"/>
      <c r="WBI2" s="275"/>
      <c r="WBJ2" s="279"/>
      <c r="WBK2" s="275"/>
      <c r="WBL2" s="279"/>
      <c r="WBM2" s="275"/>
      <c r="WBN2" s="279"/>
      <c r="WBO2" s="275"/>
      <c r="WBP2" s="279"/>
      <c r="WBQ2" s="275"/>
      <c r="WBR2" s="279"/>
      <c r="WBS2" s="275"/>
      <c r="WBT2" s="279"/>
      <c r="WBU2" s="275"/>
      <c r="WBV2" s="279"/>
      <c r="WBW2" s="275"/>
      <c r="WBX2" s="279"/>
      <c r="WBY2" s="275"/>
      <c r="WBZ2" s="279"/>
      <c r="WCA2" s="275"/>
      <c r="WCB2" s="279"/>
      <c r="WCC2" s="275"/>
      <c r="WCD2" s="279"/>
      <c r="WCE2" s="275"/>
      <c r="WCF2" s="279"/>
      <c r="WCG2" s="275"/>
      <c r="WCH2" s="279"/>
      <c r="WCI2" s="275"/>
      <c r="WCJ2" s="279"/>
      <c r="WCK2" s="275"/>
      <c r="WCL2" s="279"/>
      <c r="WCM2" s="275"/>
      <c r="WCN2" s="279"/>
      <c r="WCO2" s="275"/>
      <c r="WCP2" s="279"/>
      <c r="WCQ2" s="275"/>
      <c r="WCR2" s="279"/>
      <c r="WCS2" s="275"/>
      <c r="WCT2" s="279"/>
      <c r="WCU2" s="275"/>
      <c r="WCV2" s="279"/>
      <c r="WCW2" s="275"/>
      <c r="WCX2" s="279"/>
      <c r="WCY2" s="275"/>
      <c r="WCZ2" s="279"/>
      <c r="WDA2" s="275"/>
      <c r="WDB2" s="279"/>
      <c r="WDC2" s="275"/>
      <c r="WDD2" s="279"/>
      <c r="WDE2" s="275"/>
      <c r="WDF2" s="279"/>
      <c r="WDG2" s="275"/>
      <c r="WDH2" s="279"/>
      <c r="WDI2" s="275"/>
      <c r="WDJ2" s="279"/>
      <c r="WDK2" s="275"/>
      <c r="WDL2" s="279"/>
      <c r="WDM2" s="275"/>
      <c r="WDN2" s="279"/>
      <c r="WDO2" s="275"/>
      <c r="WDP2" s="279"/>
      <c r="WDQ2" s="275"/>
      <c r="WDR2" s="279"/>
      <c r="WDS2" s="275"/>
      <c r="WDT2" s="279"/>
      <c r="WDU2" s="275"/>
      <c r="WDV2" s="279"/>
      <c r="WDW2" s="275"/>
      <c r="WDX2" s="279"/>
      <c r="WDY2" s="275"/>
      <c r="WDZ2" s="279"/>
      <c r="WEA2" s="275"/>
      <c r="WEB2" s="279"/>
      <c r="WEC2" s="275"/>
      <c r="WED2" s="279"/>
      <c r="WEE2" s="275"/>
      <c r="WEF2" s="279"/>
      <c r="WEG2" s="275"/>
      <c r="WEH2" s="279"/>
      <c r="WEI2" s="275"/>
      <c r="WEJ2" s="279"/>
      <c r="WEK2" s="275"/>
      <c r="WEL2" s="279"/>
      <c r="WEM2" s="275"/>
      <c r="WEN2" s="279"/>
      <c r="WEO2" s="275"/>
      <c r="WEP2" s="279"/>
      <c r="WEQ2" s="275"/>
      <c r="WER2" s="279"/>
      <c r="WES2" s="275"/>
      <c r="WET2" s="279"/>
      <c r="WEU2" s="275"/>
      <c r="WEV2" s="279"/>
      <c r="WEW2" s="275"/>
      <c r="WEX2" s="279"/>
      <c r="WEY2" s="275"/>
      <c r="WEZ2" s="279"/>
      <c r="WFA2" s="275"/>
      <c r="WFB2" s="279"/>
      <c r="WFC2" s="275"/>
      <c r="WFD2" s="279"/>
      <c r="WFE2" s="275"/>
      <c r="WFF2" s="279"/>
      <c r="WFG2" s="275"/>
      <c r="WFH2" s="279"/>
      <c r="WFI2" s="275"/>
      <c r="WFJ2" s="279"/>
      <c r="WFK2" s="275"/>
      <c r="WFL2" s="279"/>
      <c r="WFM2" s="275"/>
      <c r="WFN2" s="279"/>
      <c r="WFO2" s="275"/>
      <c r="WFP2" s="279"/>
      <c r="WFQ2" s="275"/>
      <c r="WFR2" s="279"/>
      <c r="WFS2" s="275"/>
      <c r="WFT2" s="279"/>
      <c r="WFU2" s="275"/>
      <c r="WFV2" s="279"/>
      <c r="WFW2" s="275"/>
      <c r="WFX2" s="279"/>
      <c r="WFY2" s="275"/>
      <c r="WFZ2" s="279"/>
      <c r="WGA2" s="275"/>
      <c r="WGB2" s="279"/>
      <c r="WGC2" s="275"/>
      <c r="WGD2" s="279"/>
      <c r="WGE2" s="275"/>
      <c r="WGF2" s="279"/>
      <c r="WGG2" s="275"/>
      <c r="WGH2" s="279"/>
      <c r="WGI2" s="275"/>
      <c r="WGJ2" s="279"/>
      <c r="WGK2" s="275"/>
      <c r="WGL2" s="279"/>
      <c r="WGM2" s="275"/>
      <c r="WGN2" s="279"/>
      <c r="WGO2" s="275"/>
      <c r="WGP2" s="279"/>
      <c r="WGQ2" s="275"/>
      <c r="WGR2" s="279"/>
      <c r="WGS2" s="275"/>
      <c r="WGT2" s="279"/>
      <c r="WGU2" s="275"/>
      <c r="WGV2" s="279"/>
      <c r="WGW2" s="275"/>
      <c r="WGX2" s="279"/>
      <c r="WGY2" s="275"/>
      <c r="WGZ2" s="279"/>
      <c r="WHA2" s="275"/>
      <c r="WHB2" s="279"/>
      <c r="WHC2" s="275"/>
      <c r="WHD2" s="279"/>
      <c r="WHE2" s="275"/>
      <c r="WHF2" s="279"/>
      <c r="WHG2" s="275"/>
      <c r="WHH2" s="279"/>
      <c r="WHI2" s="275"/>
      <c r="WHJ2" s="279"/>
      <c r="WHK2" s="275"/>
      <c r="WHL2" s="279"/>
      <c r="WHM2" s="275"/>
      <c r="WHN2" s="279"/>
      <c r="WHO2" s="275"/>
      <c r="WHP2" s="279"/>
      <c r="WHQ2" s="275"/>
      <c r="WHR2" s="279"/>
      <c r="WHS2" s="275"/>
      <c r="WHT2" s="279"/>
      <c r="WHU2" s="275"/>
      <c r="WHV2" s="279"/>
      <c r="WHW2" s="275"/>
      <c r="WHX2" s="279"/>
      <c r="WHY2" s="275"/>
      <c r="WHZ2" s="279"/>
      <c r="WIA2" s="275"/>
      <c r="WIB2" s="279"/>
      <c r="WIC2" s="275"/>
      <c r="WID2" s="279"/>
      <c r="WIE2" s="275"/>
      <c r="WIF2" s="279"/>
      <c r="WIG2" s="275"/>
      <c r="WIH2" s="279"/>
      <c r="WII2" s="275"/>
      <c r="WIJ2" s="279"/>
      <c r="WIK2" s="275"/>
      <c r="WIL2" s="279"/>
      <c r="WIM2" s="275"/>
      <c r="WIN2" s="279"/>
      <c r="WIO2" s="275"/>
      <c r="WIP2" s="279"/>
      <c r="WIQ2" s="275"/>
      <c r="WIR2" s="279"/>
      <c r="WIS2" s="275"/>
      <c r="WIT2" s="279"/>
      <c r="WIU2" s="275"/>
      <c r="WIV2" s="279"/>
      <c r="WIW2" s="275"/>
      <c r="WIX2" s="279"/>
      <c r="WIY2" s="275"/>
      <c r="WIZ2" s="279"/>
      <c r="WJA2" s="275"/>
      <c r="WJB2" s="279"/>
      <c r="WJC2" s="275"/>
      <c r="WJD2" s="279"/>
      <c r="WJE2" s="275"/>
      <c r="WJF2" s="279"/>
      <c r="WJG2" s="275"/>
      <c r="WJH2" s="279"/>
      <c r="WJI2" s="275"/>
      <c r="WJJ2" s="279"/>
      <c r="WJK2" s="275"/>
      <c r="WJL2" s="279"/>
      <c r="WJM2" s="275"/>
      <c r="WJN2" s="279"/>
      <c r="WJO2" s="275"/>
      <c r="WJP2" s="279"/>
      <c r="WJQ2" s="275"/>
      <c r="WJR2" s="279"/>
      <c r="WJS2" s="275"/>
      <c r="WJT2" s="279"/>
      <c r="WJU2" s="275"/>
      <c r="WJV2" s="279"/>
      <c r="WJW2" s="275"/>
      <c r="WJX2" s="279"/>
      <c r="WJY2" s="275"/>
      <c r="WJZ2" s="279"/>
      <c r="WKA2" s="275"/>
      <c r="WKB2" s="279"/>
      <c r="WKC2" s="275"/>
      <c r="WKD2" s="279"/>
      <c r="WKE2" s="275"/>
      <c r="WKF2" s="279"/>
      <c r="WKG2" s="275"/>
      <c r="WKH2" s="279"/>
      <c r="WKI2" s="275"/>
      <c r="WKJ2" s="279"/>
      <c r="WKK2" s="275"/>
      <c r="WKL2" s="279"/>
      <c r="WKM2" s="275"/>
      <c r="WKN2" s="279"/>
      <c r="WKO2" s="275"/>
      <c r="WKP2" s="279"/>
      <c r="WKQ2" s="275"/>
      <c r="WKR2" s="279"/>
      <c r="WKS2" s="275"/>
      <c r="WKT2" s="279"/>
      <c r="WKU2" s="275"/>
      <c r="WKV2" s="279"/>
      <c r="WKW2" s="275"/>
      <c r="WKX2" s="279"/>
      <c r="WKY2" s="275"/>
      <c r="WKZ2" s="279"/>
      <c r="WLA2" s="275"/>
      <c r="WLB2" s="279"/>
      <c r="WLC2" s="275"/>
      <c r="WLD2" s="279"/>
      <c r="WLE2" s="275"/>
      <c r="WLF2" s="279"/>
      <c r="WLG2" s="275"/>
      <c r="WLH2" s="279"/>
      <c r="WLI2" s="275"/>
      <c r="WLJ2" s="279"/>
      <c r="WLK2" s="275"/>
      <c r="WLL2" s="279"/>
      <c r="WLM2" s="275"/>
      <c r="WLN2" s="279"/>
      <c r="WLO2" s="275"/>
      <c r="WLP2" s="279"/>
      <c r="WLQ2" s="275"/>
      <c r="WLR2" s="279"/>
      <c r="WLS2" s="275"/>
      <c r="WLT2" s="279"/>
      <c r="WLU2" s="275"/>
      <c r="WLV2" s="279"/>
      <c r="WLW2" s="275"/>
      <c r="WLX2" s="279"/>
      <c r="WLY2" s="275"/>
      <c r="WLZ2" s="279"/>
      <c r="WMA2" s="275"/>
      <c r="WMB2" s="279"/>
      <c r="WMC2" s="275"/>
      <c r="WMD2" s="279"/>
      <c r="WME2" s="275"/>
      <c r="WMF2" s="279"/>
      <c r="WMG2" s="275"/>
      <c r="WMH2" s="279"/>
      <c r="WMI2" s="275"/>
      <c r="WMJ2" s="279"/>
      <c r="WMK2" s="275"/>
      <c r="WML2" s="279"/>
      <c r="WMM2" s="275"/>
      <c r="WMN2" s="279"/>
      <c r="WMO2" s="275"/>
      <c r="WMP2" s="279"/>
      <c r="WMQ2" s="275"/>
      <c r="WMR2" s="279"/>
      <c r="WMS2" s="275"/>
      <c r="WMT2" s="279"/>
      <c r="WMU2" s="275"/>
      <c r="WMV2" s="279"/>
      <c r="WMW2" s="275"/>
      <c r="WMX2" s="279"/>
      <c r="WMY2" s="275"/>
      <c r="WMZ2" s="279"/>
      <c r="WNA2" s="275"/>
      <c r="WNB2" s="279"/>
      <c r="WNC2" s="275"/>
      <c r="WND2" s="279"/>
      <c r="WNE2" s="275"/>
      <c r="WNF2" s="279"/>
      <c r="WNG2" s="275"/>
      <c r="WNH2" s="279"/>
      <c r="WNI2" s="275"/>
      <c r="WNJ2" s="279"/>
      <c r="WNK2" s="275"/>
      <c r="WNL2" s="279"/>
      <c r="WNM2" s="275"/>
      <c r="WNN2" s="279"/>
      <c r="WNO2" s="275"/>
      <c r="WNP2" s="279"/>
      <c r="WNQ2" s="275"/>
      <c r="WNR2" s="279"/>
      <c r="WNS2" s="275"/>
      <c r="WNT2" s="279"/>
      <c r="WNU2" s="275"/>
      <c r="WNV2" s="279"/>
      <c r="WNW2" s="275"/>
      <c r="WNX2" s="279"/>
      <c r="WNY2" s="275"/>
      <c r="WNZ2" s="279"/>
      <c r="WOA2" s="275"/>
      <c r="WOB2" s="279"/>
      <c r="WOC2" s="275"/>
      <c r="WOD2" s="279"/>
      <c r="WOE2" s="275"/>
      <c r="WOF2" s="279"/>
      <c r="WOG2" s="275"/>
      <c r="WOH2" s="279"/>
      <c r="WOI2" s="275"/>
      <c r="WOJ2" s="279"/>
      <c r="WOK2" s="275"/>
      <c r="WOL2" s="279"/>
      <c r="WOM2" s="275"/>
      <c r="WON2" s="279"/>
      <c r="WOO2" s="275"/>
      <c r="WOP2" s="279"/>
      <c r="WOQ2" s="275"/>
      <c r="WOR2" s="279"/>
      <c r="WOS2" s="275"/>
      <c r="WOT2" s="279"/>
      <c r="WOU2" s="275"/>
      <c r="WOV2" s="279"/>
      <c r="WOW2" s="275"/>
      <c r="WOX2" s="279"/>
      <c r="WOY2" s="275"/>
      <c r="WOZ2" s="279"/>
      <c r="WPA2" s="275"/>
      <c r="WPB2" s="279"/>
      <c r="WPC2" s="275"/>
      <c r="WPD2" s="279"/>
      <c r="WPE2" s="275"/>
      <c r="WPF2" s="279"/>
      <c r="WPG2" s="275"/>
      <c r="WPH2" s="279"/>
      <c r="WPI2" s="275"/>
      <c r="WPJ2" s="279"/>
      <c r="WPK2" s="275"/>
      <c r="WPL2" s="279"/>
      <c r="WPM2" s="275"/>
      <c r="WPN2" s="279"/>
      <c r="WPO2" s="275"/>
      <c r="WPP2" s="279"/>
      <c r="WPQ2" s="275"/>
      <c r="WPR2" s="279"/>
      <c r="WPS2" s="275"/>
      <c r="WPT2" s="279"/>
      <c r="WPU2" s="275"/>
      <c r="WPV2" s="279"/>
      <c r="WPW2" s="275"/>
      <c r="WPX2" s="279"/>
      <c r="WPY2" s="275"/>
      <c r="WPZ2" s="279"/>
      <c r="WQA2" s="275"/>
      <c r="WQB2" s="279"/>
      <c r="WQC2" s="275"/>
      <c r="WQD2" s="279"/>
      <c r="WQE2" s="275"/>
      <c r="WQF2" s="279"/>
      <c r="WQG2" s="275"/>
      <c r="WQH2" s="279"/>
      <c r="WQI2" s="275"/>
      <c r="WQJ2" s="279"/>
      <c r="WQK2" s="275"/>
      <c r="WQL2" s="279"/>
      <c r="WQM2" s="275"/>
      <c r="WQN2" s="279"/>
      <c r="WQO2" s="275"/>
      <c r="WQP2" s="279"/>
      <c r="WQQ2" s="275"/>
      <c r="WQR2" s="279"/>
      <c r="WQS2" s="275"/>
      <c r="WQT2" s="279"/>
      <c r="WQU2" s="275"/>
      <c r="WQV2" s="279"/>
      <c r="WQW2" s="275"/>
      <c r="WQX2" s="279"/>
      <c r="WQY2" s="275"/>
      <c r="WQZ2" s="279"/>
      <c r="WRA2" s="275"/>
      <c r="WRB2" s="279"/>
      <c r="WRC2" s="275"/>
      <c r="WRD2" s="279"/>
      <c r="WRE2" s="275"/>
      <c r="WRF2" s="279"/>
      <c r="WRG2" s="275"/>
      <c r="WRH2" s="279"/>
      <c r="WRI2" s="275"/>
      <c r="WRJ2" s="279"/>
      <c r="WRK2" s="275"/>
      <c r="WRL2" s="279"/>
      <c r="WRM2" s="275"/>
      <c r="WRN2" s="279"/>
      <c r="WRO2" s="275"/>
      <c r="WRP2" s="279"/>
      <c r="WRQ2" s="275"/>
      <c r="WRR2" s="279"/>
      <c r="WRS2" s="275"/>
      <c r="WRT2" s="279"/>
      <c r="WRU2" s="275"/>
      <c r="WRV2" s="279"/>
      <c r="WRW2" s="275"/>
      <c r="WRX2" s="279"/>
      <c r="WRY2" s="275"/>
      <c r="WRZ2" s="279"/>
      <c r="WSA2" s="275"/>
      <c r="WSB2" s="279"/>
      <c r="WSC2" s="275"/>
      <c r="WSD2" s="279"/>
      <c r="WSE2" s="275"/>
      <c r="WSF2" s="279"/>
      <c r="WSG2" s="275"/>
      <c r="WSH2" s="279"/>
      <c r="WSI2" s="275"/>
      <c r="WSJ2" s="279"/>
      <c r="WSK2" s="275"/>
      <c r="WSL2" s="279"/>
      <c r="WSM2" s="275"/>
      <c r="WSN2" s="279"/>
      <c r="WSO2" s="275"/>
      <c r="WSP2" s="279"/>
      <c r="WSQ2" s="275"/>
      <c r="WSR2" s="279"/>
      <c r="WSS2" s="275"/>
      <c r="WST2" s="279"/>
      <c r="WSU2" s="275"/>
      <c r="WSV2" s="279"/>
      <c r="WSW2" s="275"/>
      <c r="WSX2" s="279"/>
      <c r="WSY2" s="275"/>
      <c r="WSZ2" s="279"/>
      <c r="WTA2" s="275"/>
      <c r="WTB2" s="279"/>
      <c r="WTC2" s="275"/>
      <c r="WTD2" s="279"/>
      <c r="WTE2" s="275"/>
      <c r="WTF2" s="279"/>
      <c r="WTG2" s="275"/>
      <c r="WTH2" s="279"/>
      <c r="WTI2" s="275"/>
      <c r="WTJ2" s="279"/>
      <c r="WTK2" s="275"/>
      <c r="WTL2" s="279"/>
      <c r="WTM2" s="275"/>
      <c r="WTN2" s="279"/>
      <c r="WTO2" s="275"/>
      <c r="WTP2" s="279"/>
      <c r="WTQ2" s="275"/>
      <c r="WTR2" s="279"/>
      <c r="WTS2" s="275"/>
      <c r="WTT2" s="279"/>
      <c r="WTU2" s="275"/>
      <c r="WTV2" s="279"/>
      <c r="WTW2" s="275"/>
      <c r="WTX2" s="279"/>
      <c r="WTY2" s="275"/>
      <c r="WTZ2" s="279"/>
      <c r="WUA2" s="275"/>
      <c r="WUB2" s="279"/>
      <c r="WUC2" s="275"/>
      <c r="WUD2" s="279"/>
      <c r="WUE2" s="275"/>
      <c r="WUF2" s="279"/>
      <c r="WUG2" s="275"/>
      <c r="WUH2" s="279"/>
      <c r="WUI2" s="275"/>
      <c r="WUJ2" s="279"/>
      <c r="WUK2" s="275"/>
      <c r="WUL2" s="279"/>
      <c r="WUM2" s="275"/>
      <c r="WUN2" s="279"/>
      <c r="WUO2" s="275"/>
      <c r="WUP2" s="279"/>
      <c r="WUQ2" s="275"/>
      <c r="WUR2" s="279"/>
      <c r="WUS2" s="275"/>
      <c r="WUT2" s="279"/>
      <c r="WUU2" s="275"/>
      <c r="WUV2" s="279"/>
      <c r="WUW2" s="275"/>
      <c r="WUX2" s="279"/>
      <c r="WUY2" s="275"/>
      <c r="WUZ2" s="279"/>
      <c r="WVA2" s="275"/>
      <c r="WVB2" s="279"/>
      <c r="WVC2" s="275"/>
      <c r="WVD2" s="279"/>
      <c r="WVE2" s="275"/>
      <c r="WVF2" s="279"/>
      <c r="WVG2" s="275"/>
      <c r="WVH2" s="279"/>
      <c r="WVI2" s="275"/>
      <c r="WVJ2" s="279"/>
      <c r="WVK2" s="275"/>
      <c r="WVL2" s="279"/>
      <c r="WVM2" s="275"/>
      <c r="WVN2" s="279"/>
      <c r="WVO2" s="275"/>
      <c r="WVP2" s="279"/>
      <c r="WVQ2" s="275"/>
      <c r="WVR2" s="279"/>
      <c r="WVS2" s="275"/>
      <c r="WVT2" s="279"/>
      <c r="WVU2" s="275"/>
      <c r="WVV2" s="279"/>
      <c r="WVW2" s="275"/>
      <c r="WVX2" s="279"/>
      <c r="WVY2" s="275"/>
      <c r="WVZ2" s="279"/>
      <c r="WWA2" s="275"/>
      <c r="WWB2" s="279"/>
      <c r="WWC2" s="275"/>
      <c r="WWD2" s="279"/>
      <c r="WWE2" s="275"/>
      <c r="WWF2" s="279"/>
      <c r="WWG2" s="275"/>
      <c r="WWH2" s="279"/>
      <c r="WWI2" s="275"/>
      <c r="WWJ2" s="279"/>
      <c r="WWK2" s="275"/>
      <c r="WWL2" s="279"/>
      <c r="WWM2" s="275"/>
      <c r="WWN2" s="279"/>
      <c r="WWO2" s="275"/>
      <c r="WWP2" s="279"/>
      <c r="WWQ2" s="275"/>
      <c r="WWR2" s="279"/>
      <c r="WWS2" s="275"/>
      <c r="WWT2" s="279"/>
      <c r="WWU2" s="275"/>
      <c r="WWV2" s="279"/>
      <c r="WWW2" s="275"/>
      <c r="WWX2" s="279"/>
      <c r="WWY2" s="275"/>
      <c r="WWZ2" s="279"/>
      <c r="WXA2" s="275"/>
      <c r="WXB2" s="279"/>
      <c r="WXC2" s="275"/>
      <c r="WXD2" s="279"/>
      <c r="WXE2" s="275"/>
      <c r="WXF2" s="279"/>
      <c r="WXG2" s="275"/>
      <c r="WXH2" s="279"/>
      <c r="WXI2" s="275"/>
      <c r="WXJ2" s="279"/>
      <c r="WXK2" s="275"/>
      <c r="WXL2" s="279"/>
      <c r="WXM2" s="275"/>
      <c r="WXN2" s="279"/>
      <c r="WXO2" s="275"/>
      <c r="WXP2" s="279"/>
      <c r="WXQ2" s="275"/>
      <c r="WXR2" s="279"/>
      <c r="WXS2" s="275"/>
      <c r="WXT2" s="279"/>
      <c r="WXU2" s="275"/>
      <c r="WXV2" s="279"/>
      <c r="WXW2" s="275"/>
      <c r="WXX2" s="279"/>
      <c r="WXY2" s="275"/>
      <c r="WXZ2" s="279"/>
      <c r="WYA2" s="275"/>
      <c r="WYB2" s="279"/>
      <c r="WYC2" s="275"/>
      <c r="WYD2" s="279"/>
      <c r="WYE2" s="275"/>
      <c r="WYF2" s="279"/>
      <c r="WYG2" s="275"/>
      <c r="WYH2" s="279"/>
      <c r="WYI2" s="275"/>
      <c r="WYJ2" s="279"/>
      <c r="WYK2" s="275"/>
      <c r="WYL2" s="279"/>
      <c r="WYM2" s="275"/>
      <c r="WYN2" s="279"/>
      <c r="WYO2" s="275"/>
      <c r="WYP2" s="279"/>
      <c r="WYQ2" s="275"/>
      <c r="WYR2" s="279"/>
      <c r="WYS2" s="275"/>
      <c r="WYT2" s="279"/>
      <c r="WYU2" s="275"/>
      <c r="WYV2" s="279"/>
      <c r="WYW2" s="275"/>
      <c r="WYX2" s="279"/>
      <c r="WYY2" s="275"/>
      <c r="WYZ2" s="279"/>
      <c r="WZA2" s="275"/>
      <c r="WZB2" s="279"/>
      <c r="WZC2" s="275"/>
      <c r="WZD2" s="279"/>
      <c r="WZE2" s="275"/>
      <c r="WZF2" s="279"/>
      <c r="WZG2" s="275"/>
      <c r="WZH2" s="279"/>
      <c r="WZI2" s="275"/>
      <c r="WZJ2" s="279"/>
      <c r="WZK2" s="275"/>
      <c r="WZL2" s="279"/>
      <c r="WZM2" s="275"/>
      <c r="WZN2" s="279"/>
      <c r="WZO2" s="275"/>
      <c r="WZP2" s="279"/>
      <c r="WZQ2" s="275"/>
      <c r="WZR2" s="279"/>
      <c r="WZS2" s="275"/>
      <c r="WZT2" s="279"/>
      <c r="WZU2" s="275"/>
      <c r="WZV2" s="279"/>
      <c r="WZW2" s="275"/>
      <c r="WZX2" s="279"/>
      <c r="WZY2" s="275"/>
      <c r="WZZ2" s="279"/>
      <c r="XAA2" s="275"/>
      <c r="XAB2" s="279"/>
      <c r="XAC2" s="275"/>
      <c r="XAD2" s="279"/>
      <c r="XAE2" s="275"/>
      <c r="XAF2" s="279"/>
      <c r="XAG2" s="275"/>
      <c r="XAH2" s="279"/>
      <c r="XAI2" s="275"/>
      <c r="XAJ2" s="279"/>
      <c r="XAK2" s="275"/>
      <c r="XAL2" s="279"/>
      <c r="XAM2" s="275"/>
      <c r="XAN2" s="279"/>
      <c r="XAO2" s="275"/>
      <c r="XAP2" s="279"/>
      <c r="XAQ2" s="275"/>
      <c r="XAR2" s="279"/>
      <c r="XAS2" s="275"/>
      <c r="XAT2" s="279"/>
      <c r="XAU2" s="275"/>
      <c r="XAV2" s="279"/>
      <c r="XAW2" s="275"/>
      <c r="XAX2" s="279"/>
      <c r="XAY2" s="275"/>
      <c r="XAZ2" s="279"/>
      <c r="XBA2" s="275"/>
      <c r="XBB2" s="279"/>
      <c r="XBC2" s="275"/>
      <c r="XBD2" s="279"/>
      <c r="XBE2" s="275"/>
      <c r="XBF2" s="279"/>
      <c r="XBG2" s="275"/>
      <c r="XBH2" s="279"/>
      <c r="XBI2" s="275"/>
      <c r="XBJ2" s="279"/>
      <c r="XBK2" s="275"/>
      <c r="XBL2" s="279"/>
      <c r="XBM2" s="275"/>
      <c r="XBN2" s="279"/>
      <c r="XBO2" s="275"/>
      <c r="XBP2" s="279"/>
      <c r="XBQ2" s="275"/>
      <c r="XBR2" s="279"/>
      <c r="XBS2" s="275"/>
      <c r="XBT2" s="279"/>
      <c r="XBU2" s="275"/>
      <c r="XBV2" s="279"/>
      <c r="XBW2" s="275"/>
      <c r="XBX2" s="279"/>
      <c r="XBY2" s="275"/>
      <c r="XBZ2" s="279"/>
      <c r="XCA2" s="275"/>
      <c r="XCB2" s="279"/>
      <c r="XCC2" s="275"/>
      <c r="XCD2" s="279"/>
      <c r="XCE2" s="275"/>
      <c r="XCF2" s="279"/>
      <c r="XCG2" s="275"/>
      <c r="XCH2" s="279"/>
      <c r="XCI2" s="275"/>
      <c r="XCJ2" s="279"/>
      <c r="XCK2" s="275"/>
      <c r="XCL2" s="279"/>
      <c r="XCM2" s="275"/>
      <c r="XCN2" s="279"/>
      <c r="XCO2" s="275"/>
      <c r="XCP2" s="279"/>
      <c r="XCQ2" s="275"/>
      <c r="XCR2" s="279"/>
      <c r="XCS2" s="275"/>
      <c r="XCT2" s="279"/>
      <c r="XCU2" s="275"/>
      <c r="XCV2" s="279"/>
      <c r="XCW2" s="275"/>
      <c r="XCX2" s="279"/>
      <c r="XCY2" s="275"/>
      <c r="XCZ2" s="279"/>
      <c r="XDA2" s="275"/>
      <c r="XDB2" s="279"/>
      <c r="XDC2" s="275"/>
      <c r="XDD2" s="279"/>
      <c r="XDE2" s="275"/>
      <c r="XDF2" s="279"/>
      <c r="XDG2" s="275"/>
      <c r="XDH2" s="279"/>
      <c r="XDI2" s="275"/>
      <c r="XDJ2" s="279"/>
      <c r="XDK2" s="275"/>
      <c r="XDL2" s="279"/>
      <c r="XDM2" s="275"/>
      <c r="XDN2" s="279"/>
      <c r="XDO2" s="275"/>
      <c r="XDP2" s="279"/>
      <c r="XDQ2" s="275"/>
      <c r="XDR2" s="279"/>
      <c r="XDS2" s="275"/>
      <c r="XDT2" s="279"/>
      <c r="XDU2" s="275"/>
      <c r="XDV2" s="279"/>
      <c r="XDW2" s="275"/>
      <c r="XDX2" s="279"/>
      <c r="XDY2" s="275"/>
      <c r="XDZ2" s="279"/>
      <c r="XEA2" s="275"/>
      <c r="XEB2" s="279"/>
      <c r="XEC2" s="275"/>
      <c r="XED2" s="279"/>
      <c r="XEE2" s="275"/>
      <c r="XEF2" s="279"/>
      <c r="XEG2" s="275"/>
      <c r="XEH2" s="279"/>
      <c r="XEI2" s="275"/>
      <c r="XEJ2" s="279"/>
      <c r="XEK2" s="275"/>
      <c r="XEL2" s="279"/>
      <c r="XEM2" s="275"/>
      <c r="XEN2" s="279"/>
      <c r="XEO2" s="275"/>
      <c r="XEP2" s="279"/>
      <c r="XEQ2" s="275"/>
      <c r="XER2" s="279"/>
      <c r="XES2" s="275"/>
      <c r="XET2" s="279"/>
      <c r="XEU2" s="275"/>
      <c r="XEV2" s="279"/>
      <c r="XEW2" s="275"/>
      <c r="XEX2" s="279"/>
      <c r="XEY2" s="275"/>
      <c r="XEZ2" s="279"/>
      <c r="XFA2" s="275"/>
      <c r="XFB2" s="279"/>
      <c r="XFC2" s="275"/>
      <c r="XFD2" s="279"/>
    </row>
    <row r="3" spans="1:16384" ht="17.399999999999999">
      <c r="A3" s="1245" t="s">
        <v>2463</v>
      </c>
      <c r="B3" s="1245"/>
      <c r="C3" s="1245"/>
      <c r="D3" s="1245"/>
      <c r="E3" s="1245"/>
      <c r="F3" s="1245"/>
      <c r="G3" s="1245"/>
      <c r="H3" s="1245"/>
      <c r="I3" s="1245"/>
      <c r="J3" s="1245"/>
      <c r="K3" s="1245"/>
      <c r="L3" s="1245"/>
      <c r="M3" s="1245"/>
      <c r="N3" s="1245"/>
      <c r="O3" s="1245"/>
      <c r="P3" s="1245"/>
      <c r="Q3" s="1245"/>
      <c r="R3" s="1245"/>
      <c r="S3" s="1245"/>
      <c r="T3" s="1245"/>
      <c r="U3" s="1245"/>
      <c r="V3" s="1245"/>
      <c r="W3" s="1245"/>
      <c r="X3" s="1245"/>
      <c r="Y3" s="1245"/>
      <c r="Z3" s="1245"/>
    </row>
    <row r="4" spans="1:16384" ht="17.399999999999999">
      <c r="A4" s="1246" t="s">
        <v>2462</v>
      </c>
      <c r="B4" s="1246"/>
      <c r="C4" s="1246"/>
      <c r="D4" s="1246"/>
      <c r="E4" s="1246"/>
      <c r="F4" s="1246"/>
      <c r="G4" s="1246"/>
      <c r="H4" s="1246"/>
      <c r="I4" s="1246"/>
      <c r="J4" s="1246"/>
      <c r="K4" s="1246"/>
      <c r="L4" s="1246"/>
      <c r="M4" s="1246"/>
      <c r="N4" s="1246"/>
      <c r="O4" s="1246"/>
      <c r="P4" s="1246"/>
      <c r="Q4" s="1246"/>
      <c r="R4" s="1246"/>
      <c r="S4" s="1246"/>
      <c r="T4" s="1246"/>
      <c r="U4" s="1246"/>
      <c r="V4" s="1246"/>
      <c r="W4" s="1246"/>
      <c r="X4" s="1246"/>
      <c r="Y4" s="1246"/>
      <c r="Z4" s="1246"/>
    </row>
    <row r="5" spans="1:16384">
      <c r="Z5" s="56" t="s">
        <v>562</v>
      </c>
    </row>
    <row r="6" spans="1:16384" s="282" customFormat="1" ht="17.25" customHeight="1">
      <c r="A6" s="1316" t="s">
        <v>280</v>
      </c>
      <c r="B6" s="1316" t="s">
        <v>1363</v>
      </c>
      <c r="C6" s="1317" t="s">
        <v>541</v>
      </c>
      <c r="D6" s="1317"/>
      <c r="E6" s="1317"/>
      <c r="F6" s="1317"/>
      <c r="G6" s="1317"/>
      <c r="H6" s="1317"/>
      <c r="I6" s="1317"/>
      <c r="J6" s="1317"/>
      <c r="K6" s="1318" t="s">
        <v>535</v>
      </c>
      <c r="L6" s="1318"/>
      <c r="M6" s="1318"/>
      <c r="N6" s="1318"/>
      <c r="O6" s="1318"/>
      <c r="P6" s="1318"/>
      <c r="Q6" s="1318"/>
      <c r="R6" s="1318"/>
      <c r="S6" s="1316" t="s">
        <v>1364</v>
      </c>
      <c r="T6" s="1316"/>
      <c r="U6" s="1316"/>
      <c r="V6" s="1316"/>
      <c r="W6" s="1316"/>
      <c r="X6" s="1316"/>
      <c r="Y6" s="1316"/>
      <c r="Z6" s="1316"/>
    </row>
    <row r="7" spans="1:16384" s="282" customFormat="1" ht="21" customHeight="1">
      <c r="A7" s="1316"/>
      <c r="B7" s="1316"/>
      <c r="C7" s="1316" t="s">
        <v>266</v>
      </c>
      <c r="D7" s="1316" t="s">
        <v>636</v>
      </c>
      <c r="E7" s="1316" t="s">
        <v>479</v>
      </c>
      <c r="F7" s="1316"/>
      <c r="G7" s="1316"/>
      <c r="H7" s="1316"/>
      <c r="I7" s="1316"/>
      <c r="J7" s="1316"/>
      <c r="K7" s="1319" t="s">
        <v>266</v>
      </c>
      <c r="L7" s="1316" t="s">
        <v>636</v>
      </c>
      <c r="M7" s="1316" t="s">
        <v>479</v>
      </c>
      <c r="N7" s="1316"/>
      <c r="O7" s="1316"/>
      <c r="P7" s="1316"/>
      <c r="Q7" s="1316"/>
      <c r="R7" s="1316"/>
      <c r="S7" s="1316" t="s">
        <v>266</v>
      </c>
      <c r="T7" s="1316" t="s">
        <v>636</v>
      </c>
      <c r="U7" s="1316" t="s">
        <v>479</v>
      </c>
      <c r="V7" s="1316"/>
      <c r="W7" s="1316"/>
      <c r="X7" s="1316"/>
      <c r="Y7" s="1316"/>
      <c r="Z7" s="1316"/>
    </row>
    <row r="8" spans="1:16384" s="282" customFormat="1" ht="18" customHeight="1">
      <c r="A8" s="1316"/>
      <c r="B8" s="1316"/>
      <c r="C8" s="1316"/>
      <c r="D8" s="1316"/>
      <c r="E8" s="1316" t="s">
        <v>266</v>
      </c>
      <c r="F8" s="1316" t="s">
        <v>1365</v>
      </c>
      <c r="G8" s="1316"/>
      <c r="H8" s="1316" t="s">
        <v>1366</v>
      </c>
      <c r="I8" s="1316" t="s">
        <v>1367</v>
      </c>
      <c r="J8" s="1316" t="s">
        <v>1368</v>
      </c>
      <c r="K8" s="1319"/>
      <c r="L8" s="1316"/>
      <c r="M8" s="1316" t="s">
        <v>266</v>
      </c>
      <c r="N8" s="1316" t="s">
        <v>1365</v>
      </c>
      <c r="O8" s="1316"/>
      <c r="P8" s="1316" t="s">
        <v>1366</v>
      </c>
      <c r="Q8" s="1321" t="s">
        <v>1367</v>
      </c>
      <c r="R8" s="1322" t="s">
        <v>1368</v>
      </c>
      <c r="S8" s="1316"/>
      <c r="T8" s="1316"/>
      <c r="U8" s="1316" t="s">
        <v>266</v>
      </c>
      <c r="V8" s="1316" t="s">
        <v>1365</v>
      </c>
      <c r="W8" s="1316"/>
      <c r="X8" s="1316" t="s">
        <v>1366</v>
      </c>
      <c r="Y8" s="1316" t="s">
        <v>1367</v>
      </c>
      <c r="Z8" s="1316" t="s">
        <v>1368</v>
      </c>
    </row>
    <row r="9" spans="1:16384" s="282" customFormat="1" ht="64.5" customHeight="1">
      <c r="A9" s="1316"/>
      <c r="B9" s="1316"/>
      <c r="C9" s="1316"/>
      <c r="D9" s="1316"/>
      <c r="E9" s="1316"/>
      <c r="F9" s="283" t="s">
        <v>1323</v>
      </c>
      <c r="G9" s="283" t="s">
        <v>1322</v>
      </c>
      <c r="H9" s="1316"/>
      <c r="I9" s="1316"/>
      <c r="J9" s="1316"/>
      <c r="K9" s="1319"/>
      <c r="L9" s="1316"/>
      <c r="M9" s="1316"/>
      <c r="N9" s="283" t="s">
        <v>1323</v>
      </c>
      <c r="O9" s="284" t="s">
        <v>1322</v>
      </c>
      <c r="P9" s="1316"/>
      <c r="Q9" s="1321"/>
      <c r="R9" s="1322"/>
      <c r="S9" s="1316"/>
      <c r="T9" s="1316"/>
      <c r="U9" s="1316"/>
      <c r="V9" s="283" t="s">
        <v>1323</v>
      </c>
      <c r="W9" s="283" t="s">
        <v>1322</v>
      </c>
      <c r="X9" s="1316"/>
      <c r="Y9" s="1316"/>
      <c r="Z9" s="1316"/>
    </row>
    <row r="10" spans="1:16384" s="282" customFormat="1" ht="15.75" customHeight="1">
      <c r="A10" s="283" t="s">
        <v>268</v>
      </c>
      <c r="B10" s="283" t="s">
        <v>269</v>
      </c>
      <c r="C10" s="283">
        <v>1</v>
      </c>
      <c r="D10" s="283">
        <v>2</v>
      </c>
      <c r="E10" s="283" t="s">
        <v>1369</v>
      </c>
      <c r="F10" s="283">
        <v>4</v>
      </c>
      <c r="G10" s="283">
        <v>5</v>
      </c>
      <c r="H10" s="283">
        <v>6</v>
      </c>
      <c r="I10" s="283">
        <v>7</v>
      </c>
      <c r="J10" s="283">
        <v>8</v>
      </c>
      <c r="K10" s="285">
        <v>9</v>
      </c>
      <c r="L10" s="283">
        <v>10</v>
      </c>
      <c r="M10" s="283" t="s">
        <v>1370</v>
      </c>
      <c r="N10" s="283">
        <v>12</v>
      </c>
      <c r="O10" s="284">
        <v>13</v>
      </c>
      <c r="P10" s="283">
        <v>14</v>
      </c>
      <c r="Q10" s="286">
        <v>15</v>
      </c>
      <c r="R10" s="287">
        <v>16</v>
      </c>
      <c r="S10" s="283" t="s">
        <v>1371</v>
      </c>
      <c r="T10" s="283" t="s">
        <v>1372</v>
      </c>
      <c r="U10" s="283" t="s">
        <v>1373</v>
      </c>
      <c r="V10" s="283" t="s">
        <v>1374</v>
      </c>
      <c r="W10" s="283" t="s">
        <v>1375</v>
      </c>
      <c r="X10" s="283" t="s">
        <v>1376</v>
      </c>
      <c r="Y10" s="283" t="s">
        <v>1377</v>
      </c>
      <c r="Z10" s="283" t="s">
        <v>1378</v>
      </c>
    </row>
    <row r="11" spans="1:16384" s="292" customFormat="1" ht="18.75" customHeight="1">
      <c r="A11" s="288"/>
      <c r="B11" s="289" t="s">
        <v>613</v>
      </c>
      <c r="C11" s="983">
        <f>D11+E11</f>
        <v>3750682000000</v>
      </c>
      <c r="D11" s="983">
        <f>SUM(D12:D19)-1000000</f>
        <v>3150701000000</v>
      </c>
      <c r="E11" s="983">
        <f>SUM(E12:E19)</f>
        <v>599981000000</v>
      </c>
      <c r="F11" s="983">
        <f t="shared" ref="F11:M11" si="0">SUM(F12:F19)</f>
        <v>0</v>
      </c>
      <c r="G11" s="983">
        <f>SUM(G12:G19)</f>
        <v>599981000000</v>
      </c>
      <c r="H11" s="983">
        <f t="shared" si="0"/>
        <v>0</v>
      </c>
      <c r="I11" s="983">
        <f>SUM(I12:I19)</f>
        <v>595481000000</v>
      </c>
      <c r="J11" s="983">
        <f t="shared" si="0"/>
        <v>4500000000</v>
      </c>
      <c r="K11" s="983">
        <f t="shared" si="0"/>
        <v>6077212647287</v>
      </c>
      <c r="L11" s="983">
        <f>SUM(L12:L19)</f>
        <v>3697226716400</v>
      </c>
      <c r="M11" s="983">
        <f t="shared" si="0"/>
        <v>2379985930887</v>
      </c>
      <c r="N11" s="988"/>
      <c r="O11" s="983">
        <f>SUM(O12:O19)</f>
        <v>2379985930887</v>
      </c>
      <c r="P11" s="983"/>
      <c r="Q11" s="983">
        <f>SUM(Q12:Q19)</f>
        <v>2375721710887</v>
      </c>
      <c r="R11" s="989">
        <f>SUM(R12:R19)</f>
        <v>4264220000</v>
      </c>
      <c r="S11" s="290">
        <f>K11/C11*100</f>
        <v>162.02953615601109</v>
      </c>
      <c r="T11" s="290">
        <f t="shared" ref="T11:T19" si="1">L11/D11*100</f>
        <v>117.34616253335368</v>
      </c>
      <c r="U11" s="290">
        <f t="shared" ref="U11:U19" si="2">M11/E11*100</f>
        <v>396.67688324913621</v>
      </c>
      <c r="V11" s="290"/>
      <c r="W11" s="290">
        <f t="shared" ref="W11:W19" si="3">O11/G11*100</f>
        <v>396.67688324913621</v>
      </c>
      <c r="X11" s="290"/>
      <c r="Y11" s="290">
        <f t="shared" ref="Y11:Y19" si="4">Q11/I11*100</f>
        <v>398.95844046862959</v>
      </c>
      <c r="Z11" s="291"/>
    </row>
    <row r="12" spans="1:16384" s="282" customFormat="1" ht="18.75" customHeight="1">
      <c r="A12" s="283">
        <v>1</v>
      </c>
      <c r="B12" s="293" t="s">
        <v>1379</v>
      </c>
      <c r="C12" s="984">
        <f>D12+E12</f>
        <v>531816000000</v>
      </c>
      <c r="D12" s="985">
        <v>427845000000</v>
      </c>
      <c r="E12" s="985">
        <f t="shared" ref="E12:E19" si="5">F12+G12</f>
        <v>103971000000</v>
      </c>
      <c r="F12" s="986"/>
      <c r="G12" s="985">
        <f>I12+J12</f>
        <v>103971000000</v>
      </c>
      <c r="H12" s="986"/>
      <c r="I12" s="985">
        <f>103971000000-J12</f>
        <v>103391000000</v>
      </c>
      <c r="J12" s="987">
        <f>'61.31'!F54</f>
        <v>580000000</v>
      </c>
      <c r="K12" s="984">
        <f>L12+M12</f>
        <v>640991981746</v>
      </c>
      <c r="L12" s="985">
        <v>488150000000</v>
      </c>
      <c r="M12" s="985">
        <f>O12</f>
        <v>152841981746</v>
      </c>
      <c r="N12" s="986"/>
      <c r="O12" s="984">
        <f t="shared" ref="O12:O19" si="6">Q12+R12</f>
        <v>152841981746</v>
      </c>
      <c r="P12" s="984"/>
      <c r="Q12" s="990">
        <f>152841981746-R12</f>
        <v>152358901746</v>
      </c>
      <c r="R12" s="991">
        <f>'58.31'!M12</f>
        <v>483080000</v>
      </c>
      <c r="S12" s="295">
        <f t="shared" ref="S12:S19" si="7">K12/C12*100</f>
        <v>120.52890130157799</v>
      </c>
      <c r="T12" s="295">
        <f t="shared" si="1"/>
        <v>114.09505778962009</v>
      </c>
      <c r="U12" s="295">
        <f t="shared" si="2"/>
        <v>147.00443560800608</v>
      </c>
      <c r="V12" s="294"/>
      <c r="W12" s="295">
        <f t="shared" si="3"/>
        <v>147.00443560800608</v>
      </c>
      <c r="X12" s="294"/>
      <c r="Y12" s="295">
        <f t="shared" si="4"/>
        <v>147.36186103819483</v>
      </c>
      <c r="Z12" s="296"/>
    </row>
    <row r="13" spans="1:16384" s="282" customFormat="1" ht="18.75" customHeight="1">
      <c r="A13" s="283">
        <v>2</v>
      </c>
      <c r="B13" s="297" t="s">
        <v>1355</v>
      </c>
      <c r="C13" s="984">
        <f>D13+E13</f>
        <v>500582000000</v>
      </c>
      <c r="D13" s="985">
        <v>419008000000</v>
      </c>
      <c r="E13" s="985">
        <f t="shared" si="5"/>
        <v>81574000000</v>
      </c>
      <c r="F13" s="986"/>
      <c r="G13" s="985">
        <f t="shared" ref="G13:G19" si="8">I13+J13</f>
        <v>81574000000</v>
      </c>
      <c r="H13" s="986"/>
      <c r="I13" s="985">
        <f>81574000000-J13</f>
        <v>80624000000</v>
      </c>
      <c r="J13" s="987">
        <f>'61.31'!F55</f>
        <v>950000000</v>
      </c>
      <c r="K13" s="984">
        <f t="shared" ref="K13:K19" si="9">L13+M13</f>
        <v>681607852950</v>
      </c>
      <c r="L13" s="985">
        <v>462043245000</v>
      </c>
      <c r="M13" s="985">
        <f t="shared" ref="M13:M19" si="10">O13</f>
        <v>219564607950</v>
      </c>
      <c r="N13" s="986"/>
      <c r="O13" s="984">
        <f t="shared" si="6"/>
        <v>219564607950</v>
      </c>
      <c r="P13" s="984"/>
      <c r="Q13" s="992">
        <f>219564607950-R13</f>
        <v>218683567950</v>
      </c>
      <c r="R13" s="991">
        <f>'58.31'!M13</f>
        <v>881040000</v>
      </c>
      <c r="S13" s="295">
        <f t="shared" si="7"/>
        <v>136.1630767686413</v>
      </c>
      <c r="T13" s="295">
        <f t="shared" si="1"/>
        <v>110.27074542729494</v>
      </c>
      <c r="U13" s="295">
        <f t="shared" si="2"/>
        <v>269.16003622477751</v>
      </c>
      <c r="V13" s="294"/>
      <c r="W13" s="295">
        <f t="shared" si="3"/>
        <v>269.16003622477751</v>
      </c>
      <c r="X13" s="294"/>
      <c r="Y13" s="295">
        <f t="shared" si="4"/>
        <v>271.23879731841635</v>
      </c>
      <c r="Z13" s="296"/>
    </row>
    <row r="14" spans="1:16384" s="282" customFormat="1" ht="18.75" customHeight="1">
      <c r="A14" s="283">
        <v>3</v>
      </c>
      <c r="B14" s="297" t="s">
        <v>1356</v>
      </c>
      <c r="C14" s="984">
        <f t="shared" ref="C14:C19" si="11">D14+E14</f>
        <v>505430000000</v>
      </c>
      <c r="D14" s="985">
        <v>423150000000</v>
      </c>
      <c r="E14" s="985">
        <f t="shared" si="5"/>
        <v>82280000000</v>
      </c>
      <c r="F14" s="986"/>
      <c r="G14" s="985">
        <f t="shared" si="8"/>
        <v>82280000000</v>
      </c>
      <c r="H14" s="986"/>
      <c r="I14" s="985">
        <f>82280000000-J14</f>
        <v>81540000000</v>
      </c>
      <c r="J14" s="987">
        <f>'61.31'!F56</f>
        <v>740000000</v>
      </c>
      <c r="K14" s="984">
        <f t="shared" si="9"/>
        <v>889558781198</v>
      </c>
      <c r="L14" s="985">
        <v>515663600000</v>
      </c>
      <c r="M14" s="985">
        <f t="shared" si="10"/>
        <v>373895181198</v>
      </c>
      <c r="N14" s="986"/>
      <c r="O14" s="984">
        <f t="shared" si="6"/>
        <v>373895181198</v>
      </c>
      <c r="P14" s="984"/>
      <c r="Q14" s="993">
        <f>373895181198-R14</f>
        <v>373170181198</v>
      </c>
      <c r="R14" s="991">
        <f>'58.31'!M14</f>
        <v>725000000</v>
      </c>
      <c r="S14" s="295">
        <f t="shared" si="7"/>
        <v>176.00039198266822</v>
      </c>
      <c r="T14" s="295">
        <f t="shared" si="1"/>
        <v>121.86307455984876</v>
      </c>
      <c r="U14" s="295">
        <f t="shared" si="2"/>
        <v>454.41806173796789</v>
      </c>
      <c r="V14" s="294"/>
      <c r="W14" s="295">
        <f t="shared" si="3"/>
        <v>454.41806173796789</v>
      </c>
      <c r="X14" s="294"/>
      <c r="Y14" s="295">
        <f t="shared" si="4"/>
        <v>457.65290801815058</v>
      </c>
      <c r="Z14" s="296"/>
    </row>
    <row r="15" spans="1:16384" s="282" customFormat="1" ht="18.75" customHeight="1">
      <c r="A15" s="283">
        <v>4</v>
      </c>
      <c r="B15" s="297" t="s">
        <v>1380</v>
      </c>
      <c r="C15" s="984">
        <f t="shared" si="11"/>
        <v>386374000000</v>
      </c>
      <c r="D15" s="985">
        <v>299515000000</v>
      </c>
      <c r="E15" s="985">
        <f t="shared" si="5"/>
        <v>86859000000</v>
      </c>
      <c r="F15" s="986"/>
      <c r="G15" s="985">
        <f t="shared" si="8"/>
        <v>86859000000</v>
      </c>
      <c r="H15" s="986"/>
      <c r="I15" s="985">
        <f>86859000000-J15</f>
        <v>86529000000</v>
      </c>
      <c r="J15" s="987">
        <f>'61.31'!F57</f>
        <v>330000000</v>
      </c>
      <c r="K15" s="984">
        <f t="shared" si="9"/>
        <v>789813914230</v>
      </c>
      <c r="L15" s="985">
        <v>368260000000</v>
      </c>
      <c r="M15" s="985">
        <f t="shared" si="10"/>
        <v>421553914230</v>
      </c>
      <c r="N15" s="986"/>
      <c r="O15" s="984">
        <f t="shared" si="6"/>
        <v>421553914230</v>
      </c>
      <c r="P15" s="984"/>
      <c r="Q15" s="984">
        <f>421553914230-R15</f>
        <v>421238914230</v>
      </c>
      <c r="R15" s="991">
        <f>'58.31'!M15</f>
        <v>315000000</v>
      </c>
      <c r="S15" s="295">
        <f t="shared" si="7"/>
        <v>204.41694167568212</v>
      </c>
      <c r="T15" s="295">
        <f t="shared" si="1"/>
        <v>122.95210590454569</v>
      </c>
      <c r="U15" s="295">
        <f t="shared" si="2"/>
        <v>485.33130041791867</v>
      </c>
      <c r="V15" s="294"/>
      <c r="W15" s="295">
        <f t="shared" si="3"/>
        <v>485.33130041791867</v>
      </c>
      <c r="X15" s="294"/>
      <c r="Y15" s="295">
        <f t="shared" si="4"/>
        <v>486.81819301043578</v>
      </c>
      <c r="Z15" s="296"/>
    </row>
    <row r="16" spans="1:16384" s="282" customFormat="1" ht="18.75" customHeight="1">
      <c r="A16" s="283">
        <v>5</v>
      </c>
      <c r="B16" s="297" t="s">
        <v>1358</v>
      </c>
      <c r="C16" s="984">
        <f t="shared" si="11"/>
        <v>660770000000</v>
      </c>
      <c r="D16" s="985">
        <v>588268000000</v>
      </c>
      <c r="E16" s="985">
        <f t="shared" si="5"/>
        <v>72502000000</v>
      </c>
      <c r="F16" s="986"/>
      <c r="G16" s="985">
        <f t="shared" si="8"/>
        <v>72502000000</v>
      </c>
      <c r="H16" s="986"/>
      <c r="I16" s="985">
        <f>72502000000-J16</f>
        <v>71762000000</v>
      </c>
      <c r="J16" s="987">
        <f>'61.31'!F58</f>
        <v>740000000</v>
      </c>
      <c r="K16" s="984">
        <f t="shared" si="9"/>
        <v>1047489478600</v>
      </c>
      <c r="L16" s="985">
        <v>685826400000</v>
      </c>
      <c r="M16" s="985">
        <f t="shared" si="10"/>
        <v>361663078600</v>
      </c>
      <c r="N16" s="986"/>
      <c r="O16" s="984">
        <f t="shared" si="6"/>
        <v>361663078600</v>
      </c>
      <c r="P16" s="984"/>
      <c r="Q16" s="984">
        <f>361663078600-R16</f>
        <v>360927978600</v>
      </c>
      <c r="R16" s="991">
        <f>'58.31'!M16</f>
        <v>735100000</v>
      </c>
      <c r="S16" s="295">
        <f t="shared" si="7"/>
        <v>158.52558054996445</v>
      </c>
      <c r="T16" s="295">
        <f t="shared" si="1"/>
        <v>116.58400592927035</v>
      </c>
      <c r="U16" s="295">
        <f t="shared" si="2"/>
        <v>498.83186477614413</v>
      </c>
      <c r="V16" s="294"/>
      <c r="W16" s="295">
        <f t="shared" si="3"/>
        <v>498.83186477614413</v>
      </c>
      <c r="X16" s="294"/>
      <c r="Y16" s="295">
        <f t="shared" si="4"/>
        <v>502.95139293776651</v>
      </c>
      <c r="Z16" s="296"/>
    </row>
    <row r="17" spans="1:26" s="282" customFormat="1" ht="18.75" customHeight="1">
      <c r="A17" s="283">
        <v>6</v>
      </c>
      <c r="B17" s="297" t="s">
        <v>1381</v>
      </c>
      <c r="C17" s="984">
        <f>D17+E17</f>
        <v>155406000000</v>
      </c>
      <c r="D17" s="985">
        <v>128299000000</v>
      </c>
      <c r="E17" s="985">
        <f t="shared" si="5"/>
        <v>27107000000</v>
      </c>
      <c r="F17" s="986"/>
      <c r="G17" s="985">
        <f t="shared" si="8"/>
        <v>27107000000</v>
      </c>
      <c r="H17" s="986"/>
      <c r="I17" s="985">
        <f>27107000000-J17</f>
        <v>26897000000</v>
      </c>
      <c r="J17" s="987">
        <f>'61.31'!F59</f>
        <v>210000000</v>
      </c>
      <c r="K17" s="984">
        <f t="shared" si="9"/>
        <v>380540535599</v>
      </c>
      <c r="L17" s="985">
        <v>156596523000</v>
      </c>
      <c r="M17" s="985">
        <f t="shared" si="10"/>
        <v>223944012599</v>
      </c>
      <c r="N17" s="986"/>
      <c r="O17" s="984">
        <f t="shared" si="6"/>
        <v>223944012599</v>
      </c>
      <c r="P17" s="984"/>
      <c r="Q17" s="984">
        <f>223944012599-R17</f>
        <v>223734012599</v>
      </c>
      <c r="R17" s="991">
        <f>'58.31'!M17</f>
        <v>210000000</v>
      </c>
      <c r="S17" s="295">
        <f t="shared" si="7"/>
        <v>244.86862514896464</v>
      </c>
      <c r="T17" s="295">
        <f t="shared" si="1"/>
        <v>122.05591859640373</v>
      </c>
      <c r="U17" s="295">
        <f t="shared" si="2"/>
        <v>826.1482738739071</v>
      </c>
      <c r="V17" s="294"/>
      <c r="W17" s="295">
        <f t="shared" si="3"/>
        <v>826.1482738739071</v>
      </c>
      <c r="X17" s="294"/>
      <c r="Y17" s="295">
        <f t="shared" si="4"/>
        <v>831.8177216752797</v>
      </c>
      <c r="Z17" s="296"/>
    </row>
    <row r="18" spans="1:26" s="282" customFormat="1" ht="18.75" customHeight="1">
      <c r="A18" s="283">
        <v>7</v>
      </c>
      <c r="B18" s="297" t="s">
        <v>1360</v>
      </c>
      <c r="C18" s="984">
        <f t="shared" si="11"/>
        <v>381683000000</v>
      </c>
      <c r="D18" s="985">
        <v>327489000000</v>
      </c>
      <c r="E18" s="985">
        <f t="shared" si="5"/>
        <v>54194000000</v>
      </c>
      <c r="F18" s="986"/>
      <c r="G18" s="985">
        <f t="shared" si="8"/>
        <v>54194000000</v>
      </c>
      <c r="H18" s="986"/>
      <c r="I18" s="985">
        <f>54194000000-J18</f>
        <v>53814000000</v>
      </c>
      <c r="J18" s="987">
        <f>'61.31'!F60</f>
        <v>380000000</v>
      </c>
      <c r="K18" s="984">
        <f t="shared" si="9"/>
        <v>565060227815</v>
      </c>
      <c r="L18" s="985">
        <v>386062500000</v>
      </c>
      <c r="M18" s="985">
        <f t="shared" si="10"/>
        <v>178997727815</v>
      </c>
      <c r="N18" s="986"/>
      <c r="O18" s="984">
        <f t="shared" si="6"/>
        <v>178997727815</v>
      </c>
      <c r="P18" s="984"/>
      <c r="Q18" s="984">
        <f>178997727815-R18</f>
        <v>178652727815</v>
      </c>
      <c r="R18" s="991">
        <f>'58.31'!M18</f>
        <v>345000000</v>
      </c>
      <c r="S18" s="295">
        <f t="shared" si="7"/>
        <v>148.04437918770287</v>
      </c>
      <c r="T18" s="295">
        <f t="shared" si="1"/>
        <v>117.88563890695565</v>
      </c>
      <c r="U18" s="295">
        <f t="shared" si="2"/>
        <v>330.29067390301509</v>
      </c>
      <c r="V18" s="294"/>
      <c r="W18" s="295">
        <f t="shared" si="3"/>
        <v>330.29067390301509</v>
      </c>
      <c r="X18" s="294"/>
      <c r="Y18" s="295">
        <f t="shared" si="4"/>
        <v>331.98187797784959</v>
      </c>
      <c r="Z18" s="296"/>
    </row>
    <row r="19" spans="1:26" s="282" customFormat="1" ht="18.75" customHeight="1">
      <c r="A19" s="283">
        <v>8</v>
      </c>
      <c r="B19" s="297" t="s">
        <v>1361</v>
      </c>
      <c r="C19" s="984">
        <f t="shared" si="11"/>
        <v>628622000000</v>
      </c>
      <c r="D19" s="985">
        <v>537128000000</v>
      </c>
      <c r="E19" s="985">
        <f t="shared" si="5"/>
        <v>91494000000</v>
      </c>
      <c r="F19" s="986"/>
      <c r="G19" s="985">
        <f t="shared" si="8"/>
        <v>91494000000</v>
      </c>
      <c r="H19" s="986"/>
      <c r="I19" s="985">
        <f>91494000000-J19</f>
        <v>90924000000</v>
      </c>
      <c r="J19" s="987">
        <f>'61.31'!F61</f>
        <v>570000000</v>
      </c>
      <c r="K19" s="984">
        <f t="shared" si="9"/>
        <v>1082149875149</v>
      </c>
      <c r="L19" s="985">
        <v>634624448400</v>
      </c>
      <c r="M19" s="985">
        <f t="shared" si="10"/>
        <v>447525426749</v>
      </c>
      <c r="N19" s="986"/>
      <c r="O19" s="984">
        <f t="shared" si="6"/>
        <v>447525426749</v>
      </c>
      <c r="P19" s="984"/>
      <c r="Q19" s="984">
        <f>447525426749-R19</f>
        <v>446955426749</v>
      </c>
      <c r="R19" s="991">
        <f>'58.31'!M19</f>
        <v>570000000</v>
      </c>
      <c r="S19" s="295">
        <f t="shared" si="7"/>
        <v>172.14635745312762</v>
      </c>
      <c r="T19" s="295">
        <f t="shared" si="1"/>
        <v>118.15143660356564</v>
      </c>
      <c r="U19" s="295">
        <f t="shared" si="2"/>
        <v>489.13090120554352</v>
      </c>
      <c r="V19" s="294"/>
      <c r="W19" s="295">
        <f t="shared" si="3"/>
        <v>489.13090120554352</v>
      </c>
      <c r="X19" s="294"/>
      <c r="Y19" s="295">
        <f t="shared" si="4"/>
        <v>491.57035188619068</v>
      </c>
      <c r="Z19" s="296"/>
    </row>
    <row r="20" spans="1:26" s="274" customFormat="1" ht="18" customHeight="1">
      <c r="E20" s="298"/>
      <c r="L20" s="522"/>
      <c r="Q20" s="299"/>
      <c r="S20" s="298"/>
    </row>
    <row r="21" spans="1:26" s="274" customFormat="1" ht="18" customHeight="1">
      <c r="C21" s="580"/>
      <c r="E21" s="298"/>
      <c r="O21" s="522"/>
      <c r="Q21" s="788"/>
      <c r="S21" s="298"/>
    </row>
    <row r="22" spans="1:26" s="274" customFormat="1" ht="22.5" customHeight="1">
      <c r="C22" s="580"/>
      <c r="E22" s="298"/>
      <c r="Q22" s="299"/>
      <c r="R22" s="1320"/>
      <c r="S22" s="1320"/>
      <c r="T22" s="1320"/>
      <c r="U22" s="1320"/>
      <c r="V22" s="1320"/>
    </row>
    <row r="23" spans="1:26" s="274" customFormat="1" ht="16.8">
      <c r="C23" s="580"/>
      <c r="E23" s="298"/>
      <c r="I23" s="298"/>
      <c r="Q23" s="299"/>
    </row>
    <row r="24" spans="1:26">
      <c r="C24" s="787"/>
    </row>
  </sheetData>
  <mergeCells count="32">
    <mergeCell ref="A4:Z4"/>
    <mergeCell ref="R22:V22"/>
    <mergeCell ref="V8:W8"/>
    <mergeCell ref="X8:X9"/>
    <mergeCell ref="Y8:Y9"/>
    <mergeCell ref="U8:U9"/>
    <mergeCell ref="M7:R7"/>
    <mergeCell ref="S7:S9"/>
    <mergeCell ref="T7:T9"/>
    <mergeCell ref="U7:Z7"/>
    <mergeCell ref="Z8:Z9"/>
    <mergeCell ref="M8:M9"/>
    <mergeCell ref="N8:O8"/>
    <mergeCell ref="P8:P9"/>
    <mergeCell ref="Q8:Q9"/>
    <mergeCell ref="R8:R9"/>
    <mergeCell ref="A3:Z3"/>
    <mergeCell ref="A6:A9"/>
    <mergeCell ref="B6:B9"/>
    <mergeCell ref="C6:J6"/>
    <mergeCell ref="K6:R6"/>
    <mergeCell ref="S6:Z6"/>
    <mergeCell ref="C7:C9"/>
    <mergeCell ref="D7:D9"/>
    <mergeCell ref="E7:J7"/>
    <mergeCell ref="K7:K9"/>
    <mergeCell ref="E8:E9"/>
    <mergeCell ref="F8:G8"/>
    <mergeCell ref="H8:H9"/>
    <mergeCell ref="I8:I9"/>
    <mergeCell ref="J8:J9"/>
    <mergeCell ref="L7:L9"/>
  </mergeCells>
  <pageMargins left="0.23622047244094499" right="0.17" top="0.51" bottom="0.74803149606299202" header="0.31496062992126" footer="0.31496062992126"/>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30"/>
  <sheetViews>
    <sheetView workbookViewId="0">
      <selection activeCell="F10" sqref="F10"/>
    </sheetView>
  </sheetViews>
  <sheetFormatPr defaultRowHeight="17.399999999999999"/>
  <cols>
    <col min="1" max="1" width="4.07421875" customWidth="1"/>
    <col min="2" max="2" width="13.61328125" customWidth="1"/>
    <col min="3" max="4" width="12.765625" customWidth="1"/>
    <col min="5" max="5" width="11.61328125" customWidth="1"/>
    <col min="6" max="6" width="13.765625" customWidth="1"/>
    <col min="7" max="7" width="12.61328125" customWidth="1"/>
    <col min="8" max="8" width="13.23046875" customWidth="1"/>
    <col min="10" max="10" width="8.765625" style="376"/>
  </cols>
  <sheetData>
    <row r="1" spans="1:16384">
      <c r="A1" s="300"/>
      <c r="B1" s="274"/>
      <c r="C1" s="275"/>
      <c r="D1" s="274"/>
      <c r="E1" s="275"/>
      <c r="F1" s="1256" t="s">
        <v>1382</v>
      </c>
      <c r="G1" s="1256"/>
      <c r="H1" s="1256"/>
      <c r="I1" s="275"/>
      <c r="J1" s="374"/>
      <c r="K1" s="275"/>
      <c r="L1" s="274"/>
      <c r="M1" s="275"/>
      <c r="N1" s="274"/>
      <c r="O1" s="275"/>
      <c r="P1" s="274"/>
      <c r="Q1" s="275"/>
      <c r="R1" s="274"/>
      <c r="S1" s="275"/>
      <c r="T1" s="274"/>
      <c r="U1" s="252" t="s">
        <v>1362</v>
      </c>
      <c r="V1" s="274"/>
      <c r="W1" s="275"/>
      <c r="X1" s="274"/>
      <c r="Y1" s="275"/>
      <c r="Z1" s="274"/>
      <c r="AA1" s="275"/>
      <c r="AB1" s="274"/>
      <c r="AC1" s="275"/>
      <c r="AD1" s="274"/>
      <c r="AE1" s="275"/>
      <c r="AF1" s="274"/>
      <c r="AG1" s="275"/>
      <c r="AH1" s="274"/>
      <c r="AI1" s="275"/>
      <c r="AJ1" s="274"/>
      <c r="AK1" s="275"/>
      <c r="AL1" s="274"/>
      <c r="AM1" s="275"/>
      <c r="AN1" s="274"/>
      <c r="AO1" s="275"/>
      <c r="AP1" s="274"/>
      <c r="AQ1" s="275"/>
      <c r="AR1" s="274"/>
      <c r="AS1" s="275"/>
      <c r="AT1" s="274"/>
      <c r="AU1" s="275"/>
      <c r="AV1" s="274"/>
      <c r="AW1" s="275"/>
      <c r="AX1" s="274"/>
      <c r="AY1" s="275"/>
      <c r="AZ1" s="274"/>
      <c r="BA1" s="275"/>
      <c r="BB1" s="274"/>
      <c r="BC1" s="275"/>
      <c r="BD1" s="274"/>
      <c r="BE1" s="275"/>
      <c r="BF1" s="274"/>
      <c r="BG1" s="275"/>
      <c r="BH1" s="274"/>
      <c r="BI1" s="275"/>
      <c r="BJ1" s="274"/>
      <c r="BK1" s="275"/>
      <c r="BL1" s="274"/>
      <c r="BM1" s="275"/>
      <c r="BN1" s="274"/>
      <c r="BO1" s="275"/>
      <c r="BP1" s="274"/>
      <c r="BQ1" s="275"/>
      <c r="BR1" s="274"/>
      <c r="BS1" s="275"/>
      <c r="BT1" s="274"/>
      <c r="BU1" s="275"/>
      <c r="BV1" s="274"/>
      <c r="BW1" s="275"/>
      <c r="BX1" s="274"/>
      <c r="BY1" s="275"/>
      <c r="BZ1" s="274"/>
      <c r="CA1" s="275"/>
      <c r="CB1" s="274"/>
      <c r="CC1" s="275"/>
      <c r="CD1" s="274"/>
      <c r="CE1" s="275"/>
      <c r="CF1" s="274"/>
      <c r="CG1" s="275"/>
      <c r="CH1" s="274"/>
      <c r="CI1" s="275"/>
      <c r="CJ1" s="274"/>
      <c r="CK1" s="275"/>
      <c r="CL1" s="274"/>
      <c r="CM1" s="275"/>
      <c r="CN1" s="274"/>
      <c r="CO1" s="275"/>
      <c r="CP1" s="274"/>
      <c r="CQ1" s="275"/>
      <c r="CR1" s="274"/>
      <c r="CS1" s="275"/>
      <c r="CT1" s="274"/>
      <c r="CU1" s="275"/>
      <c r="CV1" s="274"/>
      <c r="CW1" s="275"/>
      <c r="CX1" s="274"/>
      <c r="CY1" s="275"/>
      <c r="CZ1" s="274"/>
      <c r="DA1" s="275"/>
      <c r="DB1" s="274"/>
      <c r="DC1" s="275"/>
      <c r="DD1" s="274"/>
      <c r="DE1" s="275"/>
      <c r="DF1" s="274"/>
      <c r="DG1" s="275"/>
      <c r="DH1" s="274"/>
      <c r="DI1" s="275"/>
      <c r="DJ1" s="274"/>
      <c r="DK1" s="275"/>
      <c r="DL1" s="274"/>
      <c r="DM1" s="275"/>
      <c r="DN1" s="274"/>
      <c r="DO1" s="275"/>
      <c r="DP1" s="274"/>
      <c r="DQ1" s="275"/>
      <c r="DR1" s="274"/>
      <c r="DS1" s="275"/>
      <c r="DT1" s="274"/>
      <c r="DU1" s="275"/>
      <c r="DV1" s="274"/>
      <c r="DW1" s="275"/>
      <c r="DX1" s="274"/>
      <c r="DY1" s="275"/>
      <c r="DZ1" s="274"/>
      <c r="EA1" s="275"/>
      <c r="EB1" s="274"/>
      <c r="EC1" s="275"/>
      <c r="ED1" s="274"/>
      <c r="EE1" s="275"/>
      <c r="EF1" s="274"/>
      <c r="EG1" s="275"/>
      <c r="EH1" s="274"/>
      <c r="EI1" s="275"/>
      <c r="EJ1" s="274"/>
      <c r="EK1" s="275"/>
      <c r="EL1" s="274"/>
      <c r="EM1" s="275"/>
      <c r="EN1" s="274"/>
      <c r="EO1" s="275"/>
      <c r="EP1" s="274"/>
      <c r="EQ1" s="275"/>
      <c r="ER1" s="274"/>
      <c r="ES1" s="275"/>
      <c r="ET1" s="274"/>
      <c r="EU1" s="275"/>
      <c r="EV1" s="274"/>
      <c r="EW1" s="275"/>
      <c r="EX1" s="274"/>
      <c r="EY1" s="275"/>
      <c r="EZ1" s="274"/>
      <c r="FA1" s="275"/>
      <c r="FB1" s="274"/>
      <c r="FC1" s="275"/>
      <c r="FD1" s="274"/>
      <c r="FE1" s="275"/>
      <c r="FF1" s="274"/>
      <c r="FG1" s="275"/>
      <c r="FH1" s="274"/>
      <c r="FI1" s="275"/>
      <c r="FJ1" s="274"/>
      <c r="FK1" s="275"/>
      <c r="FL1" s="274"/>
      <c r="FM1" s="275"/>
      <c r="FN1" s="274"/>
      <c r="FO1" s="275"/>
      <c r="FP1" s="274"/>
      <c r="FQ1" s="275"/>
      <c r="FR1" s="274"/>
      <c r="FS1" s="275"/>
      <c r="FT1" s="274"/>
      <c r="FU1" s="275"/>
      <c r="FV1" s="274"/>
      <c r="FW1" s="275"/>
      <c r="FX1" s="274"/>
      <c r="FY1" s="275"/>
      <c r="FZ1" s="274"/>
      <c r="GA1" s="275"/>
      <c r="GB1" s="274"/>
      <c r="GC1" s="275"/>
      <c r="GD1" s="274"/>
      <c r="GE1" s="275"/>
      <c r="GF1" s="274"/>
      <c r="GG1" s="275"/>
      <c r="GH1" s="274"/>
      <c r="GI1" s="275"/>
      <c r="GJ1" s="274"/>
      <c r="GK1" s="275"/>
      <c r="GL1" s="274"/>
      <c r="GM1" s="275"/>
      <c r="GN1" s="274"/>
      <c r="GO1" s="275"/>
      <c r="GP1" s="274"/>
      <c r="GQ1" s="275"/>
      <c r="GR1" s="274"/>
      <c r="GS1" s="275"/>
      <c r="GT1" s="274"/>
      <c r="GU1" s="275"/>
      <c r="GV1" s="274"/>
      <c r="GW1" s="275"/>
      <c r="GX1" s="274"/>
      <c r="GY1" s="275"/>
      <c r="GZ1" s="274"/>
      <c r="HA1" s="275"/>
      <c r="HB1" s="274"/>
      <c r="HC1" s="275"/>
      <c r="HD1" s="274"/>
      <c r="HE1" s="275"/>
      <c r="HF1" s="274"/>
      <c r="HG1" s="275"/>
      <c r="HH1" s="274"/>
      <c r="HI1" s="275"/>
      <c r="HJ1" s="274"/>
      <c r="HK1" s="275"/>
      <c r="HL1" s="274"/>
      <c r="HM1" s="275"/>
      <c r="HN1" s="274"/>
      <c r="HO1" s="275"/>
      <c r="HP1" s="274"/>
      <c r="HQ1" s="275"/>
      <c r="HR1" s="274"/>
      <c r="HS1" s="275"/>
      <c r="HT1" s="274"/>
      <c r="HU1" s="275"/>
      <c r="HV1" s="274"/>
      <c r="HW1" s="275"/>
      <c r="HX1" s="274"/>
      <c r="HY1" s="275"/>
      <c r="HZ1" s="274"/>
      <c r="IA1" s="275"/>
      <c r="IB1" s="274"/>
      <c r="IC1" s="275"/>
      <c r="ID1" s="274"/>
      <c r="IE1" s="275"/>
      <c r="IF1" s="274"/>
      <c r="IG1" s="275"/>
      <c r="IH1" s="274"/>
      <c r="II1" s="275"/>
      <c r="IJ1" s="274"/>
      <c r="IK1" s="275"/>
      <c r="IL1" s="274"/>
      <c r="IM1" s="275"/>
      <c r="IN1" s="274"/>
      <c r="IO1" s="275"/>
      <c r="IP1" s="274"/>
      <c r="IQ1" s="275"/>
      <c r="IR1" s="274"/>
      <c r="IS1" s="275"/>
      <c r="IT1" s="274"/>
      <c r="IU1" s="275"/>
      <c r="IV1" s="274"/>
      <c r="IW1" s="275"/>
      <c r="IX1" s="274"/>
      <c r="IY1" s="275"/>
      <c r="IZ1" s="274"/>
      <c r="JA1" s="275"/>
      <c r="JB1" s="274"/>
      <c r="JC1" s="275"/>
      <c r="JD1" s="274"/>
      <c r="JE1" s="275"/>
      <c r="JF1" s="274"/>
      <c r="JG1" s="275"/>
      <c r="JH1" s="274"/>
      <c r="JI1" s="275"/>
      <c r="JJ1" s="274"/>
      <c r="JK1" s="275"/>
      <c r="JL1" s="274"/>
      <c r="JM1" s="275"/>
      <c r="JN1" s="274"/>
      <c r="JO1" s="275"/>
      <c r="JP1" s="274"/>
      <c r="JQ1" s="275"/>
      <c r="JR1" s="274"/>
      <c r="JS1" s="275"/>
      <c r="JT1" s="274"/>
      <c r="JU1" s="275"/>
      <c r="JV1" s="274"/>
      <c r="JW1" s="275"/>
      <c r="JX1" s="274"/>
      <c r="JY1" s="275"/>
      <c r="JZ1" s="274"/>
      <c r="KA1" s="275"/>
      <c r="KB1" s="274"/>
      <c r="KC1" s="275"/>
      <c r="KD1" s="274"/>
      <c r="KE1" s="275"/>
      <c r="KF1" s="274"/>
      <c r="KG1" s="275"/>
      <c r="KH1" s="274"/>
      <c r="KI1" s="275"/>
      <c r="KJ1" s="274"/>
      <c r="KK1" s="275"/>
      <c r="KL1" s="274"/>
      <c r="KM1" s="275"/>
      <c r="KN1" s="274"/>
      <c r="KO1" s="275"/>
      <c r="KP1" s="274"/>
      <c r="KQ1" s="275"/>
      <c r="KR1" s="274"/>
      <c r="KS1" s="275"/>
      <c r="KT1" s="274"/>
      <c r="KU1" s="275"/>
      <c r="KV1" s="274"/>
      <c r="KW1" s="275"/>
      <c r="KX1" s="274"/>
      <c r="KY1" s="275"/>
      <c r="KZ1" s="274"/>
      <c r="LA1" s="275"/>
      <c r="LB1" s="274"/>
      <c r="LC1" s="275"/>
      <c r="LD1" s="274"/>
      <c r="LE1" s="275"/>
      <c r="LF1" s="274"/>
      <c r="LG1" s="275"/>
      <c r="LH1" s="274"/>
      <c r="LI1" s="275"/>
      <c r="LJ1" s="274"/>
      <c r="LK1" s="275"/>
      <c r="LL1" s="274"/>
      <c r="LM1" s="275"/>
      <c r="LN1" s="274"/>
      <c r="LO1" s="275"/>
      <c r="LP1" s="274"/>
      <c r="LQ1" s="275"/>
      <c r="LR1" s="274"/>
      <c r="LS1" s="275"/>
      <c r="LT1" s="274"/>
      <c r="LU1" s="275"/>
      <c r="LV1" s="274"/>
      <c r="LW1" s="275"/>
      <c r="LX1" s="274"/>
      <c r="LY1" s="275"/>
      <c r="LZ1" s="274"/>
      <c r="MA1" s="275"/>
      <c r="MB1" s="274"/>
      <c r="MC1" s="275"/>
      <c r="MD1" s="274"/>
      <c r="ME1" s="275"/>
      <c r="MF1" s="274"/>
      <c r="MG1" s="275"/>
      <c r="MH1" s="274"/>
      <c r="MI1" s="275"/>
      <c r="MJ1" s="274"/>
      <c r="MK1" s="275"/>
      <c r="ML1" s="274"/>
      <c r="MM1" s="275"/>
      <c r="MN1" s="274"/>
      <c r="MO1" s="275"/>
      <c r="MP1" s="274"/>
      <c r="MQ1" s="275"/>
      <c r="MR1" s="274"/>
      <c r="MS1" s="275"/>
      <c r="MT1" s="274"/>
      <c r="MU1" s="275"/>
      <c r="MV1" s="274"/>
      <c r="MW1" s="275"/>
      <c r="MX1" s="274"/>
      <c r="MY1" s="275"/>
      <c r="MZ1" s="274"/>
      <c r="NA1" s="275"/>
      <c r="NB1" s="274"/>
      <c r="NC1" s="275"/>
      <c r="ND1" s="274"/>
      <c r="NE1" s="275"/>
      <c r="NF1" s="274"/>
      <c r="NG1" s="275"/>
      <c r="NH1" s="274"/>
      <c r="NI1" s="275"/>
      <c r="NJ1" s="274"/>
      <c r="NK1" s="275"/>
      <c r="NL1" s="274"/>
      <c r="NM1" s="275"/>
      <c r="NN1" s="274"/>
      <c r="NO1" s="275"/>
      <c r="NP1" s="274"/>
      <c r="NQ1" s="275"/>
      <c r="NR1" s="274"/>
      <c r="NS1" s="275"/>
      <c r="NT1" s="274"/>
      <c r="NU1" s="275"/>
      <c r="NV1" s="274"/>
      <c r="NW1" s="275"/>
      <c r="NX1" s="274"/>
      <c r="NY1" s="275"/>
      <c r="NZ1" s="274"/>
      <c r="OA1" s="275"/>
      <c r="OB1" s="274"/>
      <c r="OC1" s="275"/>
      <c r="OD1" s="274"/>
      <c r="OE1" s="275"/>
      <c r="OF1" s="274"/>
      <c r="OG1" s="275"/>
      <c r="OH1" s="274"/>
      <c r="OI1" s="275"/>
      <c r="OJ1" s="274"/>
      <c r="OK1" s="275"/>
      <c r="OL1" s="274"/>
      <c r="OM1" s="275"/>
      <c r="ON1" s="274"/>
      <c r="OO1" s="275"/>
      <c r="OP1" s="274"/>
      <c r="OQ1" s="275"/>
      <c r="OR1" s="274"/>
      <c r="OS1" s="275"/>
      <c r="OT1" s="274"/>
      <c r="OU1" s="275"/>
      <c r="OV1" s="274"/>
      <c r="OW1" s="275"/>
      <c r="OX1" s="274"/>
      <c r="OY1" s="275"/>
      <c r="OZ1" s="274"/>
      <c r="PA1" s="275"/>
      <c r="PB1" s="274"/>
      <c r="PC1" s="275"/>
      <c r="PD1" s="274"/>
      <c r="PE1" s="275"/>
      <c r="PF1" s="274"/>
      <c r="PG1" s="275"/>
      <c r="PH1" s="274"/>
      <c r="PI1" s="275"/>
      <c r="PJ1" s="274"/>
      <c r="PK1" s="275"/>
      <c r="PL1" s="274"/>
      <c r="PM1" s="275"/>
      <c r="PN1" s="274"/>
      <c r="PO1" s="275"/>
      <c r="PP1" s="274"/>
      <c r="PQ1" s="275"/>
      <c r="PR1" s="274"/>
      <c r="PS1" s="275"/>
      <c r="PT1" s="274"/>
      <c r="PU1" s="275"/>
      <c r="PV1" s="274"/>
      <c r="PW1" s="275"/>
      <c r="PX1" s="274"/>
      <c r="PY1" s="275"/>
      <c r="PZ1" s="274"/>
      <c r="QA1" s="275"/>
      <c r="QB1" s="274"/>
      <c r="QC1" s="275"/>
      <c r="QD1" s="274"/>
      <c r="QE1" s="275"/>
      <c r="QF1" s="274"/>
      <c r="QG1" s="275"/>
      <c r="QH1" s="274"/>
      <c r="QI1" s="275"/>
      <c r="QJ1" s="274"/>
      <c r="QK1" s="275"/>
      <c r="QL1" s="274"/>
      <c r="QM1" s="275"/>
      <c r="QN1" s="274"/>
      <c r="QO1" s="275"/>
      <c r="QP1" s="274"/>
      <c r="QQ1" s="275"/>
      <c r="QR1" s="274"/>
      <c r="QS1" s="275"/>
      <c r="QT1" s="274"/>
      <c r="QU1" s="275"/>
      <c r="QV1" s="274"/>
      <c r="QW1" s="275"/>
      <c r="QX1" s="274"/>
      <c r="QY1" s="275"/>
      <c r="QZ1" s="274"/>
      <c r="RA1" s="275"/>
      <c r="RB1" s="274"/>
      <c r="RC1" s="275"/>
      <c r="RD1" s="274"/>
      <c r="RE1" s="275"/>
      <c r="RF1" s="274"/>
      <c r="RG1" s="275"/>
      <c r="RH1" s="274"/>
      <c r="RI1" s="275"/>
      <c r="RJ1" s="274"/>
      <c r="RK1" s="275"/>
      <c r="RL1" s="274"/>
      <c r="RM1" s="275"/>
      <c r="RN1" s="274"/>
      <c r="RO1" s="275"/>
      <c r="RP1" s="274"/>
      <c r="RQ1" s="275"/>
      <c r="RR1" s="274"/>
      <c r="RS1" s="275"/>
      <c r="RT1" s="274"/>
      <c r="RU1" s="275"/>
      <c r="RV1" s="274"/>
      <c r="RW1" s="275"/>
      <c r="RX1" s="274"/>
      <c r="RY1" s="275"/>
      <c r="RZ1" s="274"/>
      <c r="SA1" s="275"/>
      <c r="SB1" s="274"/>
      <c r="SC1" s="275"/>
      <c r="SD1" s="274"/>
      <c r="SE1" s="275"/>
      <c r="SF1" s="274"/>
      <c r="SG1" s="275"/>
      <c r="SH1" s="274"/>
      <c r="SI1" s="275"/>
      <c r="SJ1" s="274"/>
      <c r="SK1" s="275"/>
      <c r="SL1" s="274"/>
      <c r="SM1" s="275"/>
      <c r="SN1" s="274"/>
      <c r="SO1" s="275"/>
      <c r="SP1" s="274"/>
      <c r="SQ1" s="275"/>
      <c r="SR1" s="274"/>
      <c r="SS1" s="275"/>
      <c r="ST1" s="274"/>
      <c r="SU1" s="275"/>
      <c r="SV1" s="274"/>
      <c r="SW1" s="275"/>
      <c r="SX1" s="274"/>
      <c r="SY1" s="275"/>
      <c r="SZ1" s="274"/>
      <c r="TA1" s="275"/>
      <c r="TB1" s="274"/>
      <c r="TC1" s="275"/>
      <c r="TD1" s="274"/>
      <c r="TE1" s="275"/>
      <c r="TF1" s="274"/>
      <c r="TG1" s="275"/>
      <c r="TH1" s="274"/>
      <c r="TI1" s="275"/>
      <c r="TJ1" s="274"/>
      <c r="TK1" s="275"/>
      <c r="TL1" s="274"/>
      <c r="TM1" s="275"/>
      <c r="TN1" s="274"/>
      <c r="TO1" s="275"/>
      <c r="TP1" s="274"/>
      <c r="TQ1" s="275"/>
      <c r="TR1" s="274"/>
      <c r="TS1" s="275"/>
      <c r="TT1" s="274"/>
      <c r="TU1" s="275"/>
      <c r="TV1" s="274"/>
      <c r="TW1" s="275"/>
      <c r="TX1" s="274"/>
      <c r="TY1" s="275"/>
      <c r="TZ1" s="274"/>
      <c r="UA1" s="275"/>
      <c r="UB1" s="274"/>
      <c r="UC1" s="275"/>
      <c r="UD1" s="274"/>
      <c r="UE1" s="275"/>
      <c r="UF1" s="274"/>
      <c r="UG1" s="275"/>
      <c r="UH1" s="274"/>
      <c r="UI1" s="275"/>
      <c r="UJ1" s="274"/>
      <c r="UK1" s="275"/>
      <c r="UL1" s="274"/>
      <c r="UM1" s="275"/>
      <c r="UN1" s="274"/>
      <c r="UO1" s="275"/>
      <c r="UP1" s="274"/>
      <c r="UQ1" s="275"/>
      <c r="UR1" s="274"/>
      <c r="US1" s="275"/>
      <c r="UT1" s="274"/>
      <c r="UU1" s="275"/>
      <c r="UV1" s="274"/>
      <c r="UW1" s="275"/>
      <c r="UX1" s="274"/>
      <c r="UY1" s="275"/>
      <c r="UZ1" s="274"/>
      <c r="VA1" s="275"/>
      <c r="VB1" s="274"/>
      <c r="VC1" s="275"/>
      <c r="VD1" s="274"/>
      <c r="VE1" s="275"/>
      <c r="VF1" s="274"/>
      <c r="VG1" s="275"/>
      <c r="VH1" s="274"/>
      <c r="VI1" s="275"/>
      <c r="VJ1" s="274"/>
      <c r="VK1" s="275"/>
      <c r="VL1" s="274"/>
      <c r="VM1" s="275"/>
      <c r="VN1" s="274"/>
      <c r="VO1" s="275"/>
      <c r="VP1" s="274"/>
      <c r="VQ1" s="275"/>
      <c r="VR1" s="274"/>
      <c r="VS1" s="275"/>
      <c r="VT1" s="274"/>
      <c r="VU1" s="275"/>
      <c r="VV1" s="274"/>
      <c r="VW1" s="275"/>
      <c r="VX1" s="274"/>
      <c r="VY1" s="275"/>
      <c r="VZ1" s="274"/>
      <c r="WA1" s="275"/>
      <c r="WB1" s="274"/>
      <c r="WC1" s="275"/>
      <c r="WD1" s="274"/>
      <c r="WE1" s="275"/>
      <c r="WF1" s="274"/>
      <c r="WG1" s="275"/>
      <c r="WH1" s="274"/>
      <c r="WI1" s="275"/>
      <c r="WJ1" s="274"/>
      <c r="WK1" s="275"/>
      <c r="WL1" s="274"/>
      <c r="WM1" s="275"/>
      <c r="WN1" s="274"/>
      <c r="WO1" s="275"/>
      <c r="WP1" s="274"/>
      <c r="WQ1" s="275"/>
      <c r="WR1" s="274"/>
      <c r="WS1" s="275"/>
      <c r="WT1" s="274"/>
      <c r="WU1" s="275"/>
      <c r="WV1" s="274"/>
      <c r="WW1" s="275"/>
      <c r="WX1" s="274"/>
      <c r="WY1" s="275"/>
      <c r="WZ1" s="274"/>
      <c r="XA1" s="275"/>
      <c r="XB1" s="274"/>
      <c r="XC1" s="275"/>
      <c r="XD1" s="274"/>
      <c r="XE1" s="275"/>
      <c r="XF1" s="274"/>
      <c r="XG1" s="275"/>
      <c r="XH1" s="274"/>
      <c r="XI1" s="275"/>
      <c r="XJ1" s="274"/>
      <c r="XK1" s="275"/>
      <c r="XL1" s="274"/>
      <c r="XM1" s="275"/>
      <c r="XN1" s="274"/>
      <c r="XO1" s="275"/>
      <c r="XP1" s="274"/>
      <c r="XQ1" s="275"/>
      <c r="XR1" s="274"/>
      <c r="XS1" s="275"/>
      <c r="XT1" s="274"/>
      <c r="XU1" s="275"/>
      <c r="XV1" s="274"/>
      <c r="XW1" s="275"/>
      <c r="XX1" s="274"/>
      <c r="XY1" s="275"/>
      <c r="XZ1" s="274"/>
      <c r="YA1" s="275"/>
      <c r="YB1" s="274"/>
      <c r="YC1" s="275"/>
      <c r="YD1" s="274"/>
      <c r="YE1" s="275"/>
      <c r="YF1" s="274"/>
      <c r="YG1" s="275"/>
      <c r="YH1" s="274"/>
      <c r="YI1" s="275"/>
      <c r="YJ1" s="274"/>
      <c r="YK1" s="275"/>
      <c r="YL1" s="274"/>
      <c r="YM1" s="275"/>
      <c r="YN1" s="274"/>
      <c r="YO1" s="275"/>
      <c r="YP1" s="274"/>
      <c r="YQ1" s="275"/>
      <c r="YR1" s="274"/>
      <c r="YS1" s="275"/>
      <c r="YT1" s="274"/>
      <c r="YU1" s="275"/>
      <c r="YV1" s="274"/>
      <c r="YW1" s="275"/>
      <c r="YX1" s="274"/>
      <c r="YY1" s="275"/>
      <c r="YZ1" s="274"/>
      <c r="ZA1" s="275"/>
      <c r="ZB1" s="274"/>
      <c r="ZC1" s="275"/>
      <c r="ZD1" s="274"/>
      <c r="ZE1" s="275"/>
      <c r="ZF1" s="274"/>
      <c r="ZG1" s="275"/>
      <c r="ZH1" s="274"/>
      <c r="ZI1" s="275"/>
      <c r="ZJ1" s="274"/>
      <c r="ZK1" s="275"/>
      <c r="ZL1" s="274"/>
      <c r="ZM1" s="275"/>
      <c r="ZN1" s="274"/>
      <c r="ZO1" s="275"/>
      <c r="ZP1" s="274"/>
      <c r="ZQ1" s="275"/>
      <c r="ZR1" s="274"/>
      <c r="ZS1" s="275"/>
      <c r="ZT1" s="274"/>
      <c r="ZU1" s="275"/>
      <c r="ZV1" s="274"/>
      <c r="ZW1" s="275"/>
      <c r="ZX1" s="274"/>
      <c r="ZY1" s="275"/>
      <c r="ZZ1" s="274"/>
      <c r="AAA1" s="275"/>
      <c r="AAB1" s="274"/>
      <c r="AAC1" s="275"/>
      <c r="AAD1" s="274"/>
      <c r="AAE1" s="275"/>
      <c r="AAF1" s="274"/>
      <c r="AAG1" s="275"/>
      <c r="AAH1" s="274"/>
      <c r="AAI1" s="275"/>
      <c r="AAJ1" s="274"/>
      <c r="AAK1" s="275"/>
      <c r="AAL1" s="274"/>
      <c r="AAM1" s="275"/>
      <c r="AAN1" s="274"/>
      <c r="AAO1" s="275"/>
      <c r="AAP1" s="274"/>
      <c r="AAQ1" s="275"/>
      <c r="AAR1" s="274"/>
      <c r="AAS1" s="275"/>
      <c r="AAT1" s="274"/>
      <c r="AAU1" s="275"/>
      <c r="AAV1" s="274"/>
      <c r="AAW1" s="275"/>
      <c r="AAX1" s="274"/>
      <c r="AAY1" s="275"/>
      <c r="AAZ1" s="274"/>
      <c r="ABA1" s="275"/>
      <c r="ABB1" s="274"/>
      <c r="ABC1" s="275"/>
      <c r="ABD1" s="274"/>
      <c r="ABE1" s="275"/>
      <c r="ABF1" s="274"/>
      <c r="ABG1" s="275"/>
      <c r="ABH1" s="274"/>
      <c r="ABI1" s="275"/>
      <c r="ABJ1" s="274"/>
      <c r="ABK1" s="275"/>
      <c r="ABL1" s="274"/>
      <c r="ABM1" s="275"/>
      <c r="ABN1" s="274"/>
      <c r="ABO1" s="275"/>
      <c r="ABP1" s="274"/>
      <c r="ABQ1" s="275"/>
      <c r="ABR1" s="274"/>
      <c r="ABS1" s="275"/>
      <c r="ABT1" s="274"/>
      <c r="ABU1" s="275"/>
      <c r="ABV1" s="274"/>
      <c r="ABW1" s="275"/>
      <c r="ABX1" s="274"/>
      <c r="ABY1" s="275"/>
      <c r="ABZ1" s="274"/>
      <c r="ACA1" s="275"/>
      <c r="ACB1" s="274"/>
      <c r="ACC1" s="275"/>
      <c r="ACD1" s="274"/>
      <c r="ACE1" s="275"/>
      <c r="ACF1" s="274"/>
      <c r="ACG1" s="275"/>
      <c r="ACH1" s="274"/>
      <c r="ACI1" s="275"/>
      <c r="ACJ1" s="274"/>
      <c r="ACK1" s="275"/>
      <c r="ACL1" s="274"/>
      <c r="ACM1" s="275"/>
      <c r="ACN1" s="274"/>
      <c r="ACO1" s="275"/>
      <c r="ACP1" s="274"/>
      <c r="ACQ1" s="275"/>
      <c r="ACR1" s="274"/>
      <c r="ACS1" s="275"/>
      <c r="ACT1" s="274"/>
      <c r="ACU1" s="275"/>
      <c r="ACV1" s="274"/>
      <c r="ACW1" s="275"/>
      <c r="ACX1" s="274"/>
      <c r="ACY1" s="275"/>
      <c r="ACZ1" s="274"/>
      <c r="ADA1" s="275"/>
      <c r="ADB1" s="274"/>
      <c r="ADC1" s="275"/>
      <c r="ADD1" s="274"/>
      <c r="ADE1" s="275"/>
      <c r="ADF1" s="274"/>
      <c r="ADG1" s="275"/>
      <c r="ADH1" s="274"/>
      <c r="ADI1" s="275"/>
      <c r="ADJ1" s="274"/>
      <c r="ADK1" s="275"/>
      <c r="ADL1" s="274"/>
      <c r="ADM1" s="275"/>
      <c r="ADN1" s="274"/>
      <c r="ADO1" s="275"/>
      <c r="ADP1" s="274"/>
      <c r="ADQ1" s="275"/>
      <c r="ADR1" s="274"/>
      <c r="ADS1" s="275"/>
      <c r="ADT1" s="274"/>
      <c r="ADU1" s="275"/>
      <c r="ADV1" s="274"/>
      <c r="ADW1" s="275"/>
      <c r="ADX1" s="274"/>
      <c r="ADY1" s="275"/>
      <c r="ADZ1" s="274"/>
      <c r="AEA1" s="275"/>
      <c r="AEB1" s="274"/>
      <c r="AEC1" s="275"/>
      <c r="AED1" s="274"/>
      <c r="AEE1" s="275"/>
      <c r="AEF1" s="274"/>
      <c r="AEG1" s="275"/>
      <c r="AEH1" s="274"/>
      <c r="AEI1" s="275"/>
      <c r="AEJ1" s="274"/>
      <c r="AEK1" s="275"/>
      <c r="AEL1" s="274"/>
      <c r="AEM1" s="275"/>
      <c r="AEN1" s="274"/>
      <c r="AEO1" s="275"/>
      <c r="AEP1" s="274"/>
      <c r="AEQ1" s="275"/>
      <c r="AER1" s="274"/>
      <c r="AES1" s="275"/>
      <c r="AET1" s="274"/>
      <c r="AEU1" s="275"/>
      <c r="AEV1" s="274"/>
      <c r="AEW1" s="275"/>
      <c r="AEX1" s="274"/>
      <c r="AEY1" s="275"/>
      <c r="AEZ1" s="274"/>
      <c r="AFA1" s="275"/>
      <c r="AFB1" s="274"/>
      <c r="AFC1" s="275"/>
      <c r="AFD1" s="274"/>
      <c r="AFE1" s="275"/>
      <c r="AFF1" s="274"/>
      <c r="AFG1" s="275"/>
      <c r="AFH1" s="274"/>
      <c r="AFI1" s="275"/>
      <c r="AFJ1" s="274"/>
      <c r="AFK1" s="275"/>
      <c r="AFL1" s="274"/>
      <c r="AFM1" s="275"/>
      <c r="AFN1" s="274"/>
      <c r="AFO1" s="275"/>
      <c r="AFP1" s="274"/>
      <c r="AFQ1" s="275"/>
      <c r="AFR1" s="274"/>
      <c r="AFS1" s="275"/>
      <c r="AFT1" s="274"/>
      <c r="AFU1" s="275"/>
      <c r="AFV1" s="274"/>
      <c r="AFW1" s="275"/>
      <c r="AFX1" s="274"/>
      <c r="AFY1" s="275"/>
      <c r="AFZ1" s="274"/>
      <c r="AGA1" s="275"/>
      <c r="AGB1" s="274"/>
      <c r="AGC1" s="275"/>
      <c r="AGD1" s="274"/>
      <c r="AGE1" s="275"/>
      <c r="AGF1" s="274"/>
      <c r="AGG1" s="275"/>
      <c r="AGH1" s="274"/>
      <c r="AGI1" s="275"/>
      <c r="AGJ1" s="274"/>
      <c r="AGK1" s="275"/>
      <c r="AGL1" s="274"/>
      <c r="AGM1" s="275"/>
      <c r="AGN1" s="274"/>
      <c r="AGO1" s="275"/>
      <c r="AGP1" s="274"/>
      <c r="AGQ1" s="275"/>
      <c r="AGR1" s="274"/>
      <c r="AGS1" s="275"/>
      <c r="AGT1" s="274"/>
      <c r="AGU1" s="275"/>
      <c r="AGV1" s="274"/>
      <c r="AGW1" s="275"/>
      <c r="AGX1" s="274"/>
      <c r="AGY1" s="275"/>
      <c r="AGZ1" s="274"/>
      <c r="AHA1" s="275"/>
      <c r="AHB1" s="274"/>
      <c r="AHC1" s="275"/>
      <c r="AHD1" s="274"/>
      <c r="AHE1" s="275"/>
      <c r="AHF1" s="274"/>
      <c r="AHG1" s="275"/>
      <c r="AHH1" s="274"/>
      <c r="AHI1" s="275"/>
      <c r="AHJ1" s="274"/>
      <c r="AHK1" s="275"/>
      <c r="AHL1" s="274"/>
      <c r="AHM1" s="275"/>
      <c r="AHN1" s="274"/>
      <c r="AHO1" s="275"/>
      <c r="AHP1" s="274"/>
      <c r="AHQ1" s="275"/>
      <c r="AHR1" s="274"/>
      <c r="AHS1" s="275"/>
      <c r="AHT1" s="274"/>
      <c r="AHU1" s="275"/>
      <c r="AHV1" s="274"/>
      <c r="AHW1" s="275"/>
      <c r="AHX1" s="274"/>
      <c r="AHY1" s="275"/>
      <c r="AHZ1" s="274"/>
      <c r="AIA1" s="275"/>
      <c r="AIB1" s="274"/>
      <c r="AIC1" s="275"/>
      <c r="AID1" s="274"/>
      <c r="AIE1" s="275"/>
      <c r="AIF1" s="274"/>
      <c r="AIG1" s="275"/>
      <c r="AIH1" s="274"/>
      <c r="AII1" s="275"/>
      <c r="AIJ1" s="274"/>
      <c r="AIK1" s="275"/>
      <c r="AIL1" s="274"/>
      <c r="AIM1" s="275"/>
      <c r="AIN1" s="274"/>
      <c r="AIO1" s="275"/>
      <c r="AIP1" s="274"/>
      <c r="AIQ1" s="275"/>
      <c r="AIR1" s="274"/>
      <c r="AIS1" s="275"/>
      <c r="AIT1" s="274"/>
      <c r="AIU1" s="275"/>
      <c r="AIV1" s="274"/>
      <c r="AIW1" s="275"/>
      <c r="AIX1" s="274"/>
      <c r="AIY1" s="275"/>
      <c r="AIZ1" s="274"/>
      <c r="AJA1" s="275"/>
      <c r="AJB1" s="274"/>
      <c r="AJC1" s="275"/>
      <c r="AJD1" s="274"/>
      <c r="AJE1" s="275"/>
      <c r="AJF1" s="274"/>
      <c r="AJG1" s="275"/>
      <c r="AJH1" s="274"/>
      <c r="AJI1" s="275"/>
      <c r="AJJ1" s="274"/>
      <c r="AJK1" s="275"/>
      <c r="AJL1" s="274"/>
      <c r="AJM1" s="275"/>
      <c r="AJN1" s="274"/>
      <c r="AJO1" s="275"/>
      <c r="AJP1" s="274"/>
      <c r="AJQ1" s="275"/>
      <c r="AJR1" s="274"/>
      <c r="AJS1" s="275"/>
      <c r="AJT1" s="274"/>
      <c r="AJU1" s="275"/>
      <c r="AJV1" s="274"/>
      <c r="AJW1" s="275"/>
      <c r="AJX1" s="274"/>
      <c r="AJY1" s="275"/>
      <c r="AJZ1" s="274"/>
      <c r="AKA1" s="275"/>
      <c r="AKB1" s="274"/>
      <c r="AKC1" s="275"/>
      <c r="AKD1" s="274"/>
      <c r="AKE1" s="275"/>
      <c r="AKF1" s="274"/>
      <c r="AKG1" s="275"/>
      <c r="AKH1" s="274"/>
      <c r="AKI1" s="275"/>
      <c r="AKJ1" s="274"/>
      <c r="AKK1" s="275"/>
      <c r="AKL1" s="274"/>
      <c r="AKM1" s="275"/>
      <c r="AKN1" s="274"/>
      <c r="AKO1" s="275"/>
      <c r="AKP1" s="274"/>
      <c r="AKQ1" s="275"/>
      <c r="AKR1" s="274"/>
      <c r="AKS1" s="275"/>
      <c r="AKT1" s="274"/>
      <c r="AKU1" s="275"/>
      <c r="AKV1" s="274"/>
      <c r="AKW1" s="275"/>
      <c r="AKX1" s="274"/>
      <c r="AKY1" s="275"/>
      <c r="AKZ1" s="274"/>
      <c r="ALA1" s="275"/>
      <c r="ALB1" s="274"/>
      <c r="ALC1" s="275"/>
      <c r="ALD1" s="274"/>
      <c r="ALE1" s="275"/>
      <c r="ALF1" s="274"/>
      <c r="ALG1" s="275"/>
      <c r="ALH1" s="274"/>
      <c r="ALI1" s="275"/>
      <c r="ALJ1" s="274"/>
      <c r="ALK1" s="275"/>
      <c r="ALL1" s="274"/>
      <c r="ALM1" s="275"/>
      <c r="ALN1" s="274"/>
      <c r="ALO1" s="275"/>
      <c r="ALP1" s="274"/>
      <c r="ALQ1" s="275"/>
      <c r="ALR1" s="274"/>
      <c r="ALS1" s="275"/>
      <c r="ALT1" s="274"/>
      <c r="ALU1" s="275"/>
      <c r="ALV1" s="274"/>
      <c r="ALW1" s="275"/>
      <c r="ALX1" s="274"/>
      <c r="ALY1" s="275"/>
      <c r="ALZ1" s="274"/>
      <c r="AMA1" s="275"/>
      <c r="AMB1" s="274"/>
      <c r="AMC1" s="275"/>
      <c r="AMD1" s="274"/>
      <c r="AME1" s="275"/>
      <c r="AMF1" s="274"/>
      <c r="AMG1" s="275"/>
      <c r="AMH1" s="274"/>
      <c r="AMI1" s="275"/>
      <c r="AMJ1" s="274"/>
      <c r="AMK1" s="275"/>
      <c r="AML1" s="274"/>
      <c r="AMM1" s="275"/>
      <c r="AMN1" s="274"/>
      <c r="AMO1" s="275"/>
      <c r="AMP1" s="274"/>
      <c r="AMQ1" s="275"/>
      <c r="AMR1" s="274"/>
      <c r="AMS1" s="275"/>
      <c r="AMT1" s="274"/>
      <c r="AMU1" s="275"/>
      <c r="AMV1" s="274"/>
      <c r="AMW1" s="275"/>
      <c r="AMX1" s="274"/>
      <c r="AMY1" s="275"/>
      <c r="AMZ1" s="274"/>
      <c r="ANA1" s="275"/>
      <c r="ANB1" s="274"/>
      <c r="ANC1" s="275"/>
      <c r="AND1" s="274"/>
      <c r="ANE1" s="275"/>
      <c r="ANF1" s="274"/>
      <c r="ANG1" s="275"/>
      <c r="ANH1" s="274"/>
      <c r="ANI1" s="275"/>
      <c r="ANJ1" s="274"/>
      <c r="ANK1" s="275"/>
      <c r="ANL1" s="274"/>
      <c r="ANM1" s="275"/>
      <c r="ANN1" s="274"/>
      <c r="ANO1" s="275"/>
      <c r="ANP1" s="274"/>
      <c r="ANQ1" s="275"/>
      <c r="ANR1" s="274"/>
      <c r="ANS1" s="275"/>
      <c r="ANT1" s="274"/>
      <c r="ANU1" s="275"/>
      <c r="ANV1" s="274"/>
      <c r="ANW1" s="275"/>
      <c r="ANX1" s="274"/>
      <c r="ANY1" s="275"/>
      <c r="ANZ1" s="274"/>
      <c r="AOA1" s="275"/>
      <c r="AOB1" s="274"/>
      <c r="AOC1" s="275"/>
      <c r="AOD1" s="274"/>
      <c r="AOE1" s="275"/>
      <c r="AOF1" s="274"/>
      <c r="AOG1" s="275"/>
      <c r="AOH1" s="274"/>
      <c r="AOI1" s="275"/>
      <c r="AOJ1" s="274"/>
      <c r="AOK1" s="275"/>
      <c r="AOL1" s="274"/>
      <c r="AOM1" s="275"/>
      <c r="AON1" s="274"/>
      <c r="AOO1" s="275"/>
      <c r="AOP1" s="274"/>
      <c r="AOQ1" s="275"/>
      <c r="AOR1" s="274"/>
      <c r="AOS1" s="275"/>
      <c r="AOT1" s="274"/>
      <c r="AOU1" s="275"/>
      <c r="AOV1" s="274"/>
      <c r="AOW1" s="275"/>
      <c r="AOX1" s="274"/>
      <c r="AOY1" s="275"/>
      <c r="AOZ1" s="274"/>
      <c r="APA1" s="275"/>
      <c r="APB1" s="274"/>
      <c r="APC1" s="275"/>
      <c r="APD1" s="274"/>
      <c r="APE1" s="275"/>
      <c r="APF1" s="274"/>
      <c r="APG1" s="275"/>
      <c r="APH1" s="274"/>
      <c r="API1" s="275"/>
      <c r="APJ1" s="274"/>
      <c r="APK1" s="275"/>
      <c r="APL1" s="274"/>
      <c r="APM1" s="275"/>
      <c r="APN1" s="274"/>
      <c r="APO1" s="275"/>
      <c r="APP1" s="274"/>
      <c r="APQ1" s="275"/>
      <c r="APR1" s="274"/>
      <c r="APS1" s="275"/>
      <c r="APT1" s="274"/>
      <c r="APU1" s="275"/>
      <c r="APV1" s="274"/>
      <c r="APW1" s="275"/>
      <c r="APX1" s="274"/>
      <c r="APY1" s="275"/>
      <c r="APZ1" s="274"/>
      <c r="AQA1" s="275"/>
      <c r="AQB1" s="274"/>
      <c r="AQC1" s="275"/>
      <c r="AQD1" s="274"/>
      <c r="AQE1" s="275"/>
      <c r="AQF1" s="274"/>
      <c r="AQG1" s="275"/>
      <c r="AQH1" s="274"/>
      <c r="AQI1" s="275"/>
      <c r="AQJ1" s="274"/>
      <c r="AQK1" s="275"/>
      <c r="AQL1" s="274"/>
      <c r="AQM1" s="275"/>
      <c r="AQN1" s="274"/>
      <c r="AQO1" s="275"/>
      <c r="AQP1" s="274"/>
      <c r="AQQ1" s="275"/>
      <c r="AQR1" s="274"/>
      <c r="AQS1" s="275"/>
      <c r="AQT1" s="274"/>
      <c r="AQU1" s="275"/>
      <c r="AQV1" s="274"/>
      <c r="AQW1" s="275"/>
      <c r="AQX1" s="274"/>
      <c r="AQY1" s="275"/>
      <c r="AQZ1" s="274"/>
      <c r="ARA1" s="275"/>
      <c r="ARB1" s="274"/>
      <c r="ARC1" s="275"/>
      <c r="ARD1" s="274"/>
      <c r="ARE1" s="275"/>
      <c r="ARF1" s="274"/>
      <c r="ARG1" s="275"/>
      <c r="ARH1" s="274"/>
      <c r="ARI1" s="275"/>
      <c r="ARJ1" s="274"/>
      <c r="ARK1" s="275"/>
      <c r="ARL1" s="274"/>
      <c r="ARM1" s="275"/>
      <c r="ARN1" s="274"/>
      <c r="ARO1" s="275"/>
      <c r="ARP1" s="274"/>
      <c r="ARQ1" s="275"/>
      <c r="ARR1" s="274"/>
      <c r="ARS1" s="275"/>
      <c r="ART1" s="274"/>
      <c r="ARU1" s="275"/>
      <c r="ARV1" s="274"/>
      <c r="ARW1" s="275"/>
      <c r="ARX1" s="274"/>
      <c r="ARY1" s="275"/>
      <c r="ARZ1" s="274"/>
      <c r="ASA1" s="275"/>
      <c r="ASB1" s="274"/>
      <c r="ASC1" s="275"/>
      <c r="ASD1" s="274"/>
      <c r="ASE1" s="275"/>
      <c r="ASF1" s="274"/>
      <c r="ASG1" s="275"/>
      <c r="ASH1" s="274"/>
      <c r="ASI1" s="275"/>
      <c r="ASJ1" s="274"/>
      <c r="ASK1" s="275"/>
      <c r="ASL1" s="274"/>
      <c r="ASM1" s="275"/>
      <c r="ASN1" s="274"/>
      <c r="ASO1" s="275"/>
      <c r="ASP1" s="274"/>
      <c r="ASQ1" s="275"/>
      <c r="ASR1" s="274"/>
      <c r="ASS1" s="275"/>
      <c r="AST1" s="274"/>
      <c r="ASU1" s="275"/>
      <c r="ASV1" s="274"/>
      <c r="ASW1" s="275"/>
      <c r="ASX1" s="274"/>
      <c r="ASY1" s="275"/>
      <c r="ASZ1" s="274"/>
      <c r="ATA1" s="275"/>
      <c r="ATB1" s="274"/>
      <c r="ATC1" s="275"/>
      <c r="ATD1" s="274"/>
      <c r="ATE1" s="275"/>
      <c r="ATF1" s="274"/>
      <c r="ATG1" s="275"/>
      <c r="ATH1" s="274"/>
      <c r="ATI1" s="275"/>
      <c r="ATJ1" s="274"/>
      <c r="ATK1" s="275"/>
      <c r="ATL1" s="274"/>
      <c r="ATM1" s="275"/>
      <c r="ATN1" s="274"/>
      <c r="ATO1" s="275"/>
      <c r="ATP1" s="274"/>
      <c r="ATQ1" s="275"/>
      <c r="ATR1" s="274"/>
      <c r="ATS1" s="275"/>
      <c r="ATT1" s="274"/>
      <c r="ATU1" s="275"/>
      <c r="ATV1" s="274"/>
      <c r="ATW1" s="275"/>
      <c r="ATX1" s="274"/>
      <c r="ATY1" s="275"/>
      <c r="ATZ1" s="274"/>
      <c r="AUA1" s="275"/>
      <c r="AUB1" s="274"/>
      <c r="AUC1" s="275"/>
      <c r="AUD1" s="274"/>
      <c r="AUE1" s="275"/>
      <c r="AUF1" s="274"/>
      <c r="AUG1" s="275"/>
      <c r="AUH1" s="274"/>
      <c r="AUI1" s="275"/>
      <c r="AUJ1" s="274"/>
      <c r="AUK1" s="275"/>
      <c r="AUL1" s="274"/>
      <c r="AUM1" s="275"/>
      <c r="AUN1" s="274"/>
      <c r="AUO1" s="275"/>
      <c r="AUP1" s="274"/>
      <c r="AUQ1" s="275"/>
      <c r="AUR1" s="274"/>
      <c r="AUS1" s="275"/>
      <c r="AUT1" s="274"/>
      <c r="AUU1" s="275"/>
      <c r="AUV1" s="274"/>
      <c r="AUW1" s="275"/>
      <c r="AUX1" s="274"/>
      <c r="AUY1" s="275"/>
      <c r="AUZ1" s="274"/>
      <c r="AVA1" s="275"/>
      <c r="AVB1" s="274"/>
      <c r="AVC1" s="275"/>
      <c r="AVD1" s="274"/>
      <c r="AVE1" s="275"/>
      <c r="AVF1" s="274"/>
      <c r="AVG1" s="275"/>
      <c r="AVH1" s="274"/>
      <c r="AVI1" s="275"/>
      <c r="AVJ1" s="274"/>
      <c r="AVK1" s="275"/>
      <c r="AVL1" s="274"/>
      <c r="AVM1" s="275"/>
      <c r="AVN1" s="274"/>
      <c r="AVO1" s="275"/>
      <c r="AVP1" s="274"/>
      <c r="AVQ1" s="275"/>
      <c r="AVR1" s="274"/>
      <c r="AVS1" s="275"/>
      <c r="AVT1" s="274"/>
      <c r="AVU1" s="275"/>
      <c r="AVV1" s="274"/>
      <c r="AVW1" s="275"/>
      <c r="AVX1" s="274"/>
      <c r="AVY1" s="275"/>
      <c r="AVZ1" s="274"/>
      <c r="AWA1" s="275"/>
      <c r="AWB1" s="274"/>
      <c r="AWC1" s="275"/>
      <c r="AWD1" s="274"/>
      <c r="AWE1" s="275"/>
      <c r="AWF1" s="274"/>
      <c r="AWG1" s="275"/>
      <c r="AWH1" s="274"/>
      <c r="AWI1" s="275"/>
      <c r="AWJ1" s="274"/>
      <c r="AWK1" s="275"/>
      <c r="AWL1" s="274"/>
      <c r="AWM1" s="275"/>
      <c r="AWN1" s="274"/>
      <c r="AWO1" s="275"/>
      <c r="AWP1" s="274"/>
      <c r="AWQ1" s="275"/>
      <c r="AWR1" s="274"/>
      <c r="AWS1" s="275"/>
      <c r="AWT1" s="274"/>
      <c r="AWU1" s="275"/>
      <c r="AWV1" s="274"/>
      <c r="AWW1" s="275"/>
      <c r="AWX1" s="274"/>
      <c r="AWY1" s="275"/>
      <c r="AWZ1" s="274"/>
      <c r="AXA1" s="275"/>
      <c r="AXB1" s="274"/>
      <c r="AXC1" s="275"/>
      <c r="AXD1" s="274"/>
      <c r="AXE1" s="275"/>
      <c r="AXF1" s="274"/>
      <c r="AXG1" s="275"/>
      <c r="AXH1" s="274"/>
      <c r="AXI1" s="275"/>
      <c r="AXJ1" s="274"/>
      <c r="AXK1" s="275"/>
      <c r="AXL1" s="274"/>
      <c r="AXM1" s="275"/>
      <c r="AXN1" s="274"/>
      <c r="AXO1" s="275"/>
      <c r="AXP1" s="274"/>
      <c r="AXQ1" s="275"/>
      <c r="AXR1" s="274"/>
      <c r="AXS1" s="275"/>
      <c r="AXT1" s="274"/>
      <c r="AXU1" s="275"/>
      <c r="AXV1" s="274"/>
      <c r="AXW1" s="275"/>
      <c r="AXX1" s="274"/>
      <c r="AXY1" s="275"/>
      <c r="AXZ1" s="274"/>
      <c r="AYA1" s="275"/>
      <c r="AYB1" s="274"/>
      <c r="AYC1" s="275"/>
      <c r="AYD1" s="274"/>
      <c r="AYE1" s="275"/>
      <c r="AYF1" s="274"/>
      <c r="AYG1" s="275"/>
      <c r="AYH1" s="274"/>
      <c r="AYI1" s="275"/>
      <c r="AYJ1" s="274"/>
      <c r="AYK1" s="275"/>
      <c r="AYL1" s="274"/>
      <c r="AYM1" s="275"/>
      <c r="AYN1" s="274"/>
      <c r="AYO1" s="275"/>
      <c r="AYP1" s="274"/>
      <c r="AYQ1" s="275"/>
      <c r="AYR1" s="274"/>
      <c r="AYS1" s="275"/>
      <c r="AYT1" s="274"/>
      <c r="AYU1" s="275"/>
      <c r="AYV1" s="274"/>
      <c r="AYW1" s="275"/>
      <c r="AYX1" s="274"/>
      <c r="AYY1" s="275"/>
      <c r="AYZ1" s="274"/>
      <c r="AZA1" s="275"/>
      <c r="AZB1" s="274"/>
      <c r="AZC1" s="275"/>
      <c r="AZD1" s="274"/>
      <c r="AZE1" s="275"/>
      <c r="AZF1" s="274"/>
      <c r="AZG1" s="275"/>
      <c r="AZH1" s="274"/>
      <c r="AZI1" s="275"/>
      <c r="AZJ1" s="274"/>
      <c r="AZK1" s="275"/>
      <c r="AZL1" s="274"/>
      <c r="AZM1" s="275"/>
      <c r="AZN1" s="274"/>
      <c r="AZO1" s="275"/>
      <c r="AZP1" s="274"/>
      <c r="AZQ1" s="275"/>
      <c r="AZR1" s="274"/>
      <c r="AZS1" s="275"/>
      <c r="AZT1" s="274"/>
      <c r="AZU1" s="275"/>
      <c r="AZV1" s="274"/>
      <c r="AZW1" s="275"/>
      <c r="AZX1" s="274"/>
      <c r="AZY1" s="275"/>
      <c r="AZZ1" s="274"/>
      <c r="BAA1" s="275"/>
      <c r="BAB1" s="274"/>
      <c r="BAC1" s="275"/>
      <c r="BAD1" s="274"/>
      <c r="BAE1" s="275"/>
      <c r="BAF1" s="274"/>
      <c r="BAG1" s="275"/>
      <c r="BAH1" s="274"/>
      <c r="BAI1" s="275"/>
      <c r="BAJ1" s="274"/>
      <c r="BAK1" s="275"/>
      <c r="BAL1" s="274"/>
      <c r="BAM1" s="275"/>
      <c r="BAN1" s="274"/>
      <c r="BAO1" s="275"/>
      <c r="BAP1" s="274"/>
      <c r="BAQ1" s="275"/>
      <c r="BAR1" s="274"/>
      <c r="BAS1" s="275"/>
      <c r="BAT1" s="274"/>
      <c r="BAU1" s="275"/>
      <c r="BAV1" s="274"/>
      <c r="BAW1" s="275"/>
      <c r="BAX1" s="274"/>
      <c r="BAY1" s="275"/>
      <c r="BAZ1" s="274"/>
      <c r="BBA1" s="275"/>
      <c r="BBB1" s="274"/>
      <c r="BBC1" s="275"/>
      <c r="BBD1" s="274"/>
      <c r="BBE1" s="275"/>
      <c r="BBF1" s="274"/>
      <c r="BBG1" s="275"/>
      <c r="BBH1" s="274"/>
      <c r="BBI1" s="275"/>
      <c r="BBJ1" s="274"/>
      <c r="BBK1" s="275"/>
      <c r="BBL1" s="274"/>
      <c r="BBM1" s="275"/>
      <c r="BBN1" s="274"/>
      <c r="BBO1" s="275"/>
      <c r="BBP1" s="274"/>
      <c r="BBQ1" s="275"/>
      <c r="BBR1" s="274"/>
      <c r="BBS1" s="275"/>
      <c r="BBT1" s="274"/>
      <c r="BBU1" s="275"/>
      <c r="BBV1" s="274"/>
      <c r="BBW1" s="275"/>
      <c r="BBX1" s="274"/>
      <c r="BBY1" s="275"/>
      <c r="BBZ1" s="274"/>
      <c r="BCA1" s="275"/>
      <c r="BCB1" s="274"/>
      <c r="BCC1" s="275"/>
      <c r="BCD1" s="274"/>
      <c r="BCE1" s="275"/>
      <c r="BCF1" s="274"/>
      <c r="BCG1" s="275"/>
      <c r="BCH1" s="274"/>
      <c r="BCI1" s="275"/>
      <c r="BCJ1" s="274"/>
      <c r="BCK1" s="275"/>
      <c r="BCL1" s="274"/>
      <c r="BCM1" s="275"/>
      <c r="BCN1" s="274"/>
      <c r="BCO1" s="275"/>
      <c r="BCP1" s="274"/>
      <c r="BCQ1" s="275"/>
      <c r="BCR1" s="274"/>
      <c r="BCS1" s="275"/>
      <c r="BCT1" s="274"/>
      <c r="BCU1" s="275"/>
      <c r="BCV1" s="274"/>
      <c r="BCW1" s="275"/>
      <c r="BCX1" s="274"/>
      <c r="BCY1" s="275"/>
      <c r="BCZ1" s="274"/>
      <c r="BDA1" s="275"/>
      <c r="BDB1" s="274"/>
      <c r="BDC1" s="275"/>
      <c r="BDD1" s="274"/>
      <c r="BDE1" s="275"/>
      <c r="BDF1" s="274"/>
      <c r="BDG1" s="275"/>
      <c r="BDH1" s="274"/>
      <c r="BDI1" s="275"/>
      <c r="BDJ1" s="274"/>
      <c r="BDK1" s="275"/>
      <c r="BDL1" s="274"/>
      <c r="BDM1" s="275"/>
      <c r="BDN1" s="274"/>
      <c r="BDO1" s="275"/>
      <c r="BDP1" s="274"/>
      <c r="BDQ1" s="275"/>
      <c r="BDR1" s="274"/>
      <c r="BDS1" s="275"/>
      <c r="BDT1" s="274"/>
      <c r="BDU1" s="275"/>
      <c r="BDV1" s="274"/>
      <c r="BDW1" s="275"/>
      <c r="BDX1" s="274"/>
      <c r="BDY1" s="275"/>
      <c r="BDZ1" s="274"/>
      <c r="BEA1" s="275"/>
      <c r="BEB1" s="274"/>
      <c r="BEC1" s="275"/>
      <c r="BED1" s="274"/>
      <c r="BEE1" s="275"/>
      <c r="BEF1" s="274"/>
      <c r="BEG1" s="275"/>
      <c r="BEH1" s="274"/>
      <c r="BEI1" s="275"/>
      <c r="BEJ1" s="274"/>
      <c r="BEK1" s="275"/>
      <c r="BEL1" s="274"/>
      <c r="BEM1" s="275"/>
      <c r="BEN1" s="274"/>
      <c r="BEO1" s="275"/>
      <c r="BEP1" s="274"/>
      <c r="BEQ1" s="275"/>
      <c r="BER1" s="274"/>
      <c r="BES1" s="275"/>
      <c r="BET1" s="274"/>
      <c r="BEU1" s="275"/>
      <c r="BEV1" s="274"/>
      <c r="BEW1" s="275"/>
      <c r="BEX1" s="274"/>
      <c r="BEY1" s="275"/>
      <c r="BEZ1" s="274"/>
      <c r="BFA1" s="275"/>
      <c r="BFB1" s="274"/>
      <c r="BFC1" s="275"/>
      <c r="BFD1" s="274"/>
      <c r="BFE1" s="275"/>
      <c r="BFF1" s="274"/>
      <c r="BFG1" s="275"/>
      <c r="BFH1" s="274"/>
      <c r="BFI1" s="275"/>
      <c r="BFJ1" s="274"/>
      <c r="BFK1" s="275"/>
      <c r="BFL1" s="274"/>
      <c r="BFM1" s="275"/>
      <c r="BFN1" s="274"/>
      <c r="BFO1" s="275"/>
      <c r="BFP1" s="274"/>
      <c r="BFQ1" s="275"/>
      <c r="BFR1" s="274"/>
      <c r="BFS1" s="275"/>
      <c r="BFT1" s="274"/>
      <c r="BFU1" s="275"/>
      <c r="BFV1" s="274"/>
      <c r="BFW1" s="275"/>
      <c r="BFX1" s="274"/>
      <c r="BFY1" s="275"/>
      <c r="BFZ1" s="274"/>
      <c r="BGA1" s="275"/>
      <c r="BGB1" s="274"/>
      <c r="BGC1" s="275"/>
      <c r="BGD1" s="274"/>
      <c r="BGE1" s="275"/>
      <c r="BGF1" s="274"/>
      <c r="BGG1" s="275"/>
      <c r="BGH1" s="274"/>
      <c r="BGI1" s="275"/>
      <c r="BGJ1" s="274"/>
      <c r="BGK1" s="275"/>
      <c r="BGL1" s="274"/>
      <c r="BGM1" s="275"/>
      <c r="BGN1" s="274"/>
      <c r="BGO1" s="275"/>
      <c r="BGP1" s="274"/>
      <c r="BGQ1" s="275"/>
      <c r="BGR1" s="274"/>
      <c r="BGS1" s="275"/>
      <c r="BGT1" s="274"/>
      <c r="BGU1" s="275"/>
      <c r="BGV1" s="274"/>
      <c r="BGW1" s="275"/>
      <c r="BGX1" s="274"/>
      <c r="BGY1" s="275"/>
      <c r="BGZ1" s="274"/>
      <c r="BHA1" s="275"/>
      <c r="BHB1" s="274"/>
      <c r="BHC1" s="275"/>
      <c r="BHD1" s="274"/>
      <c r="BHE1" s="275"/>
      <c r="BHF1" s="274"/>
      <c r="BHG1" s="275"/>
      <c r="BHH1" s="274"/>
      <c r="BHI1" s="275"/>
      <c r="BHJ1" s="274"/>
      <c r="BHK1" s="275"/>
      <c r="BHL1" s="274"/>
      <c r="BHM1" s="275"/>
      <c r="BHN1" s="274"/>
      <c r="BHO1" s="275"/>
      <c r="BHP1" s="274"/>
      <c r="BHQ1" s="275"/>
      <c r="BHR1" s="274"/>
      <c r="BHS1" s="275"/>
      <c r="BHT1" s="274"/>
      <c r="BHU1" s="275"/>
      <c r="BHV1" s="274"/>
      <c r="BHW1" s="275"/>
      <c r="BHX1" s="274"/>
      <c r="BHY1" s="275"/>
      <c r="BHZ1" s="274"/>
      <c r="BIA1" s="275"/>
      <c r="BIB1" s="274"/>
      <c r="BIC1" s="275"/>
      <c r="BID1" s="274"/>
      <c r="BIE1" s="275"/>
      <c r="BIF1" s="274"/>
      <c r="BIG1" s="275"/>
      <c r="BIH1" s="274"/>
      <c r="BII1" s="275"/>
      <c r="BIJ1" s="274"/>
      <c r="BIK1" s="275"/>
      <c r="BIL1" s="274"/>
      <c r="BIM1" s="275"/>
      <c r="BIN1" s="274"/>
      <c r="BIO1" s="275"/>
      <c r="BIP1" s="274"/>
      <c r="BIQ1" s="275"/>
      <c r="BIR1" s="274"/>
      <c r="BIS1" s="275"/>
      <c r="BIT1" s="274"/>
      <c r="BIU1" s="275"/>
      <c r="BIV1" s="274"/>
      <c r="BIW1" s="275"/>
      <c r="BIX1" s="274"/>
      <c r="BIY1" s="275"/>
      <c r="BIZ1" s="274"/>
      <c r="BJA1" s="275"/>
      <c r="BJB1" s="274"/>
      <c r="BJC1" s="275"/>
      <c r="BJD1" s="274"/>
      <c r="BJE1" s="275"/>
      <c r="BJF1" s="274"/>
      <c r="BJG1" s="275"/>
      <c r="BJH1" s="274"/>
      <c r="BJI1" s="275"/>
      <c r="BJJ1" s="274"/>
      <c r="BJK1" s="275"/>
      <c r="BJL1" s="274"/>
      <c r="BJM1" s="275"/>
      <c r="BJN1" s="274"/>
      <c r="BJO1" s="275"/>
      <c r="BJP1" s="274"/>
      <c r="BJQ1" s="275"/>
      <c r="BJR1" s="274"/>
      <c r="BJS1" s="275"/>
      <c r="BJT1" s="274"/>
      <c r="BJU1" s="275"/>
      <c r="BJV1" s="274"/>
      <c r="BJW1" s="275"/>
      <c r="BJX1" s="274"/>
      <c r="BJY1" s="275"/>
      <c r="BJZ1" s="274"/>
      <c r="BKA1" s="275"/>
      <c r="BKB1" s="274"/>
      <c r="BKC1" s="275"/>
      <c r="BKD1" s="274"/>
      <c r="BKE1" s="275"/>
      <c r="BKF1" s="274"/>
      <c r="BKG1" s="275"/>
      <c r="BKH1" s="274"/>
      <c r="BKI1" s="275"/>
      <c r="BKJ1" s="274"/>
      <c r="BKK1" s="275"/>
      <c r="BKL1" s="274"/>
      <c r="BKM1" s="275"/>
      <c r="BKN1" s="274"/>
      <c r="BKO1" s="275"/>
      <c r="BKP1" s="274"/>
      <c r="BKQ1" s="275"/>
      <c r="BKR1" s="274"/>
      <c r="BKS1" s="275"/>
      <c r="BKT1" s="274"/>
      <c r="BKU1" s="275"/>
      <c r="BKV1" s="274"/>
      <c r="BKW1" s="275"/>
      <c r="BKX1" s="274"/>
      <c r="BKY1" s="275"/>
      <c r="BKZ1" s="274"/>
      <c r="BLA1" s="275"/>
      <c r="BLB1" s="274"/>
      <c r="BLC1" s="275"/>
      <c r="BLD1" s="274"/>
      <c r="BLE1" s="275"/>
      <c r="BLF1" s="274"/>
      <c r="BLG1" s="275"/>
      <c r="BLH1" s="274"/>
      <c r="BLI1" s="275"/>
      <c r="BLJ1" s="274"/>
      <c r="BLK1" s="275"/>
      <c r="BLL1" s="274"/>
      <c r="BLM1" s="275"/>
      <c r="BLN1" s="274"/>
      <c r="BLO1" s="275"/>
      <c r="BLP1" s="274"/>
      <c r="BLQ1" s="275"/>
      <c r="BLR1" s="274"/>
      <c r="BLS1" s="275"/>
      <c r="BLT1" s="274"/>
      <c r="BLU1" s="275"/>
      <c r="BLV1" s="274"/>
      <c r="BLW1" s="275"/>
      <c r="BLX1" s="274"/>
      <c r="BLY1" s="275"/>
      <c r="BLZ1" s="274"/>
      <c r="BMA1" s="275"/>
      <c r="BMB1" s="274"/>
      <c r="BMC1" s="275"/>
      <c r="BMD1" s="274"/>
      <c r="BME1" s="275"/>
      <c r="BMF1" s="274"/>
      <c r="BMG1" s="275"/>
      <c r="BMH1" s="274"/>
      <c r="BMI1" s="275"/>
      <c r="BMJ1" s="274"/>
      <c r="BMK1" s="275"/>
      <c r="BML1" s="274"/>
      <c r="BMM1" s="275"/>
      <c r="BMN1" s="274"/>
      <c r="BMO1" s="275"/>
      <c r="BMP1" s="274"/>
      <c r="BMQ1" s="275"/>
      <c r="BMR1" s="274"/>
      <c r="BMS1" s="275"/>
      <c r="BMT1" s="274"/>
      <c r="BMU1" s="275"/>
      <c r="BMV1" s="274"/>
      <c r="BMW1" s="275"/>
      <c r="BMX1" s="274"/>
      <c r="BMY1" s="275"/>
      <c r="BMZ1" s="274"/>
      <c r="BNA1" s="275"/>
      <c r="BNB1" s="274"/>
      <c r="BNC1" s="275"/>
      <c r="BND1" s="274"/>
      <c r="BNE1" s="275"/>
      <c r="BNF1" s="274"/>
      <c r="BNG1" s="275"/>
      <c r="BNH1" s="274"/>
      <c r="BNI1" s="275"/>
      <c r="BNJ1" s="274"/>
      <c r="BNK1" s="275"/>
      <c r="BNL1" s="274"/>
      <c r="BNM1" s="275"/>
      <c r="BNN1" s="274"/>
      <c r="BNO1" s="275"/>
      <c r="BNP1" s="274"/>
      <c r="BNQ1" s="275"/>
      <c r="BNR1" s="274"/>
      <c r="BNS1" s="275"/>
      <c r="BNT1" s="274"/>
      <c r="BNU1" s="275"/>
      <c r="BNV1" s="274"/>
      <c r="BNW1" s="275"/>
      <c r="BNX1" s="274"/>
      <c r="BNY1" s="275"/>
      <c r="BNZ1" s="274"/>
      <c r="BOA1" s="275"/>
      <c r="BOB1" s="274"/>
      <c r="BOC1" s="275"/>
      <c r="BOD1" s="274"/>
      <c r="BOE1" s="275"/>
      <c r="BOF1" s="274"/>
      <c r="BOG1" s="275"/>
      <c r="BOH1" s="274"/>
      <c r="BOI1" s="275"/>
      <c r="BOJ1" s="274"/>
      <c r="BOK1" s="275"/>
      <c r="BOL1" s="274"/>
      <c r="BOM1" s="275"/>
      <c r="BON1" s="274"/>
      <c r="BOO1" s="275"/>
      <c r="BOP1" s="274"/>
      <c r="BOQ1" s="275"/>
      <c r="BOR1" s="274"/>
      <c r="BOS1" s="275"/>
      <c r="BOT1" s="274"/>
      <c r="BOU1" s="275"/>
      <c r="BOV1" s="274"/>
      <c r="BOW1" s="275"/>
      <c r="BOX1" s="274"/>
      <c r="BOY1" s="275"/>
      <c r="BOZ1" s="274"/>
      <c r="BPA1" s="275"/>
      <c r="BPB1" s="274"/>
      <c r="BPC1" s="275"/>
      <c r="BPD1" s="274"/>
      <c r="BPE1" s="275"/>
      <c r="BPF1" s="274"/>
      <c r="BPG1" s="275"/>
      <c r="BPH1" s="274"/>
      <c r="BPI1" s="275"/>
      <c r="BPJ1" s="274"/>
      <c r="BPK1" s="275"/>
      <c r="BPL1" s="274"/>
      <c r="BPM1" s="275"/>
      <c r="BPN1" s="274"/>
      <c r="BPO1" s="275"/>
      <c r="BPP1" s="274"/>
      <c r="BPQ1" s="275"/>
      <c r="BPR1" s="274"/>
      <c r="BPS1" s="275"/>
      <c r="BPT1" s="274"/>
      <c r="BPU1" s="275"/>
      <c r="BPV1" s="274"/>
      <c r="BPW1" s="275"/>
      <c r="BPX1" s="274"/>
      <c r="BPY1" s="275"/>
      <c r="BPZ1" s="274"/>
      <c r="BQA1" s="275"/>
      <c r="BQB1" s="274"/>
      <c r="BQC1" s="275"/>
      <c r="BQD1" s="274"/>
      <c r="BQE1" s="275"/>
      <c r="BQF1" s="274"/>
      <c r="BQG1" s="275"/>
      <c r="BQH1" s="274"/>
      <c r="BQI1" s="275"/>
      <c r="BQJ1" s="274"/>
      <c r="BQK1" s="275"/>
      <c r="BQL1" s="274"/>
      <c r="BQM1" s="275"/>
      <c r="BQN1" s="274"/>
      <c r="BQO1" s="275"/>
      <c r="BQP1" s="274"/>
      <c r="BQQ1" s="275"/>
      <c r="BQR1" s="274"/>
      <c r="BQS1" s="275"/>
      <c r="BQT1" s="274"/>
      <c r="BQU1" s="275"/>
      <c r="BQV1" s="274"/>
      <c r="BQW1" s="275"/>
      <c r="BQX1" s="274"/>
      <c r="BQY1" s="275"/>
      <c r="BQZ1" s="274"/>
      <c r="BRA1" s="275"/>
      <c r="BRB1" s="274"/>
      <c r="BRC1" s="275"/>
      <c r="BRD1" s="274"/>
      <c r="BRE1" s="275"/>
      <c r="BRF1" s="274"/>
      <c r="BRG1" s="275"/>
      <c r="BRH1" s="274"/>
      <c r="BRI1" s="275"/>
      <c r="BRJ1" s="274"/>
      <c r="BRK1" s="275"/>
      <c r="BRL1" s="274"/>
      <c r="BRM1" s="275"/>
      <c r="BRN1" s="274"/>
      <c r="BRO1" s="275"/>
      <c r="BRP1" s="274"/>
      <c r="BRQ1" s="275"/>
      <c r="BRR1" s="274"/>
      <c r="BRS1" s="275"/>
      <c r="BRT1" s="274"/>
      <c r="BRU1" s="275"/>
      <c r="BRV1" s="274"/>
      <c r="BRW1" s="275"/>
      <c r="BRX1" s="274"/>
      <c r="BRY1" s="275"/>
      <c r="BRZ1" s="274"/>
      <c r="BSA1" s="275"/>
      <c r="BSB1" s="274"/>
      <c r="BSC1" s="275"/>
      <c r="BSD1" s="274"/>
      <c r="BSE1" s="275"/>
      <c r="BSF1" s="274"/>
      <c r="BSG1" s="275"/>
      <c r="BSH1" s="274"/>
      <c r="BSI1" s="275"/>
      <c r="BSJ1" s="274"/>
      <c r="BSK1" s="275"/>
      <c r="BSL1" s="274"/>
      <c r="BSM1" s="275"/>
      <c r="BSN1" s="274"/>
      <c r="BSO1" s="275"/>
      <c r="BSP1" s="274"/>
      <c r="BSQ1" s="275"/>
      <c r="BSR1" s="274"/>
      <c r="BSS1" s="275"/>
      <c r="BST1" s="274"/>
      <c r="BSU1" s="275"/>
      <c r="BSV1" s="274"/>
      <c r="BSW1" s="275"/>
      <c r="BSX1" s="274"/>
      <c r="BSY1" s="275"/>
      <c r="BSZ1" s="274"/>
      <c r="BTA1" s="275"/>
      <c r="BTB1" s="274"/>
      <c r="BTC1" s="275"/>
      <c r="BTD1" s="274"/>
      <c r="BTE1" s="275"/>
      <c r="BTF1" s="274"/>
      <c r="BTG1" s="275"/>
      <c r="BTH1" s="274"/>
      <c r="BTI1" s="275"/>
      <c r="BTJ1" s="274"/>
      <c r="BTK1" s="275"/>
      <c r="BTL1" s="274"/>
      <c r="BTM1" s="275"/>
      <c r="BTN1" s="274"/>
      <c r="BTO1" s="275"/>
      <c r="BTP1" s="274"/>
      <c r="BTQ1" s="275"/>
      <c r="BTR1" s="274"/>
      <c r="BTS1" s="275"/>
      <c r="BTT1" s="274"/>
      <c r="BTU1" s="275"/>
      <c r="BTV1" s="274"/>
      <c r="BTW1" s="275"/>
      <c r="BTX1" s="274"/>
      <c r="BTY1" s="275"/>
      <c r="BTZ1" s="274"/>
      <c r="BUA1" s="275"/>
      <c r="BUB1" s="274"/>
      <c r="BUC1" s="275"/>
      <c r="BUD1" s="274"/>
      <c r="BUE1" s="275"/>
      <c r="BUF1" s="274"/>
      <c r="BUG1" s="275"/>
      <c r="BUH1" s="274"/>
      <c r="BUI1" s="275"/>
      <c r="BUJ1" s="274"/>
      <c r="BUK1" s="275"/>
      <c r="BUL1" s="274"/>
      <c r="BUM1" s="275"/>
      <c r="BUN1" s="274"/>
      <c r="BUO1" s="275"/>
      <c r="BUP1" s="274"/>
      <c r="BUQ1" s="275"/>
      <c r="BUR1" s="274"/>
      <c r="BUS1" s="275"/>
      <c r="BUT1" s="274"/>
      <c r="BUU1" s="275"/>
      <c r="BUV1" s="274"/>
      <c r="BUW1" s="275"/>
      <c r="BUX1" s="274"/>
      <c r="BUY1" s="275"/>
      <c r="BUZ1" s="274"/>
      <c r="BVA1" s="275"/>
      <c r="BVB1" s="274"/>
      <c r="BVC1" s="275"/>
      <c r="BVD1" s="274"/>
      <c r="BVE1" s="275"/>
      <c r="BVF1" s="274"/>
      <c r="BVG1" s="275"/>
      <c r="BVH1" s="274"/>
      <c r="BVI1" s="275"/>
      <c r="BVJ1" s="274"/>
      <c r="BVK1" s="275"/>
      <c r="BVL1" s="274"/>
      <c r="BVM1" s="275"/>
      <c r="BVN1" s="274"/>
      <c r="BVO1" s="275"/>
      <c r="BVP1" s="274"/>
      <c r="BVQ1" s="275"/>
      <c r="BVR1" s="274"/>
      <c r="BVS1" s="275"/>
      <c r="BVT1" s="274"/>
      <c r="BVU1" s="275"/>
      <c r="BVV1" s="274"/>
      <c r="BVW1" s="275"/>
      <c r="BVX1" s="274"/>
      <c r="BVY1" s="275"/>
      <c r="BVZ1" s="274"/>
      <c r="BWA1" s="275"/>
      <c r="BWB1" s="274"/>
      <c r="BWC1" s="275"/>
      <c r="BWD1" s="274"/>
      <c r="BWE1" s="275"/>
      <c r="BWF1" s="274"/>
      <c r="BWG1" s="275"/>
      <c r="BWH1" s="274"/>
      <c r="BWI1" s="275"/>
      <c r="BWJ1" s="274"/>
      <c r="BWK1" s="275"/>
      <c r="BWL1" s="274"/>
      <c r="BWM1" s="275"/>
      <c r="BWN1" s="274"/>
      <c r="BWO1" s="275"/>
      <c r="BWP1" s="274"/>
      <c r="BWQ1" s="275"/>
      <c r="BWR1" s="274"/>
      <c r="BWS1" s="275"/>
      <c r="BWT1" s="274"/>
      <c r="BWU1" s="275"/>
      <c r="BWV1" s="274"/>
      <c r="BWW1" s="275"/>
      <c r="BWX1" s="274"/>
      <c r="BWY1" s="275"/>
      <c r="BWZ1" s="274"/>
      <c r="BXA1" s="275"/>
      <c r="BXB1" s="274"/>
      <c r="BXC1" s="275"/>
      <c r="BXD1" s="274"/>
      <c r="BXE1" s="275"/>
      <c r="BXF1" s="274"/>
      <c r="BXG1" s="275"/>
      <c r="BXH1" s="274"/>
      <c r="BXI1" s="275"/>
      <c r="BXJ1" s="274"/>
      <c r="BXK1" s="275"/>
      <c r="BXL1" s="274"/>
      <c r="BXM1" s="275"/>
      <c r="BXN1" s="274"/>
      <c r="BXO1" s="275"/>
      <c r="BXP1" s="274"/>
      <c r="BXQ1" s="275"/>
      <c r="BXR1" s="274"/>
      <c r="BXS1" s="275"/>
      <c r="BXT1" s="274"/>
      <c r="BXU1" s="275"/>
      <c r="BXV1" s="274"/>
      <c r="BXW1" s="275"/>
      <c r="BXX1" s="274"/>
      <c r="BXY1" s="275"/>
      <c r="BXZ1" s="274"/>
      <c r="BYA1" s="275"/>
      <c r="BYB1" s="274"/>
      <c r="BYC1" s="275"/>
      <c r="BYD1" s="274"/>
      <c r="BYE1" s="275"/>
      <c r="BYF1" s="274"/>
      <c r="BYG1" s="275"/>
      <c r="BYH1" s="274"/>
      <c r="BYI1" s="275"/>
      <c r="BYJ1" s="274"/>
      <c r="BYK1" s="275"/>
      <c r="BYL1" s="274"/>
      <c r="BYM1" s="275"/>
      <c r="BYN1" s="274"/>
      <c r="BYO1" s="275"/>
      <c r="BYP1" s="274"/>
      <c r="BYQ1" s="275"/>
      <c r="BYR1" s="274"/>
      <c r="BYS1" s="275"/>
      <c r="BYT1" s="274"/>
      <c r="BYU1" s="275"/>
      <c r="BYV1" s="274"/>
      <c r="BYW1" s="275"/>
      <c r="BYX1" s="274"/>
      <c r="BYY1" s="275"/>
      <c r="BYZ1" s="274"/>
      <c r="BZA1" s="275"/>
      <c r="BZB1" s="274"/>
      <c r="BZC1" s="275"/>
      <c r="BZD1" s="274"/>
      <c r="BZE1" s="275"/>
      <c r="BZF1" s="274"/>
      <c r="BZG1" s="275"/>
      <c r="BZH1" s="274"/>
      <c r="BZI1" s="275"/>
      <c r="BZJ1" s="274"/>
      <c r="BZK1" s="275"/>
      <c r="BZL1" s="274"/>
      <c r="BZM1" s="275"/>
      <c r="BZN1" s="274"/>
      <c r="BZO1" s="275"/>
      <c r="BZP1" s="274"/>
      <c r="BZQ1" s="275"/>
      <c r="BZR1" s="274"/>
      <c r="BZS1" s="275"/>
      <c r="BZT1" s="274"/>
      <c r="BZU1" s="275"/>
      <c r="BZV1" s="274"/>
      <c r="BZW1" s="275"/>
      <c r="BZX1" s="274"/>
      <c r="BZY1" s="275"/>
      <c r="BZZ1" s="274"/>
      <c r="CAA1" s="275"/>
      <c r="CAB1" s="274"/>
      <c r="CAC1" s="275"/>
      <c r="CAD1" s="274"/>
      <c r="CAE1" s="275"/>
      <c r="CAF1" s="274"/>
      <c r="CAG1" s="275"/>
      <c r="CAH1" s="274"/>
      <c r="CAI1" s="275"/>
      <c r="CAJ1" s="274"/>
      <c r="CAK1" s="275"/>
      <c r="CAL1" s="274"/>
      <c r="CAM1" s="275"/>
      <c r="CAN1" s="274"/>
      <c r="CAO1" s="275"/>
      <c r="CAP1" s="274"/>
      <c r="CAQ1" s="275"/>
      <c r="CAR1" s="274"/>
      <c r="CAS1" s="275"/>
      <c r="CAT1" s="274"/>
      <c r="CAU1" s="275"/>
      <c r="CAV1" s="274"/>
      <c r="CAW1" s="275"/>
      <c r="CAX1" s="274"/>
      <c r="CAY1" s="275"/>
      <c r="CAZ1" s="274"/>
      <c r="CBA1" s="275"/>
      <c r="CBB1" s="274"/>
      <c r="CBC1" s="275"/>
      <c r="CBD1" s="274"/>
      <c r="CBE1" s="275"/>
      <c r="CBF1" s="274"/>
      <c r="CBG1" s="275"/>
      <c r="CBH1" s="274"/>
      <c r="CBI1" s="275"/>
      <c r="CBJ1" s="274"/>
      <c r="CBK1" s="275"/>
      <c r="CBL1" s="274"/>
      <c r="CBM1" s="275"/>
      <c r="CBN1" s="274"/>
      <c r="CBO1" s="275"/>
      <c r="CBP1" s="274"/>
      <c r="CBQ1" s="275"/>
      <c r="CBR1" s="274"/>
      <c r="CBS1" s="275"/>
      <c r="CBT1" s="274"/>
      <c r="CBU1" s="275"/>
      <c r="CBV1" s="274"/>
      <c r="CBW1" s="275"/>
      <c r="CBX1" s="274"/>
      <c r="CBY1" s="275"/>
      <c r="CBZ1" s="274"/>
      <c r="CCA1" s="275"/>
      <c r="CCB1" s="274"/>
      <c r="CCC1" s="275"/>
      <c r="CCD1" s="274"/>
      <c r="CCE1" s="275"/>
      <c r="CCF1" s="274"/>
      <c r="CCG1" s="275"/>
      <c r="CCH1" s="274"/>
      <c r="CCI1" s="275"/>
      <c r="CCJ1" s="274"/>
      <c r="CCK1" s="275"/>
      <c r="CCL1" s="274"/>
      <c r="CCM1" s="275"/>
      <c r="CCN1" s="274"/>
      <c r="CCO1" s="275"/>
      <c r="CCP1" s="274"/>
      <c r="CCQ1" s="275"/>
      <c r="CCR1" s="274"/>
      <c r="CCS1" s="275"/>
      <c r="CCT1" s="274"/>
      <c r="CCU1" s="275"/>
      <c r="CCV1" s="274"/>
      <c r="CCW1" s="275"/>
      <c r="CCX1" s="274"/>
      <c r="CCY1" s="275"/>
      <c r="CCZ1" s="274"/>
      <c r="CDA1" s="275"/>
      <c r="CDB1" s="274"/>
      <c r="CDC1" s="275"/>
      <c r="CDD1" s="274"/>
      <c r="CDE1" s="275"/>
      <c r="CDF1" s="274"/>
      <c r="CDG1" s="275"/>
      <c r="CDH1" s="274"/>
      <c r="CDI1" s="275"/>
      <c r="CDJ1" s="274"/>
      <c r="CDK1" s="275"/>
      <c r="CDL1" s="274"/>
      <c r="CDM1" s="275"/>
      <c r="CDN1" s="274"/>
      <c r="CDO1" s="275"/>
      <c r="CDP1" s="274"/>
      <c r="CDQ1" s="275"/>
      <c r="CDR1" s="274"/>
      <c r="CDS1" s="275"/>
      <c r="CDT1" s="274"/>
      <c r="CDU1" s="275"/>
      <c r="CDV1" s="274"/>
      <c r="CDW1" s="275"/>
      <c r="CDX1" s="274"/>
      <c r="CDY1" s="275"/>
      <c r="CDZ1" s="274"/>
      <c r="CEA1" s="275"/>
      <c r="CEB1" s="274"/>
      <c r="CEC1" s="275"/>
      <c r="CED1" s="274"/>
      <c r="CEE1" s="275"/>
      <c r="CEF1" s="274"/>
      <c r="CEG1" s="275"/>
      <c r="CEH1" s="274"/>
      <c r="CEI1" s="275"/>
      <c r="CEJ1" s="274"/>
      <c r="CEK1" s="275"/>
      <c r="CEL1" s="274"/>
      <c r="CEM1" s="275"/>
      <c r="CEN1" s="274"/>
      <c r="CEO1" s="275"/>
      <c r="CEP1" s="274"/>
      <c r="CEQ1" s="275"/>
      <c r="CER1" s="274"/>
      <c r="CES1" s="275"/>
      <c r="CET1" s="274"/>
      <c r="CEU1" s="275"/>
      <c r="CEV1" s="274"/>
      <c r="CEW1" s="275"/>
      <c r="CEX1" s="274"/>
      <c r="CEY1" s="275"/>
      <c r="CEZ1" s="274"/>
      <c r="CFA1" s="275"/>
      <c r="CFB1" s="274"/>
      <c r="CFC1" s="275"/>
      <c r="CFD1" s="274"/>
      <c r="CFE1" s="275"/>
      <c r="CFF1" s="274"/>
      <c r="CFG1" s="275"/>
      <c r="CFH1" s="274"/>
      <c r="CFI1" s="275"/>
      <c r="CFJ1" s="274"/>
      <c r="CFK1" s="275"/>
      <c r="CFL1" s="274"/>
      <c r="CFM1" s="275"/>
      <c r="CFN1" s="274"/>
      <c r="CFO1" s="275"/>
      <c r="CFP1" s="274"/>
      <c r="CFQ1" s="275"/>
      <c r="CFR1" s="274"/>
      <c r="CFS1" s="275"/>
      <c r="CFT1" s="274"/>
      <c r="CFU1" s="275"/>
      <c r="CFV1" s="274"/>
      <c r="CFW1" s="275"/>
      <c r="CFX1" s="274"/>
      <c r="CFY1" s="275"/>
      <c r="CFZ1" s="274"/>
      <c r="CGA1" s="275"/>
      <c r="CGB1" s="274"/>
      <c r="CGC1" s="275"/>
      <c r="CGD1" s="274"/>
      <c r="CGE1" s="275"/>
      <c r="CGF1" s="274"/>
      <c r="CGG1" s="275"/>
      <c r="CGH1" s="274"/>
      <c r="CGI1" s="275"/>
      <c r="CGJ1" s="274"/>
      <c r="CGK1" s="275"/>
      <c r="CGL1" s="274"/>
      <c r="CGM1" s="275"/>
      <c r="CGN1" s="274"/>
      <c r="CGO1" s="275"/>
      <c r="CGP1" s="274"/>
      <c r="CGQ1" s="275"/>
      <c r="CGR1" s="274"/>
      <c r="CGS1" s="275"/>
      <c r="CGT1" s="274"/>
      <c r="CGU1" s="275"/>
      <c r="CGV1" s="274"/>
      <c r="CGW1" s="275"/>
      <c r="CGX1" s="274"/>
      <c r="CGY1" s="275"/>
      <c r="CGZ1" s="274"/>
      <c r="CHA1" s="275"/>
      <c r="CHB1" s="274"/>
      <c r="CHC1" s="275"/>
      <c r="CHD1" s="274"/>
      <c r="CHE1" s="275"/>
      <c r="CHF1" s="274"/>
      <c r="CHG1" s="275"/>
      <c r="CHH1" s="274"/>
      <c r="CHI1" s="275"/>
      <c r="CHJ1" s="274"/>
      <c r="CHK1" s="275"/>
      <c r="CHL1" s="274"/>
      <c r="CHM1" s="275"/>
      <c r="CHN1" s="274"/>
      <c r="CHO1" s="275"/>
      <c r="CHP1" s="274"/>
      <c r="CHQ1" s="275"/>
      <c r="CHR1" s="274"/>
      <c r="CHS1" s="275"/>
      <c r="CHT1" s="274"/>
      <c r="CHU1" s="275"/>
      <c r="CHV1" s="274"/>
      <c r="CHW1" s="275"/>
      <c r="CHX1" s="274"/>
      <c r="CHY1" s="275"/>
      <c r="CHZ1" s="274"/>
      <c r="CIA1" s="275"/>
      <c r="CIB1" s="274"/>
      <c r="CIC1" s="275"/>
      <c r="CID1" s="274"/>
      <c r="CIE1" s="275"/>
      <c r="CIF1" s="274"/>
      <c r="CIG1" s="275"/>
      <c r="CIH1" s="274"/>
      <c r="CII1" s="275"/>
      <c r="CIJ1" s="274"/>
      <c r="CIK1" s="275"/>
      <c r="CIL1" s="274"/>
      <c r="CIM1" s="275"/>
      <c r="CIN1" s="274"/>
      <c r="CIO1" s="275"/>
      <c r="CIP1" s="274"/>
      <c r="CIQ1" s="275"/>
      <c r="CIR1" s="274"/>
      <c r="CIS1" s="275"/>
      <c r="CIT1" s="274"/>
      <c r="CIU1" s="275"/>
      <c r="CIV1" s="274"/>
      <c r="CIW1" s="275"/>
      <c r="CIX1" s="274"/>
      <c r="CIY1" s="275"/>
      <c r="CIZ1" s="274"/>
      <c r="CJA1" s="275"/>
      <c r="CJB1" s="274"/>
      <c r="CJC1" s="275"/>
      <c r="CJD1" s="274"/>
      <c r="CJE1" s="275"/>
      <c r="CJF1" s="274"/>
      <c r="CJG1" s="275"/>
      <c r="CJH1" s="274"/>
      <c r="CJI1" s="275"/>
      <c r="CJJ1" s="274"/>
      <c r="CJK1" s="275"/>
      <c r="CJL1" s="274"/>
      <c r="CJM1" s="275"/>
      <c r="CJN1" s="274"/>
      <c r="CJO1" s="275"/>
      <c r="CJP1" s="274"/>
      <c r="CJQ1" s="275"/>
      <c r="CJR1" s="274"/>
      <c r="CJS1" s="275"/>
      <c r="CJT1" s="274"/>
      <c r="CJU1" s="275"/>
      <c r="CJV1" s="274"/>
      <c r="CJW1" s="275"/>
      <c r="CJX1" s="274"/>
      <c r="CJY1" s="275"/>
      <c r="CJZ1" s="274"/>
      <c r="CKA1" s="275"/>
      <c r="CKB1" s="274"/>
      <c r="CKC1" s="275"/>
      <c r="CKD1" s="274"/>
      <c r="CKE1" s="275"/>
      <c r="CKF1" s="274"/>
      <c r="CKG1" s="275"/>
      <c r="CKH1" s="274"/>
      <c r="CKI1" s="275"/>
      <c r="CKJ1" s="274"/>
      <c r="CKK1" s="275"/>
      <c r="CKL1" s="274"/>
      <c r="CKM1" s="275"/>
      <c r="CKN1" s="274"/>
      <c r="CKO1" s="275"/>
      <c r="CKP1" s="274"/>
      <c r="CKQ1" s="275"/>
      <c r="CKR1" s="274"/>
      <c r="CKS1" s="275"/>
      <c r="CKT1" s="274"/>
      <c r="CKU1" s="275"/>
      <c r="CKV1" s="274"/>
      <c r="CKW1" s="275"/>
      <c r="CKX1" s="274"/>
      <c r="CKY1" s="275"/>
      <c r="CKZ1" s="274"/>
      <c r="CLA1" s="275"/>
      <c r="CLB1" s="274"/>
      <c r="CLC1" s="275"/>
      <c r="CLD1" s="274"/>
      <c r="CLE1" s="275"/>
      <c r="CLF1" s="274"/>
      <c r="CLG1" s="275"/>
      <c r="CLH1" s="274"/>
      <c r="CLI1" s="275"/>
      <c r="CLJ1" s="274"/>
      <c r="CLK1" s="275"/>
      <c r="CLL1" s="274"/>
      <c r="CLM1" s="275"/>
      <c r="CLN1" s="274"/>
      <c r="CLO1" s="275"/>
      <c r="CLP1" s="274"/>
      <c r="CLQ1" s="275"/>
      <c r="CLR1" s="274"/>
      <c r="CLS1" s="275"/>
      <c r="CLT1" s="274"/>
      <c r="CLU1" s="275"/>
      <c r="CLV1" s="274"/>
      <c r="CLW1" s="275"/>
      <c r="CLX1" s="274"/>
      <c r="CLY1" s="275"/>
      <c r="CLZ1" s="274"/>
      <c r="CMA1" s="275"/>
      <c r="CMB1" s="274"/>
      <c r="CMC1" s="275"/>
      <c r="CMD1" s="274"/>
      <c r="CME1" s="275"/>
      <c r="CMF1" s="274"/>
      <c r="CMG1" s="275"/>
      <c r="CMH1" s="274"/>
      <c r="CMI1" s="275"/>
      <c r="CMJ1" s="274"/>
      <c r="CMK1" s="275"/>
      <c r="CML1" s="274"/>
      <c r="CMM1" s="275"/>
      <c r="CMN1" s="274"/>
      <c r="CMO1" s="275"/>
      <c r="CMP1" s="274"/>
      <c r="CMQ1" s="275"/>
      <c r="CMR1" s="274"/>
      <c r="CMS1" s="275"/>
      <c r="CMT1" s="274"/>
      <c r="CMU1" s="275"/>
      <c r="CMV1" s="274"/>
      <c r="CMW1" s="275"/>
      <c r="CMX1" s="274"/>
      <c r="CMY1" s="275"/>
      <c r="CMZ1" s="274"/>
      <c r="CNA1" s="275"/>
      <c r="CNB1" s="274"/>
      <c r="CNC1" s="275"/>
      <c r="CND1" s="274"/>
      <c r="CNE1" s="275"/>
      <c r="CNF1" s="274"/>
      <c r="CNG1" s="275"/>
      <c r="CNH1" s="274"/>
      <c r="CNI1" s="275"/>
      <c r="CNJ1" s="274"/>
      <c r="CNK1" s="275"/>
      <c r="CNL1" s="274"/>
      <c r="CNM1" s="275"/>
      <c r="CNN1" s="274"/>
      <c r="CNO1" s="275"/>
      <c r="CNP1" s="274"/>
      <c r="CNQ1" s="275"/>
      <c r="CNR1" s="274"/>
      <c r="CNS1" s="275"/>
      <c r="CNT1" s="274"/>
      <c r="CNU1" s="275"/>
      <c r="CNV1" s="274"/>
      <c r="CNW1" s="275"/>
      <c r="CNX1" s="274"/>
      <c r="CNY1" s="275"/>
      <c r="CNZ1" s="274"/>
      <c r="COA1" s="275"/>
      <c r="COB1" s="274"/>
      <c r="COC1" s="275"/>
      <c r="COD1" s="274"/>
      <c r="COE1" s="275"/>
      <c r="COF1" s="274"/>
      <c r="COG1" s="275"/>
      <c r="COH1" s="274"/>
      <c r="COI1" s="275"/>
      <c r="COJ1" s="274"/>
      <c r="COK1" s="275"/>
      <c r="COL1" s="274"/>
      <c r="COM1" s="275"/>
      <c r="CON1" s="274"/>
      <c r="COO1" s="275"/>
      <c r="COP1" s="274"/>
      <c r="COQ1" s="275"/>
      <c r="COR1" s="274"/>
      <c r="COS1" s="275"/>
      <c r="COT1" s="274"/>
      <c r="COU1" s="275"/>
      <c r="COV1" s="274"/>
      <c r="COW1" s="275"/>
      <c r="COX1" s="274"/>
      <c r="COY1" s="275"/>
      <c r="COZ1" s="274"/>
      <c r="CPA1" s="275"/>
      <c r="CPB1" s="274"/>
      <c r="CPC1" s="275"/>
      <c r="CPD1" s="274"/>
      <c r="CPE1" s="275"/>
      <c r="CPF1" s="274"/>
      <c r="CPG1" s="275"/>
      <c r="CPH1" s="274"/>
      <c r="CPI1" s="275"/>
      <c r="CPJ1" s="274"/>
      <c r="CPK1" s="275"/>
      <c r="CPL1" s="274"/>
      <c r="CPM1" s="275"/>
      <c r="CPN1" s="274"/>
      <c r="CPO1" s="275"/>
      <c r="CPP1" s="274"/>
      <c r="CPQ1" s="275"/>
      <c r="CPR1" s="274"/>
      <c r="CPS1" s="275"/>
      <c r="CPT1" s="274"/>
      <c r="CPU1" s="275"/>
      <c r="CPV1" s="274"/>
      <c r="CPW1" s="275"/>
      <c r="CPX1" s="274"/>
      <c r="CPY1" s="275"/>
      <c r="CPZ1" s="274"/>
      <c r="CQA1" s="275"/>
      <c r="CQB1" s="274"/>
      <c r="CQC1" s="275"/>
      <c r="CQD1" s="274"/>
      <c r="CQE1" s="275"/>
      <c r="CQF1" s="274"/>
      <c r="CQG1" s="275"/>
      <c r="CQH1" s="274"/>
      <c r="CQI1" s="275"/>
      <c r="CQJ1" s="274"/>
      <c r="CQK1" s="275"/>
      <c r="CQL1" s="274"/>
      <c r="CQM1" s="275"/>
      <c r="CQN1" s="274"/>
      <c r="CQO1" s="275"/>
      <c r="CQP1" s="274"/>
      <c r="CQQ1" s="275"/>
      <c r="CQR1" s="274"/>
      <c r="CQS1" s="275"/>
      <c r="CQT1" s="274"/>
      <c r="CQU1" s="275"/>
      <c r="CQV1" s="274"/>
      <c r="CQW1" s="275"/>
      <c r="CQX1" s="274"/>
      <c r="CQY1" s="275"/>
      <c r="CQZ1" s="274"/>
      <c r="CRA1" s="275"/>
      <c r="CRB1" s="274"/>
      <c r="CRC1" s="275"/>
      <c r="CRD1" s="274"/>
      <c r="CRE1" s="275"/>
      <c r="CRF1" s="274"/>
      <c r="CRG1" s="275"/>
      <c r="CRH1" s="274"/>
      <c r="CRI1" s="275"/>
      <c r="CRJ1" s="274"/>
      <c r="CRK1" s="275"/>
      <c r="CRL1" s="274"/>
      <c r="CRM1" s="275"/>
      <c r="CRN1" s="274"/>
      <c r="CRO1" s="275"/>
      <c r="CRP1" s="274"/>
      <c r="CRQ1" s="275"/>
      <c r="CRR1" s="274"/>
      <c r="CRS1" s="275"/>
      <c r="CRT1" s="274"/>
      <c r="CRU1" s="275"/>
      <c r="CRV1" s="274"/>
      <c r="CRW1" s="275"/>
      <c r="CRX1" s="274"/>
      <c r="CRY1" s="275"/>
      <c r="CRZ1" s="274"/>
      <c r="CSA1" s="275"/>
      <c r="CSB1" s="274"/>
      <c r="CSC1" s="275"/>
      <c r="CSD1" s="274"/>
      <c r="CSE1" s="275"/>
      <c r="CSF1" s="274"/>
      <c r="CSG1" s="275"/>
      <c r="CSH1" s="274"/>
      <c r="CSI1" s="275"/>
      <c r="CSJ1" s="274"/>
      <c r="CSK1" s="275"/>
      <c r="CSL1" s="274"/>
      <c r="CSM1" s="275"/>
      <c r="CSN1" s="274"/>
      <c r="CSO1" s="275"/>
      <c r="CSP1" s="274"/>
      <c r="CSQ1" s="275"/>
      <c r="CSR1" s="274"/>
      <c r="CSS1" s="275"/>
      <c r="CST1" s="274"/>
      <c r="CSU1" s="275"/>
      <c r="CSV1" s="274"/>
      <c r="CSW1" s="275"/>
      <c r="CSX1" s="274"/>
      <c r="CSY1" s="275"/>
      <c r="CSZ1" s="274"/>
      <c r="CTA1" s="275"/>
      <c r="CTB1" s="274"/>
      <c r="CTC1" s="275"/>
      <c r="CTD1" s="274"/>
      <c r="CTE1" s="275"/>
      <c r="CTF1" s="274"/>
      <c r="CTG1" s="275"/>
      <c r="CTH1" s="274"/>
      <c r="CTI1" s="275"/>
      <c r="CTJ1" s="274"/>
      <c r="CTK1" s="275"/>
      <c r="CTL1" s="274"/>
      <c r="CTM1" s="275"/>
      <c r="CTN1" s="274"/>
      <c r="CTO1" s="275"/>
      <c r="CTP1" s="274"/>
      <c r="CTQ1" s="275"/>
      <c r="CTR1" s="274"/>
      <c r="CTS1" s="275"/>
      <c r="CTT1" s="274"/>
      <c r="CTU1" s="275"/>
      <c r="CTV1" s="274"/>
      <c r="CTW1" s="275"/>
      <c r="CTX1" s="274"/>
      <c r="CTY1" s="275"/>
      <c r="CTZ1" s="274"/>
      <c r="CUA1" s="275"/>
      <c r="CUB1" s="274"/>
      <c r="CUC1" s="275"/>
      <c r="CUD1" s="274"/>
      <c r="CUE1" s="275"/>
      <c r="CUF1" s="274"/>
      <c r="CUG1" s="275"/>
      <c r="CUH1" s="274"/>
      <c r="CUI1" s="275"/>
      <c r="CUJ1" s="274"/>
      <c r="CUK1" s="275"/>
      <c r="CUL1" s="274"/>
      <c r="CUM1" s="275"/>
      <c r="CUN1" s="274"/>
      <c r="CUO1" s="275"/>
      <c r="CUP1" s="274"/>
      <c r="CUQ1" s="275"/>
      <c r="CUR1" s="274"/>
      <c r="CUS1" s="275"/>
      <c r="CUT1" s="274"/>
      <c r="CUU1" s="275"/>
      <c r="CUV1" s="274"/>
      <c r="CUW1" s="275"/>
      <c r="CUX1" s="274"/>
      <c r="CUY1" s="275"/>
      <c r="CUZ1" s="274"/>
      <c r="CVA1" s="275"/>
      <c r="CVB1" s="274"/>
      <c r="CVC1" s="275"/>
      <c r="CVD1" s="274"/>
      <c r="CVE1" s="275"/>
      <c r="CVF1" s="274"/>
      <c r="CVG1" s="275"/>
      <c r="CVH1" s="274"/>
      <c r="CVI1" s="275"/>
      <c r="CVJ1" s="274"/>
      <c r="CVK1" s="275"/>
      <c r="CVL1" s="274"/>
      <c r="CVM1" s="275"/>
      <c r="CVN1" s="274"/>
      <c r="CVO1" s="275"/>
      <c r="CVP1" s="274"/>
      <c r="CVQ1" s="275"/>
      <c r="CVR1" s="274"/>
      <c r="CVS1" s="275"/>
      <c r="CVT1" s="274"/>
      <c r="CVU1" s="275"/>
      <c r="CVV1" s="274"/>
      <c r="CVW1" s="275"/>
      <c r="CVX1" s="274"/>
      <c r="CVY1" s="275"/>
      <c r="CVZ1" s="274"/>
      <c r="CWA1" s="275"/>
      <c r="CWB1" s="274"/>
      <c r="CWC1" s="275"/>
      <c r="CWD1" s="274"/>
      <c r="CWE1" s="275"/>
      <c r="CWF1" s="274"/>
      <c r="CWG1" s="275"/>
      <c r="CWH1" s="274"/>
      <c r="CWI1" s="275"/>
      <c r="CWJ1" s="274"/>
      <c r="CWK1" s="275"/>
      <c r="CWL1" s="274"/>
      <c r="CWM1" s="275"/>
      <c r="CWN1" s="274"/>
      <c r="CWO1" s="275"/>
      <c r="CWP1" s="274"/>
      <c r="CWQ1" s="275"/>
      <c r="CWR1" s="274"/>
      <c r="CWS1" s="275"/>
      <c r="CWT1" s="274"/>
      <c r="CWU1" s="275"/>
      <c r="CWV1" s="274"/>
      <c r="CWW1" s="275"/>
      <c r="CWX1" s="274"/>
      <c r="CWY1" s="275"/>
      <c r="CWZ1" s="274"/>
      <c r="CXA1" s="275"/>
      <c r="CXB1" s="274"/>
      <c r="CXC1" s="275"/>
      <c r="CXD1" s="274"/>
      <c r="CXE1" s="275"/>
      <c r="CXF1" s="274"/>
      <c r="CXG1" s="275"/>
      <c r="CXH1" s="274"/>
      <c r="CXI1" s="275"/>
      <c r="CXJ1" s="274"/>
      <c r="CXK1" s="275"/>
      <c r="CXL1" s="274"/>
      <c r="CXM1" s="275"/>
      <c r="CXN1" s="274"/>
      <c r="CXO1" s="275"/>
      <c r="CXP1" s="274"/>
      <c r="CXQ1" s="275"/>
      <c r="CXR1" s="274"/>
      <c r="CXS1" s="275"/>
      <c r="CXT1" s="274"/>
      <c r="CXU1" s="275"/>
      <c r="CXV1" s="274"/>
      <c r="CXW1" s="275"/>
      <c r="CXX1" s="274"/>
      <c r="CXY1" s="275"/>
      <c r="CXZ1" s="274"/>
      <c r="CYA1" s="275"/>
      <c r="CYB1" s="274"/>
      <c r="CYC1" s="275"/>
      <c r="CYD1" s="274"/>
      <c r="CYE1" s="275"/>
      <c r="CYF1" s="274"/>
      <c r="CYG1" s="275"/>
      <c r="CYH1" s="274"/>
      <c r="CYI1" s="275"/>
      <c r="CYJ1" s="274"/>
      <c r="CYK1" s="275"/>
      <c r="CYL1" s="274"/>
      <c r="CYM1" s="275"/>
      <c r="CYN1" s="274"/>
      <c r="CYO1" s="275"/>
      <c r="CYP1" s="274"/>
      <c r="CYQ1" s="275"/>
      <c r="CYR1" s="274"/>
      <c r="CYS1" s="275"/>
      <c r="CYT1" s="274"/>
      <c r="CYU1" s="275"/>
      <c r="CYV1" s="274"/>
      <c r="CYW1" s="275"/>
      <c r="CYX1" s="274"/>
      <c r="CYY1" s="275"/>
      <c r="CYZ1" s="274"/>
      <c r="CZA1" s="275"/>
      <c r="CZB1" s="274"/>
      <c r="CZC1" s="275"/>
      <c r="CZD1" s="274"/>
      <c r="CZE1" s="275"/>
      <c r="CZF1" s="274"/>
      <c r="CZG1" s="275"/>
      <c r="CZH1" s="274"/>
      <c r="CZI1" s="275"/>
      <c r="CZJ1" s="274"/>
      <c r="CZK1" s="275"/>
      <c r="CZL1" s="274"/>
      <c r="CZM1" s="275"/>
      <c r="CZN1" s="274"/>
      <c r="CZO1" s="275"/>
      <c r="CZP1" s="274"/>
      <c r="CZQ1" s="275"/>
      <c r="CZR1" s="274"/>
      <c r="CZS1" s="275"/>
      <c r="CZT1" s="274"/>
      <c r="CZU1" s="275"/>
      <c r="CZV1" s="274"/>
      <c r="CZW1" s="275"/>
      <c r="CZX1" s="274"/>
      <c r="CZY1" s="275"/>
      <c r="CZZ1" s="274"/>
      <c r="DAA1" s="275"/>
      <c r="DAB1" s="274"/>
      <c r="DAC1" s="275"/>
      <c r="DAD1" s="274"/>
      <c r="DAE1" s="275"/>
      <c r="DAF1" s="274"/>
      <c r="DAG1" s="275"/>
      <c r="DAH1" s="274"/>
      <c r="DAI1" s="275"/>
      <c r="DAJ1" s="274"/>
      <c r="DAK1" s="275"/>
      <c r="DAL1" s="274"/>
      <c r="DAM1" s="275"/>
      <c r="DAN1" s="274"/>
      <c r="DAO1" s="275"/>
      <c r="DAP1" s="274"/>
      <c r="DAQ1" s="275"/>
      <c r="DAR1" s="274"/>
      <c r="DAS1" s="275"/>
      <c r="DAT1" s="274"/>
      <c r="DAU1" s="275"/>
      <c r="DAV1" s="274"/>
      <c r="DAW1" s="275"/>
      <c r="DAX1" s="274"/>
      <c r="DAY1" s="275"/>
      <c r="DAZ1" s="274"/>
      <c r="DBA1" s="275"/>
      <c r="DBB1" s="274"/>
      <c r="DBC1" s="275"/>
      <c r="DBD1" s="274"/>
      <c r="DBE1" s="275"/>
      <c r="DBF1" s="274"/>
      <c r="DBG1" s="275"/>
      <c r="DBH1" s="274"/>
      <c r="DBI1" s="275"/>
      <c r="DBJ1" s="274"/>
      <c r="DBK1" s="275"/>
      <c r="DBL1" s="274"/>
      <c r="DBM1" s="275"/>
      <c r="DBN1" s="274"/>
      <c r="DBO1" s="275"/>
      <c r="DBP1" s="274"/>
      <c r="DBQ1" s="275"/>
      <c r="DBR1" s="274"/>
      <c r="DBS1" s="275"/>
      <c r="DBT1" s="274"/>
      <c r="DBU1" s="275"/>
      <c r="DBV1" s="274"/>
      <c r="DBW1" s="275"/>
      <c r="DBX1" s="274"/>
      <c r="DBY1" s="275"/>
      <c r="DBZ1" s="274"/>
      <c r="DCA1" s="275"/>
      <c r="DCB1" s="274"/>
      <c r="DCC1" s="275"/>
      <c r="DCD1" s="274"/>
      <c r="DCE1" s="275"/>
      <c r="DCF1" s="274"/>
      <c r="DCG1" s="275"/>
      <c r="DCH1" s="274"/>
      <c r="DCI1" s="275"/>
      <c r="DCJ1" s="274"/>
      <c r="DCK1" s="275"/>
      <c r="DCL1" s="274"/>
      <c r="DCM1" s="275"/>
      <c r="DCN1" s="274"/>
      <c r="DCO1" s="275"/>
      <c r="DCP1" s="274"/>
      <c r="DCQ1" s="275"/>
      <c r="DCR1" s="274"/>
      <c r="DCS1" s="275"/>
      <c r="DCT1" s="274"/>
      <c r="DCU1" s="275"/>
      <c r="DCV1" s="274"/>
      <c r="DCW1" s="275"/>
      <c r="DCX1" s="274"/>
      <c r="DCY1" s="275"/>
      <c r="DCZ1" s="274"/>
      <c r="DDA1" s="275"/>
      <c r="DDB1" s="274"/>
      <c r="DDC1" s="275"/>
      <c r="DDD1" s="274"/>
      <c r="DDE1" s="275"/>
      <c r="DDF1" s="274"/>
      <c r="DDG1" s="275"/>
      <c r="DDH1" s="274"/>
      <c r="DDI1" s="275"/>
      <c r="DDJ1" s="274"/>
      <c r="DDK1" s="275"/>
      <c r="DDL1" s="274"/>
      <c r="DDM1" s="275"/>
      <c r="DDN1" s="274"/>
      <c r="DDO1" s="275"/>
      <c r="DDP1" s="274"/>
      <c r="DDQ1" s="275"/>
      <c r="DDR1" s="274"/>
      <c r="DDS1" s="275"/>
      <c r="DDT1" s="274"/>
      <c r="DDU1" s="275"/>
      <c r="DDV1" s="274"/>
      <c r="DDW1" s="275"/>
      <c r="DDX1" s="274"/>
      <c r="DDY1" s="275"/>
      <c r="DDZ1" s="274"/>
      <c r="DEA1" s="275"/>
      <c r="DEB1" s="274"/>
      <c r="DEC1" s="275"/>
      <c r="DED1" s="274"/>
      <c r="DEE1" s="275"/>
      <c r="DEF1" s="274"/>
      <c r="DEG1" s="275"/>
      <c r="DEH1" s="274"/>
      <c r="DEI1" s="275"/>
      <c r="DEJ1" s="274"/>
      <c r="DEK1" s="275"/>
      <c r="DEL1" s="274"/>
      <c r="DEM1" s="275"/>
      <c r="DEN1" s="274"/>
      <c r="DEO1" s="275"/>
      <c r="DEP1" s="274"/>
      <c r="DEQ1" s="275"/>
      <c r="DER1" s="274"/>
      <c r="DES1" s="275"/>
      <c r="DET1" s="274"/>
      <c r="DEU1" s="275"/>
      <c r="DEV1" s="274"/>
      <c r="DEW1" s="275"/>
      <c r="DEX1" s="274"/>
      <c r="DEY1" s="275"/>
      <c r="DEZ1" s="274"/>
      <c r="DFA1" s="275"/>
      <c r="DFB1" s="274"/>
      <c r="DFC1" s="275"/>
      <c r="DFD1" s="274"/>
      <c r="DFE1" s="275"/>
      <c r="DFF1" s="274"/>
      <c r="DFG1" s="275"/>
      <c r="DFH1" s="274"/>
      <c r="DFI1" s="275"/>
      <c r="DFJ1" s="274"/>
      <c r="DFK1" s="275"/>
      <c r="DFL1" s="274"/>
      <c r="DFM1" s="275"/>
      <c r="DFN1" s="274"/>
      <c r="DFO1" s="275"/>
      <c r="DFP1" s="274"/>
      <c r="DFQ1" s="275"/>
      <c r="DFR1" s="274"/>
      <c r="DFS1" s="275"/>
      <c r="DFT1" s="274"/>
      <c r="DFU1" s="275"/>
      <c r="DFV1" s="274"/>
      <c r="DFW1" s="275"/>
      <c r="DFX1" s="274"/>
      <c r="DFY1" s="275"/>
      <c r="DFZ1" s="274"/>
      <c r="DGA1" s="275"/>
      <c r="DGB1" s="274"/>
      <c r="DGC1" s="275"/>
      <c r="DGD1" s="274"/>
      <c r="DGE1" s="275"/>
      <c r="DGF1" s="274"/>
      <c r="DGG1" s="275"/>
      <c r="DGH1" s="274"/>
      <c r="DGI1" s="275"/>
      <c r="DGJ1" s="274"/>
      <c r="DGK1" s="275"/>
      <c r="DGL1" s="274"/>
      <c r="DGM1" s="275"/>
      <c r="DGN1" s="274"/>
      <c r="DGO1" s="275"/>
      <c r="DGP1" s="274"/>
      <c r="DGQ1" s="275"/>
      <c r="DGR1" s="274"/>
      <c r="DGS1" s="275"/>
      <c r="DGT1" s="274"/>
      <c r="DGU1" s="275"/>
      <c r="DGV1" s="274"/>
      <c r="DGW1" s="275"/>
      <c r="DGX1" s="274"/>
      <c r="DGY1" s="275"/>
      <c r="DGZ1" s="274"/>
      <c r="DHA1" s="275"/>
      <c r="DHB1" s="274"/>
      <c r="DHC1" s="275"/>
      <c r="DHD1" s="274"/>
      <c r="DHE1" s="275"/>
      <c r="DHF1" s="274"/>
      <c r="DHG1" s="275"/>
      <c r="DHH1" s="274"/>
      <c r="DHI1" s="275"/>
      <c r="DHJ1" s="274"/>
      <c r="DHK1" s="275"/>
      <c r="DHL1" s="274"/>
      <c r="DHM1" s="275"/>
      <c r="DHN1" s="274"/>
      <c r="DHO1" s="275"/>
      <c r="DHP1" s="274"/>
      <c r="DHQ1" s="275"/>
      <c r="DHR1" s="274"/>
      <c r="DHS1" s="275"/>
      <c r="DHT1" s="274"/>
      <c r="DHU1" s="275"/>
      <c r="DHV1" s="274"/>
      <c r="DHW1" s="275"/>
      <c r="DHX1" s="274"/>
      <c r="DHY1" s="275"/>
      <c r="DHZ1" s="274"/>
      <c r="DIA1" s="275"/>
      <c r="DIB1" s="274"/>
      <c r="DIC1" s="275"/>
      <c r="DID1" s="274"/>
      <c r="DIE1" s="275"/>
      <c r="DIF1" s="274"/>
      <c r="DIG1" s="275"/>
      <c r="DIH1" s="274"/>
      <c r="DII1" s="275"/>
      <c r="DIJ1" s="274"/>
      <c r="DIK1" s="275"/>
      <c r="DIL1" s="274"/>
      <c r="DIM1" s="275"/>
      <c r="DIN1" s="274"/>
      <c r="DIO1" s="275"/>
      <c r="DIP1" s="274"/>
      <c r="DIQ1" s="275"/>
      <c r="DIR1" s="274"/>
      <c r="DIS1" s="275"/>
      <c r="DIT1" s="274"/>
      <c r="DIU1" s="275"/>
      <c r="DIV1" s="274"/>
      <c r="DIW1" s="275"/>
      <c r="DIX1" s="274"/>
      <c r="DIY1" s="275"/>
      <c r="DIZ1" s="274"/>
      <c r="DJA1" s="275"/>
      <c r="DJB1" s="274"/>
      <c r="DJC1" s="275"/>
      <c r="DJD1" s="274"/>
      <c r="DJE1" s="275"/>
      <c r="DJF1" s="274"/>
      <c r="DJG1" s="275"/>
      <c r="DJH1" s="274"/>
      <c r="DJI1" s="275"/>
      <c r="DJJ1" s="274"/>
      <c r="DJK1" s="275"/>
      <c r="DJL1" s="274"/>
      <c r="DJM1" s="275"/>
      <c r="DJN1" s="274"/>
      <c r="DJO1" s="275"/>
      <c r="DJP1" s="274"/>
      <c r="DJQ1" s="275"/>
      <c r="DJR1" s="274"/>
      <c r="DJS1" s="275"/>
      <c r="DJT1" s="274"/>
      <c r="DJU1" s="275"/>
      <c r="DJV1" s="274"/>
      <c r="DJW1" s="275"/>
      <c r="DJX1" s="274"/>
      <c r="DJY1" s="275"/>
      <c r="DJZ1" s="274"/>
      <c r="DKA1" s="275"/>
      <c r="DKB1" s="274"/>
      <c r="DKC1" s="275"/>
      <c r="DKD1" s="274"/>
      <c r="DKE1" s="275"/>
      <c r="DKF1" s="274"/>
      <c r="DKG1" s="275"/>
      <c r="DKH1" s="274"/>
      <c r="DKI1" s="275"/>
      <c r="DKJ1" s="274"/>
      <c r="DKK1" s="275"/>
      <c r="DKL1" s="274"/>
      <c r="DKM1" s="275"/>
      <c r="DKN1" s="274"/>
      <c r="DKO1" s="275"/>
      <c r="DKP1" s="274"/>
      <c r="DKQ1" s="275"/>
      <c r="DKR1" s="274"/>
      <c r="DKS1" s="275"/>
      <c r="DKT1" s="274"/>
      <c r="DKU1" s="275"/>
      <c r="DKV1" s="274"/>
      <c r="DKW1" s="275"/>
      <c r="DKX1" s="274"/>
      <c r="DKY1" s="275"/>
      <c r="DKZ1" s="274"/>
      <c r="DLA1" s="275"/>
      <c r="DLB1" s="274"/>
      <c r="DLC1" s="275"/>
      <c r="DLD1" s="274"/>
      <c r="DLE1" s="275"/>
      <c r="DLF1" s="274"/>
      <c r="DLG1" s="275"/>
      <c r="DLH1" s="274"/>
      <c r="DLI1" s="275"/>
      <c r="DLJ1" s="274"/>
      <c r="DLK1" s="275"/>
      <c r="DLL1" s="274"/>
      <c r="DLM1" s="275"/>
      <c r="DLN1" s="274"/>
      <c r="DLO1" s="275"/>
      <c r="DLP1" s="274"/>
      <c r="DLQ1" s="275"/>
      <c r="DLR1" s="274"/>
      <c r="DLS1" s="275"/>
      <c r="DLT1" s="274"/>
      <c r="DLU1" s="275"/>
      <c r="DLV1" s="274"/>
      <c r="DLW1" s="275"/>
      <c r="DLX1" s="274"/>
      <c r="DLY1" s="275"/>
      <c r="DLZ1" s="274"/>
      <c r="DMA1" s="275"/>
      <c r="DMB1" s="274"/>
      <c r="DMC1" s="275"/>
      <c r="DMD1" s="274"/>
      <c r="DME1" s="275"/>
      <c r="DMF1" s="274"/>
      <c r="DMG1" s="275"/>
      <c r="DMH1" s="274"/>
      <c r="DMI1" s="275"/>
      <c r="DMJ1" s="274"/>
      <c r="DMK1" s="275"/>
      <c r="DML1" s="274"/>
      <c r="DMM1" s="275"/>
      <c r="DMN1" s="274"/>
      <c r="DMO1" s="275"/>
      <c r="DMP1" s="274"/>
      <c r="DMQ1" s="275"/>
      <c r="DMR1" s="274"/>
      <c r="DMS1" s="275"/>
      <c r="DMT1" s="274"/>
      <c r="DMU1" s="275"/>
      <c r="DMV1" s="274"/>
      <c r="DMW1" s="275"/>
      <c r="DMX1" s="274"/>
      <c r="DMY1" s="275"/>
      <c r="DMZ1" s="274"/>
      <c r="DNA1" s="275"/>
      <c r="DNB1" s="274"/>
      <c r="DNC1" s="275"/>
      <c r="DND1" s="274"/>
      <c r="DNE1" s="275"/>
      <c r="DNF1" s="274"/>
      <c r="DNG1" s="275"/>
      <c r="DNH1" s="274"/>
      <c r="DNI1" s="275"/>
      <c r="DNJ1" s="274"/>
      <c r="DNK1" s="275"/>
      <c r="DNL1" s="274"/>
      <c r="DNM1" s="275"/>
      <c r="DNN1" s="274"/>
      <c r="DNO1" s="275"/>
      <c r="DNP1" s="274"/>
      <c r="DNQ1" s="275"/>
      <c r="DNR1" s="274"/>
      <c r="DNS1" s="275"/>
      <c r="DNT1" s="274"/>
      <c r="DNU1" s="275"/>
      <c r="DNV1" s="274"/>
      <c r="DNW1" s="275"/>
      <c r="DNX1" s="274"/>
      <c r="DNY1" s="275"/>
      <c r="DNZ1" s="274"/>
      <c r="DOA1" s="275"/>
      <c r="DOB1" s="274"/>
      <c r="DOC1" s="275"/>
      <c r="DOD1" s="274"/>
      <c r="DOE1" s="275"/>
      <c r="DOF1" s="274"/>
      <c r="DOG1" s="275"/>
      <c r="DOH1" s="274"/>
      <c r="DOI1" s="275"/>
      <c r="DOJ1" s="274"/>
      <c r="DOK1" s="275"/>
      <c r="DOL1" s="274"/>
      <c r="DOM1" s="275"/>
      <c r="DON1" s="274"/>
      <c r="DOO1" s="275"/>
      <c r="DOP1" s="274"/>
      <c r="DOQ1" s="275"/>
      <c r="DOR1" s="274"/>
      <c r="DOS1" s="275"/>
      <c r="DOT1" s="274"/>
      <c r="DOU1" s="275"/>
      <c r="DOV1" s="274"/>
      <c r="DOW1" s="275"/>
      <c r="DOX1" s="274"/>
      <c r="DOY1" s="275"/>
      <c r="DOZ1" s="274"/>
      <c r="DPA1" s="275"/>
      <c r="DPB1" s="274"/>
      <c r="DPC1" s="275"/>
      <c r="DPD1" s="274"/>
      <c r="DPE1" s="275"/>
      <c r="DPF1" s="274"/>
      <c r="DPG1" s="275"/>
      <c r="DPH1" s="274"/>
      <c r="DPI1" s="275"/>
      <c r="DPJ1" s="274"/>
      <c r="DPK1" s="275"/>
      <c r="DPL1" s="274"/>
      <c r="DPM1" s="275"/>
      <c r="DPN1" s="274"/>
      <c r="DPO1" s="275"/>
      <c r="DPP1" s="274"/>
      <c r="DPQ1" s="275"/>
      <c r="DPR1" s="274"/>
      <c r="DPS1" s="275"/>
      <c r="DPT1" s="274"/>
      <c r="DPU1" s="275"/>
      <c r="DPV1" s="274"/>
      <c r="DPW1" s="275"/>
      <c r="DPX1" s="274"/>
      <c r="DPY1" s="275"/>
      <c r="DPZ1" s="274"/>
      <c r="DQA1" s="275"/>
      <c r="DQB1" s="274"/>
      <c r="DQC1" s="275"/>
      <c r="DQD1" s="274"/>
      <c r="DQE1" s="275"/>
      <c r="DQF1" s="274"/>
      <c r="DQG1" s="275"/>
      <c r="DQH1" s="274"/>
      <c r="DQI1" s="275"/>
      <c r="DQJ1" s="274"/>
      <c r="DQK1" s="275"/>
      <c r="DQL1" s="274"/>
      <c r="DQM1" s="275"/>
      <c r="DQN1" s="274"/>
      <c r="DQO1" s="275"/>
      <c r="DQP1" s="274"/>
      <c r="DQQ1" s="275"/>
      <c r="DQR1" s="274"/>
      <c r="DQS1" s="275"/>
      <c r="DQT1" s="274"/>
      <c r="DQU1" s="275"/>
      <c r="DQV1" s="274"/>
      <c r="DQW1" s="275"/>
      <c r="DQX1" s="274"/>
      <c r="DQY1" s="275"/>
      <c r="DQZ1" s="274"/>
      <c r="DRA1" s="275"/>
      <c r="DRB1" s="274"/>
      <c r="DRC1" s="275"/>
      <c r="DRD1" s="274"/>
      <c r="DRE1" s="275"/>
      <c r="DRF1" s="274"/>
      <c r="DRG1" s="275"/>
      <c r="DRH1" s="274"/>
      <c r="DRI1" s="275"/>
      <c r="DRJ1" s="274"/>
      <c r="DRK1" s="275"/>
      <c r="DRL1" s="274"/>
      <c r="DRM1" s="275"/>
      <c r="DRN1" s="274"/>
      <c r="DRO1" s="275"/>
      <c r="DRP1" s="274"/>
      <c r="DRQ1" s="275"/>
      <c r="DRR1" s="274"/>
      <c r="DRS1" s="275"/>
      <c r="DRT1" s="274"/>
      <c r="DRU1" s="275"/>
      <c r="DRV1" s="274"/>
      <c r="DRW1" s="275"/>
      <c r="DRX1" s="274"/>
      <c r="DRY1" s="275"/>
      <c r="DRZ1" s="274"/>
      <c r="DSA1" s="275"/>
      <c r="DSB1" s="274"/>
      <c r="DSC1" s="275"/>
      <c r="DSD1" s="274"/>
      <c r="DSE1" s="275"/>
      <c r="DSF1" s="274"/>
      <c r="DSG1" s="275"/>
      <c r="DSH1" s="274"/>
      <c r="DSI1" s="275"/>
      <c r="DSJ1" s="274"/>
      <c r="DSK1" s="275"/>
      <c r="DSL1" s="274"/>
      <c r="DSM1" s="275"/>
      <c r="DSN1" s="274"/>
      <c r="DSO1" s="275"/>
      <c r="DSP1" s="274"/>
      <c r="DSQ1" s="275"/>
      <c r="DSR1" s="274"/>
      <c r="DSS1" s="275"/>
      <c r="DST1" s="274"/>
      <c r="DSU1" s="275"/>
      <c r="DSV1" s="274"/>
      <c r="DSW1" s="275"/>
      <c r="DSX1" s="274"/>
      <c r="DSY1" s="275"/>
      <c r="DSZ1" s="274"/>
      <c r="DTA1" s="275"/>
      <c r="DTB1" s="274"/>
      <c r="DTC1" s="275"/>
      <c r="DTD1" s="274"/>
      <c r="DTE1" s="275"/>
      <c r="DTF1" s="274"/>
      <c r="DTG1" s="275"/>
      <c r="DTH1" s="274"/>
      <c r="DTI1" s="275"/>
      <c r="DTJ1" s="274"/>
      <c r="DTK1" s="275"/>
      <c r="DTL1" s="274"/>
      <c r="DTM1" s="275"/>
      <c r="DTN1" s="274"/>
      <c r="DTO1" s="275"/>
      <c r="DTP1" s="274"/>
      <c r="DTQ1" s="275"/>
      <c r="DTR1" s="274"/>
      <c r="DTS1" s="275"/>
      <c r="DTT1" s="274"/>
      <c r="DTU1" s="275"/>
      <c r="DTV1" s="274"/>
      <c r="DTW1" s="275"/>
      <c r="DTX1" s="274"/>
      <c r="DTY1" s="275"/>
      <c r="DTZ1" s="274"/>
      <c r="DUA1" s="275"/>
      <c r="DUB1" s="274"/>
      <c r="DUC1" s="275"/>
      <c r="DUD1" s="274"/>
      <c r="DUE1" s="275"/>
      <c r="DUF1" s="274"/>
      <c r="DUG1" s="275"/>
      <c r="DUH1" s="274"/>
      <c r="DUI1" s="275"/>
      <c r="DUJ1" s="274"/>
      <c r="DUK1" s="275"/>
      <c r="DUL1" s="274"/>
      <c r="DUM1" s="275"/>
      <c r="DUN1" s="274"/>
      <c r="DUO1" s="275"/>
      <c r="DUP1" s="274"/>
      <c r="DUQ1" s="275"/>
      <c r="DUR1" s="274"/>
      <c r="DUS1" s="275"/>
      <c r="DUT1" s="274"/>
      <c r="DUU1" s="275"/>
      <c r="DUV1" s="274"/>
      <c r="DUW1" s="275"/>
      <c r="DUX1" s="274"/>
      <c r="DUY1" s="275"/>
      <c r="DUZ1" s="274"/>
      <c r="DVA1" s="275"/>
      <c r="DVB1" s="274"/>
      <c r="DVC1" s="275"/>
      <c r="DVD1" s="274"/>
      <c r="DVE1" s="275"/>
      <c r="DVF1" s="274"/>
      <c r="DVG1" s="275"/>
      <c r="DVH1" s="274"/>
      <c r="DVI1" s="275"/>
      <c r="DVJ1" s="274"/>
      <c r="DVK1" s="275"/>
      <c r="DVL1" s="274"/>
      <c r="DVM1" s="275"/>
      <c r="DVN1" s="274"/>
      <c r="DVO1" s="275"/>
      <c r="DVP1" s="274"/>
      <c r="DVQ1" s="275"/>
      <c r="DVR1" s="274"/>
      <c r="DVS1" s="275"/>
      <c r="DVT1" s="274"/>
      <c r="DVU1" s="275"/>
      <c r="DVV1" s="274"/>
      <c r="DVW1" s="275"/>
      <c r="DVX1" s="274"/>
      <c r="DVY1" s="275"/>
      <c r="DVZ1" s="274"/>
      <c r="DWA1" s="275"/>
      <c r="DWB1" s="274"/>
      <c r="DWC1" s="275"/>
      <c r="DWD1" s="274"/>
      <c r="DWE1" s="275"/>
      <c r="DWF1" s="274"/>
      <c r="DWG1" s="275"/>
      <c r="DWH1" s="274"/>
      <c r="DWI1" s="275"/>
      <c r="DWJ1" s="274"/>
      <c r="DWK1" s="275"/>
      <c r="DWL1" s="274"/>
      <c r="DWM1" s="275"/>
      <c r="DWN1" s="274"/>
      <c r="DWO1" s="275"/>
      <c r="DWP1" s="274"/>
      <c r="DWQ1" s="275"/>
      <c r="DWR1" s="274"/>
      <c r="DWS1" s="275"/>
      <c r="DWT1" s="274"/>
      <c r="DWU1" s="275"/>
      <c r="DWV1" s="274"/>
      <c r="DWW1" s="275"/>
      <c r="DWX1" s="274"/>
      <c r="DWY1" s="275"/>
      <c r="DWZ1" s="274"/>
      <c r="DXA1" s="275"/>
      <c r="DXB1" s="274"/>
      <c r="DXC1" s="275"/>
      <c r="DXD1" s="274"/>
      <c r="DXE1" s="275"/>
      <c r="DXF1" s="274"/>
      <c r="DXG1" s="275"/>
      <c r="DXH1" s="274"/>
      <c r="DXI1" s="275"/>
      <c r="DXJ1" s="274"/>
      <c r="DXK1" s="275"/>
      <c r="DXL1" s="274"/>
      <c r="DXM1" s="275"/>
      <c r="DXN1" s="274"/>
      <c r="DXO1" s="275"/>
      <c r="DXP1" s="274"/>
      <c r="DXQ1" s="275"/>
      <c r="DXR1" s="274"/>
      <c r="DXS1" s="275"/>
      <c r="DXT1" s="274"/>
      <c r="DXU1" s="275"/>
      <c r="DXV1" s="274"/>
      <c r="DXW1" s="275"/>
      <c r="DXX1" s="274"/>
      <c r="DXY1" s="275"/>
      <c r="DXZ1" s="274"/>
      <c r="DYA1" s="275"/>
      <c r="DYB1" s="274"/>
      <c r="DYC1" s="275"/>
      <c r="DYD1" s="274"/>
      <c r="DYE1" s="275"/>
      <c r="DYF1" s="274"/>
      <c r="DYG1" s="275"/>
      <c r="DYH1" s="274"/>
      <c r="DYI1" s="275"/>
      <c r="DYJ1" s="274"/>
      <c r="DYK1" s="275"/>
      <c r="DYL1" s="274"/>
      <c r="DYM1" s="275"/>
      <c r="DYN1" s="274"/>
      <c r="DYO1" s="275"/>
      <c r="DYP1" s="274"/>
      <c r="DYQ1" s="275"/>
      <c r="DYR1" s="274"/>
      <c r="DYS1" s="275"/>
      <c r="DYT1" s="274"/>
      <c r="DYU1" s="275"/>
      <c r="DYV1" s="274"/>
      <c r="DYW1" s="275"/>
      <c r="DYX1" s="274"/>
      <c r="DYY1" s="275"/>
      <c r="DYZ1" s="274"/>
      <c r="DZA1" s="275"/>
      <c r="DZB1" s="274"/>
      <c r="DZC1" s="275"/>
      <c r="DZD1" s="274"/>
      <c r="DZE1" s="275"/>
      <c r="DZF1" s="274"/>
      <c r="DZG1" s="275"/>
      <c r="DZH1" s="274"/>
      <c r="DZI1" s="275"/>
      <c r="DZJ1" s="274"/>
      <c r="DZK1" s="275"/>
      <c r="DZL1" s="274"/>
      <c r="DZM1" s="275"/>
      <c r="DZN1" s="274"/>
      <c r="DZO1" s="275"/>
      <c r="DZP1" s="274"/>
      <c r="DZQ1" s="275"/>
      <c r="DZR1" s="274"/>
      <c r="DZS1" s="275"/>
      <c r="DZT1" s="274"/>
      <c r="DZU1" s="275"/>
      <c r="DZV1" s="274"/>
      <c r="DZW1" s="275"/>
      <c r="DZX1" s="274"/>
      <c r="DZY1" s="275"/>
      <c r="DZZ1" s="274"/>
      <c r="EAA1" s="275"/>
      <c r="EAB1" s="274"/>
      <c r="EAC1" s="275"/>
      <c r="EAD1" s="274"/>
      <c r="EAE1" s="275"/>
      <c r="EAF1" s="274"/>
      <c r="EAG1" s="275"/>
      <c r="EAH1" s="274"/>
      <c r="EAI1" s="275"/>
      <c r="EAJ1" s="274"/>
      <c r="EAK1" s="275"/>
      <c r="EAL1" s="274"/>
      <c r="EAM1" s="275"/>
      <c r="EAN1" s="274"/>
      <c r="EAO1" s="275"/>
      <c r="EAP1" s="274"/>
      <c r="EAQ1" s="275"/>
      <c r="EAR1" s="274"/>
      <c r="EAS1" s="275"/>
      <c r="EAT1" s="274"/>
      <c r="EAU1" s="275"/>
      <c r="EAV1" s="274"/>
      <c r="EAW1" s="275"/>
      <c r="EAX1" s="274"/>
      <c r="EAY1" s="275"/>
      <c r="EAZ1" s="274"/>
      <c r="EBA1" s="275"/>
      <c r="EBB1" s="274"/>
      <c r="EBC1" s="275"/>
      <c r="EBD1" s="274"/>
      <c r="EBE1" s="275"/>
      <c r="EBF1" s="274"/>
      <c r="EBG1" s="275"/>
      <c r="EBH1" s="274"/>
      <c r="EBI1" s="275"/>
      <c r="EBJ1" s="274"/>
      <c r="EBK1" s="275"/>
      <c r="EBL1" s="274"/>
      <c r="EBM1" s="275"/>
      <c r="EBN1" s="274"/>
      <c r="EBO1" s="275"/>
      <c r="EBP1" s="274"/>
      <c r="EBQ1" s="275"/>
      <c r="EBR1" s="274"/>
      <c r="EBS1" s="275"/>
      <c r="EBT1" s="274"/>
      <c r="EBU1" s="275"/>
      <c r="EBV1" s="274"/>
      <c r="EBW1" s="275"/>
      <c r="EBX1" s="274"/>
      <c r="EBY1" s="275"/>
      <c r="EBZ1" s="274"/>
      <c r="ECA1" s="275"/>
      <c r="ECB1" s="274"/>
      <c r="ECC1" s="275"/>
      <c r="ECD1" s="274"/>
      <c r="ECE1" s="275"/>
      <c r="ECF1" s="274"/>
      <c r="ECG1" s="275"/>
      <c r="ECH1" s="274"/>
      <c r="ECI1" s="275"/>
      <c r="ECJ1" s="274"/>
      <c r="ECK1" s="275"/>
      <c r="ECL1" s="274"/>
      <c r="ECM1" s="275"/>
      <c r="ECN1" s="274"/>
      <c r="ECO1" s="275"/>
      <c r="ECP1" s="274"/>
      <c r="ECQ1" s="275"/>
      <c r="ECR1" s="274"/>
      <c r="ECS1" s="275"/>
      <c r="ECT1" s="274"/>
      <c r="ECU1" s="275"/>
      <c r="ECV1" s="274"/>
      <c r="ECW1" s="275"/>
      <c r="ECX1" s="274"/>
      <c r="ECY1" s="275"/>
      <c r="ECZ1" s="274"/>
      <c r="EDA1" s="275"/>
      <c r="EDB1" s="274"/>
      <c r="EDC1" s="275"/>
      <c r="EDD1" s="274"/>
      <c r="EDE1" s="275"/>
      <c r="EDF1" s="274"/>
      <c r="EDG1" s="275"/>
      <c r="EDH1" s="274"/>
      <c r="EDI1" s="275"/>
      <c r="EDJ1" s="274"/>
      <c r="EDK1" s="275"/>
      <c r="EDL1" s="274"/>
      <c r="EDM1" s="275"/>
      <c r="EDN1" s="274"/>
      <c r="EDO1" s="275"/>
      <c r="EDP1" s="274"/>
      <c r="EDQ1" s="275"/>
      <c r="EDR1" s="274"/>
      <c r="EDS1" s="275"/>
      <c r="EDT1" s="274"/>
      <c r="EDU1" s="275"/>
      <c r="EDV1" s="274"/>
      <c r="EDW1" s="275"/>
      <c r="EDX1" s="274"/>
      <c r="EDY1" s="275"/>
      <c r="EDZ1" s="274"/>
      <c r="EEA1" s="275"/>
      <c r="EEB1" s="274"/>
      <c r="EEC1" s="275"/>
      <c r="EED1" s="274"/>
      <c r="EEE1" s="275"/>
      <c r="EEF1" s="274"/>
      <c r="EEG1" s="275"/>
      <c r="EEH1" s="274"/>
      <c r="EEI1" s="275"/>
      <c r="EEJ1" s="274"/>
      <c r="EEK1" s="275"/>
      <c r="EEL1" s="274"/>
      <c r="EEM1" s="275"/>
      <c r="EEN1" s="274"/>
      <c r="EEO1" s="275"/>
      <c r="EEP1" s="274"/>
      <c r="EEQ1" s="275"/>
      <c r="EER1" s="274"/>
      <c r="EES1" s="275"/>
      <c r="EET1" s="274"/>
      <c r="EEU1" s="275"/>
      <c r="EEV1" s="274"/>
      <c r="EEW1" s="275"/>
      <c r="EEX1" s="274"/>
      <c r="EEY1" s="275"/>
      <c r="EEZ1" s="274"/>
      <c r="EFA1" s="275"/>
      <c r="EFB1" s="274"/>
      <c r="EFC1" s="275"/>
      <c r="EFD1" s="274"/>
      <c r="EFE1" s="275"/>
      <c r="EFF1" s="274"/>
      <c r="EFG1" s="275"/>
      <c r="EFH1" s="274"/>
      <c r="EFI1" s="275"/>
      <c r="EFJ1" s="274"/>
      <c r="EFK1" s="275"/>
      <c r="EFL1" s="274"/>
      <c r="EFM1" s="275"/>
      <c r="EFN1" s="274"/>
      <c r="EFO1" s="275"/>
      <c r="EFP1" s="274"/>
      <c r="EFQ1" s="275"/>
      <c r="EFR1" s="274"/>
      <c r="EFS1" s="275"/>
      <c r="EFT1" s="274"/>
      <c r="EFU1" s="275"/>
      <c r="EFV1" s="274"/>
      <c r="EFW1" s="275"/>
      <c r="EFX1" s="274"/>
      <c r="EFY1" s="275"/>
      <c r="EFZ1" s="274"/>
      <c r="EGA1" s="275"/>
      <c r="EGB1" s="274"/>
      <c r="EGC1" s="275"/>
      <c r="EGD1" s="274"/>
      <c r="EGE1" s="275"/>
      <c r="EGF1" s="274"/>
      <c r="EGG1" s="275"/>
      <c r="EGH1" s="274"/>
      <c r="EGI1" s="275"/>
      <c r="EGJ1" s="274"/>
      <c r="EGK1" s="275"/>
      <c r="EGL1" s="274"/>
      <c r="EGM1" s="275"/>
      <c r="EGN1" s="274"/>
      <c r="EGO1" s="275"/>
      <c r="EGP1" s="274"/>
      <c r="EGQ1" s="275"/>
      <c r="EGR1" s="274"/>
      <c r="EGS1" s="275"/>
      <c r="EGT1" s="274"/>
      <c r="EGU1" s="275"/>
      <c r="EGV1" s="274"/>
      <c r="EGW1" s="275"/>
      <c r="EGX1" s="274"/>
      <c r="EGY1" s="275"/>
      <c r="EGZ1" s="274"/>
      <c r="EHA1" s="275"/>
      <c r="EHB1" s="274"/>
      <c r="EHC1" s="275"/>
      <c r="EHD1" s="274"/>
      <c r="EHE1" s="275"/>
      <c r="EHF1" s="274"/>
      <c r="EHG1" s="275"/>
      <c r="EHH1" s="274"/>
      <c r="EHI1" s="275"/>
      <c r="EHJ1" s="274"/>
      <c r="EHK1" s="275"/>
      <c r="EHL1" s="274"/>
      <c r="EHM1" s="275"/>
      <c r="EHN1" s="274"/>
      <c r="EHO1" s="275"/>
      <c r="EHP1" s="274"/>
      <c r="EHQ1" s="275"/>
      <c r="EHR1" s="274"/>
      <c r="EHS1" s="275"/>
      <c r="EHT1" s="274"/>
      <c r="EHU1" s="275"/>
      <c r="EHV1" s="274"/>
      <c r="EHW1" s="275"/>
      <c r="EHX1" s="274"/>
      <c r="EHY1" s="275"/>
      <c r="EHZ1" s="274"/>
      <c r="EIA1" s="275"/>
      <c r="EIB1" s="274"/>
      <c r="EIC1" s="275"/>
      <c r="EID1" s="274"/>
      <c r="EIE1" s="275"/>
      <c r="EIF1" s="274"/>
      <c r="EIG1" s="275"/>
      <c r="EIH1" s="274"/>
      <c r="EII1" s="275"/>
      <c r="EIJ1" s="274"/>
      <c r="EIK1" s="275"/>
      <c r="EIL1" s="274"/>
      <c r="EIM1" s="275"/>
      <c r="EIN1" s="274"/>
      <c r="EIO1" s="275"/>
      <c r="EIP1" s="274"/>
      <c r="EIQ1" s="275"/>
      <c r="EIR1" s="274"/>
      <c r="EIS1" s="275"/>
      <c r="EIT1" s="274"/>
      <c r="EIU1" s="275"/>
      <c r="EIV1" s="274"/>
      <c r="EIW1" s="275"/>
      <c r="EIX1" s="274"/>
      <c r="EIY1" s="275"/>
      <c r="EIZ1" s="274"/>
      <c r="EJA1" s="275"/>
      <c r="EJB1" s="274"/>
      <c r="EJC1" s="275"/>
      <c r="EJD1" s="274"/>
      <c r="EJE1" s="275"/>
      <c r="EJF1" s="274"/>
      <c r="EJG1" s="275"/>
      <c r="EJH1" s="274"/>
      <c r="EJI1" s="275"/>
      <c r="EJJ1" s="274"/>
      <c r="EJK1" s="275"/>
      <c r="EJL1" s="274"/>
      <c r="EJM1" s="275"/>
      <c r="EJN1" s="274"/>
      <c r="EJO1" s="275"/>
      <c r="EJP1" s="274"/>
      <c r="EJQ1" s="275"/>
      <c r="EJR1" s="274"/>
      <c r="EJS1" s="275"/>
      <c r="EJT1" s="274"/>
      <c r="EJU1" s="275"/>
      <c r="EJV1" s="274"/>
      <c r="EJW1" s="275"/>
      <c r="EJX1" s="274"/>
      <c r="EJY1" s="275"/>
      <c r="EJZ1" s="274"/>
      <c r="EKA1" s="275"/>
      <c r="EKB1" s="274"/>
      <c r="EKC1" s="275"/>
      <c r="EKD1" s="274"/>
      <c r="EKE1" s="275"/>
      <c r="EKF1" s="274"/>
      <c r="EKG1" s="275"/>
      <c r="EKH1" s="274"/>
      <c r="EKI1" s="275"/>
      <c r="EKJ1" s="274"/>
      <c r="EKK1" s="275"/>
      <c r="EKL1" s="274"/>
      <c r="EKM1" s="275"/>
      <c r="EKN1" s="274"/>
      <c r="EKO1" s="275"/>
      <c r="EKP1" s="274"/>
      <c r="EKQ1" s="275"/>
      <c r="EKR1" s="274"/>
      <c r="EKS1" s="275"/>
      <c r="EKT1" s="274"/>
      <c r="EKU1" s="275"/>
      <c r="EKV1" s="274"/>
      <c r="EKW1" s="275"/>
      <c r="EKX1" s="274"/>
      <c r="EKY1" s="275"/>
      <c r="EKZ1" s="274"/>
      <c r="ELA1" s="275"/>
      <c r="ELB1" s="274"/>
      <c r="ELC1" s="275"/>
      <c r="ELD1" s="274"/>
      <c r="ELE1" s="275"/>
      <c r="ELF1" s="274"/>
      <c r="ELG1" s="275"/>
      <c r="ELH1" s="274"/>
      <c r="ELI1" s="275"/>
      <c r="ELJ1" s="274"/>
      <c r="ELK1" s="275"/>
      <c r="ELL1" s="274"/>
      <c r="ELM1" s="275"/>
      <c r="ELN1" s="274"/>
      <c r="ELO1" s="275"/>
      <c r="ELP1" s="274"/>
      <c r="ELQ1" s="275"/>
      <c r="ELR1" s="274"/>
      <c r="ELS1" s="275"/>
      <c r="ELT1" s="274"/>
      <c r="ELU1" s="275"/>
      <c r="ELV1" s="274"/>
      <c r="ELW1" s="275"/>
      <c r="ELX1" s="274"/>
      <c r="ELY1" s="275"/>
      <c r="ELZ1" s="274"/>
      <c r="EMA1" s="275"/>
      <c r="EMB1" s="274"/>
      <c r="EMC1" s="275"/>
      <c r="EMD1" s="274"/>
      <c r="EME1" s="275"/>
      <c r="EMF1" s="274"/>
      <c r="EMG1" s="275"/>
      <c r="EMH1" s="274"/>
      <c r="EMI1" s="275"/>
      <c r="EMJ1" s="274"/>
      <c r="EMK1" s="275"/>
      <c r="EML1" s="274"/>
      <c r="EMM1" s="275"/>
      <c r="EMN1" s="274"/>
      <c r="EMO1" s="275"/>
      <c r="EMP1" s="274"/>
      <c r="EMQ1" s="275"/>
      <c r="EMR1" s="274"/>
      <c r="EMS1" s="275"/>
      <c r="EMT1" s="274"/>
      <c r="EMU1" s="275"/>
      <c r="EMV1" s="274"/>
      <c r="EMW1" s="275"/>
      <c r="EMX1" s="274"/>
      <c r="EMY1" s="275"/>
      <c r="EMZ1" s="274"/>
      <c r="ENA1" s="275"/>
      <c r="ENB1" s="274"/>
      <c r="ENC1" s="275"/>
      <c r="END1" s="274"/>
      <c r="ENE1" s="275"/>
      <c r="ENF1" s="274"/>
      <c r="ENG1" s="275"/>
      <c r="ENH1" s="274"/>
      <c r="ENI1" s="275"/>
      <c r="ENJ1" s="274"/>
      <c r="ENK1" s="275"/>
      <c r="ENL1" s="274"/>
      <c r="ENM1" s="275"/>
      <c r="ENN1" s="274"/>
      <c r="ENO1" s="275"/>
      <c r="ENP1" s="274"/>
      <c r="ENQ1" s="275"/>
      <c r="ENR1" s="274"/>
      <c r="ENS1" s="275"/>
      <c r="ENT1" s="274"/>
      <c r="ENU1" s="275"/>
      <c r="ENV1" s="274"/>
      <c r="ENW1" s="275"/>
      <c r="ENX1" s="274"/>
      <c r="ENY1" s="275"/>
      <c r="ENZ1" s="274"/>
      <c r="EOA1" s="275"/>
      <c r="EOB1" s="274"/>
      <c r="EOC1" s="275"/>
      <c r="EOD1" s="274"/>
      <c r="EOE1" s="275"/>
      <c r="EOF1" s="274"/>
      <c r="EOG1" s="275"/>
      <c r="EOH1" s="274"/>
      <c r="EOI1" s="275"/>
      <c r="EOJ1" s="274"/>
      <c r="EOK1" s="275"/>
      <c r="EOL1" s="274"/>
      <c r="EOM1" s="275"/>
      <c r="EON1" s="274"/>
      <c r="EOO1" s="275"/>
      <c r="EOP1" s="274"/>
      <c r="EOQ1" s="275"/>
      <c r="EOR1" s="274"/>
      <c r="EOS1" s="275"/>
      <c r="EOT1" s="274"/>
      <c r="EOU1" s="275"/>
      <c r="EOV1" s="274"/>
      <c r="EOW1" s="275"/>
      <c r="EOX1" s="274"/>
      <c r="EOY1" s="275"/>
      <c r="EOZ1" s="274"/>
      <c r="EPA1" s="275"/>
      <c r="EPB1" s="274"/>
      <c r="EPC1" s="275"/>
      <c r="EPD1" s="274"/>
      <c r="EPE1" s="275"/>
      <c r="EPF1" s="274"/>
      <c r="EPG1" s="275"/>
      <c r="EPH1" s="274"/>
      <c r="EPI1" s="275"/>
      <c r="EPJ1" s="274"/>
      <c r="EPK1" s="275"/>
      <c r="EPL1" s="274"/>
      <c r="EPM1" s="275"/>
      <c r="EPN1" s="274"/>
      <c r="EPO1" s="275"/>
      <c r="EPP1" s="274"/>
      <c r="EPQ1" s="275"/>
      <c r="EPR1" s="274"/>
      <c r="EPS1" s="275"/>
      <c r="EPT1" s="274"/>
      <c r="EPU1" s="275"/>
      <c r="EPV1" s="274"/>
      <c r="EPW1" s="275"/>
      <c r="EPX1" s="274"/>
      <c r="EPY1" s="275"/>
      <c r="EPZ1" s="274"/>
      <c r="EQA1" s="275"/>
      <c r="EQB1" s="274"/>
      <c r="EQC1" s="275"/>
      <c r="EQD1" s="274"/>
      <c r="EQE1" s="275"/>
      <c r="EQF1" s="274"/>
      <c r="EQG1" s="275"/>
      <c r="EQH1" s="274"/>
      <c r="EQI1" s="275"/>
      <c r="EQJ1" s="274"/>
      <c r="EQK1" s="275"/>
      <c r="EQL1" s="274"/>
      <c r="EQM1" s="275"/>
      <c r="EQN1" s="274"/>
      <c r="EQO1" s="275"/>
      <c r="EQP1" s="274"/>
      <c r="EQQ1" s="275"/>
      <c r="EQR1" s="274"/>
      <c r="EQS1" s="275"/>
      <c r="EQT1" s="274"/>
      <c r="EQU1" s="275"/>
      <c r="EQV1" s="274"/>
      <c r="EQW1" s="275"/>
      <c r="EQX1" s="274"/>
      <c r="EQY1" s="275"/>
      <c r="EQZ1" s="274"/>
      <c r="ERA1" s="275"/>
      <c r="ERB1" s="274"/>
      <c r="ERC1" s="275"/>
      <c r="ERD1" s="274"/>
      <c r="ERE1" s="275"/>
      <c r="ERF1" s="274"/>
      <c r="ERG1" s="275"/>
      <c r="ERH1" s="274"/>
      <c r="ERI1" s="275"/>
      <c r="ERJ1" s="274"/>
      <c r="ERK1" s="275"/>
      <c r="ERL1" s="274"/>
      <c r="ERM1" s="275"/>
      <c r="ERN1" s="274"/>
      <c r="ERO1" s="275"/>
      <c r="ERP1" s="274"/>
      <c r="ERQ1" s="275"/>
      <c r="ERR1" s="274"/>
      <c r="ERS1" s="275"/>
      <c r="ERT1" s="274"/>
      <c r="ERU1" s="275"/>
      <c r="ERV1" s="274"/>
      <c r="ERW1" s="275"/>
      <c r="ERX1" s="274"/>
      <c r="ERY1" s="275"/>
      <c r="ERZ1" s="274"/>
      <c r="ESA1" s="275"/>
      <c r="ESB1" s="274"/>
      <c r="ESC1" s="275"/>
      <c r="ESD1" s="274"/>
      <c r="ESE1" s="275"/>
      <c r="ESF1" s="274"/>
      <c r="ESG1" s="275"/>
      <c r="ESH1" s="274"/>
      <c r="ESI1" s="275"/>
      <c r="ESJ1" s="274"/>
      <c r="ESK1" s="275"/>
      <c r="ESL1" s="274"/>
      <c r="ESM1" s="275"/>
      <c r="ESN1" s="274"/>
      <c r="ESO1" s="275"/>
      <c r="ESP1" s="274"/>
      <c r="ESQ1" s="275"/>
      <c r="ESR1" s="274"/>
      <c r="ESS1" s="275"/>
      <c r="EST1" s="274"/>
      <c r="ESU1" s="275"/>
      <c r="ESV1" s="274"/>
      <c r="ESW1" s="275"/>
      <c r="ESX1" s="274"/>
      <c r="ESY1" s="275"/>
      <c r="ESZ1" s="274"/>
      <c r="ETA1" s="275"/>
      <c r="ETB1" s="274"/>
      <c r="ETC1" s="275"/>
      <c r="ETD1" s="274"/>
      <c r="ETE1" s="275"/>
      <c r="ETF1" s="274"/>
      <c r="ETG1" s="275"/>
      <c r="ETH1" s="274"/>
      <c r="ETI1" s="275"/>
      <c r="ETJ1" s="274"/>
      <c r="ETK1" s="275"/>
      <c r="ETL1" s="274"/>
      <c r="ETM1" s="275"/>
      <c r="ETN1" s="274"/>
      <c r="ETO1" s="275"/>
      <c r="ETP1" s="274"/>
      <c r="ETQ1" s="275"/>
      <c r="ETR1" s="274"/>
      <c r="ETS1" s="275"/>
      <c r="ETT1" s="274"/>
      <c r="ETU1" s="275"/>
      <c r="ETV1" s="274"/>
      <c r="ETW1" s="275"/>
      <c r="ETX1" s="274"/>
      <c r="ETY1" s="275"/>
      <c r="ETZ1" s="274"/>
      <c r="EUA1" s="275"/>
      <c r="EUB1" s="274"/>
      <c r="EUC1" s="275"/>
      <c r="EUD1" s="274"/>
      <c r="EUE1" s="275"/>
      <c r="EUF1" s="274"/>
      <c r="EUG1" s="275"/>
      <c r="EUH1" s="274"/>
      <c r="EUI1" s="275"/>
      <c r="EUJ1" s="274"/>
      <c r="EUK1" s="275"/>
      <c r="EUL1" s="274"/>
      <c r="EUM1" s="275"/>
      <c r="EUN1" s="274"/>
      <c r="EUO1" s="275"/>
      <c r="EUP1" s="274"/>
      <c r="EUQ1" s="275"/>
      <c r="EUR1" s="274"/>
      <c r="EUS1" s="275"/>
      <c r="EUT1" s="274"/>
      <c r="EUU1" s="275"/>
      <c r="EUV1" s="274"/>
      <c r="EUW1" s="275"/>
      <c r="EUX1" s="274"/>
      <c r="EUY1" s="275"/>
      <c r="EUZ1" s="274"/>
      <c r="EVA1" s="275"/>
      <c r="EVB1" s="274"/>
      <c r="EVC1" s="275"/>
      <c r="EVD1" s="274"/>
      <c r="EVE1" s="275"/>
      <c r="EVF1" s="274"/>
      <c r="EVG1" s="275"/>
      <c r="EVH1" s="274"/>
      <c r="EVI1" s="275"/>
      <c r="EVJ1" s="274"/>
      <c r="EVK1" s="275"/>
      <c r="EVL1" s="274"/>
      <c r="EVM1" s="275"/>
      <c r="EVN1" s="274"/>
      <c r="EVO1" s="275"/>
      <c r="EVP1" s="274"/>
      <c r="EVQ1" s="275"/>
      <c r="EVR1" s="274"/>
      <c r="EVS1" s="275"/>
      <c r="EVT1" s="274"/>
      <c r="EVU1" s="275"/>
      <c r="EVV1" s="274"/>
      <c r="EVW1" s="275"/>
      <c r="EVX1" s="274"/>
      <c r="EVY1" s="275"/>
      <c r="EVZ1" s="274"/>
      <c r="EWA1" s="275"/>
      <c r="EWB1" s="274"/>
      <c r="EWC1" s="275"/>
      <c r="EWD1" s="274"/>
      <c r="EWE1" s="275"/>
      <c r="EWF1" s="274"/>
      <c r="EWG1" s="275"/>
      <c r="EWH1" s="274"/>
      <c r="EWI1" s="275"/>
      <c r="EWJ1" s="274"/>
      <c r="EWK1" s="275"/>
      <c r="EWL1" s="274"/>
      <c r="EWM1" s="275"/>
      <c r="EWN1" s="274"/>
      <c r="EWO1" s="275"/>
      <c r="EWP1" s="274"/>
      <c r="EWQ1" s="275"/>
      <c r="EWR1" s="274"/>
      <c r="EWS1" s="275"/>
      <c r="EWT1" s="274"/>
      <c r="EWU1" s="275"/>
      <c r="EWV1" s="274"/>
      <c r="EWW1" s="275"/>
      <c r="EWX1" s="274"/>
      <c r="EWY1" s="275"/>
      <c r="EWZ1" s="274"/>
      <c r="EXA1" s="275"/>
      <c r="EXB1" s="274"/>
      <c r="EXC1" s="275"/>
      <c r="EXD1" s="274"/>
      <c r="EXE1" s="275"/>
      <c r="EXF1" s="274"/>
      <c r="EXG1" s="275"/>
      <c r="EXH1" s="274"/>
      <c r="EXI1" s="275"/>
      <c r="EXJ1" s="274"/>
      <c r="EXK1" s="275"/>
      <c r="EXL1" s="274"/>
      <c r="EXM1" s="275"/>
      <c r="EXN1" s="274"/>
      <c r="EXO1" s="275"/>
      <c r="EXP1" s="274"/>
      <c r="EXQ1" s="275"/>
      <c r="EXR1" s="274"/>
      <c r="EXS1" s="275"/>
      <c r="EXT1" s="274"/>
      <c r="EXU1" s="275"/>
      <c r="EXV1" s="274"/>
      <c r="EXW1" s="275"/>
      <c r="EXX1" s="274"/>
      <c r="EXY1" s="275"/>
      <c r="EXZ1" s="274"/>
      <c r="EYA1" s="275"/>
      <c r="EYB1" s="274"/>
      <c r="EYC1" s="275"/>
      <c r="EYD1" s="274"/>
      <c r="EYE1" s="275"/>
      <c r="EYF1" s="274"/>
      <c r="EYG1" s="275"/>
      <c r="EYH1" s="274"/>
      <c r="EYI1" s="275"/>
      <c r="EYJ1" s="274"/>
      <c r="EYK1" s="275"/>
      <c r="EYL1" s="274"/>
      <c r="EYM1" s="275"/>
      <c r="EYN1" s="274"/>
      <c r="EYO1" s="275"/>
      <c r="EYP1" s="274"/>
      <c r="EYQ1" s="275"/>
      <c r="EYR1" s="274"/>
      <c r="EYS1" s="275"/>
      <c r="EYT1" s="274"/>
      <c r="EYU1" s="275"/>
      <c r="EYV1" s="274"/>
      <c r="EYW1" s="275"/>
      <c r="EYX1" s="274"/>
      <c r="EYY1" s="275"/>
      <c r="EYZ1" s="274"/>
      <c r="EZA1" s="275"/>
      <c r="EZB1" s="274"/>
      <c r="EZC1" s="275"/>
      <c r="EZD1" s="274"/>
      <c r="EZE1" s="275"/>
      <c r="EZF1" s="274"/>
      <c r="EZG1" s="275"/>
      <c r="EZH1" s="274"/>
      <c r="EZI1" s="275"/>
      <c r="EZJ1" s="274"/>
      <c r="EZK1" s="275"/>
      <c r="EZL1" s="274"/>
      <c r="EZM1" s="275"/>
      <c r="EZN1" s="274"/>
      <c r="EZO1" s="275"/>
      <c r="EZP1" s="274"/>
      <c r="EZQ1" s="275"/>
      <c r="EZR1" s="274"/>
      <c r="EZS1" s="275"/>
      <c r="EZT1" s="274"/>
      <c r="EZU1" s="275"/>
      <c r="EZV1" s="274"/>
      <c r="EZW1" s="275"/>
      <c r="EZX1" s="274"/>
      <c r="EZY1" s="275"/>
      <c r="EZZ1" s="274"/>
      <c r="FAA1" s="275"/>
      <c r="FAB1" s="274"/>
      <c r="FAC1" s="275"/>
      <c r="FAD1" s="274"/>
      <c r="FAE1" s="275"/>
      <c r="FAF1" s="274"/>
      <c r="FAG1" s="275"/>
      <c r="FAH1" s="274"/>
      <c r="FAI1" s="275"/>
      <c r="FAJ1" s="274"/>
      <c r="FAK1" s="275"/>
      <c r="FAL1" s="274"/>
      <c r="FAM1" s="275"/>
      <c r="FAN1" s="274"/>
      <c r="FAO1" s="275"/>
      <c r="FAP1" s="274"/>
      <c r="FAQ1" s="275"/>
      <c r="FAR1" s="274"/>
      <c r="FAS1" s="275"/>
      <c r="FAT1" s="274"/>
      <c r="FAU1" s="275"/>
      <c r="FAV1" s="274"/>
      <c r="FAW1" s="275"/>
      <c r="FAX1" s="274"/>
      <c r="FAY1" s="275"/>
      <c r="FAZ1" s="274"/>
      <c r="FBA1" s="275"/>
      <c r="FBB1" s="274"/>
      <c r="FBC1" s="275"/>
      <c r="FBD1" s="274"/>
      <c r="FBE1" s="275"/>
      <c r="FBF1" s="274"/>
      <c r="FBG1" s="275"/>
      <c r="FBH1" s="274"/>
      <c r="FBI1" s="275"/>
      <c r="FBJ1" s="274"/>
      <c r="FBK1" s="275"/>
      <c r="FBL1" s="274"/>
      <c r="FBM1" s="275"/>
      <c r="FBN1" s="274"/>
      <c r="FBO1" s="275"/>
      <c r="FBP1" s="274"/>
      <c r="FBQ1" s="275"/>
      <c r="FBR1" s="274"/>
      <c r="FBS1" s="275"/>
      <c r="FBT1" s="274"/>
      <c r="FBU1" s="275"/>
      <c r="FBV1" s="274"/>
      <c r="FBW1" s="275"/>
      <c r="FBX1" s="274"/>
      <c r="FBY1" s="275"/>
      <c r="FBZ1" s="274"/>
      <c r="FCA1" s="275"/>
      <c r="FCB1" s="274"/>
      <c r="FCC1" s="275"/>
      <c r="FCD1" s="274"/>
      <c r="FCE1" s="275"/>
      <c r="FCF1" s="274"/>
      <c r="FCG1" s="275"/>
      <c r="FCH1" s="274"/>
      <c r="FCI1" s="275"/>
      <c r="FCJ1" s="274"/>
      <c r="FCK1" s="275"/>
      <c r="FCL1" s="274"/>
      <c r="FCM1" s="275"/>
      <c r="FCN1" s="274"/>
      <c r="FCO1" s="275"/>
      <c r="FCP1" s="274"/>
      <c r="FCQ1" s="275"/>
      <c r="FCR1" s="274"/>
      <c r="FCS1" s="275"/>
      <c r="FCT1" s="274"/>
      <c r="FCU1" s="275"/>
      <c r="FCV1" s="274"/>
      <c r="FCW1" s="275"/>
      <c r="FCX1" s="274"/>
      <c r="FCY1" s="275"/>
      <c r="FCZ1" s="274"/>
      <c r="FDA1" s="275"/>
      <c r="FDB1" s="274"/>
      <c r="FDC1" s="275"/>
      <c r="FDD1" s="274"/>
      <c r="FDE1" s="275"/>
      <c r="FDF1" s="274"/>
      <c r="FDG1" s="275"/>
      <c r="FDH1" s="274"/>
      <c r="FDI1" s="275"/>
      <c r="FDJ1" s="274"/>
      <c r="FDK1" s="275"/>
      <c r="FDL1" s="274"/>
      <c r="FDM1" s="275"/>
      <c r="FDN1" s="274"/>
      <c r="FDO1" s="275"/>
      <c r="FDP1" s="274"/>
      <c r="FDQ1" s="275"/>
      <c r="FDR1" s="274"/>
      <c r="FDS1" s="275"/>
      <c r="FDT1" s="274"/>
      <c r="FDU1" s="275"/>
      <c r="FDV1" s="274"/>
      <c r="FDW1" s="275"/>
      <c r="FDX1" s="274"/>
      <c r="FDY1" s="275"/>
      <c r="FDZ1" s="274"/>
      <c r="FEA1" s="275"/>
      <c r="FEB1" s="274"/>
      <c r="FEC1" s="275"/>
      <c r="FED1" s="274"/>
      <c r="FEE1" s="275"/>
      <c r="FEF1" s="274"/>
      <c r="FEG1" s="275"/>
      <c r="FEH1" s="274"/>
      <c r="FEI1" s="275"/>
      <c r="FEJ1" s="274"/>
      <c r="FEK1" s="275"/>
      <c r="FEL1" s="274"/>
      <c r="FEM1" s="275"/>
      <c r="FEN1" s="274"/>
      <c r="FEO1" s="275"/>
      <c r="FEP1" s="274"/>
      <c r="FEQ1" s="275"/>
      <c r="FER1" s="274"/>
      <c r="FES1" s="275"/>
      <c r="FET1" s="274"/>
      <c r="FEU1" s="275"/>
      <c r="FEV1" s="274"/>
      <c r="FEW1" s="275"/>
      <c r="FEX1" s="274"/>
      <c r="FEY1" s="275"/>
      <c r="FEZ1" s="274"/>
      <c r="FFA1" s="275"/>
      <c r="FFB1" s="274"/>
      <c r="FFC1" s="275"/>
      <c r="FFD1" s="274"/>
      <c r="FFE1" s="275"/>
      <c r="FFF1" s="274"/>
      <c r="FFG1" s="275"/>
      <c r="FFH1" s="274"/>
      <c r="FFI1" s="275"/>
      <c r="FFJ1" s="274"/>
      <c r="FFK1" s="275"/>
      <c r="FFL1" s="274"/>
      <c r="FFM1" s="275"/>
      <c r="FFN1" s="274"/>
      <c r="FFO1" s="275"/>
      <c r="FFP1" s="274"/>
      <c r="FFQ1" s="275"/>
      <c r="FFR1" s="274"/>
      <c r="FFS1" s="275"/>
      <c r="FFT1" s="274"/>
      <c r="FFU1" s="275"/>
      <c r="FFV1" s="274"/>
      <c r="FFW1" s="275"/>
      <c r="FFX1" s="274"/>
      <c r="FFY1" s="275"/>
      <c r="FFZ1" s="274"/>
      <c r="FGA1" s="275"/>
      <c r="FGB1" s="274"/>
      <c r="FGC1" s="275"/>
      <c r="FGD1" s="274"/>
      <c r="FGE1" s="275"/>
      <c r="FGF1" s="274"/>
      <c r="FGG1" s="275"/>
      <c r="FGH1" s="274"/>
      <c r="FGI1" s="275"/>
      <c r="FGJ1" s="274"/>
      <c r="FGK1" s="275"/>
      <c r="FGL1" s="274"/>
      <c r="FGM1" s="275"/>
      <c r="FGN1" s="274"/>
      <c r="FGO1" s="275"/>
      <c r="FGP1" s="274"/>
      <c r="FGQ1" s="275"/>
      <c r="FGR1" s="274"/>
      <c r="FGS1" s="275"/>
      <c r="FGT1" s="274"/>
      <c r="FGU1" s="275"/>
      <c r="FGV1" s="274"/>
      <c r="FGW1" s="275"/>
      <c r="FGX1" s="274"/>
      <c r="FGY1" s="275"/>
      <c r="FGZ1" s="274"/>
      <c r="FHA1" s="275"/>
      <c r="FHB1" s="274"/>
      <c r="FHC1" s="275"/>
      <c r="FHD1" s="274"/>
      <c r="FHE1" s="275"/>
      <c r="FHF1" s="274"/>
      <c r="FHG1" s="275"/>
      <c r="FHH1" s="274"/>
      <c r="FHI1" s="275"/>
      <c r="FHJ1" s="274"/>
      <c r="FHK1" s="275"/>
      <c r="FHL1" s="274"/>
      <c r="FHM1" s="275"/>
      <c r="FHN1" s="274"/>
      <c r="FHO1" s="275"/>
      <c r="FHP1" s="274"/>
      <c r="FHQ1" s="275"/>
      <c r="FHR1" s="274"/>
      <c r="FHS1" s="275"/>
      <c r="FHT1" s="274"/>
      <c r="FHU1" s="275"/>
      <c r="FHV1" s="274"/>
      <c r="FHW1" s="275"/>
      <c r="FHX1" s="274"/>
      <c r="FHY1" s="275"/>
      <c r="FHZ1" s="274"/>
      <c r="FIA1" s="275"/>
      <c r="FIB1" s="274"/>
      <c r="FIC1" s="275"/>
      <c r="FID1" s="274"/>
      <c r="FIE1" s="275"/>
      <c r="FIF1" s="274"/>
      <c r="FIG1" s="275"/>
      <c r="FIH1" s="274"/>
      <c r="FII1" s="275"/>
      <c r="FIJ1" s="274"/>
      <c r="FIK1" s="275"/>
      <c r="FIL1" s="274"/>
      <c r="FIM1" s="275"/>
      <c r="FIN1" s="274"/>
      <c r="FIO1" s="275"/>
      <c r="FIP1" s="274"/>
      <c r="FIQ1" s="275"/>
      <c r="FIR1" s="274"/>
      <c r="FIS1" s="275"/>
      <c r="FIT1" s="274"/>
      <c r="FIU1" s="275"/>
      <c r="FIV1" s="274"/>
      <c r="FIW1" s="275"/>
      <c r="FIX1" s="274"/>
      <c r="FIY1" s="275"/>
      <c r="FIZ1" s="274"/>
      <c r="FJA1" s="275"/>
      <c r="FJB1" s="274"/>
      <c r="FJC1" s="275"/>
      <c r="FJD1" s="274"/>
      <c r="FJE1" s="275"/>
      <c r="FJF1" s="274"/>
      <c r="FJG1" s="275"/>
      <c r="FJH1" s="274"/>
      <c r="FJI1" s="275"/>
      <c r="FJJ1" s="274"/>
      <c r="FJK1" s="275"/>
      <c r="FJL1" s="274"/>
      <c r="FJM1" s="275"/>
      <c r="FJN1" s="274"/>
      <c r="FJO1" s="275"/>
      <c r="FJP1" s="274"/>
      <c r="FJQ1" s="275"/>
      <c r="FJR1" s="274"/>
      <c r="FJS1" s="275"/>
      <c r="FJT1" s="274"/>
      <c r="FJU1" s="275"/>
      <c r="FJV1" s="274"/>
      <c r="FJW1" s="275"/>
      <c r="FJX1" s="274"/>
      <c r="FJY1" s="275"/>
      <c r="FJZ1" s="274"/>
      <c r="FKA1" s="275"/>
      <c r="FKB1" s="274"/>
      <c r="FKC1" s="275"/>
      <c r="FKD1" s="274"/>
      <c r="FKE1" s="275"/>
      <c r="FKF1" s="274"/>
      <c r="FKG1" s="275"/>
      <c r="FKH1" s="274"/>
      <c r="FKI1" s="275"/>
      <c r="FKJ1" s="274"/>
      <c r="FKK1" s="275"/>
      <c r="FKL1" s="274"/>
      <c r="FKM1" s="275"/>
      <c r="FKN1" s="274"/>
      <c r="FKO1" s="275"/>
      <c r="FKP1" s="274"/>
      <c r="FKQ1" s="275"/>
      <c r="FKR1" s="274"/>
      <c r="FKS1" s="275"/>
      <c r="FKT1" s="274"/>
      <c r="FKU1" s="275"/>
      <c r="FKV1" s="274"/>
      <c r="FKW1" s="275"/>
      <c r="FKX1" s="274"/>
      <c r="FKY1" s="275"/>
      <c r="FKZ1" s="274"/>
      <c r="FLA1" s="275"/>
      <c r="FLB1" s="274"/>
      <c r="FLC1" s="275"/>
      <c r="FLD1" s="274"/>
      <c r="FLE1" s="275"/>
      <c r="FLF1" s="274"/>
      <c r="FLG1" s="275"/>
      <c r="FLH1" s="274"/>
      <c r="FLI1" s="275"/>
      <c r="FLJ1" s="274"/>
      <c r="FLK1" s="275"/>
      <c r="FLL1" s="274"/>
      <c r="FLM1" s="275"/>
      <c r="FLN1" s="274"/>
      <c r="FLO1" s="275"/>
      <c r="FLP1" s="274"/>
      <c r="FLQ1" s="275"/>
      <c r="FLR1" s="274"/>
      <c r="FLS1" s="275"/>
      <c r="FLT1" s="274"/>
      <c r="FLU1" s="275"/>
      <c r="FLV1" s="274"/>
      <c r="FLW1" s="275"/>
      <c r="FLX1" s="274"/>
      <c r="FLY1" s="275"/>
      <c r="FLZ1" s="274"/>
      <c r="FMA1" s="275"/>
      <c r="FMB1" s="274"/>
      <c r="FMC1" s="275"/>
      <c r="FMD1" s="274"/>
      <c r="FME1" s="275"/>
      <c r="FMF1" s="274"/>
      <c r="FMG1" s="275"/>
      <c r="FMH1" s="274"/>
      <c r="FMI1" s="275"/>
      <c r="FMJ1" s="274"/>
      <c r="FMK1" s="275"/>
      <c r="FML1" s="274"/>
      <c r="FMM1" s="275"/>
      <c r="FMN1" s="274"/>
      <c r="FMO1" s="275"/>
      <c r="FMP1" s="274"/>
      <c r="FMQ1" s="275"/>
      <c r="FMR1" s="274"/>
      <c r="FMS1" s="275"/>
      <c r="FMT1" s="274"/>
      <c r="FMU1" s="275"/>
      <c r="FMV1" s="274"/>
      <c r="FMW1" s="275"/>
      <c r="FMX1" s="274"/>
      <c r="FMY1" s="275"/>
      <c r="FMZ1" s="274"/>
      <c r="FNA1" s="275"/>
      <c r="FNB1" s="274"/>
      <c r="FNC1" s="275"/>
      <c r="FND1" s="274"/>
      <c r="FNE1" s="275"/>
      <c r="FNF1" s="274"/>
      <c r="FNG1" s="275"/>
      <c r="FNH1" s="274"/>
      <c r="FNI1" s="275"/>
      <c r="FNJ1" s="274"/>
      <c r="FNK1" s="275"/>
      <c r="FNL1" s="274"/>
      <c r="FNM1" s="275"/>
      <c r="FNN1" s="274"/>
      <c r="FNO1" s="275"/>
      <c r="FNP1" s="274"/>
      <c r="FNQ1" s="275"/>
      <c r="FNR1" s="274"/>
      <c r="FNS1" s="275"/>
      <c r="FNT1" s="274"/>
      <c r="FNU1" s="275"/>
      <c r="FNV1" s="274"/>
      <c r="FNW1" s="275"/>
      <c r="FNX1" s="274"/>
      <c r="FNY1" s="275"/>
      <c r="FNZ1" s="274"/>
      <c r="FOA1" s="275"/>
      <c r="FOB1" s="274"/>
      <c r="FOC1" s="275"/>
      <c r="FOD1" s="274"/>
      <c r="FOE1" s="275"/>
      <c r="FOF1" s="274"/>
      <c r="FOG1" s="275"/>
      <c r="FOH1" s="274"/>
      <c r="FOI1" s="275"/>
      <c r="FOJ1" s="274"/>
      <c r="FOK1" s="275"/>
      <c r="FOL1" s="274"/>
      <c r="FOM1" s="275"/>
      <c r="FON1" s="274"/>
      <c r="FOO1" s="275"/>
      <c r="FOP1" s="274"/>
      <c r="FOQ1" s="275"/>
      <c r="FOR1" s="274"/>
      <c r="FOS1" s="275"/>
      <c r="FOT1" s="274"/>
      <c r="FOU1" s="275"/>
      <c r="FOV1" s="274"/>
      <c r="FOW1" s="275"/>
      <c r="FOX1" s="274"/>
      <c r="FOY1" s="275"/>
      <c r="FOZ1" s="274"/>
      <c r="FPA1" s="275"/>
      <c r="FPB1" s="274"/>
      <c r="FPC1" s="275"/>
      <c r="FPD1" s="274"/>
      <c r="FPE1" s="275"/>
      <c r="FPF1" s="274"/>
      <c r="FPG1" s="275"/>
      <c r="FPH1" s="274"/>
      <c r="FPI1" s="275"/>
      <c r="FPJ1" s="274"/>
      <c r="FPK1" s="275"/>
      <c r="FPL1" s="274"/>
      <c r="FPM1" s="275"/>
      <c r="FPN1" s="274"/>
      <c r="FPO1" s="275"/>
      <c r="FPP1" s="274"/>
      <c r="FPQ1" s="275"/>
      <c r="FPR1" s="274"/>
      <c r="FPS1" s="275"/>
      <c r="FPT1" s="274"/>
      <c r="FPU1" s="275"/>
      <c r="FPV1" s="274"/>
      <c r="FPW1" s="275"/>
      <c r="FPX1" s="274"/>
      <c r="FPY1" s="275"/>
      <c r="FPZ1" s="274"/>
      <c r="FQA1" s="275"/>
      <c r="FQB1" s="274"/>
      <c r="FQC1" s="275"/>
      <c r="FQD1" s="274"/>
      <c r="FQE1" s="275"/>
      <c r="FQF1" s="274"/>
      <c r="FQG1" s="275"/>
      <c r="FQH1" s="274"/>
      <c r="FQI1" s="275"/>
      <c r="FQJ1" s="274"/>
      <c r="FQK1" s="275"/>
      <c r="FQL1" s="274"/>
      <c r="FQM1" s="275"/>
      <c r="FQN1" s="274"/>
      <c r="FQO1" s="275"/>
      <c r="FQP1" s="274"/>
      <c r="FQQ1" s="275"/>
      <c r="FQR1" s="274"/>
      <c r="FQS1" s="275"/>
      <c r="FQT1" s="274"/>
      <c r="FQU1" s="275"/>
      <c r="FQV1" s="274"/>
      <c r="FQW1" s="275"/>
      <c r="FQX1" s="274"/>
      <c r="FQY1" s="275"/>
      <c r="FQZ1" s="274"/>
      <c r="FRA1" s="275"/>
      <c r="FRB1" s="274"/>
      <c r="FRC1" s="275"/>
      <c r="FRD1" s="274"/>
      <c r="FRE1" s="275"/>
      <c r="FRF1" s="274"/>
      <c r="FRG1" s="275"/>
      <c r="FRH1" s="274"/>
      <c r="FRI1" s="275"/>
      <c r="FRJ1" s="274"/>
      <c r="FRK1" s="275"/>
      <c r="FRL1" s="274"/>
      <c r="FRM1" s="275"/>
      <c r="FRN1" s="274"/>
      <c r="FRO1" s="275"/>
      <c r="FRP1" s="274"/>
      <c r="FRQ1" s="275"/>
      <c r="FRR1" s="274"/>
      <c r="FRS1" s="275"/>
      <c r="FRT1" s="274"/>
      <c r="FRU1" s="275"/>
      <c r="FRV1" s="274"/>
      <c r="FRW1" s="275"/>
      <c r="FRX1" s="274"/>
      <c r="FRY1" s="275"/>
      <c r="FRZ1" s="274"/>
      <c r="FSA1" s="275"/>
      <c r="FSB1" s="274"/>
      <c r="FSC1" s="275"/>
      <c r="FSD1" s="274"/>
      <c r="FSE1" s="275"/>
      <c r="FSF1" s="274"/>
      <c r="FSG1" s="275"/>
      <c r="FSH1" s="274"/>
      <c r="FSI1" s="275"/>
      <c r="FSJ1" s="274"/>
      <c r="FSK1" s="275"/>
      <c r="FSL1" s="274"/>
      <c r="FSM1" s="275"/>
      <c r="FSN1" s="274"/>
      <c r="FSO1" s="275"/>
      <c r="FSP1" s="274"/>
      <c r="FSQ1" s="275"/>
      <c r="FSR1" s="274"/>
      <c r="FSS1" s="275"/>
      <c r="FST1" s="274"/>
      <c r="FSU1" s="275"/>
      <c r="FSV1" s="274"/>
      <c r="FSW1" s="275"/>
      <c r="FSX1" s="274"/>
      <c r="FSY1" s="275"/>
      <c r="FSZ1" s="274"/>
      <c r="FTA1" s="275"/>
      <c r="FTB1" s="274"/>
      <c r="FTC1" s="275"/>
      <c r="FTD1" s="274"/>
      <c r="FTE1" s="275"/>
      <c r="FTF1" s="274"/>
      <c r="FTG1" s="275"/>
      <c r="FTH1" s="274"/>
      <c r="FTI1" s="275"/>
      <c r="FTJ1" s="274"/>
      <c r="FTK1" s="275"/>
      <c r="FTL1" s="274"/>
      <c r="FTM1" s="275"/>
      <c r="FTN1" s="274"/>
      <c r="FTO1" s="275"/>
      <c r="FTP1" s="274"/>
      <c r="FTQ1" s="275"/>
      <c r="FTR1" s="274"/>
      <c r="FTS1" s="275"/>
      <c r="FTT1" s="274"/>
      <c r="FTU1" s="275"/>
      <c r="FTV1" s="274"/>
      <c r="FTW1" s="275"/>
      <c r="FTX1" s="274"/>
      <c r="FTY1" s="275"/>
      <c r="FTZ1" s="274"/>
      <c r="FUA1" s="275"/>
      <c r="FUB1" s="274"/>
      <c r="FUC1" s="275"/>
      <c r="FUD1" s="274"/>
      <c r="FUE1" s="275"/>
      <c r="FUF1" s="274"/>
      <c r="FUG1" s="275"/>
      <c r="FUH1" s="274"/>
      <c r="FUI1" s="275"/>
      <c r="FUJ1" s="274"/>
      <c r="FUK1" s="275"/>
      <c r="FUL1" s="274"/>
      <c r="FUM1" s="275"/>
      <c r="FUN1" s="274"/>
      <c r="FUO1" s="275"/>
      <c r="FUP1" s="274"/>
      <c r="FUQ1" s="275"/>
      <c r="FUR1" s="274"/>
      <c r="FUS1" s="275"/>
      <c r="FUT1" s="274"/>
      <c r="FUU1" s="275"/>
      <c r="FUV1" s="274"/>
      <c r="FUW1" s="275"/>
      <c r="FUX1" s="274"/>
      <c r="FUY1" s="275"/>
      <c r="FUZ1" s="274"/>
      <c r="FVA1" s="275"/>
      <c r="FVB1" s="274"/>
      <c r="FVC1" s="275"/>
      <c r="FVD1" s="274"/>
      <c r="FVE1" s="275"/>
      <c r="FVF1" s="274"/>
      <c r="FVG1" s="275"/>
      <c r="FVH1" s="274"/>
      <c r="FVI1" s="275"/>
      <c r="FVJ1" s="274"/>
      <c r="FVK1" s="275"/>
      <c r="FVL1" s="274"/>
      <c r="FVM1" s="275"/>
      <c r="FVN1" s="274"/>
      <c r="FVO1" s="275"/>
      <c r="FVP1" s="274"/>
      <c r="FVQ1" s="275"/>
      <c r="FVR1" s="274"/>
      <c r="FVS1" s="275"/>
      <c r="FVT1" s="274"/>
      <c r="FVU1" s="275"/>
      <c r="FVV1" s="274"/>
      <c r="FVW1" s="275"/>
      <c r="FVX1" s="274"/>
      <c r="FVY1" s="275"/>
      <c r="FVZ1" s="274"/>
      <c r="FWA1" s="275"/>
      <c r="FWB1" s="274"/>
      <c r="FWC1" s="275"/>
      <c r="FWD1" s="274"/>
      <c r="FWE1" s="275"/>
      <c r="FWF1" s="274"/>
      <c r="FWG1" s="275"/>
      <c r="FWH1" s="274"/>
      <c r="FWI1" s="275"/>
      <c r="FWJ1" s="274"/>
      <c r="FWK1" s="275"/>
      <c r="FWL1" s="274"/>
      <c r="FWM1" s="275"/>
      <c r="FWN1" s="274"/>
      <c r="FWO1" s="275"/>
      <c r="FWP1" s="274"/>
      <c r="FWQ1" s="275"/>
      <c r="FWR1" s="274"/>
      <c r="FWS1" s="275"/>
      <c r="FWT1" s="274"/>
      <c r="FWU1" s="275"/>
      <c r="FWV1" s="274"/>
      <c r="FWW1" s="275"/>
      <c r="FWX1" s="274"/>
      <c r="FWY1" s="275"/>
      <c r="FWZ1" s="274"/>
      <c r="FXA1" s="275"/>
      <c r="FXB1" s="274"/>
      <c r="FXC1" s="275"/>
      <c r="FXD1" s="274"/>
      <c r="FXE1" s="275"/>
      <c r="FXF1" s="274"/>
      <c r="FXG1" s="275"/>
      <c r="FXH1" s="274"/>
      <c r="FXI1" s="275"/>
      <c r="FXJ1" s="274"/>
      <c r="FXK1" s="275"/>
      <c r="FXL1" s="274"/>
      <c r="FXM1" s="275"/>
      <c r="FXN1" s="274"/>
      <c r="FXO1" s="275"/>
      <c r="FXP1" s="274"/>
      <c r="FXQ1" s="275"/>
      <c r="FXR1" s="274"/>
      <c r="FXS1" s="275"/>
      <c r="FXT1" s="274"/>
      <c r="FXU1" s="275"/>
      <c r="FXV1" s="274"/>
      <c r="FXW1" s="275"/>
      <c r="FXX1" s="274"/>
      <c r="FXY1" s="275"/>
      <c r="FXZ1" s="274"/>
      <c r="FYA1" s="275"/>
      <c r="FYB1" s="274"/>
      <c r="FYC1" s="275"/>
      <c r="FYD1" s="274"/>
      <c r="FYE1" s="275"/>
      <c r="FYF1" s="274"/>
      <c r="FYG1" s="275"/>
      <c r="FYH1" s="274"/>
      <c r="FYI1" s="275"/>
      <c r="FYJ1" s="274"/>
      <c r="FYK1" s="275"/>
      <c r="FYL1" s="274"/>
      <c r="FYM1" s="275"/>
      <c r="FYN1" s="274"/>
      <c r="FYO1" s="275"/>
      <c r="FYP1" s="274"/>
      <c r="FYQ1" s="275"/>
      <c r="FYR1" s="274"/>
      <c r="FYS1" s="275"/>
      <c r="FYT1" s="274"/>
      <c r="FYU1" s="275"/>
      <c r="FYV1" s="274"/>
      <c r="FYW1" s="275"/>
      <c r="FYX1" s="274"/>
      <c r="FYY1" s="275"/>
      <c r="FYZ1" s="274"/>
      <c r="FZA1" s="275"/>
      <c r="FZB1" s="274"/>
      <c r="FZC1" s="275"/>
      <c r="FZD1" s="274"/>
      <c r="FZE1" s="275"/>
      <c r="FZF1" s="274"/>
      <c r="FZG1" s="275"/>
      <c r="FZH1" s="274"/>
      <c r="FZI1" s="275"/>
      <c r="FZJ1" s="274"/>
      <c r="FZK1" s="275"/>
      <c r="FZL1" s="274"/>
      <c r="FZM1" s="275"/>
      <c r="FZN1" s="274"/>
      <c r="FZO1" s="275"/>
      <c r="FZP1" s="274"/>
      <c r="FZQ1" s="275"/>
      <c r="FZR1" s="274"/>
      <c r="FZS1" s="275"/>
      <c r="FZT1" s="274"/>
      <c r="FZU1" s="275"/>
      <c r="FZV1" s="274"/>
      <c r="FZW1" s="275"/>
      <c r="FZX1" s="274"/>
      <c r="FZY1" s="275"/>
      <c r="FZZ1" s="274"/>
      <c r="GAA1" s="275"/>
      <c r="GAB1" s="274"/>
      <c r="GAC1" s="275"/>
      <c r="GAD1" s="274"/>
      <c r="GAE1" s="275"/>
      <c r="GAF1" s="274"/>
      <c r="GAG1" s="275"/>
      <c r="GAH1" s="274"/>
      <c r="GAI1" s="275"/>
      <c r="GAJ1" s="274"/>
      <c r="GAK1" s="275"/>
      <c r="GAL1" s="274"/>
      <c r="GAM1" s="275"/>
      <c r="GAN1" s="274"/>
      <c r="GAO1" s="275"/>
      <c r="GAP1" s="274"/>
      <c r="GAQ1" s="275"/>
      <c r="GAR1" s="274"/>
      <c r="GAS1" s="275"/>
      <c r="GAT1" s="274"/>
      <c r="GAU1" s="275"/>
      <c r="GAV1" s="274"/>
      <c r="GAW1" s="275"/>
      <c r="GAX1" s="274"/>
      <c r="GAY1" s="275"/>
      <c r="GAZ1" s="274"/>
      <c r="GBA1" s="275"/>
      <c r="GBB1" s="274"/>
      <c r="GBC1" s="275"/>
      <c r="GBD1" s="274"/>
      <c r="GBE1" s="275"/>
      <c r="GBF1" s="274"/>
      <c r="GBG1" s="275"/>
      <c r="GBH1" s="274"/>
      <c r="GBI1" s="275"/>
      <c r="GBJ1" s="274"/>
      <c r="GBK1" s="275"/>
      <c r="GBL1" s="274"/>
      <c r="GBM1" s="275"/>
      <c r="GBN1" s="274"/>
      <c r="GBO1" s="275"/>
      <c r="GBP1" s="274"/>
      <c r="GBQ1" s="275"/>
      <c r="GBR1" s="274"/>
      <c r="GBS1" s="275"/>
      <c r="GBT1" s="274"/>
      <c r="GBU1" s="275"/>
      <c r="GBV1" s="274"/>
      <c r="GBW1" s="275"/>
      <c r="GBX1" s="274"/>
      <c r="GBY1" s="275"/>
      <c r="GBZ1" s="274"/>
      <c r="GCA1" s="275"/>
      <c r="GCB1" s="274"/>
      <c r="GCC1" s="275"/>
      <c r="GCD1" s="274"/>
      <c r="GCE1" s="275"/>
      <c r="GCF1" s="274"/>
      <c r="GCG1" s="275"/>
      <c r="GCH1" s="274"/>
      <c r="GCI1" s="275"/>
      <c r="GCJ1" s="274"/>
      <c r="GCK1" s="275"/>
      <c r="GCL1" s="274"/>
      <c r="GCM1" s="275"/>
      <c r="GCN1" s="274"/>
      <c r="GCO1" s="275"/>
      <c r="GCP1" s="274"/>
      <c r="GCQ1" s="275"/>
      <c r="GCR1" s="274"/>
      <c r="GCS1" s="275"/>
      <c r="GCT1" s="274"/>
      <c r="GCU1" s="275"/>
      <c r="GCV1" s="274"/>
      <c r="GCW1" s="275"/>
      <c r="GCX1" s="274"/>
      <c r="GCY1" s="275"/>
      <c r="GCZ1" s="274"/>
      <c r="GDA1" s="275"/>
      <c r="GDB1" s="274"/>
      <c r="GDC1" s="275"/>
      <c r="GDD1" s="274"/>
      <c r="GDE1" s="275"/>
      <c r="GDF1" s="274"/>
      <c r="GDG1" s="275"/>
      <c r="GDH1" s="274"/>
      <c r="GDI1" s="275"/>
      <c r="GDJ1" s="274"/>
      <c r="GDK1" s="275"/>
      <c r="GDL1" s="274"/>
      <c r="GDM1" s="275"/>
      <c r="GDN1" s="274"/>
      <c r="GDO1" s="275"/>
      <c r="GDP1" s="274"/>
      <c r="GDQ1" s="275"/>
      <c r="GDR1" s="274"/>
      <c r="GDS1" s="275"/>
      <c r="GDT1" s="274"/>
      <c r="GDU1" s="275"/>
      <c r="GDV1" s="274"/>
      <c r="GDW1" s="275"/>
      <c r="GDX1" s="274"/>
      <c r="GDY1" s="275"/>
      <c r="GDZ1" s="274"/>
      <c r="GEA1" s="275"/>
      <c r="GEB1" s="274"/>
      <c r="GEC1" s="275"/>
      <c r="GED1" s="274"/>
      <c r="GEE1" s="275"/>
      <c r="GEF1" s="274"/>
      <c r="GEG1" s="275"/>
      <c r="GEH1" s="274"/>
      <c r="GEI1" s="275"/>
      <c r="GEJ1" s="274"/>
      <c r="GEK1" s="275"/>
      <c r="GEL1" s="274"/>
      <c r="GEM1" s="275"/>
      <c r="GEN1" s="274"/>
      <c r="GEO1" s="275"/>
      <c r="GEP1" s="274"/>
      <c r="GEQ1" s="275"/>
      <c r="GER1" s="274"/>
      <c r="GES1" s="275"/>
      <c r="GET1" s="274"/>
      <c r="GEU1" s="275"/>
      <c r="GEV1" s="274"/>
      <c r="GEW1" s="275"/>
      <c r="GEX1" s="274"/>
      <c r="GEY1" s="275"/>
      <c r="GEZ1" s="274"/>
      <c r="GFA1" s="275"/>
      <c r="GFB1" s="274"/>
      <c r="GFC1" s="275"/>
      <c r="GFD1" s="274"/>
      <c r="GFE1" s="275"/>
      <c r="GFF1" s="274"/>
      <c r="GFG1" s="275"/>
      <c r="GFH1" s="274"/>
      <c r="GFI1" s="275"/>
      <c r="GFJ1" s="274"/>
      <c r="GFK1" s="275"/>
      <c r="GFL1" s="274"/>
      <c r="GFM1" s="275"/>
      <c r="GFN1" s="274"/>
      <c r="GFO1" s="275"/>
      <c r="GFP1" s="274"/>
      <c r="GFQ1" s="275"/>
      <c r="GFR1" s="274"/>
      <c r="GFS1" s="275"/>
      <c r="GFT1" s="274"/>
      <c r="GFU1" s="275"/>
      <c r="GFV1" s="274"/>
      <c r="GFW1" s="275"/>
      <c r="GFX1" s="274"/>
      <c r="GFY1" s="275"/>
      <c r="GFZ1" s="274"/>
      <c r="GGA1" s="275"/>
      <c r="GGB1" s="274"/>
      <c r="GGC1" s="275"/>
      <c r="GGD1" s="274"/>
      <c r="GGE1" s="275"/>
      <c r="GGF1" s="274"/>
      <c r="GGG1" s="275"/>
      <c r="GGH1" s="274"/>
      <c r="GGI1" s="275"/>
      <c r="GGJ1" s="274"/>
      <c r="GGK1" s="275"/>
      <c r="GGL1" s="274"/>
      <c r="GGM1" s="275"/>
      <c r="GGN1" s="274"/>
      <c r="GGO1" s="275"/>
      <c r="GGP1" s="274"/>
      <c r="GGQ1" s="275"/>
      <c r="GGR1" s="274"/>
      <c r="GGS1" s="275"/>
      <c r="GGT1" s="274"/>
      <c r="GGU1" s="275"/>
      <c r="GGV1" s="274"/>
      <c r="GGW1" s="275"/>
      <c r="GGX1" s="274"/>
      <c r="GGY1" s="275"/>
      <c r="GGZ1" s="274"/>
      <c r="GHA1" s="275"/>
      <c r="GHB1" s="274"/>
      <c r="GHC1" s="275"/>
      <c r="GHD1" s="274"/>
      <c r="GHE1" s="275"/>
      <c r="GHF1" s="274"/>
      <c r="GHG1" s="275"/>
      <c r="GHH1" s="274"/>
      <c r="GHI1" s="275"/>
      <c r="GHJ1" s="274"/>
      <c r="GHK1" s="275"/>
      <c r="GHL1" s="274"/>
      <c r="GHM1" s="275"/>
      <c r="GHN1" s="274"/>
      <c r="GHO1" s="275"/>
      <c r="GHP1" s="274"/>
      <c r="GHQ1" s="275"/>
      <c r="GHR1" s="274"/>
      <c r="GHS1" s="275"/>
      <c r="GHT1" s="274"/>
      <c r="GHU1" s="275"/>
      <c r="GHV1" s="274"/>
      <c r="GHW1" s="275"/>
      <c r="GHX1" s="274"/>
      <c r="GHY1" s="275"/>
      <c r="GHZ1" s="274"/>
      <c r="GIA1" s="275"/>
      <c r="GIB1" s="274"/>
      <c r="GIC1" s="275"/>
      <c r="GID1" s="274"/>
      <c r="GIE1" s="275"/>
      <c r="GIF1" s="274"/>
      <c r="GIG1" s="275"/>
      <c r="GIH1" s="274"/>
      <c r="GII1" s="275"/>
      <c r="GIJ1" s="274"/>
      <c r="GIK1" s="275"/>
      <c r="GIL1" s="274"/>
      <c r="GIM1" s="275"/>
      <c r="GIN1" s="274"/>
      <c r="GIO1" s="275"/>
      <c r="GIP1" s="274"/>
      <c r="GIQ1" s="275"/>
      <c r="GIR1" s="274"/>
      <c r="GIS1" s="275"/>
      <c r="GIT1" s="274"/>
      <c r="GIU1" s="275"/>
      <c r="GIV1" s="274"/>
      <c r="GIW1" s="275"/>
      <c r="GIX1" s="274"/>
      <c r="GIY1" s="275"/>
      <c r="GIZ1" s="274"/>
      <c r="GJA1" s="275"/>
      <c r="GJB1" s="274"/>
      <c r="GJC1" s="275"/>
      <c r="GJD1" s="274"/>
      <c r="GJE1" s="275"/>
      <c r="GJF1" s="274"/>
      <c r="GJG1" s="275"/>
      <c r="GJH1" s="274"/>
      <c r="GJI1" s="275"/>
      <c r="GJJ1" s="274"/>
      <c r="GJK1" s="275"/>
      <c r="GJL1" s="274"/>
      <c r="GJM1" s="275"/>
      <c r="GJN1" s="274"/>
      <c r="GJO1" s="275"/>
      <c r="GJP1" s="274"/>
      <c r="GJQ1" s="275"/>
      <c r="GJR1" s="274"/>
      <c r="GJS1" s="275"/>
      <c r="GJT1" s="274"/>
      <c r="GJU1" s="275"/>
      <c r="GJV1" s="274"/>
      <c r="GJW1" s="275"/>
      <c r="GJX1" s="274"/>
      <c r="GJY1" s="275"/>
      <c r="GJZ1" s="274"/>
      <c r="GKA1" s="275"/>
      <c r="GKB1" s="274"/>
      <c r="GKC1" s="275"/>
      <c r="GKD1" s="274"/>
      <c r="GKE1" s="275"/>
      <c r="GKF1" s="274"/>
      <c r="GKG1" s="275"/>
      <c r="GKH1" s="274"/>
      <c r="GKI1" s="275"/>
      <c r="GKJ1" s="274"/>
      <c r="GKK1" s="275"/>
      <c r="GKL1" s="274"/>
      <c r="GKM1" s="275"/>
      <c r="GKN1" s="274"/>
      <c r="GKO1" s="275"/>
      <c r="GKP1" s="274"/>
      <c r="GKQ1" s="275"/>
      <c r="GKR1" s="274"/>
      <c r="GKS1" s="275"/>
      <c r="GKT1" s="274"/>
      <c r="GKU1" s="275"/>
      <c r="GKV1" s="274"/>
      <c r="GKW1" s="275"/>
      <c r="GKX1" s="274"/>
      <c r="GKY1" s="275"/>
      <c r="GKZ1" s="274"/>
      <c r="GLA1" s="275"/>
      <c r="GLB1" s="274"/>
      <c r="GLC1" s="275"/>
      <c r="GLD1" s="274"/>
      <c r="GLE1" s="275"/>
      <c r="GLF1" s="274"/>
      <c r="GLG1" s="275"/>
      <c r="GLH1" s="274"/>
      <c r="GLI1" s="275"/>
      <c r="GLJ1" s="274"/>
      <c r="GLK1" s="275"/>
      <c r="GLL1" s="274"/>
      <c r="GLM1" s="275"/>
      <c r="GLN1" s="274"/>
      <c r="GLO1" s="275"/>
      <c r="GLP1" s="274"/>
      <c r="GLQ1" s="275"/>
      <c r="GLR1" s="274"/>
      <c r="GLS1" s="275"/>
      <c r="GLT1" s="274"/>
      <c r="GLU1" s="275"/>
      <c r="GLV1" s="274"/>
      <c r="GLW1" s="275"/>
      <c r="GLX1" s="274"/>
      <c r="GLY1" s="275"/>
      <c r="GLZ1" s="274"/>
      <c r="GMA1" s="275"/>
      <c r="GMB1" s="274"/>
      <c r="GMC1" s="275"/>
      <c r="GMD1" s="274"/>
      <c r="GME1" s="275"/>
      <c r="GMF1" s="274"/>
      <c r="GMG1" s="275"/>
      <c r="GMH1" s="274"/>
      <c r="GMI1" s="275"/>
      <c r="GMJ1" s="274"/>
      <c r="GMK1" s="275"/>
      <c r="GML1" s="274"/>
      <c r="GMM1" s="275"/>
      <c r="GMN1" s="274"/>
      <c r="GMO1" s="275"/>
      <c r="GMP1" s="274"/>
      <c r="GMQ1" s="275"/>
      <c r="GMR1" s="274"/>
      <c r="GMS1" s="275"/>
      <c r="GMT1" s="274"/>
      <c r="GMU1" s="275"/>
      <c r="GMV1" s="274"/>
      <c r="GMW1" s="275"/>
      <c r="GMX1" s="274"/>
      <c r="GMY1" s="275"/>
      <c r="GMZ1" s="274"/>
      <c r="GNA1" s="275"/>
      <c r="GNB1" s="274"/>
      <c r="GNC1" s="275"/>
      <c r="GND1" s="274"/>
      <c r="GNE1" s="275"/>
      <c r="GNF1" s="274"/>
      <c r="GNG1" s="275"/>
      <c r="GNH1" s="274"/>
      <c r="GNI1" s="275"/>
      <c r="GNJ1" s="274"/>
      <c r="GNK1" s="275"/>
      <c r="GNL1" s="274"/>
      <c r="GNM1" s="275"/>
      <c r="GNN1" s="274"/>
      <c r="GNO1" s="275"/>
      <c r="GNP1" s="274"/>
      <c r="GNQ1" s="275"/>
      <c r="GNR1" s="274"/>
      <c r="GNS1" s="275"/>
      <c r="GNT1" s="274"/>
      <c r="GNU1" s="275"/>
      <c r="GNV1" s="274"/>
      <c r="GNW1" s="275"/>
      <c r="GNX1" s="274"/>
      <c r="GNY1" s="275"/>
      <c r="GNZ1" s="274"/>
      <c r="GOA1" s="275"/>
      <c r="GOB1" s="274"/>
      <c r="GOC1" s="275"/>
      <c r="GOD1" s="274"/>
      <c r="GOE1" s="275"/>
      <c r="GOF1" s="274"/>
      <c r="GOG1" s="275"/>
      <c r="GOH1" s="274"/>
      <c r="GOI1" s="275"/>
      <c r="GOJ1" s="274"/>
      <c r="GOK1" s="275"/>
      <c r="GOL1" s="274"/>
      <c r="GOM1" s="275"/>
      <c r="GON1" s="274"/>
      <c r="GOO1" s="275"/>
      <c r="GOP1" s="274"/>
      <c r="GOQ1" s="275"/>
      <c r="GOR1" s="274"/>
      <c r="GOS1" s="275"/>
      <c r="GOT1" s="274"/>
      <c r="GOU1" s="275"/>
      <c r="GOV1" s="274"/>
      <c r="GOW1" s="275"/>
      <c r="GOX1" s="274"/>
      <c r="GOY1" s="275"/>
      <c r="GOZ1" s="274"/>
      <c r="GPA1" s="275"/>
      <c r="GPB1" s="274"/>
      <c r="GPC1" s="275"/>
      <c r="GPD1" s="274"/>
      <c r="GPE1" s="275"/>
      <c r="GPF1" s="274"/>
      <c r="GPG1" s="275"/>
      <c r="GPH1" s="274"/>
      <c r="GPI1" s="275"/>
      <c r="GPJ1" s="274"/>
      <c r="GPK1" s="275"/>
      <c r="GPL1" s="274"/>
      <c r="GPM1" s="275"/>
      <c r="GPN1" s="274"/>
      <c r="GPO1" s="275"/>
      <c r="GPP1" s="274"/>
      <c r="GPQ1" s="275"/>
      <c r="GPR1" s="274"/>
      <c r="GPS1" s="275"/>
      <c r="GPT1" s="274"/>
      <c r="GPU1" s="275"/>
      <c r="GPV1" s="274"/>
      <c r="GPW1" s="275"/>
      <c r="GPX1" s="274"/>
      <c r="GPY1" s="275"/>
      <c r="GPZ1" s="274"/>
      <c r="GQA1" s="275"/>
      <c r="GQB1" s="274"/>
      <c r="GQC1" s="275"/>
      <c r="GQD1" s="274"/>
      <c r="GQE1" s="275"/>
      <c r="GQF1" s="274"/>
      <c r="GQG1" s="275"/>
      <c r="GQH1" s="274"/>
      <c r="GQI1" s="275"/>
      <c r="GQJ1" s="274"/>
      <c r="GQK1" s="275"/>
      <c r="GQL1" s="274"/>
      <c r="GQM1" s="275"/>
      <c r="GQN1" s="274"/>
      <c r="GQO1" s="275"/>
      <c r="GQP1" s="274"/>
      <c r="GQQ1" s="275"/>
      <c r="GQR1" s="274"/>
      <c r="GQS1" s="275"/>
      <c r="GQT1" s="274"/>
      <c r="GQU1" s="275"/>
      <c r="GQV1" s="274"/>
      <c r="GQW1" s="275"/>
      <c r="GQX1" s="274"/>
      <c r="GQY1" s="275"/>
      <c r="GQZ1" s="274"/>
      <c r="GRA1" s="275"/>
      <c r="GRB1" s="274"/>
      <c r="GRC1" s="275"/>
      <c r="GRD1" s="274"/>
      <c r="GRE1" s="275"/>
      <c r="GRF1" s="274"/>
      <c r="GRG1" s="275"/>
      <c r="GRH1" s="274"/>
      <c r="GRI1" s="275"/>
      <c r="GRJ1" s="274"/>
      <c r="GRK1" s="275"/>
      <c r="GRL1" s="274"/>
      <c r="GRM1" s="275"/>
      <c r="GRN1" s="274"/>
      <c r="GRO1" s="275"/>
      <c r="GRP1" s="274"/>
      <c r="GRQ1" s="275"/>
      <c r="GRR1" s="274"/>
      <c r="GRS1" s="275"/>
      <c r="GRT1" s="274"/>
      <c r="GRU1" s="275"/>
      <c r="GRV1" s="274"/>
      <c r="GRW1" s="275"/>
      <c r="GRX1" s="274"/>
      <c r="GRY1" s="275"/>
      <c r="GRZ1" s="274"/>
      <c r="GSA1" s="275"/>
      <c r="GSB1" s="274"/>
      <c r="GSC1" s="275"/>
      <c r="GSD1" s="274"/>
      <c r="GSE1" s="275"/>
      <c r="GSF1" s="274"/>
      <c r="GSG1" s="275"/>
      <c r="GSH1" s="274"/>
      <c r="GSI1" s="275"/>
      <c r="GSJ1" s="274"/>
      <c r="GSK1" s="275"/>
      <c r="GSL1" s="274"/>
      <c r="GSM1" s="275"/>
      <c r="GSN1" s="274"/>
      <c r="GSO1" s="275"/>
      <c r="GSP1" s="274"/>
      <c r="GSQ1" s="275"/>
      <c r="GSR1" s="274"/>
      <c r="GSS1" s="275"/>
      <c r="GST1" s="274"/>
      <c r="GSU1" s="275"/>
      <c r="GSV1" s="274"/>
      <c r="GSW1" s="275"/>
      <c r="GSX1" s="274"/>
      <c r="GSY1" s="275"/>
      <c r="GSZ1" s="274"/>
      <c r="GTA1" s="275"/>
      <c r="GTB1" s="274"/>
      <c r="GTC1" s="275"/>
      <c r="GTD1" s="274"/>
      <c r="GTE1" s="275"/>
      <c r="GTF1" s="274"/>
      <c r="GTG1" s="275"/>
      <c r="GTH1" s="274"/>
      <c r="GTI1" s="275"/>
      <c r="GTJ1" s="274"/>
      <c r="GTK1" s="275"/>
      <c r="GTL1" s="274"/>
      <c r="GTM1" s="275"/>
      <c r="GTN1" s="274"/>
      <c r="GTO1" s="275"/>
      <c r="GTP1" s="274"/>
      <c r="GTQ1" s="275"/>
      <c r="GTR1" s="274"/>
      <c r="GTS1" s="275"/>
      <c r="GTT1" s="274"/>
      <c r="GTU1" s="275"/>
      <c r="GTV1" s="274"/>
      <c r="GTW1" s="275"/>
      <c r="GTX1" s="274"/>
      <c r="GTY1" s="275"/>
      <c r="GTZ1" s="274"/>
      <c r="GUA1" s="275"/>
      <c r="GUB1" s="274"/>
      <c r="GUC1" s="275"/>
      <c r="GUD1" s="274"/>
      <c r="GUE1" s="275"/>
      <c r="GUF1" s="274"/>
      <c r="GUG1" s="275"/>
      <c r="GUH1" s="274"/>
      <c r="GUI1" s="275"/>
      <c r="GUJ1" s="274"/>
      <c r="GUK1" s="275"/>
      <c r="GUL1" s="274"/>
      <c r="GUM1" s="275"/>
      <c r="GUN1" s="274"/>
      <c r="GUO1" s="275"/>
      <c r="GUP1" s="274"/>
      <c r="GUQ1" s="275"/>
      <c r="GUR1" s="274"/>
      <c r="GUS1" s="275"/>
      <c r="GUT1" s="274"/>
      <c r="GUU1" s="275"/>
      <c r="GUV1" s="274"/>
      <c r="GUW1" s="275"/>
      <c r="GUX1" s="274"/>
      <c r="GUY1" s="275"/>
      <c r="GUZ1" s="274"/>
      <c r="GVA1" s="275"/>
      <c r="GVB1" s="274"/>
      <c r="GVC1" s="275"/>
      <c r="GVD1" s="274"/>
      <c r="GVE1" s="275"/>
      <c r="GVF1" s="274"/>
      <c r="GVG1" s="275"/>
      <c r="GVH1" s="274"/>
      <c r="GVI1" s="275"/>
      <c r="GVJ1" s="274"/>
      <c r="GVK1" s="275"/>
      <c r="GVL1" s="274"/>
      <c r="GVM1" s="275"/>
      <c r="GVN1" s="274"/>
      <c r="GVO1" s="275"/>
      <c r="GVP1" s="274"/>
      <c r="GVQ1" s="275"/>
      <c r="GVR1" s="274"/>
      <c r="GVS1" s="275"/>
      <c r="GVT1" s="274"/>
      <c r="GVU1" s="275"/>
      <c r="GVV1" s="274"/>
      <c r="GVW1" s="275"/>
      <c r="GVX1" s="274"/>
      <c r="GVY1" s="275"/>
      <c r="GVZ1" s="274"/>
      <c r="GWA1" s="275"/>
      <c r="GWB1" s="274"/>
      <c r="GWC1" s="275"/>
      <c r="GWD1" s="274"/>
      <c r="GWE1" s="275"/>
      <c r="GWF1" s="274"/>
      <c r="GWG1" s="275"/>
      <c r="GWH1" s="274"/>
      <c r="GWI1" s="275"/>
      <c r="GWJ1" s="274"/>
      <c r="GWK1" s="275"/>
      <c r="GWL1" s="274"/>
      <c r="GWM1" s="275"/>
      <c r="GWN1" s="274"/>
      <c r="GWO1" s="275"/>
      <c r="GWP1" s="274"/>
      <c r="GWQ1" s="275"/>
      <c r="GWR1" s="274"/>
      <c r="GWS1" s="275"/>
      <c r="GWT1" s="274"/>
      <c r="GWU1" s="275"/>
      <c r="GWV1" s="274"/>
      <c r="GWW1" s="275"/>
      <c r="GWX1" s="274"/>
      <c r="GWY1" s="275"/>
      <c r="GWZ1" s="274"/>
      <c r="GXA1" s="275"/>
      <c r="GXB1" s="274"/>
      <c r="GXC1" s="275"/>
      <c r="GXD1" s="274"/>
      <c r="GXE1" s="275"/>
      <c r="GXF1" s="274"/>
      <c r="GXG1" s="275"/>
      <c r="GXH1" s="274"/>
      <c r="GXI1" s="275"/>
      <c r="GXJ1" s="274"/>
      <c r="GXK1" s="275"/>
      <c r="GXL1" s="274"/>
      <c r="GXM1" s="275"/>
      <c r="GXN1" s="274"/>
      <c r="GXO1" s="275"/>
      <c r="GXP1" s="274"/>
      <c r="GXQ1" s="275"/>
      <c r="GXR1" s="274"/>
      <c r="GXS1" s="275"/>
      <c r="GXT1" s="274"/>
      <c r="GXU1" s="275"/>
      <c r="GXV1" s="274"/>
      <c r="GXW1" s="275"/>
      <c r="GXX1" s="274"/>
      <c r="GXY1" s="275"/>
      <c r="GXZ1" s="274"/>
      <c r="GYA1" s="275"/>
      <c r="GYB1" s="274"/>
      <c r="GYC1" s="275"/>
      <c r="GYD1" s="274"/>
      <c r="GYE1" s="275"/>
      <c r="GYF1" s="274"/>
      <c r="GYG1" s="275"/>
      <c r="GYH1" s="274"/>
      <c r="GYI1" s="275"/>
      <c r="GYJ1" s="274"/>
      <c r="GYK1" s="275"/>
      <c r="GYL1" s="274"/>
      <c r="GYM1" s="275"/>
      <c r="GYN1" s="274"/>
      <c r="GYO1" s="275"/>
      <c r="GYP1" s="274"/>
      <c r="GYQ1" s="275"/>
      <c r="GYR1" s="274"/>
      <c r="GYS1" s="275"/>
      <c r="GYT1" s="274"/>
      <c r="GYU1" s="275"/>
      <c r="GYV1" s="274"/>
      <c r="GYW1" s="275"/>
      <c r="GYX1" s="274"/>
      <c r="GYY1" s="275"/>
      <c r="GYZ1" s="274"/>
      <c r="GZA1" s="275"/>
      <c r="GZB1" s="274"/>
      <c r="GZC1" s="275"/>
      <c r="GZD1" s="274"/>
      <c r="GZE1" s="275"/>
      <c r="GZF1" s="274"/>
      <c r="GZG1" s="275"/>
      <c r="GZH1" s="274"/>
      <c r="GZI1" s="275"/>
      <c r="GZJ1" s="274"/>
      <c r="GZK1" s="275"/>
      <c r="GZL1" s="274"/>
      <c r="GZM1" s="275"/>
      <c r="GZN1" s="274"/>
      <c r="GZO1" s="275"/>
      <c r="GZP1" s="274"/>
      <c r="GZQ1" s="275"/>
      <c r="GZR1" s="274"/>
      <c r="GZS1" s="275"/>
      <c r="GZT1" s="274"/>
      <c r="GZU1" s="275"/>
      <c r="GZV1" s="274"/>
      <c r="GZW1" s="275"/>
      <c r="GZX1" s="274"/>
      <c r="GZY1" s="275"/>
      <c r="GZZ1" s="274"/>
      <c r="HAA1" s="275"/>
      <c r="HAB1" s="274"/>
      <c r="HAC1" s="275"/>
      <c r="HAD1" s="274"/>
      <c r="HAE1" s="275"/>
      <c r="HAF1" s="274"/>
      <c r="HAG1" s="275"/>
      <c r="HAH1" s="274"/>
      <c r="HAI1" s="275"/>
      <c r="HAJ1" s="274"/>
      <c r="HAK1" s="275"/>
      <c r="HAL1" s="274"/>
      <c r="HAM1" s="275"/>
      <c r="HAN1" s="274"/>
      <c r="HAO1" s="275"/>
      <c r="HAP1" s="274"/>
      <c r="HAQ1" s="275"/>
      <c r="HAR1" s="274"/>
      <c r="HAS1" s="275"/>
      <c r="HAT1" s="274"/>
      <c r="HAU1" s="275"/>
      <c r="HAV1" s="274"/>
      <c r="HAW1" s="275"/>
      <c r="HAX1" s="274"/>
      <c r="HAY1" s="275"/>
      <c r="HAZ1" s="274"/>
      <c r="HBA1" s="275"/>
      <c r="HBB1" s="274"/>
      <c r="HBC1" s="275"/>
      <c r="HBD1" s="274"/>
      <c r="HBE1" s="275"/>
      <c r="HBF1" s="274"/>
      <c r="HBG1" s="275"/>
      <c r="HBH1" s="274"/>
      <c r="HBI1" s="275"/>
      <c r="HBJ1" s="274"/>
      <c r="HBK1" s="275"/>
      <c r="HBL1" s="274"/>
      <c r="HBM1" s="275"/>
      <c r="HBN1" s="274"/>
      <c r="HBO1" s="275"/>
      <c r="HBP1" s="274"/>
      <c r="HBQ1" s="275"/>
      <c r="HBR1" s="274"/>
      <c r="HBS1" s="275"/>
      <c r="HBT1" s="274"/>
      <c r="HBU1" s="275"/>
      <c r="HBV1" s="274"/>
      <c r="HBW1" s="275"/>
      <c r="HBX1" s="274"/>
      <c r="HBY1" s="275"/>
      <c r="HBZ1" s="274"/>
      <c r="HCA1" s="275"/>
      <c r="HCB1" s="274"/>
      <c r="HCC1" s="275"/>
      <c r="HCD1" s="274"/>
      <c r="HCE1" s="275"/>
      <c r="HCF1" s="274"/>
      <c r="HCG1" s="275"/>
      <c r="HCH1" s="274"/>
      <c r="HCI1" s="275"/>
      <c r="HCJ1" s="274"/>
      <c r="HCK1" s="275"/>
      <c r="HCL1" s="274"/>
      <c r="HCM1" s="275"/>
      <c r="HCN1" s="274"/>
      <c r="HCO1" s="275"/>
      <c r="HCP1" s="274"/>
      <c r="HCQ1" s="275"/>
      <c r="HCR1" s="274"/>
      <c r="HCS1" s="275"/>
      <c r="HCT1" s="274"/>
      <c r="HCU1" s="275"/>
      <c r="HCV1" s="274"/>
      <c r="HCW1" s="275"/>
      <c r="HCX1" s="274"/>
      <c r="HCY1" s="275"/>
      <c r="HCZ1" s="274"/>
      <c r="HDA1" s="275"/>
      <c r="HDB1" s="274"/>
      <c r="HDC1" s="275"/>
      <c r="HDD1" s="274"/>
      <c r="HDE1" s="275"/>
      <c r="HDF1" s="274"/>
      <c r="HDG1" s="275"/>
      <c r="HDH1" s="274"/>
      <c r="HDI1" s="275"/>
      <c r="HDJ1" s="274"/>
      <c r="HDK1" s="275"/>
      <c r="HDL1" s="274"/>
      <c r="HDM1" s="275"/>
      <c r="HDN1" s="274"/>
      <c r="HDO1" s="275"/>
      <c r="HDP1" s="274"/>
      <c r="HDQ1" s="275"/>
      <c r="HDR1" s="274"/>
      <c r="HDS1" s="275"/>
      <c r="HDT1" s="274"/>
      <c r="HDU1" s="275"/>
      <c r="HDV1" s="274"/>
      <c r="HDW1" s="275"/>
      <c r="HDX1" s="274"/>
      <c r="HDY1" s="275"/>
      <c r="HDZ1" s="274"/>
      <c r="HEA1" s="275"/>
      <c r="HEB1" s="274"/>
      <c r="HEC1" s="275"/>
      <c r="HED1" s="274"/>
      <c r="HEE1" s="275"/>
      <c r="HEF1" s="274"/>
      <c r="HEG1" s="275"/>
      <c r="HEH1" s="274"/>
      <c r="HEI1" s="275"/>
      <c r="HEJ1" s="274"/>
      <c r="HEK1" s="275"/>
      <c r="HEL1" s="274"/>
      <c r="HEM1" s="275"/>
      <c r="HEN1" s="274"/>
      <c r="HEO1" s="275"/>
      <c r="HEP1" s="274"/>
      <c r="HEQ1" s="275"/>
      <c r="HER1" s="274"/>
      <c r="HES1" s="275"/>
      <c r="HET1" s="274"/>
      <c r="HEU1" s="275"/>
      <c r="HEV1" s="274"/>
      <c r="HEW1" s="275"/>
      <c r="HEX1" s="274"/>
      <c r="HEY1" s="275"/>
      <c r="HEZ1" s="274"/>
      <c r="HFA1" s="275"/>
      <c r="HFB1" s="274"/>
      <c r="HFC1" s="275"/>
      <c r="HFD1" s="274"/>
      <c r="HFE1" s="275"/>
      <c r="HFF1" s="274"/>
      <c r="HFG1" s="275"/>
      <c r="HFH1" s="274"/>
      <c r="HFI1" s="275"/>
      <c r="HFJ1" s="274"/>
      <c r="HFK1" s="275"/>
      <c r="HFL1" s="274"/>
      <c r="HFM1" s="275"/>
      <c r="HFN1" s="274"/>
      <c r="HFO1" s="275"/>
      <c r="HFP1" s="274"/>
      <c r="HFQ1" s="275"/>
      <c r="HFR1" s="274"/>
      <c r="HFS1" s="275"/>
      <c r="HFT1" s="274"/>
      <c r="HFU1" s="275"/>
      <c r="HFV1" s="274"/>
      <c r="HFW1" s="275"/>
      <c r="HFX1" s="274"/>
      <c r="HFY1" s="275"/>
      <c r="HFZ1" s="274"/>
      <c r="HGA1" s="275"/>
      <c r="HGB1" s="274"/>
      <c r="HGC1" s="275"/>
      <c r="HGD1" s="274"/>
      <c r="HGE1" s="275"/>
      <c r="HGF1" s="274"/>
      <c r="HGG1" s="275"/>
      <c r="HGH1" s="274"/>
      <c r="HGI1" s="275"/>
      <c r="HGJ1" s="274"/>
      <c r="HGK1" s="275"/>
      <c r="HGL1" s="274"/>
      <c r="HGM1" s="275"/>
      <c r="HGN1" s="274"/>
      <c r="HGO1" s="275"/>
      <c r="HGP1" s="274"/>
      <c r="HGQ1" s="275"/>
      <c r="HGR1" s="274"/>
      <c r="HGS1" s="275"/>
      <c r="HGT1" s="274"/>
      <c r="HGU1" s="275"/>
      <c r="HGV1" s="274"/>
      <c r="HGW1" s="275"/>
      <c r="HGX1" s="274"/>
      <c r="HGY1" s="275"/>
      <c r="HGZ1" s="274"/>
      <c r="HHA1" s="275"/>
      <c r="HHB1" s="274"/>
      <c r="HHC1" s="275"/>
      <c r="HHD1" s="274"/>
      <c r="HHE1" s="275"/>
      <c r="HHF1" s="274"/>
      <c r="HHG1" s="275"/>
      <c r="HHH1" s="274"/>
      <c r="HHI1" s="275"/>
      <c r="HHJ1" s="274"/>
      <c r="HHK1" s="275"/>
      <c r="HHL1" s="274"/>
      <c r="HHM1" s="275"/>
      <c r="HHN1" s="274"/>
      <c r="HHO1" s="275"/>
      <c r="HHP1" s="274"/>
      <c r="HHQ1" s="275"/>
      <c r="HHR1" s="274"/>
      <c r="HHS1" s="275"/>
      <c r="HHT1" s="274"/>
      <c r="HHU1" s="275"/>
      <c r="HHV1" s="274"/>
      <c r="HHW1" s="275"/>
      <c r="HHX1" s="274"/>
      <c r="HHY1" s="275"/>
      <c r="HHZ1" s="274"/>
      <c r="HIA1" s="275"/>
      <c r="HIB1" s="274"/>
      <c r="HIC1" s="275"/>
      <c r="HID1" s="274"/>
      <c r="HIE1" s="275"/>
      <c r="HIF1" s="274"/>
      <c r="HIG1" s="275"/>
      <c r="HIH1" s="274"/>
      <c r="HII1" s="275"/>
      <c r="HIJ1" s="274"/>
      <c r="HIK1" s="275"/>
      <c r="HIL1" s="274"/>
      <c r="HIM1" s="275"/>
      <c r="HIN1" s="274"/>
      <c r="HIO1" s="275"/>
      <c r="HIP1" s="274"/>
      <c r="HIQ1" s="275"/>
      <c r="HIR1" s="274"/>
      <c r="HIS1" s="275"/>
      <c r="HIT1" s="274"/>
      <c r="HIU1" s="275"/>
      <c r="HIV1" s="274"/>
      <c r="HIW1" s="275"/>
      <c r="HIX1" s="274"/>
      <c r="HIY1" s="275"/>
      <c r="HIZ1" s="274"/>
      <c r="HJA1" s="275"/>
      <c r="HJB1" s="274"/>
      <c r="HJC1" s="275"/>
      <c r="HJD1" s="274"/>
      <c r="HJE1" s="275"/>
      <c r="HJF1" s="274"/>
      <c r="HJG1" s="275"/>
      <c r="HJH1" s="274"/>
      <c r="HJI1" s="275"/>
      <c r="HJJ1" s="274"/>
      <c r="HJK1" s="275"/>
      <c r="HJL1" s="274"/>
      <c r="HJM1" s="275"/>
      <c r="HJN1" s="274"/>
      <c r="HJO1" s="275"/>
      <c r="HJP1" s="274"/>
      <c r="HJQ1" s="275"/>
      <c r="HJR1" s="274"/>
      <c r="HJS1" s="275"/>
      <c r="HJT1" s="274"/>
      <c r="HJU1" s="275"/>
      <c r="HJV1" s="274"/>
      <c r="HJW1" s="275"/>
      <c r="HJX1" s="274"/>
      <c r="HJY1" s="275"/>
      <c r="HJZ1" s="274"/>
      <c r="HKA1" s="275"/>
      <c r="HKB1" s="274"/>
      <c r="HKC1" s="275"/>
      <c r="HKD1" s="274"/>
      <c r="HKE1" s="275"/>
      <c r="HKF1" s="274"/>
      <c r="HKG1" s="275"/>
      <c r="HKH1" s="274"/>
      <c r="HKI1" s="275"/>
      <c r="HKJ1" s="274"/>
      <c r="HKK1" s="275"/>
      <c r="HKL1" s="274"/>
      <c r="HKM1" s="275"/>
      <c r="HKN1" s="274"/>
      <c r="HKO1" s="275"/>
      <c r="HKP1" s="274"/>
      <c r="HKQ1" s="275"/>
      <c r="HKR1" s="274"/>
      <c r="HKS1" s="275"/>
      <c r="HKT1" s="274"/>
      <c r="HKU1" s="275"/>
      <c r="HKV1" s="274"/>
      <c r="HKW1" s="275"/>
      <c r="HKX1" s="274"/>
      <c r="HKY1" s="275"/>
      <c r="HKZ1" s="274"/>
      <c r="HLA1" s="275"/>
      <c r="HLB1" s="274"/>
      <c r="HLC1" s="275"/>
      <c r="HLD1" s="274"/>
      <c r="HLE1" s="275"/>
      <c r="HLF1" s="274"/>
      <c r="HLG1" s="275"/>
      <c r="HLH1" s="274"/>
      <c r="HLI1" s="275"/>
      <c r="HLJ1" s="274"/>
      <c r="HLK1" s="275"/>
      <c r="HLL1" s="274"/>
      <c r="HLM1" s="275"/>
      <c r="HLN1" s="274"/>
      <c r="HLO1" s="275"/>
      <c r="HLP1" s="274"/>
      <c r="HLQ1" s="275"/>
      <c r="HLR1" s="274"/>
      <c r="HLS1" s="275"/>
      <c r="HLT1" s="274"/>
      <c r="HLU1" s="275"/>
      <c r="HLV1" s="274"/>
      <c r="HLW1" s="275"/>
      <c r="HLX1" s="274"/>
      <c r="HLY1" s="275"/>
      <c r="HLZ1" s="274"/>
      <c r="HMA1" s="275"/>
      <c r="HMB1" s="274"/>
      <c r="HMC1" s="275"/>
      <c r="HMD1" s="274"/>
      <c r="HME1" s="275"/>
      <c r="HMF1" s="274"/>
      <c r="HMG1" s="275"/>
      <c r="HMH1" s="274"/>
      <c r="HMI1" s="275"/>
      <c r="HMJ1" s="274"/>
      <c r="HMK1" s="275"/>
      <c r="HML1" s="274"/>
      <c r="HMM1" s="275"/>
      <c r="HMN1" s="274"/>
      <c r="HMO1" s="275"/>
      <c r="HMP1" s="274"/>
      <c r="HMQ1" s="275"/>
      <c r="HMR1" s="274"/>
      <c r="HMS1" s="275"/>
      <c r="HMT1" s="274"/>
      <c r="HMU1" s="275"/>
      <c r="HMV1" s="274"/>
      <c r="HMW1" s="275"/>
      <c r="HMX1" s="274"/>
      <c r="HMY1" s="275"/>
      <c r="HMZ1" s="274"/>
      <c r="HNA1" s="275"/>
      <c r="HNB1" s="274"/>
      <c r="HNC1" s="275"/>
      <c r="HND1" s="274"/>
      <c r="HNE1" s="275"/>
      <c r="HNF1" s="274"/>
      <c r="HNG1" s="275"/>
      <c r="HNH1" s="274"/>
      <c r="HNI1" s="275"/>
      <c r="HNJ1" s="274"/>
      <c r="HNK1" s="275"/>
      <c r="HNL1" s="274"/>
      <c r="HNM1" s="275"/>
      <c r="HNN1" s="274"/>
      <c r="HNO1" s="275"/>
      <c r="HNP1" s="274"/>
      <c r="HNQ1" s="275"/>
      <c r="HNR1" s="274"/>
      <c r="HNS1" s="275"/>
      <c r="HNT1" s="274"/>
      <c r="HNU1" s="275"/>
      <c r="HNV1" s="274"/>
      <c r="HNW1" s="275"/>
      <c r="HNX1" s="274"/>
      <c r="HNY1" s="275"/>
      <c r="HNZ1" s="274"/>
      <c r="HOA1" s="275"/>
      <c r="HOB1" s="274"/>
      <c r="HOC1" s="275"/>
      <c r="HOD1" s="274"/>
      <c r="HOE1" s="275"/>
      <c r="HOF1" s="274"/>
      <c r="HOG1" s="275"/>
      <c r="HOH1" s="274"/>
      <c r="HOI1" s="275"/>
      <c r="HOJ1" s="274"/>
      <c r="HOK1" s="275"/>
      <c r="HOL1" s="274"/>
      <c r="HOM1" s="275"/>
      <c r="HON1" s="274"/>
      <c r="HOO1" s="275"/>
      <c r="HOP1" s="274"/>
      <c r="HOQ1" s="275"/>
      <c r="HOR1" s="274"/>
      <c r="HOS1" s="275"/>
      <c r="HOT1" s="274"/>
      <c r="HOU1" s="275"/>
      <c r="HOV1" s="274"/>
      <c r="HOW1" s="275"/>
      <c r="HOX1" s="274"/>
      <c r="HOY1" s="275"/>
      <c r="HOZ1" s="274"/>
      <c r="HPA1" s="275"/>
      <c r="HPB1" s="274"/>
      <c r="HPC1" s="275"/>
      <c r="HPD1" s="274"/>
      <c r="HPE1" s="275"/>
      <c r="HPF1" s="274"/>
      <c r="HPG1" s="275"/>
      <c r="HPH1" s="274"/>
      <c r="HPI1" s="275"/>
      <c r="HPJ1" s="274"/>
      <c r="HPK1" s="275"/>
      <c r="HPL1" s="274"/>
      <c r="HPM1" s="275"/>
      <c r="HPN1" s="274"/>
      <c r="HPO1" s="275"/>
      <c r="HPP1" s="274"/>
      <c r="HPQ1" s="275"/>
      <c r="HPR1" s="274"/>
      <c r="HPS1" s="275"/>
      <c r="HPT1" s="274"/>
      <c r="HPU1" s="275"/>
      <c r="HPV1" s="274"/>
      <c r="HPW1" s="275"/>
      <c r="HPX1" s="274"/>
      <c r="HPY1" s="275"/>
      <c r="HPZ1" s="274"/>
      <c r="HQA1" s="275"/>
      <c r="HQB1" s="274"/>
      <c r="HQC1" s="275"/>
      <c r="HQD1" s="274"/>
      <c r="HQE1" s="275"/>
      <c r="HQF1" s="274"/>
      <c r="HQG1" s="275"/>
      <c r="HQH1" s="274"/>
      <c r="HQI1" s="275"/>
      <c r="HQJ1" s="274"/>
      <c r="HQK1" s="275"/>
      <c r="HQL1" s="274"/>
      <c r="HQM1" s="275"/>
      <c r="HQN1" s="274"/>
      <c r="HQO1" s="275"/>
      <c r="HQP1" s="274"/>
      <c r="HQQ1" s="275"/>
      <c r="HQR1" s="274"/>
      <c r="HQS1" s="275"/>
      <c r="HQT1" s="274"/>
      <c r="HQU1" s="275"/>
      <c r="HQV1" s="274"/>
      <c r="HQW1" s="275"/>
      <c r="HQX1" s="274"/>
      <c r="HQY1" s="275"/>
      <c r="HQZ1" s="274"/>
      <c r="HRA1" s="275"/>
      <c r="HRB1" s="274"/>
      <c r="HRC1" s="275"/>
      <c r="HRD1" s="274"/>
      <c r="HRE1" s="275"/>
      <c r="HRF1" s="274"/>
      <c r="HRG1" s="275"/>
      <c r="HRH1" s="274"/>
      <c r="HRI1" s="275"/>
      <c r="HRJ1" s="274"/>
      <c r="HRK1" s="275"/>
      <c r="HRL1" s="274"/>
      <c r="HRM1" s="275"/>
      <c r="HRN1" s="274"/>
      <c r="HRO1" s="275"/>
      <c r="HRP1" s="274"/>
      <c r="HRQ1" s="275"/>
      <c r="HRR1" s="274"/>
      <c r="HRS1" s="275"/>
      <c r="HRT1" s="274"/>
      <c r="HRU1" s="275"/>
      <c r="HRV1" s="274"/>
      <c r="HRW1" s="275"/>
      <c r="HRX1" s="274"/>
      <c r="HRY1" s="275"/>
      <c r="HRZ1" s="274"/>
      <c r="HSA1" s="275"/>
      <c r="HSB1" s="274"/>
      <c r="HSC1" s="275"/>
      <c r="HSD1" s="274"/>
      <c r="HSE1" s="275"/>
      <c r="HSF1" s="274"/>
      <c r="HSG1" s="275"/>
      <c r="HSH1" s="274"/>
      <c r="HSI1" s="275"/>
      <c r="HSJ1" s="274"/>
      <c r="HSK1" s="275"/>
      <c r="HSL1" s="274"/>
      <c r="HSM1" s="275"/>
      <c r="HSN1" s="274"/>
      <c r="HSO1" s="275"/>
      <c r="HSP1" s="274"/>
      <c r="HSQ1" s="275"/>
      <c r="HSR1" s="274"/>
      <c r="HSS1" s="275"/>
      <c r="HST1" s="274"/>
      <c r="HSU1" s="275"/>
      <c r="HSV1" s="274"/>
      <c r="HSW1" s="275"/>
      <c r="HSX1" s="274"/>
      <c r="HSY1" s="275"/>
      <c r="HSZ1" s="274"/>
      <c r="HTA1" s="275"/>
      <c r="HTB1" s="274"/>
      <c r="HTC1" s="275"/>
      <c r="HTD1" s="274"/>
      <c r="HTE1" s="275"/>
      <c r="HTF1" s="274"/>
      <c r="HTG1" s="275"/>
      <c r="HTH1" s="274"/>
      <c r="HTI1" s="275"/>
      <c r="HTJ1" s="274"/>
      <c r="HTK1" s="275"/>
      <c r="HTL1" s="274"/>
      <c r="HTM1" s="275"/>
      <c r="HTN1" s="274"/>
      <c r="HTO1" s="275"/>
      <c r="HTP1" s="274"/>
      <c r="HTQ1" s="275"/>
      <c r="HTR1" s="274"/>
      <c r="HTS1" s="275"/>
      <c r="HTT1" s="274"/>
      <c r="HTU1" s="275"/>
      <c r="HTV1" s="274"/>
      <c r="HTW1" s="275"/>
      <c r="HTX1" s="274"/>
      <c r="HTY1" s="275"/>
      <c r="HTZ1" s="274"/>
      <c r="HUA1" s="275"/>
      <c r="HUB1" s="274"/>
      <c r="HUC1" s="275"/>
      <c r="HUD1" s="274"/>
      <c r="HUE1" s="275"/>
      <c r="HUF1" s="274"/>
      <c r="HUG1" s="275"/>
      <c r="HUH1" s="274"/>
      <c r="HUI1" s="275"/>
      <c r="HUJ1" s="274"/>
      <c r="HUK1" s="275"/>
      <c r="HUL1" s="274"/>
      <c r="HUM1" s="275"/>
      <c r="HUN1" s="274"/>
      <c r="HUO1" s="275"/>
      <c r="HUP1" s="274"/>
      <c r="HUQ1" s="275"/>
      <c r="HUR1" s="274"/>
      <c r="HUS1" s="275"/>
      <c r="HUT1" s="274"/>
      <c r="HUU1" s="275"/>
      <c r="HUV1" s="274"/>
      <c r="HUW1" s="275"/>
      <c r="HUX1" s="274"/>
      <c r="HUY1" s="275"/>
      <c r="HUZ1" s="274"/>
      <c r="HVA1" s="275"/>
      <c r="HVB1" s="274"/>
      <c r="HVC1" s="275"/>
      <c r="HVD1" s="274"/>
      <c r="HVE1" s="275"/>
      <c r="HVF1" s="274"/>
      <c r="HVG1" s="275"/>
      <c r="HVH1" s="274"/>
      <c r="HVI1" s="275"/>
      <c r="HVJ1" s="274"/>
      <c r="HVK1" s="275"/>
      <c r="HVL1" s="274"/>
      <c r="HVM1" s="275"/>
      <c r="HVN1" s="274"/>
      <c r="HVO1" s="275"/>
      <c r="HVP1" s="274"/>
      <c r="HVQ1" s="275"/>
      <c r="HVR1" s="274"/>
      <c r="HVS1" s="275"/>
      <c r="HVT1" s="274"/>
      <c r="HVU1" s="275"/>
      <c r="HVV1" s="274"/>
      <c r="HVW1" s="275"/>
      <c r="HVX1" s="274"/>
      <c r="HVY1" s="275"/>
      <c r="HVZ1" s="274"/>
      <c r="HWA1" s="275"/>
      <c r="HWB1" s="274"/>
      <c r="HWC1" s="275"/>
      <c r="HWD1" s="274"/>
      <c r="HWE1" s="275"/>
      <c r="HWF1" s="274"/>
      <c r="HWG1" s="275"/>
      <c r="HWH1" s="274"/>
      <c r="HWI1" s="275"/>
      <c r="HWJ1" s="274"/>
      <c r="HWK1" s="275"/>
      <c r="HWL1" s="274"/>
      <c r="HWM1" s="275"/>
      <c r="HWN1" s="274"/>
      <c r="HWO1" s="275"/>
      <c r="HWP1" s="274"/>
      <c r="HWQ1" s="275"/>
      <c r="HWR1" s="274"/>
      <c r="HWS1" s="275"/>
      <c r="HWT1" s="274"/>
      <c r="HWU1" s="275"/>
      <c r="HWV1" s="274"/>
      <c r="HWW1" s="275"/>
      <c r="HWX1" s="274"/>
      <c r="HWY1" s="275"/>
      <c r="HWZ1" s="274"/>
      <c r="HXA1" s="275"/>
      <c r="HXB1" s="274"/>
      <c r="HXC1" s="275"/>
      <c r="HXD1" s="274"/>
      <c r="HXE1" s="275"/>
      <c r="HXF1" s="274"/>
      <c r="HXG1" s="275"/>
      <c r="HXH1" s="274"/>
      <c r="HXI1" s="275"/>
      <c r="HXJ1" s="274"/>
      <c r="HXK1" s="275"/>
      <c r="HXL1" s="274"/>
      <c r="HXM1" s="275"/>
      <c r="HXN1" s="274"/>
      <c r="HXO1" s="275"/>
      <c r="HXP1" s="274"/>
      <c r="HXQ1" s="275"/>
      <c r="HXR1" s="274"/>
      <c r="HXS1" s="275"/>
      <c r="HXT1" s="274"/>
      <c r="HXU1" s="275"/>
      <c r="HXV1" s="274"/>
      <c r="HXW1" s="275"/>
      <c r="HXX1" s="274"/>
      <c r="HXY1" s="275"/>
      <c r="HXZ1" s="274"/>
      <c r="HYA1" s="275"/>
      <c r="HYB1" s="274"/>
      <c r="HYC1" s="275"/>
      <c r="HYD1" s="274"/>
      <c r="HYE1" s="275"/>
      <c r="HYF1" s="274"/>
      <c r="HYG1" s="275"/>
      <c r="HYH1" s="274"/>
      <c r="HYI1" s="275"/>
      <c r="HYJ1" s="274"/>
      <c r="HYK1" s="275"/>
      <c r="HYL1" s="274"/>
      <c r="HYM1" s="275"/>
      <c r="HYN1" s="274"/>
      <c r="HYO1" s="275"/>
      <c r="HYP1" s="274"/>
      <c r="HYQ1" s="275"/>
      <c r="HYR1" s="274"/>
      <c r="HYS1" s="275"/>
      <c r="HYT1" s="274"/>
      <c r="HYU1" s="275"/>
      <c r="HYV1" s="274"/>
      <c r="HYW1" s="275"/>
      <c r="HYX1" s="274"/>
      <c r="HYY1" s="275"/>
      <c r="HYZ1" s="274"/>
      <c r="HZA1" s="275"/>
      <c r="HZB1" s="274"/>
      <c r="HZC1" s="275"/>
      <c r="HZD1" s="274"/>
      <c r="HZE1" s="275"/>
      <c r="HZF1" s="274"/>
      <c r="HZG1" s="275"/>
      <c r="HZH1" s="274"/>
      <c r="HZI1" s="275"/>
      <c r="HZJ1" s="274"/>
      <c r="HZK1" s="275"/>
      <c r="HZL1" s="274"/>
      <c r="HZM1" s="275"/>
      <c r="HZN1" s="274"/>
      <c r="HZO1" s="275"/>
      <c r="HZP1" s="274"/>
      <c r="HZQ1" s="275"/>
      <c r="HZR1" s="274"/>
      <c r="HZS1" s="275"/>
      <c r="HZT1" s="274"/>
      <c r="HZU1" s="275"/>
      <c r="HZV1" s="274"/>
      <c r="HZW1" s="275"/>
      <c r="HZX1" s="274"/>
      <c r="HZY1" s="275"/>
      <c r="HZZ1" s="274"/>
      <c r="IAA1" s="275"/>
      <c r="IAB1" s="274"/>
      <c r="IAC1" s="275"/>
      <c r="IAD1" s="274"/>
      <c r="IAE1" s="275"/>
      <c r="IAF1" s="274"/>
      <c r="IAG1" s="275"/>
      <c r="IAH1" s="274"/>
      <c r="IAI1" s="275"/>
      <c r="IAJ1" s="274"/>
      <c r="IAK1" s="275"/>
      <c r="IAL1" s="274"/>
      <c r="IAM1" s="275"/>
      <c r="IAN1" s="274"/>
      <c r="IAO1" s="275"/>
      <c r="IAP1" s="274"/>
      <c r="IAQ1" s="275"/>
      <c r="IAR1" s="274"/>
      <c r="IAS1" s="275"/>
      <c r="IAT1" s="274"/>
      <c r="IAU1" s="275"/>
      <c r="IAV1" s="274"/>
      <c r="IAW1" s="275"/>
      <c r="IAX1" s="274"/>
      <c r="IAY1" s="275"/>
      <c r="IAZ1" s="274"/>
      <c r="IBA1" s="275"/>
      <c r="IBB1" s="274"/>
      <c r="IBC1" s="275"/>
      <c r="IBD1" s="274"/>
      <c r="IBE1" s="275"/>
      <c r="IBF1" s="274"/>
      <c r="IBG1" s="275"/>
      <c r="IBH1" s="274"/>
      <c r="IBI1" s="275"/>
      <c r="IBJ1" s="274"/>
      <c r="IBK1" s="275"/>
      <c r="IBL1" s="274"/>
      <c r="IBM1" s="275"/>
      <c r="IBN1" s="274"/>
      <c r="IBO1" s="275"/>
      <c r="IBP1" s="274"/>
      <c r="IBQ1" s="275"/>
      <c r="IBR1" s="274"/>
      <c r="IBS1" s="275"/>
      <c r="IBT1" s="274"/>
      <c r="IBU1" s="275"/>
      <c r="IBV1" s="274"/>
      <c r="IBW1" s="275"/>
      <c r="IBX1" s="274"/>
      <c r="IBY1" s="275"/>
      <c r="IBZ1" s="274"/>
      <c r="ICA1" s="275"/>
      <c r="ICB1" s="274"/>
      <c r="ICC1" s="275"/>
      <c r="ICD1" s="274"/>
      <c r="ICE1" s="275"/>
      <c r="ICF1" s="274"/>
      <c r="ICG1" s="275"/>
      <c r="ICH1" s="274"/>
      <c r="ICI1" s="275"/>
      <c r="ICJ1" s="274"/>
      <c r="ICK1" s="275"/>
      <c r="ICL1" s="274"/>
      <c r="ICM1" s="275"/>
      <c r="ICN1" s="274"/>
      <c r="ICO1" s="275"/>
      <c r="ICP1" s="274"/>
      <c r="ICQ1" s="275"/>
      <c r="ICR1" s="274"/>
      <c r="ICS1" s="275"/>
      <c r="ICT1" s="274"/>
      <c r="ICU1" s="275"/>
      <c r="ICV1" s="274"/>
      <c r="ICW1" s="275"/>
      <c r="ICX1" s="274"/>
      <c r="ICY1" s="275"/>
      <c r="ICZ1" s="274"/>
      <c r="IDA1" s="275"/>
      <c r="IDB1" s="274"/>
      <c r="IDC1" s="275"/>
      <c r="IDD1" s="274"/>
      <c r="IDE1" s="275"/>
      <c r="IDF1" s="274"/>
      <c r="IDG1" s="275"/>
      <c r="IDH1" s="274"/>
      <c r="IDI1" s="275"/>
      <c r="IDJ1" s="274"/>
      <c r="IDK1" s="275"/>
      <c r="IDL1" s="274"/>
      <c r="IDM1" s="275"/>
      <c r="IDN1" s="274"/>
      <c r="IDO1" s="275"/>
      <c r="IDP1" s="274"/>
      <c r="IDQ1" s="275"/>
      <c r="IDR1" s="274"/>
      <c r="IDS1" s="275"/>
      <c r="IDT1" s="274"/>
      <c r="IDU1" s="275"/>
      <c r="IDV1" s="274"/>
      <c r="IDW1" s="275"/>
      <c r="IDX1" s="274"/>
      <c r="IDY1" s="275"/>
      <c r="IDZ1" s="274"/>
      <c r="IEA1" s="275"/>
      <c r="IEB1" s="274"/>
      <c r="IEC1" s="275"/>
      <c r="IED1" s="274"/>
      <c r="IEE1" s="275"/>
      <c r="IEF1" s="274"/>
      <c r="IEG1" s="275"/>
      <c r="IEH1" s="274"/>
      <c r="IEI1" s="275"/>
      <c r="IEJ1" s="274"/>
      <c r="IEK1" s="275"/>
      <c r="IEL1" s="274"/>
      <c r="IEM1" s="275"/>
      <c r="IEN1" s="274"/>
      <c r="IEO1" s="275"/>
      <c r="IEP1" s="274"/>
      <c r="IEQ1" s="275"/>
      <c r="IER1" s="274"/>
      <c r="IES1" s="275"/>
      <c r="IET1" s="274"/>
      <c r="IEU1" s="275"/>
      <c r="IEV1" s="274"/>
      <c r="IEW1" s="275"/>
      <c r="IEX1" s="274"/>
      <c r="IEY1" s="275"/>
      <c r="IEZ1" s="274"/>
      <c r="IFA1" s="275"/>
      <c r="IFB1" s="274"/>
      <c r="IFC1" s="275"/>
      <c r="IFD1" s="274"/>
      <c r="IFE1" s="275"/>
      <c r="IFF1" s="274"/>
      <c r="IFG1" s="275"/>
      <c r="IFH1" s="274"/>
      <c r="IFI1" s="275"/>
      <c r="IFJ1" s="274"/>
      <c r="IFK1" s="275"/>
      <c r="IFL1" s="274"/>
      <c r="IFM1" s="275"/>
      <c r="IFN1" s="274"/>
      <c r="IFO1" s="275"/>
      <c r="IFP1" s="274"/>
      <c r="IFQ1" s="275"/>
      <c r="IFR1" s="274"/>
      <c r="IFS1" s="275"/>
      <c r="IFT1" s="274"/>
      <c r="IFU1" s="275"/>
      <c r="IFV1" s="274"/>
      <c r="IFW1" s="275"/>
      <c r="IFX1" s="274"/>
      <c r="IFY1" s="275"/>
      <c r="IFZ1" s="274"/>
      <c r="IGA1" s="275"/>
      <c r="IGB1" s="274"/>
      <c r="IGC1" s="275"/>
      <c r="IGD1" s="274"/>
      <c r="IGE1" s="275"/>
      <c r="IGF1" s="274"/>
      <c r="IGG1" s="275"/>
      <c r="IGH1" s="274"/>
      <c r="IGI1" s="275"/>
      <c r="IGJ1" s="274"/>
      <c r="IGK1" s="275"/>
      <c r="IGL1" s="274"/>
      <c r="IGM1" s="275"/>
      <c r="IGN1" s="274"/>
      <c r="IGO1" s="275"/>
      <c r="IGP1" s="274"/>
      <c r="IGQ1" s="275"/>
      <c r="IGR1" s="274"/>
      <c r="IGS1" s="275"/>
      <c r="IGT1" s="274"/>
      <c r="IGU1" s="275"/>
      <c r="IGV1" s="274"/>
      <c r="IGW1" s="275"/>
      <c r="IGX1" s="274"/>
      <c r="IGY1" s="275"/>
      <c r="IGZ1" s="274"/>
      <c r="IHA1" s="275"/>
      <c r="IHB1" s="274"/>
      <c r="IHC1" s="275"/>
      <c r="IHD1" s="274"/>
      <c r="IHE1" s="275"/>
      <c r="IHF1" s="274"/>
      <c r="IHG1" s="275"/>
      <c r="IHH1" s="274"/>
      <c r="IHI1" s="275"/>
      <c r="IHJ1" s="274"/>
      <c r="IHK1" s="275"/>
      <c r="IHL1" s="274"/>
      <c r="IHM1" s="275"/>
      <c r="IHN1" s="274"/>
      <c r="IHO1" s="275"/>
      <c r="IHP1" s="274"/>
      <c r="IHQ1" s="275"/>
      <c r="IHR1" s="274"/>
      <c r="IHS1" s="275"/>
      <c r="IHT1" s="274"/>
      <c r="IHU1" s="275"/>
      <c r="IHV1" s="274"/>
      <c r="IHW1" s="275"/>
      <c r="IHX1" s="274"/>
      <c r="IHY1" s="275"/>
      <c r="IHZ1" s="274"/>
      <c r="IIA1" s="275"/>
      <c r="IIB1" s="274"/>
      <c r="IIC1" s="275"/>
      <c r="IID1" s="274"/>
      <c r="IIE1" s="275"/>
      <c r="IIF1" s="274"/>
      <c r="IIG1" s="275"/>
      <c r="IIH1" s="274"/>
      <c r="III1" s="275"/>
      <c r="IIJ1" s="274"/>
      <c r="IIK1" s="275"/>
      <c r="IIL1" s="274"/>
      <c r="IIM1" s="275"/>
      <c r="IIN1" s="274"/>
      <c r="IIO1" s="275"/>
      <c r="IIP1" s="274"/>
      <c r="IIQ1" s="275"/>
      <c r="IIR1" s="274"/>
      <c r="IIS1" s="275"/>
      <c r="IIT1" s="274"/>
      <c r="IIU1" s="275"/>
      <c r="IIV1" s="274"/>
      <c r="IIW1" s="275"/>
      <c r="IIX1" s="274"/>
      <c r="IIY1" s="275"/>
      <c r="IIZ1" s="274"/>
      <c r="IJA1" s="275"/>
      <c r="IJB1" s="274"/>
      <c r="IJC1" s="275"/>
      <c r="IJD1" s="274"/>
      <c r="IJE1" s="275"/>
      <c r="IJF1" s="274"/>
      <c r="IJG1" s="275"/>
      <c r="IJH1" s="274"/>
      <c r="IJI1" s="275"/>
      <c r="IJJ1" s="274"/>
      <c r="IJK1" s="275"/>
      <c r="IJL1" s="274"/>
      <c r="IJM1" s="275"/>
      <c r="IJN1" s="274"/>
      <c r="IJO1" s="275"/>
      <c r="IJP1" s="274"/>
      <c r="IJQ1" s="275"/>
      <c r="IJR1" s="274"/>
      <c r="IJS1" s="275"/>
      <c r="IJT1" s="274"/>
      <c r="IJU1" s="275"/>
      <c r="IJV1" s="274"/>
      <c r="IJW1" s="275"/>
      <c r="IJX1" s="274"/>
      <c r="IJY1" s="275"/>
      <c r="IJZ1" s="274"/>
      <c r="IKA1" s="275"/>
      <c r="IKB1" s="274"/>
      <c r="IKC1" s="275"/>
      <c r="IKD1" s="274"/>
      <c r="IKE1" s="275"/>
      <c r="IKF1" s="274"/>
      <c r="IKG1" s="275"/>
      <c r="IKH1" s="274"/>
      <c r="IKI1" s="275"/>
      <c r="IKJ1" s="274"/>
      <c r="IKK1" s="275"/>
      <c r="IKL1" s="274"/>
      <c r="IKM1" s="275"/>
      <c r="IKN1" s="274"/>
      <c r="IKO1" s="275"/>
      <c r="IKP1" s="274"/>
      <c r="IKQ1" s="275"/>
      <c r="IKR1" s="274"/>
      <c r="IKS1" s="275"/>
      <c r="IKT1" s="274"/>
      <c r="IKU1" s="275"/>
      <c r="IKV1" s="274"/>
      <c r="IKW1" s="275"/>
      <c r="IKX1" s="274"/>
      <c r="IKY1" s="275"/>
      <c r="IKZ1" s="274"/>
      <c r="ILA1" s="275"/>
      <c r="ILB1" s="274"/>
      <c r="ILC1" s="275"/>
      <c r="ILD1" s="274"/>
      <c r="ILE1" s="275"/>
      <c r="ILF1" s="274"/>
      <c r="ILG1" s="275"/>
      <c r="ILH1" s="274"/>
      <c r="ILI1" s="275"/>
      <c r="ILJ1" s="274"/>
      <c r="ILK1" s="275"/>
      <c r="ILL1" s="274"/>
      <c r="ILM1" s="275"/>
      <c r="ILN1" s="274"/>
      <c r="ILO1" s="275"/>
      <c r="ILP1" s="274"/>
      <c r="ILQ1" s="275"/>
      <c r="ILR1" s="274"/>
      <c r="ILS1" s="275"/>
      <c r="ILT1" s="274"/>
      <c r="ILU1" s="275"/>
      <c r="ILV1" s="274"/>
      <c r="ILW1" s="275"/>
      <c r="ILX1" s="274"/>
      <c r="ILY1" s="275"/>
      <c r="ILZ1" s="274"/>
      <c r="IMA1" s="275"/>
      <c r="IMB1" s="274"/>
      <c r="IMC1" s="275"/>
      <c r="IMD1" s="274"/>
      <c r="IME1" s="275"/>
      <c r="IMF1" s="274"/>
      <c r="IMG1" s="275"/>
      <c r="IMH1" s="274"/>
      <c r="IMI1" s="275"/>
      <c r="IMJ1" s="274"/>
      <c r="IMK1" s="275"/>
      <c r="IML1" s="274"/>
      <c r="IMM1" s="275"/>
      <c r="IMN1" s="274"/>
      <c r="IMO1" s="275"/>
      <c r="IMP1" s="274"/>
      <c r="IMQ1" s="275"/>
      <c r="IMR1" s="274"/>
      <c r="IMS1" s="275"/>
      <c r="IMT1" s="274"/>
      <c r="IMU1" s="275"/>
      <c r="IMV1" s="274"/>
      <c r="IMW1" s="275"/>
      <c r="IMX1" s="274"/>
      <c r="IMY1" s="275"/>
      <c r="IMZ1" s="274"/>
      <c r="INA1" s="275"/>
      <c r="INB1" s="274"/>
      <c r="INC1" s="275"/>
      <c r="IND1" s="274"/>
      <c r="INE1" s="275"/>
      <c r="INF1" s="274"/>
      <c r="ING1" s="275"/>
      <c r="INH1" s="274"/>
      <c r="INI1" s="275"/>
      <c r="INJ1" s="274"/>
      <c r="INK1" s="275"/>
      <c r="INL1" s="274"/>
      <c r="INM1" s="275"/>
      <c r="INN1" s="274"/>
      <c r="INO1" s="275"/>
      <c r="INP1" s="274"/>
      <c r="INQ1" s="275"/>
      <c r="INR1" s="274"/>
      <c r="INS1" s="275"/>
      <c r="INT1" s="274"/>
      <c r="INU1" s="275"/>
      <c r="INV1" s="274"/>
      <c r="INW1" s="275"/>
      <c r="INX1" s="274"/>
      <c r="INY1" s="275"/>
      <c r="INZ1" s="274"/>
      <c r="IOA1" s="275"/>
      <c r="IOB1" s="274"/>
      <c r="IOC1" s="275"/>
      <c r="IOD1" s="274"/>
      <c r="IOE1" s="275"/>
      <c r="IOF1" s="274"/>
      <c r="IOG1" s="275"/>
      <c r="IOH1" s="274"/>
      <c r="IOI1" s="275"/>
      <c r="IOJ1" s="274"/>
      <c r="IOK1" s="275"/>
      <c r="IOL1" s="274"/>
      <c r="IOM1" s="275"/>
      <c r="ION1" s="274"/>
      <c r="IOO1" s="275"/>
      <c r="IOP1" s="274"/>
      <c r="IOQ1" s="275"/>
      <c r="IOR1" s="274"/>
      <c r="IOS1" s="275"/>
      <c r="IOT1" s="274"/>
      <c r="IOU1" s="275"/>
      <c r="IOV1" s="274"/>
      <c r="IOW1" s="275"/>
      <c r="IOX1" s="274"/>
      <c r="IOY1" s="275"/>
      <c r="IOZ1" s="274"/>
      <c r="IPA1" s="275"/>
      <c r="IPB1" s="274"/>
      <c r="IPC1" s="275"/>
      <c r="IPD1" s="274"/>
      <c r="IPE1" s="275"/>
      <c r="IPF1" s="274"/>
      <c r="IPG1" s="275"/>
      <c r="IPH1" s="274"/>
      <c r="IPI1" s="275"/>
      <c r="IPJ1" s="274"/>
      <c r="IPK1" s="275"/>
      <c r="IPL1" s="274"/>
      <c r="IPM1" s="275"/>
      <c r="IPN1" s="274"/>
      <c r="IPO1" s="275"/>
      <c r="IPP1" s="274"/>
      <c r="IPQ1" s="275"/>
      <c r="IPR1" s="274"/>
      <c r="IPS1" s="275"/>
      <c r="IPT1" s="274"/>
      <c r="IPU1" s="275"/>
      <c r="IPV1" s="274"/>
      <c r="IPW1" s="275"/>
      <c r="IPX1" s="274"/>
      <c r="IPY1" s="275"/>
      <c r="IPZ1" s="274"/>
      <c r="IQA1" s="275"/>
      <c r="IQB1" s="274"/>
      <c r="IQC1" s="275"/>
      <c r="IQD1" s="274"/>
      <c r="IQE1" s="275"/>
      <c r="IQF1" s="274"/>
      <c r="IQG1" s="275"/>
      <c r="IQH1" s="274"/>
      <c r="IQI1" s="275"/>
      <c r="IQJ1" s="274"/>
      <c r="IQK1" s="275"/>
      <c r="IQL1" s="274"/>
      <c r="IQM1" s="275"/>
      <c r="IQN1" s="274"/>
      <c r="IQO1" s="275"/>
      <c r="IQP1" s="274"/>
      <c r="IQQ1" s="275"/>
      <c r="IQR1" s="274"/>
      <c r="IQS1" s="275"/>
      <c r="IQT1" s="274"/>
      <c r="IQU1" s="275"/>
      <c r="IQV1" s="274"/>
      <c r="IQW1" s="275"/>
      <c r="IQX1" s="274"/>
      <c r="IQY1" s="275"/>
      <c r="IQZ1" s="274"/>
      <c r="IRA1" s="275"/>
      <c r="IRB1" s="274"/>
      <c r="IRC1" s="275"/>
      <c r="IRD1" s="274"/>
      <c r="IRE1" s="275"/>
      <c r="IRF1" s="274"/>
      <c r="IRG1" s="275"/>
      <c r="IRH1" s="274"/>
      <c r="IRI1" s="275"/>
      <c r="IRJ1" s="274"/>
      <c r="IRK1" s="275"/>
      <c r="IRL1" s="274"/>
      <c r="IRM1" s="275"/>
      <c r="IRN1" s="274"/>
      <c r="IRO1" s="275"/>
      <c r="IRP1" s="274"/>
      <c r="IRQ1" s="275"/>
      <c r="IRR1" s="274"/>
      <c r="IRS1" s="275"/>
      <c r="IRT1" s="274"/>
      <c r="IRU1" s="275"/>
      <c r="IRV1" s="274"/>
      <c r="IRW1" s="275"/>
      <c r="IRX1" s="274"/>
      <c r="IRY1" s="275"/>
      <c r="IRZ1" s="274"/>
      <c r="ISA1" s="275"/>
      <c r="ISB1" s="274"/>
      <c r="ISC1" s="275"/>
      <c r="ISD1" s="274"/>
      <c r="ISE1" s="275"/>
      <c r="ISF1" s="274"/>
      <c r="ISG1" s="275"/>
      <c r="ISH1" s="274"/>
      <c r="ISI1" s="275"/>
      <c r="ISJ1" s="274"/>
      <c r="ISK1" s="275"/>
      <c r="ISL1" s="274"/>
      <c r="ISM1" s="275"/>
      <c r="ISN1" s="274"/>
      <c r="ISO1" s="275"/>
      <c r="ISP1" s="274"/>
      <c r="ISQ1" s="275"/>
      <c r="ISR1" s="274"/>
      <c r="ISS1" s="275"/>
      <c r="IST1" s="274"/>
      <c r="ISU1" s="275"/>
      <c r="ISV1" s="274"/>
      <c r="ISW1" s="275"/>
      <c r="ISX1" s="274"/>
      <c r="ISY1" s="275"/>
      <c r="ISZ1" s="274"/>
      <c r="ITA1" s="275"/>
      <c r="ITB1" s="274"/>
      <c r="ITC1" s="275"/>
      <c r="ITD1" s="274"/>
      <c r="ITE1" s="275"/>
      <c r="ITF1" s="274"/>
      <c r="ITG1" s="275"/>
      <c r="ITH1" s="274"/>
      <c r="ITI1" s="275"/>
      <c r="ITJ1" s="274"/>
      <c r="ITK1" s="275"/>
      <c r="ITL1" s="274"/>
      <c r="ITM1" s="275"/>
      <c r="ITN1" s="274"/>
      <c r="ITO1" s="275"/>
      <c r="ITP1" s="274"/>
      <c r="ITQ1" s="275"/>
      <c r="ITR1" s="274"/>
      <c r="ITS1" s="275"/>
      <c r="ITT1" s="274"/>
      <c r="ITU1" s="275"/>
      <c r="ITV1" s="274"/>
      <c r="ITW1" s="275"/>
      <c r="ITX1" s="274"/>
      <c r="ITY1" s="275"/>
      <c r="ITZ1" s="274"/>
      <c r="IUA1" s="275"/>
      <c r="IUB1" s="274"/>
      <c r="IUC1" s="275"/>
      <c r="IUD1" s="274"/>
      <c r="IUE1" s="275"/>
      <c r="IUF1" s="274"/>
      <c r="IUG1" s="275"/>
      <c r="IUH1" s="274"/>
      <c r="IUI1" s="275"/>
      <c r="IUJ1" s="274"/>
      <c r="IUK1" s="275"/>
      <c r="IUL1" s="274"/>
      <c r="IUM1" s="275"/>
      <c r="IUN1" s="274"/>
      <c r="IUO1" s="275"/>
      <c r="IUP1" s="274"/>
      <c r="IUQ1" s="275"/>
      <c r="IUR1" s="274"/>
      <c r="IUS1" s="275"/>
      <c r="IUT1" s="274"/>
      <c r="IUU1" s="275"/>
      <c r="IUV1" s="274"/>
      <c r="IUW1" s="275"/>
      <c r="IUX1" s="274"/>
      <c r="IUY1" s="275"/>
      <c r="IUZ1" s="274"/>
      <c r="IVA1" s="275"/>
      <c r="IVB1" s="274"/>
      <c r="IVC1" s="275"/>
      <c r="IVD1" s="274"/>
      <c r="IVE1" s="275"/>
      <c r="IVF1" s="274"/>
      <c r="IVG1" s="275"/>
      <c r="IVH1" s="274"/>
      <c r="IVI1" s="275"/>
      <c r="IVJ1" s="274"/>
      <c r="IVK1" s="275"/>
      <c r="IVL1" s="274"/>
      <c r="IVM1" s="275"/>
      <c r="IVN1" s="274"/>
      <c r="IVO1" s="275"/>
      <c r="IVP1" s="274"/>
      <c r="IVQ1" s="275"/>
      <c r="IVR1" s="274"/>
      <c r="IVS1" s="275"/>
      <c r="IVT1" s="274"/>
      <c r="IVU1" s="275"/>
      <c r="IVV1" s="274"/>
      <c r="IVW1" s="275"/>
      <c r="IVX1" s="274"/>
      <c r="IVY1" s="275"/>
      <c r="IVZ1" s="274"/>
      <c r="IWA1" s="275"/>
      <c r="IWB1" s="274"/>
      <c r="IWC1" s="275"/>
      <c r="IWD1" s="274"/>
      <c r="IWE1" s="275"/>
      <c r="IWF1" s="274"/>
      <c r="IWG1" s="275"/>
      <c r="IWH1" s="274"/>
      <c r="IWI1" s="275"/>
      <c r="IWJ1" s="274"/>
      <c r="IWK1" s="275"/>
      <c r="IWL1" s="274"/>
      <c r="IWM1" s="275"/>
      <c r="IWN1" s="274"/>
      <c r="IWO1" s="275"/>
      <c r="IWP1" s="274"/>
      <c r="IWQ1" s="275"/>
      <c r="IWR1" s="274"/>
      <c r="IWS1" s="275"/>
      <c r="IWT1" s="274"/>
      <c r="IWU1" s="275"/>
      <c r="IWV1" s="274"/>
      <c r="IWW1" s="275"/>
      <c r="IWX1" s="274"/>
      <c r="IWY1" s="275"/>
      <c r="IWZ1" s="274"/>
      <c r="IXA1" s="275"/>
      <c r="IXB1" s="274"/>
      <c r="IXC1" s="275"/>
      <c r="IXD1" s="274"/>
      <c r="IXE1" s="275"/>
      <c r="IXF1" s="274"/>
      <c r="IXG1" s="275"/>
      <c r="IXH1" s="274"/>
      <c r="IXI1" s="275"/>
      <c r="IXJ1" s="274"/>
      <c r="IXK1" s="275"/>
      <c r="IXL1" s="274"/>
      <c r="IXM1" s="275"/>
      <c r="IXN1" s="274"/>
      <c r="IXO1" s="275"/>
      <c r="IXP1" s="274"/>
      <c r="IXQ1" s="275"/>
      <c r="IXR1" s="274"/>
      <c r="IXS1" s="275"/>
      <c r="IXT1" s="274"/>
      <c r="IXU1" s="275"/>
      <c r="IXV1" s="274"/>
      <c r="IXW1" s="275"/>
      <c r="IXX1" s="274"/>
      <c r="IXY1" s="275"/>
      <c r="IXZ1" s="274"/>
      <c r="IYA1" s="275"/>
      <c r="IYB1" s="274"/>
      <c r="IYC1" s="275"/>
      <c r="IYD1" s="274"/>
      <c r="IYE1" s="275"/>
      <c r="IYF1" s="274"/>
      <c r="IYG1" s="275"/>
      <c r="IYH1" s="274"/>
      <c r="IYI1" s="275"/>
      <c r="IYJ1" s="274"/>
      <c r="IYK1" s="275"/>
      <c r="IYL1" s="274"/>
      <c r="IYM1" s="275"/>
      <c r="IYN1" s="274"/>
      <c r="IYO1" s="275"/>
      <c r="IYP1" s="274"/>
      <c r="IYQ1" s="275"/>
      <c r="IYR1" s="274"/>
      <c r="IYS1" s="275"/>
      <c r="IYT1" s="274"/>
      <c r="IYU1" s="275"/>
      <c r="IYV1" s="274"/>
      <c r="IYW1" s="275"/>
      <c r="IYX1" s="274"/>
      <c r="IYY1" s="275"/>
      <c r="IYZ1" s="274"/>
      <c r="IZA1" s="275"/>
      <c r="IZB1" s="274"/>
      <c r="IZC1" s="275"/>
      <c r="IZD1" s="274"/>
      <c r="IZE1" s="275"/>
      <c r="IZF1" s="274"/>
      <c r="IZG1" s="275"/>
      <c r="IZH1" s="274"/>
      <c r="IZI1" s="275"/>
      <c r="IZJ1" s="274"/>
      <c r="IZK1" s="275"/>
      <c r="IZL1" s="274"/>
      <c r="IZM1" s="275"/>
      <c r="IZN1" s="274"/>
      <c r="IZO1" s="275"/>
      <c r="IZP1" s="274"/>
      <c r="IZQ1" s="275"/>
      <c r="IZR1" s="274"/>
      <c r="IZS1" s="275"/>
      <c r="IZT1" s="274"/>
      <c r="IZU1" s="275"/>
      <c r="IZV1" s="274"/>
      <c r="IZW1" s="275"/>
      <c r="IZX1" s="274"/>
      <c r="IZY1" s="275"/>
      <c r="IZZ1" s="274"/>
      <c r="JAA1" s="275"/>
      <c r="JAB1" s="274"/>
      <c r="JAC1" s="275"/>
      <c r="JAD1" s="274"/>
      <c r="JAE1" s="275"/>
      <c r="JAF1" s="274"/>
      <c r="JAG1" s="275"/>
      <c r="JAH1" s="274"/>
      <c r="JAI1" s="275"/>
      <c r="JAJ1" s="274"/>
      <c r="JAK1" s="275"/>
      <c r="JAL1" s="274"/>
      <c r="JAM1" s="275"/>
      <c r="JAN1" s="274"/>
      <c r="JAO1" s="275"/>
      <c r="JAP1" s="274"/>
      <c r="JAQ1" s="275"/>
      <c r="JAR1" s="274"/>
      <c r="JAS1" s="275"/>
      <c r="JAT1" s="274"/>
      <c r="JAU1" s="275"/>
      <c r="JAV1" s="274"/>
      <c r="JAW1" s="275"/>
      <c r="JAX1" s="274"/>
      <c r="JAY1" s="275"/>
      <c r="JAZ1" s="274"/>
      <c r="JBA1" s="275"/>
      <c r="JBB1" s="274"/>
      <c r="JBC1" s="275"/>
      <c r="JBD1" s="274"/>
      <c r="JBE1" s="275"/>
      <c r="JBF1" s="274"/>
      <c r="JBG1" s="275"/>
      <c r="JBH1" s="274"/>
      <c r="JBI1" s="275"/>
      <c r="JBJ1" s="274"/>
      <c r="JBK1" s="275"/>
      <c r="JBL1" s="274"/>
      <c r="JBM1" s="275"/>
      <c r="JBN1" s="274"/>
      <c r="JBO1" s="275"/>
      <c r="JBP1" s="274"/>
      <c r="JBQ1" s="275"/>
      <c r="JBR1" s="274"/>
      <c r="JBS1" s="275"/>
      <c r="JBT1" s="274"/>
      <c r="JBU1" s="275"/>
      <c r="JBV1" s="274"/>
      <c r="JBW1" s="275"/>
      <c r="JBX1" s="274"/>
      <c r="JBY1" s="275"/>
      <c r="JBZ1" s="274"/>
      <c r="JCA1" s="275"/>
      <c r="JCB1" s="274"/>
      <c r="JCC1" s="275"/>
      <c r="JCD1" s="274"/>
      <c r="JCE1" s="275"/>
      <c r="JCF1" s="274"/>
      <c r="JCG1" s="275"/>
      <c r="JCH1" s="274"/>
      <c r="JCI1" s="275"/>
      <c r="JCJ1" s="274"/>
      <c r="JCK1" s="275"/>
      <c r="JCL1" s="274"/>
      <c r="JCM1" s="275"/>
      <c r="JCN1" s="274"/>
      <c r="JCO1" s="275"/>
      <c r="JCP1" s="274"/>
      <c r="JCQ1" s="275"/>
      <c r="JCR1" s="274"/>
      <c r="JCS1" s="275"/>
      <c r="JCT1" s="274"/>
      <c r="JCU1" s="275"/>
      <c r="JCV1" s="274"/>
      <c r="JCW1" s="275"/>
      <c r="JCX1" s="274"/>
      <c r="JCY1" s="275"/>
      <c r="JCZ1" s="274"/>
      <c r="JDA1" s="275"/>
      <c r="JDB1" s="274"/>
      <c r="JDC1" s="275"/>
      <c r="JDD1" s="274"/>
      <c r="JDE1" s="275"/>
      <c r="JDF1" s="274"/>
      <c r="JDG1" s="275"/>
      <c r="JDH1" s="274"/>
      <c r="JDI1" s="275"/>
      <c r="JDJ1" s="274"/>
      <c r="JDK1" s="275"/>
      <c r="JDL1" s="274"/>
      <c r="JDM1" s="275"/>
      <c r="JDN1" s="274"/>
      <c r="JDO1" s="275"/>
      <c r="JDP1" s="274"/>
      <c r="JDQ1" s="275"/>
      <c r="JDR1" s="274"/>
      <c r="JDS1" s="275"/>
      <c r="JDT1" s="274"/>
      <c r="JDU1" s="275"/>
      <c r="JDV1" s="274"/>
      <c r="JDW1" s="275"/>
      <c r="JDX1" s="274"/>
      <c r="JDY1" s="275"/>
      <c r="JDZ1" s="274"/>
      <c r="JEA1" s="275"/>
      <c r="JEB1" s="274"/>
      <c r="JEC1" s="275"/>
      <c r="JED1" s="274"/>
      <c r="JEE1" s="275"/>
      <c r="JEF1" s="274"/>
      <c r="JEG1" s="275"/>
      <c r="JEH1" s="274"/>
      <c r="JEI1" s="275"/>
      <c r="JEJ1" s="274"/>
      <c r="JEK1" s="275"/>
      <c r="JEL1" s="274"/>
      <c r="JEM1" s="275"/>
      <c r="JEN1" s="274"/>
      <c r="JEO1" s="275"/>
      <c r="JEP1" s="274"/>
      <c r="JEQ1" s="275"/>
      <c r="JER1" s="274"/>
      <c r="JES1" s="275"/>
      <c r="JET1" s="274"/>
      <c r="JEU1" s="275"/>
      <c r="JEV1" s="274"/>
      <c r="JEW1" s="275"/>
      <c r="JEX1" s="274"/>
      <c r="JEY1" s="275"/>
      <c r="JEZ1" s="274"/>
      <c r="JFA1" s="275"/>
      <c r="JFB1" s="274"/>
      <c r="JFC1" s="275"/>
      <c r="JFD1" s="274"/>
      <c r="JFE1" s="275"/>
      <c r="JFF1" s="274"/>
      <c r="JFG1" s="275"/>
      <c r="JFH1" s="274"/>
      <c r="JFI1" s="275"/>
      <c r="JFJ1" s="274"/>
      <c r="JFK1" s="275"/>
      <c r="JFL1" s="274"/>
      <c r="JFM1" s="275"/>
      <c r="JFN1" s="274"/>
      <c r="JFO1" s="275"/>
      <c r="JFP1" s="274"/>
      <c r="JFQ1" s="275"/>
      <c r="JFR1" s="274"/>
      <c r="JFS1" s="275"/>
      <c r="JFT1" s="274"/>
      <c r="JFU1" s="275"/>
      <c r="JFV1" s="274"/>
      <c r="JFW1" s="275"/>
      <c r="JFX1" s="274"/>
      <c r="JFY1" s="275"/>
      <c r="JFZ1" s="274"/>
      <c r="JGA1" s="275"/>
      <c r="JGB1" s="274"/>
      <c r="JGC1" s="275"/>
      <c r="JGD1" s="274"/>
      <c r="JGE1" s="275"/>
      <c r="JGF1" s="274"/>
      <c r="JGG1" s="275"/>
      <c r="JGH1" s="274"/>
      <c r="JGI1" s="275"/>
      <c r="JGJ1" s="274"/>
      <c r="JGK1" s="275"/>
      <c r="JGL1" s="274"/>
      <c r="JGM1" s="275"/>
      <c r="JGN1" s="274"/>
      <c r="JGO1" s="275"/>
      <c r="JGP1" s="274"/>
      <c r="JGQ1" s="275"/>
      <c r="JGR1" s="274"/>
      <c r="JGS1" s="275"/>
      <c r="JGT1" s="274"/>
      <c r="JGU1" s="275"/>
      <c r="JGV1" s="274"/>
      <c r="JGW1" s="275"/>
      <c r="JGX1" s="274"/>
      <c r="JGY1" s="275"/>
      <c r="JGZ1" s="274"/>
      <c r="JHA1" s="275"/>
      <c r="JHB1" s="274"/>
      <c r="JHC1" s="275"/>
      <c r="JHD1" s="274"/>
      <c r="JHE1" s="275"/>
      <c r="JHF1" s="274"/>
      <c r="JHG1" s="275"/>
      <c r="JHH1" s="274"/>
      <c r="JHI1" s="275"/>
      <c r="JHJ1" s="274"/>
      <c r="JHK1" s="275"/>
      <c r="JHL1" s="274"/>
      <c r="JHM1" s="275"/>
      <c r="JHN1" s="274"/>
      <c r="JHO1" s="275"/>
      <c r="JHP1" s="274"/>
      <c r="JHQ1" s="275"/>
      <c r="JHR1" s="274"/>
      <c r="JHS1" s="275"/>
      <c r="JHT1" s="274"/>
      <c r="JHU1" s="275"/>
      <c r="JHV1" s="274"/>
      <c r="JHW1" s="275"/>
      <c r="JHX1" s="274"/>
      <c r="JHY1" s="275"/>
      <c r="JHZ1" s="274"/>
      <c r="JIA1" s="275"/>
      <c r="JIB1" s="274"/>
      <c r="JIC1" s="275"/>
      <c r="JID1" s="274"/>
      <c r="JIE1" s="275"/>
      <c r="JIF1" s="274"/>
      <c r="JIG1" s="275"/>
      <c r="JIH1" s="274"/>
      <c r="JII1" s="275"/>
      <c r="JIJ1" s="274"/>
      <c r="JIK1" s="275"/>
      <c r="JIL1" s="274"/>
      <c r="JIM1" s="275"/>
      <c r="JIN1" s="274"/>
      <c r="JIO1" s="275"/>
      <c r="JIP1" s="274"/>
      <c r="JIQ1" s="275"/>
      <c r="JIR1" s="274"/>
      <c r="JIS1" s="275"/>
      <c r="JIT1" s="274"/>
      <c r="JIU1" s="275"/>
      <c r="JIV1" s="274"/>
      <c r="JIW1" s="275"/>
      <c r="JIX1" s="274"/>
      <c r="JIY1" s="275"/>
      <c r="JIZ1" s="274"/>
      <c r="JJA1" s="275"/>
      <c r="JJB1" s="274"/>
      <c r="JJC1" s="275"/>
      <c r="JJD1" s="274"/>
      <c r="JJE1" s="275"/>
      <c r="JJF1" s="274"/>
      <c r="JJG1" s="275"/>
      <c r="JJH1" s="274"/>
      <c r="JJI1" s="275"/>
      <c r="JJJ1" s="274"/>
      <c r="JJK1" s="275"/>
      <c r="JJL1" s="274"/>
      <c r="JJM1" s="275"/>
      <c r="JJN1" s="274"/>
      <c r="JJO1" s="275"/>
      <c r="JJP1" s="274"/>
      <c r="JJQ1" s="275"/>
      <c r="JJR1" s="274"/>
      <c r="JJS1" s="275"/>
      <c r="JJT1" s="274"/>
      <c r="JJU1" s="275"/>
      <c r="JJV1" s="274"/>
      <c r="JJW1" s="275"/>
      <c r="JJX1" s="274"/>
      <c r="JJY1" s="275"/>
      <c r="JJZ1" s="274"/>
      <c r="JKA1" s="275"/>
      <c r="JKB1" s="274"/>
      <c r="JKC1" s="275"/>
      <c r="JKD1" s="274"/>
      <c r="JKE1" s="275"/>
      <c r="JKF1" s="274"/>
      <c r="JKG1" s="275"/>
      <c r="JKH1" s="274"/>
      <c r="JKI1" s="275"/>
      <c r="JKJ1" s="274"/>
      <c r="JKK1" s="275"/>
      <c r="JKL1" s="274"/>
      <c r="JKM1" s="275"/>
      <c r="JKN1" s="274"/>
      <c r="JKO1" s="275"/>
      <c r="JKP1" s="274"/>
      <c r="JKQ1" s="275"/>
      <c r="JKR1" s="274"/>
      <c r="JKS1" s="275"/>
      <c r="JKT1" s="274"/>
      <c r="JKU1" s="275"/>
      <c r="JKV1" s="274"/>
      <c r="JKW1" s="275"/>
      <c r="JKX1" s="274"/>
      <c r="JKY1" s="275"/>
      <c r="JKZ1" s="274"/>
      <c r="JLA1" s="275"/>
      <c r="JLB1" s="274"/>
      <c r="JLC1" s="275"/>
      <c r="JLD1" s="274"/>
      <c r="JLE1" s="275"/>
      <c r="JLF1" s="274"/>
      <c r="JLG1" s="275"/>
      <c r="JLH1" s="274"/>
      <c r="JLI1" s="275"/>
      <c r="JLJ1" s="274"/>
      <c r="JLK1" s="275"/>
      <c r="JLL1" s="274"/>
      <c r="JLM1" s="275"/>
      <c r="JLN1" s="274"/>
      <c r="JLO1" s="275"/>
      <c r="JLP1" s="274"/>
      <c r="JLQ1" s="275"/>
      <c r="JLR1" s="274"/>
      <c r="JLS1" s="275"/>
      <c r="JLT1" s="274"/>
      <c r="JLU1" s="275"/>
      <c r="JLV1" s="274"/>
      <c r="JLW1" s="275"/>
      <c r="JLX1" s="274"/>
      <c r="JLY1" s="275"/>
      <c r="JLZ1" s="274"/>
      <c r="JMA1" s="275"/>
      <c r="JMB1" s="274"/>
      <c r="JMC1" s="275"/>
      <c r="JMD1" s="274"/>
      <c r="JME1" s="275"/>
      <c r="JMF1" s="274"/>
      <c r="JMG1" s="275"/>
      <c r="JMH1" s="274"/>
      <c r="JMI1" s="275"/>
      <c r="JMJ1" s="274"/>
      <c r="JMK1" s="275"/>
      <c r="JML1" s="274"/>
      <c r="JMM1" s="275"/>
      <c r="JMN1" s="274"/>
      <c r="JMO1" s="275"/>
      <c r="JMP1" s="274"/>
      <c r="JMQ1" s="275"/>
      <c r="JMR1" s="274"/>
      <c r="JMS1" s="275"/>
      <c r="JMT1" s="274"/>
      <c r="JMU1" s="275"/>
      <c r="JMV1" s="274"/>
      <c r="JMW1" s="275"/>
      <c r="JMX1" s="274"/>
      <c r="JMY1" s="275"/>
      <c r="JMZ1" s="274"/>
      <c r="JNA1" s="275"/>
      <c r="JNB1" s="274"/>
      <c r="JNC1" s="275"/>
      <c r="JND1" s="274"/>
      <c r="JNE1" s="275"/>
      <c r="JNF1" s="274"/>
      <c r="JNG1" s="275"/>
      <c r="JNH1" s="274"/>
      <c r="JNI1" s="275"/>
      <c r="JNJ1" s="274"/>
      <c r="JNK1" s="275"/>
      <c r="JNL1" s="274"/>
      <c r="JNM1" s="275"/>
      <c r="JNN1" s="274"/>
      <c r="JNO1" s="275"/>
      <c r="JNP1" s="274"/>
      <c r="JNQ1" s="275"/>
      <c r="JNR1" s="274"/>
      <c r="JNS1" s="275"/>
      <c r="JNT1" s="274"/>
      <c r="JNU1" s="275"/>
      <c r="JNV1" s="274"/>
      <c r="JNW1" s="275"/>
      <c r="JNX1" s="274"/>
      <c r="JNY1" s="275"/>
      <c r="JNZ1" s="274"/>
      <c r="JOA1" s="275"/>
      <c r="JOB1" s="274"/>
      <c r="JOC1" s="275"/>
      <c r="JOD1" s="274"/>
      <c r="JOE1" s="275"/>
      <c r="JOF1" s="274"/>
      <c r="JOG1" s="275"/>
      <c r="JOH1" s="274"/>
      <c r="JOI1" s="275"/>
      <c r="JOJ1" s="274"/>
      <c r="JOK1" s="275"/>
      <c r="JOL1" s="274"/>
      <c r="JOM1" s="275"/>
      <c r="JON1" s="274"/>
      <c r="JOO1" s="275"/>
      <c r="JOP1" s="274"/>
      <c r="JOQ1" s="275"/>
      <c r="JOR1" s="274"/>
      <c r="JOS1" s="275"/>
      <c r="JOT1" s="274"/>
      <c r="JOU1" s="275"/>
      <c r="JOV1" s="274"/>
      <c r="JOW1" s="275"/>
      <c r="JOX1" s="274"/>
      <c r="JOY1" s="275"/>
      <c r="JOZ1" s="274"/>
      <c r="JPA1" s="275"/>
      <c r="JPB1" s="274"/>
      <c r="JPC1" s="275"/>
      <c r="JPD1" s="274"/>
      <c r="JPE1" s="275"/>
      <c r="JPF1" s="274"/>
      <c r="JPG1" s="275"/>
      <c r="JPH1" s="274"/>
      <c r="JPI1" s="275"/>
      <c r="JPJ1" s="274"/>
      <c r="JPK1" s="275"/>
      <c r="JPL1" s="274"/>
      <c r="JPM1" s="275"/>
      <c r="JPN1" s="274"/>
      <c r="JPO1" s="275"/>
      <c r="JPP1" s="274"/>
      <c r="JPQ1" s="275"/>
      <c r="JPR1" s="274"/>
      <c r="JPS1" s="275"/>
      <c r="JPT1" s="274"/>
      <c r="JPU1" s="275"/>
      <c r="JPV1" s="274"/>
      <c r="JPW1" s="275"/>
      <c r="JPX1" s="274"/>
      <c r="JPY1" s="275"/>
      <c r="JPZ1" s="274"/>
      <c r="JQA1" s="275"/>
      <c r="JQB1" s="274"/>
      <c r="JQC1" s="275"/>
      <c r="JQD1" s="274"/>
      <c r="JQE1" s="275"/>
      <c r="JQF1" s="274"/>
      <c r="JQG1" s="275"/>
      <c r="JQH1" s="274"/>
      <c r="JQI1" s="275"/>
      <c r="JQJ1" s="274"/>
      <c r="JQK1" s="275"/>
      <c r="JQL1" s="274"/>
      <c r="JQM1" s="275"/>
      <c r="JQN1" s="274"/>
      <c r="JQO1" s="275"/>
      <c r="JQP1" s="274"/>
      <c r="JQQ1" s="275"/>
      <c r="JQR1" s="274"/>
      <c r="JQS1" s="275"/>
      <c r="JQT1" s="274"/>
      <c r="JQU1" s="275"/>
      <c r="JQV1" s="274"/>
      <c r="JQW1" s="275"/>
      <c r="JQX1" s="274"/>
      <c r="JQY1" s="275"/>
      <c r="JQZ1" s="274"/>
      <c r="JRA1" s="275"/>
      <c r="JRB1" s="274"/>
      <c r="JRC1" s="275"/>
      <c r="JRD1" s="274"/>
      <c r="JRE1" s="275"/>
      <c r="JRF1" s="274"/>
      <c r="JRG1" s="275"/>
      <c r="JRH1" s="274"/>
      <c r="JRI1" s="275"/>
      <c r="JRJ1" s="274"/>
      <c r="JRK1" s="275"/>
      <c r="JRL1" s="274"/>
      <c r="JRM1" s="275"/>
      <c r="JRN1" s="274"/>
      <c r="JRO1" s="275"/>
      <c r="JRP1" s="274"/>
      <c r="JRQ1" s="275"/>
      <c r="JRR1" s="274"/>
      <c r="JRS1" s="275"/>
      <c r="JRT1" s="274"/>
      <c r="JRU1" s="275"/>
      <c r="JRV1" s="274"/>
      <c r="JRW1" s="275"/>
      <c r="JRX1" s="274"/>
      <c r="JRY1" s="275"/>
      <c r="JRZ1" s="274"/>
      <c r="JSA1" s="275"/>
      <c r="JSB1" s="274"/>
      <c r="JSC1" s="275"/>
      <c r="JSD1" s="274"/>
      <c r="JSE1" s="275"/>
      <c r="JSF1" s="274"/>
      <c r="JSG1" s="275"/>
      <c r="JSH1" s="274"/>
      <c r="JSI1" s="275"/>
      <c r="JSJ1" s="274"/>
      <c r="JSK1" s="275"/>
      <c r="JSL1" s="274"/>
      <c r="JSM1" s="275"/>
      <c r="JSN1" s="274"/>
      <c r="JSO1" s="275"/>
      <c r="JSP1" s="274"/>
      <c r="JSQ1" s="275"/>
      <c r="JSR1" s="274"/>
      <c r="JSS1" s="275"/>
      <c r="JST1" s="274"/>
      <c r="JSU1" s="275"/>
      <c r="JSV1" s="274"/>
      <c r="JSW1" s="275"/>
      <c r="JSX1" s="274"/>
      <c r="JSY1" s="275"/>
      <c r="JSZ1" s="274"/>
      <c r="JTA1" s="275"/>
      <c r="JTB1" s="274"/>
      <c r="JTC1" s="275"/>
      <c r="JTD1" s="274"/>
      <c r="JTE1" s="275"/>
      <c r="JTF1" s="274"/>
      <c r="JTG1" s="275"/>
      <c r="JTH1" s="274"/>
      <c r="JTI1" s="275"/>
      <c r="JTJ1" s="274"/>
      <c r="JTK1" s="275"/>
      <c r="JTL1" s="274"/>
      <c r="JTM1" s="275"/>
      <c r="JTN1" s="274"/>
      <c r="JTO1" s="275"/>
      <c r="JTP1" s="274"/>
      <c r="JTQ1" s="275"/>
      <c r="JTR1" s="274"/>
      <c r="JTS1" s="275"/>
      <c r="JTT1" s="274"/>
      <c r="JTU1" s="275"/>
      <c r="JTV1" s="274"/>
      <c r="JTW1" s="275"/>
      <c r="JTX1" s="274"/>
      <c r="JTY1" s="275"/>
      <c r="JTZ1" s="274"/>
      <c r="JUA1" s="275"/>
      <c r="JUB1" s="274"/>
      <c r="JUC1" s="275"/>
      <c r="JUD1" s="274"/>
      <c r="JUE1" s="275"/>
      <c r="JUF1" s="274"/>
      <c r="JUG1" s="275"/>
      <c r="JUH1" s="274"/>
      <c r="JUI1" s="275"/>
      <c r="JUJ1" s="274"/>
      <c r="JUK1" s="275"/>
      <c r="JUL1" s="274"/>
      <c r="JUM1" s="275"/>
      <c r="JUN1" s="274"/>
      <c r="JUO1" s="275"/>
      <c r="JUP1" s="274"/>
      <c r="JUQ1" s="275"/>
      <c r="JUR1" s="274"/>
      <c r="JUS1" s="275"/>
      <c r="JUT1" s="274"/>
      <c r="JUU1" s="275"/>
      <c r="JUV1" s="274"/>
      <c r="JUW1" s="275"/>
      <c r="JUX1" s="274"/>
      <c r="JUY1" s="275"/>
      <c r="JUZ1" s="274"/>
      <c r="JVA1" s="275"/>
      <c r="JVB1" s="274"/>
      <c r="JVC1" s="275"/>
      <c r="JVD1" s="274"/>
      <c r="JVE1" s="275"/>
      <c r="JVF1" s="274"/>
      <c r="JVG1" s="275"/>
      <c r="JVH1" s="274"/>
      <c r="JVI1" s="275"/>
      <c r="JVJ1" s="274"/>
      <c r="JVK1" s="275"/>
      <c r="JVL1" s="274"/>
      <c r="JVM1" s="275"/>
      <c r="JVN1" s="274"/>
      <c r="JVO1" s="275"/>
      <c r="JVP1" s="274"/>
      <c r="JVQ1" s="275"/>
      <c r="JVR1" s="274"/>
      <c r="JVS1" s="275"/>
      <c r="JVT1" s="274"/>
      <c r="JVU1" s="275"/>
      <c r="JVV1" s="274"/>
      <c r="JVW1" s="275"/>
      <c r="JVX1" s="274"/>
      <c r="JVY1" s="275"/>
      <c r="JVZ1" s="274"/>
      <c r="JWA1" s="275"/>
      <c r="JWB1" s="274"/>
      <c r="JWC1" s="275"/>
      <c r="JWD1" s="274"/>
      <c r="JWE1" s="275"/>
      <c r="JWF1" s="274"/>
      <c r="JWG1" s="275"/>
      <c r="JWH1" s="274"/>
      <c r="JWI1" s="275"/>
      <c r="JWJ1" s="274"/>
      <c r="JWK1" s="275"/>
      <c r="JWL1" s="274"/>
      <c r="JWM1" s="275"/>
      <c r="JWN1" s="274"/>
      <c r="JWO1" s="275"/>
      <c r="JWP1" s="274"/>
      <c r="JWQ1" s="275"/>
      <c r="JWR1" s="274"/>
      <c r="JWS1" s="275"/>
      <c r="JWT1" s="274"/>
      <c r="JWU1" s="275"/>
      <c r="JWV1" s="274"/>
      <c r="JWW1" s="275"/>
      <c r="JWX1" s="274"/>
      <c r="JWY1" s="275"/>
      <c r="JWZ1" s="274"/>
      <c r="JXA1" s="275"/>
      <c r="JXB1" s="274"/>
      <c r="JXC1" s="275"/>
      <c r="JXD1" s="274"/>
      <c r="JXE1" s="275"/>
      <c r="JXF1" s="274"/>
      <c r="JXG1" s="275"/>
      <c r="JXH1" s="274"/>
      <c r="JXI1" s="275"/>
      <c r="JXJ1" s="274"/>
      <c r="JXK1" s="275"/>
      <c r="JXL1" s="274"/>
      <c r="JXM1" s="275"/>
      <c r="JXN1" s="274"/>
      <c r="JXO1" s="275"/>
      <c r="JXP1" s="274"/>
      <c r="JXQ1" s="275"/>
      <c r="JXR1" s="274"/>
      <c r="JXS1" s="275"/>
      <c r="JXT1" s="274"/>
      <c r="JXU1" s="275"/>
      <c r="JXV1" s="274"/>
      <c r="JXW1" s="275"/>
      <c r="JXX1" s="274"/>
      <c r="JXY1" s="275"/>
      <c r="JXZ1" s="274"/>
      <c r="JYA1" s="275"/>
      <c r="JYB1" s="274"/>
      <c r="JYC1" s="275"/>
      <c r="JYD1" s="274"/>
      <c r="JYE1" s="275"/>
      <c r="JYF1" s="274"/>
      <c r="JYG1" s="275"/>
      <c r="JYH1" s="274"/>
      <c r="JYI1" s="275"/>
      <c r="JYJ1" s="274"/>
      <c r="JYK1" s="275"/>
      <c r="JYL1" s="274"/>
      <c r="JYM1" s="275"/>
      <c r="JYN1" s="274"/>
      <c r="JYO1" s="275"/>
      <c r="JYP1" s="274"/>
      <c r="JYQ1" s="275"/>
      <c r="JYR1" s="274"/>
      <c r="JYS1" s="275"/>
      <c r="JYT1" s="274"/>
      <c r="JYU1" s="275"/>
      <c r="JYV1" s="274"/>
      <c r="JYW1" s="275"/>
      <c r="JYX1" s="274"/>
      <c r="JYY1" s="275"/>
      <c r="JYZ1" s="274"/>
      <c r="JZA1" s="275"/>
      <c r="JZB1" s="274"/>
      <c r="JZC1" s="275"/>
      <c r="JZD1" s="274"/>
      <c r="JZE1" s="275"/>
      <c r="JZF1" s="274"/>
      <c r="JZG1" s="275"/>
      <c r="JZH1" s="274"/>
      <c r="JZI1" s="275"/>
      <c r="JZJ1" s="274"/>
      <c r="JZK1" s="275"/>
      <c r="JZL1" s="274"/>
      <c r="JZM1" s="275"/>
      <c r="JZN1" s="274"/>
      <c r="JZO1" s="275"/>
      <c r="JZP1" s="274"/>
      <c r="JZQ1" s="275"/>
      <c r="JZR1" s="274"/>
      <c r="JZS1" s="275"/>
      <c r="JZT1" s="274"/>
      <c r="JZU1" s="275"/>
      <c r="JZV1" s="274"/>
      <c r="JZW1" s="275"/>
      <c r="JZX1" s="274"/>
      <c r="JZY1" s="275"/>
      <c r="JZZ1" s="274"/>
      <c r="KAA1" s="275"/>
      <c r="KAB1" s="274"/>
      <c r="KAC1" s="275"/>
      <c r="KAD1" s="274"/>
      <c r="KAE1" s="275"/>
      <c r="KAF1" s="274"/>
      <c r="KAG1" s="275"/>
      <c r="KAH1" s="274"/>
      <c r="KAI1" s="275"/>
      <c r="KAJ1" s="274"/>
      <c r="KAK1" s="275"/>
      <c r="KAL1" s="274"/>
      <c r="KAM1" s="275"/>
      <c r="KAN1" s="274"/>
      <c r="KAO1" s="275"/>
      <c r="KAP1" s="274"/>
      <c r="KAQ1" s="275"/>
      <c r="KAR1" s="274"/>
      <c r="KAS1" s="275"/>
      <c r="KAT1" s="274"/>
      <c r="KAU1" s="275"/>
      <c r="KAV1" s="274"/>
      <c r="KAW1" s="275"/>
      <c r="KAX1" s="274"/>
      <c r="KAY1" s="275"/>
      <c r="KAZ1" s="274"/>
      <c r="KBA1" s="275"/>
      <c r="KBB1" s="274"/>
      <c r="KBC1" s="275"/>
      <c r="KBD1" s="274"/>
      <c r="KBE1" s="275"/>
      <c r="KBF1" s="274"/>
      <c r="KBG1" s="275"/>
      <c r="KBH1" s="274"/>
      <c r="KBI1" s="275"/>
      <c r="KBJ1" s="274"/>
      <c r="KBK1" s="275"/>
      <c r="KBL1" s="274"/>
      <c r="KBM1" s="275"/>
      <c r="KBN1" s="274"/>
      <c r="KBO1" s="275"/>
      <c r="KBP1" s="274"/>
      <c r="KBQ1" s="275"/>
      <c r="KBR1" s="274"/>
      <c r="KBS1" s="275"/>
      <c r="KBT1" s="274"/>
      <c r="KBU1" s="275"/>
      <c r="KBV1" s="274"/>
      <c r="KBW1" s="275"/>
      <c r="KBX1" s="274"/>
      <c r="KBY1" s="275"/>
      <c r="KBZ1" s="274"/>
      <c r="KCA1" s="275"/>
      <c r="KCB1" s="274"/>
      <c r="KCC1" s="275"/>
      <c r="KCD1" s="274"/>
      <c r="KCE1" s="275"/>
      <c r="KCF1" s="274"/>
      <c r="KCG1" s="275"/>
      <c r="KCH1" s="274"/>
      <c r="KCI1" s="275"/>
      <c r="KCJ1" s="274"/>
      <c r="KCK1" s="275"/>
      <c r="KCL1" s="274"/>
      <c r="KCM1" s="275"/>
      <c r="KCN1" s="274"/>
      <c r="KCO1" s="275"/>
      <c r="KCP1" s="274"/>
      <c r="KCQ1" s="275"/>
      <c r="KCR1" s="274"/>
      <c r="KCS1" s="275"/>
      <c r="KCT1" s="274"/>
      <c r="KCU1" s="275"/>
      <c r="KCV1" s="274"/>
      <c r="KCW1" s="275"/>
      <c r="KCX1" s="274"/>
      <c r="KCY1" s="275"/>
      <c r="KCZ1" s="274"/>
      <c r="KDA1" s="275"/>
      <c r="KDB1" s="274"/>
      <c r="KDC1" s="275"/>
      <c r="KDD1" s="274"/>
      <c r="KDE1" s="275"/>
      <c r="KDF1" s="274"/>
      <c r="KDG1" s="275"/>
      <c r="KDH1" s="274"/>
      <c r="KDI1" s="275"/>
      <c r="KDJ1" s="274"/>
      <c r="KDK1" s="275"/>
      <c r="KDL1" s="274"/>
      <c r="KDM1" s="275"/>
      <c r="KDN1" s="274"/>
      <c r="KDO1" s="275"/>
      <c r="KDP1" s="274"/>
      <c r="KDQ1" s="275"/>
      <c r="KDR1" s="274"/>
      <c r="KDS1" s="275"/>
      <c r="KDT1" s="274"/>
      <c r="KDU1" s="275"/>
      <c r="KDV1" s="274"/>
      <c r="KDW1" s="275"/>
      <c r="KDX1" s="274"/>
      <c r="KDY1" s="275"/>
      <c r="KDZ1" s="274"/>
      <c r="KEA1" s="275"/>
      <c r="KEB1" s="274"/>
      <c r="KEC1" s="275"/>
      <c r="KED1" s="274"/>
      <c r="KEE1" s="275"/>
      <c r="KEF1" s="274"/>
      <c r="KEG1" s="275"/>
      <c r="KEH1" s="274"/>
      <c r="KEI1" s="275"/>
      <c r="KEJ1" s="274"/>
      <c r="KEK1" s="275"/>
      <c r="KEL1" s="274"/>
      <c r="KEM1" s="275"/>
      <c r="KEN1" s="274"/>
      <c r="KEO1" s="275"/>
      <c r="KEP1" s="274"/>
      <c r="KEQ1" s="275"/>
      <c r="KER1" s="274"/>
      <c r="KES1" s="275"/>
      <c r="KET1" s="274"/>
      <c r="KEU1" s="275"/>
      <c r="KEV1" s="274"/>
      <c r="KEW1" s="275"/>
      <c r="KEX1" s="274"/>
      <c r="KEY1" s="275"/>
      <c r="KEZ1" s="274"/>
      <c r="KFA1" s="275"/>
      <c r="KFB1" s="274"/>
      <c r="KFC1" s="275"/>
      <c r="KFD1" s="274"/>
      <c r="KFE1" s="275"/>
      <c r="KFF1" s="274"/>
      <c r="KFG1" s="275"/>
      <c r="KFH1" s="274"/>
      <c r="KFI1" s="275"/>
      <c r="KFJ1" s="274"/>
      <c r="KFK1" s="275"/>
      <c r="KFL1" s="274"/>
      <c r="KFM1" s="275"/>
      <c r="KFN1" s="274"/>
      <c r="KFO1" s="275"/>
      <c r="KFP1" s="274"/>
      <c r="KFQ1" s="275"/>
      <c r="KFR1" s="274"/>
      <c r="KFS1" s="275"/>
      <c r="KFT1" s="274"/>
      <c r="KFU1" s="275"/>
      <c r="KFV1" s="274"/>
      <c r="KFW1" s="275"/>
      <c r="KFX1" s="274"/>
      <c r="KFY1" s="275"/>
      <c r="KFZ1" s="274"/>
      <c r="KGA1" s="275"/>
      <c r="KGB1" s="274"/>
      <c r="KGC1" s="275"/>
      <c r="KGD1" s="274"/>
      <c r="KGE1" s="275"/>
      <c r="KGF1" s="274"/>
      <c r="KGG1" s="275"/>
      <c r="KGH1" s="274"/>
      <c r="KGI1" s="275"/>
      <c r="KGJ1" s="274"/>
      <c r="KGK1" s="275"/>
      <c r="KGL1" s="274"/>
      <c r="KGM1" s="275"/>
      <c r="KGN1" s="274"/>
      <c r="KGO1" s="275"/>
      <c r="KGP1" s="274"/>
      <c r="KGQ1" s="275"/>
      <c r="KGR1" s="274"/>
      <c r="KGS1" s="275"/>
      <c r="KGT1" s="274"/>
      <c r="KGU1" s="275"/>
      <c r="KGV1" s="274"/>
      <c r="KGW1" s="275"/>
      <c r="KGX1" s="274"/>
      <c r="KGY1" s="275"/>
      <c r="KGZ1" s="274"/>
      <c r="KHA1" s="275"/>
      <c r="KHB1" s="274"/>
      <c r="KHC1" s="275"/>
      <c r="KHD1" s="274"/>
      <c r="KHE1" s="275"/>
      <c r="KHF1" s="274"/>
      <c r="KHG1" s="275"/>
      <c r="KHH1" s="274"/>
      <c r="KHI1" s="275"/>
      <c r="KHJ1" s="274"/>
      <c r="KHK1" s="275"/>
      <c r="KHL1" s="274"/>
      <c r="KHM1" s="275"/>
      <c r="KHN1" s="274"/>
      <c r="KHO1" s="275"/>
      <c r="KHP1" s="274"/>
      <c r="KHQ1" s="275"/>
      <c r="KHR1" s="274"/>
      <c r="KHS1" s="275"/>
      <c r="KHT1" s="274"/>
      <c r="KHU1" s="275"/>
      <c r="KHV1" s="274"/>
      <c r="KHW1" s="275"/>
      <c r="KHX1" s="274"/>
      <c r="KHY1" s="275"/>
      <c r="KHZ1" s="274"/>
      <c r="KIA1" s="275"/>
      <c r="KIB1" s="274"/>
      <c r="KIC1" s="275"/>
      <c r="KID1" s="274"/>
      <c r="KIE1" s="275"/>
      <c r="KIF1" s="274"/>
      <c r="KIG1" s="275"/>
      <c r="KIH1" s="274"/>
      <c r="KII1" s="275"/>
      <c r="KIJ1" s="274"/>
      <c r="KIK1" s="275"/>
      <c r="KIL1" s="274"/>
      <c r="KIM1" s="275"/>
      <c r="KIN1" s="274"/>
      <c r="KIO1" s="275"/>
      <c r="KIP1" s="274"/>
      <c r="KIQ1" s="275"/>
      <c r="KIR1" s="274"/>
      <c r="KIS1" s="275"/>
      <c r="KIT1" s="274"/>
      <c r="KIU1" s="275"/>
      <c r="KIV1" s="274"/>
      <c r="KIW1" s="275"/>
      <c r="KIX1" s="274"/>
      <c r="KIY1" s="275"/>
      <c r="KIZ1" s="274"/>
      <c r="KJA1" s="275"/>
      <c r="KJB1" s="274"/>
      <c r="KJC1" s="275"/>
      <c r="KJD1" s="274"/>
      <c r="KJE1" s="275"/>
      <c r="KJF1" s="274"/>
      <c r="KJG1" s="275"/>
      <c r="KJH1" s="274"/>
      <c r="KJI1" s="275"/>
      <c r="KJJ1" s="274"/>
      <c r="KJK1" s="275"/>
      <c r="KJL1" s="274"/>
      <c r="KJM1" s="275"/>
      <c r="KJN1" s="274"/>
      <c r="KJO1" s="275"/>
      <c r="KJP1" s="274"/>
      <c r="KJQ1" s="275"/>
      <c r="KJR1" s="274"/>
      <c r="KJS1" s="275"/>
      <c r="KJT1" s="274"/>
      <c r="KJU1" s="275"/>
      <c r="KJV1" s="274"/>
      <c r="KJW1" s="275"/>
      <c r="KJX1" s="274"/>
      <c r="KJY1" s="275"/>
      <c r="KJZ1" s="274"/>
      <c r="KKA1" s="275"/>
      <c r="KKB1" s="274"/>
      <c r="KKC1" s="275"/>
      <c r="KKD1" s="274"/>
      <c r="KKE1" s="275"/>
      <c r="KKF1" s="274"/>
      <c r="KKG1" s="275"/>
      <c r="KKH1" s="274"/>
      <c r="KKI1" s="275"/>
      <c r="KKJ1" s="274"/>
      <c r="KKK1" s="275"/>
      <c r="KKL1" s="274"/>
      <c r="KKM1" s="275"/>
      <c r="KKN1" s="274"/>
      <c r="KKO1" s="275"/>
      <c r="KKP1" s="274"/>
      <c r="KKQ1" s="275"/>
      <c r="KKR1" s="274"/>
      <c r="KKS1" s="275"/>
      <c r="KKT1" s="274"/>
      <c r="KKU1" s="275"/>
      <c r="KKV1" s="274"/>
      <c r="KKW1" s="275"/>
      <c r="KKX1" s="274"/>
      <c r="KKY1" s="275"/>
      <c r="KKZ1" s="274"/>
      <c r="KLA1" s="275"/>
      <c r="KLB1" s="274"/>
      <c r="KLC1" s="275"/>
      <c r="KLD1" s="274"/>
      <c r="KLE1" s="275"/>
      <c r="KLF1" s="274"/>
      <c r="KLG1" s="275"/>
      <c r="KLH1" s="274"/>
      <c r="KLI1" s="275"/>
      <c r="KLJ1" s="274"/>
      <c r="KLK1" s="275"/>
      <c r="KLL1" s="274"/>
      <c r="KLM1" s="275"/>
      <c r="KLN1" s="274"/>
      <c r="KLO1" s="275"/>
      <c r="KLP1" s="274"/>
      <c r="KLQ1" s="275"/>
      <c r="KLR1" s="274"/>
      <c r="KLS1" s="275"/>
      <c r="KLT1" s="274"/>
      <c r="KLU1" s="275"/>
      <c r="KLV1" s="274"/>
      <c r="KLW1" s="275"/>
      <c r="KLX1" s="274"/>
      <c r="KLY1" s="275"/>
      <c r="KLZ1" s="274"/>
      <c r="KMA1" s="275"/>
      <c r="KMB1" s="274"/>
      <c r="KMC1" s="275"/>
      <c r="KMD1" s="274"/>
      <c r="KME1" s="275"/>
      <c r="KMF1" s="274"/>
      <c r="KMG1" s="275"/>
      <c r="KMH1" s="274"/>
      <c r="KMI1" s="275"/>
      <c r="KMJ1" s="274"/>
      <c r="KMK1" s="275"/>
      <c r="KML1" s="274"/>
      <c r="KMM1" s="275"/>
      <c r="KMN1" s="274"/>
      <c r="KMO1" s="275"/>
      <c r="KMP1" s="274"/>
      <c r="KMQ1" s="275"/>
      <c r="KMR1" s="274"/>
      <c r="KMS1" s="275"/>
      <c r="KMT1" s="274"/>
      <c r="KMU1" s="275"/>
      <c r="KMV1" s="274"/>
      <c r="KMW1" s="275"/>
      <c r="KMX1" s="274"/>
      <c r="KMY1" s="275"/>
      <c r="KMZ1" s="274"/>
      <c r="KNA1" s="275"/>
      <c r="KNB1" s="274"/>
      <c r="KNC1" s="275"/>
      <c r="KND1" s="274"/>
      <c r="KNE1" s="275"/>
      <c r="KNF1" s="274"/>
      <c r="KNG1" s="275"/>
      <c r="KNH1" s="274"/>
      <c r="KNI1" s="275"/>
      <c r="KNJ1" s="274"/>
      <c r="KNK1" s="275"/>
      <c r="KNL1" s="274"/>
      <c r="KNM1" s="275"/>
      <c r="KNN1" s="274"/>
      <c r="KNO1" s="275"/>
      <c r="KNP1" s="274"/>
      <c r="KNQ1" s="275"/>
      <c r="KNR1" s="274"/>
      <c r="KNS1" s="275"/>
      <c r="KNT1" s="274"/>
      <c r="KNU1" s="275"/>
      <c r="KNV1" s="274"/>
      <c r="KNW1" s="275"/>
      <c r="KNX1" s="274"/>
      <c r="KNY1" s="275"/>
      <c r="KNZ1" s="274"/>
      <c r="KOA1" s="275"/>
      <c r="KOB1" s="274"/>
      <c r="KOC1" s="275"/>
      <c r="KOD1" s="274"/>
      <c r="KOE1" s="275"/>
      <c r="KOF1" s="274"/>
      <c r="KOG1" s="275"/>
      <c r="KOH1" s="274"/>
      <c r="KOI1" s="275"/>
      <c r="KOJ1" s="274"/>
      <c r="KOK1" s="275"/>
      <c r="KOL1" s="274"/>
      <c r="KOM1" s="275"/>
      <c r="KON1" s="274"/>
      <c r="KOO1" s="275"/>
      <c r="KOP1" s="274"/>
      <c r="KOQ1" s="275"/>
      <c r="KOR1" s="274"/>
      <c r="KOS1" s="275"/>
      <c r="KOT1" s="274"/>
      <c r="KOU1" s="275"/>
      <c r="KOV1" s="274"/>
      <c r="KOW1" s="275"/>
      <c r="KOX1" s="274"/>
      <c r="KOY1" s="275"/>
      <c r="KOZ1" s="274"/>
      <c r="KPA1" s="275"/>
      <c r="KPB1" s="274"/>
      <c r="KPC1" s="275"/>
      <c r="KPD1" s="274"/>
      <c r="KPE1" s="275"/>
      <c r="KPF1" s="274"/>
      <c r="KPG1" s="275"/>
      <c r="KPH1" s="274"/>
      <c r="KPI1" s="275"/>
      <c r="KPJ1" s="274"/>
      <c r="KPK1" s="275"/>
      <c r="KPL1" s="274"/>
      <c r="KPM1" s="275"/>
      <c r="KPN1" s="274"/>
      <c r="KPO1" s="275"/>
      <c r="KPP1" s="274"/>
      <c r="KPQ1" s="275"/>
      <c r="KPR1" s="274"/>
      <c r="KPS1" s="275"/>
      <c r="KPT1" s="274"/>
      <c r="KPU1" s="275"/>
      <c r="KPV1" s="274"/>
      <c r="KPW1" s="275"/>
      <c r="KPX1" s="274"/>
      <c r="KPY1" s="275"/>
      <c r="KPZ1" s="274"/>
      <c r="KQA1" s="275"/>
      <c r="KQB1" s="274"/>
      <c r="KQC1" s="275"/>
      <c r="KQD1" s="274"/>
      <c r="KQE1" s="275"/>
      <c r="KQF1" s="274"/>
      <c r="KQG1" s="275"/>
      <c r="KQH1" s="274"/>
      <c r="KQI1" s="275"/>
      <c r="KQJ1" s="274"/>
      <c r="KQK1" s="275"/>
      <c r="KQL1" s="274"/>
      <c r="KQM1" s="275"/>
      <c r="KQN1" s="274"/>
      <c r="KQO1" s="275"/>
      <c r="KQP1" s="274"/>
      <c r="KQQ1" s="275"/>
      <c r="KQR1" s="274"/>
      <c r="KQS1" s="275"/>
      <c r="KQT1" s="274"/>
      <c r="KQU1" s="275"/>
      <c r="KQV1" s="274"/>
      <c r="KQW1" s="275"/>
      <c r="KQX1" s="274"/>
      <c r="KQY1" s="275"/>
      <c r="KQZ1" s="274"/>
      <c r="KRA1" s="275"/>
      <c r="KRB1" s="274"/>
      <c r="KRC1" s="275"/>
      <c r="KRD1" s="274"/>
      <c r="KRE1" s="275"/>
      <c r="KRF1" s="274"/>
      <c r="KRG1" s="275"/>
      <c r="KRH1" s="274"/>
      <c r="KRI1" s="275"/>
      <c r="KRJ1" s="274"/>
      <c r="KRK1" s="275"/>
      <c r="KRL1" s="274"/>
      <c r="KRM1" s="275"/>
      <c r="KRN1" s="274"/>
      <c r="KRO1" s="275"/>
      <c r="KRP1" s="274"/>
      <c r="KRQ1" s="275"/>
      <c r="KRR1" s="274"/>
      <c r="KRS1" s="275"/>
      <c r="KRT1" s="274"/>
      <c r="KRU1" s="275"/>
      <c r="KRV1" s="274"/>
      <c r="KRW1" s="275"/>
      <c r="KRX1" s="274"/>
      <c r="KRY1" s="275"/>
      <c r="KRZ1" s="274"/>
      <c r="KSA1" s="275"/>
      <c r="KSB1" s="274"/>
      <c r="KSC1" s="275"/>
      <c r="KSD1" s="274"/>
      <c r="KSE1" s="275"/>
      <c r="KSF1" s="274"/>
      <c r="KSG1" s="275"/>
      <c r="KSH1" s="274"/>
      <c r="KSI1" s="275"/>
      <c r="KSJ1" s="274"/>
      <c r="KSK1" s="275"/>
      <c r="KSL1" s="274"/>
      <c r="KSM1" s="275"/>
      <c r="KSN1" s="274"/>
      <c r="KSO1" s="275"/>
      <c r="KSP1" s="274"/>
      <c r="KSQ1" s="275"/>
      <c r="KSR1" s="274"/>
      <c r="KSS1" s="275"/>
      <c r="KST1" s="274"/>
      <c r="KSU1" s="275"/>
      <c r="KSV1" s="274"/>
      <c r="KSW1" s="275"/>
      <c r="KSX1" s="274"/>
      <c r="KSY1" s="275"/>
      <c r="KSZ1" s="274"/>
      <c r="KTA1" s="275"/>
      <c r="KTB1" s="274"/>
      <c r="KTC1" s="275"/>
      <c r="KTD1" s="274"/>
      <c r="KTE1" s="275"/>
      <c r="KTF1" s="274"/>
      <c r="KTG1" s="275"/>
      <c r="KTH1" s="274"/>
      <c r="KTI1" s="275"/>
      <c r="KTJ1" s="274"/>
      <c r="KTK1" s="275"/>
      <c r="KTL1" s="274"/>
      <c r="KTM1" s="275"/>
      <c r="KTN1" s="274"/>
      <c r="KTO1" s="275"/>
      <c r="KTP1" s="274"/>
      <c r="KTQ1" s="275"/>
      <c r="KTR1" s="274"/>
      <c r="KTS1" s="275"/>
      <c r="KTT1" s="274"/>
      <c r="KTU1" s="275"/>
      <c r="KTV1" s="274"/>
      <c r="KTW1" s="275"/>
      <c r="KTX1" s="274"/>
      <c r="KTY1" s="275"/>
      <c r="KTZ1" s="274"/>
      <c r="KUA1" s="275"/>
      <c r="KUB1" s="274"/>
      <c r="KUC1" s="275"/>
      <c r="KUD1" s="274"/>
      <c r="KUE1" s="275"/>
      <c r="KUF1" s="274"/>
      <c r="KUG1" s="275"/>
      <c r="KUH1" s="274"/>
      <c r="KUI1" s="275"/>
      <c r="KUJ1" s="274"/>
      <c r="KUK1" s="275"/>
      <c r="KUL1" s="274"/>
      <c r="KUM1" s="275"/>
      <c r="KUN1" s="274"/>
      <c r="KUO1" s="275"/>
      <c r="KUP1" s="274"/>
      <c r="KUQ1" s="275"/>
      <c r="KUR1" s="274"/>
      <c r="KUS1" s="275"/>
      <c r="KUT1" s="274"/>
      <c r="KUU1" s="275"/>
      <c r="KUV1" s="274"/>
      <c r="KUW1" s="275"/>
      <c r="KUX1" s="274"/>
      <c r="KUY1" s="275"/>
      <c r="KUZ1" s="274"/>
      <c r="KVA1" s="275"/>
      <c r="KVB1" s="274"/>
      <c r="KVC1" s="275"/>
      <c r="KVD1" s="274"/>
      <c r="KVE1" s="275"/>
      <c r="KVF1" s="274"/>
      <c r="KVG1" s="275"/>
      <c r="KVH1" s="274"/>
      <c r="KVI1" s="275"/>
      <c r="KVJ1" s="274"/>
      <c r="KVK1" s="275"/>
      <c r="KVL1" s="274"/>
      <c r="KVM1" s="275"/>
      <c r="KVN1" s="274"/>
      <c r="KVO1" s="275"/>
      <c r="KVP1" s="274"/>
      <c r="KVQ1" s="275"/>
      <c r="KVR1" s="274"/>
      <c r="KVS1" s="275"/>
      <c r="KVT1" s="274"/>
      <c r="KVU1" s="275"/>
      <c r="KVV1" s="274"/>
      <c r="KVW1" s="275"/>
      <c r="KVX1" s="274"/>
      <c r="KVY1" s="275"/>
      <c r="KVZ1" s="274"/>
      <c r="KWA1" s="275"/>
      <c r="KWB1" s="274"/>
      <c r="KWC1" s="275"/>
      <c r="KWD1" s="274"/>
      <c r="KWE1" s="275"/>
      <c r="KWF1" s="274"/>
      <c r="KWG1" s="275"/>
      <c r="KWH1" s="274"/>
      <c r="KWI1" s="275"/>
      <c r="KWJ1" s="274"/>
      <c r="KWK1" s="275"/>
      <c r="KWL1" s="274"/>
      <c r="KWM1" s="275"/>
      <c r="KWN1" s="274"/>
      <c r="KWO1" s="275"/>
      <c r="KWP1" s="274"/>
      <c r="KWQ1" s="275"/>
      <c r="KWR1" s="274"/>
      <c r="KWS1" s="275"/>
      <c r="KWT1" s="274"/>
      <c r="KWU1" s="275"/>
      <c r="KWV1" s="274"/>
      <c r="KWW1" s="275"/>
      <c r="KWX1" s="274"/>
      <c r="KWY1" s="275"/>
      <c r="KWZ1" s="274"/>
      <c r="KXA1" s="275"/>
      <c r="KXB1" s="274"/>
      <c r="KXC1" s="275"/>
      <c r="KXD1" s="274"/>
      <c r="KXE1" s="275"/>
      <c r="KXF1" s="274"/>
      <c r="KXG1" s="275"/>
      <c r="KXH1" s="274"/>
      <c r="KXI1" s="275"/>
      <c r="KXJ1" s="274"/>
      <c r="KXK1" s="275"/>
      <c r="KXL1" s="274"/>
      <c r="KXM1" s="275"/>
      <c r="KXN1" s="274"/>
      <c r="KXO1" s="275"/>
      <c r="KXP1" s="274"/>
      <c r="KXQ1" s="275"/>
      <c r="KXR1" s="274"/>
      <c r="KXS1" s="275"/>
      <c r="KXT1" s="274"/>
      <c r="KXU1" s="275"/>
      <c r="KXV1" s="274"/>
      <c r="KXW1" s="275"/>
      <c r="KXX1" s="274"/>
      <c r="KXY1" s="275"/>
      <c r="KXZ1" s="274"/>
      <c r="KYA1" s="275"/>
      <c r="KYB1" s="274"/>
      <c r="KYC1" s="275"/>
      <c r="KYD1" s="274"/>
      <c r="KYE1" s="275"/>
      <c r="KYF1" s="274"/>
      <c r="KYG1" s="275"/>
      <c r="KYH1" s="274"/>
      <c r="KYI1" s="275"/>
      <c r="KYJ1" s="274"/>
      <c r="KYK1" s="275"/>
      <c r="KYL1" s="274"/>
      <c r="KYM1" s="275"/>
      <c r="KYN1" s="274"/>
      <c r="KYO1" s="275"/>
      <c r="KYP1" s="274"/>
      <c r="KYQ1" s="275"/>
      <c r="KYR1" s="274"/>
      <c r="KYS1" s="275"/>
      <c r="KYT1" s="274"/>
      <c r="KYU1" s="275"/>
      <c r="KYV1" s="274"/>
      <c r="KYW1" s="275"/>
      <c r="KYX1" s="274"/>
      <c r="KYY1" s="275"/>
      <c r="KYZ1" s="274"/>
      <c r="KZA1" s="275"/>
      <c r="KZB1" s="274"/>
      <c r="KZC1" s="275"/>
      <c r="KZD1" s="274"/>
      <c r="KZE1" s="275"/>
      <c r="KZF1" s="274"/>
      <c r="KZG1" s="275"/>
      <c r="KZH1" s="274"/>
      <c r="KZI1" s="275"/>
      <c r="KZJ1" s="274"/>
      <c r="KZK1" s="275"/>
      <c r="KZL1" s="274"/>
      <c r="KZM1" s="275"/>
      <c r="KZN1" s="274"/>
      <c r="KZO1" s="275"/>
      <c r="KZP1" s="274"/>
      <c r="KZQ1" s="275"/>
      <c r="KZR1" s="274"/>
      <c r="KZS1" s="275"/>
      <c r="KZT1" s="274"/>
      <c r="KZU1" s="275"/>
      <c r="KZV1" s="274"/>
      <c r="KZW1" s="275"/>
      <c r="KZX1" s="274"/>
      <c r="KZY1" s="275"/>
      <c r="KZZ1" s="274"/>
      <c r="LAA1" s="275"/>
      <c r="LAB1" s="274"/>
      <c r="LAC1" s="275"/>
      <c r="LAD1" s="274"/>
      <c r="LAE1" s="275"/>
      <c r="LAF1" s="274"/>
      <c r="LAG1" s="275"/>
      <c r="LAH1" s="274"/>
      <c r="LAI1" s="275"/>
      <c r="LAJ1" s="274"/>
      <c r="LAK1" s="275"/>
      <c r="LAL1" s="274"/>
      <c r="LAM1" s="275"/>
      <c r="LAN1" s="274"/>
      <c r="LAO1" s="275"/>
      <c r="LAP1" s="274"/>
      <c r="LAQ1" s="275"/>
      <c r="LAR1" s="274"/>
      <c r="LAS1" s="275"/>
      <c r="LAT1" s="274"/>
      <c r="LAU1" s="275"/>
      <c r="LAV1" s="274"/>
      <c r="LAW1" s="275"/>
      <c r="LAX1" s="274"/>
      <c r="LAY1" s="275"/>
      <c r="LAZ1" s="274"/>
      <c r="LBA1" s="275"/>
      <c r="LBB1" s="274"/>
      <c r="LBC1" s="275"/>
      <c r="LBD1" s="274"/>
      <c r="LBE1" s="275"/>
      <c r="LBF1" s="274"/>
      <c r="LBG1" s="275"/>
      <c r="LBH1" s="274"/>
      <c r="LBI1" s="275"/>
      <c r="LBJ1" s="274"/>
      <c r="LBK1" s="275"/>
      <c r="LBL1" s="274"/>
      <c r="LBM1" s="275"/>
      <c r="LBN1" s="274"/>
      <c r="LBO1" s="275"/>
      <c r="LBP1" s="274"/>
      <c r="LBQ1" s="275"/>
      <c r="LBR1" s="274"/>
      <c r="LBS1" s="275"/>
      <c r="LBT1" s="274"/>
      <c r="LBU1" s="275"/>
      <c r="LBV1" s="274"/>
      <c r="LBW1" s="275"/>
      <c r="LBX1" s="274"/>
      <c r="LBY1" s="275"/>
      <c r="LBZ1" s="274"/>
      <c r="LCA1" s="275"/>
      <c r="LCB1" s="274"/>
      <c r="LCC1" s="275"/>
      <c r="LCD1" s="274"/>
      <c r="LCE1" s="275"/>
      <c r="LCF1" s="274"/>
      <c r="LCG1" s="275"/>
      <c r="LCH1" s="274"/>
      <c r="LCI1" s="275"/>
      <c r="LCJ1" s="274"/>
      <c r="LCK1" s="275"/>
      <c r="LCL1" s="274"/>
      <c r="LCM1" s="275"/>
      <c r="LCN1" s="274"/>
      <c r="LCO1" s="275"/>
      <c r="LCP1" s="274"/>
      <c r="LCQ1" s="275"/>
      <c r="LCR1" s="274"/>
      <c r="LCS1" s="275"/>
      <c r="LCT1" s="274"/>
      <c r="LCU1" s="275"/>
      <c r="LCV1" s="274"/>
      <c r="LCW1" s="275"/>
      <c r="LCX1" s="274"/>
      <c r="LCY1" s="275"/>
      <c r="LCZ1" s="274"/>
      <c r="LDA1" s="275"/>
      <c r="LDB1" s="274"/>
      <c r="LDC1" s="275"/>
      <c r="LDD1" s="274"/>
      <c r="LDE1" s="275"/>
      <c r="LDF1" s="274"/>
      <c r="LDG1" s="275"/>
      <c r="LDH1" s="274"/>
      <c r="LDI1" s="275"/>
      <c r="LDJ1" s="274"/>
      <c r="LDK1" s="275"/>
      <c r="LDL1" s="274"/>
      <c r="LDM1" s="275"/>
      <c r="LDN1" s="274"/>
      <c r="LDO1" s="275"/>
      <c r="LDP1" s="274"/>
      <c r="LDQ1" s="275"/>
      <c r="LDR1" s="274"/>
      <c r="LDS1" s="275"/>
      <c r="LDT1" s="274"/>
      <c r="LDU1" s="275"/>
      <c r="LDV1" s="274"/>
      <c r="LDW1" s="275"/>
      <c r="LDX1" s="274"/>
      <c r="LDY1" s="275"/>
      <c r="LDZ1" s="274"/>
      <c r="LEA1" s="275"/>
      <c r="LEB1" s="274"/>
      <c r="LEC1" s="275"/>
      <c r="LED1" s="274"/>
      <c r="LEE1" s="275"/>
      <c r="LEF1" s="274"/>
      <c r="LEG1" s="275"/>
      <c r="LEH1" s="274"/>
      <c r="LEI1" s="275"/>
      <c r="LEJ1" s="274"/>
      <c r="LEK1" s="275"/>
      <c r="LEL1" s="274"/>
      <c r="LEM1" s="275"/>
      <c r="LEN1" s="274"/>
      <c r="LEO1" s="275"/>
      <c r="LEP1" s="274"/>
      <c r="LEQ1" s="275"/>
      <c r="LER1" s="274"/>
      <c r="LES1" s="275"/>
      <c r="LET1" s="274"/>
      <c r="LEU1" s="275"/>
      <c r="LEV1" s="274"/>
      <c r="LEW1" s="275"/>
      <c r="LEX1" s="274"/>
      <c r="LEY1" s="275"/>
      <c r="LEZ1" s="274"/>
      <c r="LFA1" s="275"/>
      <c r="LFB1" s="274"/>
      <c r="LFC1" s="275"/>
      <c r="LFD1" s="274"/>
      <c r="LFE1" s="275"/>
      <c r="LFF1" s="274"/>
      <c r="LFG1" s="275"/>
      <c r="LFH1" s="274"/>
      <c r="LFI1" s="275"/>
      <c r="LFJ1" s="274"/>
      <c r="LFK1" s="275"/>
      <c r="LFL1" s="274"/>
      <c r="LFM1" s="275"/>
      <c r="LFN1" s="274"/>
      <c r="LFO1" s="275"/>
      <c r="LFP1" s="274"/>
      <c r="LFQ1" s="275"/>
      <c r="LFR1" s="274"/>
      <c r="LFS1" s="275"/>
      <c r="LFT1" s="274"/>
      <c r="LFU1" s="275"/>
      <c r="LFV1" s="274"/>
      <c r="LFW1" s="275"/>
      <c r="LFX1" s="274"/>
      <c r="LFY1" s="275"/>
      <c r="LFZ1" s="274"/>
      <c r="LGA1" s="275"/>
      <c r="LGB1" s="274"/>
      <c r="LGC1" s="275"/>
      <c r="LGD1" s="274"/>
      <c r="LGE1" s="275"/>
      <c r="LGF1" s="274"/>
      <c r="LGG1" s="275"/>
      <c r="LGH1" s="274"/>
      <c r="LGI1" s="275"/>
      <c r="LGJ1" s="274"/>
      <c r="LGK1" s="275"/>
      <c r="LGL1" s="274"/>
      <c r="LGM1" s="275"/>
      <c r="LGN1" s="274"/>
      <c r="LGO1" s="275"/>
      <c r="LGP1" s="274"/>
      <c r="LGQ1" s="275"/>
      <c r="LGR1" s="274"/>
      <c r="LGS1" s="275"/>
      <c r="LGT1" s="274"/>
      <c r="LGU1" s="275"/>
      <c r="LGV1" s="274"/>
      <c r="LGW1" s="275"/>
      <c r="LGX1" s="274"/>
      <c r="LGY1" s="275"/>
      <c r="LGZ1" s="274"/>
      <c r="LHA1" s="275"/>
      <c r="LHB1" s="274"/>
      <c r="LHC1" s="275"/>
      <c r="LHD1" s="274"/>
      <c r="LHE1" s="275"/>
      <c r="LHF1" s="274"/>
      <c r="LHG1" s="275"/>
      <c r="LHH1" s="274"/>
      <c r="LHI1" s="275"/>
      <c r="LHJ1" s="274"/>
      <c r="LHK1" s="275"/>
      <c r="LHL1" s="274"/>
      <c r="LHM1" s="275"/>
      <c r="LHN1" s="274"/>
      <c r="LHO1" s="275"/>
      <c r="LHP1" s="274"/>
      <c r="LHQ1" s="275"/>
      <c r="LHR1" s="274"/>
      <c r="LHS1" s="275"/>
      <c r="LHT1" s="274"/>
      <c r="LHU1" s="275"/>
      <c r="LHV1" s="274"/>
      <c r="LHW1" s="275"/>
      <c r="LHX1" s="274"/>
      <c r="LHY1" s="275"/>
      <c r="LHZ1" s="274"/>
      <c r="LIA1" s="275"/>
      <c r="LIB1" s="274"/>
      <c r="LIC1" s="275"/>
      <c r="LID1" s="274"/>
      <c r="LIE1" s="275"/>
      <c r="LIF1" s="274"/>
      <c r="LIG1" s="275"/>
      <c r="LIH1" s="274"/>
      <c r="LII1" s="275"/>
      <c r="LIJ1" s="274"/>
      <c r="LIK1" s="275"/>
      <c r="LIL1" s="274"/>
      <c r="LIM1" s="275"/>
      <c r="LIN1" s="274"/>
      <c r="LIO1" s="275"/>
      <c r="LIP1" s="274"/>
      <c r="LIQ1" s="275"/>
      <c r="LIR1" s="274"/>
      <c r="LIS1" s="275"/>
      <c r="LIT1" s="274"/>
      <c r="LIU1" s="275"/>
      <c r="LIV1" s="274"/>
      <c r="LIW1" s="275"/>
      <c r="LIX1" s="274"/>
      <c r="LIY1" s="275"/>
      <c r="LIZ1" s="274"/>
      <c r="LJA1" s="275"/>
      <c r="LJB1" s="274"/>
      <c r="LJC1" s="275"/>
      <c r="LJD1" s="274"/>
      <c r="LJE1" s="275"/>
      <c r="LJF1" s="274"/>
      <c r="LJG1" s="275"/>
      <c r="LJH1" s="274"/>
      <c r="LJI1" s="275"/>
      <c r="LJJ1" s="274"/>
      <c r="LJK1" s="275"/>
      <c r="LJL1" s="274"/>
      <c r="LJM1" s="275"/>
      <c r="LJN1" s="274"/>
      <c r="LJO1" s="275"/>
      <c r="LJP1" s="274"/>
      <c r="LJQ1" s="275"/>
      <c r="LJR1" s="274"/>
      <c r="LJS1" s="275"/>
      <c r="LJT1" s="274"/>
      <c r="LJU1" s="275"/>
      <c r="LJV1" s="274"/>
      <c r="LJW1" s="275"/>
      <c r="LJX1" s="274"/>
      <c r="LJY1" s="275"/>
      <c r="LJZ1" s="274"/>
      <c r="LKA1" s="275"/>
      <c r="LKB1" s="274"/>
      <c r="LKC1" s="275"/>
      <c r="LKD1" s="274"/>
      <c r="LKE1" s="275"/>
      <c r="LKF1" s="274"/>
      <c r="LKG1" s="275"/>
      <c r="LKH1" s="274"/>
      <c r="LKI1" s="275"/>
      <c r="LKJ1" s="274"/>
      <c r="LKK1" s="275"/>
      <c r="LKL1" s="274"/>
      <c r="LKM1" s="275"/>
      <c r="LKN1" s="274"/>
      <c r="LKO1" s="275"/>
      <c r="LKP1" s="274"/>
      <c r="LKQ1" s="275"/>
      <c r="LKR1" s="274"/>
      <c r="LKS1" s="275"/>
      <c r="LKT1" s="274"/>
      <c r="LKU1" s="275"/>
      <c r="LKV1" s="274"/>
      <c r="LKW1" s="275"/>
      <c r="LKX1" s="274"/>
      <c r="LKY1" s="275"/>
      <c r="LKZ1" s="274"/>
      <c r="LLA1" s="275"/>
      <c r="LLB1" s="274"/>
      <c r="LLC1" s="275"/>
      <c r="LLD1" s="274"/>
      <c r="LLE1" s="275"/>
      <c r="LLF1" s="274"/>
      <c r="LLG1" s="275"/>
      <c r="LLH1" s="274"/>
      <c r="LLI1" s="275"/>
      <c r="LLJ1" s="274"/>
      <c r="LLK1" s="275"/>
      <c r="LLL1" s="274"/>
      <c r="LLM1" s="275"/>
      <c r="LLN1" s="274"/>
      <c r="LLO1" s="275"/>
      <c r="LLP1" s="274"/>
      <c r="LLQ1" s="275"/>
      <c r="LLR1" s="274"/>
      <c r="LLS1" s="275"/>
      <c r="LLT1" s="274"/>
      <c r="LLU1" s="275"/>
      <c r="LLV1" s="274"/>
      <c r="LLW1" s="275"/>
      <c r="LLX1" s="274"/>
      <c r="LLY1" s="275"/>
      <c r="LLZ1" s="274"/>
      <c r="LMA1" s="275"/>
      <c r="LMB1" s="274"/>
      <c r="LMC1" s="275"/>
      <c r="LMD1" s="274"/>
      <c r="LME1" s="275"/>
      <c r="LMF1" s="274"/>
      <c r="LMG1" s="275"/>
      <c r="LMH1" s="274"/>
      <c r="LMI1" s="275"/>
      <c r="LMJ1" s="274"/>
      <c r="LMK1" s="275"/>
      <c r="LML1" s="274"/>
      <c r="LMM1" s="275"/>
      <c r="LMN1" s="274"/>
      <c r="LMO1" s="275"/>
      <c r="LMP1" s="274"/>
      <c r="LMQ1" s="275"/>
      <c r="LMR1" s="274"/>
      <c r="LMS1" s="275"/>
      <c r="LMT1" s="274"/>
      <c r="LMU1" s="275"/>
      <c r="LMV1" s="274"/>
      <c r="LMW1" s="275"/>
      <c r="LMX1" s="274"/>
      <c r="LMY1" s="275"/>
      <c r="LMZ1" s="274"/>
      <c r="LNA1" s="275"/>
      <c r="LNB1" s="274"/>
      <c r="LNC1" s="275"/>
      <c r="LND1" s="274"/>
      <c r="LNE1" s="275"/>
      <c r="LNF1" s="274"/>
      <c r="LNG1" s="275"/>
      <c r="LNH1" s="274"/>
      <c r="LNI1" s="275"/>
      <c r="LNJ1" s="274"/>
      <c r="LNK1" s="275"/>
      <c r="LNL1" s="274"/>
      <c r="LNM1" s="275"/>
      <c r="LNN1" s="274"/>
      <c r="LNO1" s="275"/>
      <c r="LNP1" s="274"/>
      <c r="LNQ1" s="275"/>
      <c r="LNR1" s="274"/>
      <c r="LNS1" s="275"/>
      <c r="LNT1" s="274"/>
      <c r="LNU1" s="275"/>
      <c r="LNV1" s="274"/>
      <c r="LNW1" s="275"/>
      <c r="LNX1" s="274"/>
      <c r="LNY1" s="275"/>
      <c r="LNZ1" s="274"/>
      <c r="LOA1" s="275"/>
      <c r="LOB1" s="274"/>
      <c r="LOC1" s="275"/>
      <c r="LOD1" s="274"/>
      <c r="LOE1" s="275"/>
      <c r="LOF1" s="274"/>
      <c r="LOG1" s="275"/>
      <c r="LOH1" s="274"/>
      <c r="LOI1" s="275"/>
      <c r="LOJ1" s="274"/>
      <c r="LOK1" s="275"/>
      <c r="LOL1" s="274"/>
      <c r="LOM1" s="275"/>
      <c r="LON1" s="274"/>
      <c r="LOO1" s="275"/>
      <c r="LOP1" s="274"/>
      <c r="LOQ1" s="275"/>
      <c r="LOR1" s="274"/>
      <c r="LOS1" s="275"/>
      <c r="LOT1" s="274"/>
      <c r="LOU1" s="275"/>
      <c r="LOV1" s="274"/>
      <c r="LOW1" s="275"/>
      <c r="LOX1" s="274"/>
      <c r="LOY1" s="275"/>
      <c r="LOZ1" s="274"/>
      <c r="LPA1" s="275"/>
      <c r="LPB1" s="274"/>
      <c r="LPC1" s="275"/>
      <c r="LPD1" s="274"/>
      <c r="LPE1" s="275"/>
      <c r="LPF1" s="274"/>
      <c r="LPG1" s="275"/>
      <c r="LPH1" s="274"/>
      <c r="LPI1" s="275"/>
      <c r="LPJ1" s="274"/>
      <c r="LPK1" s="275"/>
      <c r="LPL1" s="274"/>
      <c r="LPM1" s="275"/>
      <c r="LPN1" s="274"/>
      <c r="LPO1" s="275"/>
      <c r="LPP1" s="274"/>
      <c r="LPQ1" s="275"/>
      <c r="LPR1" s="274"/>
      <c r="LPS1" s="275"/>
      <c r="LPT1" s="274"/>
      <c r="LPU1" s="275"/>
      <c r="LPV1" s="274"/>
      <c r="LPW1" s="275"/>
      <c r="LPX1" s="274"/>
      <c r="LPY1" s="275"/>
      <c r="LPZ1" s="274"/>
      <c r="LQA1" s="275"/>
      <c r="LQB1" s="274"/>
      <c r="LQC1" s="275"/>
      <c r="LQD1" s="274"/>
      <c r="LQE1" s="275"/>
      <c r="LQF1" s="274"/>
      <c r="LQG1" s="275"/>
      <c r="LQH1" s="274"/>
      <c r="LQI1" s="275"/>
      <c r="LQJ1" s="274"/>
      <c r="LQK1" s="275"/>
      <c r="LQL1" s="274"/>
      <c r="LQM1" s="275"/>
      <c r="LQN1" s="274"/>
      <c r="LQO1" s="275"/>
      <c r="LQP1" s="274"/>
      <c r="LQQ1" s="275"/>
      <c r="LQR1" s="274"/>
      <c r="LQS1" s="275"/>
      <c r="LQT1" s="274"/>
      <c r="LQU1" s="275"/>
      <c r="LQV1" s="274"/>
      <c r="LQW1" s="275"/>
      <c r="LQX1" s="274"/>
      <c r="LQY1" s="275"/>
      <c r="LQZ1" s="274"/>
      <c r="LRA1" s="275"/>
      <c r="LRB1" s="274"/>
      <c r="LRC1" s="275"/>
      <c r="LRD1" s="274"/>
      <c r="LRE1" s="275"/>
      <c r="LRF1" s="274"/>
      <c r="LRG1" s="275"/>
      <c r="LRH1" s="274"/>
      <c r="LRI1" s="275"/>
      <c r="LRJ1" s="274"/>
      <c r="LRK1" s="275"/>
      <c r="LRL1" s="274"/>
      <c r="LRM1" s="275"/>
      <c r="LRN1" s="274"/>
      <c r="LRO1" s="275"/>
      <c r="LRP1" s="274"/>
      <c r="LRQ1" s="275"/>
      <c r="LRR1" s="274"/>
      <c r="LRS1" s="275"/>
      <c r="LRT1" s="274"/>
      <c r="LRU1" s="275"/>
      <c r="LRV1" s="274"/>
      <c r="LRW1" s="275"/>
      <c r="LRX1" s="274"/>
      <c r="LRY1" s="275"/>
      <c r="LRZ1" s="274"/>
      <c r="LSA1" s="275"/>
      <c r="LSB1" s="274"/>
      <c r="LSC1" s="275"/>
      <c r="LSD1" s="274"/>
      <c r="LSE1" s="275"/>
      <c r="LSF1" s="274"/>
      <c r="LSG1" s="275"/>
      <c r="LSH1" s="274"/>
      <c r="LSI1" s="275"/>
      <c r="LSJ1" s="274"/>
      <c r="LSK1" s="275"/>
      <c r="LSL1" s="274"/>
      <c r="LSM1" s="275"/>
      <c r="LSN1" s="274"/>
      <c r="LSO1" s="275"/>
      <c r="LSP1" s="274"/>
      <c r="LSQ1" s="275"/>
      <c r="LSR1" s="274"/>
      <c r="LSS1" s="275"/>
      <c r="LST1" s="274"/>
      <c r="LSU1" s="275"/>
      <c r="LSV1" s="274"/>
      <c r="LSW1" s="275"/>
      <c r="LSX1" s="274"/>
      <c r="LSY1" s="275"/>
      <c r="LSZ1" s="274"/>
      <c r="LTA1" s="275"/>
      <c r="LTB1" s="274"/>
      <c r="LTC1" s="275"/>
      <c r="LTD1" s="274"/>
      <c r="LTE1" s="275"/>
      <c r="LTF1" s="274"/>
      <c r="LTG1" s="275"/>
      <c r="LTH1" s="274"/>
      <c r="LTI1" s="275"/>
      <c r="LTJ1" s="274"/>
      <c r="LTK1" s="275"/>
      <c r="LTL1" s="274"/>
      <c r="LTM1" s="275"/>
      <c r="LTN1" s="274"/>
      <c r="LTO1" s="275"/>
      <c r="LTP1" s="274"/>
      <c r="LTQ1" s="275"/>
      <c r="LTR1" s="274"/>
      <c r="LTS1" s="275"/>
      <c r="LTT1" s="274"/>
      <c r="LTU1" s="275"/>
      <c r="LTV1" s="274"/>
      <c r="LTW1" s="275"/>
      <c r="LTX1" s="274"/>
      <c r="LTY1" s="275"/>
      <c r="LTZ1" s="274"/>
      <c r="LUA1" s="275"/>
      <c r="LUB1" s="274"/>
      <c r="LUC1" s="275"/>
      <c r="LUD1" s="274"/>
      <c r="LUE1" s="275"/>
      <c r="LUF1" s="274"/>
      <c r="LUG1" s="275"/>
      <c r="LUH1" s="274"/>
      <c r="LUI1" s="275"/>
      <c r="LUJ1" s="274"/>
      <c r="LUK1" s="275"/>
      <c r="LUL1" s="274"/>
      <c r="LUM1" s="275"/>
      <c r="LUN1" s="274"/>
      <c r="LUO1" s="275"/>
      <c r="LUP1" s="274"/>
      <c r="LUQ1" s="275"/>
      <c r="LUR1" s="274"/>
      <c r="LUS1" s="275"/>
      <c r="LUT1" s="274"/>
      <c r="LUU1" s="275"/>
      <c r="LUV1" s="274"/>
      <c r="LUW1" s="275"/>
      <c r="LUX1" s="274"/>
      <c r="LUY1" s="275"/>
      <c r="LUZ1" s="274"/>
      <c r="LVA1" s="275"/>
      <c r="LVB1" s="274"/>
      <c r="LVC1" s="275"/>
      <c r="LVD1" s="274"/>
      <c r="LVE1" s="275"/>
      <c r="LVF1" s="274"/>
      <c r="LVG1" s="275"/>
      <c r="LVH1" s="274"/>
      <c r="LVI1" s="275"/>
      <c r="LVJ1" s="274"/>
      <c r="LVK1" s="275"/>
      <c r="LVL1" s="274"/>
      <c r="LVM1" s="275"/>
      <c r="LVN1" s="274"/>
      <c r="LVO1" s="275"/>
      <c r="LVP1" s="274"/>
      <c r="LVQ1" s="275"/>
      <c r="LVR1" s="274"/>
      <c r="LVS1" s="275"/>
      <c r="LVT1" s="274"/>
      <c r="LVU1" s="275"/>
      <c r="LVV1" s="274"/>
      <c r="LVW1" s="275"/>
      <c r="LVX1" s="274"/>
      <c r="LVY1" s="275"/>
      <c r="LVZ1" s="274"/>
      <c r="LWA1" s="275"/>
      <c r="LWB1" s="274"/>
      <c r="LWC1" s="275"/>
      <c r="LWD1" s="274"/>
      <c r="LWE1" s="275"/>
      <c r="LWF1" s="274"/>
      <c r="LWG1" s="275"/>
      <c r="LWH1" s="274"/>
      <c r="LWI1" s="275"/>
      <c r="LWJ1" s="274"/>
      <c r="LWK1" s="275"/>
      <c r="LWL1" s="274"/>
      <c r="LWM1" s="275"/>
      <c r="LWN1" s="274"/>
      <c r="LWO1" s="275"/>
      <c r="LWP1" s="274"/>
      <c r="LWQ1" s="275"/>
      <c r="LWR1" s="274"/>
      <c r="LWS1" s="275"/>
      <c r="LWT1" s="274"/>
      <c r="LWU1" s="275"/>
      <c r="LWV1" s="274"/>
      <c r="LWW1" s="275"/>
      <c r="LWX1" s="274"/>
      <c r="LWY1" s="275"/>
      <c r="LWZ1" s="274"/>
      <c r="LXA1" s="275"/>
      <c r="LXB1" s="274"/>
      <c r="LXC1" s="275"/>
      <c r="LXD1" s="274"/>
      <c r="LXE1" s="275"/>
      <c r="LXF1" s="274"/>
      <c r="LXG1" s="275"/>
      <c r="LXH1" s="274"/>
      <c r="LXI1" s="275"/>
      <c r="LXJ1" s="274"/>
      <c r="LXK1" s="275"/>
      <c r="LXL1" s="274"/>
      <c r="LXM1" s="275"/>
      <c r="LXN1" s="274"/>
      <c r="LXO1" s="275"/>
      <c r="LXP1" s="274"/>
      <c r="LXQ1" s="275"/>
      <c r="LXR1" s="274"/>
      <c r="LXS1" s="275"/>
      <c r="LXT1" s="274"/>
      <c r="LXU1" s="275"/>
      <c r="LXV1" s="274"/>
      <c r="LXW1" s="275"/>
      <c r="LXX1" s="274"/>
      <c r="LXY1" s="275"/>
      <c r="LXZ1" s="274"/>
      <c r="LYA1" s="275"/>
      <c r="LYB1" s="274"/>
      <c r="LYC1" s="275"/>
      <c r="LYD1" s="274"/>
      <c r="LYE1" s="275"/>
      <c r="LYF1" s="274"/>
      <c r="LYG1" s="275"/>
      <c r="LYH1" s="274"/>
      <c r="LYI1" s="275"/>
      <c r="LYJ1" s="274"/>
      <c r="LYK1" s="275"/>
      <c r="LYL1" s="274"/>
      <c r="LYM1" s="275"/>
      <c r="LYN1" s="274"/>
      <c r="LYO1" s="275"/>
      <c r="LYP1" s="274"/>
      <c r="LYQ1" s="275"/>
      <c r="LYR1" s="274"/>
      <c r="LYS1" s="275"/>
      <c r="LYT1" s="274"/>
      <c r="LYU1" s="275"/>
      <c r="LYV1" s="274"/>
      <c r="LYW1" s="275"/>
      <c r="LYX1" s="274"/>
      <c r="LYY1" s="275"/>
      <c r="LYZ1" s="274"/>
      <c r="LZA1" s="275"/>
      <c r="LZB1" s="274"/>
      <c r="LZC1" s="275"/>
      <c r="LZD1" s="274"/>
      <c r="LZE1" s="275"/>
      <c r="LZF1" s="274"/>
      <c r="LZG1" s="275"/>
      <c r="LZH1" s="274"/>
      <c r="LZI1" s="275"/>
      <c r="LZJ1" s="274"/>
      <c r="LZK1" s="275"/>
      <c r="LZL1" s="274"/>
      <c r="LZM1" s="275"/>
      <c r="LZN1" s="274"/>
      <c r="LZO1" s="275"/>
      <c r="LZP1" s="274"/>
      <c r="LZQ1" s="275"/>
      <c r="LZR1" s="274"/>
      <c r="LZS1" s="275"/>
      <c r="LZT1" s="274"/>
      <c r="LZU1" s="275"/>
      <c r="LZV1" s="274"/>
      <c r="LZW1" s="275"/>
      <c r="LZX1" s="274"/>
      <c r="LZY1" s="275"/>
      <c r="LZZ1" s="274"/>
      <c r="MAA1" s="275"/>
      <c r="MAB1" s="274"/>
      <c r="MAC1" s="275"/>
      <c r="MAD1" s="274"/>
      <c r="MAE1" s="275"/>
      <c r="MAF1" s="274"/>
      <c r="MAG1" s="275"/>
      <c r="MAH1" s="274"/>
      <c r="MAI1" s="275"/>
      <c r="MAJ1" s="274"/>
      <c r="MAK1" s="275"/>
      <c r="MAL1" s="274"/>
      <c r="MAM1" s="275"/>
      <c r="MAN1" s="274"/>
      <c r="MAO1" s="275"/>
      <c r="MAP1" s="274"/>
      <c r="MAQ1" s="275"/>
      <c r="MAR1" s="274"/>
      <c r="MAS1" s="275"/>
      <c r="MAT1" s="274"/>
      <c r="MAU1" s="275"/>
      <c r="MAV1" s="274"/>
      <c r="MAW1" s="275"/>
      <c r="MAX1" s="274"/>
      <c r="MAY1" s="275"/>
      <c r="MAZ1" s="274"/>
      <c r="MBA1" s="275"/>
      <c r="MBB1" s="274"/>
      <c r="MBC1" s="275"/>
      <c r="MBD1" s="274"/>
      <c r="MBE1" s="275"/>
      <c r="MBF1" s="274"/>
      <c r="MBG1" s="275"/>
      <c r="MBH1" s="274"/>
      <c r="MBI1" s="275"/>
      <c r="MBJ1" s="274"/>
      <c r="MBK1" s="275"/>
      <c r="MBL1" s="274"/>
      <c r="MBM1" s="275"/>
      <c r="MBN1" s="274"/>
      <c r="MBO1" s="275"/>
      <c r="MBP1" s="274"/>
      <c r="MBQ1" s="275"/>
      <c r="MBR1" s="274"/>
      <c r="MBS1" s="275"/>
      <c r="MBT1" s="274"/>
      <c r="MBU1" s="275"/>
      <c r="MBV1" s="274"/>
      <c r="MBW1" s="275"/>
      <c r="MBX1" s="274"/>
      <c r="MBY1" s="275"/>
      <c r="MBZ1" s="274"/>
      <c r="MCA1" s="275"/>
      <c r="MCB1" s="274"/>
      <c r="MCC1" s="275"/>
      <c r="MCD1" s="274"/>
      <c r="MCE1" s="275"/>
      <c r="MCF1" s="274"/>
      <c r="MCG1" s="275"/>
      <c r="MCH1" s="274"/>
      <c r="MCI1" s="275"/>
      <c r="MCJ1" s="274"/>
      <c r="MCK1" s="275"/>
      <c r="MCL1" s="274"/>
      <c r="MCM1" s="275"/>
      <c r="MCN1" s="274"/>
      <c r="MCO1" s="275"/>
      <c r="MCP1" s="274"/>
      <c r="MCQ1" s="275"/>
      <c r="MCR1" s="274"/>
      <c r="MCS1" s="275"/>
      <c r="MCT1" s="274"/>
      <c r="MCU1" s="275"/>
      <c r="MCV1" s="274"/>
      <c r="MCW1" s="275"/>
      <c r="MCX1" s="274"/>
      <c r="MCY1" s="275"/>
      <c r="MCZ1" s="274"/>
      <c r="MDA1" s="275"/>
      <c r="MDB1" s="274"/>
      <c r="MDC1" s="275"/>
      <c r="MDD1" s="274"/>
      <c r="MDE1" s="275"/>
      <c r="MDF1" s="274"/>
      <c r="MDG1" s="275"/>
      <c r="MDH1" s="274"/>
      <c r="MDI1" s="275"/>
      <c r="MDJ1" s="274"/>
      <c r="MDK1" s="275"/>
      <c r="MDL1" s="274"/>
      <c r="MDM1" s="275"/>
      <c r="MDN1" s="274"/>
      <c r="MDO1" s="275"/>
      <c r="MDP1" s="274"/>
      <c r="MDQ1" s="275"/>
      <c r="MDR1" s="274"/>
      <c r="MDS1" s="275"/>
      <c r="MDT1" s="274"/>
      <c r="MDU1" s="275"/>
      <c r="MDV1" s="274"/>
      <c r="MDW1" s="275"/>
      <c r="MDX1" s="274"/>
      <c r="MDY1" s="275"/>
      <c r="MDZ1" s="274"/>
      <c r="MEA1" s="275"/>
      <c r="MEB1" s="274"/>
      <c r="MEC1" s="275"/>
      <c r="MED1" s="274"/>
      <c r="MEE1" s="275"/>
      <c r="MEF1" s="274"/>
      <c r="MEG1" s="275"/>
      <c r="MEH1" s="274"/>
      <c r="MEI1" s="275"/>
      <c r="MEJ1" s="274"/>
      <c r="MEK1" s="275"/>
      <c r="MEL1" s="274"/>
      <c r="MEM1" s="275"/>
      <c r="MEN1" s="274"/>
      <c r="MEO1" s="275"/>
      <c r="MEP1" s="274"/>
      <c r="MEQ1" s="275"/>
      <c r="MER1" s="274"/>
      <c r="MES1" s="275"/>
      <c r="MET1" s="274"/>
      <c r="MEU1" s="275"/>
      <c r="MEV1" s="274"/>
      <c r="MEW1" s="275"/>
      <c r="MEX1" s="274"/>
      <c r="MEY1" s="275"/>
      <c r="MEZ1" s="274"/>
      <c r="MFA1" s="275"/>
      <c r="MFB1" s="274"/>
      <c r="MFC1" s="275"/>
      <c r="MFD1" s="274"/>
      <c r="MFE1" s="275"/>
      <c r="MFF1" s="274"/>
      <c r="MFG1" s="275"/>
      <c r="MFH1" s="274"/>
      <c r="MFI1" s="275"/>
      <c r="MFJ1" s="274"/>
      <c r="MFK1" s="275"/>
      <c r="MFL1" s="274"/>
      <c r="MFM1" s="275"/>
      <c r="MFN1" s="274"/>
      <c r="MFO1" s="275"/>
      <c r="MFP1" s="274"/>
      <c r="MFQ1" s="275"/>
      <c r="MFR1" s="274"/>
      <c r="MFS1" s="275"/>
      <c r="MFT1" s="274"/>
      <c r="MFU1" s="275"/>
      <c r="MFV1" s="274"/>
      <c r="MFW1" s="275"/>
      <c r="MFX1" s="274"/>
      <c r="MFY1" s="275"/>
      <c r="MFZ1" s="274"/>
      <c r="MGA1" s="275"/>
      <c r="MGB1" s="274"/>
      <c r="MGC1" s="275"/>
      <c r="MGD1" s="274"/>
      <c r="MGE1" s="275"/>
      <c r="MGF1" s="274"/>
      <c r="MGG1" s="275"/>
      <c r="MGH1" s="274"/>
      <c r="MGI1" s="275"/>
      <c r="MGJ1" s="274"/>
      <c r="MGK1" s="275"/>
      <c r="MGL1" s="274"/>
      <c r="MGM1" s="275"/>
      <c r="MGN1" s="274"/>
      <c r="MGO1" s="275"/>
      <c r="MGP1" s="274"/>
      <c r="MGQ1" s="275"/>
      <c r="MGR1" s="274"/>
      <c r="MGS1" s="275"/>
      <c r="MGT1" s="274"/>
      <c r="MGU1" s="275"/>
      <c r="MGV1" s="274"/>
      <c r="MGW1" s="275"/>
      <c r="MGX1" s="274"/>
      <c r="MGY1" s="275"/>
      <c r="MGZ1" s="274"/>
      <c r="MHA1" s="275"/>
      <c r="MHB1" s="274"/>
      <c r="MHC1" s="275"/>
      <c r="MHD1" s="274"/>
      <c r="MHE1" s="275"/>
      <c r="MHF1" s="274"/>
      <c r="MHG1" s="275"/>
      <c r="MHH1" s="274"/>
      <c r="MHI1" s="275"/>
      <c r="MHJ1" s="274"/>
      <c r="MHK1" s="275"/>
      <c r="MHL1" s="274"/>
      <c r="MHM1" s="275"/>
      <c r="MHN1" s="274"/>
      <c r="MHO1" s="275"/>
      <c r="MHP1" s="274"/>
      <c r="MHQ1" s="275"/>
      <c r="MHR1" s="274"/>
      <c r="MHS1" s="275"/>
      <c r="MHT1" s="274"/>
      <c r="MHU1" s="275"/>
      <c r="MHV1" s="274"/>
      <c r="MHW1" s="275"/>
      <c r="MHX1" s="274"/>
      <c r="MHY1" s="275"/>
      <c r="MHZ1" s="274"/>
      <c r="MIA1" s="275"/>
      <c r="MIB1" s="274"/>
      <c r="MIC1" s="275"/>
      <c r="MID1" s="274"/>
      <c r="MIE1" s="275"/>
      <c r="MIF1" s="274"/>
      <c r="MIG1" s="275"/>
      <c r="MIH1" s="274"/>
      <c r="MII1" s="275"/>
      <c r="MIJ1" s="274"/>
      <c r="MIK1" s="275"/>
      <c r="MIL1" s="274"/>
      <c r="MIM1" s="275"/>
      <c r="MIN1" s="274"/>
      <c r="MIO1" s="275"/>
      <c r="MIP1" s="274"/>
      <c r="MIQ1" s="275"/>
      <c r="MIR1" s="274"/>
      <c r="MIS1" s="275"/>
      <c r="MIT1" s="274"/>
      <c r="MIU1" s="275"/>
      <c r="MIV1" s="274"/>
      <c r="MIW1" s="275"/>
      <c r="MIX1" s="274"/>
      <c r="MIY1" s="275"/>
      <c r="MIZ1" s="274"/>
      <c r="MJA1" s="275"/>
      <c r="MJB1" s="274"/>
      <c r="MJC1" s="275"/>
      <c r="MJD1" s="274"/>
      <c r="MJE1" s="275"/>
      <c r="MJF1" s="274"/>
      <c r="MJG1" s="275"/>
      <c r="MJH1" s="274"/>
      <c r="MJI1" s="275"/>
      <c r="MJJ1" s="274"/>
      <c r="MJK1" s="275"/>
      <c r="MJL1" s="274"/>
      <c r="MJM1" s="275"/>
      <c r="MJN1" s="274"/>
      <c r="MJO1" s="275"/>
      <c r="MJP1" s="274"/>
      <c r="MJQ1" s="275"/>
      <c r="MJR1" s="274"/>
      <c r="MJS1" s="275"/>
      <c r="MJT1" s="274"/>
      <c r="MJU1" s="275"/>
      <c r="MJV1" s="274"/>
      <c r="MJW1" s="275"/>
      <c r="MJX1" s="274"/>
      <c r="MJY1" s="275"/>
      <c r="MJZ1" s="274"/>
      <c r="MKA1" s="275"/>
      <c r="MKB1" s="274"/>
      <c r="MKC1" s="275"/>
      <c r="MKD1" s="274"/>
      <c r="MKE1" s="275"/>
      <c r="MKF1" s="274"/>
      <c r="MKG1" s="275"/>
      <c r="MKH1" s="274"/>
      <c r="MKI1" s="275"/>
      <c r="MKJ1" s="274"/>
      <c r="MKK1" s="275"/>
      <c r="MKL1" s="274"/>
      <c r="MKM1" s="275"/>
      <c r="MKN1" s="274"/>
      <c r="MKO1" s="275"/>
      <c r="MKP1" s="274"/>
      <c r="MKQ1" s="275"/>
      <c r="MKR1" s="274"/>
      <c r="MKS1" s="275"/>
      <c r="MKT1" s="274"/>
      <c r="MKU1" s="275"/>
      <c r="MKV1" s="274"/>
      <c r="MKW1" s="275"/>
      <c r="MKX1" s="274"/>
      <c r="MKY1" s="275"/>
      <c r="MKZ1" s="274"/>
      <c r="MLA1" s="275"/>
      <c r="MLB1" s="274"/>
      <c r="MLC1" s="275"/>
      <c r="MLD1" s="274"/>
      <c r="MLE1" s="275"/>
      <c r="MLF1" s="274"/>
      <c r="MLG1" s="275"/>
      <c r="MLH1" s="274"/>
      <c r="MLI1" s="275"/>
      <c r="MLJ1" s="274"/>
      <c r="MLK1" s="275"/>
      <c r="MLL1" s="274"/>
      <c r="MLM1" s="275"/>
      <c r="MLN1" s="274"/>
      <c r="MLO1" s="275"/>
      <c r="MLP1" s="274"/>
      <c r="MLQ1" s="275"/>
      <c r="MLR1" s="274"/>
      <c r="MLS1" s="275"/>
      <c r="MLT1" s="274"/>
      <c r="MLU1" s="275"/>
      <c r="MLV1" s="274"/>
      <c r="MLW1" s="275"/>
      <c r="MLX1" s="274"/>
      <c r="MLY1" s="275"/>
      <c r="MLZ1" s="274"/>
      <c r="MMA1" s="275"/>
      <c r="MMB1" s="274"/>
      <c r="MMC1" s="275"/>
      <c r="MMD1" s="274"/>
      <c r="MME1" s="275"/>
      <c r="MMF1" s="274"/>
      <c r="MMG1" s="275"/>
      <c r="MMH1" s="274"/>
      <c r="MMI1" s="275"/>
      <c r="MMJ1" s="274"/>
      <c r="MMK1" s="275"/>
      <c r="MML1" s="274"/>
      <c r="MMM1" s="275"/>
      <c r="MMN1" s="274"/>
      <c r="MMO1" s="275"/>
      <c r="MMP1" s="274"/>
      <c r="MMQ1" s="275"/>
      <c r="MMR1" s="274"/>
      <c r="MMS1" s="275"/>
      <c r="MMT1" s="274"/>
      <c r="MMU1" s="275"/>
      <c r="MMV1" s="274"/>
      <c r="MMW1" s="275"/>
      <c r="MMX1" s="274"/>
      <c r="MMY1" s="275"/>
      <c r="MMZ1" s="274"/>
      <c r="MNA1" s="275"/>
      <c r="MNB1" s="274"/>
      <c r="MNC1" s="275"/>
      <c r="MND1" s="274"/>
      <c r="MNE1" s="275"/>
      <c r="MNF1" s="274"/>
      <c r="MNG1" s="275"/>
      <c r="MNH1" s="274"/>
      <c r="MNI1" s="275"/>
      <c r="MNJ1" s="274"/>
      <c r="MNK1" s="275"/>
      <c r="MNL1" s="274"/>
      <c r="MNM1" s="275"/>
      <c r="MNN1" s="274"/>
      <c r="MNO1" s="275"/>
      <c r="MNP1" s="274"/>
      <c r="MNQ1" s="275"/>
      <c r="MNR1" s="274"/>
      <c r="MNS1" s="275"/>
      <c r="MNT1" s="274"/>
      <c r="MNU1" s="275"/>
      <c r="MNV1" s="274"/>
      <c r="MNW1" s="275"/>
      <c r="MNX1" s="274"/>
      <c r="MNY1" s="275"/>
      <c r="MNZ1" s="274"/>
      <c r="MOA1" s="275"/>
      <c r="MOB1" s="274"/>
      <c r="MOC1" s="275"/>
      <c r="MOD1" s="274"/>
      <c r="MOE1" s="275"/>
      <c r="MOF1" s="274"/>
      <c r="MOG1" s="275"/>
      <c r="MOH1" s="274"/>
      <c r="MOI1" s="275"/>
      <c r="MOJ1" s="274"/>
      <c r="MOK1" s="275"/>
      <c r="MOL1" s="274"/>
      <c r="MOM1" s="275"/>
      <c r="MON1" s="274"/>
      <c r="MOO1" s="275"/>
      <c r="MOP1" s="274"/>
      <c r="MOQ1" s="275"/>
      <c r="MOR1" s="274"/>
      <c r="MOS1" s="275"/>
      <c r="MOT1" s="274"/>
      <c r="MOU1" s="275"/>
      <c r="MOV1" s="274"/>
      <c r="MOW1" s="275"/>
      <c r="MOX1" s="274"/>
      <c r="MOY1" s="275"/>
      <c r="MOZ1" s="274"/>
      <c r="MPA1" s="275"/>
      <c r="MPB1" s="274"/>
      <c r="MPC1" s="275"/>
      <c r="MPD1" s="274"/>
      <c r="MPE1" s="275"/>
      <c r="MPF1" s="274"/>
      <c r="MPG1" s="275"/>
      <c r="MPH1" s="274"/>
      <c r="MPI1" s="275"/>
      <c r="MPJ1" s="274"/>
      <c r="MPK1" s="275"/>
      <c r="MPL1" s="274"/>
      <c r="MPM1" s="275"/>
      <c r="MPN1" s="274"/>
      <c r="MPO1" s="275"/>
      <c r="MPP1" s="274"/>
      <c r="MPQ1" s="275"/>
      <c r="MPR1" s="274"/>
      <c r="MPS1" s="275"/>
      <c r="MPT1" s="274"/>
      <c r="MPU1" s="275"/>
      <c r="MPV1" s="274"/>
      <c r="MPW1" s="275"/>
      <c r="MPX1" s="274"/>
      <c r="MPY1" s="275"/>
      <c r="MPZ1" s="274"/>
      <c r="MQA1" s="275"/>
      <c r="MQB1" s="274"/>
      <c r="MQC1" s="275"/>
      <c r="MQD1" s="274"/>
      <c r="MQE1" s="275"/>
      <c r="MQF1" s="274"/>
      <c r="MQG1" s="275"/>
      <c r="MQH1" s="274"/>
      <c r="MQI1" s="275"/>
      <c r="MQJ1" s="274"/>
      <c r="MQK1" s="275"/>
      <c r="MQL1" s="274"/>
      <c r="MQM1" s="275"/>
      <c r="MQN1" s="274"/>
      <c r="MQO1" s="275"/>
      <c r="MQP1" s="274"/>
      <c r="MQQ1" s="275"/>
      <c r="MQR1" s="274"/>
      <c r="MQS1" s="275"/>
      <c r="MQT1" s="274"/>
      <c r="MQU1" s="275"/>
      <c r="MQV1" s="274"/>
      <c r="MQW1" s="275"/>
      <c r="MQX1" s="274"/>
      <c r="MQY1" s="275"/>
      <c r="MQZ1" s="274"/>
      <c r="MRA1" s="275"/>
      <c r="MRB1" s="274"/>
      <c r="MRC1" s="275"/>
      <c r="MRD1" s="274"/>
      <c r="MRE1" s="275"/>
      <c r="MRF1" s="274"/>
      <c r="MRG1" s="275"/>
      <c r="MRH1" s="274"/>
      <c r="MRI1" s="275"/>
      <c r="MRJ1" s="274"/>
      <c r="MRK1" s="275"/>
      <c r="MRL1" s="274"/>
      <c r="MRM1" s="275"/>
      <c r="MRN1" s="274"/>
      <c r="MRO1" s="275"/>
      <c r="MRP1" s="274"/>
      <c r="MRQ1" s="275"/>
      <c r="MRR1" s="274"/>
      <c r="MRS1" s="275"/>
      <c r="MRT1" s="274"/>
      <c r="MRU1" s="275"/>
      <c r="MRV1" s="274"/>
      <c r="MRW1" s="275"/>
      <c r="MRX1" s="274"/>
      <c r="MRY1" s="275"/>
      <c r="MRZ1" s="274"/>
      <c r="MSA1" s="275"/>
      <c r="MSB1" s="274"/>
      <c r="MSC1" s="275"/>
      <c r="MSD1" s="274"/>
      <c r="MSE1" s="275"/>
      <c r="MSF1" s="274"/>
      <c r="MSG1" s="275"/>
      <c r="MSH1" s="274"/>
      <c r="MSI1" s="275"/>
      <c r="MSJ1" s="274"/>
      <c r="MSK1" s="275"/>
      <c r="MSL1" s="274"/>
      <c r="MSM1" s="275"/>
      <c r="MSN1" s="274"/>
      <c r="MSO1" s="275"/>
      <c r="MSP1" s="274"/>
      <c r="MSQ1" s="275"/>
      <c r="MSR1" s="274"/>
      <c r="MSS1" s="275"/>
      <c r="MST1" s="274"/>
      <c r="MSU1" s="275"/>
      <c r="MSV1" s="274"/>
      <c r="MSW1" s="275"/>
      <c r="MSX1" s="274"/>
      <c r="MSY1" s="275"/>
      <c r="MSZ1" s="274"/>
      <c r="MTA1" s="275"/>
      <c r="MTB1" s="274"/>
      <c r="MTC1" s="275"/>
      <c r="MTD1" s="274"/>
      <c r="MTE1" s="275"/>
      <c r="MTF1" s="274"/>
      <c r="MTG1" s="275"/>
      <c r="MTH1" s="274"/>
      <c r="MTI1" s="275"/>
      <c r="MTJ1" s="274"/>
      <c r="MTK1" s="275"/>
      <c r="MTL1" s="274"/>
      <c r="MTM1" s="275"/>
      <c r="MTN1" s="274"/>
      <c r="MTO1" s="275"/>
      <c r="MTP1" s="274"/>
      <c r="MTQ1" s="275"/>
      <c r="MTR1" s="274"/>
      <c r="MTS1" s="275"/>
      <c r="MTT1" s="274"/>
      <c r="MTU1" s="275"/>
      <c r="MTV1" s="274"/>
      <c r="MTW1" s="275"/>
      <c r="MTX1" s="274"/>
      <c r="MTY1" s="275"/>
      <c r="MTZ1" s="274"/>
      <c r="MUA1" s="275"/>
      <c r="MUB1" s="274"/>
      <c r="MUC1" s="275"/>
      <c r="MUD1" s="274"/>
      <c r="MUE1" s="275"/>
      <c r="MUF1" s="274"/>
      <c r="MUG1" s="275"/>
      <c r="MUH1" s="274"/>
      <c r="MUI1" s="275"/>
      <c r="MUJ1" s="274"/>
      <c r="MUK1" s="275"/>
      <c r="MUL1" s="274"/>
      <c r="MUM1" s="275"/>
      <c r="MUN1" s="274"/>
      <c r="MUO1" s="275"/>
      <c r="MUP1" s="274"/>
      <c r="MUQ1" s="275"/>
      <c r="MUR1" s="274"/>
      <c r="MUS1" s="275"/>
      <c r="MUT1" s="274"/>
      <c r="MUU1" s="275"/>
      <c r="MUV1" s="274"/>
      <c r="MUW1" s="275"/>
      <c r="MUX1" s="274"/>
      <c r="MUY1" s="275"/>
      <c r="MUZ1" s="274"/>
      <c r="MVA1" s="275"/>
      <c r="MVB1" s="274"/>
      <c r="MVC1" s="275"/>
      <c r="MVD1" s="274"/>
      <c r="MVE1" s="275"/>
      <c r="MVF1" s="274"/>
      <c r="MVG1" s="275"/>
      <c r="MVH1" s="274"/>
      <c r="MVI1" s="275"/>
      <c r="MVJ1" s="274"/>
      <c r="MVK1" s="275"/>
      <c r="MVL1" s="274"/>
      <c r="MVM1" s="275"/>
      <c r="MVN1" s="274"/>
      <c r="MVO1" s="275"/>
      <c r="MVP1" s="274"/>
      <c r="MVQ1" s="275"/>
      <c r="MVR1" s="274"/>
      <c r="MVS1" s="275"/>
      <c r="MVT1" s="274"/>
      <c r="MVU1" s="275"/>
      <c r="MVV1" s="274"/>
      <c r="MVW1" s="275"/>
      <c r="MVX1" s="274"/>
      <c r="MVY1" s="275"/>
      <c r="MVZ1" s="274"/>
      <c r="MWA1" s="275"/>
      <c r="MWB1" s="274"/>
      <c r="MWC1" s="275"/>
      <c r="MWD1" s="274"/>
      <c r="MWE1" s="275"/>
      <c r="MWF1" s="274"/>
      <c r="MWG1" s="275"/>
      <c r="MWH1" s="274"/>
      <c r="MWI1" s="275"/>
      <c r="MWJ1" s="274"/>
      <c r="MWK1" s="275"/>
      <c r="MWL1" s="274"/>
      <c r="MWM1" s="275"/>
      <c r="MWN1" s="274"/>
      <c r="MWO1" s="275"/>
      <c r="MWP1" s="274"/>
      <c r="MWQ1" s="275"/>
      <c r="MWR1" s="274"/>
      <c r="MWS1" s="275"/>
      <c r="MWT1" s="274"/>
      <c r="MWU1" s="275"/>
      <c r="MWV1" s="274"/>
      <c r="MWW1" s="275"/>
      <c r="MWX1" s="274"/>
      <c r="MWY1" s="275"/>
      <c r="MWZ1" s="274"/>
      <c r="MXA1" s="275"/>
      <c r="MXB1" s="274"/>
      <c r="MXC1" s="275"/>
      <c r="MXD1" s="274"/>
      <c r="MXE1" s="275"/>
      <c r="MXF1" s="274"/>
      <c r="MXG1" s="275"/>
      <c r="MXH1" s="274"/>
      <c r="MXI1" s="275"/>
      <c r="MXJ1" s="274"/>
      <c r="MXK1" s="275"/>
      <c r="MXL1" s="274"/>
      <c r="MXM1" s="275"/>
      <c r="MXN1" s="274"/>
      <c r="MXO1" s="275"/>
      <c r="MXP1" s="274"/>
      <c r="MXQ1" s="275"/>
      <c r="MXR1" s="274"/>
      <c r="MXS1" s="275"/>
      <c r="MXT1" s="274"/>
      <c r="MXU1" s="275"/>
      <c r="MXV1" s="274"/>
      <c r="MXW1" s="275"/>
      <c r="MXX1" s="274"/>
      <c r="MXY1" s="275"/>
      <c r="MXZ1" s="274"/>
      <c r="MYA1" s="275"/>
      <c r="MYB1" s="274"/>
      <c r="MYC1" s="275"/>
      <c r="MYD1" s="274"/>
      <c r="MYE1" s="275"/>
      <c r="MYF1" s="274"/>
      <c r="MYG1" s="275"/>
      <c r="MYH1" s="274"/>
      <c r="MYI1" s="275"/>
      <c r="MYJ1" s="274"/>
      <c r="MYK1" s="275"/>
      <c r="MYL1" s="274"/>
      <c r="MYM1" s="275"/>
      <c r="MYN1" s="274"/>
      <c r="MYO1" s="275"/>
      <c r="MYP1" s="274"/>
      <c r="MYQ1" s="275"/>
      <c r="MYR1" s="274"/>
      <c r="MYS1" s="275"/>
      <c r="MYT1" s="274"/>
      <c r="MYU1" s="275"/>
      <c r="MYV1" s="274"/>
      <c r="MYW1" s="275"/>
      <c r="MYX1" s="274"/>
      <c r="MYY1" s="275"/>
      <c r="MYZ1" s="274"/>
      <c r="MZA1" s="275"/>
      <c r="MZB1" s="274"/>
      <c r="MZC1" s="275"/>
      <c r="MZD1" s="274"/>
      <c r="MZE1" s="275"/>
      <c r="MZF1" s="274"/>
      <c r="MZG1" s="275"/>
      <c r="MZH1" s="274"/>
      <c r="MZI1" s="275"/>
      <c r="MZJ1" s="274"/>
      <c r="MZK1" s="275"/>
      <c r="MZL1" s="274"/>
      <c r="MZM1" s="275"/>
      <c r="MZN1" s="274"/>
      <c r="MZO1" s="275"/>
      <c r="MZP1" s="274"/>
      <c r="MZQ1" s="275"/>
      <c r="MZR1" s="274"/>
      <c r="MZS1" s="275"/>
      <c r="MZT1" s="274"/>
      <c r="MZU1" s="275"/>
      <c r="MZV1" s="274"/>
      <c r="MZW1" s="275"/>
      <c r="MZX1" s="274"/>
      <c r="MZY1" s="275"/>
      <c r="MZZ1" s="274"/>
      <c r="NAA1" s="275"/>
      <c r="NAB1" s="274"/>
      <c r="NAC1" s="275"/>
      <c r="NAD1" s="274"/>
      <c r="NAE1" s="275"/>
      <c r="NAF1" s="274"/>
      <c r="NAG1" s="275"/>
      <c r="NAH1" s="274"/>
      <c r="NAI1" s="275"/>
      <c r="NAJ1" s="274"/>
      <c r="NAK1" s="275"/>
      <c r="NAL1" s="274"/>
      <c r="NAM1" s="275"/>
      <c r="NAN1" s="274"/>
      <c r="NAO1" s="275"/>
      <c r="NAP1" s="274"/>
      <c r="NAQ1" s="275"/>
      <c r="NAR1" s="274"/>
      <c r="NAS1" s="275"/>
      <c r="NAT1" s="274"/>
      <c r="NAU1" s="275"/>
      <c r="NAV1" s="274"/>
      <c r="NAW1" s="275"/>
      <c r="NAX1" s="274"/>
      <c r="NAY1" s="275"/>
      <c r="NAZ1" s="274"/>
      <c r="NBA1" s="275"/>
      <c r="NBB1" s="274"/>
      <c r="NBC1" s="275"/>
      <c r="NBD1" s="274"/>
      <c r="NBE1" s="275"/>
      <c r="NBF1" s="274"/>
      <c r="NBG1" s="275"/>
      <c r="NBH1" s="274"/>
      <c r="NBI1" s="275"/>
      <c r="NBJ1" s="274"/>
      <c r="NBK1" s="275"/>
      <c r="NBL1" s="274"/>
      <c r="NBM1" s="275"/>
      <c r="NBN1" s="274"/>
      <c r="NBO1" s="275"/>
      <c r="NBP1" s="274"/>
      <c r="NBQ1" s="275"/>
      <c r="NBR1" s="274"/>
      <c r="NBS1" s="275"/>
      <c r="NBT1" s="274"/>
      <c r="NBU1" s="275"/>
      <c r="NBV1" s="274"/>
      <c r="NBW1" s="275"/>
      <c r="NBX1" s="274"/>
      <c r="NBY1" s="275"/>
      <c r="NBZ1" s="274"/>
      <c r="NCA1" s="275"/>
      <c r="NCB1" s="274"/>
      <c r="NCC1" s="275"/>
      <c r="NCD1" s="274"/>
      <c r="NCE1" s="275"/>
      <c r="NCF1" s="274"/>
      <c r="NCG1" s="275"/>
      <c r="NCH1" s="274"/>
      <c r="NCI1" s="275"/>
      <c r="NCJ1" s="274"/>
      <c r="NCK1" s="275"/>
      <c r="NCL1" s="274"/>
      <c r="NCM1" s="275"/>
      <c r="NCN1" s="274"/>
      <c r="NCO1" s="275"/>
      <c r="NCP1" s="274"/>
      <c r="NCQ1" s="275"/>
      <c r="NCR1" s="274"/>
      <c r="NCS1" s="275"/>
      <c r="NCT1" s="274"/>
      <c r="NCU1" s="275"/>
      <c r="NCV1" s="274"/>
      <c r="NCW1" s="275"/>
      <c r="NCX1" s="274"/>
      <c r="NCY1" s="275"/>
      <c r="NCZ1" s="274"/>
      <c r="NDA1" s="275"/>
      <c r="NDB1" s="274"/>
      <c r="NDC1" s="275"/>
      <c r="NDD1" s="274"/>
      <c r="NDE1" s="275"/>
      <c r="NDF1" s="274"/>
      <c r="NDG1" s="275"/>
      <c r="NDH1" s="274"/>
      <c r="NDI1" s="275"/>
      <c r="NDJ1" s="274"/>
      <c r="NDK1" s="275"/>
      <c r="NDL1" s="274"/>
      <c r="NDM1" s="275"/>
      <c r="NDN1" s="274"/>
      <c r="NDO1" s="275"/>
      <c r="NDP1" s="274"/>
      <c r="NDQ1" s="275"/>
      <c r="NDR1" s="274"/>
      <c r="NDS1" s="275"/>
      <c r="NDT1" s="274"/>
      <c r="NDU1" s="275"/>
      <c r="NDV1" s="274"/>
      <c r="NDW1" s="275"/>
      <c r="NDX1" s="274"/>
      <c r="NDY1" s="275"/>
      <c r="NDZ1" s="274"/>
      <c r="NEA1" s="275"/>
      <c r="NEB1" s="274"/>
      <c r="NEC1" s="275"/>
      <c r="NED1" s="274"/>
      <c r="NEE1" s="275"/>
      <c r="NEF1" s="274"/>
      <c r="NEG1" s="275"/>
      <c r="NEH1" s="274"/>
      <c r="NEI1" s="275"/>
      <c r="NEJ1" s="274"/>
      <c r="NEK1" s="275"/>
      <c r="NEL1" s="274"/>
      <c r="NEM1" s="275"/>
      <c r="NEN1" s="274"/>
      <c r="NEO1" s="275"/>
      <c r="NEP1" s="274"/>
      <c r="NEQ1" s="275"/>
      <c r="NER1" s="274"/>
      <c r="NES1" s="275"/>
      <c r="NET1" s="274"/>
      <c r="NEU1" s="275"/>
      <c r="NEV1" s="274"/>
      <c r="NEW1" s="275"/>
      <c r="NEX1" s="274"/>
      <c r="NEY1" s="275"/>
      <c r="NEZ1" s="274"/>
      <c r="NFA1" s="275"/>
      <c r="NFB1" s="274"/>
      <c r="NFC1" s="275"/>
      <c r="NFD1" s="274"/>
      <c r="NFE1" s="275"/>
      <c r="NFF1" s="274"/>
      <c r="NFG1" s="275"/>
      <c r="NFH1" s="274"/>
      <c r="NFI1" s="275"/>
      <c r="NFJ1" s="274"/>
      <c r="NFK1" s="275"/>
      <c r="NFL1" s="274"/>
      <c r="NFM1" s="275"/>
      <c r="NFN1" s="274"/>
      <c r="NFO1" s="275"/>
      <c r="NFP1" s="274"/>
      <c r="NFQ1" s="275"/>
      <c r="NFR1" s="274"/>
      <c r="NFS1" s="275"/>
      <c r="NFT1" s="274"/>
      <c r="NFU1" s="275"/>
      <c r="NFV1" s="274"/>
      <c r="NFW1" s="275"/>
      <c r="NFX1" s="274"/>
      <c r="NFY1" s="275"/>
      <c r="NFZ1" s="274"/>
      <c r="NGA1" s="275"/>
      <c r="NGB1" s="274"/>
      <c r="NGC1" s="275"/>
      <c r="NGD1" s="274"/>
      <c r="NGE1" s="275"/>
      <c r="NGF1" s="274"/>
      <c r="NGG1" s="275"/>
      <c r="NGH1" s="274"/>
      <c r="NGI1" s="275"/>
      <c r="NGJ1" s="274"/>
      <c r="NGK1" s="275"/>
      <c r="NGL1" s="274"/>
      <c r="NGM1" s="275"/>
      <c r="NGN1" s="274"/>
      <c r="NGO1" s="275"/>
      <c r="NGP1" s="274"/>
      <c r="NGQ1" s="275"/>
      <c r="NGR1" s="274"/>
      <c r="NGS1" s="275"/>
      <c r="NGT1" s="274"/>
      <c r="NGU1" s="275"/>
      <c r="NGV1" s="274"/>
      <c r="NGW1" s="275"/>
      <c r="NGX1" s="274"/>
      <c r="NGY1" s="275"/>
      <c r="NGZ1" s="274"/>
      <c r="NHA1" s="275"/>
      <c r="NHB1" s="274"/>
      <c r="NHC1" s="275"/>
      <c r="NHD1" s="274"/>
      <c r="NHE1" s="275"/>
      <c r="NHF1" s="274"/>
      <c r="NHG1" s="275"/>
      <c r="NHH1" s="274"/>
      <c r="NHI1" s="275"/>
      <c r="NHJ1" s="274"/>
      <c r="NHK1" s="275"/>
      <c r="NHL1" s="274"/>
      <c r="NHM1" s="275"/>
      <c r="NHN1" s="274"/>
      <c r="NHO1" s="275"/>
      <c r="NHP1" s="274"/>
      <c r="NHQ1" s="275"/>
      <c r="NHR1" s="274"/>
      <c r="NHS1" s="275"/>
      <c r="NHT1" s="274"/>
      <c r="NHU1" s="275"/>
      <c r="NHV1" s="274"/>
      <c r="NHW1" s="275"/>
      <c r="NHX1" s="274"/>
      <c r="NHY1" s="275"/>
      <c r="NHZ1" s="274"/>
      <c r="NIA1" s="275"/>
      <c r="NIB1" s="274"/>
      <c r="NIC1" s="275"/>
      <c r="NID1" s="274"/>
      <c r="NIE1" s="275"/>
      <c r="NIF1" s="274"/>
      <c r="NIG1" s="275"/>
      <c r="NIH1" s="274"/>
      <c r="NII1" s="275"/>
      <c r="NIJ1" s="274"/>
      <c r="NIK1" s="275"/>
      <c r="NIL1" s="274"/>
      <c r="NIM1" s="275"/>
      <c r="NIN1" s="274"/>
      <c r="NIO1" s="275"/>
      <c r="NIP1" s="274"/>
      <c r="NIQ1" s="275"/>
      <c r="NIR1" s="274"/>
      <c r="NIS1" s="275"/>
      <c r="NIT1" s="274"/>
      <c r="NIU1" s="275"/>
      <c r="NIV1" s="274"/>
      <c r="NIW1" s="275"/>
      <c r="NIX1" s="274"/>
      <c r="NIY1" s="275"/>
      <c r="NIZ1" s="274"/>
      <c r="NJA1" s="275"/>
      <c r="NJB1" s="274"/>
      <c r="NJC1" s="275"/>
      <c r="NJD1" s="274"/>
      <c r="NJE1" s="275"/>
      <c r="NJF1" s="274"/>
      <c r="NJG1" s="275"/>
      <c r="NJH1" s="274"/>
      <c r="NJI1" s="275"/>
      <c r="NJJ1" s="274"/>
      <c r="NJK1" s="275"/>
      <c r="NJL1" s="274"/>
      <c r="NJM1" s="275"/>
      <c r="NJN1" s="274"/>
      <c r="NJO1" s="275"/>
      <c r="NJP1" s="274"/>
      <c r="NJQ1" s="275"/>
      <c r="NJR1" s="274"/>
      <c r="NJS1" s="275"/>
      <c r="NJT1" s="274"/>
      <c r="NJU1" s="275"/>
      <c r="NJV1" s="274"/>
      <c r="NJW1" s="275"/>
      <c r="NJX1" s="274"/>
      <c r="NJY1" s="275"/>
      <c r="NJZ1" s="274"/>
      <c r="NKA1" s="275"/>
      <c r="NKB1" s="274"/>
      <c r="NKC1" s="275"/>
      <c r="NKD1" s="274"/>
      <c r="NKE1" s="275"/>
      <c r="NKF1" s="274"/>
      <c r="NKG1" s="275"/>
      <c r="NKH1" s="274"/>
      <c r="NKI1" s="275"/>
      <c r="NKJ1" s="274"/>
      <c r="NKK1" s="275"/>
      <c r="NKL1" s="274"/>
      <c r="NKM1" s="275"/>
      <c r="NKN1" s="274"/>
      <c r="NKO1" s="275"/>
      <c r="NKP1" s="274"/>
      <c r="NKQ1" s="275"/>
      <c r="NKR1" s="274"/>
      <c r="NKS1" s="275"/>
      <c r="NKT1" s="274"/>
      <c r="NKU1" s="275"/>
      <c r="NKV1" s="274"/>
      <c r="NKW1" s="275"/>
      <c r="NKX1" s="274"/>
      <c r="NKY1" s="275"/>
      <c r="NKZ1" s="274"/>
      <c r="NLA1" s="275"/>
      <c r="NLB1" s="274"/>
      <c r="NLC1" s="275"/>
      <c r="NLD1" s="274"/>
      <c r="NLE1" s="275"/>
      <c r="NLF1" s="274"/>
      <c r="NLG1" s="275"/>
      <c r="NLH1" s="274"/>
      <c r="NLI1" s="275"/>
      <c r="NLJ1" s="274"/>
      <c r="NLK1" s="275"/>
      <c r="NLL1" s="274"/>
      <c r="NLM1" s="275"/>
      <c r="NLN1" s="274"/>
      <c r="NLO1" s="275"/>
      <c r="NLP1" s="274"/>
      <c r="NLQ1" s="275"/>
      <c r="NLR1" s="274"/>
      <c r="NLS1" s="275"/>
      <c r="NLT1" s="274"/>
      <c r="NLU1" s="275"/>
      <c r="NLV1" s="274"/>
      <c r="NLW1" s="275"/>
      <c r="NLX1" s="274"/>
      <c r="NLY1" s="275"/>
      <c r="NLZ1" s="274"/>
      <c r="NMA1" s="275"/>
      <c r="NMB1" s="274"/>
      <c r="NMC1" s="275"/>
      <c r="NMD1" s="274"/>
      <c r="NME1" s="275"/>
      <c r="NMF1" s="274"/>
      <c r="NMG1" s="275"/>
      <c r="NMH1" s="274"/>
      <c r="NMI1" s="275"/>
      <c r="NMJ1" s="274"/>
      <c r="NMK1" s="275"/>
      <c r="NML1" s="274"/>
      <c r="NMM1" s="275"/>
      <c r="NMN1" s="274"/>
      <c r="NMO1" s="275"/>
      <c r="NMP1" s="274"/>
      <c r="NMQ1" s="275"/>
      <c r="NMR1" s="274"/>
      <c r="NMS1" s="275"/>
      <c r="NMT1" s="274"/>
      <c r="NMU1" s="275"/>
      <c r="NMV1" s="274"/>
      <c r="NMW1" s="275"/>
      <c r="NMX1" s="274"/>
      <c r="NMY1" s="275"/>
      <c r="NMZ1" s="274"/>
      <c r="NNA1" s="275"/>
      <c r="NNB1" s="274"/>
      <c r="NNC1" s="275"/>
      <c r="NND1" s="274"/>
      <c r="NNE1" s="275"/>
      <c r="NNF1" s="274"/>
      <c r="NNG1" s="275"/>
      <c r="NNH1" s="274"/>
      <c r="NNI1" s="275"/>
      <c r="NNJ1" s="274"/>
      <c r="NNK1" s="275"/>
      <c r="NNL1" s="274"/>
      <c r="NNM1" s="275"/>
      <c r="NNN1" s="274"/>
      <c r="NNO1" s="275"/>
      <c r="NNP1" s="274"/>
      <c r="NNQ1" s="275"/>
      <c r="NNR1" s="274"/>
      <c r="NNS1" s="275"/>
      <c r="NNT1" s="274"/>
      <c r="NNU1" s="275"/>
      <c r="NNV1" s="274"/>
      <c r="NNW1" s="275"/>
      <c r="NNX1" s="274"/>
      <c r="NNY1" s="275"/>
      <c r="NNZ1" s="274"/>
      <c r="NOA1" s="275"/>
      <c r="NOB1" s="274"/>
      <c r="NOC1" s="275"/>
      <c r="NOD1" s="274"/>
      <c r="NOE1" s="275"/>
      <c r="NOF1" s="274"/>
      <c r="NOG1" s="275"/>
      <c r="NOH1" s="274"/>
      <c r="NOI1" s="275"/>
      <c r="NOJ1" s="274"/>
      <c r="NOK1" s="275"/>
      <c r="NOL1" s="274"/>
      <c r="NOM1" s="275"/>
      <c r="NON1" s="274"/>
      <c r="NOO1" s="275"/>
      <c r="NOP1" s="274"/>
      <c r="NOQ1" s="275"/>
      <c r="NOR1" s="274"/>
      <c r="NOS1" s="275"/>
      <c r="NOT1" s="274"/>
      <c r="NOU1" s="275"/>
      <c r="NOV1" s="274"/>
      <c r="NOW1" s="275"/>
      <c r="NOX1" s="274"/>
      <c r="NOY1" s="275"/>
      <c r="NOZ1" s="274"/>
      <c r="NPA1" s="275"/>
      <c r="NPB1" s="274"/>
      <c r="NPC1" s="275"/>
      <c r="NPD1" s="274"/>
      <c r="NPE1" s="275"/>
      <c r="NPF1" s="274"/>
      <c r="NPG1" s="275"/>
      <c r="NPH1" s="274"/>
      <c r="NPI1" s="275"/>
      <c r="NPJ1" s="274"/>
      <c r="NPK1" s="275"/>
      <c r="NPL1" s="274"/>
      <c r="NPM1" s="275"/>
      <c r="NPN1" s="274"/>
      <c r="NPO1" s="275"/>
      <c r="NPP1" s="274"/>
      <c r="NPQ1" s="275"/>
      <c r="NPR1" s="274"/>
      <c r="NPS1" s="275"/>
      <c r="NPT1" s="274"/>
      <c r="NPU1" s="275"/>
      <c r="NPV1" s="274"/>
      <c r="NPW1" s="275"/>
      <c r="NPX1" s="274"/>
      <c r="NPY1" s="275"/>
      <c r="NPZ1" s="274"/>
      <c r="NQA1" s="275"/>
      <c r="NQB1" s="274"/>
      <c r="NQC1" s="275"/>
      <c r="NQD1" s="274"/>
      <c r="NQE1" s="275"/>
      <c r="NQF1" s="274"/>
      <c r="NQG1" s="275"/>
      <c r="NQH1" s="274"/>
      <c r="NQI1" s="275"/>
      <c r="NQJ1" s="274"/>
      <c r="NQK1" s="275"/>
      <c r="NQL1" s="274"/>
      <c r="NQM1" s="275"/>
      <c r="NQN1" s="274"/>
      <c r="NQO1" s="275"/>
      <c r="NQP1" s="274"/>
      <c r="NQQ1" s="275"/>
      <c r="NQR1" s="274"/>
      <c r="NQS1" s="275"/>
      <c r="NQT1" s="274"/>
      <c r="NQU1" s="275"/>
      <c r="NQV1" s="274"/>
      <c r="NQW1" s="275"/>
      <c r="NQX1" s="274"/>
      <c r="NQY1" s="275"/>
      <c r="NQZ1" s="274"/>
      <c r="NRA1" s="275"/>
      <c r="NRB1" s="274"/>
      <c r="NRC1" s="275"/>
      <c r="NRD1" s="274"/>
      <c r="NRE1" s="275"/>
      <c r="NRF1" s="274"/>
      <c r="NRG1" s="275"/>
      <c r="NRH1" s="274"/>
      <c r="NRI1" s="275"/>
      <c r="NRJ1" s="274"/>
      <c r="NRK1" s="275"/>
      <c r="NRL1" s="274"/>
      <c r="NRM1" s="275"/>
      <c r="NRN1" s="274"/>
      <c r="NRO1" s="275"/>
      <c r="NRP1" s="274"/>
      <c r="NRQ1" s="275"/>
      <c r="NRR1" s="274"/>
      <c r="NRS1" s="275"/>
      <c r="NRT1" s="274"/>
      <c r="NRU1" s="275"/>
      <c r="NRV1" s="274"/>
      <c r="NRW1" s="275"/>
      <c r="NRX1" s="274"/>
      <c r="NRY1" s="275"/>
      <c r="NRZ1" s="274"/>
      <c r="NSA1" s="275"/>
      <c r="NSB1" s="274"/>
      <c r="NSC1" s="275"/>
      <c r="NSD1" s="274"/>
      <c r="NSE1" s="275"/>
      <c r="NSF1" s="274"/>
      <c r="NSG1" s="275"/>
      <c r="NSH1" s="274"/>
      <c r="NSI1" s="275"/>
      <c r="NSJ1" s="274"/>
      <c r="NSK1" s="275"/>
      <c r="NSL1" s="274"/>
      <c r="NSM1" s="275"/>
      <c r="NSN1" s="274"/>
      <c r="NSO1" s="275"/>
      <c r="NSP1" s="274"/>
      <c r="NSQ1" s="275"/>
      <c r="NSR1" s="274"/>
      <c r="NSS1" s="275"/>
      <c r="NST1" s="274"/>
      <c r="NSU1" s="275"/>
      <c r="NSV1" s="274"/>
      <c r="NSW1" s="275"/>
      <c r="NSX1" s="274"/>
      <c r="NSY1" s="275"/>
      <c r="NSZ1" s="274"/>
      <c r="NTA1" s="275"/>
      <c r="NTB1" s="274"/>
      <c r="NTC1" s="275"/>
      <c r="NTD1" s="274"/>
      <c r="NTE1" s="275"/>
      <c r="NTF1" s="274"/>
      <c r="NTG1" s="275"/>
      <c r="NTH1" s="274"/>
      <c r="NTI1" s="275"/>
      <c r="NTJ1" s="274"/>
      <c r="NTK1" s="275"/>
      <c r="NTL1" s="274"/>
      <c r="NTM1" s="275"/>
      <c r="NTN1" s="274"/>
      <c r="NTO1" s="275"/>
      <c r="NTP1" s="274"/>
      <c r="NTQ1" s="275"/>
      <c r="NTR1" s="274"/>
      <c r="NTS1" s="275"/>
      <c r="NTT1" s="274"/>
      <c r="NTU1" s="275"/>
      <c r="NTV1" s="274"/>
      <c r="NTW1" s="275"/>
      <c r="NTX1" s="274"/>
      <c r="NTY1" s="275"/>
      <c r="NTZ1" s="274"/>
      <c r="NUA1" s="275"/>
      <c r="NUB1" s="274"/>
      <c r="NUC1" s="275"/>
      <c r="NUD1" s="274"/>
      <c r="NUE1" s="275"/>
      <c r="NUF1" s="274"/>
      <c r="NUG1" s="275"/>
      <c r="NUH1" s="274"/>
      <c r="NUI1" s="275"/>
      <c r="NUJ1" s="274"/>
      <c r="NUK1" s="275"/>
      <c r="NUL1" s="274"/>
      <c r="NUM1" s="275"/>
      <c r="NUN1" s="274"/>
      <c r="NUO1" s="275"/>
      <c r="NUP1" s="274"/>
      <c r="NUQ1" s="275"/>
      <c r="NUR1" s="274"/>
      <c r="NUS1" s="275"/>
      <c r="NUT1" s="274"/>
      <c r="NUU1" s="275"/>
      <c r="NUV1" s="274"/>
      <c r="NUW1" s="275"/>
      <c r="NUX1" s="274"/>
      <c r="NUY1" s="275"/>
      <c r="NUZ1" s="274"/>
      <c r="NVA1" s="275"/>
      <c r="NVB1" s="274"/>
      <c r="NVC1" s="275"/>
      <c r="NVD1" s="274"/>
      <c r="NVE1" s="275"/>
      <c r="NVF1" s="274"/>
      <c r="NVG1" s="275"/>
      <c r="NVH1" s="274"/>
      <c r="NVI1" s="275"/>
      <c r="NVJ1" s="274"/>
      <c r="NVK1" s="275"/>
      <c r="NVL1" s="274"/>
      <c r="NVM1" s="275"/>
      <c r="NVN1" s="274"/>
      <c r="NVO1" s="275"/>
      <c r="NVP1" s="274"/>
      <c r="NVQ1" s="275"/>
      <c r="NVR1" s="274"/>
      <c r="NVS1" s="275"/>
      <c r="NVT1" s="274"/>
      <c r="NVU1" s="275"/>
      <c r="NVV1" s="274"/>
      <c r="NVW1" s="275"/>
      <c r="NVX1" s="274"/>
      <c r="NVY1" s="275"/>
      <c r="NVZ1" s="274"/>
      <c r="NWA1" s="275"/>
      <c r="NWB1" s="274"/>
      <c r="NWC1" s="275"/>
      <c r="NWD1" s="274"/>
      <c r="NWE1" s="275"/>
      <c r="NWF1" s="274"/>
      <c r="NWG1" s="275"/>
      <c r="NWH1" s="274"/>
      <c r="NWI1" s="275"/>
      <c r="NWJ1" s="274"/>
      <c r="NWK1" s="275"/>
      <c r="NWL1" s="274"/>
      <c r="NWM1" s="275"/>
      <c r="NWN1" s="274"/>
      <c r="NWO1" s="275"/>
      <c r="NWP1" s="274"/>
      <c r="NWQ1" s="275"/>
      <c r="NWR1" s="274"/>
      <c r="NWS1" s="275"/>
      <c r="NWT1" s="274"/>
      <c r="NWU1" s="275"/>
      <c r="NWV1" s="274"/>
      <c r="NWW1" s="275"/>
      <c r="NWX1" s="274"/>
      <c r="NWY1" s="275"/>
      <c r="NWZ1" s="274"/>
      <c r="NXA1" s="275"/>
      <c r="NXB1" s="274"/>
      <c r="NXC1" s="275"/>
      <c r="NXD1" s="274"/>
      <c r="NXE1" s="275"/>
      <c r="NXF1" s="274"/>
      <c r="NXG1" s="275"/>
      <c r="NXH1" s="274"/>
      <c r="NXI1" s="275"/>
      <c r="NXJ1" s="274"/>
      <c r="NXK1" s="275"/>
      <c r="NXL1" s="274"/>
      <c r="NXM1" s="275"/>
      <c r="NXN1" s="274"/>
      <c r="NXO1" s="275"/>
      <c r="NXP1" s="274"/>
      <c r="NXQ1" s="275"/>
      <c r="NXR1" s="274"/>
      <c r="NXS1" s="275"/>
      <c r="NXT1" s="274"/>
      <c r="NXU1" s="275"/>
      <c r="NXV1" s="274"/>
      <c r="NXW1" s="275"/>
      <c r="NXX1" s="274"/>
      <c r="NXY1" s="275"/>
      <c r="NXZ1" s="274"/>
      <c r="NYA1" s="275"/>
      <c r="NYB1" s="274"/>
      <c r="NYC1" s="275"/>
      <c r="NYD1" s="274"/>
      <c r="NYE1" s="275"/>
      <c r="NYF1" s="274"/>
      <c r="NYG1" s="275"/>
      <c r="NYH1" s="274"/>
      <c r="NYI1" s="275"/>
      <c r="NYJ1" s="274"/>
      <c r="NYK1" s="275"/>
      <c r="NYL1" s="274"/>
      <c r="NYM1" s="275"/>
      <c r="NYN1" s="274"/>
      <c r="NYO1" s="275"/>
      <c r="NYP1" s="274"/>
      <c r="NYQ1" s="275"/>
      <c r="NYR1" s="274"/>
      <c r="NYS1" s="275"/>
      <c r="NYT1" s="274"/>
      <c r="NYU1" s="275"/>
      <c r="NYV1" s="274"/>
      <c r="NYW1" s="275"/>
      <c r="NYX1" s="274"/>
      <c r="NYY1" s="275"/>
      <c r="NYZ1" s="274"/>
      <c r="NZA1" s="275"/>
      <c r="NZB1" s="274"/>
      <c r="NZC1" s="275"/>
      <c r="NZD1" s="274"/>
      <c r="NZE1" s="275"/>
      <c r="NZF1" s="274"/>
      <c r="NZG1" s="275"/>
      <c r="NZH1" s="274"/>
      <c r="NZI1" s="275"/>
      <c r="NZJ1" s="274"/>
      <c r="NZK1" s="275"/>
      <c r="NZL1" s="274"/>
      <c r="NZM1" s="275"/>
      <c r="NZN1" s="274"/>
      <c r="NZO1" s="275"/>
      <c r="NZP1" s="274"/>
      <c r="NZQ1" s="275"/>
      <c r="NZR1" s="274"/>
      <c r="NZS1" s="275"/>
      <c r="NZT1" s="274"/>
      <c r="NZU1" s="275"/>
      <c r="NZV1" s="274"/>
      <c r="NZW1" s="275"/>
      <c r="NZX1" s="274"/>
      <c r="NZY1" s="275"/>
      <c r="NZZ1" s="274"/>
      <c r="OAA1" s="275"/>
      <c r="OAB1" s="274"/>
      <c r="OAC1" s="275"/>
      <c r="OAD1" s="274"/>
      <c r="OAE1" s="275"/>
      <c r="OAF1" s="274"/>
      <c r="OAG1" s="275"/>
      <c r="OAH1" s="274"/>
      <c r="OAI1" s="275"/>
      <c r="OAJ1" s="274"/>
      <c r="OAK1" s="275"/>
      <c r="OAL1" s="274"/>
      <c r="OAM1" s="275"/>
      <c r="OAN1" s="274"/>
      <c r="OAO1" s="275"/>
      <c r="OAP1" s="274"/>
      <c r="OAQ1" s="275"/>
      <c r="OAR1" s="274"/>
      <c r="OAS1" s="275"/>
      <c r="OAT1" s="274"/>
      <c r="OAU1" s="275"/>
      <c r="OAV1" s="274"/>
      <c r="OAW1" s="275"/>
      <c r="OAX1" s="274"/>
      <c r="OAY1" s="275"/>
      <c r="OAZ1" s="274"/>
      <c r="OBA1" s="275"/>
      <c r="OBB1" s="274"/>
      <c r="OBC1" s="275"/>
      <c r="OBD1" s="274"/>
      <c r="OBE1" s="275"/>
      <c r="OBF1" s="274"/>
      <c r="OBG1" s="275"/>
      <c r="OBH1" s="274"/>
      <c r="OBI1" s="275"/>
      <c r="OBJ1" s="274"/>
      <c r="OBK1" s="275"/>
      <c r="OBL1" s="274"/>
      <c r="OBM1" s="275"/>
      <c r="OBN1" s="274"/>
      <c r="OBO1" s="275"/>
      <c r="OBP1" s="274"/>
      <c r="OBQ1" s="275"/>
      <c r="OBR1" s="274"/>
      <c r="OBS1" s="275"/>
      <c r="OBT1" s="274"/>
      <c r="OBU1" s="275"/>
      <c r="OBV1" s="274"/>
      <c r="OBW1" s="275"/>
      <c r="OBX1" s="274"/>
      <c r="OBY1" s="275"/>
      <c r="OBZ1" s="274"/>
      <c r="OCA1" s="275"/>
      <c r="OCB1" s="274"/>
      <c r="OCC1" s="275"/>
      <c r="OCD1" s="274"/>
      <c r="OCE1" s="275"/>
      <c r="OCF1" s="274"/>
      <c r="OCG1" s="275"/>
      <c r="OCH1" s="274"/>
      <c r="OCI1" s="275"/>
      <c r="OCJ1" s="274"/>
      <c r="OCK1" s="275"/>
      <c r="OCL1" s="274"/>
      <c r="OCM1" s="275"/>
      <c r="OCN1" s="274"/>
      <c r="OCO1" s="275"/>
      <c r="OCP1" s="274"/>
      <c r="OCQ1" s="275"/>
      <c r="OCR1" s="274"/>
      <c r="OCS1" s="275"/>
      <c r="OCT1" s="274"/>
      <c r="OCU1" s="275"/>
      <c r="OCV1" s="274"/>
      <c r="OCW1" s="275"/>
      <c r="OCX1" s="274"/>
      <c r="OCY1" s="275"/>
      <c r="OCZ1" s="274"/>
      <c r="ODA1" s="275"/>
      <c r="ODB1" s="274"/>
      <c r="ODC1" s="275"/>
      <c r="ODD1" s="274"/>
      <c r="ODE1" s="275"/>
      <c r="ODF1" s="274"/>
      <c r="ODG1" s="275"/>
      <c r="ODH1" s="274"/>
      <c r="ODI1" s="275"/>
      <c r="ODJ1" s="274"/>
      <c r="ODK1" s="275"/>
      <c r="ODL1" s="274"/>
      <c r="ODM1" s="275"/>
      <c r="ODN1" s="274"/>
      <c r="ODO1" s="275"/>
      <c r="ODP1" s="274"/>
      <c r="ODQ1" s="275"/>
      <c r="ODR1" s="274"/>
      <c r="ODS1" s="275"/>
      <c r="ODT1" s="274"/>
      <c r="ODU1" s="275"/>
      <c r="ODV1" s="274"/>
      <c r="ODW1" s="275"/>
      <c r="ODX1" s="274"/>
      <c r="ODY1" s="275"/>
      <c r="ODZ1" s="274"/>
      <c r="OEA1" s="275"/>
      <c r="OEB1" s="274"/>
      <c r="OEC1" s="275"/>
      <c r="OED1" s="274"/>
      <c r="OEE1" s="275"/>
      <c r="OEF1" s="274"/>
      <c r="OEG1" s="275"/>
      <c r="OEH1" s="274"/>
      <c r="OEI1" s="275"/>
      <c r="OEJ1" s="274"/>
      <c r="OEK1" s="275"/>
      <c r="OEL1" s="274"/>
      <c r="OEM1" s="275"/>
      <c r="OEN1" s="274"/>
      <c r="OEO1" s="275"/>
      <c r="OEP1" s="274"/>
      <c r="OEQ1" s="275"/>
      <c r="OER1" s="274"/>
      <c r="OES1" s="275"/>
      <c r="OET1" s="274"/>
      <c r="OEU1" s="275"/>
      <c r="OEV1" s="274"/>
      <c r="OEW1" s="275"/>
      <c r="OEX1" s="274"/>
      <c r="OEY1" s="275"/>
      <c r="OEZ1" s="274"/>
      <c r="OFA1" s="275"/>
      <c r="OFB1" s="274"/>
      <c r="OFC1" s="275"/>
      <c r="OFD1" s="274"/>
      <c r="OFE1" s="275"/>
      <c r="OFF1" s="274"/>
      <c r="OFG1" s="275"/>
      <c r="OFH1" s="274"/>
      <c r="OFI1" s="275"/>
      <c r="OFJ1" s="274"/>
      <c r="OFK1" s="275"/>
      <c r="OFL1" s="274"/>
      <c r="OFM1" s="275"/>
      <c r="OFN1" s="274"/>
      <c r="OFO1" s="275"/>
      <c r="OFP1" s="274"/>
      <c r="OFQ1" s="275"/>
      <c r="OFR1" s="274"/>
      <c r="OFS1" s="275"/>
      <c r="OFT1" s="274"/>
      <c r="OFU1" s="275"/>
      <c r="OFV1" s="274"/>
      <c r="OFW1" s="275"/>
      <c r="OFX1" s="274"/>
      <c r="OFY1" s="275"/>
      <c r="OFZ1" s="274"/>
      <c r="OGA1" s="275"/>
      <c r="OGB1" s="274"/>
      <c r="OGC1" s="275"/>
      <c r="OGD1" s="274"/>
      <c r="OGE1" s="275"/>
      <c r="OGF1" s="274"/>
      <c r="OGG1" s="275"/>
      <c r="OGH1" s="274"/>
      <c r="OGI1" s="275"/>
      <c r="OGJ1" s="274"/>
      <c r="OGK1" s="275"/>
      <c r="OGL1" s="274"/>
      <c r="OGM1" s="275"/>
      <c r="OGN1" s="274"/>
      <c r="OGO1" s="275"/>
      <c r="OGP1" s="274"/>
      <c r="OGQ1" s="275"/>
      <c r="OGR1" s="274"/>
      <c r="OGS1" s="275"/>
      <c r="OGT1" s="274"/>
      <c r="OGU1" s="275"/>
      <c r="OGV1" s="274"/>
      <c r="OGW1" s="275"/>
      <c r="OGX1" s="274"/>
      <c r="OGY1" s="275"/>
      <c r="OGZ1" s="274"/>
      <c r="OHA1" s="275"/>
      <c r="OHB1" s="274"/>
      <c r="OHC1" s="275"/>
      <c r="OHD1" s="274"/>
      <c r="OHE1" s="275"/>
      <c r="OHF1" s="274"/>
      <c r="OHG1" s="275"/>
      <c r="OHH1" s="274"/>
      <c r="OHI1" s="275"/>
      <c r="OHJ1" s="274"/>
      <c r="OHK1" s="275"/>
      <c r="OHL1" s="274"/>
      <c r="OHM1" s="275"/>
      <c r="OHN1" s="274"/>
      <c r="OHO1" s="275"/>
      <c r="OHP1" s="274"/>
      <c r="OHQ1" s="275"/>
      <c r="OHR1" s="274"/>
      <c r="OHS1" s="275"/>
      <c r="OHT1" s="274"/>
      <c r="OHU1" s="275"/>
      <c r="OHV1" s="274"/>
      <c r="OHW1" s="275"/>
      <c r="OHX1" s="274"/>
      <c r="OHY1" s="275"/>
      <c r="OHZ1" s="274"/>
      <c r="OIA1" s="275"/>
      <c r="OIB1" s="274"/>
      <c r="OIC1" s="275"/>
      <c r="OID1" s="274"/>
      <c r="OIE1" s="275"/>
      <c r="OIF1" s="274"/>
      <c r="OIG1" s="275"/>
      <c r="OIH1" s="274"/>
      <c r="OII1" s="275"/>
      <c r="OIJ1" s="274"/>
      <c r="OIK1" s="275"/>
      <c r="OIL1" s="274"/>
      <c r="OIM1" s="275"/>
      <c r="OIN1" s="274"/>
      <c r="OIO1" s="275"/>
      <c r="OIP1" s="274"/>
      <c r="OIQ1" s="275"/>
      <c r="OIR1" s="274"/>
      <c r="OIS1" s="275"/>
      <c r="OIT1" s="274"/>
      <c r="OIU1" s="275"/>
      <c r="OIV1" s="274"/>
      <c r="OIW1" s="275"/>
      <c r="OIX1" s="274"/>
      <c r="OIY1" s="275"/>
      <c r="OIZ1" s="274"/>
      <c r="OJA1" s="275"/>
      <c r="OJB1" s="274"/>
      <c r="OJC1" s="275"/>
      <c r="OJD1" s="274"/>
      <c r="OJE1" s="275"/>
      <c r="OJF1" s="274"/>
      <c r="OJG1" s="275"/>
      <c r="OJH1" s="274"/>
      <c r="OJI1" s="275"/>
      <c r="OJJ1" s="274"/>
      <c r="OJK1" s="275"/>
      <c r="OJL1" s="274"/>
      <c r="OJM1" s="275"/>
      <c r="OJN1" s="274"/>
      <c r="OJO1" s="275"/>
      <c r="OJP1" s="274"/>
      <c r="OJQ1" s="275"/>
      <c r="OJR1" s="274"/>
      <c r="OJS1" s="275"/>
      <c r="OJT1" s="274"/>
      <c r="OJU1" s="275"/>
      <c r="OJV1" s="274"/>
      <c r="OJW1" s="275"/>
      <c r="OJX1" s="274"/>
      <c r="OJY1" s="275"/>
      <c r="OJZ1" s="274"/>
      <c r="OKA1" s="275"/>
      <c r="OKB1" s="274"/>
      <c r="OKC1" s="275"/>
      <c r="OKD1" s="274"/>
      <c r="OKE1" s="275"/>
      <c r="OKF1" s="274"/>
      <c r="OKG1" s="275"/>
      <c r="OKH1" s="274"/>
      <c r="OKI1" s="275"/>
      <c r="OKJ1" s="274"/>
      <c r="OKK1" s="275"/>
      <c r="OKL1" s="274"/>
      <c r="OKM1" s="275"/>
      <c r="OKN1" s="274"/>
      <c r="OKO1" s="275"/>
      <c r="OKP1" s="274"/>
      <c r="OKQ1" s="275"/>
      <c r="OKR1" s="274"/>
      <c r="OKS1" s="275"/>
      <c r="OKT1" s="274"/>
      <c r="OKU1" s="275"/>
      <c r="OKV1" s="274"/>
      <c r="OKW1" s="275"/>
      <c r="OKX1" s="274"/>
      <c r="OKY1" s="275"/>
      <c r="OKZ1" s="274"/>
      <c r="OLA1" s="275"/>
      <c r="OLB1" s="274"/>
      <c r="OLC1" s="275"/>
      <c r="OLD1" s="274"/>
      <c r="OLE1" s="275"/>
      <c r="OLF1" s="274"/>
      <c r="OLG1" s="275"/>
      <c r="OLH1" s="274"/>
      <c r="OLI1" s="275"/>
      <c r="OLJ1" s="274"/>
      <c r="OLK1" s="275"/>
      <c r="OLL1" s="274"/>
      <c r="OLM1" s="275"/>
      <c r="OLN1" s="274"/>
      <c r="OLO1" s="275"/>
      <c r="OLP1" s="274"/>
      <c r="OLQ1" s="275"/>
      <c r="OLR1" s="274"/>
      <c r="OLS1" s="275"/>
      <c r="OLT1" s="274"/>
      <c r="OLU1" s="275"/>
      <c r="OLV1" s="274"/>
      <c r="OLW1" s="275"/>
      <c r="OLX1" s="274"/>
      <c r="OLY1" s="275"/>
      <c r="OLZ1" s="274"/>
      <c r="OMA1" s="275"/>
      <c r="OMB1" s="274"/>
      <c r="OMC1" s="275"/>
      <c r="OMD1" s="274"/>
      <c r="OME1" s="275"/>
      <c r="OMF1" s="274"/>
      <c r="OMG1" s="275"/>
      <c r="OMH1" s="274"/>
      <c r="OMI1" s="275"/>
      <c r="OMJ1" s="274"/>
      <c r="OMK1" s="275"/>
      <c r="OML1" s="274"/>
      <c r="OMM1" s="275"/>
      <c r="OMN1" s="274"/>
      <c r="OMO1" s="275"/>
      <c r="OMP1" s="274"/>
      <c r="OMQ1" s="275"/>
      <c r="OMR1" s="274"/>
      <c r="OMS1" s="275"/>
      <c r="OMT1" s="274"/>
      <c r="OMU1" s="275"/>
      <c r="OMV1" s="274"/>
      <c r="OMW1" s="275"/>
      <c r="OMX1" s="274"/>
      <c r="OMY1" s="275"/>
      <c r="OMZ1" s="274"/>
      <c r="ONA1" s="275"/>
      <c r="ONB1" s="274"/>
      <c r="ONC1" s="275"/>
      <c r="OND1" s="274"/>
      <c r="ONE1" s="275"/>
      <c r="ONF1" s="274"/>
      <c r="ONG1" s="275"/>
      <c r="ONH1" s="274"/>
      <c r="ONI1" s="275"/>
      <c r="ONJ1" s="274"/>
      <c r="ONK1" s="275"/>
      <c r="ONL1" s="274"/>
      <c r="ONM1" s="275"/>
      <c r="ONN1" s="274"/>
      <c r="ONO1" s="275"/>
      <c r="ONP1" s="274"/>
      <c r="ONQ1" s="275"/>
      <c r="ONR1" s="274"/>
      <c r="ONS1" s="275"/>
      <c r="ONT1" s="274"/>
      <c r="ONU1" s="275"/>
      <c r="ONV1" s="274"/>
      <c r="ONW1" s="275"/>
      <c r="ONX1" s="274"/>
      <c r="ONY1" s="275"/>
      <c r="ONZ1" s="274"/>
      <c r="OOA1" s="275"/>
      <c r="OOB1" s="274"/>
      <c r="OOC1" s="275"/>
      <c r="OOD1" s="274"/>
      <c r="OOE1" s="275"/>
      <c r="OOF1" s="274"/>
      <c r="OOG1" s="275"/>
      <c r="OOH1" s="274"/>
      <c r="OOI1" s="275"/>
      <c r="OOJ1" s="274"/>
      <c r="OOK1" s="275"/>
      <c r="OOL1" s="274"/>
      <c r="OOM1" s="275"/>
      <c r="OON1" s="274"/>
      <c r="OOO1" s="275"/>
      <c r="OOP1" s="274"/>
      <c r="OOQ1" s="275"/>
      <c r="OOR1" s="274"/>
      <c r="OOS1" s="275"/>
      <c r="OOT1" s="274"/>
      <c r="OOU1" s="275"/>
      <c r="OOV1" s="274"/>
      <c r="OOW1" s="275"/>
      <c r="OOX1" s="274"/>
      <c r="OOY1" s="275"/>
      <c r="OOZ1" s="274"/>
      <c r="OPA1" s="275"/>
      <c r="OPB1" s="274"/>
      <c r="OPC1" s="275"/>
      <c r="OPD1" s="274"/>
      <c r="OPE1" s="275"/>
      <c r="OPF1" s="274"/>
      <c r="OPG1" s="275"/>
      <c r="OPH1" s="274"/>
      <c r="OPI1" s="275"/>
      <c r="OPJ1" s="274"/>
      <c r="OPK1" s="275"/>
      <c r="OPL1" s="274"/>
      <c r="OPM1" s="275"/>
      <c r="OPN1" s="274"/>
      <c r="OPO1" s="275"/>
      <c r="OPP1" s="274"/>
      <c r="OPQ1" s="275"/>
      <c r="OPR1" s="274"/>
      <c r="OPS1" s="275"/>
      <c r="OPT1" s="274"/>
      <c r="OPU1" s="275"/>
      <c r="OPV1" s="274"/>
      <c r="OPW1" s="275"/>
      <c r="OPX1" s="274"/>
      <c r="OPY1" s="275"/>
      <c r="OPZ1" s="274"/>
      <c r="OQA1" s="275"/>
      <c r="OQB1" s="274"/>
      <c r="OQC1" s="275"/>
      <c r="OQD1" s="274"/>
      <c r="OQE1" s="275"/>
      <c r="OQF1" s="274"/>
      <c r="OQG1" s="275"/>
      <c r="OQH1" s="274"/>
      <c r="OQI1" s="275"/>
      <c r="OQJ1" s="274"/>
      <c r="OQK1" s="275"/>
      <c r="OQL1" s="274"/>
      <c r="OQM1" s="275"/>
      <c r="OQN1" s="274"/>
      <c r="OQO1" s="275"/>
      <c r="OQP1" s="274"/>
      <c r="OQQ1" s="275"/>
      <c r="OQR1" s="274"/>
      <c r="OQS1" s="275"/>
      <c r="OQT1" s="274"/>
      <c r="OQU1" s="275"/>
      <c r="OQV1" s="274"/>
      <c r="OQW1" s="275"/>
      <c r="OQX1" s="274"/>
      <c r="OQY1" s="275"/>
      <c r="OQZ1" s="274"/>
      <c r="ORA1" s="275"/>
      <c r="ORB1" s="274"/>
      <c r="ORC1" s="275"/>
      <c r="ORD1" s="274"/>
      <c r="ORE1" s="275"/>
      <c r="ORF1" s="274"/>
      <c r="ORG1" s="275"/>
      <c r="ORH1" s="274"/>
      <c r="ORI1" s="275"/>
      <c r="ORJ1" s="274"/>
      <c r="ORK1" s="275"/>
      <c r="ORL1" s="274"/>
      <c r="ORM1" s="275"/>
      <c r="ORN1" s="274"/>
      <c r="ORO1" s="275"/>
      <c r="ORP1" s="274"/>
      <c r="ORQ1" s="275"/>
      <c r="ORR1" s="274"/>
      <c r="ORS1" s="275"/>
      <c r="ORT1" s="274"/>
      <c r="ORU1" s="275"/>
      <c r="ORV1" s="274"/>
      <c r="ORW1" s="275"/>
      <c r="ORX1" s="274"/>
      <c r="ORY1" s="275"/>
      <c r="ORZ1" s="274"/>
      <c r="OSA1" s="275"/>
      <c r="OSB1" s="274"/>
      <c r="OSC1" s="275"/>
      <c r="OSD1" s="274"/>
      <c r="OSE1" s="275"/>
      <c r="OSF1" s="274"/>
      <c r="OSG1" s="275"/>
      <c r="OSH1" s="274"/>
      <c r="OSI1" s="275"/>
      <c r="OSJ1" s="274"/>
      <c r="OSK1" s="275"/>
      <c r="OSL1" s="274"/>
      <c r="OSM1" s="275"/>
      <c r="OSN1" s="274"/>
      <c r="OSO1" s="275"/>
      <c r="OSP1" s="274"/>
      <c r="OSQ1" s="275"/>
      <c r="OSR1" s="274"/>
      <c r="OSS1" s="275"/>
      <c r="OST1" s="274"/>
      <c r="OSU1" s="275"/>
      <c r="OSV1" s="274"/>
      <c r="OSW1" s="275"/>
      <c r="OSX1" s="274"/>
      <c r="OSY1" s="275"/>
      <c r="OSZ1" s="274"/>
      <c r="OTA1" s="275"/>
      <c r="OTB1" s="274"/>
      <c r="OTC1" s="275"/>
      <c r="OTD1" s="274"/>
      <c r="OTE1" s="275"/>
      <c r="OTF1" s="274"/>
      <c r="OTG1" s="275"/>
      <c r="OTH1" s="274"/>
      <c r="OTI1" s="275"/>
      <c r="OTJ1" s="274"/>
      <c r="OTK1" s="275"/>
      <c r="OTL1" s="274"/>
      <c r="OTM1" s="275"/>
      <c r="OTN1" s="274"/>
      <c r="OTO1" s="275"/>
      <c r="OTP1" s="274"/>
      <c r="OTQ1" s="275"/>
      <c r="OTR1" s="274"/>
      <c r="OTS1" s="275"/>
      <c r="OTT1" s="274"/>
      <c r="OTU1" s="275"/>
      <c r="OTV1" s="274"/>
      <c r="OTW1" s="275"/>
      <c r="OTX1" s="274"/>
      <c r="OTY1" s="275"/>
      <c r="OTZ1" s="274"/>
      <c r="OUA1" s="275"/>
      <c r="OUB1" s="274"/>
      <c r="OUC1" s="275"/>
      <c r="OUD1" s="274"/>
      <c r="OUE1" s="275"/>
      <c r="OUF1" s="274"/>
      <c r="OUG1" s="275"/>
      <c r="OUH1" s="274"/>
      <c r="OUI1" s="275"/>
      <c r="OUJ1" s="274"/>
      <c r="OUK1" s="275"/>
      <c r="OUL1" s="274"/>
      <c r="OUM1" s="275"/>
      <c r="OUN1" s="274"/>
      <c r="OUO1" s="275"/>
      <c r="OUP1" s="274"/>
      <c r="OUQ1" s="275"/>
      <c r="OUR1" s="274"/>
      <c r="OUS1" s="275"/>
      <c r="OUT1" s="274"/>
      <c r="OUU1" s="275"/>
      <c r="OUV1" s="274"/>
      <c r="OUW1" s="275"/>
      <c r="OUX1" s="274"/>
      <c r="OUY1" s="275"/>
      <c r="OUZ1" s="274"/>
      <c r="OVA1" s="275"/>
      <c r="OVB1" s="274"/>
      <c r="OVC1" s="275"/>
      <c r="OVD1" s="274"/>
      <c r="OVE1" s="275"/>
      <c r="OVF1" s="274"/>
      <c r="OVG1" s="275"/>
      <c r="OVH1" s="274"/>
      <c r="OVI1" s="275"/>
      <c r="OVJ1" s="274"/>
      <c r="OVK1" s="275"/>
      <c r="OVL1" s="274"/>
      <c r="OVM1" s="275"/>
      <c r="OVN1" s="274"/>
      <c r="OVO1" s="275"/>
      <c r="OVP1" s="274"/>
      <c r="OVQ1" s="275"/>
      <c r="OVR1" s="274"/>
      <c r="OVS1" s="275"/>
      <c r="OVT1" s="274"/>
      <c r="OVU1" s="275"/>
      <c r="OVV1" s="274"/>
      <c r="OVW1" s="275"/>
      <c r="OVX1" s="274"/>
      <c r="OVY1" s="275"/>
      <c r="OVZ1" s="274"/>
      <c r="OWA1" s="275"/>
      <c r="OWB1" s="274"/>
      <c r="OWC1" s="275"/>
      <c r="OWD1" s="274"/>
      <c r="OWE1" s="275"/>
      <c r="OWF1" s="274"/>
      <c r="OWG1" s="275"/>
      <c r="OWH1" s="274"/>
      <c r="OWI1" s="275"/>
      <c r="OWJ1" s="274"/>
      <c r="OWK1" s="275"/>
      <c r="OWL1" s="274"/>
      <c r="OWM1" s="275"/>
      <c r="OWN1" s="274"/>
      <c r="OWO1" s="275"/>
      <c r="OWP1" s="274"/>
      <c r="OWQ1" s="275"/>
      <c r="OWR1" s="274"/>
      <c r="OWS1" s="275"/>
      <c r="OWT1" s="274"/>
      <c r="OWU1" s="275"/>
      <c r="OWV1" s="274"/>
      <c r="OWW1" s="275"/>
      <c r="OWX1" s="274"/>
      <c r="OWY1" s="275"/>
      <c r="OWZ1" s="274"/>
      <c r="OXA1" s="275"/>
      <c r="OXB1" s="274"/>
      <c r="OXC1" s="275"/>
      <c r="OXD1" s="274"/>
      <c r="OXE1" s="275"/>
      <c r="OXF1" s="274"/>
      <c r="OXG1" s="275"/>
      <c r="OXH1" s="274"/>
      <c r="OXI1" s="275"/>
      <c r="OXJ1" s="274"/>
      <c r="OXK1" s="275"/>
      <c r="OXL1" s="274"/>
      <c r="OXM1" s="275"/>
      <c r="OXN1" s="274"/>
      <c r="OXO1" s="275"/>
      <c r="OXP1" s="274"/>
      <c r="OXQ1" s="275"/>
      <c r="OXR1" s="274"/>
      <c r="OXS1" s="275"/>
      <c r="OXT1" s="274"/>
      <c r="OXU1" s="275"/>
      <c r="OXV1" s="274"/>
      <c r="OXW1" s="275"/>
      <c r="OXX1" s="274"/>
      <c r="OXY1" s="275"/>
      <c r="OXZ1" s="274"/>
      <c r="OYA1" s="275"/>
      <c r="OYB1" s="274"/>
      <c r="OYC1" s="275"/>
      <c r="OYD1" s="274"/>
      <c r="OYE1" s="275"/>
      <c r="OYF1" s="274"/>
      <c r="OYG1" s="275"/>
      <c r="OYH1" s="274"/>
      <c r="OYI1" s="275"/>
      <c r="OYJ1" s="274"/>
      <c r="OYK1" s="275"/>
      <c r="OYL1" s="274"/>
      <c r="OYM1" s="275"/>
      <c r="OYN1" s="274"/>
      <c r="OYO1" s="275"/>
      <c r="OYP1" s="274"/>
      <c r="OYQ1" s="275"/>
      <c r="OYR1" s="274"/>
      <c r="OYS1" s="275"/>
      <c r="OYT1" s="274"/>
      <c r="OYU1" s="275"/>
      <c r="OYV1" s="274"/>
      <c r="OYW1" s="275"/>
      <c r="OYX1" s="274"/>
      <c r="OYY1" s="275"/>
      <c r="OYZ1" s="274"/>
      <c r="OZA1" s="275"/>
      <c r="OZB1" s="274"/>
      <c r="OZC1" s="275"/>
      <c r="OZD1" s="274"/>
      <c r="OZE1" s="275"/>
      <c r="OZF1" s="274"/>
      <c r="OZG1" s="275"/>
      <c r="OZH1" s="274"/>
      <c r="OZI1" s="275"/>
      <c r="OZJ1" s="274"/>
      <c r="OZK1" s="275"/>
      <c r="OZL1" s="274"/>
      <c r="OZM1" s="275"/>
      <c r="OZN1" s="274"/>
      <c r="OZO1" s="275"/>
      <c r="OZP1" s="274"/>
      <c r="OZQ1" s="275"/>
      <c r="OZR1" s="274"/>
      <c r="OZS1" s="275"/>
      <c r="OZT1" s="274"/>
      <c r="OZU1" s="275"/>
      <c r="OZV1" s="274"/>
      <c r="OZW1" s="275"/>
      <c r="OZX1" s="274"/>
      <c r="OZY1" s="275"/>
      <c r="OZZ1" s="274"/>
      <c r="PAA1" s="275"/>
      <c r="PAB1" s="274"/>
      <c r="PAC1" s="275"/>
      <c r="PAD1" s="274"/>
      <c r="PAE1" s="275"/>
      <c r="PAF1" s="274"/>
      <c r="PAG1" s="275"/>
      <c r="PAH1" s="274"/>
      <c r="PAI1" s="275"/>
      <c r="PAJ1" s="274"/>
      <c r="PAK1" s="275"/>
      <c r="PAL1" s="274"/>
      <c r="PAM1" s="275"/>
      <c r="PAN1" s="274"/>
      <c r="PAO1" s="275"/>
      <c r="PAP1" s="274"/>
      <c r="PAQ1" s="275"/>
      <c r="PAR1" s="274"/>
      <c r="PAS1" s="275"/>
      <c r="PAT1" s="274"/>
      <c r="PAU1" s="275"/>
      <c r="PAV1" s="274"/>
      <c r="PAW1" s="275"/>
      <c r="PAX1" s="274"/>
      <c r="PAY1" s="275"/>
      <c r="PAZ1" s="274"/>
      <c r="PBA1" s="275"/>
      <c r="PBB1" s="274"/>
      <c r="PBC1" s="275"/>
      <c r="PBD1" s="274"/>
      <c r="PBE1" s="275"/>
      <c r="PBF1" s="274"/>
      <c r="PBG1" s="275"/>
      <c r="PBH1" s="274"/>
      <c r="PBI1" s="275"/>
      <c r="PBJ1" s="274"/>
      <c r="PBK1" s="275"/>
      <c r="PBL1" s="274"/>
      <c r="PBM1" s="275"/>
      <c r="PBN1" s="274"/>
      <c r="PBO1" s="275"/>
      <c r="PBP1" s="274"/>
      <c r="PBQ1" s="275"/>
      <c r="PBR1" s="274"/>
      <c r="PBS1" s="275"/>
      <c r="PBT1" s="274"/>
      <c r="PBU1" s="275"/>
      <c r="PBV1" s="274"/>
      <c r="PBW1" s="275"/>
      <c r="PBX1" s="274"/>
      <c r="PBY1" s="275"/>
      <c r="PBZ1" s="274"/>
      <c r="PCA1" s="275"/>
      <c r="PCB1" s="274"/>
      <c r="PCC1" s="275"/>
      <c r="PCD1" s="274"/>
      <c r="PCE1" s="275"/>
      <c r="PCF1" s="274"/>
      <c r="PCG1" s="275"/>
      <c r="PCH1" s="274"/>
      <c r="PCI1" s="275"/>
      <c r="PCJ1" s="274"/>
      <c r="PCK1" s="275"/>
      <c r="PCL1" s="274"/>
      <c r="PCM1" s="275"/>
      <c r="PCN1" s="274"/>
      <c r="PCO1" s="275"/>
      <c r="PCP1" s="274"/>
      <c r="PCQ1" s="275"/>
      <c r="PCR1" s="274"/>
      <c r="PCS1" s="275"/>
      <c r="PCT1" s="274"/>
      <c r="PCU1" s="275"/>
      <c r="PCV1" s="274"/>
      <c r="PCW1" s="275"/>
      <c r="PCX1" s="274"/>
      <c r="PCY1" s="275"/>
      <c r="PCZ1" s="274"/>
      <c r="PDA1" s="275"/>
      <c r="PDB1" s="274"/>
      <c r="PDC1" s="275"/>
      <c r="PDD1" s="274"/>
      <c r="PDE1" s="275"/>
      <c r="PDF1" s="274"/>
      <c r="PDG1" s="275"/>
      <c r="PDH1" s="274"/>
      <c r="PDI1" s="275"/>
      <c r="PDJ1" s="274"/>
      <c r="PDK1" s="275"/>
      <c r="PDL1" s="274"/>
      <c r="PDM1" s="275"/>
      <c r="PDN1" s="274"/>
      <c r="PDO1" s="275"/>
      <c r="PDP1" s="274"/>
      <c r="PDQ1" s="275"/>
      <c r="PDR1" s="274"/>
      <c r="PDS1" s="275"/>
      <c r="PDT1" s="274"/>
      <c r="PDU1" s="275"/>
      <c r="PDV1" s="274"/>
      <c r="PDW1" s="275"/>
      <c r="PDX1" s="274"/>
      <c r="PDY1" s="275"/>
      <c r="PDZ1" s="274"/>
      <c r="PEA1" s="275"/>
      <c r="PEB1" s="274"/>
      <c r="PEC1" s="275"/>
      <c r="PED1" s="274"/>
      <c r="PEE1" s="275"/>
      <c r="PEF1" s="274"/>
      <c r="PEG1" s="275"/>
      <c r="PEH1" s="274"/>
      <c r="PEI1" s="275"/>
      <c r="PEJ1" s="274"/>
      <c r="PEK1" s="275"/>
      <c r="PEL1" s="274"/>
      <c r="PEM1" s="275"/>
      <c r="PEN1" s="274"/>
      <c r="PEO1" s="275"/>
      <c r="PEP1" s="274"/>
      <c r="PEQ1" s="275"/>
      <c r="PER1" s="274"/>
      <c r="PES1" s="275"/>
      <c r="PET1" s="274"/>
      <c r="PEU1" s="275"/>
      <c r="PEV1" s="274"/>
      <c r="PEW1" s="275"/>
      <c r="PEX1" s="274"/>
      <c r="PEY1" s="275"/>
      <c r="PEZ1" s="274"/>
      <c r="PFA1" s="275"/>
      <c r="PFB1" s="274"/>
      <c r="PFC1" s="275"/>
      <c r="PFD1" s="274"/>
      <c r="PFE1" s="275"/>
      <c r="PFF1" s="274"/>
      <c r="PFG1" s="275"/>
      <c r="PFH1" s="274"/>
      <c r="PFI1" s="275"/>
      <c r="PFJ1" s="274"/>
      <c r="PFK1" s="275"/>
      <c r="PFL1" s="274"/>
      <c r="PFM1" s="275"/>
      <c r="PFN1" s="274"/>
      <c r="PFO1" s="275"/>
      <c r="PFP1" s="274"/>
      <c r="PFQ1" s="275"/>
      <c r="PFR1" s="274"/>
      <c r="PFS1" s="275"/>
      <c r="PFT1" s="274"/>
      <c r="PFU1" s="275"/>
      <c r="PFV1" s="274"/>
      <c r="PFW1" s="275"/>
      <c r="PFX1" s="274"/>
      <c r="PFY1" s="275"/>
      <c r="PFZ1" s="274"/>
      <c r="PGA1" s="275"/>
      <c r="PGB1" s="274"/>
      <c r="PGC1" s="275"/>
      <c r="PGD1" s="274"/>
      <c r="PGE1" s="275"/>
      <c r="PGF1" s="274"/>
      <c r="PGG1" s="275"/>
      <c r="PGH1" s="274"/>
      <c r="PGI1" s="275"/>
      <c r="PGJ1" s="274"/>
      <c r="PGK1" s="275"/>
      <c r="PGL1" s="274"/>
      <c r="PGM1" s="275"/>
      <c r="PGN1" s="274"/>
      <c r="PGO1" s="275"/>
      <c r="PGP1" s="274"/>
      <c r="PGQ1" s="275"/>
      <c r="PGR1" s="274"/>
      <c r="PGS1" s="275"/>
      <c r="PGT1" s="274"/>
      <c r="PGU1" s="275"/>
      <c r="PGV1" s="274"/>
      <c r="PGW1" s="275"/>
      <c r="PGX1" s="274"/>
      <c r="PGY1" s="275"/>
      <c r="PGZ1" s="274"/>
      <c r="PHA1" s="275"/>
      <c r="PHB1" s="274"/>
      <c r="PHC1" s="275"/>
      <c r="PHD1" s="274"/>
      <c r="PHE1" s="275"/>
      <c r="PHF1" s="274"/>
      <c r="PHG1" s="275"/>
      <c r="PHH1" s="274"/>
      <c r="PHI1" s="275"/>
      <c r="PHJ1" s="274"/>
      <c r="PHK1" s="275"/>
      <c r="PHL1" s="274"/>
      <c r="PHM1" s="275"/>
      <c r="PHN1" s="274"/>
      <c r="PHO1" s="275"/>
      <c r="PHP1" s="274"/>
      <c r="PHQ1" s="275"/>
      <c r="PHR1" s="274"/>
      <c r="PHS1" s="275"/>
      <c r="PHT1" s="274"/>
      <c r="PHU1" s="275"/>
      <c r="PHV1" s="274"/>
      <c r="PHW1" s="275"/>
      <c r="PHX1" s="274"/>
      <c r="PHY1" s="275"/>
      <c r="PHZ1" s="274"/>
      <c r="PIA1" s="275"/>
      <c r="PIB1" s="274"/>
      <c r="PIC1" s="275"/>
      <c r="PID1" s="274"/>
      <c r="PIE1" s="275"/>
      <c r="PIF1" s="274"/>
      <c r="PIG1" s="275"/>
      <c r="PIH1" s="274"/>
      <c r="PII1" s="275"/>
      <c r="PIJ1" s="274"/>
      <c r="PIK1" s="275"/>
      <c r="PIL1" s="274"/>
      <c r="PIM1" s="275"/>
      <c r="PIN1" s="274"/>
      <c r="PIO1" s="275"/>
      <c r="PIP1" s="274"/>
      <c r="PIQ1" s="275"/>
      <c r="PIR1" s="274"/>
      <c r="PIS1" s="275"/>
      <c r="PIT1" s="274"/>
      <c r="PIU1" s="275"/>
      <c r="PIV1" s="274"/>
      <c r="PIW1" s="275"/>
      <c r="PIX1" s="274"/>
      <c r="PIY1" s="275"/>
      <c r="PIZ1" s="274"/>
      <c r="PJA1" s="275"/>
      <c r="PJB1" s="274"/>
      <c r="PJC1" s="275"/>
      <c r="PJD1" s="274"/>
      <c r="PJE1" s="275"/>
      <c r="PJF1" s="274"/>
      <c r="PJG1" s="275"/>
      <c r="PJH1" s="274"/>
      <c r="PJI1" s="275"/>
      <c r="PJJ1" s="274"/>
      <c r="PJK1" s="275"/>
      <c r="PJL1" s="274"/>
      <c r="PJM1" s="275"/>
      <c r="PJN1" s="274"/>
      <c r="PJO1" s="275"/>
      <c r="PJP1" s="274"/>
      <c r="PJQ1" s="275"/>
      <c r="PJR1" s="274"/>
      <c r="PJS1" s="275"/>
      <c r="PJT1" s="274"/>
      <c r="PJU1" s="275"/>
      <c r="PJV1" s="274"/>
      <c r="PJW1" s="275"/>
      <c r="PJX1" s="274"/>
      <c r="PJY1" s="275"/>
      <c r="PJZ1" s="274"/>
      <c r="PKA1" s="275"/>
      <c r="PKB1" s="274"/>
      <c r="PKC1" s="275"/>
      <c r="PKD1" s="274"/>
      <c r="PKE1" s="275"/>
      <c r="PKF1" s="274"/>
      <c r="PKG1" s="275"/>
      <c r="PKH1" s="274"/>
      <c r="PKI1" s="275"/>
      <c r="PKJ1" s="274"/>
      <c r="PKK1" s="275"/>
      <c r="PKL1" s="274"/>
      <c r="PKM1" s="275"/>
      <c r="PKN1" s="274"/>
      <c r="PKO1" s="275"/>
      <c r="PKP1" s="274"/>
      <c r="PKQ1" s="275"/>
      <c r="PKR1" s="274"/>
      <c r="PKS1" s="275"/>
      <c r="PKT1" s="274"/>
      <c r="PKU1" s="275"/>
      <c r="PKV1" s="274"/>
      <c r="PKW1" s="275"/>
      <c r="PKX1" s="274"/>
      <c r="PKY1" s="275"/>
      <c r="PKZ1" s="274"/>
      <c r="PLA1" s="275"/>
      <c r="PLB1" s="274"/>
      <c r="PLC1" s="275"/>
      <c r="PLD1" s="274"/>
      <c r="PLE1" s="275"/>
      <c r="PLF1" s="274"/>
      <c r="PLG1" s="275"/>
      <c r="PLH1" s="274"/>
      <c r="PLI1" s="275"/>
      <c r="PLJ1" s="274"/>
      <c r="PLK1" s="275"/>
      <c r="PLL1" s="274"/>
      <c r="PLM1" s="275"/>
      <c r="PLN1" s="274"/>
      <c r="PLO1" s="275"/>
      <c r="PLP1" s="274"/>
      <c r="PLQ1" s="275"/>
      <c r="PLR1" s="274"/>
      <c r="PLS1" s="275"/>
      <c r="PLT1" s="274"/>
      <c r="PLU1" s="275"/>
      <c r="PLV1" s="274"/>
      <c r="PLW1" s="275"/>
      <c r="PLX1" s="274"/>
      <c r="PLY1" s="275"/>
      <c r="PLZ1" s="274"/>
      <c r="PMA1" s="275"/>
      <c r="PMB1" s="274"/>
      <c r="PMC1" s="275"/>
      <c r="PMD1" s="274"/>
      <c r="PME1" s="275"/>
      <c r="PMF1" s="274"/>
      <c r="PMG1" s="275"/>
      <c r="PMH1" s="274"/>
      <c r="PMI1" s="275"/>
      <c r="PMJ1" s="274"/>
      <c r="PMK1" s="275"/>
      <c r="PML1" s="274"/>
      <c r="PMM1" s="275"/>
      <c r="PMN1" s="274"/>
      <c r="PMO1" s="275"/>
      <c r="PMP1" s="274"/>
      <c r="PMQ1" s="275"/>
      <c r="PMR1" s="274"/>
      <c r="PMS1" s="275"/>
      <c r="PMT1" s="274"/>
      <c r="PMU1" s="275"/>
      <c r="PMV1" s="274"/>
      <c r="PMW1" s="275"/>
      <c r="PMX1" s="274"/>
      <c r="PMY1" s="275"/>
      <c r="PMZ1" s="274"/>
      <c r="PNA1" s="275"/>
      <c r="PNB1" s="274"/>
      <c r="PNC1" s="275"/>
      <c r="PND1" s="274"/>
      <c r="PNE1" s="275"/>
      <c r="PNF1" s="274"/>
      <c r="PNG1" s="275"/>
      <c r="PNH1" s="274"/>
      <c r="PNI1" s="275"/>
      <c r="PNJ1" s="274"/>
      <c r="PNK1" s="275"/>
      <c r="PNL1" s="274"/>
      <c r="PNM1" s="275"/>
      <c r="PNN1" s="274"/>
      <c r="PNO1" s="275"/>
      <c r="PNP1" s="274"/>
      <c r="PNQ1" s="275"/>
      <c r="PNR1" s="274"/>
      <c r="PNS1" s="275"/>
      <c r="PNT1" s="274"/>
      <c r="PNU1" s="275"/>
      <c r="PNV1" s="274"/>
      <c r="PNW1" s="275"/>
      <c r="PNX1" s="274"/>
      <c r="PNY1" s="275"/>
      <c r="PNZ1" s="274"/>
      <c r="POA1" s="275"/>
      <c r="POB1" s="274"/>
      <c r="POC1" s="275"/>
      <c r="POD1" s="274"/>
      <c r="POE1" s="275"/>
      <c r="POF1" s="274"/>
      <c r="POG1" s="275"/>
      <c r="POH1" s="274"/>
      <c r="POI1" s="275"/>
      <c r="POJ1" s="274"/>
      <c r="POK1" s="275"/>
      <c r="POL1" s="274"/>
      <c r="POM1" s="275"/>
      <c r="PON1" s="274"/>
      <c r="POO1" s="275"/>
      <c r="POP1" s="274"/>
      <c r="POQ1" s="275"/>
      <c r="POR1" s="274"/>
      <c r="POS1" s="275"/>
      <c r="POT1" s="274"/>
      <c r="POU1" s="275"/>
      <c r="POV1" s="274"/>
      <c r="POW1" s="275"/>
      <c r="POX1" s="274"/>
      <c r="POY1" s="275"/>
      <c r="POZ1" s="274"/>
      <c r="PPA1" s="275"/>
      <c r="PPB1" s="274"/>
      <c r="PPC1" s="275"/>
      <c r="PPD1" s="274"/>
      <c r="PPE1" s="275"/>
      <c r="PPF1" s="274"/>
      <c r="PPG1" s="275"/>
      <c r="PPH1" s="274"/>
      <c r="PPI1" s="275"/>
      <c r="PPJ1" s="274"/>
      <c r="PPK1" s="275"/>
      <c r="PPL1" s="274"/>
      <c r="PPM1" s="275"/>
      <c r="PPN1" s="274"/>
      <c r="PPO1" s="275"/>
      <c r="PPP1" s="274"/>
      <c r="PPQ1" s="275"/>
      <c r="PPR1" s="274"/>
      <c r="PPS1" s="275"/>
      <c r="PPT1" s="274"/>
      <c r="PPU1" s="275"/>
      <c r="PPV1" s="274"/>
      <c r="PPW1" s="275"/>
      <c r="PPX1" s="274"/>
      <c r="PPY1" s="275"/>
      <c r="PPZ1" s="274"/>
      <c r="PQA1" s="275"/>
      <c r="PQB1" s="274"/>
      <c r="PQC1" s="275"/>
      <c r="PQD1" s="274"/>
      <c r="PQE1" s="275"/>
      <c r="PQF1" s="274"/>
      <c r="PQG1" s="275"/>
      <c r="PQH1" s="274"/>
      <c r="PQI1" s="275"/>
      <c r="PQJ1" s="274"/>
      <c r="PQK1" s="275"/>
      <c r="PQL1" s="274"/>
      <c r="PQM1" s="275"/>
      <c r="PQN1" s="274"/>
      <c r="PQO1" s="275"/>
      <c r="PQP1" s="274"/>
      <c r="PQQ1" s="275"/>
      <c r="PQR1" s="274"/>
      <c r="PQS1" s="275"/>
      <c r="PQT1" s="274"/>
      <c r="PQU1" s="275"/>
      <c r="PQV1" s="274"/>
      <c r="PQW1" s="275"/>
      <c r="PQX1" s="274"/>
      <c r="PQY1" s="275"/>
      <c r="PQZ1" s="274"/>
      <c r="PRA1" s="275"/>
      <c r="PRB1" s="274"/>
      <c r="PRC1" s="275"/>
      <c r="PRD1" s="274"/>
      <c r="PRE1" s="275"/>
      <c r="PRF1" s="274"/>
      <c r="PRG1" s="275"/>
      <c r="PRH1" s="274"/>
      <c r="PRI1" s="275"/>
      <c r="PRJ1" s="274"/>
      <c r="PRK1" s="275"/>
      <c r="PRL1" s="274"/>
      <c r="PRM1" s="275"/>
      <c r="PRN1" s="274"/>
      <c r="PRO1" s="275"/>
      <c r="PRP1" s="274"/>
      <c r="PRQ1" s="275"/>
      <c r="PRR1" s="274"/>
      <c r="PRS1" s="275"/>
      <c r="PRT1" s="274"/>
      <c r="PRU1" s="275"/>
      <c r="PRV1" s="274"/>
      <c r="PRW1" s="275"/>
      <c r="PRX1" s="274"/>
      <c r="PRY1" s="275"/>
      <c r="PRZ1" s="274"/>
      <c r="PSA1" s="275"/>
      <c r="PSB1" s="274"/>
      <c r="PSC1" s="275"/>
      <c r="PSD1" s="274"/>
      <c r="PSE1" s="275"/>
      <c r="PSF1" s="274"/>
      <c r="PSG1" s="275"/>
      <c r="PSH1" s="274"/>
      <c r="PSI1" s="275"/>
      <c r="PSJ1" s="274"/>
      <c r="PSK1" s="275"/>
      <c r="PSL1" s="274"/>
      <c r="PSM1" s="275"/>
      <c r="PSN1" s="274"/>
      <c r="PSO1" s="275"/>
      <c r="PSP1" s="274"/>
      <c r="PSQ1" s="275"/>
      <c r="PSR1" s="274"/>
      <c r="PSS1" s="275"/>
      <c r="PST1" s="274"/>
      <c r="PSU1" s="275"/>
      <c r="PSV1" s="274"/>
      <c r="PSW1" s="275"/>
      <c r="PSX1" s="274"/>
      <c r="PSY1" s="275"/>
      <c r="PSZ1" s="274"/>
      <c r="PTA1" s="275"/>
      <c r="PTB1" s="274"/>
      <c r="PTC1" s="275"/>
      <c r="PTD1" s="274"/>
      <c r="PTE1" s="275"/>
      <c r="PTF1" s="274"/>
      <c r="PTG1" s="275"/>
      <c r="PTH1" s="274"/>
      <c r="PTI1" s="275"/>
      <c r="PTJ1" s="274"/>
      <c r="PTK1" s="275"/>
      <c r="PTL1" s="274"/>
      <c r="PTM1" s="275"/>
      <c r="PTN1" s="274"/>
      <c r="PTO1" s="275"/>
      <c r="PTP1" s="274"/>
      <c r="PTQ1" s="275"/>
      <c r="PTR1" s="274"/>
      <c r="PTS1" s="275"/>
      <c r="PTT1" s="274"/>
      <c r="PTU1" s="275"/>
      <c r="PTV1" s="274"/>
      <c r="PTW1" s="275"/>
      <c r="PTX1" s="274"/>
      <c r="PTY1" s="275"/>
      <c r="PTZ1" s="274"/>
      <c r="PUA1" s="275"/>
      <c r="PUB1" s="274"/>
      <c r="PUC1" s="275"/>
      <c r="PUD1" s="274"/>
      <c r="PUE1" s="275"/>
      <c r="PUF1" s="274"/>
      <c r="PUG1" s="275"/>
      <c r="PUH1" s="274"/>
      <c r="PUI1" s="275"/>
      <c r="PUJ1" s="274"/>
      <c r="PUK1" s="275"/>
      <c r="PUL1" s="274"/>
      <c r="PUM1" s="275"/>
      <c r="PUN1" s="274"/>
      <c r="PUO1" s="275"/>
      <c r="PUP1" s="274"/>
      <c r="PUQ1" s="275"/>
      <c r="PUR1" s="274"/>
      <c r="PUS1" s="275"/>
      <c r="PUT1" s="274"/>
      <c r="PUU1" s="275"/>
      <c r="PUV1" s="274"/>
      <c r="PUW1" s="275"/>
      <c r="PUX1" s="274"/>
      <c r="PUY1" s="275"/>
      <c r="PUZ1" s="274"/>
      <c r="PVA1" s="275"/>
      <c r="PVB1" s="274"/>
      <c r="PVC1" s="275"/>
      <c r="PVD1" s="274"/>
      <c r="PVE1" s="275"/>
      <c r="PVF1" s="274"/>
      <c r="PVG1" s="275"/>
      <c r="PVH1" s="274"/>
      <c r="PVI1" s="275"/>
      <c r="PVJ1" s="274"/>
      <c r="PVK1" s="275"/>
      <c r="PVL1" s="274"/>
      <c r="PVM1" s="275"/>
      <c r="PVN1" s="274"/>
      <c r="PVO1" s="275"/>
      <c r="PVP1" s="274"/>
      <c r="PVQ1" s="275"/>
      <c r="PVR1" s="274"/>
      <c r="PVS1" s="275"/>
      <c r="PVT1" s="274"/>
      <c r="PVU1" s="275"/>
      <c r="PVV1" s="274"/>
      <c r="PVW1" s="275"/>
      <c r="PVX1" s="274"/>
      <c r="PVY1" s="275"/>
      <c r="PVZ1" s="274"/>
      <c r="PWA1" s="275"/>
      <c r="PWB1" s="274"/>
      <c r="PWC1" s="275"/>
      <c r="PWD1" s="274"/>
      <c r="PWE1" s="275"/>
      <c r="PWF1" s="274"/>
      <c r="PWG1" s="275"/>
      <c r="PWH1" s="274"/>
      <c r="PWI1" s="275"/>
      <c r="PWJ1" s="274"/>
      <c r="PWK1" s="275"/>
      <c r="PWL1" s="274"/>
      <c r="PWM1" s="275"/>
      <c r="PWN1" s="274"/>
      <c r="PWO1" s="275"/>
      <c r="PWP1" s="274"/>
      <c r="PWQ1" s="275"/>
      <c r="PWR1" s="274"/>
      <c r="PWS1" s="275"/>
      <c r="PWT1" s="274"/>
      <c r="PWU1" s="275"/>
      <c r="PWV1" s="274"/>
      <c r="PWW1" s="275"/>
      <c r="PWX1" s="274"/>
      <c r="PWY1" s="275"/>
      <c r="PWZ1" s="274"/>
      <c r="PXA1" s="275"/>
      <c r="PXB1" s="274"/>
      <c r="PXC1" s="275"/>
      <c r="PXD1" s="274"/>
      <c r="PXE1" s="275"/>
      <c r="PXF1" s="274"/>
      <c r="PXG1" s="275"/>
      <c r="PXH1" s="274"/>
      <c r="PXI1" s="275"/>
      <c r="PXJ1" s="274"/>
      <c r="PXK1" s="275"/>
      <c r="PXL1" s="274"/>
      <c r="PXM1" s="275"/>
      <c r="PXN1" s="274"/>
      <c r="PXO1" s="275"/>
      <c r="PXP1" s="274"/>
      <c r="PXQ1" s="275"/>
      <c r="PXR1" s="274"/>
      <c r="PXS1" s="275"/>
      <c r="PXT1" s="274"/>
      <c r="PXU1" s="275"/>
      <c r="PXV1" s="274"/>
      <c r="PXW1" s="275"/>
      <c r="PXX1" s="274"/>
      <c r="PXY1" s="275"/>
      <c r="PXZ1" s="274"/>
      <c r="PYA1" s="275"/>
      <c r="PYB1" s="274"/>
      <c r="PYC1" s="275"/>
      <c r="PYD1" s="274"/>
      <c r="PYE1" s="275"/>
      <c r="PYF1" s="274"/>
      <c r="PYG1" s="275"/>
      <c r="PYH1" s="274"/>
      <c r="PYI1" s="275"/>
      <c r="PYJ1" s="274"/>
      <c r="PYK1" s="275"/>
      <c r="PYL1" s="274"/>
      <c r="PYM1" s="275"/>
      <c r="PYN1" s="274"/>
      <c r="PYO1" s="275"/>
      <c r="PYP1" s="274"/>
      <c r="PYQ1" s="275"/>
      <c r="PYR1" s="274"/>
      <c r="PYS1" s="275"/>
      <c r="PYT1" s="274"/>
      <c r="PYU1" s="275"/>
      <c r="PYV1" s="274"/>
      <c r="PYW1" s="275"/>
      <c r="PYX1" s="274"/>
      <c r="PYY1" s="275"/>
      <c r="PYZ1" s="274"/>
      <c r="PZA1" s="275"/>
      <c r="PZB1" s="274"/>
      <c r="PZC1" s="275"/>
      <c r="PZD1" s="274"/>
      <c r="PZE1" s="275"/>
      <c r="PZF1" s="274"/>
      <c r="PZG1" s="275"/>
      <c r="PZH1" s="274"/>
      <c r="PZI1" s="275"/>
      <c r="PZJ1" s="274"/>
      <c r="PZK1" s="275"/>
      <c r="PZL1" s="274"/>
      <c r="PZM1" s="275"/>
      <c r="PZN1" s="274"/>
      <c r="PZO1" s="275"/>
      <c r="PZP1" s="274"/>
      <c r="PZQ1" s="275"/>
      <c r="PZR1" s="274"/>
      <c r="PZS1" s="275"/>
      <c r="PZT1" s="274"/>
      <c r="PZU1" s="275"/>
      <c r="PZV1" s="274"/>
      <c r="PZW1" s="275"/>
      <c r="PZX1" s="274"/>
      <c r="PZY1" s="275"/>
      <c r="PZZ1" s="274"/>
      <c r="QAA1" s="275"/>
      <c r="QAB1" s="274"/>
      <c r="QAC1" s="275"/>
      <c r="QAD1" s="274"/>
      <c r="QAE1" s="275"/>
      <c r="QAF1" s="274"/>
      <c r="QAG1" s="275"/>
      <c r="QAH1" s="274"/>
      <c r="QAI1" s="275"/>
      <c r="QAJ1" s="274"/>
      <c r="QAK1" s="275"/>
      <c r="QAL1" s="274"/>
      <c r="QAM1" s="275"/>
      <c r="QAN1" s="274"/>
      <c r="QAO1" s="275"/>
      <c r="QAP1" s="274"/>
      <c r="QAQ1" s="275"/>
      <c r="QAR1" s="274"/>
      <c r="QAS1" s="275"/>
      <c r="QAT1" s="274"/>
      <c r="QAU1" s="275"/>
      <c r="QAV1" s="274"/>
      <c r="QAW1" s="275"/>
      <c r="QAX1" s="274"/>
      <c r="QAY1" s="275"/>
      <c r="QAZ1" s="274"/>
      <c r="QBA1" s="275"/>
      <c r="QBB1" s="274"/>
      <c r="QBC1" s="275"/>
      <c r="QBD1" s="274"/>
      <c r="QBE1" s="275"/>
      <c r="QBF1" s="274"/>
      <c r="QBG1" s="275"/>
      <c r="QBH1" s="274"/>
      <c r="QBI1" s="275"/>
      <c r="QBJ1" s="274"/>
      <c r="QBK1" s="275"/>
      <c r="QBL1" s="274"/>
      <c r="QBM1" s="275"/>
      <c r="QBN1" s="274"/>
      <c r="QBO1" s="275"/>
      <c r="QBP1" s="274"/>
      <c r="QBQ1" s="275"/>
      <c r="QBR1" s="274"/>
      <c r="QBS1" s="275"/>
      <c r="QBT1" s="274"/>
      <c r="QBU1" s="275"/>
      <c r="QBV1" s="274"/>
      <c r="QBW1" s="275"/>
      <c r="QBX1" s="274"/>
      <c r="QBY1" s="275"/>
      <c r="QBZ1" s="274"/>
      <c r="QCA1" s="275"/>
      <c r="QCB1" s="274"/>
      <c r="QCC1" s="275"/>
      <c r="QCD1" s="274"/>
      <c r="QCE1" s="275"/>
      <c r="QCF1" s="274"/>
      <c r="QCG1" s="275"/>
      <c r="QCH1" s="274"/>
      <c r="QCI1" s="275"/>
      <c r="QCJ1" s="274"/>
      <c r="QCK1" s="275"/>
      <c r="QCL1" s="274"/>
      <c r="QCM1" s="275"/>
      <c r="QCN1" s="274"/>
      <c r="QCO1" s="275"/>
      <c r="QCP1" s="274"/>
      <c r="QCQ1" s="275"/>
      <c r="QCR1" s="274"/>
      <c r="QCS1" s="275"/>
      <c r="QCT1" s="274"/>
      <c r="QCU1" s="275"/>
      <c r="QCV1" s="274"/>
      <c r="QCW1" s="275"/>
      <c r="QCX1" s="274"/>
      <c r="QCY1" s="275"/>
      <c r="QCZ1" s="274"/>
      <c r="QDA1" s="275"/>
      <c r="QDB1" s="274"/>
      <c r="QDC1" s="275"/>
      <c r="QDD1" s="274"/>
      <c r="QDE1" s="275"/>
      <c r="QDF1" s="274"/>
      <c r="QDG1" s="275"/>
      <c r="QDH1" s="274"/>
      <c r="QDI1" s="275"/>
      <c r="QDJ1" s="274"/>
      <c r="QDK1" s="275"/>
      <c r="QDL1" s="274"/>
      <c r="QDM1" s="275"/>
      <c r="QDN1" s="274"/>
      <c r="QDO1" s="275"/>
      <c r="QDP1" s="274"/>
      <c r="QDQ1" s="275"/>
      <c r="QDR1" s="274"/>
      <c r="QDS1" s="275"/>
      <c r="QDT1" s="274"/>
      <c r="QDU1" s="275"/>
      <c r="QDV1" s="274"/>
      <c r="QDW1" s="275"/>
      <c r="QDX1" s="274"/>
      <c r="QDY1" s="275"/>
      <c r="QDZ1" s="274"/>
      <c r="QEA1" s="275"/>
      <c r="QEB1" s="274"/>
      <c r="QEC1" s="275"/>
      <c r="QED1" s="274"/>
      <c r="QEE1" s="275"/>
      <c r="QEF1" s="274"/>
      <c r="QEG1" s="275"/>
      <c r="QEH1" s="274"/>
      <c r="QEI1" s="275"/>
      <c r="QEJ1" s="274"/>
      <c r="QEK1" s="275"/>
      <c r="QEL1" s="274"/>
      <c r="QEM1" s="275"/>
      <c r="QEN1" s="274"/>
      <c r="QEO1" s="275"/>
      <c r="QEP1" s="274"/>
      <c r="QEQ1" s="275"/>
      <c r="QER1" s="274"/>
      <c r="QES1" s="275"/>
      <c r="QET1" s="274"/>
      <c r="QEU1" s="275"/>
      <c r="QEV1" s="274"/>
      <c r="QEW1" s="275"/>
      <c r="QEX1" s="274"/>
      <c r="QEY1" s="275"/>
      <c r="QEZ1" s="274"/>
      <c r="QFA1" s="275"/>
      <c r="QFB1" s="274"/>
      <c r="QFC1" s="275"/>
      <c r="QFD1" s="274"/>
      <c r="QFE1" s="275"/>
      <c r="QFF1" s="274"/>
      <c r="QFG1" s="275"/>
      <c r="QFH1" s="274"/>
      <c r="QFI1" s="275"/>
      <c r="QFJ1" s="274"/>
      <c r="QFK1" s="275"/>
      <c r="QFL1" s="274"/>
      <c r="QFM1" s="275"/>
      <c r="QFN1" s="274"/>
      <c r="QFO1" s="275"/>
      <c r="QFP1" s="274"/>
      <c r="QFQ1" s="275"/>
      <c r="QFR1" s="274"/>
      <c r="QFS1" s="275"/>
      <c r="QFT1" s="274"/>
      <c r="QFU1" s="275"/>
      <c r="QFV1" s="274"/>
      <c r="QFW1" s="275"/>
      <c r="QFX1" s="274"/>
      <c r="QFY1" s="275"/>
      <c r="QFZ1" s="274"/>
      <c r="QGA1" s="275"/>
      <c r="QGB1" s="274"/>
      <c r="QGC1" s="275"/>
      <c r="QGD1" s="274"/>
      <c r="QGE1" s="275"/>
      <c r="QGF1" s="274"/>
      <c r="QGG1" s="275"/>
      <c r="QGH1" s="274"/>
      <c r="QGI1" s="275"/>
      <c r="QGJ1" s="274"/>
      <c r="QGK1" s="275"/>
      <c r="QGL1" s="274"/>
      <c r="QGM1" s="275"/>
      <c r="QGN1" s="274"/>
      <c r="QGO1" s="275"/>
      <c r="QGP1" s="274"/>
      <c r="QGQ1" s="275"/>
      <c r="QGR1" s="274"/>
      <c r="QGS1" s="275"/>
      <c r="QGT1" s="274"/>
      <c r="QGU1" s="275"/>
      <c r="QGV1" s="274"/>
      <c r="QGW1" s="275"/>
      <c r="QGX1" s="274"/>
      <c r="QGY1" s="275"/>
      <c r="QGZ1" s="274"/>
      <c r="QHA1" s="275"/>
      <c r="QHB1" s="274"/>
      <c r="QHC1" s="275"/>
      <c r="QHD1" s="274"/>
      <c r="QHE1" s="275"/>
      <c r="QHF1" s="274"/>
      <c r="QHG1" s="275"/>
      <c r="QHH1" s="274"/>
      <c r="QHI1" s="275"/>
      <c r="QHJ1" s="274"/>
      <c r="QHK1" s="275"/>
      <c r="QHL1" s="274"/>
      <c r="QHM1" s="275"/>
      <c r="QHN1" s="274"/>
      <c r="QHO1" s="275"/>
      <c r="QHP1" s="274"/>
      <c r="QHQ1" s="275"/>
      <c r="QHR1" s="274"/>
      <c r="QHS1" s="275"/>
      <c r="QHT1" s="274"/>
      <c r="QHU1" s="275"/>
      <c r="QHV1" s="274"/>
      <c r="QHW1" s="275"/>
      <c r="QHX1" s="274"/>
      <c r="QHY1" s="275"/>
      <c r="QHZ1" s="274"/>
      <c r="QIA1" s="275"/>
      <c r="QIB1" s="274"/>
      <c r="QIC1" s="275"/>
      <c r="QID1" s="274"/>
      <c r="QIE1" s="275"/>
      <c r="QIF1" s="274"/>
      <c r="QIG1" s="275"/>
      <c r="QIH1" s="274"/>
      <c r="QII1" s="275"/>
      <c r="QIJ1" s="274"/>
      <c r="QIK1" s="275"/>
      <c r="QIL1" s="274"/>
      <c r="QIM1" s="275"/>
      <c r="QIN1" s="274"/>
      <c r="QIO1" s="275"/>
      <c r="QIP1" s="274"/>
      <c r="QIQ1" s="275"/>
      <c r="QIR1" s="274"/>
      <c r="QIS1" s="275"/>
      <c r="QIT1" s="274"/>
      <c r="QIU1" s="275"/>
      <c r="QIV1" s="274"/>
      <c r="QIW1" s="275"/>
      <c r="QIX1" s="274"/>
      <c r="QIY1" s="275"/>
      <c r="QIZ1" s="274"/>
      <c r="QJA1" s="275"/>
      <c r="QJB1" s="274"/>
      <c r="QJC1" s="275"/>
      <c r="QJD1" s="274"/>
      <c r="QJE1" s="275"/>
      <c r="QJF1" s="274"/>
      <c r="QJG1" s="275"/>
      <c r="QJH1" s="274"/>
      <c r="QJI1" s="275"/>
      <c r="QJJ1" s="274"/>
      <c r="QJK1" s="275"/>
      <c r="QJL1" s="274"/>
      <c r="QJM1" s="275"/>
      <c r="QJN1" s="274"/>
      <c r="QJO1" s="275"/>
      <c r="QJP1" s="274"/>
      <c r="QJQ1" s="275"/>
      <c r="QJR1" s="274"/>
      <c r="QJS1" s="275"/>
      <c r="QJT1" s="274"/>
      <c r="QJU1" s="275"/>
      <c r="QJV1" s="274"/>
      <c r="QJW1" s="275"/>
      <c r="QJX1" s="274"/>
      <c r="QJY1" s="275"/>
      <c r="QJZ1" s="274"/>
      <c r="QKA1" s="275"/>
      <c r="QKB1" s="274"/>
      <c r="QKC1" s="275"/>
      <c r="QKD1" s="274"/>
      <c r="QKE1" s="275"/>
      <c r="QKF1" s="274"/>
      <c r="QKG1" s="275"/>
      <c r="QKH1" s="274"/>
      <c r="QKI1" s="275"/>
      <c r="QKJ1" s="274"/>
      <c r="QKK1" s="275"/>
      <c r="QKL1" s="274"/>
      <c r="QKM1" s="275"/>
      <c r="QKN1" s="274"/>
      <c r="QKO1" s="275"/>
      <c r="QKP1" s="274"/>
      <c r="QKQ1" s="275"/>
      <c r="QKR1" s="274"/>
      <c r="QKS1" s="275"/>
      <c r="QKT1" s="274"/>
      <c r="QKU1" s="275"/>
      <c r="QKV1" s="274"/>
      <c r="QKW1" s="275"/>
      <c r="QKX1" s="274"/>
      <c r="QKY1" s="275"/>
      <c r="QKZ1" s="274"/>
      <c r="QLA1" s="275"/>
      <c r="QLB1" s="274"/>
      <c r="QLC1" s="275"/>
      <c r="QLD1" s="274"/>
      <c r="QLE1" s="275"/>
      <c r="QLF1" s="274"/>
      <c r="QLG1" s="275"/>
      <c r="QLH1" s="274"/>
      <c r="QLI1" s="275"/>
      <c r="QLJ1" s="274"/>
      <c r="QLK1" s="275"/>
      <c r="QLL1" s="274"/>
      <c r="QLM1" s="275"/>
      <c r="QLN1" s="274"/>
      <c r="QLO1" s="275"/>
      <c r="QLP1" s="274"/>
      <c r="QLQ1" s="275"/>
      <c r="QLR1" s="274"/>
      <c r="QLS1" s="275"/>
      <c r="QLT1" s="274"/>
      <c r="QLU1" s="275"/>
      <c r="QLV1" s="274"/>
      <c r="QLW1" s="275"/>
      <c r="QLX1" s="274"/>
      <c r="QLY1" s="275"/>
      <c r="QLZ1" s="274"/>
      <c r="QMA1" s="275"/>
      <c r="QMB1" s="274"/>
      <c r="QMC1" s="275"/>
      <c r="QMD1" s="274"/>
      <c r="QME1" s="275"/>
      <c r="QMF1" s="274"/>
      <c r="QMG1" s="275"/>
      <c r="QMH1" s="274"/>
      <c r="QMI1" s="275"/>
      <c r="QMJ1" s="274"/>
      <c r="QMK1" s="275"/>
      <c r="QML1" s="274"/>
      <c r="QMM1" s="275"/>
      <c r="QMN1" s="274"/>
      <c r="QMO1" s="275"/>
      <c r="QMP1" s="274"/>
      <c r="QMQ1" s="275"/>
      <c r="QMR1" s="274"/>
      <c r="QMS1" s="275"/>
      <c r="QMT1" s="274"/>
      <c r="QMU1" s="275"/>
      <c r="QMV1" s="274"/>
      <c r="QMW1" s="275"/>
      <c r="QMX1" s="274"/>
      <c r="QMY1" s="275"/>
      <c r="QMZ1" s="274"/>
      <c r="QNA1" s="275"/>
      <c r="QNB1" s="274"/>
      <c r="QNC1" s="275"/>
      <c r="QND1" s="274"/>
      <c r="QNE1" s="275"/>
      <c r="QNF1" s="274"/>
      <c r="QNG1" s="275"/>
      <c r="QNH1" s="274"/>
      <c r="QNI1" s="275"/>
      <c r="QNJ1" s="274"/>
      <c r="QNK1" s="275"/>
      <c r="QNL1" s="274"/>
      <c r="QNM1" s="275"/>
      <c r="QNN1" s="274"/>
      <c r="QNO1" s="275"/>
      <c r="QNP1" s="274"/>
      <c r="QNQ1" s="275"/>
      <c r="QNR1" s="274"/>
      <c r="QNS1" s="275"/>
      <c r="QNT1" s="274"/>
      <c r="QNU1" s="275"/>
      <c r="QNV1" s="274"/>
      <c r="QNW1" s="275"/>
      <c r="QNX1" s="274"/>
      <c r="QNY1" s="275"/>
      <c r="QNZ1" s="274"/>
      <c r="QOA1" s="275"/>
      <c r="QOB1" s="274"/>
      <c r="QOC1" s="275"/>
      <c r="QOD1" s="274"/>
      <c r="QOE1" s="275"/>
      <c r="QOF1" s="274"/>
      <c r="QOG1" s="275"/>
      <c r="QOH1" s="274"/>
      <c r="QOI1" s="275"/>
      <c r="QOJ1" s="274"/>
      <c r="QOK1" s="275"/>
      <c r="QOL1" s="274"/>
      <c r="QOM1" s="275"/>
      <c r="QON1" s="274"/>
      <c r="QOO1" s="275"/>
      <c r="QOP1" s="274"/>
      <c r="QOQ1" s="275"/>
      <c r="QOR1" s="274"/>
      <c r="QOS1" s="275"/>
      <c r="QOT1" s="274"/>
      <c r="QOU1" s="275"/>
      <c r="QOV1" s="274"/>
      <c r="QOW1" s="275"/>
      <c r="QOX1" s="274"/>
      <c r="QOY1" s="275"/>
      <c r="QOZ1" s="274"/>
      <c r="QPA1" s="275"/>
      <c r="QPB1" s="274"/>
      <c r="QPC1" s="275"/>
      <c r="QPD1" s="274"/>
      <c r="QPE1" s="275"/>
      <c r="QPF1" s="274"/>
      <c r="QPG1" s="275"/>
      <c r="QPH1" s="274"/>
      <c r="QPI1" s="275"/>
      <c r="QPJ1" s="274"/>
      <c r="QPK1" s="275"/>
      <c r="QPL1" s="274"/>
      <c r="QPM1" s="275"/>
      <c r="QPN1" s="274"/>
      <c r="QPO1" s="275"/>
      <c r="QPP1" s="274"/>
      <c r="QPQ1" s="275"/>
      <c r="QPR1" s="274"/>
      <c r="QPS1" s="275"/>
      <c r="QPT1" s="274"/>
      <c r="QPU1" s="275"/>
      <c r="QPV1" s="274"/>
      <c r="QPW1" s="275"/>
      <c r="QPX1" s="274"/>
      <c r="QPY1" s="275"/>
      <c r="QPZ1" s="274"/>
      <c r="QQA1" s="275"/>
      <c r="QQB1" s="274"/>
      <c r="QQC1" s="275"/>
      <c r="QQD1" s="274"/>
      <c r="QQE1" s="275"/>
      <c r="QQF1" s="274"/>
      <c r="QQG1" s="275"/>
      <c r="QQH1" s="274"/>
      <c r="QQI1" s="275"/>
      <c r="QQJ1" s="274"/>
      <c r="QQK1" s="275"/>
      <c r="QQL1" s="274"/>
      <c r="QQM1" s="275"/>
      <c r="QQN1" s="274"/>
      <c r="QQO1" s="275"/>
      <c r="QQP1" s="274"/>
      <c r="QQQ1" s="275"/>
      <c r="QQR1" s="274"/>
      <c r="QQS1" s="275"/>
      <c r="QQT1" s="274"/>
      <c r="QQU1" s="275"/>
      <c r="QQV1" s="274"/>
      <c r="QQW1" s="275"/>
      <c r="QQX1" s="274"/>
      <c r="QQY1" s="275"/>
      <c r="QQZ1" s="274"/>
      <c r="QRA1" s="275"/>
      <c r="QRB1" s="274"/>
      <c r="QRC1" s="275"/>
      <c r="QRD1" s="274"/>
      <c r="QRE1" s="275"/>
      <c r="QRF1" s="274"/>
      <c r="QRG1" s="275"/>
      <c r="QRH1" s="274"/>
      <c r="QRI1" s="275"/>
      <c r="QRJ1" s="274"/>
      <c r="QRK1" s="275"/>
      <c r="QRL1" s="274"/>
      <c r="QRM1" s="275"/>
      <c r="QRN1" s="274"/>
      <c r="QRO1" s="275"/>
      <c r="QRP1" s="274"/>
      <c r="QRQ1" s="275"/>
      <c r="QRR1" s="274"/>
      <c r="QRS1" s="275"/>
      <c r="QRT1" s="274"/>
      <c r="QRU1" s="275"/>
      <c r="QRV1" s="274"/>
      <c r="QRW1" s="275"/>
      <c r="QRX1" s="274"/>
      <c r="QRY1" s="275"/>
      <c r="QRZ1" s="274"/>
      <c r="QSA1" s="275"/>
      <c r="QSB1" s="274"/>
      <c r="QSC1" s="275"/>
      <c r="QSD1" s="274"/>
      <c r="QSE1" s="275"/>
      <c r="QSF1" s="274"/>
      <c r="QSG1" s="275"/>
      <c r="QSH1" s="274"/>
      <c r="QSI1" s="275"/>
      <c r="QSJ1" s="274"/>
      <c r="QSK1" s="275"/>
      <c r="QSL1" s="274"/>
      <c r="QSM1" s="275"/>
      <c r="QSN1" s="274"/>
      <c r="QSO1" s="275"/>
      <c r="QSP1" s="274"/>
      <c r="QSQ1" s="275"/>
      <c r="QSR1" s="274"/>
      <c r="QSS1" s="275"/>
      <c r="QST1" s="274"/>
      <c r="QSU1" s="275"/>
      <c r="QSV1" s="274"/>
      <c r="QSW1" s="275"/>
      <c r="QSX1" s="274"/>
      <c r="QSY1" s="275"/>
      <c r="QSZ1" s="274"/>
      <c r="QTA1" s="275"/>
      <c r="QTB1" s="274"/>
      <c r="QTC1" s="275"/>
      <c r="QTD1" s="274"/>
      <c r="QTE1" s="275"/>
      <c r="QTF1" s="274"/>
      <c r="QTG1" s="275"/>
      <c r="QTH1" s="274"/>
      <c r="QTI1" s="275"/>
      <c r="QTJ1" s="274"/>
      <c r="QTK1" s="275"/>
      <c r="QTL1" s="274"/>
      <c r="QTM1" s="275"/>
      <c r="QTN1" s="274"/>
      <c r="QTO1" s="275"/>
      <c r="QTP1" s="274"/>
      <c r="QTQ1" s="275"/>
      <c r="QTR1" s="274"/>
      <c r="QTS1" s="275"/>
      <c r="QTT1" s="274"/>
      <c r="QTU1" s="275"/>
      <c r="QTV1" s="274"/>
      <c r="QTW1" s="275"/>
      <c r="QTX1" s="274"/>
      <c r="QTY1" s="275"/>
      <c r="QTZ1" s="274"/>
      <c r="QUA1" s="275"/>
      <c r="QUB1" s="274"/>
      <c r="QUC1" s="275"/>
      <c r="QUD1" s="274"/>
      <c r="QUE1" s="275"/>
      <c r="QUF1" s="274"/>
      <c r="QUG1" s="275"/>
      <c r="QUH1" s="274"/>
      <c r="QUI1" s="275"/>
      <c r="QUJ1" s="274"/>
      <c r="QUK1" s="275"/>
      <c r="QUL1" s="274"/>
      <c r="QUM1" s="275"/>
      <c r="QUN1" s="274"/>
      <c r="QUO1" s="275"/>
      <c r="QUP1" s="274"/>
      <c r="QUQ1" s="275"/>
      <c r="QUR1" s="274"/>
      <c r="QUS1" s="275"/>
      <c r="QUT1" s="274"/>
      <c r="QUU1" s="275"/>
      <c r="QUV1" s="274"/>
      <c r="QUW1" s="275"/>
      <c r="QUX1" s="274"/>
      <c r="QUY1" s="275"/>
      <c r="QUZ1" s="274"/>
      <c r="QVA1" s="275"/>
      <c r="QVB1" s="274"/>
      <c r="QVC1" s="275"/>
      <c r="QVD1" s="274"/>
      <c r="QVE1" s="275"/>
      <c r="QVF1" s="274"/>
      <c r="QVG1" s="275"/>
      <c r="QVH1" s="274"/>
      <c r="QVI1" s="275"/>
      <c r="QVJ1" s="274"/>
      <c r="QVK1" s="275"/>
      <c r="QVL1" s="274"/>
      <c r="QVM1" s="275"/>
      <c r="QVN1" s="274"/>
      <c r="QVO1" s="275"/>
      <c r="QVP1" s="274"/>
      <c r="QVQ1" s="275"/>
      <c r="QVR1" s="274"/>
      <c r="QVS1" s="275"/>
      <c r="QVT1" s="274"/>
      <c r="QVU1" s="275"/>
      <c r="QVV1" s="274"/>
      <c r="QVW1" s="275"/>
      <c r="QVX1" s="274"/>
      <c r="QVY1" s="275"/>
      <c r="QVZ1" s="274"/>
      <c r="QWA1" s="275"/>
      <c r="QWB1" s="274"/>
      <c r="QWC1" s="275"/>
      <c r="QWD1" s="274"/>
      <c r="QWE1" s="275"/>
      <c r="QWF1" s="274"/>
      <c r="QWG1" s="275"/>
      <c r="QWH1" s="274"/>
      <c r="QWI1" s="275"/>
      <c r="QWJ1" s="274"/>
      <c r="QWK1" s="275"/>
      <c r="QWL1" s="274"/>
      <c r="QWM1" s="275"/>
      <c r="QWN1" s="274"/>
      <c r="QWO1" s="275"/>
      <c r="QWP1" s="274"/>
      <c r="QWQ1" s="275"/>
      <c r="QWR1" s="274"/>
      <c r="QWS1" s="275"/>
      <c r="QWT1" s="274"/>
      <c r="QWU1" s="275"/>
      <c r="QWV1" s="274"/>
      <c r="QWW1" s="275"/>
      <c r="QWX1" s="274"/>
      <c r="QWY1" s="275"/>
      <c r="QWZ1" s="274"/>
      <c r="QXA1" s="275"/>
      <c r="QXB1" s="274"/>
      <c r="QXC1" s="275"/>
      <c r="QXD1" s="274"/>
      <c r="QXE1" s="275"/>
      <c r="QXF1" s="274"/>
      <c r="QXG1" s="275"/>
      <c r="QXH1" s="274"/>
      <c r="QXI1" s="275"/>
      <c r="QXJ1" s="274"/>
      <c r="QXK1" s="275"/>
      <c r="QXL1" s="274"/>
      <c r="QXM1" s="275"/>
      <c r="QXN1" s="274"/>
      <c r="QXO1" s="275"/>
      <c r="QXP1" s="274"/>
      <c r="QXQ1" s="275"/>
      <c r="QXR1" s="274"/>
      <c r="QXS1" s="275"/>
      <c r="QXT1" s="274"/>
      <c r="QXU1" s="275"/>
      <c r="QXV1" s="274"/>
      <c r="QXW1" s="275"/>
      <c r="QXX1" s="274"/>
      <c r="QXY1" s="275"/>
      <c r="QXZ1" s="274"/>
      <c r="QYA1" s="275"/>
      <c r="QYB1" s="274"/>
      <c r="QYC1" s="275"/>
      <c r="QYD1" s="274"/>
      <c r="QYE1" s="275"/>
      <c r="QYF1" s="274"/>
      <c r="QYG1" s="275"/>
      <c r="QYH1" s="274"/>
      <c r="QYI1" s="275"/>
      <c r="QYJ1" s="274"/>
      <c r="QYK1" s="275"/>
      <c r="QYL1" s="274"/>
      <c r="QYM1" s="275"/>
      <c r="QYN1" s="274"/>
      <c r="QYO1" s="275"/>
      <c r="QYP1" s="274"/>
      <c r="QYQ1" s="275"/>
      <c r="QYR1" s="274"/>
      <c r="QYS1" s="275"/>
      <c r="QYT1" s="274"/>
      <c r="QYU1" s="275"/>
      <c r="QYV1" s="274"/>
      <c r="QYW1" s="275"/>
      <c r="QYX1" s="274"/>
      <c r="QYY1" s="275"/>
      <c r="QYZ1" s="274"/>
      <c r="QZA1" s="275"/>
      <c r="QZB1" s="274"/>
      <c r="QZC1" s="275"/>
      <c r="QZD1" s="274"/>
      <c r="QZE1" s="275"/>
      <c r="QZF1" s="274"/>
      <c r="QZG1" s="275"/>
      <c r="QZH1" s="274"/>
      <c r="QZI1" s="275"/>
      <c r="QZJ1" s="274"/>
      <c r="QZK1" s="275"/>
      <c r="QZL1" s="274"/>
      <c r="QZM1" s="275"/>
      <c r="QZN1" s="274"/>
      <c r="QZO1" s="275"/>
      <c r="QZP1" s="274"/>
      <c r="QZQ1" s="275"/>
      <c r="QZR1" s="274"/>
      <c r="QZS1" s="275"/>
      <c r="QZT1" s="274"/>
      <c r="QZU1" s="275"/>
      <c r="QZV1" s="274"/>
      <c r="QZW1" s="275"/>
      <c r="QZX1" s="274"/>
      <c r="QZY1" s="275"/>
      <c r="QZZ1" s="274"/>
      <c r="RAA1" s="275"/>
      <c r="RAB1" s="274"/>
      <c r="RAC1" s="275"/>
      <c r="RAD1" s="274"/>
      <c r="RAE1" s="275"/>
      <c r="RAF1" s="274"/>
      <c r="RAG1" s="275"/>
      <c r="RAH1" s="274"/>
      <c r="RAI1" s="275"/>
      <c r="RAJ1" s="274"/>
      <c r="RAK1" s="275"/>
      <c r="RAL1" s="274"/>
      <c r="RAM1" s="275"/>
      <c r="RAN1" s="274"/>
      <c r="RAO1" s="275"/>
      <c r="RAP1" s="274"/>
      <c r="RAQ1" s="275"/>
      <c r="RAR1" s="274"/>
      <c r="RAS1" s="275"/>
      <c r="RAT1" s="274"/>
      <c r="RAU1" s="275"/>
      <c r="RAV1" s="274"/>
      <c r="RAW1" s="275"/>
      <c r="RAX1" s="274"/>
      <c r="RAY1" s="275"/>
      <c r="RAZ1" s="274"/>
      <c r="RBA1" s="275"/>
      <c r="RBB1" s="274"/>
      <c r="RBC1" s="275"/>
      <c r="RBD1" s="274"/>
      <c r="RBE1" s="275"/>
      <c r="RBF1" s="274"/>
      <c r="RBG1" s="275"/>
      <c r="RBH1" s="274"/>
      <c r="RBI1" s="275"/>
      <c r="RBJ1" s="274"/>
      <c r="RBK1" s="275"/>
      <c r="RBL1" s="274"/>
      <c r="RBM1" s="275"/>
      <c r="RBN1" s="274"/>
      <c r="RBO1" s="275"/>
      <c r="RBP1" s="274"/>
      <c r="RBQ1" s="275"/>
      <c r="RBR1" s="274"/>
      <c r="RBS1" s="275"/>
      <c r="RBT1" s="274"/>
      <c r="RBU1" s="275"/>
      <c r="RBV1" s="274"/>
      <c r="RBW1" s="275"/>
      <c r="RBX1" s="274"/>
      <c r="RBY1" s="275"/>
      <c r="RBZ1" s="274"/>
      <c r="RCA1" s="275"/>
      <c r="RCB1" s="274"/>
      <c r="RCC1" s="275"/>
      <c r="RCD1" s="274"/>
      <c r="RCE1" s="275"/>
      <c r="RCF1" s="274"/>
      <c r="RCG1" s="275"/>
      <c r="RCH1" s="274"/>
      <c r="RCI1" s="275"/>
      <c r="RCJ1" s="274"/>
      <c r="RCK1" s="275"/>
      <c r="RCL1" s="274"/>
      <c r="RCM1" s="275"/>
      <c r="RCN1" s="274"/>
      <c r="RCO1" s="275"/>
      <c r="RCP1" s="274"/>
      <c r="RCQ1" s="275"/>
      <c r="RCR1" s="274"/>
      <c r="RCS1" s="275"/>
      <c r="RCT1" s="274"/>
      <c r="RCU1" s="275"/>
      <c r="RCV1" s="274"/>
      <c r="RCW1" s="275"/>
      <c r="RCX1" s="274"/>
      <c r="RCY1" s="275"/>
      <c r="RCZ1" s="274"/>
      <c r="RDA1" s="275"/>
      <c r="RDB1" s="274"/>
      <c r="RDC1" s="275"/>
      <c r="RDD1" s="274"/>
      <c r="RDE1" s="275"/>
      <c r="RDF1" s="274"/>
      <c r="RDG1" s="275"/>
      <c r="RDH1" s="274"/>
      <c r="RDI1" s="275"/>
      <c r="RDJ1" s="274"/>
      <c r="RDK1" s="275"/>
      <c r="RDL1" s="274"/>
      <c r="RDM1" s="275"/>
      <c r="RDN1" s="274"/>
      <c r="RDO1" s="275"/>
      <c r="RDP1" s="274"/>
      <c r="RDQ1" s="275"/>
      <c r="RDR1" s="274"/>
      <c r="RDS1" s="275"/>
      <c r="RDT1" s="274"/>
      <c r="RDU1" s="275"/>
      <c r="RDV1" s="274"/>
      <c r="RDW1" s="275"/>
      <c r="RDX1" s="274"/>
      <c r="RDY1" s="275"/>
      <c r="RDZ1" s="274"/>
      <c r="REA1" s="275"/>
      <c r="REB1" s="274"/>
      <c r="REC1" s="275"/>
      <c r="RED1" s="274"/>
      <c r="REE1" s="275"/>
      <c r="REF1" s="274"/>
      <c r="REG1" s="275"/>
      <c r="REH1" s="274"/>
      <c r="REI1" s="275"/>
      <c r="REJ1" s="274"/>
      <c r="REK1" s="275"/>
      <c r="REL1" s="274"/>
      <c r="REM1" s="275"/>
      <c r="REN1" s="274"/>
      <c r="REO1" s="275"/>
      <c r="REP1" s="274"/>
      <c r="REQ1" s="275"/>
      <c r="RER1" s="274"/>
      <c r="RES1" s="275"/>
      <c r="RET1" s="274"/>
      <c r="REU1" s="275"/>
      <c r="REV1" s="274"/>
      <c r="REW1" s="275"/>
      <c r="REX1" s="274"/>
      <c r="REY1" s="275"/>
      <c r="REZ1" s="274"/>
      <c r="RFA1" s="275"/>
      <c r="RFB1" s="274"/>
      <c r="RFC1" s="275"/>
      <c r="RFD1" s="274"/>
      <c r="RFE1" s="275"/>
      <c r="RFF1" s="274"/>
      <c r="RFG1" s="275"/>
      <c r="RFH1" s="274"/>
      <c r="RFI1" s="275"/>
      <c r="RFJ1" s="274"/>
      <c r="RFK1" s="275"/>
      <c r="RFL1" s="274"/>
      <c r="RFM1" s="275"/>
      <c r="RFN1" s="274"/>
      <c r="RFO1" s="275"/>
      <c r="RFP1" s="274"/>
      <c r="RFQ1" s="275"/>
      <c r="RFR1" s="274"/>
      <c r="RFS1" s="275"/>
      <c r="RFT1" s="274"/>
      <c r="RFU1" s="275"/>
      <c r="RFV1" s="274"/>
      <c r="RFW1" s="275"/>
      <c r="RFX1" s="274"/>
      <c r="RFY1" s="275"/>
      <c r="RFZ1" s="274"/>
      <c r="RGA1" s="275"/>
      <c r="RGB1" s="274"/>
      <c r="RGC1" s="275"/>
      <c r="RGD1" s="274"/>
      <c r="RGE1" s="275"/>
      <c r="RGF1" s="274"/>
      <c r="RGG1" s="275"/>
      <c r="RGH1" s="274"/>
      <c r="RGI1" s="275"/>
      <c r="RGJ1" s="274"/>
      <c r="RGK1" s="275"/>
      <c r="RGL1" s="274"/>
      <c r="RGM1" s="275"/>
      <c r="RGN1" s="274"/>
      <c r="RGO1" s="275"/>
      <c r="RGP1" s="274"/>
      <c r="RGQ1" s="275"/>
      <c r="RGR1" s="274"/>
      <c r="RGS1" s="275"/>
      <c r="RGT1" s="274"/>
      <c r="RGU1" s="275"/>
      <c r="RGV1" s="274"/>
      <c r="RGW1" s="275"/>
      <c r="RGX1" s="274"/>
      <c r="RGY1" s="275"/>
      <c r="RGZ1" s="274"/>
      <c r="RHA1" s="275"/>
      <c r="RHB1" s="274"/>
      <c r="RHC1" s="275"/>
      <c r="RHD1" s="274"/>
      <c r="RHE1" s="275"/>
      <c r="RHF1" s="274"/>
      <c r="RHG1" s="275"/>
      <c r="RHH1" s="274"/>
      <c r="RHI1" s="275"/>
      <c r="RHJ1" s="274"/>
      <c r="RHK1" s="275"/>
      <c r="RHL1" s="274"/>
      <c r="RHM1" s="275"/>
      <c r="RHN1" s="274"/>
      <c r="RHO1" s="275"/>
      <c r="RHP1" s="274"/>
      <c r="RHQ1" s="275"/>
      <c r="RHR1" s="274"/>
      <c r="RHS1" s="275"/>
      <c r="RHT1" s="274"/>
      <c r="RHU1" s="275"/>
      <c r="RHV1" s="274"/>
      <c r="RHW1" s="275"/>
      <c r="RHX1" s="274"/>
      <c r="RHY1" s="275"/>
      <c r="RHZ1" s="274"/>
      <c r="RIA1" s="275"/>
      <c r="RIB1" s="274"/>
      <c r="RIC1" s="275"/>
      <c r="RID1" s="274"/>
      <c r="RIE1" s="275"/>
      <c r="RIF1" s="274"/>
      <c r="RIG1" s="275"/>
      <c r="RIH1" s="274"/>
      <c r="RII1" s="275"/>
      <c r="RIJ1" s="274"/>
      <c r="RIK1" s="275"/>
      <c r="RIL1" s="274"/>
      <c r="RIM1" s="275"/>
      <c r="RIN1" s="274"/>
      <c r="RIO1" s="275"/>
      <c r="RIP1" s="274"/>
      <c r="RIQ1" s="275"/>
      <c r="RIR1" s="274"/>
      <c r="RIS1" s="275"/>
      <c r="RIT1" s="274"/>
      <c r="RIU1" s="275"/>
      <c r="RIV1" s="274"/>
      <c r="RIW1" s="275"/>
      <c r="RIX1" s="274"/>
      <c r="RIY1" s="275"/>
      <c r="RIZ1" s="274"/>
      <c r="RJA1" s="275"/>
      <c r="RJB1" s="274"/>
      <c r="RJC1" s="275"/>
      <c r="RJD1" s="274"/>
      <c r="RJE1" s="275"/>
      <c r="RJF1" s="274"/>
      <c r="RJG1" s="275"/>
      <c r="RJH1" s="274"/>
      <c r="RJI1" s="275"/>
      <c r="RJJ1" s="274"/>
      <c r="RJK1" s="275"/>
      <c r="RJL1" s="274"/>
      <c r="RJM1" s="275"/>
      <c r="RJN1" s="274"/>
      <c r="RJO1" s="275"/>
      <c r="RJP1" s="274"/>
      <c r="RJQ1" s="275"/>
      <c r="RJR1" s="274"/>
      <c r="RJS1" s="275"/>
      <c r="RJT1" s="274"/>
      <c r="RJU1" s="275"/>
      <c r="RJV1" s="274"/>
      <c r="RJW1" s="275"/>
      <c r="RJX1" s="274"/>
      <c r="RJY1" s="275"/>
      <c r="RJZ1" s="274"/>
      <c r="RKA1" s="275"/>
      <c r="RKB1" s="274"/>
      <c r="RKC1" s="275"/>
      <c r="RKD1" s="274"/>
      <c r="RKE1" s="275"/>
      <c r="RKF1" s="274"/>
      <c r="RKG1" s="275"/>
      <c r="RKH1" s="274"/>
      <c r="RKI1" s="275"/>
      <c r="RKJ1" s="274"/>
      <c r="RKK1" s="275"/>
      <c r="RKL1" s="274"/>
      <c r="RKM1" s="275"/>
      <c r="RKN1" s="274"/>
      <c r="RKO1" s="275"/>
      <c r="RKP1" s="274"/>
      <c r="RKQ1" s="275"/>
      <c r="RKR1" s="274"/>
      <c r="RKS1" s="275"/>
      <c r="RKT1" s="274"/>
      <c r="RKU1" s="275"/>
      <c r="RKV1" s="274"/>
      <c r="RKW1" s="275"/>
      <c r="RKX1" s="274"/>
      <c r="RKY1" s="275"/>
      <c r="RKZ1" s="274"/>
      <c r="RLA1" s="275"/>
      <c r="RLB1" s="274"/>
      <c r="RLC1" s="275"/>
      <c r="RLD1" s="274"/>
      <c r="RLE1" s="275"/>
      <c r="RLF1" s="274"/>
      <c r="RLG1" s="275"/>
      <c r="RLH1" s="274"/>
      <c r="RLI1" s="275"/>
      <c r="RLJ1" s="274"/>
      <c r="RLK1" s="275"/>
      <c r="RLL1" s="274"/>
      <c r="RLM1" s="275"/>
      <c r="RLN1" s="274"/>
      <c r="RLO1" s="275"/>
      <c r="RLP1" s="274"/>
      <c r="RLQ1" s="275"/>
      <c r="RLR1" s="274"/>
      <c r="RLS1" s="275"/>
      <c r="RLT1" s="274"/>
      <c r="RLU1" s="275"/>
      <c r="RLV1" s="274"/>
      <c r="RLW1" s="275"/>
      <c r="RLX1" s="274"/>
      <c r="RLY1" s="275"/>
      <c r="RLZ1" s="274"/>
      <c r="RMA1" s="275"/>
      <c r="RMB1" s="274"/>
      <c r="RMC1" s="275"/>
      <c r="RMD1" s="274"/>
      <c r="RME1" s="275"/>
      <c r="RMF1" s="274"/>
      <c r="RMG1" s="275"/>
      <c r="RMH1" s="274"/>
      <c r="RMI1" s="275"/>
      <c r="RMJ1" s="274"/>
      <c r="RMK1" s="275"/>
      <c r="RML1" s="274"/>
      <c r="RMM1" s="275"/>
      <c r="RMN1" s="274"/>
      <c r="RMO1" s="275"/>
      <c r="RMP1" s="274"/>
      <c r="RMQ1" s="275"/>
      <c r="RMR1" s="274"/>
      <c r="RMS1" s="275"/>
      <c r="RMT1" s="274"/>
      <c r="RMU1" s="275"/>
      <c r="RMV1" s="274"/>
      <c r="RMW1" s="275"/>
      <c r="RMX1" s="274"/>
      <c r="RMY1" s="275"/>
      <c r="RMZ1" s="274"/>
      <c r="RNA1" s="275"/>
      <c r="RNB1" s="274"/>
      <c r="RNC1" s="275"/>
      <c r="RND1" s="274"/>
      <c r="RNE1" s="275"/>
      <c r="RNF1" s="274"/>
      <c r="RNG1" s="275"/>
      <c r="RNH1" s="274"/>
      <c r="RNI1" s="275"/>
      <c r="RNJ1" s="274"/>
      <c r="RNK1" s="275"/>
      <c r="RNL1" s="274"/>
      <c r="RNM1" s="275"/>
      <c r="RNN1" s="274"/>
      <c r="RNO1" s="275"/>
      <c r="RNP1" s="274"/>
      <c r="RNQ1" s="275"/>
      <c r="RNR1" s="274"/>
      <c r="RNS1" s="275"/>
      <c r="RNT1" s="274"/>
      <c r="RNU1" s="275"/>
      <c r="RNV1" s="274"/>
      <c r="RNW1" s="275"/>
      <c r="RNX1" s="274"/>
      <c r="RNY1" s="275"/>
      <c r="RNZ1" s="274"/>
      <c r="ROA1" s="275"/>
      <c r="ROB1" s="274"/>
      <c r="ROC1" s="275"/>
      <c r="ROD1" s="274"/>
      <c r="ROE1" s="275"/>
      <c r="ROF1" s="274"/>
      <c r="ROG1" s="275"/>
      <c r="ROH1" s="274"/>
      <c r="ROI1" s="275"/>
      <c r="ROJ1" s="274"/>
      <c r="ROK1" s="275"/>
      <c r="ROL1" s="274"/>
      <c r="ROM1" s="275"/>
      <c r="RON1" s="274"/>
      <c r="ROO1" s="275"/>
      <c r="ROP1" s="274"/>
      <c r="ROQ1" s="275"/>
      <c r="ROR1" s="274"/>
      <c r="ROS1" s="275"/>
      <c r="ROT1" s="274"/>
      <c r="ROU1" s="275"/>
      <c r="ROV1" s="274"/>
      <c r="ROW1" s="275"/>
      <c r="ROX1" s="274"/>
      <c r="ROY1" s="275"/>
      <c r="ROZ1" s="274"/>
      <c r="RPA1" s="275"/>
      <c r="RPB1" s="274"/>
      <c r="RPC1" s="275"/>
      <c r="RPD1" s="274"/>
      <c r="RPE1" s="275"/>
      <c r="RPF1" s="274"/>
      <c r="RPG1" s="275"/>
      <c r="RPH1" s="274"/>
      <c r="RPI1" s="275"/>
      <c r="RPJ1" s="274"/>
      <c r="RPK1" s="275"/>
      <c r="RPL1" s="274"/>
      <c r="RPM1" s="275"/>
      <c r="RPN1" s="274"/>
      <c r="RPO1" s="275"/>
      <c r="RPP1" s="274"/>
      <c r="RPQ1" s="275"/>
      <c r="RPR1" s="274"/>
      <c r="RPS1" s="275"/>
      <c r="RPT1" s="274"/>
      <c r="RPU1" s="275"/>
      <c r="RPV1" s="274"/>
      <c r="RPW1" s="275"/>
      <c r="RPX1" s="274"/>
      <c r="RPY1" s="275"/>
      <c r="RPZ1" s="274"/>
      <c r="RQA1" s="275"/>
      <c r="RQB1" s="274"/>
      <c r="RQC1" s="275"/>
      <c r="RQD1" s="274"/>
      <c r="RQE1" s="275"/>
      <c r="RQF1" s="274"/>
      <c r="RQG1" s="275"/>
      <c r="RQH1" s="274"/>
      <c r="RQI1" s="275"/>
      <c r="RQJ1" s="274"/>
      <c r="RQK1" s="275"/>
      <c r="RQL1" s="274"/>
      <c r="RQM1" s="275"/>
      <c r="RQN1" s="274"/>
      <c r="RQO1" s="275"/>
      <c r="RQP1" s="274"/>
      <c r="RQQ1" s="275"/>
      <c r="RQR1" s="274"/>
      <c r="RQS1" s="275"/>
      <c r="RQT1" s="274"/>
      <c r="RQU1" s="275"/>
      <c r="RQV1" s="274"/>
      <c r="RQW1" s="275"/>
      <c r="RQX1" s="274"/>
      <c r="RQY1" s="275"/>
      <c r="RQZ1" s="274"/>
      <c r="RRA1" s="275"/>
      <c r="RRB1" s="274"/>
      <c r="RRC1" s="275"/>
      <c r="RRD1" s="274"/>
      <c r="RRE1" s="275"/>
      <c r="RRF1" s="274"/>
      <c r="RRG1" s="275"/>
      <c r="RRH1" s="274"/>
      <c r="RRI1" s="275"/>
      <c r="RRJ1" s="274"/>
      <c r="RRK1" s="275"/>
      <c r="RRL1" s="274"/>
      <c r="RRM1" s="275"/>
      <c r="RRN1" s="274"/>
      <c r="RRO1" s="275"/>
      <c r="RRP1" s="274"/>
      <c r="RRQ1" s="275"/>
      <c r="RRR1" s="274"/>
      <c r="RRS1" s="275"/>
      <c r="RRT1" s="274"/>
      <c r="RRU1" s="275"/>
      <c r="RRV1" s="274"/>
      <c r="RRW1" s="275"/>
      <c r="RRX1" s="274"/>
      <c r="RRY1" s="275"/>
      <c r="RRZ1" s="274"/>
      <c r="RSA1" s="275"/>
      <c r="RSB1" s="274"/>
      <c r="RSC1" s="275"/>
      <c r="RSD1" s="274"/>
      <c r="RSE1" s="275"/>
      <c r="RSF1" s="274"/>
      <c r="RSG1" s="275"/>
      <c r="RSH1" s="274"/>
      <c r="RSI1" s="275"/>
      <c r="RSJ1" s="274"/>
      <c r="RSK1" s="275"/>
      <c r="RSL1" s="274"/>
      <c r="RSM1" s="275"/>
      <c r="RSN1" s="274"/>
      <c r="RSO1" s="275"/>
      <c r="RSP1" s="274"/>
      <c r="RSQ1" s="275"/>
      <c r="RSR1" s="274"/>
      <c r="RSS1" s="275"/>
      <c r="RST1" s="274"/>
      <c r="RSU1" s="275"/>
      <c r="RSV1" s="274"/>
      <c r="RSW1" s="275"/>
      <c r="RSX1" s="274"/>
      <c r="RSY1" s="275"/>
      <c r="RSZ1" s="274"/>
      <c r="RTA1" s="275"/>
      <c r="RTB1" s="274"/>
      <c r="RTC1" s="275"/>
      <c r="RTD1" s="274"/>
      <c r="RTE1" s="275"/>
      <c r="RTF1" s="274"/>
      <c r="RTG1" s="275"/>
      <c r="RTH1" s="274"/>
      <c r="RTI1" s="275"/>
      <c r="RTJ1" s="274"/>
      <c r="RTK1" s="275"/>
      <c r="RTL1" s="274"/>
      <c r="RTM1" s="275"/>
      <c r="RTN1" s="274"/>
      <c r="RTO1" s="275"/>
      <c r="RTP1" s="274"/>
      <c r="RTQ1" s="275"/>
      <c r="RTR1" s="274"/>
      <c r="RTS1" s="275"/>
      <c r="RTT1" s="274"/>
      <c r="RTU1" s="275"/>
      <c r="RTV1" s="274"/>
      <c r="RTW1" s="275"/>
      <c r="RTX1" s="274"/>
      <c r="RTY1" s="275"/>
      <c r="RTZ1" s="274"/>
      <c r="RUA1" s="275"/>
      <c r="RUB1" s="274"/>
      <c r="RUC1" s="275"/>
      <c r="RUD1" s="274"/>
      <c r="RUE1" s="275"/>
      <c r="RUF1" s="274"/>
      <c r="RUG1" s="275"/>
      <c r="RUH1" s="274"/>
      <c r="RUI1" s="275"/>
      <c r="RUJ1" s="274"/>
      <c r="RUK1" s="275"/>
      <c r="RUL1" s="274"/>
      <c r="RUM1" s="275"/>
      <c r="RUN1" s="274"/>
      <c r="RUO1" s="275"/>
      <c r="RUP1" s="274"/>
      <c r="RUQ1" s="275"/>
      <c r="RUR1" s="274"/>
      <c r="RUS1" s="275"/>
      <c r="RUT1" s="274"/>
      <c r="RUU1" s="275"/>
      <c r="RUV1" s="274"/>
      <c r="RUW1" s="275"/>
      <c r="RUX1" s="274"/>
      <c r="RUY1" s="275"/>
      <c r="RUZ1" s="274"/>
      <c r="RVA1" s="275"/>
      <c r="RVB1" s="274"/>
      <c r="RVC1" s="275"/>
      <c r="RVD1" s="274"/>
      <c r="RVE1" s="275"/>
      <c r="RVF1" s="274"/>
      <c r="RVG1" s="275"/>
      <c r="RVH1" s="274"/>
      <c r="RVI1" s="275"/>
      <c r="RVJ1" s="274"/>
      <c r="RVK1" s="275"/>
      <c r="RVL1" s="274"/>
      <c r="RVM1" s="275"/>
      <c r="RVN1" s="274"/>
      <c r="RVO1" s="275"/>
      <c r="RVP1" s="274"/>
      <c r="RVQ1" s="275"/>
      <c r="RVR1" s="274"/>
      <c r="RVS1" s="275"/>
      <c r="RVT1" s="274"/>
      <c r="RVU1" s="275"/>
      <c r="RVV1" s="274"/>
      <c r="RVW1" s="275"/>
      <c r="RVX1" s="274"/>
      <c r="RVY1" s="275"/>
      <c r="RVZ1" s="274"/>
      <c r="RWA1" s="275"/>
      <c r="RWB1" s="274"/>
      <c r="RWC1" s="275"/>
      <c r="RWD1" s="274"/>
      <c r="RWE1" s="275"/>
      <c r="RWF1" s="274"/>
      <c r="RWG1" s="275"/>
      <c r="RWH1" s="274"/>
      <c r="RWI1" s="275"/>
      <c r="RWJ1" s="274"/>
      <c r="RWK1" s="275"/>
      <c r="RWL1" s="274"/>
      <c r="RWM1" s="275"/>
      <c r="RWN1" s="274"/>
      <c r="RWO1" s="275"/>
      <c r="RWP1" s="274"/>
      <c r="RWQ1" s="275"/>
      <c r="RWR1" s="274"/>
      <c r="RWS1" s="275"/>
      <c r="RWT1" s="274"/>
      <c r="RWU1" s="275"/>
      <c r="RWV1" s="274"/>
      <c r="RWW1" s="275"/>
      <c r="RWX1" s="274"/>
      <c r="RWY1" s="275"/>
      <c r="RWZ1" s="274"/>
      <c r="RXA1" s="275"/>
      <c r="RXB1" s="274"/>
      <c r="RXC1" s="275"/>
      <c r="RXD1" s="274"/>
      <c r="RXE1" s="275"/>
      <c r="RXF1" s="274"/>
      <c r="RXG1" s="275"/>
      <c r="RXH1" s="274"/>
      <c r="RXI1" s="275"/>
      <c r="RXJ1" s="274"/>
      <c r="RXK1" s="275"/>
      <c r="RXL1" s="274"/>
      <c r="RXM1" s="275"/>
      <c r="RXN1" s="274"/>
      <c r="RXO1" s="275"/>
      <c r="RXP1" s="274"/>
      <c r="RXQ1" s="275"/>
      <c r="RXR1" s="274"/>
      <c r="RXS1" s="275"/>
      <c r="RXT1" s="274"/>
      <c r="RXU1" s="275"/>
      <c r="RXV1" s="274"/>
      <c r="RXW1" s="275"/>
      <c r="RXX1" s="274"/>
      <c r="RXY1" s="275"/>
      <c r="RXZ1" s="274"/>
      <c r="RYA1" s="275"/>
      <c r="RYB1" s="274"/>
      <c r="RYC1" s="275"/>
      <c r="RYD1" s="274"/>
      <c r="RYE1" s="275"/>
      <c r="RYF1" s="274"/>
      <c r="RYG1" s="275"/>
      <c r="RYH1" s="274"/>
      <c r="RYI1" s="275"/>
      <c r="RYJ1" s="274"/>
      <c r="RYK1" s="275"/>
      <c r="RYL1" s="274"/>
      <c r="RYM1" s="275"/>
      <c r="RYN1" s="274"/>
      <c r="RYO1" s="275"/>
      <c r="RYP1" s="274"/>
      <c r="RYQ1" s="275"/>
      <c r="RYR1" s="274"/>
      <c r="RYS1" s="275"/>
      <c r="RYT1" s="274"/>
      <c r="RYU1" s="275"/>
      <c r="RYV1" s="274"/>
      <c r="RYW1" s="275"/>
      <c r="RYX1" s="274"/>
      <c r="RYY1" s="275"/>
      <c r="RYZ1" s="274"/>
      <c r="RZA1" s="275"/>
      <c r="RZB1" s="274"/>
      <c r="RZC1" s="275"/>
      <c r="RZD1" s="274"/>
      <c r="RZE1" s="275"/>
      <c r="RZF1" s="274"/>
      <c r="RZG1" s="275"/>
      <c r="RZH1" s="274"/>
      <c r="RZI1" s="275"/>
      <c r="RZJ1" s="274"/>
      <c r="RZK1" s="275"/>
      <c r="RZL1" s="274"/>
      <c r="RZM1" s="275"/>
      <c r="RZN1" s="274"/>
      <c r="RZO1" s="275"/>
      <c r="RZP1" s="274"/>
      <c r="RZQ1" s="275"/>
      <c r="RZR1" s="274"/>
      <c r="RZS1" s="275"/>
      <c r="RZT1" s="274"/>
      <c r="RZU1" s="275"/>
      <c r="RZV1" s="274"/>
      <c r="RZW1" s="275"/>
      <c r="RZX1" s="274"/>
      <c r="RZY1" s="275"/>
      <c r="RZZ1" s="274"/>
      <c r="SAA1" s="275"/>
      <c r="SAB1" s="274"/>
      <c r="SAC1" s="275"/>
      <c r="SAD1" s="274"/>
      <c r="SAE1" s="275"/>
      <c r="SAF1" s="274"/>
      <c r="SAG1" s="275"/>
      <c r="SAH1" s="274"/>
      <c r="SAI1" s="275"/>
      <c r="SAJ1" s="274"/>
      <c r="SAK1" s="275"/>
      <c r="SAL1" s="274"/>
      <c r="SAM1" s="275"/>
      <c r="SAN1" s="274"/>
      <c r="SAO1" s="275"/>
      <c r="SAP1" s="274"/>
      <c r="SAQ1" s="275"/>
      <c r="SAR1" s="274"/>
      <c r="SAS1" s="275"/>
      <c r="SAT1" s="274"/>
      <c r="SAU1" s="275"/>
      <c r="SAV1" s="274"/>
      <c r="SAW1" s="275"/>
      <c r="SAX1" s="274"/>
      <c r="SAY1" s="275"/>
      <c r="SAZ1" s="274"/>
      <c r="SBA1" s="275"/>
      <c r="SBB1" s="274"/>
      <c r="SBC1" s="275"/>
      <c r="SBD1" s="274"/>
      <c r="SBE1" s="275"/>
      <c r="SBF1" s="274"/>
      <c r="SBG1" s="275"/>
      <c r="SBH1" s="274"/>
      <c r="SBI1" s="275"/>
      <c r="SBJ1" s="274"/>
      <c r="SBK1" s="275"/>
      <c r="SBL1" s="274"/>
      <c r="SBM1" s="275"/>
      <c r="SBN1" s="274"/>
      <c r="SBO1" s="275"/>
      <c r="SBP1" s="274"/>
      <c r="SBQ1" s="275"/>
      <c r="SBR1" s="274"/>
      <c r="SBS1" s="275"/>
      <c r="SBT1" s="274"/>
      <c r="SBU1" s="275"/>
      <c r="SBV1" s="274"/>
      <c r="SBW1" s="275"/>
      <c r="SBX1" s="274"/>
      <c r="SBY1" s="275"/>
      <c r="SBZ1" s="274"/>
      <c r="SCA1" s="275"/>
      <c r="SCB1" s="274"/>
      <c r="SCC1" s="275"/>
      <c r="SCD1" s="274"/>
      <c r="SCE1" s="275"/>
      <c r="SCF1" s="274"/>
      <c r="SCG1" s="275"/>
      <c r="SCH1" s="274"/>
      <c r="SCI1" s="275"/>
      <c r="SCJ1" s="274"/>
      <c r="SCK1" s="275"/>
      <c r="SCL1" s="274"/>
      <c r="SCM1" s="275"/>
      <c r="SCN1" s="274"/>
      <c r="SCO1" s="275"/>
      <c r="SCP1" s="274"/>
      <c r="SCQ1" s="275"/>
      <c r="SCR1" s="274"/>
      <c r="SCS1" s="275"/>
      <c r="SCT1" s="274"/>
      <c r="SCU1" s="275"/>
      <c r="SCV1" s="274"/>
      <c r="SCW1" s="275"/>
      <c r="SCX1" s="274"/>
      <c r="SCY1" s="275"/>
      <c r="SCZ1" s="274"/>
      <c r="SDA1" s="275"/>
      <c r="SDB1" s="274"/>
      <c r="SDC1" s="275"/>
      <c r="SDD1" s="274"/>
      <c r="SDE1" s="275"/>
      <c r="SDF1" s="274"/>
      <c r="SDG1" s="275"/>
      <c r="SDH1" s="274"/>
      <c r="SDI1" s="275"/>
      <c r="SDJ1" s="274"/>
      <c r="SDK1" s="275"/>
      <c r="SDL1" s="274"/>
      <c r="SDM1" s="275"/>
      <c r="SDN1" s="274"/>
      <c r="SDO1" s="275"/>
      <c r="SDP1" s="274"/>
      <c r="SDQ1" s="275"/>
      <c r="SDR1" s="274"/>
      <c r="SDS1" s="275"/>
      <c r="SDT1" s="274"/>
      <c r="SDU1" s="275"/>
      <c r="SDV1" s="274"/>
      <c r="SDW1" s="275"/>
      <c r="SDX1" s="274"/>
      <c r="SDY1" s="275"/>
      <c r="SDZ1" s="274"/>
      <c r="SEA1" s="275"/>
      <c r="SEB1" s="274"/>
      <c r="SEC1" s="275"/>
      <c r="SED1" s="274"/>
      <c r="SEE1" s="275"/>
      <c r="SEF1" s="274"/>
      <c r="SEG1" s="275"/>
      <c r="SEH1" s="274"/>
      <c r="SEI1" s="275"/>
      <c r="SEJ1" s="274"/>
      <c r="SEK1" s="275"/>
      <c r="SEL1" s="274"/>
      <c r="SEM1" s="275"/>
      <c r="SEN1" s="274"/>
      <c r="SEO1" s="275"/>
      <c r="SEP1" s="274"/>
      <c r="SEQ1" s="275"/>
      <c r="SER1" s="274"/>
      <c r="SES1" s="275"/>
      <c r="SET1" s="274"/>
      <c r="SEU1" s="275"/>
      <c r="SEV1" s="274"/>
      <c r="SEW1" s="275"/>
      <c r="SEX1" s="274"/>
      <c r="SEY1" s="275"/>
      <c r="SEZ1" s="274"/>
      <c r="SFA1" s="275"/>
      <c r="SFB1" s="274"/>
      <c r="SFC1" s="275"/>
      <c r="SFD1" s="274"/>
      <c r="SFE1" s="275"/>
      <c r="SFF1" s="274"/>
      <c r="SFG1" s="275"/>
      <c r="SFH1" s="274"/>
      <c r="SFI1" s="275"/>
      <c r="SFJ1" s="274"/>
      <c r="SFK1" s="275"/>
      <c r="SFL1" s="274"/>
      <c r="SFM1" s="275"/>
      <c r="SFN1" s="274"/>
      <c r="SFO1" s="275"/>
      <c r="SFP1" s="274"/>
      <c r="SFQ1" s="275"/>
      <c r="SFR1" s="274"/>
      <c r="SFS1" s="275"/>
      <c r="SFT1" s="274"/>
      <c r="SFU1" s="275"/>
      <c r="SFV1" s="274"/>
      <c r="SFW1" s="275"/>
      <c r="SFX1" s="274"/>
      <c r="SFY1" s="275"/>
      <c r="SFZ1" s="274"/>
      <c r="SGA1" s="275"/>
      <c r="SGB1" s="274"/>
      <c r="SGC1" s="275"/>
      <c r="SGD1" s="274"/>
      <c r="SGE1" s="275"/>
      <c r="SGF1" s="274"/>
      <c r="SGG1" s="275"/>
      <c r="SGH1" s="274"/>
      <c r="SGI1" s="275"/>
      <c r="SGJ1" s="274"/>
      <c r="SGK1" s="275"/>
      <c r="SGL1" s="274"/>
      <c r="SGM1" s="275"/>
      <c r="SGN1" s="274"/>
      <c r="SGO1" s="275"/>
      <c r="SGP1" s="274"/>
      <c r="SGQ1" s="275"/>
      <c r="SGR1" s="274"/>
      <c r="SGS1" s="275"/>
      <c r="SGT1" s="274"/>
      <c r="SGU1" s="275"/>
      <c r="SGV1" s="274"/>
      <c r="SGW1" s="275"/>
      <c r="SGX1" s="274"/>
      <c r="SGY1" s="275"/>
      <c r="SGZ1" s="274"/>
      <c r="SHA1" s="275"/>
      <c r="SHB1" s="274"/>
      <c r="SHC1" s="275"/>
      <c r="SHD1" s="274"/>
      <c r="SHE1" s="275"/>
      <c r="SHF1" s="274"/>
      <c r="SHG1" s="275"/>
      <c r="SHH1" s="274"/>
      <c r="SHI1" s="275"/>
      <c r="SHJ1" s="274"/>
      <c r="SHK1" s="275"/>
      <c r="SHL1" s="274"/>
      <c r="SHM1" s="275"/>
      <c r="SHN1" s="274"/>
      <c r="SHO1" s="275"/>
      <c r="SHP1" s="274"/>
      <c r="SHQ1" s="275"/>
      <c r="SHR1" s="274"/>
      <c r="SHS1" s="275"/>
      <c r="SHT1" s="274"/>
      <c r="SHU1" s="275"/>
      <c r="SHV1" s="274"/>
      <c r="SHW1" s="275"/>
      <c r="SHX1" s="274"/>
      <c r="SHY1" s="275"/>
      <c r="SHZ1" s="274"/>
      <c r="SIA1" s="275"/>
      <c r="SIB1" s="274"/>
      <c r="SIC1" s="275"/>
      <c r="SID1" s="274"/>
      <c r="SIE1" s="275"/>
      <c r="SIF1" s="274"/>
      <c r="SIG1" s="275"/>
      <c r="SIH1" s="274"/>
      <c r="SII1" s="275"/>
      <c r="SIJ1" s="274"/>
      <c r="SIK1" s="275"/>
      <c r="SIL1" s="274"/>
      <c r="SIM1" s="275"/>
      <c r="SIN1" s="274"/>
      <c r="SIO1" s="275"/>
      <c r="SIP1" s="274"/>
      <c r="SIQ1" s="275"/>
      <c r="SIR1" s="274"/>
      <c r="SIS1" s="275"/>
      <c r="SIT1" s="274"/>
      <c r="SIU1" s="275"/>
      <c r="SIV1" s="274"/>
      <c r="SIW1" s="275"/>
      <c r="SIX1" s="274"/>
      <c r="SIY1" s="275"/>
      <c r="SIZ1" s="274"/>
      <c r="SJA1" s="275"/>
      <c r="SJB1" s="274"/>
      <c r="SJC1" s="275"/>
      <c r="SJD1" s="274"/>
      <c r="SJE1" s="275"/>
      <c r="SJF1" s="274"/>
      <c r="SJG1" s="275"/>
      <c r="SJH1" s="274"/>
      <c r="SJI1" s="275"/>
      <c r="SJJ1" s="274"/>
      <c r="SJK1" s="275"/>
      <c r="SJL1" s="274"/>
      <c r="SJM1" s="275"/>
      <c r="SJN1" s="274"/>
      <c r="SJO1" s="275"/>
      <c r="SJP1" s="274"/>
      <c r="SJQ1" s="275"/>
      <c r="SJR1" s="274"/>
      <c r="SJS1" s="275"/>
      <c r="SJT1" s="274"/>
      <c r="SJU1" s="275"/>
      <c r="SJV1" s="274"/>
      <c r="SJW1" s="275"/>
      <c r="SJX1" s="274"/>
      <c r="SJY1" s="275"/>
      <c r="SJZ1" s="274"/>
      <c r="SKA1" s="275"/>
      <c r="SKB1" s="274"/>
      <c r="SKC1" s="275"/>
      <c r="SKD1" s="274"/>
      <c r="SKE1" s="275"/>
      <c r="SKF1" s="274"/>
      <c r="SKG1" s="275"/>
      <c r="SKH1" s="274"/>
      <c r="SKI1" s="275"/>
      <c r="SKJ1" s="274"/>
      <c r="SKK1" s="275"/>
      <c r="SKL1" s="274"/>
      <c r="SKM1" s="275"/>
      <c r="SKN1" s="274"/>
      <c r="SKO1" s="275"/>
      <c r="SKP1" s="274"/>
      <c r="SKQ1" s="275"/>
      <c r="SKR1" s="274"/>
      <c r="SKS1" s="275"/>
      <c r="SKT1" s="274"/>
      <c r="SKU1" s="275"/>
      <c r="SKV1" s="274"/>
      <c r="SKW1" s="275"/>
      <c r="SKX1" s="274"/>
      <c r="SKY1" s="275"/>
      <c r="SKZ1" s="274"/>
      <c r="SLA1" s="275"/>
      <c r="SLB1" s="274"/>
      <c r="SLC1" s="275"/>
      <c r="SLD1" s="274"/>
      <c r="SLE1" s="275"/>
      <c r="SLF1" s="274"/>
      <c r="SLG1" s="275"/>
      <c r="SLH1" s="274"/>
      <c r="SLI1" s="275"/>
      <c r="SLJ1" s="274"/>
      <c r="SLK1" s="275"/>
      <c r="SLL1" s="274"/>
      <c r="SLM1" s="275"/>
      <c r="SLN1" s="274"/>
      <c r="SLO1" s="275"/>
      <c r="SLP1" s="274"/>
      <c r="SLQ1" s="275"/>
      <c r="SLR1" s="274"/>
      <c r="SLS1" s="275"/>
      <c r="SLT1" s="274"/>
      <c r="SLU1" s="275"/>
      <c r="SLV1" s="274"/>
      <c r="SLW1" s="275"/>
      <c r="SLX1" s="274"/>
      <c r="SLY1" s="275"/>
      <c r="SLZ1" s="274"/>
      <c r="SMA1" s="275"/>
      <c r="SMB1" s="274"/>
      <c r="SMC1" s="275"/>
      <c r="SMD1" s="274"/>
      <c r="SME1" s="275"/>
      <c r="SMF1" s="274"/>
      <c r="SMG1" s="275"/>
      <c r="SMH1" s="274"/>
      <c r="SMI1" s="275"/>
      <c r="SMJ1" s="274"/>
      <c r="SMK1" s="275"/>
      <c r="SML1" s="274"/>
      <c r="SMM1" s="275"/>
      <c r="SMN1" s="274"/>
      <c r="SMO1" s="275"/>
      <c r="SMP1" s="274"/>
      <c r="SMQ1" s="275"/>
      <c r="SMR1" s="274"/>
      <c r="SMS1" s="275"/>
      <c r="SMT1" s="274"/>
      <c r="SMU1" s="275"/>
      <c r="SMV1" s="274"/>
      <c r="SMW1" s="275"/>
      <c r="SMX1" s="274"/>
      <c r="SMY1" s="275"/>
      <c r="SMZ1" s="274"/>
      <c r="SNA1" s="275"/>
      <c r="SNB1" s="274"/>
      <c r="SNC1" s="275"/>
      <c r="SND1" s="274"/>
      <c r="SNE1" s="275"/>
      <c r="SNF1" s="274"/>
      <c r="SNG1" s="275"/>
      <c r="SNH1" s="274"/>
      <c r="SNI1" s="275"/>
      <c r="SNJ1" s="274"/>
      <c r="SNK1" s="275"/>
      <c r="SNL1" s="274"/>
      <c r="SNM1" s="275"/>
      <c r="SNN1" s="274"/>
      <c r="SNO1" s="275"/>
      <c r="SNP1" s="274"/>
      <c r="SNQ1" s="275"/>
      <c r="SNR1" s="274"/>
      <c r="SNS1" s="275"/>
      <c r="SNT1" s="274"/>
      <c r="SNU1" s="275"/>
      <c r="SNV1" s="274"/>
      <c r="SNW1" s="275"/>
      <c r="SNX1" s="274"/>
      <c r="SNY1" s="275"/>
      <c r="SNZ1" s="274"/>
      <c r="SOA1" s="275"/>
      <c r="SOB1" s="274"/>
      <c r="SOC1" s="275"/>
      <c r="SOD1" s="274"/>
      <c r="SOE1" s="275"/>
      <c r="SOF1" s="274"/>
      <c r="SOG1" s="275"/>
      <c r="SOH1" s="274"/>
      <c r="SOI1" s="275"/>
      <c r="SOJ1" s="274"/>
      <c r="SOK1" s="275"/>
      <c r="SOL1" s="274"/>
      <c r="SOM1" s="275"/>
      <c r="SON1" s="274"/>
      <c r="SOO1" s="275"/>
      <c r="SOP1" s="274"/>
      <c r="SOQ1" s="275"/>
      <c r="SOR1" s="274"/>
      <c r="SOS1" s="275"/>
      <c r="SOT1" s="274"/>
      <c r="SOU1" s="275"/>
      <c r="SOV1" s="274"/>
      <c r="SOW1" s="275"/>
      <c r="SOX1" s="274"/>
      <c r="SOY1" s="275"/>
      <c r="SOZ1" s="274"/>
      <c r="SPA1" s="275"/>
      <c r="SPB1" s="274"/>
      <c r="SPC1" s="275"/>
      <c r="SPD1" s="274"/>
      <c r="SPE1" s="275"/>
      <c r="SPF1" s="274"/>
      <c r="SPG1" s="275"/>
      <c r="SPH1" s="274"/>
      <c r="SPI1" s="275"/>
      <c r="SPJ1" s="274"/>
      <c r="SPK1" s="275"/>
      <c r="SPL1" s="274"/>
      <c r="SPM1" s="275"/>
      <c r="SPN1" s="274"/>
      <c r="SPO1" s="275"/>
      <c r="SPP1" s="274"/>
      <c r="SPQ1" s="275"/>
      <c r="SPR1" s="274"/>
      <c r="SPS1" s="275"/>
      <c r="SPT1" s="274"/>
      <c r="SPU1" s="275"/>
      <c r="SPV1" s="274"/>
      <c r="SPW1" s="275"/>
      <c r="SPX1" s="274"/>
      <c r="SPY1" s="275"/>
      <c r="SPZ1" s="274"/>
      <c r="SQA1" s="275"/>
      <c r="SQB1" s="274"/>
      <c r="SQC1" s="275"/>
      <c r="SQD1" s="274"/>
      <c r="SQE1" s="275"/>
      <c r="SQF1" s="274"/>
      <c r="SQG1" s="275"/>
      <c r="SQH1" s="274"/>
      <c r="SQI1" s="275"/>
      <c r="SQJ1" s="274"/>
      <c r="SQK1" s="275"/>
      <c r="SQL1" s="274"/>
      <c r="SQM1" s="275"/>
      <c r="SQN1" s="274"/>
      <c r="SQO1" s="275"/>
      <c r="SQP1" s="274"/>
      <c r="SQQ1" s="275"/>
      <c r="SQR1" s="274"/>
      <c r="SQS1" s="275"/>
      <c r="SQT1" s="274"/>
      <c r="SQU1" s="275"/>
      <c r="SQV1" s="274"/>
      <c r="SQW1" s="275"/>
      <c r="SQX1" s="274"/>
      <c r="SQY1" s="275"/>
      <c r="SQZ1" s="274"/>
      <c r="SRA1" s="275"/>
      <c r="SRB1" s="274"/>
      <c r="SRC1" s="275"/>
      <c r="SRD1" s="274"/>
      <c r="SRE1" s="275"/>
      <c r="SRF1" s="274"/>
      <c r="SRG1" s="275"/>
      <c r="SRH1" s="274"/>
      <c r="SRI1" s="275"/>
      <c r="SRJ1" s="274"/>
      <c r="SRK1" s="275"/>
      <c r="SRL1" s="274"/>
      <c r="SRM1" s="275"/>
      <c r="SRN1" s="274"/>
      <c r="SRO1" s="275"/>
      <c r="SRP1" s="274"/>
      <c r="SRQ1" s="275"/>
      <c r="SRR1" s="274"/>
      <c r="SRS1" s="275"/>
      <c r="SRT1" s="274"/>
      <c r="SRU1" s="275"/>
      <c r="SRV1" s="274"/>
      <c r="SRW1" s="275"/>
      <c r="SRX1" s="274"/>
      <c r="SRY1" s="275"/>
      <c r="SRZ1" s="274"/>
      <c r="SSA1" s="275"/>
      <c r="SSB1" s="274"/>
      <c r="SSC1" s="275"/>
      <c r="SSD1" s="274"/>
      <c r="SSE1" s="275"/>
      <c r="SSF1" s="274"/>
      <c r="SSG1" s="275"/>
      <c r="SSH1" s="274"/>
      <c r="SSI1" s="275"/>
      <c r="SSJ1" s="274"/>
      <c r="SSK1" s="275"/>
      <c r="SSL1" s="274"/>
      <c r="SSM1" s="275"/>
      <c r="SSN1" s="274"/>
      <c r="SSO1" s="275"/>
      <c r="SSP1" s="274"/>
      <c r="SSQ1" s="275"/>
      <c r="SSR1" s="274"/>
      <c r="SSS1" s="275"/>
      <c r="SST1" s="274"/>
      <c r="SSU1" s="275"/>
      <c r="SSV1" s="274"/>
      <c r="SSW1" s="275"/>
      <c r="SSX1" s="274"/>
      <c r="SSY1" s="275"/>
      <c r="SSZ1" s="274"/>
      <c r="STA1" s="275"/>
      <c r="STB1" s="274"/>
      <c r="STC1" s="275"/>
      <c r="STD1" s="274"/>
      <c r="STE1" s="275"/>
      <c r="STF1" s="274"/>
      <c r="STG1" s="275"/>
      <c r="STH1" s="274"/>
      <c r="STI1" s="275"/>
      <c r="STJ1" s="274"/>
      <c r="STK1" s="275"/>
      <c r="STL1" s="274"/>
      <c r="STM1" s="275"/>
      <c r="STN1" s="274"/>
      <c r="STO1" s="275"/>
      <c r="STP1" s="274"/>
      <c r="STQ1" s="275"/>
      <c r="STR1" s="274"/>
      <c r="STS1" s="275"/>
      <c r="STT1" s="274"/>
      <c r="STU1" s="275"/>
      <c r="STV1" s="274"/>
      <c r="STW1" s="275"/>
      <c r="STX1" s="274"/>
      <c r="STY1" s="275"/>
      <c r="STZ1" s="274"/>
      <c r="SUA1" s="275"/>
      <c r="SUB1" s="274"/>
      <c r="SUC1" s="275"/>
      <c r="SUD1" s="274"/>
      <c r="SUE1" s="275"/>
      <c r="SUF1" s="274"/>
      <c r="SUG1" s="275"/>
      <c r="SUH1" s="274"/>
      <c r="SUI1" s="275"/>
      <c r="SUJ1" s="274"/>
      <c r="SUK1" s="275"/>
      <c r="SUL1" s="274"/>
      <c r="SUM1" s="275"/>
      <c r="SUN1" s="274"/>
      <c r="SUO1" s="275"/>
      <c r="SUP1" s="274"/>
      <c r="SUQ1" s="275"/>
      <c r="SUR1" s="274"/>
      <c r="SUS1" s="275"/>
      <c r="SUT1" s="274"/>
      <c r="SUU1" s="275"/>
      <c r="SUV1" s="274"/>
      <c r="SUW1" s="275"/>
      <c r="SUX1" s="274"/>
      <c r="SUY1" s="275"/>
      <c r="SUZ1" s="274"/>
      <c r="SVA1" s="275"/>
      <c r="SVB1" s="274"/>
      <c r="SVC1" s="275"/>
      <c r="SVD1" s="274"/>
      <c r="SVE1" s="275"/>
      <c r="SVF1" s="274"/>
      <c r="SVG1" s="275"/>
      <c r="SVH1" s="274"/>
      <c r="SVI1" s="275"/>
      <c r="SVJ1" s="274"/>
      <c r="SVK1" s="275"/>
      <c r="SVL1" s="274"/>
      <c r="SVM1" s="275"/>
      <c r="SVN1" s="274"/>
      <c r="SVO1" s="275"/>
      <c r="SVP1" s="274"/>
      <c r="SVQ1" s="275"/>
      <c r="SVR1" s="274"/>
      <c r="SVS1" s="275"/>
      <c r="SVT1" s="274"/>
      <c r="SVU1" s="275"/>
      <c r="SVV1" s="274"/>
      <c r="SVW1" s="275"/>
      <c r="SVX1" s="274"/>
      <c r="SVY1" s="275"/>
      <c r="SVZ1" s="274"/>
      <c r="SWA1" s="275"/>
      <c r="SWB1" s="274"/>
      <c r="SWC1" s="275"/>
      <c r="SWD1" s="274"/>
      <c r="SWE1" s="275"/>
      <c r="SWF1" s="274"/>
      <c r="SWG1" s="275"/>
      <c r="SWH1" s="274"/>
      <c r="SWI1" s="275"/>
      <c r="SWJ1" s="274"/>
      <c r="SWK1" s="275"/>
      <c r="SWL1" s="274"/>
      <c r="SWM1" s="275"/>
      <c r="SWN1" s="274"/>
      <c r="SWO1" s="275"/>
      <c r="SWP1" s="274"/>
      <c r="SWQ1" s="275"/>
      <c r="SWR1" s="274"/>
      <c r="SWS1" s="275"/>
      <c r="SWT1" s="274"/>
      <c r="SWU1" s="275"/>
      <c r="SWV1" s="274"/>
      <c r="SWW1" s="275"/>
      <c r="SWX1" s="274"/>
      <c r="SWY1" s="275"/>
      <c r="SWZ1" s="274"/>
      <c r="SXA1" s="275"/>
      <c r="SXB1" s="274"/>
      <c r="SXC1" s="275"/>
      <c r="SXD1" s="274"/>
      <c r="SXE1" s="275"/>
      <c r="SXF1" s="274"/>
      <c r="SXG1" s="275"/>
      <c r="SXH1" s="274"/>
      <c r="SXI1" s="275"/>
      <c r="SXJ1" s="274"/>
      <c r="SXK1" s="275"/>
      <c r="SXL1" s="274"/>
      <c r="SXM1" s="275"/>
      <c r="SXN1" s="274"/>
      <c r="SXO1" s="275"/>
      <c r="SXP1" s="274"/>
      <c r="SXQ1" s="275"/>
      <c r="SXR1" s="274"/>
      <c r="SXS1" s="275"/>
      <c r="SXT1" s="274"/>
      <c r="SXU1" s="275"/>
      <c r="SXV1" s="274"/>
      <c r="SXW1" s="275"/>
      <c r="SXX1" s="274"/>
      <c r="SXY1" s="275"/>
      <c r="SXZ1" s="274"/>
      <c r="SYA1" s="275"/>
      <c r="SYB1" s="274"/>
      <c r="SYC1" s="275"/>
      <c r="SYD1" s="274"/>
      <c r="SYE1" s="275"/>
      <c r="SYF1" s="274"/>
      <c r="SYG1" s="275"/>
      <c r="SYH1" s="274"/>
      <c r="SYI1" s="275"/>
      <c r="SYJ1" s="274"/>
      <c r="SYK1" s="275"/>
      <c r="SYL1" s="274"/>
      <c r="SYM1" s="275"/>
      <c r="SYN1" s="274"/>
      <c r="SYO1" s="275"/>
      <c r="SYP1" s="274"/>
      <c r="SYQ1" s="275"/>
      <c r="SYR1" s="274"/>
      <c r="SYS1" s="275"/>
      <c r="SYT1" s="274"/>
      <c r="SYU1" s="275"/>
      <c r="SYV1" s="274"/>
      <c r="SYW1" s="275"/>
      <c r="SYX1" s="274"/>
      <c r="SYY1" s="275"/>
      <c r="SYZ1" s="274"/>
      <c r="SZA1" s="275"/>
      <c r="SZB1" s="274"/>
      <c r="SZC1" s="275"/>
      <c r="SZD1" s="274"/>
      <c r="SZE1" s="275"/>
      <c r="SZF1" s="274"/>
      <c r="SZG1" s="275"/>
      <c r="SZH1" s="274"/>
      <c r="SZI1" s="275"/>
      <c r="SZJ1" s="274"/>
      <c r="SZK1" s="275"/>
      <c r="SZL1" s="274"/>
      <c r="SZM1" s="275"/>
      <c r="SZN1" s="274"/>
      <c r="SZO1" s="275"/>
      <c r="SZP1" s="274"/>
      <c r="SZQ1" s="275"/>
      <c r="SZR1" s="274"/>
      <c r="SZS1" s="275"/>
      <c r="SZT1" s="274"/>
      <c r="SZU1" s="275"/>
      <c r="SZV1" s="274"/>
      <c r="SZW1" s="275"/>
      <c r="SZX1" s="274"/>
      <c r="SZY1" s="275"/>
      <c r="SZZ1" s="274"/>
      <c r="TAA1" s="275"/>
      <c r="TAB1" s="274"/>
      <c r="TAC1" s="275"/>
      <c r="TAD1" s="274"/>
      <c r="TAE1" s="275"/>
      <c r="TAF1" s="274"/>
      <c r="TAG1" s="275"/>
      <c r="TAH1" s="274"/>
      <c r="TAI1" s="275"/>
      <c r="TAJ1" s="274"/>
      <c r="TAK1" s="275"/>
      <c r="TAL1" s="274"/>
      <c r="TAM1" s="275"/>
      <c r="TAN1" s="274"/>
      <c r="TAO1" s="275"/>
      <c r="TAP1" s="274"/>
      <c r="TAQ1" s="275"/>
      <c r="TAR1" s="274"/>
      <c r="TAS1" s="275"/>
      <c r="TAT1" s="274"/>
      <c r="TAU1" s="275"/>
      <c r="TAV1" s="274"/>
      <c r="TAW1" s="275"/>
      <c r="TAX1" s="274"/>
      <c r="TAY1" s="275"/>
      <c r="TAZ1" s="274"/>
      <c r="TBA1" s="275"/>
      <c r="TBB1" s="274"/>
      <c r="TBC1" s="275"/>
      <c r="TBD1" s="274"/>
      <c r="TBE1" s="275"/>
      <c r="TBF1" s="274"/>
      <c r="TBG1" s="275"/>
      <c r="TBH1" s="274"/>
      <c r="TBI1" s="275"/>
      <c r="TBJ1" s="274"/>
      <c r="TBK1" s="275"/>
      <c r="TBL1" s="274"/>
      <c r="TBM1" s="275"/>
      <c r="TBN1" s="274"/>
      <c r="TBO1" s="275"/>
      <c r="TBP1" s="274"/>
      <c r="TBQ1" s="275"/>
      <c r="TBR1" s="274"/>
      <c r="TBS1" s="275"/>
      <c r="TBT1" s="274"/>
      <c r="TBU1" s="275"/>
      <c r="TBV1" s="274"/>
      <c r="TBW1" s="275"/>
      <c r="TBX1" s="274"/>
      <c r="TBY1" s="275"/>
      <c r="TBZ1" s="274"/>
      <c r="TCA1" s="275"/>
      <c r="TCB1" s="274"/>
      <c r="TCC1" s="275"/>
      <c r="TCD1" s="274"/>
      <c r="TCE1" s="275"/>
      <c r="TCF1" s="274"/>
      <c r="TCG1" s="275"/>
      <c r="TCH1" s="274"/>
      <c r="TCI1" s="275"/>
      <c r="TCJ1" s="274"/>
      <c r="TCK1" s="275"/>
      <c r="TCL1" s="274"/>
      <c r="TCM1" s="275"/>
      <c r="TCN1" s="274"/>
      <c r="TCO1" s="275"/>
      <c r="TCP1" s="274"/>
      <c r="TCQ1" s="275"/>
      <c r="TCR1" s="274"/>
      <c r="TCS1" s="275"/>
      <c r="TCT1" s="274"/>
      <c r="TCU1" s="275"/>
      <c r="TCV1" s="274"/>
      <c r="TCW1" s="275"/>
      <c r="TCX1" s="274"/>
      <c r="TCY1" s="275"/>
      <c r="TCZ1" s="274"/>
      <c r="TDA1" s="275"/>
      <c r="TDB1" s="274"/>
      <c r="TDC1" s="275"/>
      <c r="TDD1" s="274"/>
      <c r="TDE1" s="275"/>
      <c r="TDF1" s="274"/>
      <c r="TDG1" s="275"/>
      <c r="TDH1" s="274"/>
      <c r="TDI1" s="275"/>
      <c r="TDJ1" s="274"/>
      <c r="TDK1" s="275"/>
      <c r="TDL1" s="274"/>
      <c r="TDM1" s="275"/>
      <c r="TDN1" s="274"/>
      <c r="TDO1" s="275"/>
      <c r="TDP1" s="274"/>
      <c r="TDQ1" s="275"/>
      <c r="TDR1" s="274"/>
      <c r="TDS1" s="275"/>
      <c r="TDT1" s="274"/>
      <c r="TDU1" s="275"/>
      <c r="TDV1" s="274"/>
      <c r="TDW1" s="275"/>
      <c r="TDX1" s="274"/>
      <c r="TDY1" s="275"/>
      <c r="TDZ1" s="274"/>
      <c r="TEA1" s="275"/>
      <c r="TEB1" s="274"/>
      <c r="TEC1" s="275"/>
      <c r="TED1" s="274"/>
      <c r="TEE1" s="275"/>
      <c r="TEF1" s="274"/>
      <c r="TEG1" s="275"/>
      <c r="TEH1" s="274"/>
      <c r="TEI1" s="275"/>
      <c r="TEJ1" s="274"/>
      <c r="TEK1" s="275"/>
      <c r="TEL1" s="274"/>
      <c r="TEM1" s="275"/>
      <c r="TEN1" s="274"/>
      <c r="TEO1" s="275"/>
      <c r="TEP1" s="274"/>
      <c r="TEQ1" s="275"/>
      <c r="TER1" s="274"/>
      <c r="TES1" s="275"/>
      <c r="TET1" s="274"/>
      <c r="TEU1" s="275"/>
      <c r="TEV1" s="274"/>
      <c r="TEW1" s="275"/>
      <c r="TEX1" s="274"/>
      <c r="TEY1" s="275"/>
      <c r="TEZ1" s="274"/>
      <c r="TFA1" s="275"/>
      <c r="TFB1" s="274"/>
      <c r="TFC1" s="275"/>
      <c r="TFD1" s="274"/>
      <c r="TFE1" s="275"/>
      <c r="TFF1" s="274"/>
      <c r="TFG1" s="275"/>
      <c r="TFH1" s="274"/>
      <c r="TFI1" s="275"/>
      <c r="TFJ1" s="274"/>
      <c r="TFK1" s="275"/>
      <c r="TFL1" s="274"/>
      <c r="TFM1" s="275"/>
      <c r="TFN1" s="274"/>
      <c r="TFO1" s="275"/>
      <c r="TFP1" s="274"/>
      <c r="TFQ1" s="275"/>
      <c r="TFR1" s="274"/>
      <c r="TFS1" s="275"/>
      <c r="TFT1" s="274"/>
      <c r="TFU1" s="275"/>
      <c r="TFV1" s="274"/>
      <c r="TFW1" s="275"/>
      <c r="TFX1" s="274"/>
      <c r="TFY1" s="275"/>
      <c r="TFZ1" s="274"/>
      <c r="TGA1" s="275"/>
      <c r="TGB1" s="274"/>
      <c r="TGC1" s="275"/>
      <c r="TGD1" s="274"/>
      <c r="TGE1" s="275"/>
      <c r="TGF1" s="274"/>
      <c r="TGG1" s="275"/>
      <c r="TGH1" s="274"/>
      <c r="TGI1" s="275"/>
      <c r="TGJ1" s="274"/>
      <c r="TGK1" s="275"/>
      <c r="TGL1" s="274"/>
      <c r="TGM1" s="275"/>
      <c r="TGN1" s="274"/>
      <c r="TGO1" s="275"/>
      <c r="TGP1" s="274"/>
      <c r="TGQ1" s="275"/>
      <c r="TGR1" s="274"/>
      <c r="TGS1" s="275"/>
      <c r="TGT1" s="274"/>
      <c r="TGU1" s="275"/>
      <c r="TGV1" s="274"/>
      <c r="TGW1" s="275"/>
      <c r="TGX1" s="274"/>
      <c r="TGY1" s="275"/>
      <c r="TGZ1" s="274"/>
      <c r="THA1" s="275"/>
      <c r="THB1" s="274"/>
      <c r="THC1" s="275"/>
      <c r="THD1" s="274"/>
      <c r="THE1" s="275"/>
      <c r="THF1" s="274"/>
      <c r="THG1" s="275"/>
      <c r="THH1" s="274"/>
      <c r="THI1" s="275"/>
      <c r="THJ1" s="274"/>
      <c r="THK1" s="275"/>
      <c r="THL1" s="274"/>
      <c r="THM1" s="275"/>
      <c r="THN1" s="274"/>
      <c r="THO1" s="275"/>
      <c r="THP1" s="274"/>
      <c r="THQ1" s="275"/>
      <c r="THR1" s="274"/>
      <c r="THS1" s="275"/>
      <c r="THT1" s="274"/>
      <c r="THU1" s="275"/>
      <c r="THV1" s="274"/>
      <c r="THW1" s="275"/>
      <c r="THX1" s="274"/>
      <c r="THY1" s="275"/>
      <c r="THZ1" s="274"/>
      <c r="TIA1" s="275"/>
      <c r="TIB1" s="274"/>
      <c r="TIC1" s="275"/>
      <c r="TID1" s="274"/>
      <c r="TIE1" s="275"/>
      <c r="TIF1" s="274"/>
      <c r="TIG1" s="275"/>
      <c r="TIH1" s="274"/>
      <c r="TII1" s="275"/>
      <c r="TIJ1" s="274"/>
      <c r="TIK1" s="275"/>
      <c r="TIL1" s="274"/>
      <c r="TIM1" s="275"/>
      <c r="TIN1" s="274"/>
      <c r="TIO1" s="275"/>
      <c r="TIP1" s="274"/>
      <c r="TIQ1" s="275"/>
      <c r="TIR1" s="274"/>
      <c r="TIS1" s="275"/>
      <c r="TIT1" s="274"/>
      <c r="TIU1" s="275"/>
      <c r="TIV1" s="274"/>
      <c r="TIW1" s="275"/>
      <c r="TIX1" s="274"/>
      <c r="TIY1" s="275"/>
      <c r="TIZ1" s="274"/>
      <c r="TJA1" s="275"/>
      <c r="TJB1" s="274"/>
      <c r="TJC1" s="275"/>
      <c r="TJD1" s="274"/>
      <c r="TJE1" s="275"/>
      <c r="TJF1" s="274"/>
      <c r="TJG1" s="275"/>
      <c r="TJH1" s="274"/>
      <c r="TJI1" s="275"/>
      <c r="TJJ1" s="274"/>
      <c r="TJK1" s="275"/>
      <c r="TJL1" s="274"/>
      <c r="TJM1" s="275"/>
      <c r="TJN1" s="274"/>
      <c r="TJO1" s="275"/>
      <c r="TJP1" s="274"/>
      <c r="TJQ1" s="275"/>
      <c r="TJR1" s="274"/>
      <c r="TJS1" s="275"/>
      <c r="TJT1" s="274"/>
      <c r="TJU1" s="275"/>
      <c r="TJV1" s="274"/>
      <c r="TJW1" s="275"/>
      <c r="TJX1" s="274"/>
      <c r="TJY1" s="275"/>
      <c r="TJZ1" s="274"/>
      <c r="TKA1" s="275"/>
      <c r="TKB1" s="274"/>
      <c r="TKC1" s="275"/>
      <c r="TKD1" s="274"/>
      <c r="TKE1" s="275"/>
      <c r="TKF1" s="274"/>
      <c r="TKG1" s="275"/>
      <c r="TKH1" s="274"/>
      <c r="TKI1" s="275"/>
      <c r="TKJ1" s="274"/>
      <c r="TKK1" s="275"/>
      <c r="TKL1" s="274"/>
      <c r="TKM1" s="275"/>
      <c r="TKN1" s="274"/>
      <c r="TKO1" s="275"/>
      <c r="TKP1" s="274"/>
      <c r="TKQ1" s="275"/>
      <c r="TKR1" s="274"/>
      <c r="TKS1" s="275"/>
      <c r="TKT1" s="274"/>
      <c r="TKU1" s="275"/>
      <c r="TKV1" s="274"/>
      <c r="TKW1" s="275"/>
      <c r="TKX1" s="274"/>
      <c r="TKY1" s="275"/>
      <c r="TKZ1" s="274"/>
      <c r="TLA1" s="275"/>
      <c r="TLB1" s="274"/>
      <c r="TLC1" s="275"/>
      <c r="TLD1" s="274"/>
      <c r="TLE1" s="275"/>
      <c r="TLF1" s="274"/>
      <c r="TLG1" s="275"/>
      <c r="TLH1" s="274"/>
      <c r="TLI1" s="275"/>
      <c r="TLJ1" s="274"/>
      <c r="TLK1" s="275"/>
      <c r="TLL1" s="274"/>
      <c r="TLM1" s="275"/>
      <c r="TLN1" s="274"/>
      <c r="TLO1" s="275"/>
      <c r="TLP1" s="274"/>
      <c r="TLQ1" s="275"/>
      <c r="TLR1" s="274"/>
      <c r="TLS1" s="275"/>
      <c r="TLT1" s="274"/>
      <c r="TLU1" s="275"/>
      <c r="TLV1" s="274"/>
      <c r="TLW1" s="275"/>
      <c r="TLX1" s="274"/>
      <c r="TLY1" s="275"/>
      <c r="TLZ1" s="274"/>
      <c r="TMA1" s="275"/>
      <c r="TMB1" s="274"/>
      <c r="TMC1" s="275"/>
      <c r="TMD1" s="274"/>
      <c r="TME1" s="275"/>
      <c r="TMF1" s="274"/>
      <c r="TMG1" s="275"/>
      <c r="TMH1" s="274"/>
      <c r="TMI1" s="275"/>
      <c r="TMJ1" s="274"/>
      <c r="TMK1" s="275"/>
      <c r="TML1" s="274"/>
      <c r="TMM1" s="275"/>
      <c r="TMN1" s="274"/>
      <c r="TMO1" s="275"/>
      <c r="TMP1" s="274"/>
      <c r="TMQ1" s="275"/>
      <c r="TMR1" s="274"/>
      <c r="TMS1" s="275"/>
      <c r="TMT1" s="274"/>
      <c r="TMU1" s="275"/>
      <c r="TMV1" s="274"/>
      <c r="TMW1" s="275"/>
      <c r="TMX1" s="274"/>
      <c r="TMY1" s="275"/>
      <c r="TMZ1" s="274"/>
      <c r="TNA1" s="275"/>
      <c r="TNB1" s="274"/>
      <c r="TNC1" s="275"/>
      <c r="TND1" s="274"/>
      <c r="TNE1" s="275"/>
      <c r="TNF1" s="274"/>
      <c r="TNG1" s="275"/>
      <c r="TNH1" s="274"/>
      <c r="TNI1" s="275"/>
      <c r="TNJ1" s="274"/>
      <c r="TNK1" s="275"/>
      <c r="TNL1" s="274"/>
      <c r="TNM1" s="275"/>
      <c r="TNN1" s="274"/>
      <c r="TNO1" s="275"/>
      <c r="TNP1" s="274"/>
      <c r="TNQ1" s="275"/>
      <c r="TNR1" s="274"/>
      <c r="TNS1" s="275"/>
      <c r="TNT1" s="274"/>
      <c r="TNU1" s="275"/>
      <c r="TNV1" s="274"/>
      <c r="TNW1" s="275"/>
      <c r="TNX1" s="274"/>
      <c r="TNY1" s="275"/>
      <c r="TNZ1" s="274"/>
      <c r="TOA1" s="275"/>
      <c r="TOB1" s="274"/>
      <c r="TOC1" s="275"/>
      <c r="TOD1" s="274"/>
      <c r="TOE1" s="275"/>
      <c r="TOF1" s="274"/>
      <c r="TOG1" s="275"/>
      <c r="TOH1" s="274"/>
      <c r="TOI1" s="275"/>
      <c r="TOJ1" s="274"/>
      <c r="TOK1" s="275"/>
      <c r="TOL1" s="274"/>
      <c r="TOM1" s="275"/>
      <c r="TON1" s="274"/>
      <c r="TOO1" s="275"/>
      <c r="TOP1" s="274"/>
      <c r="TOQ1" s="275"/>
      <c r="TOR1" s="274"/>
      <c r="TOS1" s="275"/>
      <c r="TOT1" s="274"/>
      <c r="TOU1" s="275"/>
      <c r="TOV1" s="274"/>
      <c r="TOW1" s="275"/>
      <c r="TOX1" s="274"/>
      <c r="TOY1" s="275"/>
      <c r="TOZ1" s="274"/>
      <c r="TPA1" s="275"/>
      <c r="TPB1" s="274"/>
      <c r="TPC1" s="275"/>
      <c r="TPD1" s="274"/>
      <c r="TPE1" s="275"/>
      <c r="TPF1" s="274"/>
      <c r="TPG1" s="275"/>
      <c r="TPH1" s="274"/>
      <c r="TPI1" s="275"/>
      <c r="TPJ1" s="274"/>
      <c r="TPK1" s="275"/>
      <c r="TPL1" s="274"/>
      <c r="TPM1" s="275"/>
      <c r="TPN1" s="274"/>
      <c r="TPO1" s="275"/>
      <c r="TPP1" s="274"/>
      <c r="TPQ1" s="275"/>
      <c r="TPR1" s="274"/>
      <c r="TPS1" s="275"/>
      <c r="TPT1" s="274"/>
      <c r="TPU1" s="275"/>
      <c r="TPV1" s="274"/>
      <c r="TPW1" s="275"/>
      <c r="TPX1" s="274"/>
      <c r="TPY1" s="275"/>
      <c r="TPZ1" s="274"/>
      <c r="TQA1" s="275"/>
      <c r="TQB1" s="274"/>
      <c r="TQC1" s="275"/>
      <c r="TQD1" s="274"/>
      <c r="TQE1" s="275"/>
      <c r="TQF1" s="274"/>
      <c r="TQG1" s="275"/>
      <c r="TQH1" s="274"/>
      <c r="TQI1" s="275"/>
      <c r="TQJ1" s="274"/>
      <c r="TQK1" s="275"/>
      <c r="TQL1" s="274"/>
      <c r="TQM1" s="275"/>
      <c r="TQN1" s="274"/>
      <c r="TQO1" s="275"/>
      <c r="TQP1" s="274"/>
      <c r="TQQ1" s="275"/>
      <c r="TQR1" s="274"/>
      <c r="TQS1" s="275"/>
      <c r="TQT1" s="274"/>
      <c r="TQU1" s="275"/>
      <c r="TQV1" s="274"/>
      <c r="TQW1" s="275"/>
      <c r="TQX1" s="274"/>
      <c r="TQY1" s="275"/>
      <c r="TQZ1" s="274"/>
      <c r="TRA1" s="275"/>
      <c r="TRB1" s="274"/>
      <c r="TRC1" s="275"/>
      <c r="TRD1" s="274"/>
      <c r="TRE1" s="275"/>
      <c r="TRF1" s="274"/>
      <c r="TRG1" s="275"/>
      <c r="TRH1" s="274"/>
      <c r="TRI1" s="275"/>
      <c r="TRJ1" s="274"/>
      <c r="TRK1" s="275"/>
      <c r="TRL1" s="274"/>
      <c r="TRM1" s="275"/>
      <c r="TRN1" s="274"/>
      <c r="TRO1" s="275"/>
      <c r="TRP1" s="274"/>
      <c r="TRQ1" s="275"/>
      <c r="TRR1" s="274"/>
      <c r="TRS1" s="275"/>
      <c r="TRT1" s="274"/>
      <c r="TRU1" s="275"/>
      <c r="TRV1" s="274"/>
      <c r="TRW1" s="275"/>
      <c r="TRX1" s="274"/>
      <c r="TRY1" s="275"/>
      <c r="TRZ1" s="274"/>
      <c r="TSA1" s="275"/>
      <c r="TSB1" s="274"/>
      <c r="TSC1" s="275"/>
      <c r="TSD1" s="274"/>
      <c r="TSE1" s="275"/>
      <c r="TSF1" s="274"/>
      <c r="TSG1" s="275"/>
      <c r="TSH1" s="274"/>
      <c r="TSI1" s="275"/>
      <c r="TSJ1" s="274"/>
      <c r="TSK1" s="275"/>
      <c r="TSL1" s="274"/>
      <c r="TSM1" s="275"/>
      <c r="TSN1" s="274"/>
      <c r="TSO1" s="275"/>
      <c r="TSP1" s="274"/>
      <c r="TSQ1" s="275"/>
      <c r="TSR1" s="274"/>
      <c r="TSS1" s="275"/>
      <c r="TST1" s="274"/>
      <c r="TSU1" s="275"/>
      <c r="TSV1" s="274"/>
      <c r="TSW1" s="275"/>
      <c r="TSX1" s="274"/>
      <c r="TSY1" s="275"/>
      <c r="TSZ1" s="274"/>
      <c r="TTA1" s="275"/>
      <c r="TTB1" s="274"/>
      <c r="TTC1" s="275"/>
      <c r="TTD1" s="274"/>
      <c r="TTE1" s="275"/>
      <c r="TTF1" s="274"/>
      <c r="TTG1" s="275"/>
      <c r="TTH1" s="274"/>
      <c r="TTI1" s="275"/>
      <c r="TTJ1" s="274"/>
      <c r="TTK1" s="275"/>
      <c r="TTL1" s="274"/>
      <c r="TTM1" s="275"/>
      <c r="TTN1" s="274"/>
      <c r="TTO1" s="275"/>
      <c r="TTP1" s="274"/>
      <c r="TTQ1" s="275"/>
      <c r="TTR1" s="274"/>
      <c r="TTS1" s="275"/>
      <c r="TTT1" s="274"/>
      <c r="TTU1" s="275"/>
      <c r="TTV1" s="274"/>
      <c r="TTW1" s="275"/>
      <c r="TTX1" s="274"/>
      <c r="TTY1" s="275"/>
      <c r="TTZ1" s="274"/>
      <c r="TUA1" s="275"/>
      <c r="TUB1" s="274"/>
      <c r="TUC1" s="275"/>
      <c r="TUD1" s="274"/>
      <c r="TUE1" s="275"/>
      <c r="TUF1" s="274"/>
      <c r="TUG1" s="275"/>
      <c r="TUH1" s="274"/>
      <c r="TUI1" s="275"/>
      <c r="TUJ1" s="274"/>
      <c r="TUK1" s="275"/>
      <c r="TUL1" s="274"/>
      <c r="TUM1" s="275"/>
      <c r="TUN1" s="274"/>
      <c r="TUO1" s="275"/>
      <c r="TUP1" s="274"/>
      <c r="TUQ1" s="275"/>
      <c r="TUR1" s="274"/>
      <c r="TUS1" s="275"/>
      <c r="TUT1" s="274"/>
      <c r="TUU1" s="275"/>
      <c r="TUV1" s="274"/>
      <c r="TUW1" s="275"/>
      <c r="TUX1" s="274"/>
      <c r="TUY1" s="275"/>
      <c r="TUZ1" s="274"/>
      <c r="TVA1" s="275"/>
      <c r="TVB1" s="274"/>
      <c r="TVC1" s="275"/>
      <c r="TVD1" s="274"/>
      <c r="TVE1" s="275"/>
      <c r="TVF1" s="274"/>
      <c r="TVG1" s="275"/>
      <c r="TVH1" s="274"/>
      <c r="TVI1" s="275"/>
      <c r="TVJ1" s="274"/>
      <c r="TVK1" s="275"/>
      <c r="TVL1" s="274"/>
      <c r="TVM1" s="275"/>
      <c r="TVN1" s="274"/>
      <c r="TVO1" s="275"/>
      <c r="TVP1" s="274"/>
      <c r="TVQ1" s="275"/>
      <c r="TVR1" s="274"/>
      <c r="TVS1" s="275"/>
      <c r="TVT1" s="274"/>
      <c r="TVU1" s="275"/>
      <c r="TVV1" s="274"/>
      <c r="TVW1" s="275"/>
      <c r="TVX1" s="274"/>
      <c r="TVY1" s="275"/>
      <c r="TVZ1" s="274"/>
      <c r="TWA1" s="275"/>
      <c r="TWB1" s="274"/>
      <c r="TWC1" s="275"/>
      <c r="TWD1" s="274"/>
      <c r="TWE1" s="275"/>
      <c r="TWF1" s="274"/>
      <c r="TWG1" s="275"/>
      <c r="TWH1" s="274"/>
      <c r="TWI1" s="275"/>
      <c r="TWJ1" s="274"/>
      <c r="TWK1" s="275"/>
      <c r="TWL1" s="274"/>
      <c r="TWM1" s="275"/>
      <c r="TWN1" s="274"/>
      <c r="TWO1" s="275"/>
      <c r="TWP1" s="274"/>
      <c r="TWQ1" s="275"/>
      <c r="TWR1" s="274"/>
      <c r="TWS1" s="275"/>
      <c r="TWT1" s="274"/>
      <c r="TWU1" s="275"/>
      <c r="TWV1" s="274"/>
      <c r="TWW1" s="275"/>
      <c r="TWX1" s="274"/>
      <c r="TWY1" s="275"/>
      <c r="TWZ1" s="274"/>
      <c r="TXA1" s="275"/>
      <c r="TXB1" s="274"/>
      <c r="TXC1" s="275"/>
      <c r="TXD1" s="274"/>
      <c r="TXE1" s="275"/>
      <c r="TXF1" s="274"/>
      <c r="TXG1" s="275"/>
      <c r="TXH1" s="274"/>
      <c r="TXI1" s="275"/>
      <c r="TXJ1" s="274"/>
      <c r="TXK1" s="275"/>
      <c r="TXL1" s="274"/>
      <c r="TXM1" s="275"/>
      <c r="TXN1" s="274"/>
      <c r="TXO1" s="275"/>
      <c r="TXP1" s="274"/>
      <c r="TXQ1" s="275"/>
      <c r="TXR1" s="274"/>
      <c r="TXS1" s="275"/>
      <c r="TXT1" s="274"/>
      <c r="TXU1" s="275"/>
      <c r="TXV1" s="274"/>
      <c r="TXW1" s="275"/>
      <c r="TXX1" s="274"/>
      <c r="TXY1" s="275"/>
      <c r="TXZ1" s="274"/>
      <c r="TYA1" s="275"/>
      <c r="TYB1" s="274"/>
      <c r="TYC1" s="275"/>
      <c r="TYD1" s="274"/>
      <c r="TYE1" s="275"/>
      <c r="TYF1" s="274"/>
      <c r="TYG1" s="275"/>
      <c r="TYH1" s="274"/>
      <c r="TYI1" s="275"/>
      <c r="TYJ1" s="274"/>
      <c r="TYK1" s="275"/>
      <c r="TYL1" s="274"/>
      <c r="TYM1" s="275"/>
      <c r="TYN1" s="274"/>
      <c r="TYO1" s="275"/>
      <c r="TYP1" s="274"/>
      <c r="TYQ1" s="275"/>
      <c r="TYR1" s="274"/>
      <c r="TYS1" s="275"/>
      <c r="TYT1" s="274"/>
      <c r="TYU1" s="275"/>
      <c r="TYV1" s="274"/>
      <c r="TYW1" s="275"/>
      <c r="TYX1" s="274"/>
      <c r="TYY1" s="275"/>
      <c r="TYZ1" s="274"/>
      <c r="TZA1" s="275"/>
      <c r="TZB1" s="274"/>
      <c r="TZC1" s="275"/>
      <c r="TZD1" s="274"/>
      <c r="TZE1" s="275"/>
      <c r="TZF1" s="274"/>
      <c r="TZG1" s="275"/>
      <c r="TZH1" s="274"/>
      <c r="TZI1" s="275"/>
      <c r="TZJ1" s="274"/>
      <c r="TZK1" s="275"/>
      <c r="TZL1" s="274"/>
      <c r="TZM1" s="275"/>
      <c r="TZN1" s="274"/>
      <c r="TZO1" s="275"/>
      <c r="TZP1" s="274"/>
      <c r="TZQ1" s="275"/>
      <c r="TZR1" s="274"/>
      <c r="TZS1" s="275"/>
      <c r="TZT1" s="274"/>
      <c r="TZU1" s="275"/>
      <c r="TZV1" s="274"/>
      <c r="TZW1" s="275"/>
      <c r="TZX1" s="274"/>
      <c r="TZY1" s="275"/>
      <c r="TZZ1" s="274"/>
      <c r="UAA1" s="275"/>
      <c r="UAB1" s="274"/>
      <c r="UAC1" s="275"/>
      <c r="UAD1" s="274"/>
      <c r="UAE1" s="275"/>
      <c r="UAF1" s="274"/>
      <c r="UAG1" s="275"/>
      <c r="UAH1" s="274"/>
      <c r="UAI1" s="275"/>
      <c r="UAJ1" s="274"/>
      <c r="UAK1" s="275"/>
      <c r="UAL1" s="274"/>
      <c r="UAM1" s="275"/>
      <c r="UAN1" s="274"/>
      <c r="UAO1" s="275"/>
      <c r="UAP1" s="274"/>
      <c r="UAQ1" s="275"/>
      <c r="UAR1" s="274"/>
      <c r="UAS1" s="275"/>
      <c r="UAT1" s="274"/>
      <c r="UAU1" s="275"/>
      <c r="UAV1" s="274"/>
      <c r="UAW1" s="275"/>
      <c r="UAX1" s="274"/>
      <c r="UAY1" s="275"/>
      <c r="UAZ1" s="274"/>
      <c r="UBA1" s="275"/>
      <c r="UBB1" s="274"/>
      <c r="UBC1" s="275"/>
      <c r="UBD1" s="274"/>
      <c r="UBE1" s="275"/>
      <c r="UBF1" s="274"/>
      <c r="UBG1" s="275"/>
      <c r="UBH1" s="274"/>
      <c r="UBI1" s="275"/>
      <c r="UBJ1" s="274"/>
      <c r="UBK1" s="275"/>
      <c r="UBL1" s="274"/>
      <c r="UBM1" s="275"/>
      <c r="UBN1" s="274"/>
      <c r="UBO1" s="275"/>
      <c r="UBP1" s="274"/>
      <c r="UBQ1" s="275"/>
      <c r="UBR1" s="274"/>
      <c r="UBS1" s="275"/>
      <c r="UBT1" s="274"/>
      <c r="UBU1" s="275"/>
      <c r="UBV1" s="274"/>
      <c r="UBW1" s="275"/>
      <c r="UBX1" s="274"/>
      <c r="UBY1" s="275"/>
      <c r="UBZ1" s="274"/>
      <c r="UCA1" s="275"/>
      <c r="UCB1" s="274"/>
      <c r="UCC1" s="275"/>
      <c r="UCD1" s="274"/>
      <c r="UCE1" s="275"/>
      <c r="UCF1" s="274"/>
      <c r="UCG1" s="275"/>
      <c r="UCH1" s="274"/>
      <c r="UCI1" s="275"/>
      <c r="UCJ1" s="274"/>
      <c r="UCK1" s="275"/>
      <c r="UCL1" s="274"/>
      <c r="UCM1" s="275"/>
      <c r="UCN1" s="274"/>
      <c r="UCO1" s="275"/>
      <c r="UCP1" s="274"/>
      <c r="UCQ1" s="275"/>
      <c r="UCR1" s="274"/>
      <c r="UCS1" s="275"/>
      <c r="UCT1" s="274"/>
      <c r="UCU1" s="275"/>
      <c r="UCV1" s="274"/>
      <c r="UCW1" s="275"/>
      <c r="UCX1" s="274"/>
      <c r="UCY1" s="275"/>
      <c r="UCZ1" s="274"/>
      <c r="UDA1" s="275"/>
      <c r="UDB1" s="274"/>
      <c r="UDC1" s="275"/>
      <c r="UDD1" s="274"/>
      <c r="UDE1" s="275"/>
      <c r="UDF1" s="274"/>
      <c r="UDG1" s="275"/>
      <c r="UDH1" s="274"/>
      <c r="UDI1" s="275"/>
      <c r="UDJ1" s="274"/>
      <c r="UDK1" s="275"/>
      <c r="UDL1" s="274"/>
      <c r="UDM1" s="275"/>
      <c r="UDN1" s="274"/>
      <c r="UDO1" s="275"/>
      <c r="UDP1" s="274"/>
      <c r="UDQ1" s="275"/>
      <c r="UDR1" s="274"/>
      <c r="UDS1" s="275"/>
      <c r="UDT1" s="274"/>
      <c r="UDU1" s="275"/>
      <c r="UDV1" s="274"/>
      <c r="UDW1" s="275"/>
      <c r="UDX1" s="274"/>
      <c r="UDY1" s="275"/>
      <c r="UDZ1" s="274"/>
      <c r="UEA1" s="275"/>
      <c r="UEB1" s="274"/>
      <c r="UEC1" s="275"/>
      <c r="UED1" s="274"/>
      <c r="UEE1" s="275"/>
      <c r="UEF1" s="274"/>
      <c r="UEG1" s="275"/>
      <c r="UEH1" s="274"/>
      <c r="UEI1" s="275"/>
      <c r="UEJ1" s="274"/>
      <c r="UEK1" s="275"/>
      <c r="UEL1" s="274"/>
      <c r="UEM1" s="275"/>
      <c r="UEN1" s="274"/>
      <c r="UEO1" s="275"/>
      <c r="UEP1" s="274"/>
      <c r="UEQ1" s="275"/>
      <c r="UER1" s="274"/>
      <c r="UES1" s="275"/>
      <c r="UET1" s="274"/>
      <c r="UEU1" s="275"/>
      <c r="UEV1" s="274"/>
      <c r="UEW1" s="275"/>
      <c r="UEX1" s="274"/>
      <c r="UEY1" s="275"/>
      <c r="UEZ1" s="274"/>
      <c r="UFA1" s="275"/>
      <c r="UFB1" s="274"/>
      <c r="UFC1" s="275"/>
      <c r="UFD1" s="274"/>
      <c r="UFE1" s="275"/>
      <c r="UFF1" s="274"/>
      <c r="UFG1" s="275"/>
      <c r="UFH1" s="274"/>
      <c r="UFI1" s="275"/>
      <c r="UFJ1" s="274"/>
      <c r="UFK1" s="275"/>
      <c r="UFL1" s="274"/>
      <c r="UFM1" s="275"/>
      <c r="UFN1" s="274"/>
      <c r="UFO1" s="275"/>
      <c r="UFP1" s="274"/>
      <c r="UFQ1" s="275"/>
      <c r="UFR1" s="274"/>
      <c r="UFS1" s="275"/>
      <c r="UFT1" s="274"/>
      <c r="UFU1" s="275"/>
      <c r="UFV1" s="274"/>
      <c r="UFW1" s="275"/>
      <c r="UFX1" s="274"/>
      <c r="UFY1" s="275"/>
      <c r="UFZ1" s="274"/>
      <c r="UGA1" s="275"/>
      <c r="UGB1" s="274"/>
      <c r="UGC1" s="275"/>
      <c r="UGD1" s="274"/>
      <c r="UGE1" s="275"/>
      <c r="UGF1" s="274"/>
      <c r="UGG1" s="275"/>
      <c r="UGH1" s="274"/>
      <c r="UGI1" s="275"/>
      <c r="UGJ1" s="274"/>
      <c r="UGK1" s="275"/>
      <c r="UGL1" s="274"/>
      <c r="UGM1" s="275"/>
      <c r="UGN1" s="274"/>
      <c r="UGO1" s="275"/>
      <c r="UGP1" s="274"/>
      <c r="UGQ1" s="275"/>
      <c r="UGR1" s="274"/>
      <c r="UGS1" s="275"/>
      <c r="UGT1" s="274"/>
      <c r="UGU1" s="275"/>
      <c r="UGV1" s="274"/>
      <c r="UGW1" s="275"/>
      <c r="UGX1" s="274"/>
      <c r="UGY1" s="275"/>
      <c r="UGZ1" s="274"/>
      <c r="UHA1" s="275"/>
      <c r="UHB1" s="274"/>
      <c r="UHC1" s="275"/>
      <c r="UHD1" s="274"/>
      <c r="UHE1" s="275"/>
      <c r="UHF1" s="274"/>
      <c r="UHG1" s="275"/>
      <c r="UHH1" s="274"/>
      <c r="UHI1" s="275"/>
      <c r="UHJ1" s="274"/>
      <c r="UHK1" s="275"/>
      <c r="UHL1" s="274"/>
      <c r="UHM1" s="275"/>
      <c r="UHN1" s="274"/>
      <c r="UHO1" s="275"/>
      <c r="UHP1" s="274"/>
      <c r="UHQ1" s="275"/>
      <c r="UHR1" s="274"/>
      <c r="UHS1" s="275"/>
      <c r="UHT1" s="274"/>
      <c r="UHU1" s="275"/>
      <c r="UHV1" s="274"/>
      <c r="UHW1" s="275"/>
      <c r="UHX1" s="274"/>
      <c r="UHY1" s="275"/>
      <c r="UHZ1" s="274"/>
      <c r="UIA1" s="275"/>
      <c r="UIB1" s="274"/>
      <c r="UIC1" s="275"/>
      <c r="UID1" s="274"/>
      <c r="UIE1" s="275"/>
      <c r="UIF1" s="274"/>
      <c r="UIG1" s="275"/>
      <c r="UIH1" s="274"/>
      <c r="UII1" s="275"/>
      <c r="UIJ1" s="274"/>
      <c r="UIK1" s="275"/>
      <c r="UIL1" s="274"/>
      <c r="UIM1" s="275"/>
      <c r="UIN1" s="274"/>
      <c r="UIO1" s="275"/>
      <c r="UIP1" s="274"/>
      <c r="UIQ1" s="275"/>
      <c r="UIR1" s="274"/>
      <c r="UIS1" s="275"/>
      <c r="UIT1" s="274"/>
      <c r="UIU1" s="275"/>
      <c r="UIV1" s="274"/>
      <c r="UIW1" s="275"/>
      <c r="UIX1" s="274"/>
      <c r="UIY1" s="275"/>
      <c r="UIZ1" s="274"/>
      <c r="UJA1" s="275"/>
      <c r="UJB1" s="274"/>
      <c r="UJC1" s="275"/>
      <c r="UJD1" s="274"/>
      <c r="UJE1" s="275"/>
      <c r="UJF1" s="274"/>
      <c r="UJG1" s="275"/>
      <c r="UJH1" s="274"/>
      <c r="UJI1" s="275"/>
      <c r="UJJ1" s="274"/>
      <c r="UJK1" s="275"/>
      <c r="UJL1" s="274"/>
      <c r="UJM1" s="275"/>
      <c r="UJN1" s="274"/>
      <c r="UJO1" s="275"/>
      <c r="UJP1" s="274"/>
      <c r="UJQ1" s="275"/>
      <c r="UJR1" s="274"/>
      <c r="UJS1" s="275"/>
      <c r="UJT1" s="274"/>
      <c r="UJU1" s="275"/>
      <c r="UJV1" s="274"/>
      <c r="UJW1" s="275"/>
      <c r="UJX1" s="274"/>
      <c r="UJY1" s="275"/>
      <c r="UJZ1" s="274"/>
      <c r="UKA1" s="275"/>
      <c r="UKB1" s="274"/>
      <c r="UKC1" s="275"/>
      <c r="UKD1" s="274"/>
      <c r="UKE1" s="275"/>
      <c r="UKF1" s="274"/>
      <c r="UKG1" s="275"/>
      <c r="UKH1" s="274"/>
      <c r="UKI1" s="275"/>
      <c r="UKJ1" s="274"/>
      <c r="UKK1" s="275"/>
      <c r="UKL1" s="274"/>
      <c r="UKM1" s="275"/>
      <c r="UKN1" s="274"/>
      <c r="UKO1" s="275"/>
      <c r="UKP1" s="274"/>
      <c r="UKQ1" s="275"/>
      <c r="UKR1" s="274"/>
      <c r="UKS1" s="275"/>
      <c r="UKT1" s="274"/>
      <c r="UKU1" s="275"/>
      <c r="UKV1" s="274"/>
      <c r="UKW1" s="275"/>
      <c r="UKX1" s="274"/>
      <c r="UKY1" s="275"/>
      <c r="UKZ1" s="274"/>
      <c r="ULA1" s="275"/>
      <c r="ULB1" s="274"/>
      <c r="ULC1" s="275"/>
      <c r="ULD1" s="274"/>
      <c r="ULE1" s="275"/>
      <c r="ULF1" s="274"/>
      <c r="ULG1" s="275"/>
      <c r="ULH1" s="274"/>
      <c r="ULI1" s="275"/>
      <c r="ULJ1" s="274"/>
      <c r="ULK1" s="275"/>
      <c r="ULL1" s="274"/>
      <c r="ULM1" s="275"/>
      <c r="ULN1" s="274"/>
      <c r="ULO1" s="275"/>
      <c r="ULP1" s="274"/>
      <c r="ULQ1" s="275"/>
      <c r="ULR1" s="274"/>
      <c r="ULS1" s="275"/>
      <c r="ULT1" s="274"/>
      <c r="ULU1" s="275"/>
      <c r="ULV1" s="274"/>
      <c r="ULW1" s="275"/>
      <c r="ULX1" s="274"/>
      <c r="ULY1" s="275"/>
      <c r="ULZ1" s="274"/>
      <c r="UMA1" s="275"/>
      <c r="UMB1" s="274"/>
      <c r="UMC1" s="275"/>
      <c r="UMD1" s="274"/>
      <c r="UME1" s="275"/>
      <c r="UMF1" s="274"/>
      <c r="UMG1" s="275"/>
      <c r="UMH1" s="274"/>
      <c r="UMI1" s="275"/>
      <c r="UMJ1" s="274"/>
      <c r="UMK1" s="275"/>
      <c r="UML1" s="274"/>
      <c r="UMM1" s="275"/>
      <c r="UMN1" s="274"/>
      <c r="UMO1" s="275"/>
      <c r="UMP1" s="274"/>
      <c r="UMQ1" s="275"/>
      <c r="UMR1" s="274"/>
      <c r="UMS1" s="275"/>
      <c r="UMT1" s="274"/>
      <c r="UMU1" s="275"/>
      <c r="UMV1" s="274"/>
      <c r="UMW1" s="275"/>
      <c r="UMX1" s="274"/>
      <c r="UMY1" s="275"/>
      <c r="UMZ1" s="274"/>
      <c r="UNA1" s="275"/>
      <c r="UNB1" s="274"/>
      <c r="UNC1" s="275"/>
      <c r="UND1" s="274"/>
      <c r="UNE1" s="275"/>
      <c r="UNF1" s="274"/>
      <c r="UNG1" s="275"/>
      <c r="UNH1" s="274"/>
      <c r="UNI1" s="275"/>
      <c r="UNJ1" s="274"/>
      <c r="UNK1" s="275"/>
      <c r="UNL1" s="274"/>
      <c r="UNM1" s="275"/>
      <c r="UNN1" s="274"/>
      <c r="UNO1" s="275"/>
      <c r="UNP1" s="274"/>
      <c r="UNQ1" s="275"/>
      <c r="UNR1" s="274"/>
      <c r="UNS1" s="275"/>
      <c r="UNT1" s="274"/>
      <c r="UNU1" s="275"/>
      <c r="UNV1" s="274"/>
      <c r="UNW1" s="275"/>
      <c r="UNX1" s="274"/>
      <c r="UNY1" s="275"/>
      <c r="UNZ1" s="274"/>
      <c r="UOA1" s="275"/>
      <c r="UOB1" s="274"/>
      <c r="UOC1" s="275"/>
      <c r="UOD1" s="274"/>
      <c r="UOE1" s="275"/>
      <c r="UOF1" s="274"/>
      <c r="UOG1" s="275"/>
      <c r="UOH1" s="274"/>
      <c r="UOI1" s="275"/>
      <c r="UOJ1" s="274"/>
      <c r="UOK1" s="275"/>
      <c r="UOL1" s="274"/>
      <c r="UOM1" s="275"/>
      <c r="UON1" s="274"/>
      <c r="UOO1" s="275"/>
      <c r="UOP1" s="274"/>
      <c r="UOQ1" s="275"/>
      <c r="UOR1" s="274"/>
      <c r="UOS1" s="275"/>
      <c r="UOT1" s="274"/>
      <c r="UOU1" s="275"/>
      <c r="UOV1" s="274"/>
      <c r="UOW1" s="275"/>
      <c r="UOX1" s="274"/>
      <c r="UOY1" s="275"/>
      <c r="UOZ1" s="274"/>
      <c r="UPA1" s="275"/>
      <c r="UPB1" s="274"/>
      <c r="UPC1" s="275"/>
      <c r="UPD1" s="274"/>
      <c r="UPE1" s="275"/>
      <c r="UPF1" s="274"/>
      <c r="UPG1" s="275"/>
      <c r="UPH1" s="274"/>
      <c r="UPI1" s="275"/>
      <c r="UPJ1" s="274"/>
      <c r="UPK1" s="275"/>
      <c r="UPL1" s="274"/>
      <c r="UPM1" s="275"/>
      <c r="UPN1" s="274"/>
      <c r="UPO1" s="275"/>
      <c r="UPP1" s="274"/>
      <c r="UPQ1" s="275"/>
      <c r="UPR1" s="274"/>
      <c r="UPS1" s="275"/>
      <c r="UPT1" s="274"/>
      <c r="UPU1" s="275"/>
      <c r="UPV1" s="274"/>
      <c r="UPW1" s="275"/>
      <c r="UPX1" s="274"/>
      <c r="UPY1" s="275"/>
      <c r="UPZ1" s="274"/>
      <c r="UQA1" s="275"/>
      <c r="UQB1" s="274"/>
      <c r="UQC1" s="275"/>
      <c r="UQD1" s="274"/>
      <c r="UQE1" s="275"/>
      <c r="UQF1" s="274"/>
      <c r="UQG1" s="275"/>
      <c r="UQH1" s="274"/>
      <c r="UQI1" s="275"/>
      <c r="UQJ1" s="274"/>
      <c r="UQK1" s="275"/>
      <c r="UQL1" s="274"/>
      <c r="UQM1" s="275"/>
      <c r="UQN1" s="274"/>
      <c r="UQO1" s="275"/>
      <c r="UQP1" s="274"/>
      <c r="UQQ1" s="275"/>
      <c r="UQR1" s="274"/>
      <c r="UQS1" s="275"/>
      <c r="UQT1" s="274"/>
      <c r="UQU1" s="275"/>
      <c r="UQV1" s="274"/>
      <c r="UQW1" s="275"/>
      <c r="UQX1" s="274"/>
      <c r="UQY1" s="275"/>
      <c r="UQZ1" s="274"/>
      <c r="URA1" s="275"/>
      <c r="URB1" s="274"/>
      <c r="URC1" s="275"/>
      <c r="URD1" s="274"/>
      <c r="URE1" s="275"/>
      <c r="URF1" s="274"/>
      <c r="URG1" s="275"/>
      <c r="URH1" s="274"/>
      <c r="URI1" s="275"/>
      <c r="URJ1" s="274"/>
      <c r="URK1" s="275"/>
      <c r="URL1" s="274"/>
      <c r="URM1" s="275"/>
      <c r="URN1" s="274"/>
      <c r="URO1" s="275"/>
      <c r="URP1" s="274"/>
      <c r="URQ1" s="275"/>
      <c r="URR1" s="274"/>
      <c r="URS1" s="275"/>
      <c r="URT1" s="274"/>
      <c r="URU1" s="275"/>
      <c r="URV1" s="274"/>
      <c r="URW1" s="275"/>
      <c r="URX1" s="274"/>
      <c r="URY1" s="275"/>
      <c r="URZ1" s="274"/>
      <c r="USA1" s="275"/>
      <c r="USB1" s="274"/>
      <c r="USC1" s="275"/>
      <c r="USD1" s="274"/>
      <c r="USE1" s="275"/>
      <c r="USF1" s="274"/>
      <c r="USG1" s="275"/>
      <c r="USH1" s="274"/>
      <c r="USI1" s="275"/>
      <c r="USJ1" s="274"/>
      <c r="USK1" s="275"/>
      <c r="USL1" s="274"/>
      <c r="USM1" s="275"/>
      <c r="USN1" s="274"/>
      <c r="USO1" s="275"/>
      <c r="USP1" s="274"/>
      <c r="USQ1" s="275"/>
      <c r="USR1" s="274"/>
      <c r="USS1" s="275"/>
      <c r="UST1" s="274"/>
      <c r="USU1" s="275"/>
      <c r="USV1" s="274"/>
      <c r="USW1" s="275"/>
      <c r="USX1" s="274"/>
      <c r="USY1" s="275"/>
      <c r="USZ1" s="274"/>
      <c r="UTA1" s="275"/>
      <c r="UTB1" s="274"/>
      <c r="UTC1" s="275"/>
      <c r="UTD1" s="274"/>
      <c r="UTE1" s="275"/>
      <c r="UTF1" s="274"/>
      <c r="UTG1" s="275"/>
      <c r="UTH1" s="274"/>
      <c r="UTI1" s="275"/>
      <c r="UTJ1" s="274"/>
      <c r="UTK1" s="275"/>
      <c r="UTL1" s="274"/>
      <c r="UTM1" s="275"/>
      <c r="UTN1" s="274"/>
      <c r="UTO1" s="275"/>
      <c r="UTP1" s="274"/>
      <c r="UTQ1" s="275"/>
      <c r="UTR1" s="274"/>
      <c r="UTS1" s="275"/>
      <c r="UTT1" s="274"/>
      <c r="UTU1" s="275"/>
      <c r="UTV1" s="274"/>
      <c r="UTW1" s="275"/>
      <c r="UTX1" s="274"/>
      <c r="UTY1" s="275"/>
      <c r="UTZ1" s="274"/>
      <c r="UUA1" s="275"/>
      <c r="UUB1" s="274"/>
      <c r="UUC1" s="275"/>
      <c r="UUD1" s="274"/>
      <c r="UUE1" s="275"/>
      <c r="UUF1" s="274"/>
      <c r="UUG1" s="275"/>
      <c r="UUH1" s="274"/>
      <c r="UUI1" s="275"/>
      <c r="UUJ1" s="274"/>
      <c r="UUK1" s="275"/>
      <c r="UUL1" s="274"/>
      <c r="UUM1" s="275"/>
      <c r="UUN1" s="274"/>
      <c r="UUO1" s="275"/>
      <c r="UUP1" s="274"/>
      <c r="UUQ1" s="275"/>
      <c r="UUR1" s="274"/>
      <c r="UUS1" s="275"/>
      <c r="UUT1" s="274"/>
      <c r="UUU1" s="275"/>
      <c r="UUV1" s="274"/>
      <c r="UUW1" s="275"/>
      <c r="UUX1" s="274"/>
      <c r="UUY1" s="275"/>
      <c r="UUZ1" s="274"/>
      <c r="UVA1" s="275"/>
      <c r="UVB1" s="274"/>
      <c r="UVC1" s="275"/>
      <c r="UVD1" s="274"/>
      <c r="UVE1" s="275"/>
      <c r="UVF1" s="274"/>
      <c r="UVG1" s="275"/>
      <c r="UVH1" s="274"/>
      <c r="UVI1" s="275"/>
      <c r="UVJ1" s="274"/>
      <c r="UVK1" s="275"/>
      <c r="UVL1" s="274"/>
      <c r="UVM1" s="275"/>
      <c r="UVN1" s="274"/>
      <c r="UVO1" s="275"/>
      <c r="UVP1" s="274"/>
      <c r="UVQ1" s="275"/>
      <c r="UVR1" s="274"/>
      <c r="UVS1" s="275"/>
      <c r="UVT1" s="274"/>
      <c r="UVU1" s="275"/>
      <c r="UVV1" s="274"/>
      <c r="UVW1" s="275"/>
      <c r="UVX1" s="274"/>
      <c r="UVY1" s="275"/>
      <c r="UVZ1" s="274"/>
      <c r="UWA1" s="275"/>
      <c r="UWB1" s="274"/>
      <c r="UWC1" s="275"/>
      <c r="UWD1" s="274"/>
      <c r="UWE1" s="275"/>
      <c r="UWF1" s="274"/>
      <c r="UWG1" s="275"/>
      <c r="UWH1" s="274"/>
      <c r="UWI1" s="275"/>
      <c r="UWJ1" s="274"/>
      <c r="UWK1" s="275"/>
      <c r="UWL1" s="274"/>
      <c r="UWM1" s="275"/>
      <c r="UWN1" s="274"/>
      <c r="UWO1" s="275"/>
      <c r="UWP1" s="274"/>
      <c r="UWQ1" s="275"/>
      <c r="UWR1" s="274"/>
      <c r="UWS1" s="275"/>
      <c r="UWT1" s="274"/>
      <c r="UWU1" s="275"/>
      <c r="UWV1" s="274"/>
      <c r="UWW1" s="275"/>
      <c r="UWX1" s="274"/>
      <c r="UWY1" s="275"/>
      <c r="UWZ1" s="274"/>
      <c r="UXA1" s="275"/>
      <c r="UXB1" s="274"/>
      <c r="UXC1" s="275"/>
      <c r="UXD1" s="274"/>
      <c r="UXE1" s="275"/>
      <c r="UXF1" s="274"/>
      <c r="UXG1" s="275"/>
      <c r="UXH1" s="274"/>
      <c r="UXI1" s="275"/>
      <c r="UXJ1" s="274"/>
      <c r="UXK1" s="275"/>
      <c r="UXL1" s="274"/>
      <c r="UXM1" s="275"/>
      <c r="UXN1" s="274"/>
      <c r="UXO1" s="275"/>
      <c r="UXP1" s="274"/>
      <c r="UXQ1" s="275"/>
      <c r="UXR1" s="274"/>
      <c r="UXS1" s="275"/>
      <c r="UXT1" s="274"/>
      <c r="UXU1" s="275"/>
      <c r="UXV1" s="274"/>
      <c r="UXW1" s="275"/>
      <c r="UXX1" s="274"/>
      <c r="UXY1" s="275"/>
      <c r="UXZ1" s="274"/>
      <c r="UYA1" s="275"/>
      <c r="UYB1" s="274"/>
      <c r="UYC1" s="275"/>
      <c r="UYD1" s="274"/>
      <c r="UYE1" s="275"/>
      <c r="UYF1" s="274"/>
      <c r="UYG1" s="275"/>
      <c r="UYH1" s="274"/>
      <c r="UYI1" s="275"/>
      <c r="UYJ1" s="274"/>
      <c r="UYK1" s="275"/>
      <c r="UYL1" s="274"/>
      <c r="UYM1" s="275"/>
      <c r="UYN1" s="274"/>
      <c r="UYO1" s="275"/>
      <c r="UYP1" s="274"/>
      <c r="UYQ1" s="275"/>
      <c r="UYR1" s="274"/>
      <c r="UYS1" s="275"/>
      <c r="UYT1" s="274"/>
      <c r="UYU1" s="275"/>
      <c r="UYV1" s="274"/>
      <c r="UYW1" s="275"/>
      <c r="UYX1" s="274"/>
      <c r="UYY1" s="275"/>
      <c r="UYZ1" s="274"/>
      <c r="UZA1" s="275"/>
      <c r="UZB1" s="274"/>
      <c r="UZC1" s="275"/>
      <c r="UZD1" s="274"/>
      <c r="UZE1" s="275"/>
      <c r="UZF1" s="274"/>
      <c r="UZG1" s="275"/>
      <c r="UZH1" s="274"/>
      <c r="UZI1" s="275"/>
      <c r="UZJ1" s="274"/>
      <c r="UZK1" s="275"/>
      <c r="UZL1" s="274"/>
      <c r="UZM1" s="275"/>
      <c r="UZN1" s="274"/>
      <c r="UZO1" s="275"/>
      <c r="UZP1" s="274"/>
      <c r="UZQ1" s="275"/>
      <c r="UZR1" s="274"/>
      <c r="UZS1" s="275"/>
      <c r="UZT1" s="274"/>
      <c r="UZU1" s="275"/>
      <c r="UZV1" s="274"/>
      <c r="UZW1" s="275"/>
      <c r="UZX1" s="274"/>
      <c r="UZY1" s="275"/>
      <c r="UZZ1" s="274"/>
      <c r="VAA1" s="275"/>
      <c r="VAB1" s="274"/>
      <c r="VAC1" s="275"/>
      <c r="VAD1" s="274"/>
      <c r="VAE1" s="275"/>
      <c r="VAF1" s="274"/>
      <c r="VAG1" s="275"/>
      <c r="VAH1" s="274"/>
      <c r="VAI1" s="275"/>
      <c r="VAJ1" s="274"/>
      <c r="VAK1" s="275"/>
      <c r="VAL1" s="274"/>
      <c r="VAM1" s="275"/>
      <c r="VAN1" s="274"/>
      <c r="VAO1" s="275"/>
      <c r="VAP1" s="274"/>
      <c r="VAQ1" s="275"/>
      <c r="VAR1" s="274"/>
      <c r="VAS1" s="275"/>
      <c r="VAT1" s="274"/>
      <c r="VAU1" s="275"/>
      <c r="VAV1" s="274"/>
      <c r="VAW1" s="275"/>
      <c r="VAX1" s="274"/>
      <c r="VAY1" s="275"/>
      <c r="VAZ1" s="274"/>
      <c r="VBA1" s="275"/>
      <c r="VBB1" s="274"/>
      <c r="VBC1" s="275"/>
      <c r="VBD1" s="274"/>
      <c r="VBE1" s="275"/>
      <c r="VBF1" s="274"/>
      <c r="VBG1" s="275"/>
      <c r="VBH1" s="274"/>
      <c r="VBI1" s="275"/>
      <c r="VBJ1" s="274"/>
      <c r="VBK1" s="275"/>
      <c r="VBL1" s="274"/>
      <c r="VBM1" s="275"/>
      <c r="VBN1" s="274"/>
      <c r="VBO1" s="275"/>
      <c r="VBP1" s="274"/>
      <c r="VBQ1" s="275"/>
      <c r="VBR1" s="274"/>
      <c r="VBS1" s="275"/>
      <c r="VBT1" s="274"/>
      <c r="VBU1" s="275"/>
      <c r="VBV1" s="274"/>
      <c r="VBW1" s="275"/>
      <c r="VBX1" s="274"/>
      <c r="VBY1" s="275"/>
      <c r="VBZ1" s="274"/>
      <c r="VCA1" s="275"/>
      <c r="VCB1" s="274"/>
      <c r="VCC1" s="275"/>
      <c r="VCD1" s="274"/>
      <c r="VCE1" s="275"/>
      <c r="VCF1" s="274"/>
      <c r="VCG1" s="275"/>
      <c r="VCH1" s="274"/>
      <c r="VCI1" s="275"/>
      <c r="VCJ1" s="274"/>
      <c r="VCK1" s="275"/>
      <c r="VCL1" s="274"/>
      <c r="VCM1" s="275"/>
      <c r="VCN1" s="274"/>
      <c r="VCO1" s="275"/>
      <c r="VCP1" s="274"/>
      <c r="VCQ1" s="275"/>
      <c r="VCR1" s="274"/>
      <c r="VCS1" s="275"/>
      <c r="VCT1" s="274"/>
      <c r="VCU1" s="275"/>
      <c r="VCV1" s="274"/>
      <c r="VCW1" s="275"/>
      <c r="VCX1" s="274"/>
      <c r="VCY1" s="275"/>
      <c r="VCZ1" s="274"/>
      <c r="VDA1" s="275"/>
      <c r="VDB1" s="274"/>
      <c r="VDC1" s="275"/>
      <c r="VDD1" s="274"/>
      <c r="VDE1" s="275"/>
      <c r="VDF1" s="274"/>
      <c r="VDG1" s="275"/>
      <c r="VDH1" s="274"/>
      <c r="VDI1" s="275"/>
      <c r="VDJ1" s="274"/>
      <c r="VDK1" s="275"/>
      <c r="VDL1" s="274"/>
      <c r="VDM1" s="275"/>
      <c r="VDN1" s="274"/>
      <c r="VDO1" s="275"/>
      <c r="VDP1" s="274"/>
      <c r="VDQ1" s="275"/>
      <c r="VDR1" s="274"/>
      <c r="VDS1" s="275"/>
      <c r="VDT1" s="274"/>
      <c r="VDU1" s="275"/>
      <c r="VDV1" s="274"/>
      <c r="VDW1" s="275"/>
      <c r="VDX1" s="274"/>
      <c r="VDY1" s="275"/>
      <c r="VDZ1" s="274"/>
      <c r="VEA1" s="275"/>
      <c r="VEB1" s="274"/>
      <c r="VEC1" s="275"/>
      <c r="VED1" s="274"/>
      <c r="VEE1" s="275"/>
      <c r="VEF1" s="274"/>
      <c r="VEG1" s="275"/>
      <c r="VEH1" s="274"/>
      <c r="VEI1" s="275"/>
      <c r="VEJ1" s="274"/>
      <c r="VEK1" s="275"/>
      <c r="VEL1" s="274"/>
      <c r="VEM1" s="275"/>
      <c r="VEN1" s="274"/>
      <c r="VEO1" s="275"/>
      <c r="VEP1" s="274"/>
      <c r="VEQ1" s="275"/>
      <c r="VER1" s="274"/>
      <c r="VES1" s="275"/>
      <c r="VET1" s="274"/>
      <c r="VEU1" s="275"/>
      <c r="VEV1" s="274"/>
      <c r="VEW1" s="275"/>
      <c r="VEX1" s="274"/>
      <c r="VEY1" s="275"/>
      <c r="VEZ1" s="274"/>
      <c r="VFA1" s="275"/>
      <c r="VFB1" s="274"/>
      <c r="VFC1" s="275"/>
      <c r="VFD1" s="274"/>
      <c r="VFE1" s="275"/>
      <c r="VFF1" s="274"/>
      <c r="VFG1" s="275"/>
      <c r="VFH1" s="274"/>
      <c r="VFI1" s="275"/>
      <c r="VFJ1" s="274"/>
      <c r="VFK1" s="275"/>
      <c r="VFL1" s="274"/>
      <c r="VFM1" s="275"/>
      <c r="VFN1" s="274"/>
      <c r="VFO1" s="275"/>
      <c r="VFP1" s="274"/>
      <c r="VFQ1" s="275"/>
      <c r="VFR1" s="274"/>
      <c r="VFS1" s="275"/>
      <c r="VFT1" s="274"/>
      <c r="VFU1" s="275"/>
      <c r="VFV1" s="274"/>
      <c r="VFW1" s="275"/>
      <c r="VFX1" s="274"/>
      <c r="VFY1" s="275"/>
      <c r="VFZ1" s="274"/>
      <c r="VGA1" s="275"/>
      <c r="VGB1" s="274"/>
      <c r="VGC1" s="275"/>
      <c r="VGD1" s="274"/>
      <c r="VGE1" s="275"/>
      <c r="VGF1" s="274"/>
      <c r="VGG1" s="275"/>
      <c r="VGH1" s="274"/>
      <c r="VGI1" s="275"/>
      <c r="VGJ1" s="274"/>
      <c r="VGK1" s="275"/>
      <c r="VGL1" s="274"/>
      <c r="VGM1" s="275"/>
      <c r="VGN1" s="274"/>
      <c r="VGO1" s="275"/>
      <c r="VGP1" s="274"/>
      <c r="VGQ1" s="275"/>
      <c r="VGR1" s="274"/>
      <c r="VGS1" s="275"/>
      <c r="VGT1" s="274"/>
      <c r="VGU1" s="275"/>
      <c r="VGV1" s="274"/>
      <c r="VGW1" s="275"/>
      <c r="VGX1" s="274"/>
      <c r="VGY1" s="275"/>
      <c r="VGZ1" s="274"/>
      <c r="VHA1" s="275"/>
      <c r="VHB1" s="274"/>
      <c r="VHC1" s="275"/>
      <c r="VHD1" s="274"/>
      <c r="VHE1" s="275"/>
      <c r="VHF1" s="274"/>
      <c r="VHG1" s="275"/>
      <c r="VHH1" s="274"/>
      <c r="VHI1" s="275"/>
      <c r="VHJ1" s="274"/>
      <c r="VHK1" s="275"/>
      <c r="VHL1" s="274"/>
      <c r="VHM1" s="275"/>
      <c r="VHN1" s="274"/>
      <c r="VHO1" s="275"/>
      <c r="VHP1" s="274"/>
      <c r="VHQ1" s="275"/>
      <c r="VHR1" s="274"/>
      <c r="VHS1" s="275"/>
      <c r="VHT1" s="274"/>
      <c r="VHU1" s="275"/>
      <c r="VHV1" s="274"/>
      <c r="VHW1" s="275"/>
      <c r="VHX1" s="274"/>
      <c r="VHY1" s="275"/>
      <c r="VHZ1" s="274"/>
      <c r="VIA1" s="275"/>
      <c r="VIB1" s="274"/>
      <c r="VIC1" s="275"/>
      <c r="VID1" s="274"/>
      <c r="VIE1" s="275"/>
      <c r="VIF1" s="274"/>
      <c r="VIG1" s="275"/>
      <c r="VIH1" s="274"/>
      <c r="VII1" s="275"/>
      <c r="VIJ1" s="274"/>
      <c r="VIK1" s="275"/>
      <c r="VIL1" s="274"/>
      <c r="VIM1" s="275"/>
      <c r="VIN1" s="274"/>
      <c r="VIO1" s="275"/>
      <c r="VIP1" s="274"/>
      <c r="VIQ1" s="275"/>
      <c r="VIR1" s="274"/>
      <c r="VIS1" s="275"/>
      <c r="VIT1" s="274"/>
      <c r="VIU1" s="275"/>
      <c r="VIV1" s="274"/>
      <c r="VIW1" s="275"/>
      <c r="VIX1" s="274"/>
      <c r="VIY1" s="275"/>
      <c r="VIZ1" s="274"/>
      <c r="VJA1" s="275"/>
      <c r="VJB1" s="274"/>
      <c r="VJC1" s="275"/>
      <c r="VJD1" s="274"/>
      <c r="VJE1" s="275"/>
      <c r="VJF1" s="274"/>
      <c r="VJG1" s="275"/>
      <c r="VJH1" s="274"/>
      <c r="VJI1" s="275"/>
      <c r="VJJ1" s="274"/>
      <c r="VJK1" s="275"/>
      <c r="VJL1" s="274"/>
      <c r="VJM1" s="275"/>
      <c r="VJN1" s="274"/>
      <c r="VJO1" s="275"/>
      <c r="VJP1" s="274"/>
      <c r="VJQ1" s="275"/>
      <c r="VJR1" s="274"/>
      <c r="VJS1" s="275"/>
      <c r="VJT1" s="274"/>
      <c r="VJU1" s="275"/>
      <c r="VJV1" s="274"/>
      <c r="VJW1" s="275"/>
      <c r="VJX1" s="274"/>
      <c r="VJY1" s="275"/>
      <c r="VJZ1" s="274"/>
      <c r="VKA1" s="275"/>
      <c r="VKB1" s="274"/>
      <c r="VKC1" s="275"/>
      <c r="VKD1" s="274"/>
      <c r="VKE1" s="275"/>
      <c r="VKF1" s="274"/>
      <c r="VKG1" s="275"/>
      <c r="VKH1" s="274"/>
      <c r="VKI1" s="275"/>
      <c r="VKJ1" s="274"/>
      <c r="VKK1" s="275"/>
      <c r="VKL1" s="274"/>
      <c r="VKM1" s="275"/>
      <c r="VKN1" s="274"/>
      <c r="VKO1" s="275"/>
      <c r="VKP1" s="274"/>
      <c r="VKQ1" s="275"/>
      <c r="VKR1" s="274"/>
      <c r="VKS1" s="275"/>
      <c r="VKT1" s="274"/>
      <c r="VKU1" s="275"/>
      <c r="VKV1" s="274"/>
      <c r="VKW1" s="275"/>
      <c r="VKX1" s="274"/>
      <c r="VKY1" s="275"/>
      <c r="VKZ1" s="274"/>
      <c r="VLA1" s="275"/>
      <c r="VLB1" s="274"/>
      <c r="VLC1" s="275"/>
      <c r="VLD1" s="274"/>
      <c r="VLE1" s="275"/>
      <c r="VLF1" s="274"/>
      <c r="VLG1" s="275"/>
      <c r="VLH1" s="274"/>
      <c r="VLI1" s="275"/>
      <c r="VLJ1" s="274"/>
      <c r="VLK1" s="275"/>
      <c r="VLL1" s="274"/>
      <c r="VLM1" s="275"/>
      <c r="VLN1" s="274"/>
      <c r="VLO1" s="275"/>
      <c r="VLP1" s="274"/>
      <c r="VLQ1" s="275"/>
      <c r="VLR1" s="274"/>
      <c r="VLS1" s="275"/>
      <c r="VLT1" s="274"/>
      <c r="VLU1" s="275"/>
      <c r="VLV1" s="274"/>
      <c r="VLW1" s="275"/>
      <c r="VLX1" s="274"/>
      <c r="VLY1" s="275"/>
      <c r="VLZ1" s="274"/>
      <c r="VMA1" s="275"/>
      <c r="VMB1" s="274"/>
      <c r="VMC1" s="275"/>
      <c r="VMD1" s="274"/>
      <c r="VME1" s="275"/>
      <c r="VMF1" s="274"/>
      <c r="VMG1" s="275"/>
      <c r="VMH1" s="274"/>
      <c r="VMI1" s="275"/>
      <c r="VMJ1" s="274"/>
      <c r="VMK1" s="275"/>
      <c r="VML1" s="274"/>
      <c r="VMM1" s="275"/>
      <c r="VMN1" s="274"/>
      <c r="VMO1" s="275"/>
      <c r="VMP1" s="274"/>
      <c r="VMQ1" s="275"/>
      <c r="VMR1" s="274"/>
      <c r="VMS1" s="275"/>
      <c r="VMT1" s="274"/>
      <c r="VMU1" s="275"/>
      <c r="VMV1" s="274"/>
      <c r="VMW1" s="275"/>
      <c r="VMX1" s="274"/>
      <c r="VMY1" s="275"/>
      <c r="VMZ1" s="274"/>
      <c r="VNA1" s="275"/>
      <c r="VNB1" s="274"/>
      <c r="VNC1" s="275"/>
      <c r="VND1" s="274"/>
      <c r="VNE1" s="275"/>
      <c r="VNF1" s="274"/>
      <c r="VNG1" s="275"/>
      <c r="VNH1" s="274"/>
      <c r="VNI1" s="275"/>
      <c r="VNJ1" s="274"/>
      <c r="VNK1" s="275"/>
      <c r="VNL1" s="274"/>
      <c r="VNM1" s="275"/>
      <c r="VNN1" s="274"/>
      <c r="VNO1" s="275"/>
      <c r="VNP1" s="274"/>
      <c r="VNQ1" s="275"/>
      <c r="VNR1" s="274"/>
      <c r="VNS1" s="275"/>
      <c r="VNT1" s="274"/>
      <c r="VNU1" s="275"/>
      <c r="VNV1" s="274"/>
      <c r="VNW1" s="275"/>
      <c r="VNX1" s="274"/>
      <c r="VNY1" s="275"/>
      <c r="VNZ1" s="274"/>
      <c r="VOA1" s="275"/>
      <c r="VOB1" s="274"/>
      <c r="VOC1" s="275"/>
      <c r="VOD1" s="274"/>
      <c r="VOE1" s="275"/>
      <c r="VOF1" s="274"/>
      <c r="VOG1" s="275"/>
      <c r="VOH1" s="274"/>
      <c r="VOI1" s="275"/>
      <c r="VOJ1" s="274"/>
      <c r="VOK1" s="275"/>
      <c r="VOL1" s="274"/>
      <c r="VOM1" s="275"/>
      <c r="VON1" s="274"/>
      <c r="VOO1" s="275"/>
      <c r="VOP1" s="274"/>
      <c r="VOQ1" s="275"/>
      <c r="VOR1" s="274"/>
      <c r="VOS1" s="275"/>
      <c r="VOT1" s="274"/>
      <c r="VOU1" s="275"/>
      <c r="VOV1" s="274"/>
      <c r="VOW1" s="275"/>
      <c r="VOX1" s="274"/>
      <c r="VOY1" s="275"/>
      <c r="VOZ1" s="274"/>
      <c r="VPA1" s="275"/>
      <c r="VPB1" s="274"/>
      <c r="VPC1" s="275"/>
      <c r="VPD1" s="274"/>
      <c r="VPE1" s="275"/>
      <c r="VPF1" s="274"/>
      <c r="VPG1" s="275"/>
      <c r="VPH1" s="274"/>
      <c r="VPI1" s="275"/>
      <c r="VPJ1" s="274"/>
      <c r="VPK1" s="275"/>
      <c r="VPL1" s="274"/>
      <c r="VPM1" s="275"/>
      <c r="VPN1" s="274"/>
      <c r="VPO1" s="275"/>
      <c r="VPP1" s="274"/>
      <c r="VPQ1" s="275"/>
      <c r="VPR1" s="274"/>
      <c r="VPS1" s="275"/>
      <c r="VPT1" s="274"/>
      <c r="VPU1" s="275"/>
      <c r="VPV1" s="274"/>
      <c r="VPW1" s="275"/>
      <c r="VPX1" s="274"/>
      <c r="VPY1" s="275"/>
      <c r="VPZ1" s="274"/>
      <c r="VQA1" s="275"/>
      <c r="VQB1" s="274"/>
      <c r="VQC1" s="275"/>
      <c r="VQD1" s="274"/>
      <c r="VQE1" s="275"/>
      <c r="VQF1" s="274"/>
      <c r="VQG1" s="275"/>
      <c r="VQH1" s="274"/>
      <c r="VQI1" s="275"/>
      <c r="VQJ1" s="274"/>
      <c r="VQK1" s="275"/>
      <c r="VQL1" s="274"/>
      <c r="VQM1" s="275"/>
      <c r="VQN1" s="274"/>
      <c r="VQO1" s="275"/>
      <c r="VQP1" s="274"/>
      <c r="VQQ1" s="275"/>
      <c r="VQR1" s="274"/>
      <c r="VQS1" s="275"/>
      <c r="VQT1" s="274"/>
      <c r="VQU1" s="275"/>
      <c r="VQV1" s="274"/>
      <c r="VQW1" s="275"/>
      <c r="VQX1" s="274"/>
      <c r="VQY1" s="275"/>
      <c r="VQZ1" s="274"/>
      <c r="VRA1" s="275"/>
      <c r="VRB1" s="274"/>
      <c r="VRC1" s="275"/>
      <c r="VRD1" s="274"/>
      <c r="VRE1" s="275"/>
      <c r="VRF1" s="274"/>
      <c r="VRG1" s="275"/>
      <c r="VRH1" s="274"/>
      <c r="VRI1" s="275"/>
      <c r="VRJ1" s="274"/>
      <c r="VRK1" s="275"/>
      <c r="VRL1" s="274"/>
      <c r="VRM1" s="275"/>
      <c r="VRN1" s="274"/>
      <c r="VRO1" s="275"/>
      <c r="VRP1" s="274"/>
      <c r="VRQ1" s="275"/>
      <c r="VRR1" s="274"/>
      <c r="VRS1" s="275"/>
      <c r="VRT1" s="274"/>
      <c r="VRU1" s="275"/>
      <c r="VRV1" s="274"/>
      <c r="VRW1" s="275"/>
      <c r="VRX1" s="274"/>
      <c r="VRY1" s="275"/>
      <c r="VRZ1" s="274"/>
      <c r="VSA1" s="275"/>
      <c r="VSB1" s="274"/>
      <c r="VSC1" s="275"/>
      <c r="VSD1" s="274"/>
      <c r="VSE1" s="275"/>
      <c r="VSF1" s="274"/>
      <c r="VSG1" s="275"/>
      <c r="VSH1" s="274"/>
      <c r="VSI1" s="275"/>
      <c r="VSJ1" s="274"/>
      <c r="VSK1" s="275"/>
      <c r="VSL1" s="274"/>
      <c r="VSM1" s="275"/>
      <c r="VSN1" s="274"/>
      <c r="VSO1" s="275"/>
      <c r="VSP1" s="274"/>
      <c r="VSQ1" s="275"/>
      <c r="VSR1" s="274"/>
      <c r="VSS1" s="275"/>
      <c r="VST1" s="274"/>
      <c r="VSU1" s="275"/>
      <c r="VSV1" s="274"/>
      <c r="VSW1" s="275"/>
      <c r="VSX1" s="274"/>
      <c r="VSY1" s="275"/>
      <c r="VSZ1" s="274"/>
      <c r="VTA1" s="275"/>
      <c r="VTB1" s="274"/>
      <c r="VTC1" s="275"/>
      <c r="VTD1" s="274"/>
      <c r="VTE1" s="275"/>
      <c r="VTF1" s="274"/>
      <c r="VTG1" s="275"/>
      <c r="VTH1" s="274"/>
      <c r="VTI1" s="275"/>
      <c r="VTJ1" s="274"/>
      <c r="VTK1" s="275"/>
      <c r="VTL1" s="274"/>
      <c r="VTM1" s="275"/>
      <c r="VTN1" s="274"/>
      <c r="VTO1" s="275"/>
      <c r="VTP1" s="274"/>
      <c r="VTQ1" s="275"/>
      <c r="VTR1" s="274"/>
      <c r="VTS1" s="275"/>
      <c r="VTT1" s="274"/>
      <c r="VTU1" s="275"/>
      <c r="VTV1" s="274"/>
      <c r="VTW1" s="275"/>
      <c r="VTX1" s="274"/>
      <c r="VTY1" s="275"/>
      <c r="VTZ1" s="274"/>
      <c r="VUA1" s="275"/>
      <c r="VUB1" s="274"/>
      <c r="VUC1" s="275"/>
      <c r="VUD1" s="274"/>
      <c r="VUE1" s="275"/>
      <c r="VUF1" s="274"/>
      <c r="VUG1" s="275"/>
      <c r="VUH1" s="274"/>
      <c r="VUI1" s="275"/>
      <c r="VUJ1" s="274"/>
      <c r="VUK1" s="275"/>
      <c r="VUL1" s="274"/>
      <c r="VUM1" s="275"/>
      <c r="VUN1" s="274"/>
      <c r="VUO1" s="275"/>
      <c r="VUP1" s="274"/>
      <c r="VUQ1" s="275"/>
      <c r="VUR1" s="274"/>
      <c r="VUS1" s="275"/>
      <c r="VUT1" s="274"/>
      <c r="VUU1" s="275"/>
      <c r="VUV1" s="274"/>
      <c r="VUW1" s="275"/>
      <c r="VUX1" s="274"/>
      <c r="VUY1" s="275"/>
      <c r="VUZ1" s="274"/>
      <c r="VVA1" s="275"/>
      <c r="VVB1" s="274"/>
      <c r="VVC1" s="275"/>
      <c r="VVD1" s="274"/>
      <c r="VVE1" s="275"/>
      <c r="VVF1" s="274"/>
      <c r="VVG1" s="275"/>
      <c r="VVH1" s="274"/>
      <c r="VVI1" s="275"/>
      <c r="VVJ1" s="274"/>
      <c r="VVK1" s="275"/>
      <c r="VVL1" s="274"/>
      <c r="VVM1" s="275"/>
      <c r="VVN1" s="274"/>
      <c r="VVO1" s="275"/>
      <c r="VVP1" s="274"/>
      <c r="VVQ1" s="275"/>
      <c r="VVR1" s="274"/>
      <c r="VVS1" s="275"/>
      <c r="VVT1" s="274"/>
      <c r="VVU1" s="275"/>
      <c r="VVV1" s="274"/>
      <c r="VVW1" s="275"/>
      <c r="VVX1" s="274"/>
      <c r="VVY1" s="275"/>
      <c r="VVZ1" s="274"/>
      <c r="VWA1" s="275"/>
      <c r="VWB1" s="274"/>
      <c r="VWC1" s="275"/>
      <c r="VWD1" s="274"/>
      <c r="VWE1" s="275"/>
      <c r="VWF1" s="274"/>
      <c r="VWG1" s="275"/>
      <c r="VWH1" s="274"/>
      <c r="VWI1" s="275"/>
      <c r="VWJ1" s="274"/>
      <c r="VWK1" s="275"/>
      <c r="VWL1" s="274"/>
      <c r="VWM1" s="275"/>
      <c r="VWN1" s="274"/>
      <c r="VWO1" s="275"/>
      <c r="VWP1" s="274"/>
      <c r="VWQ1" s="275"/>
      <c r="VWR1" s="274"/>
      <c r="VWS1" s="275"/>
      <c r="VWT1" s="274"/>
      <c r="VWU1" s="275"/>
      <c r="VWV1" s="274"/>
      <c r="VWW1" s="275"/>
      <c r="VWX1" s="274"/>
      <c r="VWY1" s="275"/>
      <c r="VWZ1" s="274"/>
      <c r="VXA1" s="275"/>
      <c r="VXB1" s="274"/>
      <c r="VXC1" s="275"/>
      <c r="VXD1" s="274"/>
      <c r="VXE1" s="275"/>
      <c r="VXF1" s="274"/>
      <c r="VXG1" s="275"/>
      <c r="VXH1" s="274"/>
      <c r="VXI1" s="275"/>
      <c r="VXJ1" s="274"/>
      <c r="VXK1" s="275"/>
      <c r="VXL1" s="274"/>
      <c r="VXM1" s="275"/>
      <c r="VXN1" s="274"/>
      <c r="VXO1" s="275"/>
      <c r="VXP1" s="274"/>
      <c r="VXQ1" s="275"/>
      <c r="VXR1" s="274"/>
      <c r="VXS1" s="275"/>
      <c r="VXT1" s="274"/>
      <c r="VXU1" s="275"/>
      <c r="VXV1" s="274"/>
      <c r="VXW1" s="275"/>
      <c r="VXX1" s="274"/>
      <c r="VXY1" s="275"/>
      <c r="VXZ1" s="274"/>
      <c r="VYA1" s="275"/>
      <c r="VYB1" s="274"/>
      <c r="VYC1" s="275"/>
      <c r="VYD1" s="274"/>
      <c r="VYE1" s="275"/>
      <c r="VYF1" s="274"/>
      <c r="VYG1" s="275"/>
      <c r="VYH1" s="274"/>
      <c r="VYI1" s="275"/>
      <c r="VYJ1" s="274"/>
      <c r="VYK1" s="275"/>
      <c r="VYL1" s="274"/>
      <c r="VYM1" s="275"/>
      <c r="VYN1" s="274"/>
      <c r="VYO1" s="275"/>
      <c r="VYP1" s="274"/>
      <c r="VYQ1" s="275"/>
      <c r="VYR1" s="274"/>
      <c r="VYS1" s="275"/>
      <c r="VYT1" s="274"/>
      <c r="VYU1" s="275"/>
      <c r="VYV1" s="274"/>
      <c r="VYW1" s="275"/>
      <c r="VYX1" s="274"/>
      <c r="VYY1" s="275"/>
      <c r="VYZ1" s="274"/>
      <c r="VZA1" s="275"/>
      <c r="VZB1" s="274"/>
      <c r="VZC1" s="275"/>
      <c r="VZD1" s="274"/>
      <c r="VZE1" s="275"/>
      <c r="VZF1" s="274"/>
      <c r="VZG1" s="275"/>
      <c r="VZH1" s="274"/>
      <c r="VZI1" s="275"/>
      <c r="VZJ1" s="274"/>
      <c r="VZK1" s="275"/>
      <c r="VZL1" s="274"/>
      <c r="VZM1" s="275"/>
      <c r="VZN1" s="274"/>
      <c r="VZO1" s="275"/>
      <c r="VZP1" s="274"/>
      <c r="VZQ1" s="275"/>
      <c r="VZR1" s="274"/>
      <c r="VZS1" s="275"/>
      <c r="VZT1" s="274"/>
      <c r="VZU1" s="275"/>
      <c r="VZV1" s="274"/>
      <c r="VZW1" s="275"/>
      <c r="VZX1" s="274"/>
      <c r="VZY1" s="275"/>
      <c r="VZZ1" s="274"/>
      <c r="WAA1" s="275"/>
      <c r="WAB1" s="274"/>
      <c r="WAC1" s="275"/>
      <c r="WAD1" s="274"/>
      <c r="WAE1" s="275"/>
      <c r="WAF1" s="274"/>
      <c r="WAG1" s="275"/>
      <c r="WAH1" s="274"/>
      <c r="WAI1" s="275"/>
      <c r="WAJ1" s="274"/>
      <c r="WAK1" s="275"/>
      <c r="WAL1" s="274"/>
      <c r="WAM1" s="275"/>
      <c r="WAN1" s="274"/>
      <c r="WAO1" s="275"/>
      <c r="WAP1" s="274"/>
      <c r="WAQ1" s="275"/>
      <c r="WAR1" s="274"/>
      <c r="WAS1" s="275"/>
      <c r="WAT1" s="274"/>
      <c r="WAU1" s="275"/>
      <c r="WAV1" s="274"/>
      <c r="WAW1" s="275"/>
      <c r="WAX1" s="274"/>
      <c r="WAY1" s="275"/>
      <c r="WAZ1" s="274"/>
      <c r="WBA1" s="275"/>
      <c r="WBB1" s="274"/>
      <c r="WBC1" s="275"/>
      <c r="WBD1" s="274"/>
      <c r="WBE1" s="275"/>
      <c r="WBF1" s="274"/>
      <c r="WBG1" s="275"/>
      <c r="WBH1" s="274"/>
      <c r="WBI1" s="275"/>
      <c r="WBJ1" s="274"/>
      <c r="WBK1" s="275"/>
      <c r="WBL1" s="274"/>
      <c r="WBM1" s="275"/>
      <c r="WBN1" s="274"/>
      <c r="WBO1" s="275"/>
      <c r="WBP1" s="274"/>
      <c r="WBQ1" s="275"/>
      <c r="WBR1" s="274"/>
      <c r="WBS1" s="275"/>
      <c r="WBT1" s="274"/>
      <c r="WBU1" s="275"/>
      <c r="WBV1" s="274"/>
      <c r="WBW1" s="275"/>
      <c r="WBX1" s="274"/>
      <c r="WBY1" s="275"/>
      <c r="WBZ1" s="274"/>
      <c r="WCA1" s="275"/>
      <c r="WCB1" s="274"/>
      <c r="WCC1" s="275"/>
      <c r="WCD1" s="274"/>
      <c r="WCE1" s="275"/>
      <c r="WCF1" s="274"/>
      <c r="WCG1" s="275"/>
      <c r="WCH1" s="274"/>
      <c r="WCI1" s="275"/>
      <c r="WCJ1" s="274"/>
      <c r="WCK1" s="275"/>
      <c r="WCL1" s="274"/>
      <c r="WCM1" s="275"/>
      <c r="WCN1" s="274"/>
      <c r="WCO1" s="275"/>
      <c r="WCP1" s="274"/>
      <c r="WCQ1" s="275"/>
      <c r="WCR1" s="274"/>
      <c r="WCS1" s="275"/>
      <c r="WCT1" s="274"/>
      <c r="WCU1" s="275"/>
      <c r="WCV1" s="274"/>
      <c r="WCW1" s="275"/>
      <c r="WCX1" s="274"/>
      <c r="WCY1" s="275"/>
      <c r="WCZ1" s="274"/>
      <c r="WDA1" s="275"/>
      <c r="WDB1" s="274"/>
      <c r="WDC1" s="275"/>
      <c r="WDD1" s="274"/>
      <c r="WDE1" s="275"/>
      <c r="WDF1" s="274"/>
      <c r="WDG1" s="275"/>
      <c r="WDH1" s="274"/>
      <c r="WDI1" s="275"/>
      <c r="WDJ1" s="274"/>
      <c r="WDK1" s="275"/>
      <c r="WDL1" s="274"/>
      <c r="WDM1" s="275"/>
      <c r="WDN1" s="274"/>
      <c r="WDO1" s="275"/>
      <c r="WDP1" s="274"/>
      <c r="WDQ1" s="275"/>
      <c r="WDR1" s="274"/>
      <c r="WDS1" s="275"/>
      <c r="WDT1" s="274"/>
      <c r="WDU1" s="275"/>
      <c r="WDV1" s="274"/>
      <c r="WDW1" s="275"/>
      <c r="WDX1" s="274"/>
      <c r="WDY1" s="275"/>
      <c r="WDZ1" s="274"/>
      <c r="WEA1" s="275"/>
      <c r="WEB1" s="274"/>
      <c r="WEC1" s="275"/>
      <c r="WED1" s="274"/>
      <c r="WEE1" s="275"/>
      <c r="WEF1" s="274"/>
      <c r="WEG1" s="275"/>
      <c r="WEH1" s="274"/>
      <c r="WEI1" s="275"/>
      <c r="WEJ1" s="274"/>
      <c r="WEK1" s="275"/>
      <c r="WEL1" s="274"/>
      <c r="WEM1" s="275"/>
      <c r="WEN1" s="274"/>
      <c r="WEO1" s="275"/>
      <c r="WEP1" s="274"/>
      <c r="WEQ1" s="275"/>
      <c r="WER1" s="274"/>
      <c r="WES1" s="275"/>
      <c r="WET1" s="274"/>
      <c r="WEU1" s="275"/>
      <c r="WEV1" s="274"/>
      <c r="WEW1" s="275"/>
      <c r="WEX1" s="274"/>
      <c r="WEY1" s="275"/>
      <c r="WEZ1" s="274"/>
      <c r="WFA1" s="275"/>
      <c r="WFB1" s="274"/>
      <c r="WFC1" s="275"/>
      <c r="WFD1" s="274"/>
      <c r="WFE1" s="275"/>
      <c r="WFF1" s="274"/>
      <c r="WFG1" s="275"/>
      <c r="WFH1" s="274"/>
      <c r="WFI1" s="275"/>
      <c r="WFJ1" s="274"/>
      <c r="WFK1" s="275"/>
      <c r="WFL1" s="274"/>
      <c r="WFM1" s="275"/>
      <c r="WFN1" s="274"/>
      <c r="WFO1" s="275"/>
      <c r="WFP1" s="274"/>
      <c r="WFQ1" s="275"/>
      <c r="WFR1" s="274"/>
      <c r="WFS1" s="275"/>
      <c r="WFT1" s="274"/>
      <c r="WFU1" s="275"/>
      <c r="WFV1" s="274"/>
      <c r="WFW1" s="275"/>
      <c r="WFX1" s="274"/>
      <c r="WFY1" s="275"/>
      <c r="WFZ1" s="274"/>
      <c r="WGA1" s="275"/>
      <c r="WGB1" s="274"/>
      <c r="WGC1" s="275"/>
      <c r="WGD1" s="274"/>
      <c r="WGE1" s="275"/>
      <c r="WGF1" s="274"/>
      <c r="WGG1" s="275"/>
      <c r="WGH1" s="274"/>
      <c r="WGI1" s="275"/>
      <c r="WGJ1" s="274"/>
      <c r="WGK1" s="275"/>
      <c r="WGL1" s="274"/>
      <c r="WGM1" s="275"/>
      <c r="WGN1" s="274"/>
      <c r="WGO1" s="275"/>
      <c r="WGP1" s="274"/>
      <c r="WGQ1" s="275"/>
      <c r="WGR1" s="274"/>
      <c r="WGS1" s="275"/>
      <c r="WGT1" s="274"/>
      <c r="WGU1" s="275"/>
      <c r="WGV1" s="274"/>
      <c r="WGW1" s="275"/>
      <c r="WGX1" s="274"/>
      <c r="WGY1" s="275"/>
      <c r="WGZ1" s="274"/>
      <c r="WHA1" s="275"/>
      <c r="WHB1" s="274"/>
      <c r="WHC1" s="275"/>
      <c r="WHD1" s="274"/>
      <c r="WHE1" s="275"/>
      <c r="WHF1" s="274"/>
      <c r="WHG1" s="275"/>
      <c r="WHH1" s="274"/>
      <c r="WHI1" s="275"/>
      <c r="WHJ1" s="274"/>
      <c r="WHK1" s="275"/>
      <c r="WHL1" s="274"/>
      <c r="WHM1" s="275"/>
      <c r="WHN1" s="274"/>
      <c r="WHO1" s="275"/>
      <c r="WHP1" s="274"/>
      <c r="WHQ1" s="275"/>
      <c r="WHR1" s="274"/>
      <c r="WHS1" s="275"/>
      <c r="WHT1" s="274"/>
      <c r="WHU1" s="275"/>
      <c r="WHV1" s="274"/>
      <c r="WHW1" s="275"/>
      <c r="WHX1" s="274"/>
      <c r="WHY1" s="275"/>
      <c r="WHZ1" s="274"/>
      <c r="WIA1" s="275"/>
      <c r="WIB1" s="274"/>
      <c r="WIC1" s="275"/>
      <c r="WID1" s="274"/>
      <c r="WIE1" s="275"/>
      <c r="WIF1" s="274"/>
      <c r="WIG1" s="275"/>
      <c r="WIH1" s="274"/>
      <c r="WII1" s="275"/>
      <c r="WIJ1" s="274"/>
      <c r="WIK1" s="275"/>
      <c r="WIL1" s="274"/>
      <c r="WIM1" s="275"/>
      <c r="WIN1" s="274"/>
      <c r="WIO1" s="275"/>
      <c r="WIP1" s="274"/>
      <c r="WIQ1" s="275"/>
      <c r="WIR1" s="274"/>
      <c r="WIS1" s="275"/>
      <c r="WIT1" s="274"/>
      <c r="WIU1" s="275"/>
      <c r="WIV1" s="274"/>
      <c r="WIW1" s="275"/>
      <c r="WIX1" s="274"/>
      <c r="WIY1" s="275"/>
      <c r="WIZ1" s="274"/>
      <c r="WJA1" s="275"/>
      <c r="WJB1" s="274"/>
      <c r="WJC1" s="275"/>
      <c r="WJD1" s="274"/>
      <c r="WJE1" s="275"/>
      <c r="WJF1" s="274"/>
      <c r="WJG1" s="275"/>
      <c r="WJH1" s="274"/>
      <c r="WJI1" s="275"/>
      <c r="WJJ1" s="274"/>
      <c r="WJK1" s="275"/>
      <c r="WJL1" s="274"/>
      <c r="WJM1" s="275"/>
      <c r="WJN1" s="274"/>
      <c r="WJO1" s="275"/>
      <c r="WJP1" s="274"/>
      <c r="WJQ1" s="275"/>
      <c r="WJR1" s="274"/>
      <c r="WJS1" s="275"/>
      <c r="WJT1" s="274"/>
      <c r="WJU1" s="275"/>
      <c r="WJV1" s="274"/>
      <c r="WJW1" s="275"/>
      <c r="WJX1" s="274"/>
      <c r="WJY1" s="275"/>
      <c r="WJZ1" s="274"/>
      <c r="WKA1" s="275"/>
      <c r="WKB1" s="274"/>
      <c r="WKC1" s="275"/>
      <c r="WKD1" s="274"/>
      <c r="WKE1" s="275"/>
      <c r="WKF1" s="274"/>
      <c r="WKG1" s="275"/>
      <c r="WKH1" s="274"/>
      <c r="WKI1" s="275"/>
      <c r="WKJ1" s="274"/>
      <c r="WKK1" s="275"/>
      <c r="WKL1" s="274"/>
      <c r="WKM1" s="275"/>
      <c r="WKN1" s="274"/>
      <c r="WKO1" s="275"/>
      <c r="WKP1" s="274"/>
      <c r="WKQ1" s="275"/>
      <c r="WKR1" s="274"/>
      <c r="WKS1" s="275"/>
      <c r="WKT1" s="274"/>
      <c r="WKU1" s="275"/>
      <c r="WKV1" s="274"/>
      <c r="WKW1" s="275"/>
      <c r="WKX1" s="274"/>
      <c r="WKY1" s="275"/>
      <c r="WKZ1" s="274"/>
      <c r="WLA1" s="275"/>
      <c r="WLB1" s="274"/>
      <c r="WLC1" s="275"/>
      <c r="WLD1" s="274"/>
      <c r="WLE1" s="275"/>
      <c r="WLF1" s="274"/>
      <c r="WLG1" s="275"/>
      <c r="WLH1" s="274"/>
      <c r="WLI1" s="275"/>
      <c r="WLJ1" s="274"/>
      <c r="WLK1" s="275"/>
      <c r="WLL1" s="274"/>
      <c r="WLM1" s="275"/>
      <c r="WLN1" s="274"/>
      <c r="WLO1" s="275"/>
      <c r="WLP1" s="274"/>
      <c r="WLQ1" s="275"/>
      <c r="WLR1" s="274"/>
      <c r="WLS1" s="275"/>
      <c r="WLT1" s="274"/>
      <c r="WLU1" s="275"/>
      <c r="WLV1" s="274"/>
      <c r="WLW1" s="275"/>
      <c r="WLX1" s="274"/>
      <c r="WLY1" s="275"/>
      <c r="WLZ1" s="274"/>
      <c r="WMA1" s="275"/>
      <c r="WMB1" s="274"/>
      <c r="WMC1" s="275"/>
      <c r="WMD1" s="274"/>
      <c r="WME1" s="275"/>
      <c r="WMF1" s="274"/>
      <c r="WMG1" s="275"/>
      <c r="WMH1" s="274"/>
      <c r="WMI1" s="275"/>
      <c r="WMJ1" s="274"/>
      <c r="WMK1" s="275"/>
      <c r="WML1" s="274"/>
      <c r="WMM1" s="275"/>
      <c r="WMN1" s="274"/>
      <c r="WMO1" s="275"/>
      <c r="WMP1" s="274"/>
      <c r="WMQ1" s="275"/>
      <c r="WMR1" s="274"/>
      <c r="WMS1" s="275"/>
      <c r="WMT1" s="274"/>
      <c r="WMU1" s="275"/>
      <c r="WMV1" s="274"/>
      <c r="WMW1" s="275"/>
      <c r="WMX1" s="274"/>
      <c r="WMY1" s="275"/>
      <c r="WMZ1" s="274"/>
      <c r="WNA1" s="275"/>
      <c r="WNB1" s="274"/>
      <c r="WNC1" s="275"/>
      <c r="WND1" s="274"/>
      <c r="WNE1" s="275"/>
      <c r="WNF1" s="274"/>
      <c r="WNG1" s="275"/>
      <c r="WNH1" s="274"/>
      <c r="WNI1" s="275"/>
      <c r="WNJ1" s="274"/>
      <c r="WNK1" s="275"/>
      <c r="WNL1" s="274"/>
      <c r="WNM1" s="275"/>
      <c r="WNN1" s="274"/>
      <c r="WNO1" s="275"/>
      <c r="WNP1" s="274"/>
      <c r="WNQ1" s="275"/>
      <c r="WNR1" s="274"/>
      <c r="WNS1" s="275"/>
      <c r="WNT1" s="274"/>
      <c r="WNU1" s="275"/>
      <c r="WNV1" s="274"/>
      <c r="WNW1" s="275"/>
      <c r="WNX1" s="274"/>
      <c r="WNY1" s="275"/>
      <c r="WNZ1" s="274"/>
      <c r="WOA1" s="275"/>
      <c r="WOB1" s="274"/>
      <c r="WOC1" s="275"/>
      <c r="WOD1" s="274"/>
      <c r="WOE1" s="275"/>
      <c r="WOF1" s="274"/>
      <c r="WOG1" s="275"/>
      <c r="WOH1" s="274"/>
      <c r="WOI1" s="275"/>
      <c r="WOJ1" s="274"/>
      <c r="WOK1" s="275"/>
      <c r="WOL1" s="274"/>
      <c r="WOM1" s="275"/>
      <c r="WON1" s="274"/>
      <c r="WOO1" s="275"/>
      <c r="WOP1" s="274"/>
      <c r="WOQ1" s="275"/>
      <c r="WOR1" s="274"/>
      <c r="WOS1" s="275"/>
      <c r="WOT1" s="274"/>
      <c r="WOU1" s="275"/>
      <c r="WOV1" s="274"/>
      <c r="WOW1" s="275"/>
      <c r="WOX1" s="274"/>
      <c r="WOY1" s="275"/>
      <c r="WOZ1" s="274"/>
      <c r="WPA1" s="275"/>
      <c r="WPB1" s="274"/>
      <c r="WPC1" s="275"/>
      <c r="WPD1" s="274"/>
      <c r="WPE1" s="275"/>
      <c r="WPF1" s="274"/>
      <c r="WPG1" s="275"/>
      <c r="WPH1" s="274"/>
      <c r="WPI1" s="275"/>
      <c r="WPJ1" s="274"/>
      <c r="WPK1" s="275"/>
      <c r="WPL1" s="274"/>
      <c r="WPM1" s="275"/>
      <c r="WPN1" s="274"/>
      <c r="WPO1" s="275"/>
      <c r="WPP1" s="274"/>
      <c r="WPQ1" s="275"/>
      <c r="WPR1" s="274"/>
      <c r="WPS1" s="275"/>
      <c r="WPT1" s="274"/>
      <c r="WPU1" s="275"/>
      <c r="WPV1" s="274"/>
      <c r="WPW1" s="275"/>
      <c r="WPX1" s="274"/>
      <c r="WPY1" s="275"/>
      <c r="WPZ1" s="274"/>
      <c r="WQA1" s="275"/>
      <c r="WQB1" s="274"/>
      <c r="WQC1" s="275"/>
      <c r="WQD1" s="274"/>
      <c r="WQE1" s="275"/>
      <c r="WQF1" s="274"/>
      <c r="WQG1" s="275"/>
      <c r="WQH1" s="274"/>
      <c r="WQI1" s="275"/>
      <c r="WQJ1" s="274"/>
      <c r="WQK1" s="275"/>
      <c r="WQL1" s="274"/>
      <c r="WQM1" s="275"/>
      <c r="WQN1" s="274"/>
      <c r="WQO1" s="275"/>
      <c r="WQP1" s="274"/>
      <c r="WQQ1" s="275"/>
      <c r="WQR1" s="274"/>
      <c r="WQS1" s="275"/>
      <c r="WQT1" s="274"/>
      <c r="WQU1" s="275"/>
      <c r="WQV1" s="274"/>
      <c r="WQW1" s="275"/>
      <c r="WQX1" s="274"/>
      <c r="WQY1" s="275"/>
      <c r="WQZ1" s="274"/>
      <c r="WRA1" s="275"/>
      <c r="WRB1" s="274"/>
      <c r="WRC1" s="275"/>
      <c r="WRD1" s="274"/>
      <c r="WRE1" s="275"/>
      <c r="WRF1" s="274"/>
      <c r="WRG1" s="275"/>
      <c r="WRH1" s="274"/>
      <c r="WRI1" s="275"/>
      <c r="WRJ1" s="274"/>
      <c r="WRK1" s="275"/>
      <c r="WRL1" s="274"/>
      <c r="WRM1" s="275"/>
      <c r="WRN1" s="274"/>
      <c r="WRO1" s="275"/>
      <c r="WRP1" s="274"/>
      <c r="WRQ1" s="275"/>
      <c r="WRR1" s="274"/>
      <c r="WRS1" s="275"/>
      <c r="WRT1" s="274"/>
      <c r="WRU1" s="275"/>
      <c r="WRV1" s="274"/>
      <c r="WRW1" s="275"/>
      <c r="WRX1" s="274"/>
      <c r="WRY1" s="275"/>
      <c r="WRZ1" s="274"/>
      <c r="WSA1" s="275"/>
      <c r="WSB1" s="274"/>
      <c r="WSC1" s="275"/>
      <c r="WSD1" s="274"/>
      <c r="WSE1" s="275"/>
      <c r="WSF1" s="274"/>
      <c r="WSG1" s="275"/>
      <c r="WSH1" s="274"/>
      <c r="WSI1" s="275"/>
      <c r="WSJ1" s="274"/>
      <c r="WSK1" s="275"/>
      <c r="WSL1" s="274"/>
      <c r="WSM1" s="275"/>
      <c r="WSN1" s="274"/>
      <c r="WSO1" s="275"/>
      <c r="WSP1" s="274"/>
      <c r="WSQ1" s="275"/>
      <c r="WSR1" s="274"/>
      <c r="WSS1" s="275"/>
      <c r="WST1" s="274"/>
      <c r="WSU1" s="275"/>
      <c r="WSV1" s="274"/>
      <c r="WSW1" s="275"/>
      <c r="WSX1" s="274"/>
      <c r="WSY1" s="275"/>
      <c r="WSZ1" s="274"/>
      <c r="WTA1" s="275"/>
      <c r="WTB1" s="274"/>
      <c r="WTC1" s="275"/>
      <c r="WTD1" s="274"/>
      <c r="WTE1" s="275"/>
      <c r="WTF1" s="274"/>
      <c r="WTG1" s="275"/>
      <c r="WTH1" s="274"/>
      <c r="WTI1" s="275"/>
      <c r="WTJ1" s="274"/>
      <c r="WTK1" s="275"/>
      <c r="WTL1" s="274"/>
      <c r="WTM1" s="275"/>
      <c r="WTN1" s="274"/>
      <c r="WTO1" s="275"/>
      <c r="WTP1" s="274"/>
      <c r="WTQ1" s="275"/>
      <c r="WTR1" s="274"/>
      <c r="WTS1" s="275"/>
      <c r="WTT1" s="274"/>
      <c r="WTU1" s="275"/>
      <c r="WTV1" s="274"/>
      <c r="WTW1" s="275"/>
      <c r="WTX1" s="274"/>
      <c r="WTY1" s="275"/>
      <c r="WTZ1" s="274"/>
      <c r="WUA1" s="275"/>
      <c r="WUB1" s="274"/>
      <c r="WUC1" s="275"/>
      <c r="WUD1" s="274"/>
      <c r="WUE1" s="275"/>
      <c r="WUF1" s="274"/>
      <c r="WUG1" s="275"/>
      <c r="WUH1" s="274"/>
      <c r="WUI1" s="275"/>
      <c r="WUJ1" s="274"/>
      <c r="WUK1" s="275"/>
      <c r="WUL1" s="274"/>
      <c r="WUM1" s="275"/>
      <c r="WUN1" s="274"/>
      <c r="WUO1" s="275"/>
      <c r="WUP1" s="274"/>
      <c r="WUQ1" s="275"/>
      <c r="WUR1" s="274"/>
      <c r="WUS1" s="275"/>
      <c r="WUT1" s="274"/>
      <c r="WUU1" s="275"/>
      <c r="WUV1" s="274"/>
      <c r="WUW1" s="275"/>
      <c r="WUX1" s="274"/>
      <c r="WUY1" s="275"/>
      <c r="WUZ1" s="274"/>
      <c r="WVA1" s="275"/>
      <c r="WVB1" s="274"/>
      <c r="WVC1" s="275"/>
      <c r="WVD1" s="274"/>
      <c r="WVE1" s="275"/>
      <c r="WVF1" s="274"/>
      <c r="WVG1" s="275"/>
      <c r="WVH1" s="274"/>
      <c r="WVI1" s="275"/>
      <c r="WVJ1" s="274"/>
      <c r="WVK1" s="275"/>
      <c r="WVL1" s="274"/>
      <c r="WVM1" s="275"/>
      <c r="WVN1" s="274"/>
      <c r="WVO1" s="275"/>
      <c r="WVP1" s="274"/>
      <c r="WVQ1" s="275"/>
      <c r="WVR1" s="274"/>
      <c r="WVS1" s="275"/>
      <c r="WVT1" s="274"/>
      <c r="WVU1" s="275"/>
      <c r="WVV1" s="274"/>
      <c r="WVW1" s="275"/>
      <c r="WVX1" s="274"/>
      <c r="WVY1" s="275"/>
      <c r="WVZ1" s="274"/>
      <c r="WWA1" s="275"/>
      <c r="WWB1" s="274"/>
      <c r="WWC1" s="275"/>
      <c r="WWD1" s="274"/>
      <c r="WWE1" s="275"/>
      <c r="WWF1" s="274"/>
      <c r="WWG1" s="275"/>
      <c r="WWH1" s="274"/>
      <c r="WWI1" s="275"/>
      <c r="WWJ1" s="274"/>
      <c r="WWK1" s="275"/>
      <c r="WWL1" s="274"/>
      <c r="WWM1" s="275"/>
      <c r="WWN1" s="274"/>
      <c r="WWO1" s="275"/>
      <c r="WWP1" s="274"/>
      <c r="WWQ1" s="275"/>
      <c r="WWR1" s="274"/>
      <c r="WWS1" s="275"/>
      <c r="WWT1" s="274"/>
      <c r="WWU1" s="275"/>
      <c r="WWV1" s="274"/>
      <c r="WWW1" s="275"/>
      <c r="WWX1" s="274"/>
      <c r="WWY1" s="275"/>
      <c r="WWZ1" s="274"/>
      <c r="WXA1" s="275"/>
      <c r="WXB1" s="274"/>
      <c r="WXC1" s="275"/>
      <c r="WXD1" s="274"/>
      <c r="WXE1" s="275"/>
      <c r="WXF1" s="274"/>
      <c r="WXG1" s="275"/>
      <c r="WXH1" s="274"/>
      <c r="WXI1" s="275"/>
      <c r="WXJ1" s="274"/>
      <c r="WXK1" s="275"/>
      <c r="WXL1" s="274"/>
      <c r="WXM1" s="275"/>
      <c r="WXN1" s="274"/>
      <c r="WXO1" s="275"/>
      <c r="WXP1" s="274"/>
      <c r="WXQ1" s="275"/>
      <c r="WXR1" s="274"/>
      <c r="WXS1" s="275"/>
      <c r="WXT1" s="274"/>
      <c r="WXU1" s="275"/>
      <c r="WXV1" s="274"/>
      <c r="WXW1" s="275"/>
      <c r="WXX1" s="274"/>
      <c r="WXY1" s="275"/>
      <c r="WXZ1" s="274"/>
      <c r="WYA1" s="275"/>
      <c r="WYB1" s="274"/>
      <c r="WYC1" s="275"/>
      <c r="WYD1" s="274"/>
      <c r="WYE1" s="275"/>
      <c r="WYF1" s="274"/>
      <c r="WYG1" s="275"/>
      <c r="WYH1" s="274"/>
      <c r="WYI1" s="275"/>
      <c r="WYJ1" s="274"/>
      <c r="WYK1" s="275"/>
      <c r="WYL1" s="274"/>
      <c r="WYM1" s="275"/>
      <c r="WYN1" s="274"/>
      <c r="WYO1" s="275"/>
      <c r="WYP1" s="274"/>
      <c r="WYQ1" s="275"/>
      <c r="WYR1" s="274"/>
      <c r="WYS1" s="275"/>
      <c r="WYT1" s="274"/>
      <c r="WYU1" s="275"/>
      <c r="WYV1" s="274"/>
      <c r="WYW1" s="275"/>
      <c r="WYX1" s="274"/>
      <c r="WYY1" s="275"/>
      <c r="WYZ1" s="274"/>
      <c r="WZA1" s="275"/>
      <c r="WZB1" s="274"/>
      <c r="WZC1" s="275"/>
      <c r="WZD1" s="274"/>
      <c r="WZE1" s="275"/>
      <c r="WZF1" s="274"/>
      <c r="WZG1" s="275"/>
      <c r="WZH1" s="274"/>
      <c r="WZI1" s="275"/>
      <c r="WZJ1" s="274"/>
      <c r="WZK1" s="275"/>
      <c r="WZL1" s="274"/>
      <c r="WZM1" s="275"/>
      <c r="WZN1" s="274"/>
      <c r="WZO1" s="275"/>
      <c r="WZP1" s="274"/>
      <c r="WZQ1" s="275"/>
      <c r="WZR1" s="274"/>
      <c r="WZS1" s="275"/>
      <c r="WZT1" s="274"/>
      <c r="WZU1" s="275"/>
      <c r="WZV1" s="274"/>
      <c r="WZW1" s="275"/>
      <c r="WZX1" s="274"/>
      <c r="WZY1" s="275"/>
      <c r="WZZ1" s="274"/>
      <c r="XAA1" s="275"/>
      <c r="XAB1" s="274"/>
      <c r="XAC1" s="275"/>
      <c r="XAD1" s="274"/>
      <c r="XAE1" s="275"/>
      <c r="XAF1" s="274"/>
      <c r="XAG1" s="275"/>
      <c r="XAH1" s="274"/>
      <c r="XAI1" s="275"/>
      <c r="XAJ1" s="274"/>
      <c r="XAK1" s="275"/>
      <c r="XAL1" s="274"/>
      <c r="XAM1" s="275"/>
      <c r="XAN1" s="274"/>
      <c r="XAO1" s="275"/>
      <c r="XAP1" s="274"/>
      <c r="XAQ1" s="275"/>
      <c r="XAR1" s="274"/>
      <c r="XAS1" s="275"/>
      <c r="XAT1" s="274"/>
      <c r="XAU1" s="275"/>
      <c r="XAV1" s="274"/>
      <c r="XAW1" s="275"/>
      <c r="XAX1" s="274"/>
      <c r="XAY1" s="275"/>
      <c r="XAZ1" s="274"/>
      <c r="XBA1" s="275"/>
      <c r="XBB1" s="274"/>
      <c r="XBC1" s="275"/>
      <c r="XBD1" s="274"/>
      <c r="XBE1" s="275"/>
      <c r="XBF1" s="274"/>
      <c r="XBG1" s="275"/>
      <c r="XBH1" s="274"/>
      <c r="XBI1" s="275"/>
      <c r="XBJ1" s="274"/>
      <c r="XBK1" s="275"/>
      <c r="XBL1" s="274"/>
      <c r="XBM1" s="275"/>
      <c r="XBN1" s="274"/>
      <c r="XBO1" s="275"/>
      <c r="XBP1" s="274"/>
      <c r="XBQ1" s="275"/>
      <c r="XBR1" s="274"/>
      <c r="XBS1" s="275"/>
      <c r="XBT1" s="274"/>
      <c r="XBU1" s="275"/>
      <c r="XBV1" s="274"/>
      <c r="XBW1" s="275"/>
      <c r="XBX1" s="274"/>
      <c r="XBY1" s="275"/>
      <c r="XBZ1" s="274"/>
      <c r="XCA1" s="275"/>
      <c r="XCB1" s="274"/>
      <c r="XCC1" s="275"/>
      <c r="XCD1" s="274"/>
      <c r="XCE1" s="275"/>
      <c r="XCF1" s="274"/>
      <c r="XCG1" s="275"/>
      <c r="XCH1" s="274"/>
      <c r="XCI1" s="275"/>
      <c r="XCJ1" s="274"/>
      <c r="XCK1" s="275"/>
      <c r="XCL1" s="274"/>
      <c r="XCM1" s="275"/>
      <c r="XCN1" s="274"/>
      <c r="XCO1" s="275"/>
      <c r="XCP1" s="274"/>
      <c r="XCQ1" s="275"/>
      <c r="XCR1" s="274"/>
      <c r="XCS1" s="275"/>
      <c r="XCT1" s="274"/>
      <c r="XCU1" s="275"/>
      <c r="XCV1" s="274"/>
      <c r="XCW1" s="275"/>
      <c r="XCX1" s="274"/>
      <c r="XCY1" s="275"/>
      <c r="XCZ1" s="274"/>
      <c r="XDA1" s="275"/>
      <c r="XDB1" s="274"/>
      <c r="XDC1" s="275"/>
      <c r="XDD1" s="274"/>
      <c r="XDE1" s="275"/>
      <c r="XDF1" s="274"/>
      <c r="XDG1" s="275"/>
      <c r="XDH1" s="274"/>
      <c r="XDI1" s="275"/>
      <c r="XDJ1" s="274"/>
      <c r="XDK1" s="275"/>
      <c r="XDL1" s="274"/>
      <c r="XDM1" s="275"/>
      <c r="XDN1" s="274"/>
      <c r="XDO1" s="275"/>
      <c r="XDP1" s="274"/>
      <c r="XDQ1" s="275"/>
      <c r="XDR1" s="274"/>
      <c r="XDS1" s="275"/>
      <c r="XDT1" s="274"/>
      <c r="XDU1" s="275"/>
      <c r="XDV1" s="274"/>
      <c r="XDW1" s="275"/>
      <c r="XDX1" s="274"/>
      <c r="XDY1" s="275"/>
      <c r="XDZ1" s="274"/>
      <c r="XEA1" s="275"/>
      <c r="XEB1" s="274"/>
      <c r="XEC1" s="275"/>
      <c r="XED1" s="274"/>
      <c r="XEE1" s="275"/>
      <c r="XEF1" s="274"/>
      <c r="XEG1" s="275"/>
      <c r="XEH1" s="274"/>
      <c r="XEI1" s="275"/>
      <c r="XEJ1" s="274"/>
      <c r="XEK1" s="275"/>
      <c r="XEL1" s="274"/>
      <c r="XEM1" s="275"/>
      <c r="XEN1" s="274"/>
      <c r="XEO1" s="275"/>
      <c r="XEP1" s="274"/>
      <c r="XEQ1" s="275"/>
      <c r="XER1" s="274"/>
      <c r="XES1" s="275"/>
      <c r="XET1" s="274"/>
      <c r="XEU1" s="275"/>
      <c r="XEV1" s="274"/>
      <c r="XEW1" s="275"/>
      <c r="XEX1" s="274"/>
      <c r="XEY1" s="275"/>
      <c r="XEZ1" s="274"/>
      <c r="XFA1" s="275"/>
      <c r="XFB1" s="274"/>
      <c r="XFC1" s="275"/>
      <c r="XFD1" s="274"/>
    </row>
    <row r="2" spans="1:16384">
      <c r="A2" s="300"/>
      <c r="B2" s="279"/>
      <c r="C2" s="275"/>
      <c r="D2" s="279"/>
      <c r="E2" s="275"/>
      <c r="F2" s="279"/>
      <c r="G2" s="275"/>
      <c r="H2" s="279"/>
      <c r="I2" s="275"/>
      <c r="J2" s="572"/>
      <c r="K2" s="275"/>
      <c r="L2" s="279"/>
      <c r="M2" s="275"/>
      <c r="N2" s="279"/>
      <c r="O2" s="275"/>
      <c r="P2" s="279"/>
      <c r="Q2" s="275"/>
      <c r="R2" s="279"/>
      <c r="S2" s="275"/>
      <c r="T2" s="279"/>
      <c r="U2" s="275"/>
      <c r="V2" s="279"/>
      <c r="W2" s="275"/>
      <c r="X2" s="279"/>
      <c r="Y2" s="275"/>
      <c r="Z2" s="279"/>
      <c r="AA2" s="275"/>
      <c r="AB2" s="279"/>
      <c r="AC2" s="275"/>
      <c r="AD2" s="279"/>
      <c r="AE2" s="275"/>
      <c r="AF2" s="279"/>
      <c r="AG2" s="275"/>
      <c r="AH2" s="279"/>
      <c r="AI2" s="275"/>
      <c r="AJ2" s="279"/>
      <c r="AK2" s="275"/>
      <c r="AL2" s="279"/>
      <c r="AM2" s="275"/>
      <c r="AN2" s="279"/>
      <c r="AO2" s="275"/>
      <c r="AP2" s="279"/>
      <c r="AQ2" s="275"/>
      <c r="AR2" s="279"/>
      <c r="AS2" s="275"/>
      <c r="AT2" s="279"/>
      <c r="AU2" s="275"/>
      <c r="AV2" s="279"/>
      <c r="AW2" s="275"/>
      <c r="AX2" s="279"/>
      <c r="AY2" s="275"/>
      <c r="AZ2" s="279"/>
      <c r="BA2" s="275"/>
      <c r="BB2" s="279"/>
      <c r="BC2" s="275"/>
      <c r="BD2" s="279"/>
      <c r="BE2" s="275"/>
      <c r="BF2" s="279"/>
      <c r="BG2" s="275"/>
      <c r="BH2" s="279"/>
      <c r="BI2" s="275"/>
      <c r="BJ2" s="279"/>
      <c r="BK2" s="275"/>
      <c r="BL2" s="279"/>
      <c r="BM2" s="275"/>
      <c r="BN2" s="279"/>
      <c r="BO2" s="275"/>
      <c r="BP2" s="279"/>
      <c r="BQ2" s="275"/>
      <c r="BR2" s="279"/>
      <c r="BS2" s="275"/>
      <c r="BT2" s="279"/>
      <c r="BU2" s="275"/>
      <c r="BV2" s="279"/>
      <c r="BW2" s="275"/>
      <c r="BX2" s="279"/>
      <c r="BY2" s="275"/>
      <c r="BZ2" s="279"/>
      <c r="CA2" s="275"/>
      <c r="CB2" s="279"/>
      <c r="CC2" s="275"/>
      <c r="CD2" s="279"/>
      <c r="CE2" s="275"/>
      <c r="CF2" s="279"/>
      <c r="CG2" s="275"/>
      <c r="CH2" s="279"/>
      <c r="CI2" s="275"/>
      <c r="CJ2" s="279"/>
      <c r="CK2" s="275"/>
      <c r="CL2" s="279"/>
      <c r="CM2" s="275"/>
      <c r="CN2" s="279"/>
      <c r="CO2" s="275"/>
      <c r="CP2" s="279"/>
      <c r="CQ2" s="275"/>
      <c r="CR2" s="279"/>
      <c r="CS2" s="275"/>
      <c r="CT2" s="279"/>
      <c r="CU2" s="275"/>
      <c r="CV2" s="279"/>
      <c r="CW2" s="275"/>
      <c r="CX2" s="279"/>
      <c r="CY2" s="275"/>
      <c r="CZ2" s="279"/>
      <c r="DA2" s="275"/>
      <c r="DB2" s="279"/>
      <c r="DC2" s="275"/>
      <c r="DD2" s="279"/>
      <c r="DE2" s="275"/>
      <c r="DF2" s="279"/>
      <c r="DG2" s="275"/>
      <c r="DH2" s="279"/>
      <c r="DI2" s="275"/>
      <c r="DJ2" s="279"/>
      <c r="DK2" s="275"/>
      <c r="DL2" s="279"/>
      <c r="DM2" s="275"/>
      <c r="DN2" s="279"/>
      <c r="DO2" s="275"/>
      <c r="DP2" s="279"/>
      <c r="DQ2" s="275"/>
      <c r="DR2" s="279"/>
      <c r="DS2" s="275"/>
      <c r="DT2" s="279"/>
      <c r="DU2" s="275"/>
      <c r="DV2" s="279"/>
      <c r="DW2" s="275"/>
      <c r="DX2" s="279"/>
      <c r="DY2" s="275"/>
      <c r="DZ2" s="279"/>
      <c r="EA2" s="275"/>
      <c r="EB2" s="279"/>
      <c r="EC2" s="275"/>
      <c r="ED2" s="279"/>
      <c r="EE2" s="275"/>
      <c r="EF2" s="279"/>
      <c r="EG2" s="275"/>
      <c r="EH2" s="279"/>
      <c r="EI2" s="275"/>
      <c r="EJ2" s="279"/>
      <c r="EK2" s="275"/>
      <c r="EL2" s="279"/>
      <c r="EM2" s="275"/>
      <c r="EN2" s="279"/>
      <c r="EO2" s="275"/>
      <c r="EP2" s="279"/>
      <c r="EQ2" s="275"/>
      <c r="ER2" s="279"/>
      <c r="ES2" s="275"/>
      <c r="ET2" s="279"/>
      <c r="EU2" s="275"/>
      <c r="EV2" s="279"/>
      <c r="EW2" s="275"/>
      <c r="EX2" s="279"/>
      <c r="EY2" s="275"/>
      <c r="EZ2" s="279"/>
      <c r="FA2" s="275"/>
      <c r="FB2" s="279"/>
      <c r="FC2" s="275"/>
      <c r="FD2" s="279"/>
      <c r="FE2" s="275"/>
      <c r="FF2" s="279"/>
      <c r="FG2" s="275"/>
      <c r="FH2" s="279"/>
      <c r="FI2" s="275"/>
      <c r="FJ2" s="279"/>
      <c r="FK2" s="275"/>
      <c r="FL2" s="279"/>
      <c r="FM2" s="275"/>
      <c r="FN2" s="279"/>
      <c r="FO2" s="275"/>
      <c r="FP2" s="279"/>
      <c r="FQ2" s="275"/>
      <c r="FR2" s="279"/>
      <c r="FS2" s="275"/>
      <c r="FT2" s="279"/>
      <c r="FU2" s="275"/>
      <c r="FV2" s="279"/>
      <c r="FW2" s="275"/>
      <c r="FX2" s="279"/>
      <c r="FY2" s="275"/>
      <c r="FZ2" s="279"/>
      <c r="GA2" s="275"/>
      <c r="GB2" s="279"/>
      <c r="GC2" s="275"/>
      <c r="GD2" s="279"/>
      <c r="GE2" s="275"/>
      <c r="GF2" s="279"/>
      <c r="GG2" s="275"/>
      <c r="GH2" s="279"/>
      <c r="GI2" s="275"/>
      <c r="GJ2" s="279"/>
      <c r="GK2" s="275"/>
      <c r="GL2" s="279"/>
      <c r="GM2" s="275"/>
      <c r="GN2" s="279"/>
      <c r="GO2" s="275"/>
      <c r="GP2" s="279"/>
      <c r="GQ2" s="275"/>
      <c r="GR2" s="279"/>
      <c r="GS2" s="275"/>
      <c r="GT2" s="279"/>
      <c r="GU2" s="275"/>
      <c r="GV2" s="279"/>
      <c r="GW2" s="275"/>
      <c r="GX2" s="279"/>
      <c r="GY2" s="275"/>
      <c r="GZ2" s="279"/>
      <c r="HA2" s="275"/>
      <c r="HB2" s="279"/>
      <c r="HC2" s="275"/>
      <c r="HD2" s="279"/>
      <c r="HE2" s="275"/>
      <c r="HF2" s="279"/>
      <c r="HG2" s="275"/>
      <c r="HH2" s="279"/>
      <c r="HI2" s="275"/>
      <c r="HJ2" s="279"/>
      <c r="HK2" s="275"/>
      <c r="HL2" s="279"/>
      <c r="HM2" s="275"/>
      <c r="HN2" s="279"/>
      <c r="HO2" s="275"/>
      <c r="HP2" s="279"/>
      <c r="HQ2" s="275"/>
      <c r="HR2" s="279"/>
      <c r="HS2" s="275"/>
      <c r="HT2" s="279"/>
      <c r="HU2" s="275"/>
      <c r="HV2" s="279"/>
      <c r="HW2" s="275"/>
      <c r="HX2" s="279"/>
      <c r="HY2" s="275"/>
      <c r="HZ2" s="279"/>
      <c r="IA2" s="275"/>
      <c r="IB2" s="279"/>
      <c r="IC2" s="275"/>
      <c r="ID2" s="279"/>
      <c r="IE2" s="275"/>
      <c r="IF2" s="279"/>
      <c r="IG2" s="275"/>
      <c r="IH2" s="279"/>
      <c r="II2" s="275"/>
      <c r="IJ2" s="279"/>
      <c r="IK2" s="275"/>
      <c r="IL2" s="279"/>
      <c r="IM2" s="275"/>
      <c r="IN2" s="279"/>
      <c r="IO2" s="275"/>
      <c r="IP2" s="279"/>
      <c r="IQ2" s="275"/>
      <c r="IR2" s="279"/>
      <c r="IS2" s="275"/>
      <c r="IT2" s="279"/>
      <c r="IU2" s="275"/>
      <c r="IV2" s="279"/>
      <c r="IW2" s="275"/>
      <c r="IX2" s="279"/>
      <c r="IY2" s="275"/>
      <c r="IZ2" s="279"/>
      <c r="JA2" s="275"/>
      <c r="JB2" s="279"/>
      <c r="JC2" s="275"/>
      <c r="JD2" s="279"/>
      <c r="JE2" s="275"/>
      <c r="JF2" s="279"/>
      <c r="JG2" s="275"/>
      <c r="JH2" s="279"/>
      <c r="JI2" s="275"/>
      <c r="JJ2" s="279"/>
      <c r="JK2" s="275"/>
      <c r="JL2" s="279"/>
      <c r="JM2" s="275"/>
      <c r="JN2" s="279"/>
      <c r="JO2" s="275"/>
      <c r="JP2" s="279"/>
      <c r="JQ2" s="275"/>
      <c r="JR2" s="279"/>
      <c r="JS2" s="275"/>
      <c r="JT2" s="279"/>
      <c r="JU2" s="275"/>
      <c r="JV2" s="279"/>
      <c r="JW2" s="275"/>
      <c r="JX2" s="279"/>
      <c r="JY2" s="275"/>
      <c r="JZ2" s="279"/>
      <c r="KA2" s="275"/>
      <c r="KB2" s="279"/>
      <c r="KC2" s="275"/>
      <c r="KD2" s="279"/>
      <c r="KE2" s="275"/>
      <c r="KF2" s="279"/>
      <c r="KG2" s="275"/>
      <c r="KH2" s="279"/>
      <c r="KI2" s="275"/>
      <c r="KJ2" s="279"/>
      <c r="KK2" s="275"/>
      <c r="KL2" s="279"/>
      <c r="KM2" s="275"/>
      <c r="KN2" s="279"/>
      <c r="KO2" s="275"/>
      <c r="KP2" s="279"/>
      <c r="KQ2" s="275"/>
      <c r="KR2" s="279"/>
      <c r="KS2" s="275"/>
      <c r="KT2" s="279"/>
      <c r="KU2" s="275"/>
      <c r="KV2" s="279"/>
      <c r="KW2" s="275"/>
      <c r="KX2" s="279"/>
      <c r="KY2" s="275"/>
      <c r="KZ2" s="279"/>
      <c r="LA2" s="275"/>
      <c r="LB2" s="279"/>
      <c r="LC2" s="275"/>
      <c r="LD2" s="279"/>
      <c r="LE2" s="275"/>
      <c r="LF2" s="279"/>
      <c r="LG2" s="275"/>
      <c r="LH2" s="279"/>
      <c r="LI2" s="275"/>
      <c r="LJ2" s="279"/>
      <c r="LK2" s="275"/>
      <c r="LL2" s="279"/>
      <c r="LM2" s="275"/>
      <c r="LN2" s="279"/>
      <c r="LO2" s="275"/>
      <c r="LP2" s="279"/>
      <c r="LQ2" s="275"/>
      <c r="LR2" s="279"/>
      <c r="LS2" s="275"/>
      <c r="LT2" s="279"/>
      <c r="LU2" s="275"/>
      <c r="LV2" s="279"/>
      <c r="LW2" s="275"/>
      <c r="LX2" s="279"/>
      <c r="LY2" s="275"/>
      <c r="LZ2" s="279"/>
      <c r="MA2" s="275"/>
      <c r="MB2" s="279"/>
      <c r="MC2" s="275"/>
      <c r="MD2" s="279"/>
      <c r="ME2" s="275"/>
      <c r="MF2" s="279"/>
      <c r="MG2" s="275"/>
      <c r="MH2" s="279"/>
      <c r="MI2" s="275"/>
      <c r="MJ2" s="279"/>
      <c r="MK2" s="275"/>
      <c r="ML2" s="279"/>
      <c r="MM2" s="275"/>
      <c r="MN2" s="279"/>
      <c r="MO2" s="275"/>
      <c r="MP2" s="279"/>
      <c r="MQ2" s="275"/>
      <c r="MR2" s="279"/>
      <c r="MS2" s="275"/>
      <c r="MT2" s="279"/>
      <c r="MU2" s="275"/>
      <c r="MV2" s="279"/>
      <c r="MW2" s="275"/>
      <c r="MX2" s="279"/>
      <c r="MY2" s="275"/>
      <c r="MZ2" s="279"/>
      <c r="NA2" s="275"/>
      <c r="NB2" s="279"/>
      <c r="NC2" s="275"/>
      <c r="ND2" s="279"/>
      <c r="NE2" s="275"/>
      <c r="NF2" s="279"/>
      <c r="NG2" s="275"/>
      <c r="NH2" s="279"/>
      <c r="NI2" s="275"/>
      <c r="NJ2" s="279"/>
      <c r="NK2" s="275"/>
      <c r="NL2" s="279"/>
      <c r="NM2" s="275"/>
      <c r="NN2" s="279"/>
      <c r="NO2" s="275"/>
      <c r="NP2" s="279"/>
      <c r="NQ2" s="275"/>
      <c r="NR2" s="279"/>
      <c r="NS2" s="275"/>
      <c r="NT2" s="279"/>
      <c r="NU2" s="275"/>
      <c r="NV2" s="279"/>
      <c r="NW2" s="275"/>
      <c r="NX2" s="279"/>
      <c r="NY2" s="275"/>
      <c r="NZ2" s="279"/>
      <c r="OA2" s="275"/>
      <c r="OB2" s="279"/>
      <c r="OC2" s="275"/>
      <c r="OD2" s="279"/>
      <c r="OE2" s="275"/>
      <c r="OF2" s="279"/>
      <c r="OG2" s="275"/>
      <c r="OH2" s="279"/>
      <c r="OI2" s="275"/>
      <c r="OJ2" s="279"/>
      <c r="OK2" s="275"/>
      <c r="OL2" s="279"/>
      <c r="OM2" s="275"/>
      <c r="ON2" s="279"/>
      <c r="OO2" s="275"/>
      <c r="OP2" s="279"/>
      <c r="OQ2" s="275"/>
      <c r="OR2" s="279"/>
      <c r="OS2" s="275"/>
      <c r="OT2" s="279"/>
      <c r="OU2" s="275"/>
      <c r="OV2" s="279"/>
      <c r="OW2" s="275"/>
      <c r="OX2" s="279"/>
      <c r="OY2" s="275"/>
      <c r="OZ2" s="279"/>
      <c r="PA2" s="275"/>
      <c r="PB2" s="279"/>
      <c r="PC2" s="275"/>
      <c r="PD2" s="279"/>
      <c r="PE2" s="275"/>
      <c r="PF2" s="279"/>
      <c r="PG2" s="275"/>
      <c r="PH2" s="279"/>
      <c r="PI2" s="275"/>
      <c r="PJ2" s="279"/>
      <c r="PK2" s="275"/>
      <c r="PL2" s="279"/>
      <c r="PM2" s="275"/>
      <c r="PN2" s="279"/>
      <c r="PO2" s="275"/>
      <c r="PP2" s="279"/>
      <c r="PQ2" s="275"/>
      <c r="PR2" s="279"/>
      <c r="PS2" s="275"/>
      <c r="PT2" s="279"/>
      <c r="PU2" s="275"/>
      <c r="PV2" s="279"/>
      <c r="PW2" s="275"/>
      <c r="PX2" s="279"/>
      <c r="PY2" s="275"/>
      <c r="PZ2" s="279"/>
      <c r="QA2" s="275"/>
      <c r="QB2" s="279"/>
      <c r="QC2" s="275"/>
      <c r="QD2" s="279"/>
      <c r="QE2" s="275"/>
      <c r="QF2" s="279"/>
      <c r="QG2" s="275"/>
      <c r="QH2" s="279"/>
      <c r="QI2" s="275"/>
      <c r="QJ2" s="279"/>
      <c r="QK2" s="275"/>
      <c r="QL2" s="279"/>
      <c r="QM2" s="275"/>
      <c r="QN2" s="279"/>
      <c r="QO2" s="275"/>
      <c r="QP2" s="279"/>
      <c r="QQ2" s="275"/>
      <c r="QR2" s="279"/>
      <c r="QS2" s="275"/>
      <c r="QT2" s="279"/>
      <c r="QU2" s="275"/>
      <c r="QV2" s="279"/>
      <c r="QW2" s="275"/>
      <c r="QX2" s="279"/>
      <c r="QY2" s="275"/>
      <c r="QZ2" s="279"/>
      <c r="RA2" s="275"/>
      <c r="RB2" s="279"/>
      <c r="RC2" s="275"/>
      <c r="RD2" s="279"/>
      <c r="RE2" s="275"/>
      <c r="RF2" s="279"/>
      <c r="RG2" s="275"/>
      <c r="RH2" s="279"/>
      <c r="RI2" s="275"/>
      <c r="RJ2" s="279"/>
      <c r="RK2" s="275"/>
      <c r="RL2" s="279"/>
      <c r="RM2" s="275"/>
      <c r="RN2" s="279"/>
      <c r="RO2" s="275"/>
      <c r="RP2" s="279"/>
      <c r="RQ2" s="275"/>
      <c r="RR2" s="279"/>
      <c r="RS2" s="275"/>
      <c r="RT2" s="279"/>
      <c r="RU2" s="275"/>
      <c r="RV2" s="279"/>
      <c r="RW2" s="275"/>
      <c r="RX2" s="279"/>
      <c r="RY2" s="275"/>
      <c r="RZ2" s="279"/>
      <c r="SA2" s="275"/>
      <c r="SB2" s="279"/>
      <c r="SC2" s="275"/>
      <c r="SD2" s="279"/>
      <c r="SE2" s="275"/>
      <c r="SF2" s="279"/>
      <c r="SG2" s="275"/>
      <c r="SH2" s="279"/>
      <c r="SI2" s="275"/>
      <c r="SJ2" s="279"/>
      <c r="SK2" s="275"/>
      <c r="SL2" s="279"/>
      <c r="SM2" s="275"/>
      <c r="SN2" s="279"/>
      <c r="SO2" s="275"/>
      <c r="SP2" s="279"/>
      <c r="SQ2" s="275"/>
      <c r="SR2" s="279"/>
      <c r="SS2" s="275"/>
      <c r="ST2" s="279"/>
      <c r="SU2" s="275"/>
      <c r="SV2" s="279"/>
      <c r="SW2" s="275"/>
      <c r="SX2" s="279"/>
      <c r="SY2" s="275"/>
      <c r="SZ2" s="279"/>
      <c r="TA2" s="275"/>
      <c r="TB2" s="279"/>
      <c r="TC2" s="275"/>
      <c r="TD2" s="279"/>
      <c r="TE2" s="275"/>
      <c r="TF2" s="279"/>
      <c r="TG2" s="275"/>
      <c r="TH2" s="279"/>
      <c r="TI2" s="275"/>
      <c r="TJ2" s="279"/>
      <c r="TK2" s="275"/>
      <c r="TL2" s="279"/>
      <c r="TM2" s="275"/>
      <c r="TN2" s="279"/>
      <c r="TO2" s="275"/>
      <c r="TP2" s="279"/>
      <c r="TQ2" s="275"/>
      <c r="TR2" s="279"/>
      <c r="TS2" s="275"/>
      <c r="TT2" s="279"/>
      <c r="TU2" s="275"/>
      <c r="TV2" s="279"/>
      <c r="TW2" s="275"/>
      <c r="TX2" s="279"/>
      <c r="TY2" s="275"/>
      <c r="TZ2" s="279"/>
      <c r="UA2" s="275"/>
      <c r="UB2" s="279"/>
      <c r="UC2" s="275"/>
      <c r="UD2" s="279"/>
      <c r="UE2" s="275"/>
      <c r="UF2" s="279"/>
      <c r="UG2" s="275"/>
      <c r="UH2" s="279"/>
      <c r="UI2" s="275"/>
      <c r="UJ2" s="279"/>
      <c r="UK2" s="275"/>
      <c r="UL2" s="279"/>
      <c r="UM2" s="275"/>
      <c r="UN2" s="279"/>
      <c r="UO2" s="275"/>
      <c r="UP2" s="279"/>
      <c r="UQ2" s="275"/>
      <c r="UR2" s="279"/>
      <c r="US2" s="275"/>
      <c r="UT2" s="279"/>
      <c r="UU2" s="275"/>
      <c r="UV2" s="279"/>
      <c r="UW2" s="275"/>
      <c r="UX2" s="279"/>
      <c r="UY2" s="275"/>
      <c r="UZ2" s="279"/>
      <c r="VA2" s="275"/>
      <c r="VB2" s="279"/>
      <c r="VC2" s="275"/>
      <c r="VD2" s="279"/>
      <c r="VE2" s="275"/>
      <c r="VF2" s="279"/>
      <c r="VG2" s="275"/>
      <c r="VH2" s="279"/>
      <c r="VI2" s="275"/>
      <c r="VJ2" s="279"/>
      <c r="VK2" s="275"/>
      <c r="VL2" s="279"/>
      <c r="VM2" s="275"/>
      <c r="VN2" s="279"/>
      <c r="VO2" s="275"/>
      <c r="VP2" s="279"/>
      <c r="VQ2" s="275"/>
      <c r="VR2" s="279"/>
      <c r="VS2" s="275"/>
      <c r="VT2" s="279"/>
      <c r="VU2" s="275"/>
      <c r="VV2" s="279"/>
      <c r="VW2" s="275"/>
      <c r="VX2" s="279"/>
      <c r="VY2" s="275"/>
      <c r="VZ2" s="279"/>
      <c r="WA2" s="275"/>
      <c r="WB2" s="279"/>
      <c r="WC2" s="275"/>
      <c r="WD2" s="279"/>
      <c r="WE2" s="275"/>
      <c r="WF2" s="279"/>
      <c r="WG2" s="275"/>
      <c r="WH2" s="279"/>
      <c r="WI2" s="275"/>
      <c r="WJ2" s="279"/>
      <c r="WK2" s="275"/>
      <c r="WL2" s="279"/>
      <c r="WM2" s="275"/>
      <c r="WN2" s="279"/>
      <c r="WO2" s="275"/>
      <c r="WP2" s="279"/>
      <c r="WQ2" s="275"/>
      <c r="WR2" s="279"/>
      <c r="WS2" s="275"/>
      <c r="WT2" s="279"/>
      <c r="WU2" s="275"/>
      <c r="WV2" s="279"/>
      <c r="WW2" s="275"/>
      <c r="WX2" s="279"/>
      <c r="WY2" s="275"/>
      <c r="WZ2" s="279"/>
      <c r="XA2" s="275"/>
      <c r="XB2" s="279"/>
      <c r="XC2" s="275"/>
      <c r="XD2" s="279"/>
      <c r="XE2" s="275"/>
      <c r="XF2" s="279"/>
      <c r="XG2" s="275"/>
      <c r="XH2" s="279"/>
      <c r="XI2" s="275"/>
      <c r="XJ2" s="279"/>
      <c r="XK2" s="275"/>
      <c r="XL2" s="279"/>
      <c r="XM2" s="275"/>
      <c r="XN2" s="279"/>
      <c r="XO2" s="275"/>
      <c r="XP2" s="279"/>
      <c r="XQ2" s="275"/>
      <c r="XR2" s="279"/>
      <c r="XS2" s="275"/>
      <c r="XT2" s="279"/>
      <c r="XU2" s="275"/>
      <c r="XV2" s="279"/>
      <c r="XW2" s="275"/>
      <c r="XX2" s="279"/>
      <c r="XY2" s="275"/>
      <c r="XZ2" s="279"/>
      <c r="YA2" s="275"/>
      <c r="YB2" s="279"/>
      <c r="YC2" s="275"/>
      <c r="YD2" s="279"/>
      <c r="YE2" s="275"/>
      <c r="YF2" s="279"/>
      <c r="YG2" s="275"/>
      <c r="YH2" s="279"/>
      <c r="YI2" s="275"/>
      <c r="YJ2" s="279"/>
      <c r="YK2" s="275"/>
      <c r="YL2" s="279"/>
      <c r="YM2" s="275"/>
      <c r="YN2" s="279"/>
      <c r="YO2" s="275"/>
      <c r="YP2" s="279"/>
      <c r="YQ2" s="275"/>
      <c r="YR2" s="279"/>
      <c r="YS2" s="275"/>
      <c r="YT2" s="279"/>
      <c r="YU2" s="275"/>
      <c r="YV2" s="279"/>
      <c r="YW2" s="275"/>
      <c r="YX2" s="279"/>
      <c r="YY2" s="275"/>
      <c r="YZ2" s="279"/>
      <c r="ZA2" s="275"/>
      <c r="ZB2" s="279"/>
      <c r="ZC2" s="275"/>
      <c r="ZD2" s="279"/>
      <c r="ZE2" s="275"/>
      <c r="ZF2" s="279"/>
      <c r="ZG2" s="275"/>
      <c r="ZH2" s="279"/>
      <c r="ZI2" s="275"/>
      <c r="ZJ2" s="279"/>
      <c r="ZK2" s="275"/>
      <c r="ZL2" s="279"/>
      <c r="ZM2" s="275"/>
      <c r="ZN2" s="279"/>
      <c r="ZO2" s="275"/>
      <c r="ZP2" s="279"/>
      <c r="ZQ2" s="275"/>
      <c r="ZR2" s="279"/>
      <c r="ZS2" s="275"/>
      <c r="ZT2" s="279"/>
      <c r="ZU2" s="275"/>
      <c r="ZV2" s="279"/>
      <c r="ZW2" s="275"/>
      <c r="ZX2" s="279"/>
      <c r="ZY2" s="275"/>
      <c r="ZZ2" s="279"/>
      <c r="AAA2" s="275"/>
      <c r="AAB2" s="279"/>
      <c r="AAC2" s="275"/>
      <c r="AAD2" s="279"/>
      <c r="AAE2" s="275"/>
      <c r="AAF2" s="279"/>
      <c r="AAG2" s="275"/>
      <c r="AAH2" s="279"/>
      <c r="AAI2" s="275"/>
      <c r="AAJ2" s="279"/>
      <c r="AAK2" s="275"/>
      <c r="AAL2" s="279"/>
      <c r="AAM2" s="275"/>
      <c r="AAN2" s="279"/>
      <c r="AAO2" s="275"/>
      <c r="AAP2" s="279"/>
      <c r="AAQ2" s="275"/>
      <c r="AAR2" s="279"/>
      <c r="AAS2" s="275"/>
      <c r="AAT2" s="279"/>
      <c r="AAU2" s="275"/>
      <c r="AAV2" s="279"/>
      <c r="AAW2" s="275"/>
      <c r="AAX2" s="279"/>
      <c r="AAY2" s="275"/>
      <c r="AAZ2" s="279"/>
      <c r="ABA2" s="275"/>
      <c r="ABB2" s="279"/>
      <c r="ABC2" s="275"/>
      <c r="ABD2" s="279"/>
      <c r="ABE2" s="275"/>
      <c r="ABF2" s="279"/>
      <c r="ABG2" s="275"/>
      <c r="ABH2" s="279"/>
      <c r="ABI2" s="275"/>
      <c r="ABJ2" s="279"/>
      <c r="ABK2" s="275"/>
      <c r="ABL2" s="279"/>
      <c r="ABM2" s="275"/>
      <c r="ABN2" s="279"/>
      <c r="ABO2" s="275"/>
      <c r="ABP2" s="279"/>
      <c r="ABQ2" s="275"/>
      <c r="ABR2" s="279"/>
      <c r="ABS2" s="275"/>
      <c r="ABT2" s="279"/>
      <c r="ABU2" s="275"/>
      <c r="ABV2" s="279"/>
      <c r="ABW2" s="275"/>
      <c r="ABX2" s="279"/>
      <c r="ABY2" s="275"/>
      <c r="ABZ2" s="279"/>
      <c r="ACA2" s="275"/>
      <c r="ACB2" s="279"/>
      <c r="ACC2" s="275"/>
      <c r="ACD2" s="279"/>
      <c r="ACE2" s="275"/>
      <c r="ACF2" s="279"/>
      <c r="ACG2" s="275"/>
      <c r="ACH2" s="279"/>
      <c r="ACI2" s="275"/>
      <c r="ACJ2" s="279"/>
      <c r="ACK2" s="275"/>
      <c r="ACL2" s="279"/>
      <c r="ACM2" s="275"/>
      <c r="ACN2" s="279"/>
      <c r="ACO2" s="275"/>
      <c r="ACP2" s="279"/>
      <c r="ACQ2" s="275"/>
      <c r="ACR2" s="279"/>
      <c r="ACS2" s="275"/>
      <c r="ACT2" s="279"/>
      <c r="ACU2" s="275"/>
      <c r="ACV2" s="279"/>
      <c r="ACW2" s="275"/>
      <c r="ACX2" s="279"/>
      <c r="ACY2" s="275"/>
      <c r="ACZ2" s="279"/>
      <c r="ADA2" s="275"/>
      <c r="ADB2" s="279"/>
      <c r="ADC2" s="275"/>
      <c r="ADD2" s="279"/>
      <c r="ADE2" s="275"/>
      <c r="ADF2" s="279"/>
      <c r="ADG2" s="275"/>
      <c r="ADH2" s="279"/>
      <c r="ADI2" s="275"/>
      <c r="ADJ2" s="279"/>
      <c r="ADK2" s="275"/>
      <c r="ADL2" s="279"/>
      <c r="ADM2" s="275"/>
      <c r="ADN2" s="279"/>
      <c r="ADO2" s="275"/>
      <c r="ADP2" s="279"/>
      <c r="ADQ2" s="275"/>
      <c r="ADR2" s="279"/>
      <c r="ADS2" s="275"/>
      <c r="ADT2" s="279"/>
      <c r="ADU2" s="275"/>
      <c r="ADV2" s="279"/>
      <c r="ADW2" s="275"/>
      <c r="ADX2" s="279"/>
      <c r="ADY2" s="275"/>
      <c r="ADZ2" s="279"/>
      <c r="AEA2" s="275"/>
      <c r="AEB2" s="279"/>
      <c r="AEC2" s="275"/>
      <c r="AED2" s="279"/>
      <c r="AEE2" s="275"/>
      <c r="AEF2" s="279"/>
      <c r="AEG2" s="275"/>
      <c r="AEH2" s="279"/>
      <c r="AEI2" s="275"/>
      <c r="AEJ2" s="279"/>
      <c r="AEK2" s="275"/>
      <c r="AEL2" s="279"/>
      <c r="AEM2" s="275"/>
      <c r="AEN2" s="279"/>
      <c r="AEO2" s="275"/>
      <c r="AEP2" s="279"/>
      <c r="AEQ2" s="275"/>
      <c r="AER2" s="279"/>
      <c r="AES2" s="275"/>
      <c r="AET2" s="279"/>
      <c r="AEU2" s="275"/>
      <c r="AEV2" s="279"/>
      <c r="AEW2" s="275"/>
      <c r="AEX2" s="279"/>
      <c r="AEY2" s="275"/>
      <c r="AEZ2" s="279"/>
      <c r="AFA2" s="275"/>
      <c r="AFB2" s="279"/>
      <c r="AFC2" s="275"/>
      <c r="AFD2" s="279"/>
      <c r="AFE2" s="275"/>
      <c r="AFF2" s="279"/>
      <c r="AFG2" s="275"/>
      <c r="AFH2" s="279"/>
      <c r="AFI2" s="275"/>
      <c r="AFJ2" s="279"/>
      <c r="AFK2" s="275"/>
      <c r="AFL2" s="279"/>
      <c r="AFM2" s="275"/>
      <c r="AFN2" s="279"/>
      <c r="AFO2" s="275"/>
      <c r="AFP2" s="279"/>
      <c r="AFQ2" s="275"/>
      <c r="AFR2" s="279"/>
      <c r="AFS2" s="275"/>
      <c r="AFT2" s="279"/>
      <c r="AFU2" s="275"/>
      <c r="AFV2" s="279"/>
      <c r="AFW2" s="275"/>
      <c r="AFX2" s="279"/>
      <c r="AFY2" s="275"/>
      <c r="AFZ2" s="279"/>
      <c r="AGA2" s="275"/>
      <c r="AGB2" s="279"/>
      <c r="AGC2" s="275"/>
      <c r="AGD2" s="279"/>
      <c r="AGE2" s="275"/>
      <c r="AGF2" s="279"/>
      <c r="AGG2" s="275"/>
      <c r="AGH2" s="279"/>
      <c r="AGI2" s="275"/>
      <c r="AGJ2" s="279"/>
      <c r="AGK2" s="275"/>
      <c r="AGL2" s="279"/>
      <c r="AGM2" s="275"/>
      <c r="AGN2" s="279"/>
      <c r="AGO2" s="275"/>
      <c r="AGP2" s="279"/>
      <c r="AGQ2" s="275"/>
      <c r="AGR2" s="279"/>
      <c r="AGS2" s="275"/>
      <c r="AGT2" s="279"/>
      <c r="AGU2" s="275"/>
      <c r="AGV2" s="279"/>
      <c r="AGW2" s="275"/>
      <c r="AGX2" s="279"/>
      <c r="AGY2" s="275"/>
      <c r="AGZ2" s="279"/>
      <c r="AHA2" s="275"/>
      <c r="AHB2" s="279"/>
      <c r="AHC2" s="275"/>
      <c r="AHD2" s="279"/>
      <c r="AHE2" s="275"/>
      <c r="AHF2" s="279"/>
      <c r="AHG2" s="275"/>
      <c r="AHH2" s="279"/>
      <c r="AHI2" s="275"/>
      <c r="AHJ2" s="279"/>
      <c r="AHK2" s="275"/>
      <c r="AHL2" s="279"/>
      <c r="AHM2" s="275"/>
      <c r="AHN2" s="279"/>
      <c r="AHO2" s="275"/>
      <c r="AHP2" s="279"/>
      <c r="AHQ2" s="275"/>
      <c r="AHR2" s="279"/>
      <c r="AHS2" s="275"/>
      <c r="AHT2" s="279"/>
      <c r="AHU2" s="275"/>
      <c r="AHV2" s="279"/>
      <c r="AHW2" s="275"/>
      <c r="AHX2" s="279"/>
      <c r="AHY2" s="275"/>
      <c r="AHZ2" s="279"/>
      <c r="AIA2" s="275"/>
      <c r="AIB2" s="279"/>
      <c r="AIC2" s="275"/>
      <c r="AID2" s="279"/>
      <c r="AIE2" s="275"/>
      <c r="AIF2" s="279"/>
      <c r="AIG2" s="275"/>
      <c r="AIH2" s="279"/>
      <c r="AII2" s="275"/>
      <c r="AIJ2" s="279"/>
      <c r="AIK2" s="275"/>
      <c r="AIL2" s="279"/>
      <c r="AIM2" s="275"/>
      <c r="AIN2" s="279"/>
      <c r="AIO2" s="275"/>
      <c r="AIP2" s="279"/>
      <c r="AIQ2" s="275"/>
      <c r="AIR2" s="279"/>
      <c r="AIS2" s="275"/>
      <c r="AIT2" s="279"/>
      <c r="AIU2" s="275"/>
      <c r="AIV2" s="279"/>
      <c r="AIW2" s="275"/>
      <c r="AIX2" s="279"/>
      <c r="AIY2" s="275"/>
      <c r="AIZ2" s="279"/>
      <c r="AJA2" s="275"/>
      <c r="AJB2" s="279"/>
      <c r="AJC2" s="275"/>
      <c r="AJD2" s="279"/>
      <c r="AJE2" s="275"/>
      <c r="AJF2" s="279"/>
      <c r="AJG2" s="275"/>
      <c r="AJH2" s="279"/>
      <c r="AJI2" s="275"/>
      <c r="AJJ2" s="279"/>
      <c r="AJK2" s="275"/>
      <c r="AJL2" s="279"/>
      <c r="AJM2" s="275"/>
      <c r="AJN2" s="279"/>
      <c r="AJO2" s="275"/>
      <c r="AJP2" s="279"/>
      <c r="AJQ2" s="275"/>
      <c r="AJR2" s="279"/>
      <c r="AJS2" s="275"/>
      <c r="AJT2" s="279"/>
      <c r="AJU2" s="275"/>
      <c r="AJV2" s="279"/>
      <c r="AJW2" s="275"/>
      <c r="AJX2" s="279"/>
      <c r="AJY2" s="275"/>
      <c r="AJZ2" s="279"/>
      <c r="AKA2" s="275"/>
      <c r="AKB2" s="279"/>
      <c r="AKC2" s="275"/>
      <c r="AKD2" s="279"/>
      <c r="AKE2" s="275"/>
      <c r="AKF2" s="279"/>
      <c r="AKG2" s="275"/>
      <c r="AKH2" s="279"/>
      <c r="AKI2" s="275"/>
      <c r="AKJ2" s="279"/>
      <c r="AKK2" s="275"/>
      <c r="AKL2" s="279"/>
      <c r="AKM2" s="275"/>
      <c r="AKN2" s="279"/>
      <c r="AKO2" s="275"/>
      <c r="AKP2" s="279"/>
      <c r="AKQ2" s="275"/>
      <c r="AKR2" s="279"/>
      <c r="AKS2" s="275"/>
      <c r="AKT2" s="279"/>
      <c r="AKU2" s="275"/>
      <c r="AKV2" s="279"/>
      <c r="AKW2" s="275"/>
      <c r="AKX2" s="279"/>
      <c r="AKY2" s="275"/>
      <c r="AKZ2" s="279"/>
      <c r="ALA2" s="275"/>
      <c r="ALB2" s="279"/>
      <c r="ALC2" s="275"/>
      <c r="ALD2" s="279"/>
      <c r="ALE2" s="275"/>
      <c r="ALF2" s="279"/>
      <c r="ALG2" s="275"/>
      <c r="ALH2" s="279"/>
      <c r="ALI2" s="275"/>
      <c r="ALJ2" s="279"/>
      <c r="ALK2" s="275"/>
      <c r="ALL2" s="279"/>
      <c r="ALM2" s="275"/>
      <c r="ALN2" s="279"/>
      <c r="ALO2" s="275"/>
      <c r="ALP2" s="279"/>
      <c r="ALQ2" s="275"/>
      <c r="ALR2" s="279"/>
      <c r="ALS2" s="275"/>
      <c r="ALT2" s="279"/>
      <c r="ALU2" s="275"/>
      <c r="ALV2" s="279"/>
      <c r="ALW2" s="275"/>
      <c r="ALX2" s="279"/>
      <c r="ALY2" s="275"/>
      <c r="ALZ2" s="279"/>
      <c r="AMA2" s="275"/>
      <c r="AMB2" s="279"/>
      <c r="AMC2" s="275"/>
      <c r="AMD2" s="279"/>
      <c r="AME2" s="275"/>
      <c r="AMF2" s="279"/>
      <c r="AMG2" s="275"/>
      <c r="AMH2" s="279"/>
      <c r="AMI2" s="275"/>
      <c r="AMJ2" s="279"/>
      <c r="AMK2" s="275"/>
      <c r="AML2" s="279"/>
      <c r="AMM2" s="275"/>
      <c r="AMN2" s="279"/>
      <c r="AMO2" s="275"/>
      <c r="AMP2" s="279"/>
      <c r="AMQ2" s="275"/>
      <c r="AMR2" s="279"/>
      <c r="AMS2" s="275"/>
      <c r="AMT2" s="279"/>
      <c r="AMU2" s="275"/>
      <c r="AMV2" s="279"/>
      <c r="AMW2" s="275"/>
      <c r="AMX2" s="279"/>
      <c r="AMY2" s="275"/>
      <c r="AMZ2" s="279"/>
      <c r="ANA2" s="275"/>
      <c r="ANB2" s="279"/>
      <c r="ANC2" s="275"/>
      <c r="AND2" s="279"/>
      <c r="ANE2" s="275"/>
      <c r="ANF2" s="279"/>
      <c r="ANG2" s="275"/>
      <c r="ANH2" s="279"/>
      <c r="ANI2" s="275"/>
      <c r="ANJ2" s="279"/>
      <c r="ANK2" s="275"/>
      <c r="ANL2" s="279"/>
      <c r="ANM2" s="275"/>
      <c r="ANN2" s="279"/>
      <c r="ANO2" s="275"/>
      <c r="ANP2" s="279"/>
      <c r="ANQ2" s="275"/>
      <c r="ANR2" s="279"/>
      <c r="ANS2" s="275"/>
      <c r="ANT2" s="279"/>
      <c r="ANU2" s="275"/>
      <c r="ANV2" s="279"/>
      <c r="ANW2" s="275"/>
      <c r="ANX2" s="279"/>
      <c r="ANY2" s="275"/>
      <c r="ANZ2" s="279"/>
      <c r="AOA2" s="275"/>
      <c r="AOB2" s="279"/>
      <c r="AOC2" s="275"/>
      <c r="AOD2" s="279"/>
      <c r="AOE2" s="275"/>
      <c r="AOF2" s="279"/>
      <c r="AOG2" s="275"/>
      <c r="AOH2" s="279"/>
      <c r="AOI2" s="275"/>
      <c r="AOJ2" s="279"/>
      <c r="AOK2" s="275"/>
      <c r="AOL2" s="279"/>
      <c r="AOM2" s="275"/>
      <c r="AON2" s="279"/>
      <c r="AOO2" s="275"/>
      <c r="AOP2" s="279"/>
      <c r="AOQ2" s="275"/>
      <c r="AOR2" s="279"/>
      <c r="AOS2" s="275"/>
      <c r="AOT2" s="279"/>
      <c r="AOU2" s="275"/>
      <c r="AOV2" s="279"/>
      <c r="AOW2" s="275"/>
      <c r="AOX2" s="279"/>
      <c r="AOY2" s="275"/>
      <c r="AOZ2" s="279"/>
      <c r="APA2" s="275"/>
      <c r="APB2" s="279"/>
      <c r="APC2" s="275"/>
      <c r="APD2" s="279"/>
      <c r="APE2" s="275"/>
      <c r="APF2" s="279"/>
      <c r="APG2" s="275"/>
      <c r="APH2" s="279"/>
      <c r="API2" s="275"/>
      <c r="APJ2" s="279"/>
      <c r="APK2" s="275"/>
      <c r="APL2" s="279"/>
      <c r="APM2" s="275"/>
      <c r="APN2" s="279"/>
      <c r="APO2" s="275"/>
      <c r="APP2" s="279"/>
      <c r="APQ2" s="275"/>
      <c r="APR2" s="279"/>
      <c r="APS2" s="275"/>
      <c r="APT2" s="279"/>
      <c r="APU2" s="275"/>
      <c r="APV2" s="279"/>
      <c r="APW2" s="275"/>
      <c r="APX2" s="279"/>
      <c r="APY2" s="275"/>
      <c r="APZ2" s="279"/>
      <c r="AQA2" s="275"/>
      <c r="AQB2" s="279"/>
      <c r="AQC2" s="275"/>
      <c r="AQD2" s="279"/>
      <c r="AQE2" s="275"/>
      <c r="AQF2" s="279"/>
      <c r="AQG2" s="275"/>
      <c r="AQH2" s="279"/>
      <c r="AQI2" s="275"/>
      <c r="AQJ2" s="279"/>
      <c r="AQK2" s="275"/>
      <c r="AQL2" s="279"/>
      <c r="AQM2" s="275"/>
      <c r="AQN2" s="279"/>
      <c r="AQO2" s="275"/>
      <c r="AQP2" s="279"/>
      <c r="AQQ2" s="275"/>
      <c r="AQR2" s="279"/>
      <c r="AQS2" s="275"/>
      <c r="AQT2" s="279"/>
      <c r="AQU2" s="275"/>
      <c r="AQV2" s="279"/>
      <c r="AQW2" s="275"/>
      <c r="AQX2" s="279"/>
      <c r="AQY2" s="275"/>
      <c r="AQZ2" s="279"/>
      <c r="ARA2" s="275"/>
      <c r="ARB2" s="279"/>
      <c r="ARC2" s="275"/>
      <c r="ARD2" s="279"/>
      <c r="ARE2" s="275"/>
      <c r="ARF2" s="279"/>
      <c r="ARG2" s="275"/>
      <c r="ARH2" s="279"/>
      <c r="ARI2" s="275"/>
      <c r="ARJ2" s="279"/>
      <c r="ARK2" s="275"/>
      <c r="ARL2" s="279"/>
      <c r="ARM2" s="275"/>
      <c r="ARN2" s="279"/>
      <c r="ARO2" s="275"/>
      <c r="ARP2" s="279"/>
      <c r="ARQ2" s="275"/>
      <c r="ARR2" s="279"/>
      <c r="ARS2" s="275"/>
      <c r="ART2" s="279"/>
      <c r="ARU2" s="275"/>
      <c r="ARV2" s="279"/>
      <c r="ARW2" s="275"/>
      <c r="ARX2" s="279"/>
      <c r="ARY2" s="275"/>
      <c r="ARZ2" s="279"/>
      <c r="ASA2" s="275"/>
      <c r="ASB2" s="279"/>
      <c r="ASC2" s="275"/>
      <c r="ASD2" s="279"/>
      <c r="ASE2" s="275"/>
      <c r="ASF2" s="279"/>
      <c r="ASG2" s="275"/>
      <c r="ASH2" s="279"/>
      <c r="ASI2" s="275"/>
      <c r="ASJ2" s="279"/>
      <c r="ASK2" s="275"/>
      <c r="ASL2" s="279"/>
      <c r="ASM2" s="275"/>
      <c r="ASN2" s="279"/>
      <c r="ASO2" s="275"/>
      <c r="ASP2" s="279"/>
      <c r="ASQ2" s="275"/>
      <c r="ASR2" s="279"/>
      <c r="ASS2" s="275"/>
      <c r="AST2" s="279"/>
      <c r="ASU2" s="275"/>
      <c r="ASV2" s="279"/>
      <c r="ASW2" s="275"/>
      <c r="ASX2" s="279"/>
      <c r="ASY2" s="275"/>
      <c r="ASZ2" s="279"/>
      <c r="ATA2" s="275"/>
      <c r="ATB2" s="279"/>
      <c r="ATC2" s="275"/>
      <c r="ATD2" s="279"/>
      <c r="ATE2" s="275"/>
      <c r="ATF2" s="279"/>
      <c r="ATG2" s="275"/>
      <c r="ATH2" s="279"/>
      <c r="ATI2" s="275"/>
      <c r="ATJ2" s="279"/>
      <c r="ATK2" s="275"/>
      <c r="ATL2" s="279"/>
      <c r="ATM2" s="275"/>
      <c r="ATN2" s="279"/>
      <c r="ATO2" s="275"/>
      <c r="ATP2" s="279"/>
      <c r="ATQ2" s="275"/>
      <c r="ATR2" s="279"/>
      <c r="ATS2" s="275"/>
      <c r="ATT2" s="279"/>
      <c r="ATU2" s="275"/>
      <c r="ATV2" s="279"/>
      <c r="ATW2" s="275"/>
      <c r="ATX2" s="279"/>
      <c r="ATY2" s="275"/>
      <c r="ATZ2" s="279"/>
      <c r="AUA2" s="275"/>
      <c r="AUB2" s="279"/>
      <c r="AUC2" s="275"/>
      <c r="AUD2" s="279"/>
      <c r="AUE2" s="275"/>
      <c r="AUF2" s="279"/>
      <c r="AUG2" s="275"/>
      <c r="AUH2" s="279"/>
      <c r="AUI2" s="275"/>
      <c r="AUJ2" s="279"/>
      <c r="AUK2" s="275"/>
      <c r="AUL2" s="279"/>
      <c r="AUM2" s="275"/>
      <c r="AUN2" s="279"/>
      <c r="AUO2" s="275"/>
      <c r="AUP2" s="279"/>
      <c r="AUQ2" s="275"/>
      <c r="AUR2" s="279"/>
      <c r="AUS2" s="275"/>
      <c r="AUT2" s="279"/>
      <c r="AUU2" s="275"/>
      <c r="AUV2" s="279"/>
      <c r="AUW2" s="275"/>
      <c r="AUX2" s="279"/>
      <c r="AUY2" s="275"/>
      <c r="AUZ2" s="279"/>
      <c r="AVA2" s="275"/>
      <c r="AVB2" s="279"/>
      <c r="AVC2" s="275"/>
      <c r="AVD2" s="279"/>
      <c r="AVE2" s="275"/>
      <c r="AVF2" s="279"/>
      <c r="AVG2" s="275"/>
      <c r="AVH2" s="279"/>
      <c r="AVI2" s="275"/>
      <c r="AVJ2" s="279"/>
      <c r="AVK2" s="275"/>
      <c r="AVL2" s="279"/>
      <c r="AVM2" s="275"/>
      <c r="AVN2" s="279"/>
      <c r="AVO2" s="275"/>
      <c r="AVP2" s="279"/>
      <c r="AVQ2" s="275"/>
      <c r="AVR2" s="279"/>
      <c r="AVS2" s="275"/>
      <c r="AVT2" s="279"/>
      <c r="AVU2" s="275"/>
      <c r="AVV2" s="279"/>
      <c r="AVW2" s="275"/>
      <c r="AVX2" s="279"/>
      <c r="AVY2" s="275"/>
      <c r="AVZ2" s="279"/>
      <c r="AWA2" s="275"/>
      <c r="AWB2" s="279"/>
      <c r="AWC2" s="275"/>
      <c r="AWD2" s="279"/>
      <c r="AWE2" s="275"/>
      <c r="AWF2" s="279"/>
      <c r="AWG2" s="275"/>
      <c r="AWH2" s="279"/>
      <c r="AWI2" s="275"/>
      <c r="AWJ2" s="279"/>
      <c r="AWK2" s="275"/>
      <c r="AWL2" s="279"/>
      <c r="AWM2" s="275"/>
      <c r="AWN2" s="279"/>
      <c r="AWO2" s="275"/>
      <c r="AWP2" s="279"/>
      <c r="AWQ2" s="275"/>
      <c r="AWR2" s="279"/>
      <c r="AWS2" s="275"/>
      <c r="AWT2" s="279"/>
      <c r="AWU2" s="275"/>
      <c r="AWV2" s="279"/>
      <c r="AWW2" s="275"/>
      <c r="AWX2" s="279"/>
      <c r="AWY2" s="275"/>
      <c r="AWZ2" s="279"/>
      <c r="AXA2" s="275"/>
      <c r="AXB2" s="279"/>
      <c r="AXC2" s="275"/>
      <c r="AXD2" s="279"/>
      <c r="AXE2" s="275"/>
      <c r="AXF2" s="279"/>
      <c r="AXG2" s="275"/>
      <c r="AXH2" s="279"/>
      <c r="AXI2" s="275"/>
      <c r="AXJ2" s="279"/>
      <c r="AXK2" s="275"/>
      <c r="AXL2" s="279"/>
      <c r="AXM2" s="275"/>
      <c r="AXN2" s="279"/>
      <c r="AXO2" s="275"/>
      <c r="AXP2" s="279"/>
      <c r="AXQ2" s="275"/>
      <c r="AXR2" s="279"/>
      <c r="AXS2" s="275"/>
      <c r="AXT2" s="279"/>
      <c r="AXU2" s="275"/>
      <c r="AXV2" s="279"/>
      <c r="AXW2" s="275"/>
      <c r="AXX2" s="279"/>
      <c r="AXY2" s="275"/>
      <c r="AXZ2" s="279"/>
      <c r="AYA2" s="275"/>
      <c r="AYB2" s="279"/>
      <c r="AYC2" s="275"/>
      <c r="AYD2" s="279"/>
      <c r="AYE2" s="275"/>
      <c r="AYF2" s="279"/>
      <c r="AYG2" s="275"/>
      <c r="AYH2" s="279"/>
      <c r="AYI2" s="275"/>
      <c r="AYJ2" s="279"/>
      <c r="AYK2" s="275"/>
      <c r="AYL2" s="279"/>
      <c r="AYM2" s="275"/>
      <c r="AYN2" s="279"/>
      <c r="AYO2" s="275"/>
      <c r="AYP2" s="279"/>
      <c r="AYQ2" s="275"/>
      <c r="AYR2" s="279"/>
      <c r="AYS2" s="275"/>
      <c r="AYT2" s="279"/>
      <c r="AYU2" s="275"/>
      <c r="AYV2" s="279"/>
      <c r="AYW2" s="275"/>
      <c r="AYX2" s="279"/>
      <c r="AYY2" s="275"/>
      <c r="AYZ2" s="279"/>
      <c r="AZA2" s="275"/>
      <c r="AZB2" s="279"/>
      <c r="AZC2" s="275"/>
      <c r="AZD2" s="279"/>
      <c r="AZE2" s="275"/>
      <c r="AZF2" s="279"/>
      <c r="AZG2" s="275"/>
      <c r="AZH2" s="279"/>
      <c r="AZI2" s="275"/>
      <c r="AZJ2" s="279"/>
      <c r="AZK2" s="275"/>
      <c r="AZL2" s="279"/>
      <c r="AZM2" s="275"/>
      <c r="AZN2" s="279"/>
      <c r="AZO2" s="275"/>
      <c r="AZP2" s="279"/>
      <c r="AZQ2" s="275"/>
      <c r="AZR2" s="279"/>
      <c r="AZS2" s="275"/>
      <c r="AZT2" s="279"/>
      <c r="AZU2" s="275"/>
      <c r="AZV2" s="279"/>
      <c r="AZW2" s="275"/>
      <c r="AZX2" s="279"/>
      <c r="AZY2" s="275"/>
      <c r="AZZ2" s="279"/>
      <c r="BAA2" s="275"/>
      <c r="BAB2" s="279"/>
      <c r="BAC2" s="275"/>
      <c r="BAD2" s="279"/>
      <c r="BAE2" s="275"/>
      <c r="BAF2" s="279"/>
      <c r="BAG2" s="275"/>
      <c r="BAH2" s="279"/>
      <c r="BAI2" s="275"/>
      <c r="BAJ2" s="279"/>
      <c r="BAK2" s="275"/>
      <c r="BAL2" s="279"/>
      <c r="BAM2" s="275"/>
      <c r="BAN2" s="279"/>
      <c r="BAO2" s="275"/>
      <c r="BAP2" s="279"/>
      <c r="BAQ2" s="275"/>
      <c r="BAR2" s="279"/>
      <c r="BAS2" s="275"/>
      <c r="BAT2" s="279"/>
      <c r="BAU2" s="275"/>
      <c r="BAV2" s="279"/>
      <c r="BAW2" s="275"/>
      <c r="BAX2" s="279"/>
      <c r="BAY2" s="275"/>
      <c r="BAZ2" s="279"/>
      <c r="BBA2" s="275"/>
      <c r="BBB2" s="279"/>
      <c r="BBC2" s="275"/>
      <c r="BBD2" s="279"/>
      <c r="BBE2" s="275"/>
      <c r="BBF2" s="279"/>
      <c r="BBG2" s="275"/>
      <c r="BBH2" s="279"/>
      <c r="BBI2" s="275"/>
      <c r="BBJ2" s="279"/>
      <c r="BBK2" s="275"/>
      <c r="BBL2" s="279"/>
      <c r="BBM2" s="275"/>
      <c r="BBN2" s="279"/>
      <c r="BBO2" s="275"/>
      <c r="BBP2" s="279"/>
      <c r="BBQ2" s="275"/>
      <c r="BBR2" s="279"/>
      <c r="BBS2" s="275"/>
      <c r="BBT2" s="279"/>
      <c r="BBU2" s="275"/>
      <c r="BBV2" s="279"/>
      <c r="BBW2" s="275"/>
      <c r="BBX2" s="279"/>
      <c r="BBY2" s="275"/>
      <c r="BBZ2" s="279"/>
      <c r="BCA2" s="275"/>
      <c r="BCB2" s="279"/>
      <c r="BCC2" s="275"/>
      <c r="BCD2" s="279"/>
      <c r="BCE2" s="275"/>
      <c r="BCF2" s="279"/>
      <c r="BCG2" s="275"/>
      <c r="BCH2" s="279"/>
      <c r="BCI2" s="275"/>
      <c r="BCJ2" s="279"/>
      <c r="BCK2" s="275"/>
      <c r="BCL2" s="279"/>
      <c r="BCM2" s="275"/>
      <c r="BCN2" s="279"/>
      <c r="BCO2" s="275"/>
      <c r="BCP2" s="279"/>
      <c r="BCQ2" s="275"/>
      <c r="BCR2" s="279"/>
      <c r="BCS2" s="275"/>
      <c r="BCT2" s="279"/>
      <c r="BCU2" s="275"/>
      <c r="BCV2" s="279"/>
      <c r="BCW2" s="275"/>
      <c r="BCX2" s="279"/>
      <c r="BCY2" s="275"/>
      <c r="BCZ2" s="279"/>
      <c r="BDA2" s="275"/>
      <c r="BDB2" s="279"/>
      <c r="BDC2" s="275"/>
      <c r="BDD2" s="279"/>
      <c r="BDE2" s="275"/>
      <c r="BDF2" s="279"/>
      <c r="BDG2" s="275"/>
      <c r="BDH2" s="279"/>
      <c r="BDI2" s="275"/>
      <c r="BDJ2" s="279"/>
      <c r="BDK2" s="275"/>
      <c r="BDL2" s="279"/>
      <c r="BDM2" s="275"/>
      <c r="BDN2" s="279"/>
      <c r="BDO2" s="275"/>
      <c r="BDP2" s="279"/>
      <c r="BDQ2" s="275"/>
      <c r="BDR2" s="279"/>
      <c r="BDS2" s="275"/>
      <c r="BDT2" s="279"/>
      <c r="BDU2" s="275"/>
      <c r="BDV2" s="279"/>
      <c r="BDW2" s="275"/>
      <c r="BDX2" s="279"/>
      <c r="BDY2" s="275"/>
      <c r="BDZ2" s="279"/>
      <c r="BEA2" s="275"/>
      <c r="BEB2" s="279"/>
      <c r="BEC2" s="275"/>
      <c r="BED2" s="279"/>
      <c r="BEE2" s="275"/>
      <c r="BEF2" s="279"/>
      <c r="BEG2" s="275"/>
      <c r="BEH2" s="279"/>
      <c r="BEI2" s="275"/>
      <c r="BEJ2" s="279"/>
      <c r="BEK2" s="275"/>
      <c r="BEL2" s="279"/>
      <c r="BEM2" s="275"/>
      <c r="BEN2" s="279"/>
      <c r="BEO2" s="275"/>
      <c r="BEP2" s="279"/>
      <c r="BEQ2" s="275"/>
      <c r="BER2" s="279"/>
      <c r="BES2" s="275"/>
      <c r="BET2" s="279"/>
      <c r="BEU2" s="275"/>
      <c r="BEV2" s="279"/>
      <c r="BEW2" s="275"/>
      <c r="BEX2" s="279"/>
      <c r="BEY2" s="275"/>
      <c r="BEZ2" s="279"/>
      <c r="BFA2" s="275"/>
      <c r="BFB2" s="279"/>
      <c r="BFC2" s="275"/>
      <c r="BFD2" s="279"/>
      <c r="BFE2" s="275"/>
      <c r="BFF2" s="279"/>
      <c r="BFG2" s="275"/>
      <c r="BFH2" s="279"/>
      <c r="BFI2" s="275"/>
      <c r="BFJ2" s="279"/>
      <c r="BFK2" s="275"/>
      <c r="BFL2" s="279"/>
      <c r="BFM2" s="275"/>
      <c r="BFN2" s="279"/>
      <c r="BFO2" s="275"/>
      <c r="BFP2" s="279"/>
      <c r="BFQ2" s="275"/>
      <c r="BFR2" s="279"/>
      <c r="BFS2" s="275"/>
      <c r="BFT2" s="279"/>
      <c r="BFU2" s="275"/>
      <c r="BFV2" s="279"/>
      <c r="BFW2" s="275"/>
      <c r="BFX2" s="279"/>
      <c r="BFY2" s="275"/>
      <c r="BFZ2" s="279"/>
      <c r="BGA2" s="275"/>
      <c r="BGB2" s="279"/>
      <c r="BGC2" s="275"/>
      <c r="BGD2" s="279"/>
      <c r="BGE2" s="275"/>
      <c r="BGF2" s="279"/>
      <c r="BGG2" s="275"/>
      <c r="BGH2" s="279"/>
      <c r="BGI2" s="275"/>
      <c r="BGJ2" s="279"/>
      <c r="BGK2" s="275"/>
      <c r="BGL2" s="279"/>
      <c r="BGM2" s="275"/>
      <c r="BGN2" s="279"/>
      <c r="BGO2" s="275"/>
      <c r="BGP2" s="279"/>
      <c r="BGQ2" s="275"/>
      <c r="BGR2" s="279"/>
      <c r="BGS2" s="275"/>
      <c r="BGT2" s="279"/>
      <c r="BGU2" s="275"/>
      <c r="BGV2" s="279"/>
      <c r="BGW2" s="275"/>
      <c r="BGX2" s="279"/>
      <c r="BGY2" s="275"/>
      <c r="BGZ2" s="279"/>
      <c r="BHA2" s="275"/>
      <c r="BHB2" s="279"/>
      <c r="BHC2" s="275"/>
      <c r="BHD2" s="279"/>
      <c r="BHE2" s="275"/>
      <c r="BHF2" s="279"/>
      <c r="BHG2" s="275"/>
      <c r="BHH2" s="279"/>
      <c r="BHI2" s="275"/>
      <c r="BHJ2" s="279"/>
      <c r="BHK2" s="275"/>
      <c r="BHL2" s="279"/>
      <c r="BHM2" s="275"/>
      <c r="BHN2" s="279"/>
      <c r="BHO2" s="275"/>
      <c r="BHP2" s="279"/>
      <c r="BHQ2" s="275"/>
      <c r="BHR2" s="279"/>
      <c r="BHS2" s="275"/>
      <c r="BHT2" s="279"/>
      <c r="BHU2" s="275"/>
      <c r="BHV2" s="279"/>
      <c r="BHW2" s="275"/>
      <c r="BHX2" s="279"/>
      <c r="BHY2" s="275"/>
      <c r="BHZ2" s="279"/>
      <c r="BIA2" s="275"/>
      <c r="BIB2" s="279"/>
      <c r="BIC2" s="275"/>
      <c r="BID2" s="279"/>
      <c r="BIE2" s="275"/>
      <c r="BIF2" s="279"/>
      <c r="BIG2" s="275"/>
      <c r="BIH2" s="279"/>
      <c r="BII2" s="275"/>
      <c r="BIJ2" s="279"/>
      <c r="BIK2" s="275"/>
      <c r="BIL2" s="279"/>
      <c r="BIM2" s="275"/>
      <c r="BIN2" s="279"/>
      <c r="BIO2" s="275"/>
      <c r="BIP2" s="279"/>
      <c r="BIQ2" s="275"/>
      <c r="BIR2" s="279"/>
      <c r="BIS2" s="275"/>
      <c r="BIT2" s="279"/>
      <c r="BIU2" s="275"/>
      <c r="BIV2" s="279"/>
      <c r="BIW2" s="275"/>
      <c r="BIX2" s="279"/>
      <c r="BIY2" s="275"/>
      <c r="BIZ2" s="279"/>
      <c r="BJA2" s="275"/>
      <c r="BJB2" s="279"/>
      <c r="BJC2" s="275"/>
      <c r="BJD2" s="279"/>
      <c r="BJE2" s="275"/>
      <c r="BJF2" s="279"/>
      <c r="BJG2" s="275"/>
      <c r="BJH2" s="279"/>
      <c r="BJI2" s="275"/>
      <c r="BJJ2" s="279"/>
      <c r="BJK2" s="275"/>
      <c r="BJL2" s="279"/>
      <c r="BJM2" s="275"/>
      <c r="BJN2" s="279"/>
      <c r="BJO2" s="275"/>
      <c r="BJP2" s="279"/>
      <c r="BJQ2" s="275"/>
      <c r="BJR2" s="279"/>
      <c r="BJS2" s="275"/>
      <c r="BJT2" s="279"/>
      <c r="BJU2" s="275"/>
      <c r="BJV2" s="279"/>
      <c r="BJW2" s="275"/>
      <c r="BJX2" s="279"/>
      <c r="BJY2" s="275"/>
      <c r="BJZ2" s="279"/>
      <c r="BKA2" s="275"/>
      <c r="BKB2" s="279"/>
      <c r="BKC2" s="275"/>
      <c r="BKD2" s="279"/>
      <c r="BKE2" s="275"/>
      <c r="BKF2" s="279"/>
      <c r="BKG2" s="275"/>
      <c r="BKH2" s="279"/>
      <c r="BKI2" s="275"/>
      <c r="BKJ2" s="279"/>
      <c r="BKK2" s="275"/>
      <c r="BKL2" s="279"/>
      <c r="BKM2" s="275"/>
      <c r="BKN2" s="279"/>
      <c r="BKO2" s="275"/>
      <c r="BKP2" s="279"/>
      <c r="BKQ2" s="275"/>
      <c r="BKR2" s="279"/>
      <c r="BKS2" s="275"/>
      <c r="BKT2" s="279"/>
      <c r="BKU2" s="275"/>
      <c r="BKV2" s="279"/>
      <c r="BKW2" s="275"/>
      <c r="BKX2" s="279"/>
      <c r="BKY2" s="275"/>
      <c r="BKZ2" s="279"/>
      <c r="BLA2" s="275"/>
      <c r="BLB2" s="279"/>
      <c r="BLC2" s="275"/>
      <c r="BLD2" s="279"/>
      <c r="BLE2" s="275"/>
      <c r="BLF2" s="279"/>
      <c r="BLG2" s="275"/>
      <c r="BLH2" s="279"/>
      <c r="BLI2" s="275"/>
      <c r="BLJ2" s="279"/>
      <c r="BLK2" s="275"/>
      <c r="BLL2" s="279"/>
      <c r="BLM2" s="275"/>
      <c r="BLN2" s="279"/>
      <c r="BLO2" s="275"/>
      <c r="BLP2" s="279"/>
      <c r="BLQ2" s="275"/>
      <c r="BLR2" s="279"/>
      <c r="BLS2" s="275"/>
      <c r="BLT2" s="279"/>
      <c r="BLU2" s="275"/>
      <c r="BLV2" s="279"/>
      <c r="BLW2" s="275"/>
      <c r="BLX2" s="279"/>
      <c r="BLY2" s="275"/>
      <c r="BLZ2" s="279"/>
      <c r="BMA2" s="275"/>
      <c r="BMB2" s="279"/>
      <c r="BMC2" s="275"/>
      <c r="BMD2" s="279"/>
      <c r="BME2" s="275"/>
      <c r="BMF2" s="279"/>
      <c r="BMG2" s="275"/>
      <c r="BMH2" s="279"/>
      <c r="BMI2" s="275"/>
      <c r="BMJ2" s="279"/>
      <c r="BMK2" s="275"/>
      <c r="BML2" s="279"/>
      <c r="BMM2" s="275"/>
      <c r="BMN2" s="279"/>
      <c r="BMO2" s="275"/>
      <c r="BMP2" s="279"/>
      <c r="BMQ2" s="275"/>
      <c r="BMR2" s="279"/>
      <c r="BMS2" s="275"/>
      <c r="BMT2" s="279"/>
      <c r="BMU2" s="275"/>
      <c r="BMV2" s="279"/>
      <c r="BMW2" s="275"/>
      <c r="BMX2" s="279"/>
      <c r="BMY2" s="275"/>
      <c r="BMZ2" s="279"/>
      <c r="BNA2" s="275"/>
      <c r="BNB2" s="279"/>
      <c r="BNC2" s="275"/>
      <c r="BND2" s="279"/>
      <c r="BNE2" s="275"/>
      <c r="BNF2" s="279"/>
      <c r="BNG2" s="275"/>
      <c r="BNH2" s="279"/>
      <c r="BNI2" s="275"/>
      <c r="BNJ2" s="279"/>
      <c r="BNK2" s="275"/>
      <c r="BNL2" s="279"/>
      <c r="BNM2" s="275"/>
      <c r="BNN2" s="279"/>
      <c r="BNO2" s="275"/>
      <c r="BNP2" s="279"/>
      <c r="BNQ2" s="275"/>
      <c r="BNR2" s="279"/>
      <c r="BNS2" s="275"/>
      <c r="BNT2" s="279"/>
      <c r="BNU2" s="275"/>
      <c r="BNV2" s="279"/>
      <c r="BNW2" s="275"/>
      <c r="BNX2" s="279"/>
      <c r="BNY2" s="275"/>
      <c r="BNZ2" s="279"/>
      <c r="BOA2" s="275"/>
      <c r="BOB2" s="279"/>
      <c r="BOC2" s="275"/>
      <c r="BOD2" s="279"/>
      <c r="BOE2" s="275"/>
      <c r="BOF2" s="279"/>
      <c r="BOG2" s="275"/>
      <c r="BOH2" s="279"/>
      <c r="BOI2" s="275"/>
      <c r="BOJ2" s="279"/>
      <c r="BOK2" s="275"/>
      <c r="BOL2" s="279"/>
      <c r="BOM2" s="275"/>
      <c r="BON2" s="279"/>
      <c r="BOO2" s="275"/>
      <c r="BOP2" s="279"/>
      <c r="BOQ2" s="275"/>
      <c r="BOR2" s="279"/>
      <c r="BOS2" s="275"/>
      <c r="BOT2" s="279"/>
      <c r="BOU2" s="275"/>
      <c r="BOV2" s="279"/>
      <c r="BOW2" s="275"/>
      <c r="BOX2" s="279"/>
      <c r="BOY2" s="275"/>
      <c r="BOZ2" s="279"/>
      <c r="BPA2" s="275"/>
      <c r="BPB2" s="279"/>
      <c r="BPC2" s="275"/>
      <c r="BPD2" s="279"/>
      <c r="BPE2" s="275"/>
      <c r="BPF2" s="279"/>
      <c r="BPG2" s="275"/>
      <c r="BPH2" s="279"/>
      <c r="BPI2" s="275"/>
      <c r="BPJ2" s="279"/>
      <c r="BPK2" s="275"/>
      <c r="BPL2" s="279"/>
      <c r="BPM2" s="275"/>
      <c r="BPN2" s="279"/>
      <c r="BPO2" s="275"/>
      <c r="BPP2" s="279"/>
      <c r="BPQ2" s="275"/>
      <c r="BPR2" s="279"/>
      <c r="BPS2" s="275"/>
      <c r="BPT2" s="279"/>
      <c r="BPU2" s="275"/>
      <c r="BPV2" s="279"/>
      <c r="BPW2" s="275"/>
      <c r="BPX2" s="279"/>
      <c r="BPY2" s="275"/>
      <c r="BPZ2" s="279"/>
      <c r="BQA2" s="275"/>
      <c r="BQB2" s="279"/>
      <c r="BQC2" s="275"/>
      <c r="BQD2" s="279"/>
      <c r="BQE2" s="275"/>
      <c r="BQF2" s="279"/>
      <c r="BQG2" s="275"/>
      <c r="BQH2" s="279"/>
      <c r="BQI2" s="275"/>
      <c r="BQJ2" s="279"/>
      <c r="BQK2" s="275"/>
      <c r="BQL2" s="279"/>
      <c r="BQM2" s="275"/>
      <c r="BQN2" s="279"/>
      <c r="BQO2" s="275"/>
      <c r="BQP2" s="279"/>
      <c r="BQQ2" s="275"/>
      <c r="BQR2" s="279"/>
      <c r="BQS2" s="275"/>
      <c r="BQT2" s="279"/>
      <c r="BQU2" s="275"/>
      <c r="BQV2" s="279"/>
      <c r="BQW2" s="275"/>
      <c r="BQX2" s="279"/>
      <c r="BQY2" s="275"/>
      <c r="BQZ2" s="279"/>
      <c r="BRA2" s="275"/>
      <c r="BRB2" s="279"/>
      <c r="BRC2" s="275"/>
      <c r="BRD2" s="279"/>
      <c r="BRE2" s="275"/>
      <c r="BRF2" s="279"/>
      <c r="BRG2" s="275"/>
      <c r="BRH2" s="279"/>
      <c r="BRI2" s="275"/>
      <c r="BRJ2" s="279"/>
      <c r="BRK2" s="275"/>
      <c r="BRL2" s="279"/>
      <c r="BRM2" s="275"/>
      <c r="BRN2" s="279"/>
      <c r="BRO2" s="275"/>
      <c r="BRP2" s="279"/>
      <c r="BRQ2" s="275"/>
      <c r="BRR2" s="279"/>
      <c r="BRS2" s="275"/>
      <c r="BRT2" s="279"/>
      <c r="BRU2" s="275"/>
      <c r="BRV2" s="279"/>
      <c r="BRW2" s="275"/>
      <c r="BRX2" s="279"/>
      <c r="BRY2" s="275"/>
      <c r="BRZ2" s="279"/>
      <c r="BSA2" s="275"/>
      <c r="BSB2" s="279"/>
      <c r="BSC2" s="275"/>
      <c r="BSD2" s="279"/>
      <c r="BSE2" s="275"/>
      <c r="BSF2" s="279"/>
      <c r="BSG2" s="275"/>
      <c r="BSH2" s="279"/>
      <c r="BSI2" s="275"/>
      <c r="BSJ2" s="279"/>
      <c r="BSK2" s="275"/>
      <c r="BSL2" s="279"/>
      <c r="BSM2" s="275"/>
      <c r="BSN2" s="279"/>
      <c r="BSO2" s="275"/>
      <c r="BSP2" s="279"/>
      <c r="BSQ2" s="275"/>
      <c r="BSR2" s="279"/>
      <c r="BSS2" s="275"/>
      <c r="BST2" s="279"/>
      <c r="BSU2" s="275"/>
      <c r="BSV2" s="279"/>
      <c r="BSW2" s="275"/>
      <c r="BSX2" s="279"/>
      <c r="BSY2" s="275"/>
      <c r="BSZ2" s="279"/>
      <c r="BTA2" s="275"/>
      <c r="BTB2" s="279"/>
      <c r="BTC2" s="275"/>
      <c r="BTD2" s="279"/>
      <c r="BTE2" s="275"/>
      <c r="BTF2" s="279"/>
      <c r="BTG2" s="275"/>
      <c r="BTH2" s="279"/>
      <c r="BTI2" s="275"/>
      <c r="BTJ2" s="279"/>
      <c r="BTK2" s="275"/>
      <c r="BTL2" s="279"/>
      <c r="BTM2" s="275"/>
      <c r="BTN2" s="279"/>
      <c r="BTO2" s="275"/>
      <c r="BTP2" s="279"/>
      <c r="BTQ2" s="275"/>
      <c r="BTR2" s="279"/>
      <c r="BTS2" s="275"/>
      <c r="BTT2" s="279"/>
      <c r="BTU2" s="275"/>
      <c r="BTV2" s="279"/>
      <c r="BTW2" s="275"/>
      <c r="BTX2" s="279"/>
      <c r="BTY2" s="275"/>
      <c r="BTZ2" s="279"/>
      <c r="BUA2" s="275"/>
      <c r="BUB2" s="279"/>
      <c r="BUC2" s="275"/>
      <c r="BUD2" s="279"/>
      <c r="BUE2" s="275"/>
      <c r="BUF2" s="279"/>
      <c r="BUG2" s="275"/>
      <c r="BUH2" s="279"/>
      <c r="BUI2" s="275"/>
      <c r="BUJ2" s="279"/>
      <c r="BUK2" s="275"/>
      <c r="BUL2" s="279"/>
      <c r="BUM2" s="275"/>
      <c r="BUN2" s="279"/>
      <c r="BUO2" s="275"/>
      <c r="BUP2" s="279"/>
      <c r="BUQ2" s="275"/>
      <c r="BUR2" s="279"/>
      <c r="BUS2" s="275"/>
      <c r="BUT2" s="279"/>
      <c r="BUU2" s="275"/>
      <c r="BUV2" s="279"/>
      <c r="BUW2" s="275"/>
      <c r="BUX2" s="279"/>
      <c r="BUY2" s="275"/>
      <c r="BUZ2" s="279"/>
      <c r="BVA2" s="275"/>
      <c r="BVB2" s="279"/>
      <c r="BVC2" s="275"/>
      <c r="BVD2" s="279"/>
      <c r="BVE2" s="275"/>
      <c r="BVF2" s="279"/>
      <c r="BVG2" s="275"/>
      <c r="BVH2" s="279"/>
      <c r="BVI2" s="275"/>
      <c r="BVJ2" s="279"/>
      <c r="BVK2" s="275"/>
      <c r="BVL2" s="279"/>
      <c r="BVM2" s="275"/>
      <c r="BVN2" s="279"/>
      <c r="BVO2" s="275"/>
      <c r="BVP2" s="279"/>
      <c r="BVQ2" s="275"/>
      <c r="BVR2" s="279"/>
      <c r="BVS2" s="275"/>
      <c r="BVT2" s="279"/>
      <c r="BVU2" s="275"/>
      <c r="BVV2" s="279"/>
      <c r="BVW2" s="275"/>
      <c r="BVX2" s="279"/>
      <c r="BVY2" s="275"/>
      <c r="BVZ2" s="279"/>
      <c r="BWA2" s="275"/>
      <c r="BWB2" s="279"/>
      <c r="BWC2" s="275"/>
      <c r="BWD2" s="279"/>
      <c r="BWE2" s="275"/>
      <c r="BWF2" s="279"/>
      <c r="BWG2" s="275"/>
      <c r="BWH2" s="279"/>
      <c r="BWI2" s="275"/>
      <c r="BWJ2" s="279"/>
      <c r="BWK2" s="275"/>
      <c r="BWL2" s="279"/>
      <c r="BWM2" s="275"/>
      <c r="BWN2" s="279"/>
      <c r="BWO2" s="275"/>
      <c r="BWP2" s="279"/>
      <c r="BWQ2" s="275"/>
      <c r="BWR2" s="279"/>
      <c r="BWS2" s="275"/>
      <c r="BWT2" s="279"/>
      <c r="BWU2" s="275"/>
      <c r="BWV2" s="279"/>
      <c r="BWW2" s="275"/>
      <c r="BWX2" s="279"/>
      <c r="BWY2" s="275"/>
      <c r="BWZ2" s="279"/>
      <c r="BXA2" s="275"/>
      <c r="BXB2" s="279"/>
      <c r="BXC2" s="275"/>
      <c r="BXD2" s="279"/>
      <c r="BXE2" s="275"/>
      <c r="BXF2" s="279"/>
      <c r="BXG2" s="275"/>
      <c r="BXH2" s="279"/>
      <c r="BXI2" s="275"/>
      <c r="BXJ2" s="279"/>
      <c r="BXK2" s="275"/>
      <c r="BXL2" s="279"/>
      <c r="BXM2" s="275"/>
      <c r="BXN2" s="279"/>
      <c r="BXO2" s="275"/>
      <c r="BXP2" s="279"/>
      <c r="BXQ2" s="275"/>
      <c r="BXR2" s="279"/>
      <c r="BXS2" s="275"/>
      <c r="BXT2" s="279"/>
      <c r="BXU2" s="275"/>
      <c r="BXV2" s="279"/>
      <c r="BXW2" s="275"/>
      <c r="BXX2" s="279"/>
      <c r="BXY2" s="275"/>
      <c r="BXZ2" s="279"/>
      <c r="BYA2" s="275"/>
      <c r="BYB2" s="279"/>
      <c r="BYC2" s="275"/>
      <c r="BYD2" s="279"/>
      <c r="BYE2" s="275"/>
      <c r="BYF2" s="279"/>
      <c r="BYG2" s="275"/>
      <c r="BYH2" s="279"/>
      <c r="BYI2" s="275"/>
      <c r="BYJ2" s="279"/>
      <c r="BYK2" s="275"/>
      <c r="BYL2" s="279"/>
      <c r="BYM2" s="275"/>
      <c r="BYN2" s="279"/>
      <c r="BYO2" s="275"/>
      <c r="BYP2" s="279"/>
      <c r="BYQ2" s="275"/>
      <c r="BYR2" s="279"/>
      <c r="BYS2" s="275"/>
      <c r="BYT2" s="279"/>
      <c r="BYU2" s="275"/>
      <c r="BYV2" s="279"/>
      <c r="BYW2" s="275"/>
      <c r="BYX2" s="279"/>
      <c r="BYY2" s="275"/>
      <c r="BYZ2" s="279"/>
      <c r="BZA2" s="275"/>
      <c r="BZB2" s="279"/>
      <c r="BZC2" s="275"/>
      <c r="BZD2" s="279"/>
      <c r="BZE2" s="275"/>
      <c r="BZF2" s="279"/>
      <c r="BZG2" s="275"/>
      <c r="BZH2" s="279"/>
      <c r="BZI2" s="275"/>
      <c r="BZJ2" s="279"/>
      <c r="BZK2" s="275"/>
      <c r="BZL2" s="279"/>
      <c r="BZM2" s="275"/>
      <c r="BZN2" s="279"/>
      <c r="BZO2" s="275"/>
      <c r="BZP2" s="279"/>
      <c r="BZQ2" s="275"/>
      <c r="BZR2" s="279"/>
      <c r="BZS2" s="275"/>
      <c r="BZT2" s="279"/>
      <c r="BZU2" s="275"/>
      <c r="BZV2" s="279"/>
      <c r="BZW2" s="275"/>
      <c r="BZX2" s="279"/>
      <c r="BZY2" s="275"/>
      <c r="BZZ2" s="279"/>
      <c r="CAA2" s="275"/>
      <c r="CAB2" s="279"/>
      <c r="CAC2" s="275"/>
      <c r="CAD2" s="279"/>
      <c r="CAE2" s="275"/>
      <c r="CAF2" s="279"/>
      <c r="CAG2" s="275"/>
      <c r="CAH2" s="279"/>
      <c r="CAI2" s="275"/>
      <c r="CAJ2" s="279"/>
      <c r="CAK2" s="275"/>
      <c r="CAL2" s="279"/>
      <c r="CAM2" s="275"/>
      <c r="CAN2" s="279"/>
      <c r="CAO2" s="275"/>
      <c r="CAP2" s="279"/>
      <c r="CAQ2" s="275"/>
      <c r="CAR2" s="279"/>
      <c r="CAS2" s="275"/>
      <c r="CAT2" s="279"/>
      <c r="CAU2" s="275"/>
      <c r="CAV2" s="279"/>
      <c r="CAW2" s="275"/>
      <c r="CAX2" s="279"/>
      <c r="CAY2" s="275"/>
      <c r="CAZ2" s="279"/>
      <c r="CBA2" s="275"/>
      <c r="CBB2" s="279"/>
      <c r="CBC2" s="275"/>
      <c r="CBD2" s="279"/>
      <c r="CBE2" s="275"/>
      <c r="CBF2" s="279"/>
      <c r="CBG2" s="275"/>
      <c r="CBH2" s="279"/>
      <c r="CBI2" s="275"/>
      <c r="CBJ2" s="279"/>
      <c r="CBK2" s="275"/>
      <c r="CBL2" s="279"/>
      <c r="CBM2" s="275"/>
      <c r="CBN2" s="279"/>
      <c r="CBO2" s="275"/>
      <c r="CBP2" s="279"/>
      <c r="CBQ2" s="275"/>
      <c r="CBR2" s="279"/>
      <c r="CBS2" s="275"/>
      <c r="CBT2" s="279"/>
      <c r="CBU2" s="275"/>
      <c r="CBV2" s="279"/>
      <c r="CBW2" s="275"/>
      <c r="CBX2" s="279"/>
      <c r="CBY2" s="275"/>
      <c r="CBZ2" s="279"/>
      <c r="CCA2" s="275"/>
      <c r="CCB2" s="279"/>
      <c r="CCC2" s="275"/>
      <c r="CCD2" s="279"/>
      <c r="CCE2" s="275"/>
      <c r="CCF2" s="279"/>
      <c r="CCG2" s="275"/>
      <c r="CCH2" s="279"/>
      <c r="CCI2" s="275"/>
      <c r="CCJ2" s="279"/>
      <c r="CCK2" s="275"/>
      <c r="CCL2" s="279"/>
      <c r="CCM2" s="275"/>
      <c r="CCN2" s="279"/>
      <c r="CCO2" s="275"/>
      <c r="CCP2" s="279"/>
      <c r="CCQ2" s="275"/>
      <c r="CCR2" s="279"/>
      <c r="CCS2" s="275"/>
      <c r="CCT2" s="279"/>
      <c r="CCU2" s="275"/>
      <c r="CCV2" s="279"/>
      <c r="CCW2" s="275"/>
      <c r="CCX2" s="279"/>
      <c r="CCY2" s="275"/>
      <c r="CCZ2" s="279"/>
      <c r="CDA2" s="275"/>
      <c r="CDB2" s="279"/>
      <c r="CDC2" s="275"/>
      <c r="CDD2" s="279"/>
      <c r="CDE2" s="275"/>
      <c r="CDF2" s="279"/>
      <c r="CDG2" s="275"/>
      <c r="CDH2" s="279"/>
      <c r="CDI2" s="275"/>
      <c r="CDJ2" s="279"/>
      <c r="CDK2" s="275"/>
      <c r="CDL2" s="279"/>
      <c r="CDM2" s="275"/>
      <c r="CDN2" s="279"/>
      <c r="CDO2" s="275"/>
      <c r="CDP2" s="279"/>
      <c r="CDQ2" s="275"/>
      <c r="CDR2" s="279"/>
      <c r="CDS2" s="275"/>
      <c r="CDT2" s="279"/>
      <c r="CDU2" s="275"/>
      <c r="CDV2" s="279"/>
      <c r="CDW2" s="275"/>
      <c r="CDX2" s="279"/>
      <c r="CDY2" s="275"/>
      <c r="CDZ2" s="279"/>
      <c r="CEA2" s="275"/>
      <c r="CEB2" s="279"/>
      <c r="CEC2" s="275"/>
      <c r="CED2" s="279"/>
      <c r="CEE2" s="275"/>
      <c r="CEF2" s="279"/>
      <c r="CEG2" s="275"/>
      <c r="CEH2" s="279"/>
      <c r="CEI2" s="275"/>
      <c r="CEJ2" s="279"/>
      <c r="CEK2" s="275"/>
      <c r="CEL2" s="279"/>
      <c r="CEM2" s="275"/>
      <c r="CEN2" s="279"/>
      <c r="CEO2" s="275"/>
      <c r="CEP2" s="279"/>
      <c r="CEQ2" s="275"/>
      <c r="CER2" s="279"/>
      <c r="CES2" s="275"/>
      <c r="CET2" s="279"/>
      <c r="CEU2" s="275"/>
      <c r="CEV2" s="279"/>
      <c r="CEW2" s="275"/>
      <c r="CEX2" s="279"/>
      <c r="CEY2" s="275"/>
      <c r="CEZ2" s="279"/>
      <c r="CFA2" s="275"/>
      <c r="CFB2" s="279"/>
      <c r="CFC2" s="275"/>
      <c r="CFD2" s="279"/>
      <c r="CFE2" s="275"/>
      <c r="CFF2" s="279"/>
      <c r="CFG2" s="275"/>
      <c r="CFH2" s="279"/>
      <c r="CFI2" s="275"/>
      <c r="CFJ2" s="279"/>
      <c r="CFK2" s="275"/>
      <c r="CFL2" s="279"/>
      <c r="CFM2" s="275"/>
      <c r="CFN2" s="279"/>
      <c r="CFO2" s="275"/>
      <c r="CFP2" s="279"/>
      <c r="CFQ2" s="275"/>
      <c r="CFR2" s="279"/>
      <c r="CFS2" s="275"/>
      <c r="CFT2" s="279"/>
      <c r="CFU2" s="275"/>
      <c r="CFV2" s="279"/>
      <c r="CFW2" s="275"/>
      <c r="CFX2" s="279"/>
      <c r="CFY2" s="275"/>
      <c r="CFZ2" s="279"/>
      <c r="CGA2" s="275"/>
      <c r="CGB2" s="279"/>
      <c r="CGC2" s="275"/>
      <c r="CGD2" s="279"/>
      <c r="CGE2" s="275"/>
      <c r="CGF2" s="279"/>
      <c r="CGG2" s="275"/>
      <c r="CGH2" s="279"/>
      <c r="CGI2" s="275"/>
      <c r="CGJ2" s="279"/>
      <c r="CGK2" s="275"/>
      <c r="CGL2" s="279"/>
      <c r="CGM2" s="275"/>
      <c r="CGN2" s="279"/>
      <c r="CGO2" s="275"/>
      <c r="CGP2" s="279"/>
      <c r="CGQ2" s="275"/>
      <c r="CGR2" s="279"/>
      <c r="CGS2" s="275"/>
      <c r="CGT2" s="279"/>
      <c r="CGU2" s="275"/>
      <c r="CGV2" s="279"/>
      <c r="CGW2" s="275"/>
      <c r="CGX2" s="279"/>
      <c r="CGY2" s="275"/>
      <c r="CGZ2" s="279"/>
      <c r="CHA2" s="275"/>
      <c r="CHB2" s="279"/>
      <c r="CHC2" s="275"/>
      <c r="CHD2" s="279"/>
      <c r="CHE2" s="275"/>
      <c r="CHF2" s="279"/>
      <c r="CHG2" s="275"/>
      <c r="CHH2" s="279"/>
      <c r="CHI2" s="275"/>
      <c r="CHJ2" s="279"/>
      <c r="CHK2" s="275"/>
      <c r="CHL2" s="279"/>
      <c r="CHM2" s="275"/>
      <c r="CHN2" s="279"/>
      <c r="CHO2" s="275"/>
      <c r="CHP2" s="279"/>
      <c r="CHQ2" s="275"/>
      <c r="CHR2" s="279"/>
      <c r="CHS2" s="275"/>
      <c r="CHT2" s="279"/>
      <c r="CHU2" s="275"/>
      <c r="CHV2" s="279"/>
      <c r="CHW2" s="275"/>
      <c r="CHX2" s="279"/>
      <c r="CHY2" s="275"/>
      <c r="CHZ2" s="279"/>
      <c r="CIA2" s="275"/>
      <c r="CIB2" s="279"/>
      <c r="CIC2" s="275"/>
      <c r="CID2" s="279"/>
      <c r="CIE2" s="275"/>
      <c r="CIF2" s="279"/>
      <c r="CIG2" s="275"/>
      <c r="CIH2" s="279"/>
      <c r="CII2" s="275"/>
      <c r="CIJ2" s="279"/>
      <c r="CIK2" s="275"/>
      <c r="CIL2" s="279"/>
      <c r="CIM2" s="275"/>
      <c r="CIN2" s="279"/>
      <c r="CIO2" s="275"/>
      <c r="CIP2" s="279"/>
      <c r="CIQ2" s="275"/>
      <c r="CIR2" s="279"/>
      <c r="CIS2" s="275"/>
      <c r="CIT2" s="279"/>
      <c r="CIU2" s="275"/>
      <c r="CIV2" s="279"/>
      <c r="CIW2" s="275"/>
      <c r="CIX2" s="279"/>
      <c r="CIY2" s="275"/>
      <c r="CIZ2" s="279"/>
      <c r="CJA2" s="275"/>
      <c r="CJB2" s="279"/>
      <c r="CJC2" s="275"/>
      <c r="CJD2" s="279"/>
      <c r="CJE2" s="275"/>
      <c r="CJF2" s="279"/>
      <c r="CJG2" s="275"/>
      <c r="CJH2" s="279"/>
      <c r="CJI2" s="275"/>
      <c r="CJJ2" s="279"/>
      <c r="CJK2" s="275"/>
      <c r="CJL2" s="279"/>
      <c r="CJM2" s="275"/>
      <c r="CJN2" s="279"/>
      <c r="CJO2" s="275"/>
      <c r="CJP2" s="279"/>
      <c r="CJQ2" s="275"/>
      <c r="CJR2" s="279"/>
      <c r="CJS2" s="275"/>
      <c r="CJT2" s="279"/>
      <c r="CJU2" s="275"/>
      <c r="CJV2" s="279"/>
      <c r="CJW2" s="275"/>
      <c r="CJX2" s="279"/>
      <c r="CJY2" s="275"/>
      <c r="CJZ2" s="279"/>
      <c r="CKA2" s="275"/>
      <c r="CKB2" s="279"/>
      <c r="CKC2" s="275"/>
      <c r="CKD2" s="279"/>
      <c r="CKE2" s="275"/>
      <c r="CKF2" s="279"/>
      <c r="CKG2" s="275"/>
      <c r="CKH2" s="279"/>
      <c r="CKI2" s="275"/>
      <c r="CKJ2" s="279"/>
      <c r="CKK2" s="275"/>
      <c r="CKL2" s="279"/>
      <c r="CKM2" s="275"/>
      <c r="CKN2" s="279"/>
      <c r="CKO2" s="275"/>
      <c r="CKP2" s="279"/>
      <c r="CKQ2" s="275"/>
      <c r="CKR2" s="279"/>
      <c r="CKS2" s="275"/>
      <c r="CKT2" s="279"/>
      <c r="CKU2" s="275"/>
      <c r="CKV2" s="279"/>
      <c r="CKW2" s="275"/>
      <c r="CKX2" s="279"/>
      <c r="CKY2" s="275"/>
      <c r="CKZ2" s="279"/>
      <c r="CLA2" s="275"/>
      <c r="CLB2" s="279"/>
      <c r="CLC2" s="275"/>
      <c r="CLD2" s="279"/>
      <c r="CLE2" s="275"/>
      <c r="CLF2" s="279"/>
      <c r="CLG2" s="275"/>
      <c r="CLH2" s="279"/>
      <c r="CLI2" s="275"/>
      <c r="CLJ2" s="279"/>
      <c r="CLK2" s="275"/>
      <c r="CLL2" s="279"/>
      <c r="CLM2" s="275"/>
      <c r="CLN2" s="279"/>
      <c r="CLO2" s="275"/>
      <c r="CLP2" s="279"/>
      <c r="CLQ2" s="275"/>
      <c r="CLR2" s="279"/>
      <c r="CLS2" s="275"/>
      <c r="CLT2" s="279"/>
      <c r="CLU2" s="275"/>
      <c r="CLV2" s="279"/>
      <c r="CLW2" s="275"/>
      <c r="CLX2" s="279"/>
      <c r="CLY2" s="275"/>
      <c r="CLZ2" s="279"/>
      <c r="CMA2" s="275"/>
      <c r="CMB2" s="279"/>
      <c r="CMC2" s="275"/>
      <c r="CMD2" s="279"/>
      <c r="CME2" s="275"/>
      <c r="CMF2" s="279"/>
      <c r="CMG2" s="275"/>
      <c r="CMH2" s="279"/>
      <c r="CMI2" s="275"/>
      <c r="CMJ2" s="279"/>
      <c r="CMK2" s="275"/>
      <c r="CML2" s="279"/>
      <c r="CMM2" s="275"/>
      <c r="CMN2" s="279"/>
      <c r="CMO2" s="275"/>
      <c r="CMP2" s="279"/>
      <c r="CMQ2" s="275"/>
      <c r="CMR2" s="279"/>
      <c r="CMS2" s="275"/>
      <c r="CMT2" s="279"/>
      <c r="CMU2" s="275"/>
      <c r="CMV2" s="279"/>
      <c r="CMW2" s="275"/>
      <c r="CMX2" s="279"/>
      <c r="CMY2" s="275"/>
      <c r="CMZ2" s="279"/>
      <c r="CNA2" s="275"/>
      <c r="CNB2" s="279"/>
      <c r="CNC2" s="275"/>
      <c r="CND2" s="279"/>
      <c r="CNE2" s="275"/>
      <c r="CNF2" s="279"/>
      <c r="CNG2" s="275"/>
      <c r="CNH2" s="279"/>
      <c r="CNI2" s="275"/>
      <c r="CNJ2" s="279"/>
      <c r="CNK2" s="275"/>
      <c r="CNL2" s="279"/>
      <c r="CNM2" s="275"/>
      <c r="CNN2" s="279"/>
      <c r="CNO2" s="275"/>
      <c r="CNP2" s="279"/>
      <c r="CNQ2" s="275"/>
      <c r="CNR2" s="279"/>
      <c r="CNS2" s="275"/>
      <c r="CNT2" s="279"/>
      <c r="CNU2" s="275"/>
      <c r="CNV2" s="279"/>
      <c r="CNW2" s="275"/>
      <c r="CNX2" s="279"/>
      <c r="CNY2" s="275"/>
      <c r="CNZ2" s="279"/>
      <c r="COA2" s="275"/>
      <c r="COB2" s="279"/>
      <c r="COC2" s="275"/>
      <c r="COD2" s="279"/>
      <c r="COE2" s="275"/>
      <c r="COF2" s="279"/>
      <c r="COG2" s="275"/>
      <c r="COH2" s="279"/>
      <c r="COI2" s="275"/>
      <c r="COJ2" s="279"/>
      <c r="COK2" s="275"/>
      <c r="COL2" s="279"/>
      <c r="COM2" s="275"/>
      <c r="CON2" s="279"/>
      <c r="COO2" s="275"/>
      <c r="COP2" s="279"/>
      <c r="COQ2" s="275"/>
      <c r="COR2" s="279"/>
      <c r="COS2" s="275"/>
      <c r="COT2" s="279"/>
      <c r="COU2" s="275"/>
      <c r="COV2" s="279"/>
      <c r="COW2" s="275"/>
      <c r="COX2" s="279"/>
      <c r="COY2" s="275"/>
      <c r="COZ2" s="279"/>
      <c r="CPA2" s="275"/>
      <c r="CPB2" s="279"/>
      <c r="CPC2" s="275"/>
      <c r="CPD2" s="279"/>
      <c r="CPE2" s="275"/>
      <c r="CPF2" s="279"/>
      <c r="CPG2" s="275"/>
      <c r="CPH2" s="279"/>
      <c r="CPI2" s="275"/>
      <c r="CPJ2" s="279"/>
      <c r="CPK2" s="275"/>
      <c r="CPL2" s="279"/>
      <c r="CPM2" s="275"/>
      <c r="CPN2" s="279"/>
      <c r="CPO2" s="275"/>
      <c r="CPP2" s="279"/>
      <c r="CPQ2" s="275"/>
      <c r="CPR2" s="279"/>
      <c r="CPS2" s="275"/>
      <c r="CPT2" s="279"/>
      <c r="CPU2" s="275"/>
      <c r="CPV2" s="279"/>
      <c r="CPW2" s="275"/>
      <c r="CPX2" s="279"/>
      <c r="CPY2" s="275"/>
      <c r="CPZ2" s="279"/>
      <c r="CQA2" s="275"/>
      <c r="CQB2" s="279"/>
      <c r="CQC2" s="275"/>
      <c r="CQD2" s="279"/>
      <c r="CQE2" s="275"/>
      <c r="CQF2" s="279"/>
      <c r="CQG2" s="275"/>
      <c r="CQH2" s="279"/>
      <c r="CQI2" s="275"/>
      <c r="CQJ2" s="279"/>
      <c r="CQK2" s="275"/>
      <c r="CQL2" s="279"/>
      <c r="CQM2" s="275"/>
      <c r="CQN2" s="279"/>
      <c r="CQO2" s="275"/>
      <c r="CQP2" s="279"/>
      <c r="CQQ2" s="275"/>
      <c r="CQR2" s="279"/>
      <c r="CQS2" s="275"/>
      <c r="CQT2" s="279"/>
      <c r="CQU2" s="275"/>
      <c r="CQV2" s="279"/>
      <c r="CQW2" s="275"/>
      <c r="CQX2" s="279"/>
      <c r="CQY2" s="275"/>
      <c r="CQZ2" s="279"/>
      <c r="CRA2" s="275"/>
      <c r="CRB2" s="279"/>
      <c r="CRC2" s="275"/>
      <c r="CRD2" s="279"/>
      <c r="CRE2" s="275"/>
      <c r="CRF2" s="279"/>
      <c r="CRG2" s="275"/>
      <c r="CRH2" s="279"/>
      <c r="CRI2" s="275"/>
      <c r="CRJ2" s="279"/>
      <c r="CRK2" s="275"/>
      <c r="CRL2" s="279"/>
      <c r="CRM2" s="275"/>
      <c r="CRN2" s="279"/>
      <c r="CRO2" s="275"/>
      <c r="CRP2" s="279"/>
      <c r="CRQ2" s="275"/>
      <c r="CRR2" s="279"/>
      <c r="CRS2" s="275"/>
      <c r="CRT2" s="279"/>
      <c r="CRU2" s="275"/>
      <c r="CRV2" s="279"/>
      <c r="CRW2" s="275"/>
      <c r="CRX2" s="279"/>
      <c r="CRY2" s="275"/>
      <c r="CRZ2" s="279"/>
      <c r="CSA2" s="275"/>
      <c r="CSB2" s="279"/>
      <c r="CSC2" s="275"/>
      <c r="CSD2" s="279"/>
      <c r="CSE2" s="275"/>
      <c r="CSF2" s="279"/>
      <c r="CSG2" s="275"/>
      <c r="CSH2" s="279"/>
      <c r="CSI2" s="275"/>
      <c r="CSJ2" s="279"/>
      <c r="CSK2" s="275"/>
      <c r="CSL2" s="279"/>
      <c r="CSM2" s="275"/>
      <c r="CSN2" s="279"/>
      <c r="CSO2" s="275"/>
      <c r="CSP2" s="279"/>
      <c r="CSQ2" s="275"/>
      <c r="CSR2" s="279"/>
      <c r="CSS2" s="275"/>
      <c r="CST2" s="279"/>
      <c r="CSU2" s="275"/>
      <c r="CSV2" s="279"/>
      <c r="CSW2" s="275"/>
      <c r="CSX2" s="279"/>
      <c r="CSY2" s="275"/>
      <c r="CSZ2" s="279"/>
      <c r="CTA2" s="275"/>
      <c r="CTB2" s="279"/>
      <c r="CTC2" s="275"/>
      <c r="CTD2" s="279"/>
      <c r="CTE2" s="275"/>
      <c r="CTF2" s="279"/>
      <c r="CTG2" s="275"/>
      <c r="CTH2" s="279"/>
      <c r="CTI2" s="275"/>
      <c r="CTJ2" s="279"/>
      <c r="CTK2" s="275"/>
      <c r="CTL2" s="279"/>
      <c r="CTM2" s="275"/>
      <c r="CTN2" s="279"/>
      <c r="CTO2" s="275"/>
      <c r="CTP2" s="279"/>
      <c r="CTQ2" s="275"/>
      <c r="CTR2" s="279"/>
      <c r="CTS2" s="275"/>
      <c r="CTT2" s="279"/>
      <c r="CTU2" s="275"/>
      <c r="CTV2" s="279"/>
      <c r="CTW2" s="275"/>
      <c r="CTX2" s="279"/>
      <c r="CTY2" s="275"/>
      <c r="CTZ2" s="279"/>
      <c r="CUA2" s="275"/>
      <c r="CUB2" s="279"/>
      <c r="CUC2" s="275"/>
      <c r="CUD2" s="279"/>
      <c r="CUE2" s="275"/>
      <c r="CUF2" s="279"/>
      <c r="CUG2" s="275"/>
      <c r="CUH2" s="279"/>
      <c r="CUI2" s="275"/>
      <c r="CUJ2" s="279"/>
      <c r="CUK2" s="275"/>
      <c r="CUL2" s="279"/>
      <c r="CUM2" s="275"/>
      <c r="CUN2" s="279"/>
      <c r="CUO2" s="275"/>
      <c r="CUP2" s="279"/>
      <c r="CUQ2" s="275"/>
      <c r="CUR2" s="279"/>
      <c r="CUS2" s="275"/>
      <c r="CUT2" s="279"/>
      <c r="CUU2" s="275"/>
      <c r="CUV2" s="279"/>
      <c r="CUW2" s="275"/>
      <c r="CUX2" s="279"/>
      <c r="CUY2" s="275"/>
      <c r="CUZ2" s="279"/>
      <c r="CVA2" s="275"/>
      <c r="CVB2" s="279"/>
      <c r="CVC2" s="275"/>
      <c r="CVD2" s="279"/>
      <c r="CVE2" s="275"/>
      <c r="CVF2" s="279"/>
      <c r="CVG2" s="275"/>
      <c r="CVH2" s="279"/>
      <c r="CVI2" s="275"/>
      <c r="CVJ2" s="279"/>
      <c r="CVK2" s="275"/>
      <c r="CVL2" s="279"/>
      <c r="CVM2" s="275"/>
      <c r="CVN2" s="279"/>
      <c r="CVO2" s="275"/>
      <c r="CVP2" s="279"/>
      <c r="CVQ2" s="275"/>
      <c r="CVR2" s="279"/>
      <c r="CVS2" s="275"/>
      <c r="CVT2" s="279"/>
      <c r="CVU2" s="275"/>
      <c r="CVV2" s="279"/>
      <c r="CVW2" s="275"/>
      <c r="CVX2" s="279"/>
      <c r="CVY2" s="275"/>
      <c r="CVZ2" s="279"/>
      <c r="CWA2" s="275"/>
      <c r="CWB2" s="279"/>
      <c r="CWC2" s="275"/>
      <c r="CWD2" s="279"/>
      <c r="CWE2" s="275"/>
      <c r="CWF2" s="279"/>
      <c r="CWG2" s="275"/>
      <c r="CWH2" s="279"/>
      <c r="CWI2" s="275"/>
      <c r="CWJ2" s="279"/>
      <c r="CWK2" s="275"/>
      <c r="CWL2" s="279"/>
      <c r="CWM2" s="275"/>
      <c r="CWN2" s="279"/>
      <c r="CWO2" s="275"/>
      <c r="CWP2" s="279"/>
      <c r="CWQ2" s="275"/>
      <c r="CWR2" s="279"/>
      <c r="CWS2" s="275"/>
      <c r="CWT2" s="279"/>
      <c r="CWU2" s="275"/>
      <c r="CWV2" s="279"/>
      <c r="CWW2" s="275"/>
      <c r="CWX2" s="279"/>
      <c r="CWY2" s="275"/>
      <c r="CWZ2" s="279"/>
      <c r="CXA2" s="275"/>
      <c r="CXB2" s="279"/>
      <c r="CXC2" s="275"/>
      <c r="CXD2" s="279"/>
      <c r="CXE2" s="275"/>
      <c r="CXF2" s="279"/>
      <c r="CXG2" s="275"/>
      <c r="CXH2" s="279"/>
      <c r="CXI2" s="275"/>
      <c r="CXJ2" s="279"/>
      <c r="CXK2" s="275"/>
      <c r="CXL2" s="279"/>
      <c r="CXM2" s="275"/>
      <c r="CXN2" s="279"/>
      <c r="CXO2" s="275"/>
      <c r="CXP2" s="279"/>
      <c r="CXQ2" s="275"/>
      <c r="CXR2" s="279"/>
      <c r="CXS2" s="275"/>
      <c r="CXT2" s="279"/>
      <c r="CXU2" s="275"/>
      <c r="CXV2" s="279"/>
      <c r="CXW2" s="275"/>
      <c r="CXX2" s="279"/>
      <c r="CXY2" s="275"/>
      <c r="CXZ2" s="279"/>
      <c r="CYA2" s="275"/>
      <c r="CYB2" s="279"/>
      <c r="CYC2" s="275"/>
      <c r="CYD2" s="279"/>
      <c r="CYE2" s="275"/>
      <c r="CYF2" s="279"/>
      <c r="CYG2" s="275"/>
      <c r="CYH2" s="279"/>
      <c r="CYI2" s="275"/>
      <c r="CYJ2" s="279"/>
      <c r="CYK2" s="275"/>
      <c r="CYL2" s="279"/>
      <c r="CYM2" s="275"/>
      <c r="CYN2" s="279"/>
      <c r="CYO2" s="275"/>
      <c r="CYP2" s="279"/>
      <c r="CYQ2" s="275"/>
      <c r="CYR2" s="279"/>
      <c r="CYS2" s="275"/>
      <c r="CYT2" s="279"/>
      <c r="CYU2" s="275"/>
      <c r="CYV2" s="279"/>
      <c r="CYW2" s="275"/>
      <c r="CYX2" s="279"/>
      <c r="CYY2" s="275"/>
      <c r="CYZ2" s="279"/>
      <c r="CZA2" s="275"/>
      <c r="CZB2" s="279"/>
      <c r="CZC2" s="275"/>
      <c r="CZD2" s="279"/>
      <c r="CZE2" s="275"/>
      <c r="CZF2" s="279"/>
      <c r="CZG2" s="275"/>
      <c r="CZH2" s="279"/>
      <c r="CZI2" s="275"/>
      <c r="CZJ2" s="279"/>
      <c r="CZK2" s="275"/>
      <c r="CZL2" s="279"/>
      <c r="CZM2" s="275"/>
      <c r="CZN2" s="279"/>
      <c r="CZO2" s="275"/>
      <c r="CZP2" s="279"/>
      <c r="CZQ2" s="275"/>
      <c r="CZR2" s="279"/>
      <c r="CZS2" s="275"/>
      <c r="CZT2" s="279"/>
      <c r="CZU2" s="275"/>
      <c r="CZV2" s="279"/>
      <c r="CZW2" s="275"/>
      <c r="CZX2" s="279"/>
      <c r="CZY2" s="275"/>
      <c r="CZZ2" s="279"/>
      <c r="DAA2" s="275"/>
      <c r="DAB2" s="279"/>
      <c r="DAC2" s="275"/>
      <c r="DAD2" s="279"/>
      <c r="DAE2" s="275"/>
      <c r="DAF2" s="279"/>
      <c r="DAG2" s="275"/>
      <c r="DAH2" s="279"/>
      <c r="DAI2" s="275"/>
      <c r="DAJ2" s="279"/>
      <c r="DAK2" s="275"/>
      <c r="DAL2" s="279"/>
      <c r="DAM2" s="275"/>
      <c r="DAN2" s="279"/>
      <c r="DAO2" s="275"/>
      <c r="DAP2" s="279"/>
      <c r="DAQ2" s="275"/>
      <c r="DAR2" s="279"/>
      <c r="DAS2" s="275"/>
      <c r="DAT2" s="279"/>
      <c r="DAU2" s="275"/>
      <c r="DAV2" s="279"/>
      <c r="DAW2" s="275"/>
      <c r="DAX2" s="279"/>
      <c r="DAY2" s="275"/>
      <c r="DAZ2" s="279"/>
      <c r="DBA2" s="275"/>
      <c r="DBB2" s="279"/>
      <c r="DBC2" s="275"/>
      <c r="DBD2" s="279"/>
      <c r="DBE2" s="275"/>
      <c r="DBF2" s="279"/>
      <c r="DBG2" s="275"/>
      <c r="DBH2" s="279"/>
      <c r="DBI2" s="275"/>
      <c r="DBJ2" s="279"/>
      <c r="DBK2" s="275"/>
      <c r="DBL2" s="279"/>
      <c r="DBM2" s="275"/>
      <c r="DBN2" s="279"/>
      <c r="DBO2" s="275"/>
      <c r="DBP2" s="279"/>
      <c r="DBQ2" s="275"/>
      <c r="DBR2" s="279"/>
      <c r="DBS2" s="275"/>
      <c r="DBT2" s="279"/>
      <c r="DBU2" s="275"/>
      <c r="DBV2" s="279"/>
      <c r="DBW2" s="275"/>
      <c r="DBX2" s="279"/>
      <c r="DBY2" s="275"/>
      <c r="DBZ2" s="279"/>
      <c r="DCA2" s="275"/>
      <c r="DCB2" s="279"/>
      <c r="DCC2" s="275"/>
      <c r="DCD2" s="279"/>
      <c r="DCE2" s="275"/>
      <c r="DCF2" s="279"/>
      <c r="DCG2" s="275"/>
      <c r="DCH2" s="279"/>
      <c r="DCI2" s="275"/>
      <c r="DCJ2" s="279"/>
      <c r="DCK2" s="275"/>
      <c r="DCL2" s="279"/>
      <c r="DCM2" s="275"/>
      <c r="DCN2" s="279"/>
      <c r="DCO2" s="275"/>
      <c r="DCP2" s="279"/>
      <c r="DCQ2" s="275"/>
      <c r="DCR2" s="279"/>
      <c r="DCS2" s="275"/>
      <c r="DCT2" s="279"/>
      <c r="DCU2" s="275"/>
      <c r="DCV2" s="279"/>
      <c r="DCW2" s="275"/>
      <c r="DCX2" s="279"/>
      <c r="DCY2" s="275"/>
      <c r="DCZ2" s="279"/>
      <c r="DDA2" s="275"/>
      <c r="DDB2" s="279"/>
      <c r="DDC2" s="275"/>
      <c r="DDD2" s="279"/>
      <c r="DDE2" s="275"/>
      <c r="DDF2" s="279"/>
      <c r="DDG2" s="275"/>
      <c r="DDH2" s="279"/>
      <c r="DDI2" s="275"/>
      <c r="DDJ2" s="279"/>
      <c r="DDK2" s="275"/>
      <c r="DDL2" s="279"/>
      <c r="DDM2" s="275"/>
      <c r="DDN2" s="279"/>
      <c r="DDO2" s="275"/>
      <c r="DDP2" s="279"/>
      <c r="DDQ2" s="275"/>
      <c r="DDR2" s="279"/>
      <c r="DDS2" s="275"/>
      <c r="DDT2" s="279"/>
      <c r="DDU2" s="275"/>
      <c r="DDV2" s="279"/>
      <c r="DDW2" s="275"/>
      <c r="DDX2" s="279"/>
      <c r="DDY2" s="275"/>
      <c r="DDZ2" s="279"/>
      <c r="DEA2" s="275"/>
      <c r="DEB2" s="279"/>
      <c r="DEC2" s="275"/>
      <c r="DED2" s="279"/>
      <c r="DEE2" s="275"/>
      <c r="DEF2" s="279"/>
      <c r="DEG2" s="275"/>
      <c r="DEH2" s="279"/>
      <c r="DEI2" s="275"/>
      <c r="DEJ2" s="279"/>
      <c r="DEK2" s="275"/>
      <c r="DEL2" s="279"/>
      <c r="DEM2" s="275"/>
      <c r="DEN2" s="279"/>
      <c r="DEO2" s="275"/>
      <c r="DEP2" s="279"/>
      <c r="DEQ2" s="275"/>
      <c r="DER2" s="279"/>
      <c r="DES2" s="275"/>
      <c r="DET2" s="279"/>
      <c r="DEU2" s="275"/>
      <c r="DEV2" s="279"/>
      <c r="DEW2" s="275"/>
      <c r="DEX2" s="279"/>
      <c r="DEY2" s="275"/>
      <c r="DEZ2" s="279"/>
      <c r="DFA2" s="275"/>
      <c r="DFB2" s="279"/>
      <c r="DFC2" s="275"/>
      <c r="DFD2" s="279"/>
      <c r="DFE2" s="275"/>
      <c r="DFF2" s="279"/>
      <c r="DFG2" s="275"/>
      <c r="DFH2" s="279"/>
      <c r="DFI2" s="275"/>
      <c r="DFJ2" s="279"/>
      <c r="DFK2" s="275"/>
      <c r="DFL2" s="279"/>
      <c r="DFM2" s="275"/>
      <c r="DFN2" s="279"/>
      <c r="DFO2" s="275"/>
      <c r="DFP2" s="279"/>
      <c r="DFQ2" s="275"/>
      <c r="DFR2" s="279"/>
      <c r="DFS2" s="275"/>
      <c r="DFT2" s="279"/>
      <c r="DFU2" s="275"/>
      <c r="DFV2" s="279"/>
      <c r="DFW2" s="275"/>
      <c r="DFX2" s="279"/>
      <c r="DFY2" s="275"/>
      <c r="DFZ2" s="279"/>
      <c r="DGA2" s="275"/>
      <c r="DGB2" s="279"/>
      <c r="DGC2" s="275"/>
      <c r="DGD2" s="279"/>
      <c r="DGE2" s="275"/>
      <c r="DGF2" s="279"/>
      <c r="DGG2" s="275"/>
      <c r="DGH2" s="279"/>
      <c r="DGI2" s="275"/>
      <c r="DGJ2" s="279"/>
      <c r="DGK2" s="275"/>
      <c r="DGL2" s="279"/>
      <c r="DGM2" s="275"/>
      <c r="DGN2" s="279"/>
      <c r="DGO2" s="275"/>
      <c r="DGP2" s="279"/>
      <c r="DGQ2" s="275"/>
      <c r="DGR2" s="279"/>
      <c r="DGS2" s="275"/>
      <c r="DGT2" s="279"/>
      <c r="DGU2" s="275"/>
      <c r="DGV2" s="279"/>
      <c r="DGW2" s="275"/>
      <c r="DGX2" s="279"/>
      <c r="DGY2" s="275"/>
      <c r="DGZ2" s="279"/>
      <c r="DHA2" s="275"/>
      <c r="DHB2" s="279"/>
      <c r="DHC2" s="275"/>
      <c r="DHD2" s="279"/>
      <c r="DHE2" s="275"/>
      <c r="DHF2" s="279"/>
      <c r="DHG2" s="275"/>
      <c r="DHH2" s="279"/>
      <c r="DHI2" s="275"/>
      <c r="DHJ2" s="279"/>
      <c r="DHK2" s="275"/>
      <c r="DHL2" s="279"/>
      <c r="DHM2" s="275"/>
      <c r="DHN2" s="279"/>
      <c r="DHO2" s="275"/>
      <c r="DHP2" s="279"/>
      <c r="DHQ2" s="275"/>
      <c r="DHR2" s="279"/>
      <c r="DHS2" s="275"/>
      <c r="DHT2" s="279"/>
      <c r="DHU2" s="275"/>
      <c r="DHV2" s="279"/>
      <c r="DHW2" s="275"/>
      <c r="DHX2" s="279"/>
      <c r="DHY2" s="275"/>
      <c r="DHZ2" s="279"/>
      <c r="DIA2" s="275"/>
      <c r="DIB2" s="279"/>
      <c r="DIC2" s="275"/>
      <c r="DID2" s="279"/>
      <c r="DIE2" s="275"/>
      <c r="DIF2" s="279"/>
      <c r="DIG2" s="275"/>
      <c r="DIH2" s="279"/>
      <c r="DII2" s="275"/>
      <c r="DIJ2" s="279"/>
      <c r="DIK2" s="275"/>
      <c r="DIL2" s="279"/>
      <c r="DIM2" s="275"/>
      <c r="DIN2" s="279"/>
      <c r="DIO2" s="275"/>
      <c r="DIP2" s="279"/>
      <c r="DIQ2" s="275"/>
      <c r="DIR2" s="279"/>
      <c r="DIS2" s="275"/>
      <c r="DIT2" s="279"/>
      <c r="DIU2" s="275"/>
      <c r="DIV2" s="279"/>
      <c r="DIW2" s="275"/>
      <c r="DIX2" s="279"/>
      <c r="DIY2" s="275"/>
      <c r="DIZ2" s="279"/>
      <c r="DJA2" s="275"/>
      <c r="DJB2" s="279"/>
      <c r="DJC2" s="275"/>
      <c r="DJD2" s="279"/>
      <c r="DJE2" s="275"/>
      <c r="DJF2" s="279"/>
      <c r="DJG2" s="275"/>
      <c r="DJH2" s="279"/>
      <c r="DJI2" s="275"/>
      <c r="DJJ2" s="279"/>
      <c r="DJK2" s="275"/>
      <c r="DJL2" s="279"/>
      <c r="DJM2" s="275"/>
      <c r="DJN2" s="279"/>
      <c r="DJO2" s="275"/>
      <c r="DJP2" s="279"/>
      <c r="DJQ2" s="275"/>
      <c r="DJR2" s="279"/>
      <c r="DJS2" s="275"/>
      <c r="DJT2" s="279"/>
      <c r="DJU2" s="275"/>
      <c r="DJV2" s="279"/>
      <c r="DJW2" s="275"/>
      <c r="DJX2" s="279"/>
      <c r="DJY2" s="275"/>
      <c r="DJZ2" s="279"/>
      <c r="DKA2" s="275"/>
      <c r="DKB2" s="279"/>
      <c r="DKC2" s="275"/>
      <c r="DKD2" s="279"/>
      <c r="DKE2" s="275"/>
      <c r="DKF2" s="279"/>
      <c r="DKG2" s="275"/>
      <c r="DKH2" s="279"/>
      <c r="DKI2" s="275"/>
      <c r="DKJ2" s="279"/>
      <c r="DKK2" s="275"/>
      <c r="DKL2" s="279"/>
      <c r="DKM2" s="275"/>
      <c r="DKN2" s="279"/>
      <c r="DKO2" s="275"/>
      <c r="DKP2" s="279"/>
      <c r="DKQ2" s="275"/>
      <c r="DKR2" s="279"/>
      <c r="DKS2" s="275"/>
      <c r="DKT2" s="279"/>
      <c r="DKU2" s="275"/>
      <c r="DKV2" s="279"/>
      <c r="DKW2" s="275"/>
      <c r="DKX2" s="279"/>
      <c r="DKY2" s="275"/>
      <c r="DKZ2" s="279"/>
      <c r="DLA2" s="275"/>
      <c r="DLB2" s="279"/>
      <c r="DLC2" s="275"/>
      <c r="DLD2" s="279"/>
      <c r="DLE2" s="275"/>
      <c r="DLF2" s="279"/>
      <c r="DLG2" s="275"/>
      <c r="DLH2" s="279"/>
      <c r="DLI2" s="275"/>
      <c r="DLJ2" s="279"/>
      <c r="DLK2" s="275"/>
      <c r="DLL2" s="279"/>
      <c r="DLM2" s="275"/>
      <c r="DLN2" s="279"/>
      <c r="DLO2" s="275"/>
      <c r="DLP2" s="279"/>
      <c r="DLQ2" s="275"/>
      <c r="DLR2" s="279"/>
      <c r="DLS2" s="275"/>
      <c r="DLT2" s="279"/>
      <c r="DLU2" s="275"/>
      <c r="DLV2" s="279"/>
      <c r="DLW2" s="275"/>
      <c r="DLX2" s="279"/>
      <c r="DLY2" s="275"/>
      <c r="DLZ2" s="279"/>
      <c r="DMA2" s="275"/>
      <c r="DMB2" s="279"/>
      <c r="DMC2" s="275"/>
      <c r="DMD2" s="279"/>
      <c r="DME2" s="275"/>
      <c r="DMF2" s="279"/>
      <c r="DMG2" s="275"/>
      <c r="DMH2" s="279"/>
      <c r="DMI2" s="275"/>
      <c r="DMJ2" s="279"/>
      <c r="DMK2" s="275"/>
      <c r="DML2" s="279"/>
      <c r="DMM2" s="275"/>
      <c r="DMN2" s="279"/>
      <c r="DMO2" s="275"/>
      <c r="DMP2" s="279"/>
      <c r="DMQ2" s="275"/>
      <c r="DMR2" s="279"/>
      <c r="DMS2" s="275"/>
      <c r="DMT2" s="279"/>
      <c r="DMU2" s="275"/>
      <c r="DMV2" s="279"/>
      <c r="DMW2" s="275"/>
      <c r="DMX2" s="279"/>
      <c r="DMY2" s="275"/>
      <c r="DMZ2" s="279"/>
      <c r="DNA2" s="275"/>
      <c r="DNB2" s="279"/>
      <c r="DNC2" s="275"/>
      <c r="DND2" s="279"/>
      <c r="DNE2" s="275"/>
      <c r="DNF2" s="279"/>
      <c r="DNG2" s="275"/>
      <c r="DNH2" s="279"/>
      <c r="DNI2" s="275"/>
      <c r="DNJ2" s="279"/>
      <c r="DNK2" s="275"/>
      <c r="DNL2" s="279"/>
      <c r="DNM2" s="275"/>
      <c r="DNN2" s="279"/>
      <c r="DNO2" s="275"/>
      <c r="DNP2" s="279"/>
      <c r="DNQ2" s="275"/>
      <c r="DNR2" s="279"/>
      <c r="DNS2" s="275"/>
      <c r="DNT2" s="279"/>
      <c r="DNU2" s="275"/>
      <c r="DNV2" s="279"/>
      <c r="DNW2" s="275"/>
      <c r="DNX2" s="279"/>
      <c r="DNY2" s="275"/>
      <c r="DNZ2" s="279"/>
      <c r="DOA2" s="275"/>
      <c r="DOB2" s="279"/>
      <c r="DOC2" s="275"/>
      <c r="DOD2" s="279"/>
      <c r="DOE2" s="275"/>
      <c r="DOF2" s="279"/>
      <c r="DOG2" s="275"/>
      <c r="DOH2" s="279"/>
      <c r="DOI2" s="275"/>
      <c r="DOJ2" s="279"/>
      <c r="DOK2" s="275"/>
      <c r="DOL2" s="279"/>
      <c r="DOM2" s="275"/>
      <c r="DON2" s="279"/>
      <c r="DOO2" s="275"/>
      <c r="DOP2" s="279"/>
      <c r="DOQ2" s="275"/>
      <c r="DOR2" s="279"/>
      <c r="DOS2" s="275"/>
      <c r="DOT2" s="279"/>
      <c r="DOU2" s="275"/>
      <c r="DOV2" s="279"/>
      <c r="DOW2" s="275"/>
      <c r="DOX2" s="279"/>
      <c r="DOY2" s="275"/>
      <c r="DOZ2" s="279"/>
      <c r="DPA2" s="275"/>
      <c r="DPB2" s="279"/>
      <c r="DPC2" s="275"/>
      <c r="DPD2" s="279"/>
      <c r="DPE2" s="275"/>
      <c r="DPF2" s="279"/>
      <c r="DPG2" s="275"/>
      <c r="DPH2" s="279"/>
      <c r="DPI2" s="275"/>
      <c r="DPJ2" s="279"/>
      <c r="DPK2" s="275"/>
      <c r="DPL2" s="279"/>
      <c r="DPM2" s="275"/>
      <c r="DPN2" s="279"/>
      <c r="DPO2" s="275"/>
      <c r="DPP2" s="279"/>
      <c r="DPQ2" s="275"/>
      <c r="DPR2" s="279"/>
      <c r="DPS2" s="275"/>
      <c r="DPT2" s="279"/>
      <c r="DPU2" s="275"/>
      <c r="DPV2" s="279"/>
      <c r="DPW2" s="275"/>
      <c r="DPX2" s="279"/>
      <c r="DPY2" s="275"/>
      <c r="DPZ2" s="279"/>
      <c r="DQA2" s="275"/>
      <c r="DQB2" s="279"/>
      <c r="DQC2" s="275"/>
      <c r="DQD2" s="279"/>
      <c r="DQE2" s="275"/>
      <c r="DQF2" s="279"/>
      <c r="DQG2" s="275"/>
      <c r="DQH2" s="279"/>
      <c r="DQI2" s="275"/>
      <c r="DQJ2" s="279"/>
      <c r="DQK2" s="275"/>
      <c r="DQL2" s="279"/>
      <c r="DQM2" s="275"/>
      <c r="DQN2" s="279"/>
      <c r="DQO2" s="275"/>
      <c r="DQP2" s="279"/>
      <c r="DQQ2" s="275"/>
      <c r="DQR2" s="279"/>
      <c r="DQS2" s="275"/>
      <c r="DQT2" s="279"/>
      <c r="DQU2" s="275"/>
      <c r="DQV2" s="279"/>
      <c r="DQW2" s="275"/>
      <c r="DQX2" s="279"/>
      <c r="DQY2" s="275"/>
      <c r="DQZ2" s="279"/>
      <c r="DRA2" s="275"/>
      <c r="DRB2" s="279"/>
      <c r="DRC2" s="275"/>
      <c r="DRD2" s="279"/>
      <c r="DRE2" s="275"/>
      <c r="DRF2" s="279"/>
      <c r="DRG2" s="275"/>
      <c r="DRH2" s="279"/>
      <c r="DRI2" s="275"/>
      <c r="DRJ2" s="279"/>
      <c r="DRK2" s="275"/>
      <c r="DRL2" s="279"/>
      <c r="DRM2" s="275"/>
      <c r="DRN2" s="279"/>
      <c r="DRO2" s="275"/>
      <c r="DRP2" s="279"/>
      <c r="DRQ2" s="275"/>
      <c r="DRR2" s="279"/>
      <c r="DRS2" s="275"/>
      <c r="DRT2" s="279"/>
      <c r="DRU2" s="275"/>
      <c r="DRV2" s="279"/>
      <c r="DRW2" s="275"/>
      <c r="DRX2" s="279"/>
      <c r="DRY2" s="275"/>
      <c r="DRZ2" s="279"/>
      <c r="DSA2" s="275"/>
      <c r="DSB2" s="279"/>
      <c r="DSC2" s="275"/>
      <c r="DSD2" s="279"/>
      <c r="DSE2" s="275"/>
      <c r="DSF2" s="279"/>
      <c r="DSG2" s="275"/>
      <c r="DSH2" s="279"/>
      <c r="DSI2" s="275"/>
      <c r="DSJ2" s="279"/>
      <c r="DSK2" s="275"/>
      <c r="DSL2" s="279"/>
      <c r="DSM2" s="275"/>
      <c r="DSN2" s="279"/>
      <c r="DSO2" s="275"/>
      <c r="DSP2" s="279"/>
      <c r="DSQ2" s="275"/>
      <c r="DSR2" s="279"/>
      <c r="DSS2" s="275"/>
      <c r="DST2" s="279"/>
      <c r="DSU2" s="275"/>
      <c r="DSV2" s="279"/>
      <c r="DSW2" s="275"/>
      <c r="DSX2" s="279"/>
      <c r="DSY2" s="275"/>
      <c r="DSZ2" s="279"/>
      <c r="DTA2" s="275"/>
      <c r="DTB2" s="279"/>
      <c r="DTC2" s="275"/>
      <c r="DTD2" s="279"/>
      <c r="DTE2" s="275"/>
      <c r="DTF2" s="279"/>
      <c r="DTG2" s="275"/>
      <c r="DTH2" s="279"/>
      <c r="DTI2" s="275"/>
      <c r="DTJ2" s="279"/>
      <c r="DTK2" s="275"/>
      <c r="DTL2" s="279"/>
      <c r="DTM2" s="275"/>
      <c r="DTN2" s="279"/>
      <c r="DTO2" s="275"/>
      <c r="DTP2" s="279"/>
      <c r="DTQ2" s="275"/>
      <c r="DTR2" s="279"/>
      <c r="DTS2" s="275"/>
      <c r="DTT2" s="279"/>
      <c r="DTU2" s="275"/>
      <c r="DTV2" s="279"/>
      <c r="DTW2" s="275"/>
      <c r="DTX2" s="279"/>
      <c r="DTY2" s="275"/>
      <c r="DTZ2" s="279"/>
      <c r="DUA2" s="275"/>
      <c r="DUB2" s="279"/>
      <c r="DUC2" s="275"/>
      <c r="DUD2" s="279"/>
      <c r="DUE2" s="275"/>
      <c r="DUF2" s="279"/>
      <c r="DUG2" s="275"/>
      <c r="DUH2" s="279"/>
      <c r="DUI2" s="275"/>
      <c r="DUJ2" s="279"/>
      <c r="DUK2" s="275"/>
      <c r="DUL2" s="279"/>
      <c r="DUM2" s="275"/>
      <c r="DUN2" s="279"/>
      <c r="DUO2" s="275"/>
      <c r="DUP2" s="279"/>
      <c r="DUQ2" s="275"/>
      <c r="DUR2" s="279"/>
      <c r="DUS2" s="275"/>
      <c r="DUT2" s="279"/>
      <c r="DUU2" s="275"/>
      <c r="DUV2" s="279"/>
      <c r="DUW2" s="275"/>
      <c r="DUX2" s="279"/>
      <c r="DUY2" s="275"/>
      <c r="DUZ2" s="279"/>
      <c r="DVA2" s="275"/>
      <c r="DVB2" s="279"/>
      <c r="DVC2" s="275"/>
      <c r="DVD2" s="279"/>
      <c r="DVE2" s="275"/>
      <c r="DVF2" s="279"/>
      <c r="DVG2" s="275"/>
      <c r="DVH2" s="279"/>
      <c r="DVI2" s="275"/>
      <c r="DVJ2" s="279"/>
      <c r="DVK2" s="275"/>
      <c r="DVL2" s="279"/>
      <c r="DVM2" s="275"/>
      <c r="DVN2" s="279"/>
      <c r="DVO2" s="275"/>
      <c r="DVP2" s="279"/>
      <c r="DVQ2" s="275"/>
      <c r="DVR2" s="279"/>
      <c r="DVS2" s="275"/>
      <c r="DVT2" s="279"/>
      <c r="DVU2" s="275"/>
      <c r="DVV2" s="279"/>
      <c r="DVW2" s="275"/>
      <c r="DVX2" s="279"/>
      <c r="DVY2" s="275"/>
      <c r="DVZ2" s="279"/>
      <c r="DWA2" s="275"/>
      <c r="DWB2" s="279"/>
      <c r="DWC2" s="275"/>
      <c r="DWD2" s="279"/>
      <c r="DWE2" s="275"/>
      <c r="DWF2" s="279"/>
      <c r="DWG2" s="275"/>
      <c r="DWH2" s="279"/>
      <c r="DWI2" s="275"/>
      <c r="DWJ2" s="279"/>
      <c r="DWK2" s="275"/>
      <c r="DWL2" s="279"/>
      <c r="DWM2" s="275"/>
      <c r="DWN2" s="279"/>
      <c r="DWO2" s="275"/>
      <c r="DWP2" s="279"/>
      <c r="DWQ2" s="275"/>
      <c r="DWR2" s="279"/>
      <c r="DWS2" s="275"/>
      <c r="DWT2" s="279"/>
      <c r="DWU2" s="275"/>
      <c r="DWV2" s="279"/>
      <c r="DWW2" s="275"/>
      <c r="DWX2" s="279"/>
      <c r="DWY2" s="275"/>
      <c r="DWZ2" s="279"/>
      <c r="DXA2" s="275"/>
      <c r="DXB2" s="279"/>
      <c r="DXC2" s="275"/>
      <c r="DXD2" s="279"/>
      <c r="DXE2" s="275"/>
      <c r="DXF2" s="279"/>
      <c r="DXG2" s="275"/>
      <c r="DXH2" s="279"/>
      <c r="DXI2" s="275"/>
      <c r="DXJ2" s="279"/>
      <c r="DXK2" s="275"/>
      <c r="DXL2" s="279"/>
      <c r="DXM2" s="275"/>
      <c r="DXN2" s="279"/>
      <c r="DXO2" s="275"/>
      <c r="DXP2" s="279"/>
      <c r="DXQ2" s="275"/>
      <c r="DXR2" s="279"/>
      <c r="DXS2" s="275"/>
      <c r="DXT2" s="279"/>
      <c r="DXU2" s="275"/>
      <c r="DXV2" s="279"/>
      <c r="DXW2" s="275"/>
      <c r="DXX2" s="279"/>
      <c r="DXY2" s="275"/>
      <c r="DXZ2" s="279"/>
      <c r="DYA2" s="275"/>
      <c r="DYB2" s="279"/>
      <c r="DYC2" s="275"/>
      <c r="DYD2" s="279"/>
      <c r="DYE2" s="275"/>
      <c r="DYF2" s="279"/>
      <c r="DYG2" s="275"/>
      <c r="DYH2" s="279"/>
      <c r="DYI2" s="275"/>
      <c r="DYJ2" s="279"/>
      <c r="DYK2" s="275"/>
      <c r="DYL2" s="279"/>
      <c r="DYM2" s="275"/>
      <c r="DYN2" s="279"/>
      <c r="DYO2" s="275"/>
      <c r="DYP2" s="279"/>
      <c r="DYQ2" s="275"/>
      <c r="DYR2" s="279"/>
      <c r="DYS2" s="275"/>
      <c r="DYT2" s="279"/>
      <c r="DYU2" s="275"/>
      <c r="DYV2" s="279"/>
      <c r="DYW2" s="275"/>
      <c r="DYX2" s="279"/>
      <c r="DYY2" s="275"/>
      <c r="DYZ2" s="279"/>
      <c r="DZA2" s="275"/>
      <c r="DZB2" s="279"/>
      <c r="DZC2" s="275"/>
      <c r="DZD2" s="279"/>
      <c r="DZE2" s="275"/>
      <c r="DZF2" s="279"/>
      <c r="DZG2" s="275"/>
      <c r="DZH2" s="279"/>
      <c r="DZI2" s="275"/>
      <c r="DZJ2" s="279"/>
      <c r="DZK2" s="275"/>
      <c r="DZL2" s="279"/>
      <c r="DZM2" s="275"/>
      <c r="DZN2" s="279"/>
      <c r="DZO2" s="275"/>
      <c r="DZP2" s="279"/>
      <c r="DZQ2" s="275"/>
      <c r="DZR2" s="279"/>
      <c r="DZS2" s="275"/>
      <c r="DZT2" s="279"/>
      <c r="DZU2" s="275"/>
      <c r="DZV2" s="279"/>
      <c r="DZW2" s="275"/>
      <c r="DZX2" s="279"/>
      <c r="DZY2" s="275"/>
      <c r="DZZ2" s="279"/>
      <c r="EAA2" s="275"/>
      <c r="EAB2" s="279"/>
      <c r="EAC2" s="275"/>
      <c r="EAD2" s="279"/>
      <c r="EAE2" s="275"/>
      <c r="EAF2" s="279"/>
      <c r="EAG2" s="275"/>
      <c r="EAH2" s="279"/>
      <c r="EAI2" s="275"/>
      <c r="EAJ2" s="279"/>
      <c r="EAK2" s="275"/>
      <c r="EAL2" s="279"/>
      <c r="EAM2" s="275"/>
      <c r="EAN2" s="279"/>
      <c r="EAO2" s="275"/>
      <c r="EAP2" s="279"/>
      <c r="EAQ2" s="275"/>
      <c r="EAR2" s="279"/>
      <c r="EAS2" s="275"/>
      <c r="EAT2" s="279"/>
      <c r="EAU2" s="275"/>
      <c r="EAV2" s="279"/>
      <c r="EAW2" s="275"/>
      <c r="EAX2" s="279"/>
      <c r="EAY2" s="275"/>
      <c r="EAZ2" s="279"/>
      <c r="EBA2" s="275"/>
      <c r="EBB2" s="279"/>
      <c r="EBC2" s="275"/>
      <c r="EBD2" s="279"/>
      <c r="EBE2" s="275"/>
      <c r="EBF2" s="279"/>
      <c r="EBG2" s="275"/>
      <c r="EBH2" s="279"/>
      <c r="EBI2" s="275"/>
      <c r="EBJ2" s="279"/>
      <c r="EBK2" s="275"/>
      <c r="EBL2" s="279"/>
      <c r="EBM2" s="275"/>
      <c r="EBN2" s="279"/>
      <c r="EBO2" s="275"/>
      <c r="EBP2" s="279"/>
      <c r="EBQ2" s="275"/>
      <c r="EBR2" s="279"/>
      <c r="EBS2" s="275"/>
      <c r="EBT2" s="279"/>
      <c r="EBU2" s="275"/>
      <c r="EBV2" s="279"/>
      <c r="EBW2" s="275"/>
      <c r="EBX2" s="279"/>
      <c r="EBY2" s="275"/>
      <c r="EBZ2" s="279"/>
      <c r="ECA2" s="275"/>
      <c r="ECB2" s="279"/>
      <c r="ECC2" s="275"/>
      <c r="ECD2" s="279"/>
      <c r="ECE2" s="275"/>
      <c r="ECF2" s="279"/>
      <c r="ECG2" s="275"/>
      <c r="ECH2" s="279"/>
      <c r="ECI2" s="275"/>
      <c r="ECJ2" s="279"/>
      <c r="ECK2" s="275"/>
      <c r="ECL2" s="279"/>
      <c r="ECM2" s="275"/>
      <c r="ECN2" s="279"/>
      <c r="ECO2" s="275"/>
      <c r="ECP2" s="279"/>
      <c r="ECQ2" s="275"/>
      <c r="ECR2" s="279"/>
      <c r="ECS2" s="275"/>
      <c r="ECT2" s="279"/>
      <c r="ECU2" s="275"/>
      <c r="ECV2" s="279"/>
      <c r="ECW2" s="275"/>
      <c r="ECX2" s="279"/>
      <c r="ECY2" s="275"/>
      <c r="ECZ2" s="279"/>
      <c r="EDA2" s="275"/>
      <c r="EDB2" s="279"/>
      <c r="EDC2" s="275"/>
      <c r="EDD2" s="279"/>
      <c r="EDE2" s="275"/>
      <c r="EDF2" s="279"/>
      <c r="EDG2" s="275"/>
      <c r="EDH2" s="279"/>
      <c r="EDI2" s="275"/>
      <c r="EDJ2" s="279"/>
      <c r="EDK2" s="275"/>
      <c r="EDL2" s="279"/>
      <c r="EDM2" s="275"/>
      <c r="EDN2" s="279"/>
      <c r="EDO2" s="275"/>
      <c r="EDP2" s="279"/>
      <c r="EDQ2" s="275"/>
      <c r="EDR2" s="279"/>
      <c r="EDS2" s="275"/>
      <c r="EDT2" s="279"/>
      <c r="EDU2" s="275"/>
      <c r="EDV2" s="279"/>
      <c r="EDW2" s="275"/>
      <c r="EDX2" s="279"/>
      <c r="EDY2" s="275"/>
      <c r="EDZ2" s="279"/>
      <c r="EEA2" s="275"/>
      <c r="EEB2" s="279"/>
      <c r="EEC2" s="275"/>
      <c r="EED2" s="279"/>
      <c r="EEE2" s="275"/>
      <c r="EEF2" s="279"/>
      <c r="EEG2" s="275"/>
      <c r="EEH2" s="279"/>
      <c r="EEI2" s="275"/>
      <c r="EEJ2" s="279"/>
      <c r="EEK2" s="275"/>
      <c r="EEL2" s="279"/>
      <c r="EEM2" s="275"/>
      <c r="EEN2" s="279"/>
      <c r="EEO2" s="275"/>
      <c r="EEP2" s="279"/>
      <c r="EEQ2" s="275"/>
      <c r="EER2" s="279"/>
      <c r="EES2" s="275"/>
      <c r="EET2" s="279"/>
      <c r="EEU2" s="275"/>
      <c r="EEV2" s="279"/>
      <c r="EEW2" s="275"/>
      <c r="EEX2" s="279"/>
      <c r="EEY2" s="275"/>
      <c r="EEZ2" s="279"/>
      <c r="EFA2" s="275"/>
      <c r="EFB2" s="279"/>
      <c r="EFC2" s="275"/>
      <c r="EFD2" s="279"/>
      <c r="EFE2" s="275"/>
      <c r="EFF2" s="279"/>
      <c r="EFG2" s="275"/>
      <c r="EFH2" s="279"/>
      <c r="EFI2" s="275"/>
      <c r="EFJ2" s="279"/>
      <c r="EFK2" s="275"/>
      <c r="EFL2" s="279"/>
      <c r="EFM2" s="275"/>
      <c r="EFN2" s="279"/>
      <c r="EFO2" s="275"/>
      <c r="EFP2" s="279"/>
      <c r="EFQ2" s="275"/>
      <c r="EFR2" s="279"/>
      <c r="EFS2" s="275"/>
      <c r="EFT2" s="279"/>
      <c r="EFU2" s="275"/>
      <c r="EFV2" s="279"/>
      <c r="EFW2" s="275"/>
      <c r="EFX2" s="279"/>
      <c r="EFY2" s="275"/>
      <c r="EFZ2" s="279"/>
      <c r="EGA2" s="275"/>
      <c r="EGB2" s="279"/>
      <c r="EGC2" s="275"/>
      <c r="EGD2" s="279"/>
      <c r="EGE2" s="275"/>
      <c r="EGF2" s="279"/>
      <c r="EGG2" s="275"/>
      <c r="EGH2" s="279"/>
      <c r="EGI2" s="275"/>
      <c r="EGJ2" s="279"/>
      <c r="EGK2" s="275"/>
      <c r="EGL2" s="279"/>
      <c r="EGM2" s="275"/>
      <c r="EGN2" s="279"/>
      <c r="EGO2" s="275"/>
      <c r="EGP2" s="279"/>
      <c r="EGQ2" s="275"/>
      <c r="EGR2" s="279"/>
      <c r="EGS2" s="275"/>
      <c r="EGT2" s="279"/>
      <c r="EGU2" s="275"/>
      <c r="EGV2" s="279"/>
      <c r="EGW2" s="275"/>
      <c r="EGX2" s="279"/>
      <c r="EGY2" s="275"/>
      <c r="EGZ2" s="279"/>
      <c r="EHA2" s="275"/>
      <c r="EHB2" s="279"/>
      <c r="EHC2" s="275"/>
      <c r="EHD2" s="279"/>
      <c r="EHE2" s="275"/>
      <c r="EHF2" s="279"/>
      <c r="EHG2" s="275"/>
      <c r="EHH2" s="279"/>
      <c r="EHI2" s="275"/>
      <c r="EHJ2" s="279"/>
      <c r="EHK2" s="275"/>
      <c r="EHL2" s="279"/>
      <c r="EHM2" s="275"/>
      <c r="EHN2" s="279"/>
      <c r="EHO2" s="275"/>
      <c r="EHP2" s="279"/>
      <c r="EHQ2" s="275"/>
      <c r="EHR2" s="279"/>
      <c r="EHS2" s="275"/>
      <c r="EHT2" s="279"/>
      <c r="EHU2" s="275"/>
      <c r="EHV2" s="279"/>
      <c r="EHW2" s="275"/>
      <c r="EHX2" s="279"/>
      <c r="EHY2" s="275"/>
      <c r="EHZ2" s="279"/>
      <c r="EIA2" s="275"/>
      <c r="EIB2" s="279"/>
      <c r="EIC2" s="275"/>
      <c r="EID2" s="279"/>
      <c r="EIE2" s="275"/>
      <c r="EIF2" s="279"/>
      <c r="EIG2" s="275"/>
      <c r="EIH2" s="279"/>
      <c r="EII2" s="275"/>
      <c r="EIJ2" s="279"/>
      <c r="EIK2" s="275"/>
      <c r="EIL2" s="279"/>
      <c r="EIM2" s="275"/>
      <c r="EIN2" s="279"/>
      <c r="EIO2" s="275"/>
      <c r="EIP2" s="279"/>
      <c r="EIQ2" s="275"/>
      <c r="EIR2" s="279"/>
      <c r="EIS2" s="275"/>
      <c r="EIT2" s="279"/>
      <c r="EIU2" s="275"/>
      <c r="EIV2" s="279"/>
      <c r="EIW2" s="275"/>
      <c r="EIX2" s="279"/>
      <c r="EIY2" s="275"/>
      <c r="EIZ2" s="279"/>
      <c r="EJA2" s="275"/>
      <c r="EJB2" s="279"/>
      <c r="EJC2" s="275"/>
      <c r="EJD2" s="279"/>
      <c r="EJE2" s="275"/>
      <c r="EJF2" s="279"/>
      <c r="EJG2" s="275"/>
      <c r="EJH2" s="279"/>
      <c r="EJI2" s="275"/>
      <c r="EJJ2" s="279"/>
      <c r="EJK2" s="275"/>
      <c r="EJL2" s="279"/>
      <c r="EJM2" s="275"/>
      <c r="EJN2" s="279"/>
      <c r="EJO2" s="275"/>
      <c r="EJP2" s="279"/>
      <c r="EJQ2" s="275"/>
      <c r="EJR2" s="279"/>
      <c r="EJS2" s="275"/>
      <c r="EJT2" s="279"/>
      <c r="EJU2" s="275"/>
      <c r="EJV2" s="279"/>
      <c r="EJW2" s="275"/>
      <c r="EJX2" s="279"/>
      <c r="EJY2" s="275"/>
      <c r="EJZ2" s="279"/>
      <c r="EKA2" s="275"/>
      <c r="EKB2" s="279"/>
      <c r="EKC2" s="275"/>
      <c r="EKD2" s="279"/>
      <c r="EKE2" s="275"/>
      <c r="EKF2" s="279"/>
      <c r="EKG2" s="275"/>
      <c r="EKH2" s="279"/>
      <c r="EKI2" s="275"/>
      <c r="EKJ2" s="279"/>
      <c r="EKK2" s="275"/>
      <c r="EKL2" s="279"/>
      <c r="EKM2" s="275"/>
      <c r="EKN2" s="279"/>
      <c r="EKO2" s="275"/>
      <c r="EKP2" s="279"/>
      <c r="EKQ2" s="275"/>
      <c r="EKR2" s="279"/>
      <c r="EKS2" s="275"/>
      <c r="EKT2" s="279"/>
      <c r="EKU2" s="275"/>
      <c r="EKV2" s="279"/>
      <c r="EKW2" s="275"/>
      <c r="EKX2" s="279"/>
      <c r="EKY2" s="275"/>
      <c r="EKZ2" s="279"/>
      <c r="ELA2" s="275"/>
      <c r="ELB2" s="279"/>
      <c r="ELC2" s="275"/>
      <c r="ELD2" s="279"/>
      <c r="ELE2" s="275"/>
      <c r="ELF2" s="279"/>
      <c r="ELG2" s="275"/>
      <c r="ELH2" s="279"/>
      <c r="ELI2" s="275"/>
      <c r="ELJ2" s="279"/>
      <c r="ELK2" s="275"/>
      <c r="ELL2" s="279"/>
      <c r="ELM2" s="275"/>
      <c r="ELN2" s="279"/>
      <c r="ELO2" s="275"/>
      <c r="ELP2" s="279"/>
      <c r="ELQ2" s="275"/>
      <c r="ELR2" s="279"/>
      <c r="ELS2" s="275"/>
      <c r="ELT2" s="279"/>
      <c r="ELU2" s="275"/>
      <c r="ELV2" s="279"/>
      <c r="ELW2" s="275"/>
      <c r="ELX2" s="279"/>
      <c r="ELY2" s="275"/>
      <c r="ELZ2" s="279"/>
      <c r="EMA2" s="275"/>
      <c r="EMB2" s="279"/>
      <c r="EMC2" s="275"/>
      <c r="EMD2" s="279"/>
      <c r="EME2" s="275"/>
      <c r="EMF2" s="279"/>
      <c r="EMG2" s="275"/>
      <c r="EMH2" s="279"/>
      <c r="EMI2" s="275"/>
      <c r="EMJ2" s="279"/>
      <c r="EMK2" s="275"/>
      <c r="EML2" s="279"/>
      <c r="EMM2" s="275"/>
      <c r="EMN2" s="279"/>
      <c r="EMO2" s="275"/>
      <c r="EMP2" s="279"/>
      <c r="EMQ2" s="275"/>
      <c r="EMR2" s="279"/>
      <c r="EMS2" s="275"/>
      <c r="EMT2" s="279"/>
      <c r="EMU2" s="275"/>
      <c r="EMV2" s="279"/>
      <c r="EMW2" s="275"/>
      <c r="EMX2" s="279"/>
      <c r="EMY2" s="275"/>
      <c r="EMZ2" s="279"/>
      <c r="ENA2" s="275"/>
      <c r="ENB2" s="279"/>
      <c r="ENC2" s="275"/>
      <c r="END2" s="279"/>
      <c r="ENE2" s="275"/>
      <c r="ENF2" s="279"/>
      <c r="ENG2" s="275"/>
      <c r="ENH2" s="279"/>
      <c r="ENI2" s="275"/>
      <c r="ENJ2" s="279"/>
      <c r="ENK2" s="275"/>
      <c r="ENL2" s="279"/>
      <c r="ENM2" s="275"/>
      <c r="ENN2" s="279"/>
      <c r="ENO2" s="275"/>
      <c r="ENP2" s="279"/>
      <c r="ENQ2" s="275"/>
      <c r="ENR2" s="279"/>
      <c r="ENS2" s="275"/>
      <c r="ENT2" s="279"/>
      <c r="ENU2" s="275"/>
      <c r="ENV2" s="279"/>
      <c r="ENW2" s="275"/>
      <c r="ENX2" s="279"/>
      <c r="ENY2" s="275"/>
      <c r="ENZ2" s="279"/>
      <c r="EOA2" s="275"/>
      <c r="EOB2" s="279"/>
      <c r="EOC2" s="275"/>
      <c r="EOD2" s="279"/>
      <c r="EOE2" s="275"/>
      <c r="EOF2" s="279"/>
      <c r="EOG2" s="275"/>
      <c r="EOH2" s="279"/>
      <c r="EOI2" s="275"/>
      <c r="EOJ2" s="279"/>
      <c r="EOK2" s="275"/>
      <c r="EOL2" s="279"/>
      <c r="EOM2" s="275"/>
      <c r="EON2" s="279"/>
      <c r="EOO2" s="275"/>
      <c r="EOP2" s="279"/>
      <c r="EOQ2" s="275"/>
      <c r="EOR2" s="279"/>
      <c r="EOS2" s="275"/>
      <c r="EOT2" s="279"/>
      <c r="EOU2" s="275"/>
      <c r="EOV2" s="279"/>
      <c r="EOW2" s="275"/>
      <c r="EOX2" s="279"/>
      <c r="EOY2" s="275"/>
      <c r="EOZ2" s="279"/>
      <c r="EPA2" s="275"/>
      <c r="EPB2" s="279"/>
      <c r="EPC2" s="275"/>
      <c r="EPD2" s="279"/>
      <c r="EPE2" s="275"/>
      <c r="EPF2" s="279"/>
      <c r="EPG2" s="275"/>
      <c r="EPH2" s="279"/>
      <c r="EPI2" s="275"/>
      <c r="EPJ2" s="279"/>
      <c r="EPK2" s="275"/>
      <c r="EPL2" s="279"/>
      <c r="EPM2" s="275"/>
      <c r="EPN2" s="279"/>
      <c r="EPO2" s="275"/>
      <c r="EPP2" s="279"/>
      <c r="EPQ2" s="275"/>
      <c r="EPR2" s="279"/>
      <c r="EPS2" s="275"/>
      <c r="EPT2" s="279"/>
      <c r="EPU2" s="275"/>
      <c r="EPV2" s="279"/>
      <c r="EPW2" s="275"/>
      <c r="EPX2" s="279"/>
      <c r="EPY2" s="275"/>
      <c r="EPZ2" s="279"/>
      <c r="EQA2" s="275"/>
      <c r="EQB2" s="279"/>
      <c r="EQC2" s="275"/>
      <c r="EQD2" s="279"/>
      <c r="EQE2" s="275"/>
      <c r="EQF2" s="279"/>
      <c r="EQG2" s="275"/>
      <c r="EQH2" s="279"/>
      <c r="EQI2" s="275"/>
      <c r="EQJ2" s="279"/>
      <c r="EQK2" s="275"/>
      <c r="EQL2" s="279"/>
      <c r="EQM2" s="275"/>
      <c r="EQN2" s="279"/>
      <c r="EQO2" s="275"/>
      <c r="EQP2" s="279"/>
      <c r="EQQ2" s="275"/>
      <c r="EQR2" s="279"/>
      <c r="EQS2" s="275"/>
      <c r="EQT2" s="279"/>
      <c r="EQU2" s="275"/>
      <c r="EQV2" s="279"/>
      <c r="EQW2" s="275"/>
      <c r="EQX2" s="279"/>
      <c r="EQY2" s="275"/>
      <c r="EQZ2" s="279"/>
      <c r="ERA2" s="275"/>
      <c r="ERB2" s="279"/>
      <c r="ERC2" s="275"/>
      <c r="ERD2" s="279"/>
      <c r="ERE2" s="275"/>
      <c r="ERF2" s="279"/>
      <c r="ERG2" s="275"/>
      <c r="ERH2" s="279"/>
      <c r="ERI2" s="275"/>
      <c r="ERJ2" s="279"/>
      <c r="ERK2" s="275"/>
      <c r="ERL2" s="279"/>
      <c r="ERM2" s="275"/>
      <c r="ERN2" s="279"/>
      <c r="ERO2" s="275"/>
      <c r="ERP2" s="279"/>
      <c r="ERQ2" s="275"/>
      <c r="ERR2" s="279"/>
      <c r="ERS2" s="275"/>
      <c r="ERT2" s="279"/>
      <c r="ERU2" s="275"/>
      <c r="ERV2" s="279"/>
      <c r="ERW2" s="275"/>
      <c r="ERX2" s="279"/>
      <c r="ERY2" s="275"/>
      <c r="ERZ2" s="279"/>
      <c r="ESA2" s="275"/>
      <c r="ESB2" s="279"/>
      <c r="ESC2" s="275"/>
      <c r="ESD2" s="279"/>
      <c r="ESE2" s="275"/>
      <c r="ESF2" s="279"/>
      <c r="ESG2" s="275"/>
      <c r="ESH2" s="279"/>
      <c r="ESI2" s="275"/>
      <c r="ESJ2" s="279"/>
      <c r="ESK2" s="275"/>
      <c r="ESL2" s="279"/>
      <c r="ESM2" s="275"/>
      <c r="ESN2" s="279"/>
      <c r="ESO2" s="275"/>
      <c r="ESP2" s="279"/>
      <c r="ESQ2" s="275"/>
      <c r="ESR2" s="279"/>
      <c r="ESS2" s="275"/>
      <c r="EST2" s="279"/>
      <c r="ESU2" s="275"/>
      <c r="ESV2" s="279"/>
      <c r="ESW2" s="275"/>
      <c r="ESX2" s="279"/>
      <c r="ESY2" s="275"/>
      <c r="ESZ2" s="279"/>
      <c r="ETA2" s="275"/>
      <c r="ETB2" s="279"/>
      <c r="ETC2" s="275"/>
      <c r="ETD2" s="279"/>
      <c r="ETE2" s="275"/>
      <c r="ETF2" s="279"/>
      <c r="ETG2" s="275"/>
      <c r="ETH2" s="279"/>
      <c r="ETI2" s="275"/>
      <c r="ETJ2" s="279"/>
      <c r="ETK2" s="275"/>
      <c r="ETL2" s="279"/>
      <c r="ETM2" s="275"/>
      <c r="ETN2" s="279"/>
      <c r="ETO2" s="275"/>
      <c r="ETP2" s="279"/>
      <c r="ETQ2" s="275"/>
      <c r="ETR2" s="279"/>
      <c r="ETS2" s="275"/>
      <c r="ETT2" s="279"/>
      <c r="ETU2" s="275"/>
      <c r="ETV2" s="279"/>
      <c r="ETW2" s="275"/>
      <c r="ETX2" s="279"/>
      <c r="ETY2" s="275"/>
      <c r="ETZ2" s="279"/>
      <c r="EUA2" s="275"/>
      <c r="EUB2" s="279"/>
      <c r="EUC2" s="275"/>
      <c r="EUD2" s="279"/>
      <c r="EUE2" s="275"/>
      <c r="EUF2" s="279"/>
      <c r="EUG2" s="275"/>
      <c r="EUH2" s="279"/>
      <c r="EUI2" s="275"/>
      <c r="EUJ2" s="279"/>
      <c r="EUK2" s="275"/>
      <c r="EUL2" s="279"/>
      <c r="EUM2" s="275"/>
      <c r="EUN2" s="279"/>
      <c r="EUO2" s="275"/>
      <c r="EUP2" s="279"/>
      <c r="EUQ2" s="275"/>
      <c r="EUR2" s="279"/>
      <c r="EUS2" s="275"/>
      <c r="EUT2" s="279"/>
      <c r="EUU2" s="275"/>
      <c r="EUV2" s="279"/>
      <c r="EUW2" s="275"/>
      <c r="EUX2" s="279"/>
      <c r="EUY2" s="275"/>
      <c r="EUZ2" s="279"/>
      <c r="EVA2" s="275"/>
      <c r="EVB2" s="279"/>
      <c r="EVC2" s="275"/>
      <c r="EVD2" s="279"/>
      <c r="EVE2" s="275"/>
      <c r="EVF2" s="279"/>
      <c r="EVG2" s="275"/>
      <c r="EVH2" s="279"/>
      <c r="EVI2" s="275"/>
      <c r="EVJ2" s="279"/>
      <c r="EVK2" s="275"/>
      <c r="EVL2" s="279"/>
      <c r="EVM2" s="275"/>
      <c r="EVN2" s="279"/>
      <c r="EVO2" s="275"/>
      <c r="EVP2" s="279"/>
      <c r="EVQ2" s="275"/>
      <c r="EVR2" s="279"/>
      <c r="EVS2" s="275"/>
      <c r="EVT2" s="279"/>
      <c r="EVU2" s="275"/>
      <c r="EVV2" s="279"/>
      <c r="EVW2" s="275"/>
      <c r="EVX2" s="279"/>
      <c r="EVY2" s="275"/>
      <c r="EVZ2" s="279"/>
      <c r="EWA2" s="275"/>
      <c r="EWB2" s="279"/>
      <c r="EWC2" s="275"/>
      <c r="EWD2" s="279"/>
      <c r="EWE2" s="275"/>
      <c r="EWF2" s="279"/>
      <c r="EWG2" s="275"/>
      <c r="EWH2" s="279"/>
      <c r="EWI2" s="275"/>
      <c r="EWJ2" s="279"/>
      <c r="EWK2" s="275"/>
      <c r="EWL2" s="279"/>
      <c r="EWM2" s="275"/>
      <c r="EWN2" s="279"/>
      <c r="EWO2" s="275"/>
      <c r="EWP2" s="279"/>
      <c r="EWQ2" s="275"/>
      <c r="EWR2" s="279"/>
      <c r="EWS2" s="275"/>
      <c r="EWT2" s="279"/>
      <c r="EWU2" s="275"/>
      <c r="EWV2" s="279"/>
      <c r="EWW2" s="275"/>
      <c r="EWX2" s="279"/>
      <c r="EWY2" s="275"/>
      <c r="EWZ2" s="279"/>
      <c r="EXA2" s="275"/>
      <c r="EXB2" s="279"/>
      <c r="EXC2" s="275"/>
      <c r="EXD2" s="279"/>
      <c r="EXE2" s="275"/>
      <c r="EXF2" s="279"/>
      <c r="EXG2" s="275"/>
      <c r="EXH2" s="279"/>
      <c r="EXI2" s="275"/>
      <c r="EXJ2" s="279"/>
      <c r="EXK2" s="275"/>
      <c r="EXL2" s="279"/>
      <c r="EXM2" s="275"/>
      <c r="EXN2" s="279"/>
      <c r="EXO2" s="275"/>
      <c r="EXP2" s="279"/>
      <c r="EXQ2" s="275"/>
      <c r="EXR2" s="279"/>
      <c r="EXS2" s="275"/>
      <c r="EXT2" s="279"/>
      <c r="EXU2" s="275"/>
      <c r="EXV2" s="279"/>
      <c r="EXW2" s="275"/>
      <c r="EXX2" s="279"/>
      <c r="EXY2" s="275"/>
      <c r="EXZ2" s="279"/>
      <c r="EYA2" s="275"/>
      <c r="EYB2" s="279"/>
      <c r="EYC2" s="275"/>
      <c r="EYD2" s="279"/>
      <c r="EYE2" s="275"/>
      <c r="EYF2" s="279"/>
      <c r="EYG2" s="275"/>
      <c r="EYH2" s="279"/>
      <c r="EYI2" s="275"/>
      <c r="EYJ2" s="279"/>
      <c r="EYK2" s="275"/>
      <c r="EYL2" s="279"/>
      <c r="EYM2" s="275"/>
      <c r="EYN2" s="279"/>
      <c r="EYO2" s="275"/>
      <c r="EYP2" s="279"/>
      <c r="EYQ2" s="275"/>
      <c r="EYR2" s="279"/>
      <c r="EYS2" s="275"/>
      <c r="EYT2" s="279"/>
      <c r="EYU2" s="275"/>
      <c r="EYV2" s="279"/>
      <c r="EYW2" s="275"/>
      <c r="EYX2" s="279"/>
      <c r="EYY2" s="275"/>
      <c r="EYZ2" s="279"/>
      <c r="EZA2" s="275"/>
      <c r="EZB2" s="279"/>
      <c r="EZC2" s="275"/>
      <c r="EZD2" s="279"/>
      <c r="EZE2" s="275"/>
      <c r="EZF2" s="279"/>
      <c r="EZG2" s="275"/>
      <c r="EZH2" s="279"/>
      <c r="EZI2" s="275"/>
      <c r="EZJ2" s="279"/>
      <c r="EZK2" s="275"/>
      <c r="EZL2" s="279"/>
      <c r="EZM2" s="275"/>
      <c r="EZN2" s="279"/>
      <c r="EZO2" s="275"/>
      <c r="EZP2" s="279"/>
      <c r="EZQ2" s="275"/>
      <c r="EZR2" s="279"/>
      <c r="EZS2" s="275"/>
      <c r="EZT2" s="279"/>
      <c r="EZU2" s="275"/>
      <c r="EZV2" s="279"/>
      <c r="EZW2" s="275"/>
      <c r="EZX2" s="279"/>
      <c r="EZY2" s="275"/>
      <c r="EZZ2" s="279"/>
      <c r="FAA2" s="275"/>
      <c r="FAB2" s="279"/>
      <c r="FAC2" s="275"/>
      <c r="FAD2" s="279"/>
      <c r="FAE2" s="275"/>
      <c r="FAF2" s="279"/>
      <c r="FAG2" s="275"/>
      <c r="FAH2" s="279"/>
      <c r="FAI2" s="275"/>
      <c r="FAJ2" s="279"/>
      <c r="FAK2" s="275"/>
      <c r="FAL2" s="279"/>
      <c r="FAM2" s="275"/>
      <c r="FAN2" s="279"/>
      <c r="FAO2" s="275"/>
      <c r="FAP2" s="279"/>
      <c r="FAQ2" s="275"/>
      <c r="FAR2" s="279"/>
      <c r="FAS2" s="275"/>
      <c r="FAT2" s="279"/>
      <c r="FAU2" s="275"/>
      <c r="FAV2" s="279"/>
      <c r="FAW2" s="275"/>
      <c r="FAX2" s="279"/>
      <c r="FAY2" s="275"/>
      <c r="FAZ2" s="279"/>
      <c r="FBA2" s="275"/>
      <c r="FBB2" s="279"/>
      <c r="FBC2" s="275"/>
      <c r="FBD2" s="279"/>
      <c r="FBE2" s="275"/>
      <c r="FBF2" s="279"/>
      <c r="FBG2" s="275"/>
      <c r="FBH2" s="279"/>
      <c r="FBI2" s="275"/>
      <c r="FBJ2" s="279"/>
      <c r="FBK2" s="275"/>
      <c r="FBL2" s="279"/>
      <c r="FBM2" s="275"/>
      <c r="FBN2" s="279"/>
      <c r="FBO2" s="275"/>
      <c r="FBP2" s="279"/>
      <c r="FBQ2" s="275"/>
      <c r="FBR2" s="279"/>
      <c r="FBS2" s="275"/>
      <c r="FBT2" s="279"/>
      <c r="FBU2" s="275"/>
      <c r="FBV2" s="279"/>
      <c r="FBW2" s="275"/>
      <c r="FBX2" s="279"/>
      <c r="FBY2" s="275"/>
      <c r="FBZ2" s="279"/>
      <c r="FCA2" s="275"/>
      <c r="FCB2" s="279"/>
      <c r="FCC2" s="275"/>
      <c r="FCD2" s="279"/>
      <c r="FCE2" s="275"/>
      <c r="FCF2" s="279"/>
      <c r="FCG2" s="275"/>
      <c r="FCH2" s="279"/>
      <c r="FCI2" s="275"/>
      <c r="FCJ2" s="279"/>
      <c r="FCK2" s="275"/>
      <c r="FCL2" s="279"/>
      <c r="FCM2" s="275"/>
      <c r="FCN2" s="279"/>
      <c r="FCO2" s="275"/>
      <c r="FCP2" s="279"/>
      <c r="FCQ2" s="275"/>
      <c r="FCR2" s="279"/>
      <c r="FCS2" s="275"/>
      <c r="FCT2" s="279"/>
      <c r="FCU2" s="275"/>
      <c r="FCV2" s="279"/>
      <c r="FCW2" s="275"/>
      <c r="FCX2" s="279"/>
      <c r="FCY2" s="275"/>
      <c r="FCZ2" s="279"/>
      <c r="FDA2" s="275"/>
      <c r="FDB2" s="279"/>
      <c r="FDC2" s="275"/>
      <c r="FDD2" s="279"/>
      <c r="FDE2" s="275"/>
      <c r="FDF2" s="279"/>
      <c r="FDG2" s="275"/>
      <c r="FDH2" s="279"/>
      <c r="FDI2" s="275"/>
      <c r="FDJ2" s="279"/>
      <c r="FDK2" s="275"/>
      <c r="FDL2" s="279"/>
      <c r="FDM2" s="275"/>
      <c r="FDN2" s="279"/>
      <c r="FDO2" s="275"/>
      <c r="FDP2" s="279"/>
      <c r="FDQ2" s="275"/>
      <c r="FDR2" s="279"/>
      <c r="FDS2" s="275"/>
      <c r="FDT2" s="279"/>
      <c r="FDU2" s="275"/>
      <c r="FDV2" s="279"/>
      <c r="FDW2" s="275"/>
      <c r="FDX2" s="279"/>
      <c r="FDY2" s="275"/>
      <c r="FDZ2" s="279"/>
      <c r="FEA2" s="275"/>
      <c r="FEB2" s="279"/>
      <c r="FEC2" s="275"/>
      <c r="FED2" s="279"/>
      <c r="FEE2" s="275"/>
      <c r="FEF2" s="279"/>
      <c r="FEG2" s="275"/>
      <c r="FEH2" s="279"/>
      <c r="FEI2" s="275"/>
      <c r="FEJ2" s="279"/>
      <c r="FEK2" s="275"/>
      <c r="FEL2" s="279"/>
      <c r="FEM2" s="275"/>
      <c r="FEN2" s="279"/>
      <c r="FEO2" s="275"/>
      <c r="FEP2" s="279"/>
      <c r="FEQ2" s="275"/>
      <c r="FER2" s="279"/>
      <c r="FES2" s="275"/>
      <c r="FET2" s="279"/>
      <c r="FEU2" s="275"/>
      <c r="FEV2" s="279"/>
      <c r="FEW2" s="275"/>
      <c r="FEX2" s="279"/>
      <c r="FEY2" s="275"/>
      <c r="FEZ2" s="279"/>
      <c r="FFA2" s="275"/>
      <c r="FFB2" s="279"/>
      <c r="FFC2" s="275"/>
      <c r="FFD2" s="279"/>
      <c r="FFE2" s="275"/>
      <c r="FFF2" s="279"/>
      <c r="FFG2" s="275"/>
      <c r="FFH2" s="279"/>
      <c r="FFI2" s="275"/>
      <c r="FFJ2" s="279"/>
      <c r="FFK2" s="275"/>
      <c r="FFL2" s="279"/>
      <c r="FFM2" s="275"/>
      <c r="FFN2" s="279"/>
      <c r="FFO2" s="275"/>
      <c r="FFP2" s="279"/>
      <c r="FFQ2" s="275"/>
      <c r="FFR2" s="279"/>
      <c r="FFS2" s="275"/>
      <c r="FFT2" s="279"/>
      <c r="FFU2" s="275"/>
      <c r="FFV2" s="279"/>
      <c r="FFW2" s="275"/>
      <c r="FFX2" s="279"/>
      <c r="FFY2" s="275"/>
      <c r="FFZ2" s="279"/>
      <c r="FGA2" s="275"/>
      <c r="FGB2" s="279"/>
      <c r="FGC2" s="275"/>
      <c r="FGD2" s="279"/>
      <c r="FGE2" s="275"/>
      <c r="FGF2" s="279"/>
      <c r="FGG2" s="275"/>
      <c r="FGH2" s="279"/>
      <c r="FGI2" s="275"/>
      <c r="FGJ2" s="279"/>
      <c r="FGK2" s="275"/>
      <c r="FGL2" s="279"/>
      <c r="FGM2" s="275"/>
      <c r="FGN2" s="279"/>
      <c r="FGO2" s="275"/>
      <c r="FGP2" s="279"/>
      <c r="FGQ2" s="275"/>
      <c r="FGR2" s="279"/>
      <c r="FGS2" s="275"/>
      <c r="FGT2" s="279"/>
      <c r="FGU2" s="275"/>
      <c r="FGV2" s="279"/>
      <c r="FGW2" s="275"/>
      <c r="FGX2" s="279"/>
      <c r="FGY2" s="275"/>
      <c r="FGZ2" s="279"/>
      <c r="FHA2" s="275"/>
      <c r="FHB2" s="279"/>
      <c r="FHC2" s="275"/>
      <c r="FHD2" s="279"/>
      <c r="FHE2" s="275"/>
      <c r="FHF2" s="279"/>
      <c r="FHG2" s="275"/>
      <c r="FHH2" s="279"/>
      <c r="FHI2" s="275"/>
      <c r="FHJ2" s="279"/>
      <c r="FHK2" s="275"/>
      <c r="FHL2" s="279"/>
      <c r="FHM2" s="275"/>
      <c r="FHN2" s="279"/>
      <c r="FHO2" s="275"/>
      <c r="FHP2" s="279"/>
      <c r="FHQ2" s="275"/>
      <c r="FHR2" s="279"/>
      <c r="FHS2" s="275"/>
      <c r="FHT2" s="279"/>
      <c r="FHU2" s="275"/>
      <c r="FHV2" s="279"/>
      <c r="FHW2" s="275"/>
      <c r="FHX2" s="279"/>
      <c r="FHY2" s="275"/>
      <c r="FHZ2" s="279"/>
      <c r="FIA2" s="275"/>
      <c r="FIB2" s="279"/>
      <c r="FIC2" s="275"/>
      <c r="FID2" s="279"/>
      <c r="FIE2" s="275"/>
      <c r="FIF2" s="279"/>
      <c r="FIG2" s="275"/>
      <c r="FIH2" s="279"/>
      <c r="FII2" s="275"/>
      <c r="FIJ2" s="279"/>
      <c r="FIK2" s="275"/>
      <c r="FIL2" s="279"/>
      <c r="FIM2" s="275"/>
      <c r="FIN2" s="279"/>
      <c r="FIO2" s="275"/>
      <c r="FIP2" s="279"/>
      <c r="FIQ2" s="275"/>
      <c r="FIR2" s="279"/>
      <c r="FIS2" s="275"/>
      <c r="FIT2" s="279"/>
      <c r="FIU2" s="275"/>
      <c r="FIV2" s="279"/>
      <c r="FIW2" s="275"/>
      <c r="FIX2" s="279"/>
      <c r="FIY2" s="275"/>
      <c r="FIZ2" s="279"/>
      <c r="FJA2" s="275"/>
      <c r="FJB2" s="279"/>
      <c r="FJC2" s="275"/>
      <c r="FJD2" s="279"/>
      <c r="FJE2" s="275"/>
      <c r="FJF2" s="279"/>
      <c r="FJG2" s="275"/>
      <c r="FJH2" s="279"/>
      <c r="FJI2" s="275"/>
      <c r="FJJ2" s="279"/>
      <c r="FJK2" s="275"/>
      <c r="FJL2" s="279"/>
      <c r="FJM2" s="275"/>
      <c r="FJN2" s="279"/>
      <c r="FJO2" s="275"/>
      <c r="FJP2" s="279"/>
      <c r="FJQ2" s="275"/>
      <c r="FJR2" s="279"/>
      <c r="FJS2" s="275"/>
      <c r="FJT2" s="279"/>
      <c r="FJU2" s="275"/>
      <c r="FJV2" s="279"/>
      <c r="FJW2" s="275"/>
      <c r="FJX2" s="279"/>
      <c r="FJY2" s="275"/>
      <c r="FJZ2" s="279"/>
      <c r="FKA2" s="275"/>
      <c r="FKB2" s="279"/>
      <c r="FKC2" s="275"/>
      <c r="FKD2" s="279"/>
      <c r="FKE2" s="275"/>
      <c r="FKF2" s="279"/>
      <c r="FKG2" s="275"/>
      <c r="FKH2" s="279"/>
      <c r="FKI2" s="275"/>
      <c r="FKJ2" s="279"/>
      <c r="FKK2" s="275"/>
      <c r="FKL2" s="279"/>
      <c r="FKM2" s="275"/>
      <c r="FKN2" s="279"/>
      <c r="FKO2" s="275"/>
      <c r="FKP2" s="279"/>
      <c r="FKQ2" s="275"/>
      <c r="FKR2" s="279"/>
      <c r="FKS2" s="275"/>
      <c r="FKT2" s="279"/>
      <c r="FKU2" s="275"/>
      <c r="FKV2" s="279"/>
      <c r="FKW2" s="275"/>
      <c r="FKX2" s="279"/>
      <c r="FKY2" s="275"/>
      <c r="FKZ2" s="279"/>
      <c r="FLA2" s="275"/>
      <c r="FLB2" s="279"/>
      <c r="FLC2" s="275"/>
      <c r="FLD2" s="279"/>
      <c r="FLE2" s="275"/>
      <c r="FLF2" s="279"/>
      <c r="FLG2" s="275"/>
      <c r="FLH2" s="279"/>
      <c r="FLI2" s="275"/>
      <c r="FLJ2" s="279"/>
      <c r="FLK2" s="275"/>
      <c r="FLL2" s="279"/>
      <c r="FLM2" s="275"/>
      <c r="FLN2" s="279"/>
      <c r="FLO2" s="275"/>
      <c r="FLP2" s="279"/>
      <c r="FLQ2" s="275"/>
      <c r="FLR2" s="279"/>
      <c r="FLS2" s="275"/>
      <c r="FLT2" s="279"/>
      <c r="FLU2" s="275"/>
      <c r="FLV2" s="279"/>
      <c r="FLW2" s="275"/>
      <c r="FLX2" s="279"/>
      <c r="FLY2" s="275"/>
      <c r="FLZ2" s="279"/>
      <c r="FMA2" s="275"/>
      <c r="FMB2" s="279"/>
      <c r="FMC2" s="275"/>
      <c r="FMD2" s="279"/>
      <c r="FME2" s="275"/>
      <c r="FMF2" s="279"/>
      <c r="FMG2" s="275"/>
      <c r="FMH2" s="279"/>
      <c r="FMI2" s="275"/>
      <c r="FMJ2" s="279"/>
      <c r="FMK2" s="275"/>
      <c r="FML2" s="279"/>
      <c r="FMM2" s="275"/>
      <c r="FMN2" s="279"/>
      <c r="FMO2" s="275"/>
      <c r="FMP2" s="279"/>
      <c r="FMQ2" s="275"/>
      <c r="FMR2" s="279"/>
      <c r="FMS2" s="275"/>
      <c r="FMT2" s="279"/>
      <c r="FMU2" s="275"/>
      <c r="FMV2" s="279"/>
      <c r="FMW2" s="275"/>
      <c r="FMX2" s="279"/>
      <c r="FMY2" s="275"/>
      <c r="FMZ2" s="279"/>
      <c r="FNA2" s="275"/>
      <c r="FNB2" s="279"/>
      <c r="FNC2" s="275"/>
      <c r="FND2" s="279"/>
      <c r="FNE2" s="275"/>
      <c r="FNF2" s="279"/>
      <c r="FNG2" s="275"/>
      <c r="FNH2" s="279"/>
      <c r="FNI2" s="275"/>
      <c r="FNJ2" s="279"/>
      <c r="FNK2" s="275"/>
      <c r="FNL2" s="279"/>
      <c r="FNM2" s="275"/>
      <c r="FNN2" s="279"/>
      <c r="FNO2" s="275"/>
      <c r="FNP2" s="279"/>
      <c r="FNQ2" s="275"/>
      <c r="FNR2" s="279"/>
      <c r="FNS2" s="275"/>
      <c r="FNT2" s="279"/>
      <c r="FNU2" s="275"/>
      <c r="FNV2" s="279"/>
      <c r="FNW2" s="275"/>
      <c r="FNX2" s="279"/>
      <c r="FNY2" s="275"/>
      <c r="FNZ2" s="279"/>
      <c r="FOA2" s="275"/>
      <c r="FOB2" s="279"/>
      <c r="FOC2" s="275"/>
      <c r="FOD2" s="279"/>
      <c r="FOE2" s="275"/>
      <c r="FOF2" s="279"/>
      <c r="FOG2" s="275"/>
      <c r="FOH2" s="279"/>
      <c r="FOI2" s="275"/>
      <c r="FOJ2" s="279"/>
      <c r="FOK2" s="275"/>
      <c r="FOL2" s="279"/>
      <c r="FOM2" s="275"/>
      <c r="FON2" s="279"/>
      <c r="FOO2" s="275"/>
      <c r="FOP2" s="279"/>
      <c r="FOQ2" s="275"/>
      <c r="FOR2" s="279"/>
      <c r="FOS2" s="275"/>
      <c r="FOT2" s="279"/>
      <c r="FOU2" s="275"/>
      <c r="FOV2" s="279"/>
      <c r="FOW2" s="275"/>
      <c r="FOX2" s="279"/>
      <c r="FOY2" s="275"/>
      <c r="FOZ2" s="279"/>
      <c r="FPA2" s="275"/>
      <c r="FPB2" s="279"/>
      <c r="FPC2" s="275"/>
      <c r="FPD2" s="279"/>
      <c r="FPE2" s="275"/>
      <c r="FPF2" s="279"/>
      <c r="FPG2" s="275"/>
      <c r="FPH2" s="279"/>
      <c r="FPI2" s="275"/>
      <c r="FPJ2" s="279"/>
      <c r="FPK2" s="275"/>
      <c r="FPL2" s="279"/>
      <c r="FPM2" s="275"/>
      <c r="FPN2" s="279"/>
      <c r="FPO2" s="275"/>
      <c r="FPP2" s="279"/>
      <c r="FPQ2" s="275"/>
      <c r="FPR2" s="279"/>
      <c r="FPS2" s="275"/>
      <c r="FPT2" s="279"/>
      <c r="FPU2" s="275"/>
      <c r="FPV2" s="279"/>
      <c r="FPW2" s="275"/>
      <c r="FPX2" s="279"/>
      <c r="FPY2" s="275"/>
      <c r="FPZ2" s="279"/>
      <c r="FQA2" s="275"/>
      <c r="FQB2" s="279"/>
      <c r="FQC2" s="275"/>
      <c r="FQD2" s="279"/>
      <c r="FQE2" s="275"/>
      <c r="FQF2" s="279"/>
      <c r="FQG2" s="275"/>
      <c r="FQH2" s="279"/>
      <c r="FQI2" s="275"/>
      <c r="FQJ2" s="279"/>
      <c r="FQK2" s="275"/>
      <c r="FQL2" s="279"/>
      <c r="FQM2" s="275"/>
      <c r="FQN2" s="279"/>
      <c r="FQO2" s="275"/>
      <c r="FQP2" s="279"/>
      <c r="FQQ2" s="275"/>
      <c r="FQR2" s="279"/>
      <c r="FQS2" s="275"/>
      <c r="FQT2" s="279"/>
      <c r="FQU2" s="275"/>
      <c r="FQV2" s="279"/>
      <c r="FQW2" s="275"/>
      <c r="FQX2" s="279"/>
      <c r="FQY2" s="275"/>
      <c r="FQZ2" s="279"/>
      <c r="FRA2" s="275"/>
      <c r="FRB2" s="279"/>
      <c r="FRC2" s="275"/>
      <c r="FRD2" s="279"/>
      <c r="FRE2" s="275"/>
      <c r="FRF2" s="279"/>
      <c r="FRG2" s="275"/>
      <c r="FRH2" s="279"/>
      <c r="FRI2" s="275"/>
      <c r="FRJ2" s="279"/>
      <c r="FRK2" s="275"/>
      <c r="FRL2" s="279"/>
      <c r="FRM2" s="275"/>
      <c r="FRN2" s="279"/>
      <c r="FRO2" s="275"/>
      <c r="FRP2" s="279"/>
      <c r="FRQ2" s="275"/>
      <c r="FRR2" s="279"/>
      <c r="FRS2" s="275"/>
      <c r="FRT2" s="279"/>
      <c r="FRU2" s="275"/>
      <c r="FRV2" s="279"/>
      <c r="FRW2" s="275"/>
      <c r="FRX2" s="279"/>
      <c r="FRY2" s="275"/>
      <c r="FRZ2" s="279"/>
      <c r="FSA2" s="275"/>
      <c r="FSB2" s="279"/>
      <c r="FSC2" s="275"/>
      <c r="FSD2" s="279"/>
      <c r="FSE2" s="275"/>
      <c r="FSF2" s="279"/>
      <c r="FSG2" s="275"/>
      <c r="FSH2" s="279"/>
      <c r="FSI2" s="275"/>
      <c r="FSJ2" s="279"/>
      <c r="FSK2" s="275"/>
      <c r="FSL2" s="279"/>
      <c r="FSM2" s="275"/>
      <c r="FSN2" s="279"/>
      <c r="FSO2" s="275"/>
      <c r="FSP2" s="279"/>
      <c r="FSQ2" s="275"/>
      <c r="FSR2" s="279"/>
      <c r="FSS2" s="275"/>
      <c r="FST2" s="279"/>
      <c r="FSU2" s="275"/>
      <c r="FSV2" s="279"/>
      <c r="FSW2" s="275"/>
      <c r="FSX2" s="279"/>
      <c r="FSY2" s="275"/>
      <c r="FSZ2" s="279"/>
      <c r="FTA2" s="275"/>
      <c r="FTB2" s="279"/>
      <c r="FTC2" s="275"/>
      <c r="FTD2" s="279"/>
      <c r="FTE2" s="275"/>
      <c r="FTF2" s="279"/>
      <c r="FTG2" s="275"/>
      <c r="FTH2" s="279"/>
      <c r="FTI2" s="275"/>
      <c r="FTJ2" s="279"/>
      <c r="FTK2" s="275"/>
      <c r="FTL2" s="279"/>
      <c r="FTM2" s="275"/>
      <c r="FTN2" s="279"/>
      <c r="FTO2" s="275"/>
      <c r="FTP2" s="279"/>
      <c r="FTQ2" s="275"/>
      <c r="FTR2" s="279"/>
      <c r="FTS2" s="275"/>
      <c r="FTT2" s="279"/>
      <c r="FTU2" s="275"/>
      <c r="FTV2" s="279"/>
      <c r="FTW2" s="275"/>
      <c r="FTX2" s="279"/>
      <c r="FTY2" s="275"/>
      <c r="FTZ2" s="279"/>
      <c r="FUA2" s="275"/>
      <c r="FUB2" s="279"/>
      <c r="FUC2" s="275"/>
      <c r="FUD2" s="279"/>
      <c r="FUE2" s="275"/>
      <c r="FUF2" s="279"/>
      <c r="FUG2" s="275"/>
      <c r="FUH2" s="279"/>
      <c r="FUI2" s="275"/>
      <c r="FUJ2" s="279"/>
      <c r="FUK2" s="275"/>
      <c r="FUL2" s="279"/>
      <c r="FUM2" s="275"/>
      <c r="FUN2" s="279"/>
      <c r="FUO2" s="275"/>
      <c r="FUP2" s="279"/>
      <c r="FUQ2" s="275"/>
      <c r="FUR2" s="279"/>
      <c r="FUS2" s="275"/>
      <c r="FUT2" s="279"/>
      <c r="FUU2" s="275"/>
      <c r="FUV2" s="279"/>
      <c r="FUW2" s="275"/>
      <c r="FUX2" s="279"/>
      <c r="FUY2" s="275"/>
      <c r="FUZ2" s="279"/>
      <c r="FVA2" s="275"/>
      <c r="FVB2" s="279"/>
      <c r="FVC2" s="275"/>
      <c r="FVD2" s="279"/>
      <c r="FVE2" s="275"/>
      <c r="FVF2" s="279"/>
      <c r="FVG2" s="275"/>
      <c r="FVH2" s="279"/>
      <c r="FVI2" s="275"/>
      <c r="FVJ2" s="279"/>
      <c r="FVK2" s="275"/>
      <c r="FVL2" s="279"/>
      <c r="FVM2" s="275"/>
      <c r="FVN2" s="279"/>
      <c r="FVO2" s="275"/>
      <c r="FVP2" s="279"/>
      <c r="FVQ2" s="275"/>
      <c r="FVR2" s="279"/>
      <c r="FVS2" s="275"/>
      <c r="FVT2" s="279"/>
      <c r="FVU2" s="275"/>
      <c r="FVV2" s="279"/>
      <c r="FVW2" s="275"/>
      <c r="FVX2" s="279"/>
      <c r="FVY2" s="275"/>
      <c r="FVZ2" s="279"/>
      <c r="FWA2" s="275"/>
      <c r="FWB2" s="279"/>
      <c r="FWC2" s="275"/>
      <c r="FWD2" s="279"/>
      <c r="FWE2" s="275"/>
      <c r="FWF2" s="279"/>
      <c r="FWG2" s="275"/>
      <c r="FWH2" s="279"/>
      <c r="FWI2" s="275"/>
      <c r="FWJ2" s="279"/>
      <c r="FWK2" s="275"/>
      <c r="FWL2" s="279"/>
      <c r="FWM2" s="275"/>
      <c r="FWN2" s="279"/>
      <c r="FWO2" s="275"/>
      <c r="FWP2" s="279"/>
      <c r="FWQ2" s="275"/>
      <c r="FWR2" s="279"/>
      <c r="FWS2" s="275"/>
      <c r="FWT2" s="279"/>
      <c r="FWU2" s="275"/>
      <c r="FWV2" s="279"/>
      <c r="FWW2" s="275"/>
      <c r="FWX2" s="279"/>
      <c r="FWY2" s="275"/>
      <c r="FWZ2" s="279"/>
      <c r="FXA2" s="275"/>
      <c r="FXB2" s="279"/>
      <c r="FXC2" s="275"/>
      <c r="FXD2" s="279"/>
      <c r="FXE2" s="275"/>
      <c r="FXF2" s="279"/>
      <c r="FXG2" s="275"/>
      <c r="FXH2" s="279"/>
      <c r="FXI2" s="275"/>
      <c r="FXJ2" s="279"/>
      <c r="FXK2" s="275"/>
      <c r="FXL2" s="279"/>
      <c r="FXM2" s="275"/>
      <c r="FXN2" s="279"/>
      <c r="FXO2" s="275"/>
      <c r="FXP2" s="279"/>
      <c r="FXQ2" s="275"/>
      <c r="FXR2" s="279"/>
      <c r="FXS2" s="275"/>
      <c r="FXT2" s="279"/>
      <c r="FXU2" s="275"/>
      <c r="FXV2" s="279"/>
      <c r="FXW2" s="275"/>
      <c r="FXX2" s="279"/>
      <c r="FXY2" s="275"/>
      <c r="FXZ2" s="279"/>
      <c r="FYA2" s="275"/>
      <c r="FYB2" s="279"/>
      <c r="FYC2" s="275"/>
      <c r="FYD2" s="279"/>
      <c r="FYE2" s="275"/>
      <c r="FYF2" s="279"/>
      <c r="FYG2" s="275"/>
      <c r="FYH2" s="279"/>
      <c r="FYI2" s="275"/>
      <c r="FYJ2" s="279"/>
      <c r="FYK2" s="275"/>
      <c r="FYL2" s="279"/>
      <c r="FYM2" s="275"/>
      <c r="FYN2" s="279"/>
      <c r="FYO2" s="275"/>
      <c r="FYP2" s="279"/>
      <c r="FYQ2" s="275"/>
      <c r="FYR2" s="279"/>
      <c r="FYS2" s="275"/>
      <c r="FYT2" s="279"/>
      <c r="FYU2" s="275"/>
      <c r="FYV2" s="279"/>
      <c r="FYW2" s="275"/>
      <c r="FYX2" s="279"/>
      <c r="FYY2" s="275"/>
      <c r="FYZ2" s="279"/>
      <c r="FZA2" s="275"/>
      <c r="FZB2" s="279"/>
      <c r="FZC2" s="275"/>
      <c r="FZD2" s="279"/>
      <c r="FZE2" s="275"/>
      <c r="FZF2" s="279"/>
      <c r="FZG2" s="275"/>
      <c r="FZH2" s="279"/>
      <c r="FZI2" s="275"/>
      <c r="FZJ2" s="279"/>
      <c r="FZK2" s="275"/>
      <c r="FZL2" s="279"/>
      <c r="FZM2" s="275"/>
      <c r="FZN2" s="279"/>
      <c r="FZO2" s="275"/>
      <c r="FZP2" s="279"/>
      <c r="FZQ2" s="275"/>
      <c r="FZR2" s="279"/>
      <c r="FZS2" s="275"/>
      <c r="FZT2" s="279"/>
      <c r="FZU2" s="275"/>
      <c r="FZV2" s="279"/>
      <c r="FZW2" s="275"/>
      <c r="FZX2" s="279"/>
      <c r="FZY2" s="275"/>
      <c r="FZZ2" s="279"/>
      <c r="GAA2" s="275"/>
      <c r="GAB2" s="279"/>
      <c r="GAC2" s="275"/>
      <c r="GAD2" s="279"/>
      <c r="GAE2" s="275"/>
      <c r="GAF2" s="279"/>
      <c r="GAG2" s="275"/>
      <c r="GAH2" s="279"/>
      <c r="GAI2" s="275"/>
      <c r="GAJ2" s="279"/>
      <c r="GAK2" s="275"/>
      <c r="GAL2" s="279"/>
      <c r="GAM2" s="275"/>
      <c r="GAN2" s="279"/>
      <c r="GAO2" s="275"/>
      <c r="GAP2" s="279"/>
      <c r="GAQ2" s="275"/>
      <c r="GAR2" s="279"/>
      <c r="GAS2" s="275"/>
      <c r="GAT2" s="279"/>
      <c r="GAU2" s="275"/>
      <c r="GAV2" s="279"/>
      <c r="GAW2" s="275"/>
      <c r="GAX2" s="279"/>
      <c r="GAY2" s="275"/>
      <c r="GAZ2" s="279"/>
      <c r="GBA2" s="275"/>
      <c r="GBB2" s="279"/>
      <c r="GBC2" s="275"/>
      <c r="GBD2" s="279"/>
      <c r="GBE2" s="275"/>
      <c r="GBF2" s="279"/>
      <c r="GBG2" s="275"/>
      <c r="GBH2" s="279"/>
      <c r="GBI2" s="275"/>
      <c r="GBJ2" s="279"/>
      <c r="GBK2" s="275"/>
      <c r="GBL2" s="279"/>
      <c r="GBM2" s="275"/>
      <c r="GBN2" s="279"/>
      <c r="GBO2" s="275"/>
      <c r="GBP2" s="279"/>
      <c r="GBQ2" s="275"/>
      <c r="GBR2" s="279"/>
      <c r="GBS2" s="275"/>
      <c r="GBT2" s="279"/>
      <c r="GBU2" s="275"/>
      <c r="GBV2" s="279"/>
      <c r="GBW2" s="275"/>
      <c r="GBX2" s="279"/>
      <c r="GBY2" s="275"/>
      <c r="GBZ2" s="279"/>
      <c r="GCA2" s="275"/>
      <c r="GCB2" s="279"/>
      <c r="GCC2" s="275"/>
      <c r="GCD2" s="279"/>
      <c r="GCE2" s="275"/>
      <c r="GCF2" s="279"/>
      <c r="GCG2" s="275"/>
      <c r="GCH2" s="279"/>
      <c r="GCI2" s="275"/>
      <c r="GCJ2" s="279"/>
      <c r="GCK2" s="275"/>
      <c r="GCL2" s="279"/>
      <c r="GCM2" s="275"/>
      <c r="GCN2" s="279"/>
      <c r="GCO2" s="275"/>
      <c r="GCP2" s="279"/>
      <c r="GCQ2" s="275"/>
      <c r="GCR2" s="279"/>
      <c r="GCS2" s="275"/>
      <c r="GCT2" s="279"/>
      <c r="GCU2" s="275"/>
      <c r="GCV2" s="279"/>
      <c r="GCW2" s="275"/>
      <c r="GCX2" s="279"/>
      <c r="GCY2" s="275"/>
      <c r="GCZ2" s="279"/>
      <c r="GDA2" s="275"/>
      <c r="GDB2" s="279"/>
      <c r="GDC2" s="275"/>
      <c r="GDD2" s="279"/>
      <c r="GDE2" s="275"/>
      <c r="GDF2" s="279"/>
      <c r="GDG2" s="275"/>
      <c r="GDH2" s="279"/>
      <c r="GDI2" s="275"/>
      <c r="GDJ2" s="279"/>
      <c r="GDK2" s="275"/>
      <c r="GDL2" s="279"/>
      <c r="GDM2" s="275"/>
      <c r="GDN2" s="279"/>
      <c r="GDO2" s="275"/>
      <c r="GDP2" s="279"/>
      <c r="GDQ2" s="275"/>
      <c r="GDR2" s="279"/>
      <c r="GDS2" s="275"/>
      <c r="GDT2" s="279"/>
      <c r="GDU2" s="275"/>
      <c r="GDV2" s="279"/>
      <c r="GDW2" s="275"/>
      <c r="GDX2" s="279"/>
      <c r="GDY2" s="275"/>
      <c r="GDZ2" s="279"/>
      <c r="GEA2" s="275"/>
      <c r="GEB2" s="279"/>
      <c r="GEC2" s="275"/>
      <c r="GED2" s="279"/>
      <c r="GEE2" s="275"/>
      <c r="GEF2" s="279"/>
      <c r="GEG2" s="275"/>
      <c r="GEH2" s="279"/>
      <c r="GEI2" s="275"/>
      <c r="GEJ2" s="279"/>
      <c r="GEK2" s="275"/>
      <c r="GEL2" s="279"/>
      <c r="GEM2" s="275"/>
      <c r="GEN2" s="279"/>
      <c r="GEO2" s="275"/>
      <c r="GEP2" s="279"/>
      <c r="GEQ2" s="275"/>
      <c r="GER2" s="279"/>
      <c r="GES2" s="275"/>
      <c r="GET2" s="279"/>
      <c r="GEU2" s="275"/>
      <c r="GEV2" s="279"/>
      <c r="GEW2" s="275"/>
      <c r="GEX2" s="279"/>
      <c r="GEY2" s="275"/>
      <c r="GEZ2" s="279"/>
      <c r="GFA2" s="275"/>
      <c r="GFB2" s="279"/>
      <c r="GFC2" s="275"/>
      <c r="GFD2" s="279"/>
      <c r="GFE2" s="275"/>
      <c r="GFF2" s="279"/>
      <c r="GFG2" s="275"/>
      <c r="GFH2" s="279"/>
      <c r="GFI2" s="275"/>
      <c r="GFJ2" s="279"/>
      <c r="GFK2" s="275"/>
      <c r="GFL2" s="279"/>
      <c r="GFM2" s="275"/>
      <c r="GFN2" s="279"/>
      <c r="GFO2" s="275"/>
      <c r="GFP2" s="279"/>
      <c r="GFQ2" s="275"/>
      <c r="GFR2" s="279"/>
      <c r="GFS2" s="275"/>
      <c r="GFT2" s="279"/>
      <c r="GFU2" s="275"/>
      <c r="GFV2" s="279"/>
      <c r="GFW2" s="275"/>
      <c r="GFX2" s="279"/>
      <c r="GFY2" s="275"/>
      <c r="GFZ2" s="279"/>
      <c r="GGA2" s="275"/>
      <c r="GGB2" s="279"/>
      <c r="GGC2" s="275"/>
      <c r="GGD2" s="279"/>
      <c r="GGE2" s="275"/>
      <c r="GGF2" s="279"/>
      <c r="GGG2" s="275"/>
      <c r="GGH2" s="279"/>
      <c r="GGI2" s="275"/>
      <c r="GGJ2" s="279"/>
      <c r="GGK2" s="275"/>
      <c r="GGL2" s="279"/>
      <c r="GGM2" s="275"/>
      <c r="GGN2" s="279"/>
      <c r="GGO2" s="275"/>
      <c r="GGP2" s="279"/>
      <c r="GGQ2" s="275"/>
      <c r="GGR2" s="279"/>
      <c r="GGS2" s="275"/>
      <c r="GGT2" s="279"/>
      <c r="GGU2" s="275"/>
      <c r="GGV2" s="279"/>
      <c r="GGW2" s="275"/>
      <c r="GGX2" s="279"/>
      <c r="GGY2" s="275"/>
      <c r="GGZ2" s="279"/>
      <c r="GHA2" s="275"/>
      <c r="GHB2" s="279"/>
      <c r="GHC2" s="275"/>
      <c r="GHD2" s="279"/>
      <c r="GHE2" s="275"/>
      <c r="GHF2" s="279"/>
      <c r="GHG2" s="275"/>
      <c r="GHH2" s="279"/>
      <c r="GHI2" s="275"/>
      <c r="GHJ2" s="279"/>
      <c r="GHK2" s="275"/>
      <c r="GHL2" s="279"/>
      <c r="GHM2" s="275"/>
      <c r="GHN2" s="279"/>
      <c r="GHO2" s="275"/>
      <c r="GHP2" s="279"/>
      <c r="GHQ2" s="275"/>
      <c r="GHR2" s="279"/>
      <c r="GHS2" s="275"/>
      <c r="GHT2" s="279"/>
      <c r="GHU2" s="275"/>
      <c r="GHV2" s="279"/>
      <c r="GHW2" s="275"/>
      <c r="GHX2" s="279"/>
      <c r="GHY2" s="275"/>
      <c r="GHZ2" s="279"/>
      <c r="GIA2" s="275"/>
      <c r="GIB2" s="279"/>
      <c r="GIC2" s="275"/>
      <c r="GID2" s="279"/>
      <c r="GIE2" s="275"/>
      <c r="GIF2" s="279"/>
      <c r="GIG2" s="275"/>
      <c r="GIH2" s="279"/>
      <c r="GII2" s="275"/>
      <c r="GIJ2" s="279"/>
      <c r="GIK2" s="275"/>
      <c r="GIL2" s="279"/>
      <c r="GIM2" s="275"/>
      <c r="GIN2" s="279"/>
      <c r="GIO2" s="275"/>
      <c r="GIP2" s="279"/>
      <c r="GIQ2" s="275"/>
      <c r="GIR2" s="279"/>
      <c r="GIS2" s="275"/>
      <c r="GIT2" s="279"/>
      <c r="GIU2" s="275"/>
      <c r="GIV2" s="279"/>
      <c r="GIW2" s="275"/>
      <c r="GIX2" s="279"/>
      <c r="GIY2" s="275"/>
      <c r="GIZ2" s="279"/>
      <c r="GJA2" s="275"/>
      <c r="GJB2" s="279"/>
      <c r="GJC2" s="275"/>
      <c r="GJD2" s="279"/>
      <c r="GJE2" s="275"/>
      <c r="GJF2" s="279"/>
      <c r="GJG2" s="275"/>
      <c r="GJH2" s="279"/>
      <c r="GJI2" s="275"/>
      <c r="GJJ2" s="279"/>
      <c r="GJK2" s="275"/>
      <c r="GJL2" s="279"/>
      <c r="GJM2" s="275"/>
      <c r="GJN2" s="279"/>
      <c r="GJO2" s="275"/>
      <c r="GJP2" s="279"/>
      <c r="GJQ2" s="275"/>
      <c r="GJR2" s="279"/>
      <c r="GJS2" s="275"/>
      <c r="GJT2" s="279"/>
      <c r="GJU2" s="275"/>
      <c r="GJV2" s="279"/>
      <c r="GJW2" s="275"/>
      <c r="GJX2" s="279"/>
      <c r="GJY2" s="275"/>
      <c r="GJZ2" s="279"/>
      <c r="GKA2" s="275"/>
      <c r="GKB2" s="279"/>
      <c r="GKC2" s="275"/>
      <c r="GKD2" s="279"/>
      <c r="GKE2" s="275"/>
      <c r="GKF2" s="279"/>
      <c r="GKG2" s="275"/>
      <c r="GKH2" s="279"/>
      <c r="GKI2" s="275"/>
      <c r="GKJ2" s="279"/>
      <c r="GKK2" s="275"/>
      <c r="GKL2" s="279"/>
      <c r="GKM2" s="275"/>
      <c r="GKN2" s="279"/>
      <c r="GKO2" s="275"/>
      <c r="GKP2" s="279"/>
      <c r="GKQ2" s="275"/>
      <c r="GKR2" s="279"/>
      <c r="GKS2" s="275"/>
      <c r="GKT2" s="279"/>
      <c r="GKU2" s="275"/>
      <c r="GKV2" s="279"/>
      <c r="GKW2" s="275"/>
      <c r="GKX2" s="279"/>
      <c r="GKY2" s="275"/>
      <c r="GKZ2" s="279"/>
      <c r="GLA2" s="275"/>
      <c r="GLB2" s="279"/>
      <c r="GLC2" s="275"/>
      <c r="GLD2" s="279"/>
      <c r="GLE2" s="275"/>
      <c r="GLF2" s="279"/>
      <c r="GLG2" s="275"/>
      <c r="GLH2" s="279"/>
      <c r="GLI2" s="275"/>
      <c r="GLJ2" s="279"/>
      <c r="GLK2" s="275"/>
      <c r="GLL2" s="279"/>
      <c r="GLM2" s="275"/>
      <c r="GLN2" s="279"/>
      <c r="GLO2" s="275"/>
      <c r="GLP2" s="279"/>
      <c r="GLQ2" s="275"/>
      <c r="GLR2" s="279"/>
      <c r="GLS2" s="275"/>
      <c r="GLT2" s="279"/>
      <c r="GLU2" s="275"/>
      <c r="GLV2" s="279"/>
      <c r="GLW2" s="275"/>
      <c r="GLX2" s="279"/>
      <c r="GLY2" s="275"/>
      <c r="GLZ2" s="279"/>
      <c r="GMA2" s="275"/>
      <c r="GMB2" s="279"/>
      <c r="GMC2" s="275"/>
      <c r="GMD2" s="279"/>
      <c r="GME2" s="275"/>
      <c r="GMF2" s="279"/>
      <c r="GMG2" s="275"/>
      <c r="GMH2" s="279"/>
      <c r="GMI2" s="275"/>
      <c r="GMJ2" s="279"/>
      <c r="GMK2" s="275"/>
      <c r="GML2" s="279"/>
      <c r="GMM2" s="275"/>
      <c r="GMN2" s="279"/>
      <c r="GMO2" s="275"/>
      <c r="GMP2" s="279"/>
      <c r="GMQ2" s="275"/>
      <c r="GMR2" s="279"/>
      <c r="GMS2" s="275"/>
      <c r="GMT2" s="279"/>
      <c r="GMU2" s="275"/>
      <c r="GMV2" s="279"/>
      <c r="GMW2" s="275"/>
      <c r="GMX2" s="279"/>
      <c r="GMY2" s="275"/>
      <c r="GMZ2" s="279"/>
      <c r="GNA2" s="275"/>
      <c r="GNB2" s="279"/>
      <c r="GNC2" s="275"/>
      <c r="GND2" s="279"/>
      <c r="GNE2" s="275"/>
      <c r="GNF2" s="279"/>
      <c r="GNG2" s="275"/>
      <c r="GNH2" s="279"/>
      <c r="GNI2" s="275"/>
      <c r="GNJ2" s="279"/>
      <c r="GNK2" s="275"/>
      <c r="GNL2" s="279"/>
      <c r="GNM2" s="275"/>
      <c r="GNN2" s="279"/>
      <c r="GNO2" s="275"/>
      <c r="GNP2" s="279"/>
      <c r="GNQ2" s="275"/>
      <c r="GNR2" s="279"/>
      <c r="GNS2" s="275"/>
      <c r="GNT2" s="279"/>
      <c r="GNU2" s="275"/>
      <c r="GNV2" s="279"/>
      <c r="GNW2" s="275"/>
      <c r="GNX2" s="279"/>
      <c r="GNY2" s="275"/>
      <c r="GNZ2" s="279"/>
      <c r="GOA2" s="275"/>
      <c r="GOB2" s="279"/>
      <c r="GOC2" s="275"/>
      <c r="GOD2" s="279"/>
      <c r="GOE2" s="275"/>
      <c r="GOF2" s="279"/>
      <c r="GOG2" s="275"/>
      <c r="GOH2" s="279"/>
      <c r="GOI2" s="275"/>
      <c r="GOJ2" s="279"/>
      <c r="GOK2" s="275"/>
      <c r="GOL2" s="279"/>
      <c r="GOM2" s="275"/>
      <c r="GON2" s="279"/>
      <c r="GOO2" s="275"/>
      <c r="GOP2" s="279"/>
      <c r="GOQ2" s="275"/>
      <c r="GOR2" s="279"/>
      <c r="GOS2" s="275"/>
      <c r="GOT2" s="279"/>
      <c r="GOU2" s="275"/>
      <c r="GOV2" s="279"/>
      <c r="GOW2" s="275"/>
      <c r="GOX2" s="279"/>
      <c r="GOY2" s="275"/>
      <c r="GOZ2" s="279"/>
      <c r="GPA2" s="275"/>
      <c r="GPB2" s="279"/>
      <c r="GPC2" s="275"/>
      <c r="GPD2" s="279"/>
      <c r="GPE2" s="275"/>
      <c r="GPF2" s="279"/>
      <c r="GPG2" s="275"/>
      <c r="GPH2" s="279"/>
      <c r="GPI2" s="275"/>
      <c r="GPJ2" s="279"/>
      <c r="GPK2" s="275"/>
      <c r="GPL2" s="279"/>
      <c r="GPM2" s="275"/>
      <c r="GPN2" s="279"/>
      <c r="GPO2" s="275"/>
      <c r="GPP2" s="279"/>
      <c r="GPQ2" s="275"/>
      <c r="GPR2" s="279"/>
      <c r="GPS2" s="275"/>
      <c r="GPT2" s="279"/>
      <c r="GPU2" s="275"/>
      <c r="GPV2" s="279"/>
      <c r="GPW2" s="275"/>
      <c r="GPX2" s="279"/>
      <c r="GPY2" s="275"/>
      <c r="GPZ2" s="279"/>
      <c r="GQA2" s="275"/>
      <c r="GQB2" s="279"/>
      <c r="GQC2" s="275"/>
      <c r="GQD2" s="279"/>
      <c r="GQE2" s="275"/>
      <c r="GQF2" s="279"/>
      <c r="GQG2" s="275"/>
      <c r="GQH2" s="279"/>
      <c r="GQI2" s="275"/>
      <c r="GQJ2" s="279"/>
      <c r="GQK2" s="275"/>
      <c r="GQL2" s="279"/>
      <c r="GQM2" s="275"/>
      <c r="GQN2" s="279"/>
      <c r="GQO2" s="275"/>
      <c r="GQP2" s="279"/>
      <c r="GQQ2" s="275"/>
      <c r="GQR2" s="279"/>
      <c r="GQS2" s="275"/>
      <c r="GQT2" s="279"/>
      <c r="GQU2" s="275"/>
      <c r="GQV2" s="279"/>
      <c r="GQW2" s="275"/>
      <c r="GQX2" s="279"/>
      <c r="GQY2" s="275"/>
      <c r="GQZ2" s="279"/>
      <c r="GRA2" s="275"/>
      <c r="GRB2" s="279"/>
      <c r="GRC2" s="275"/>
      <c r="GRD2" s="279"/>
      <c r="GRE2" s="275"/>
      <c r="GRF2" s="279"/>
      <c r="GRG2" s="275"/>
      <c r="GRH2" s="279"/>
      <c r="GRI2" s="275"/>
      <c r="GRJ2" s="279"/>
      <c r="GRK2" s="275"/>
      <c r="GRL2" s="279"/>
      <c r="GRM2" s="275"/>
      <c r="GRN2" s="279"/>
      <c r="GRO2" s="275"/>
      <c r="GRP2" s="279"/>
      <c r="GRQ2" s="275"/>
      <c r="GRR2" s="279"/>
      <c r="GRS2" s="275"/>
      <c r="GRT2" s="279"/>
      <c r="GRU2" s="275"/>
      <c r="GRV2" s="279"/>
      <c r="GRW2" s="275"/>
      <c r="GRX2" s="279"/>
      <c r="GRY2" s="275"/>
      <c r="GRZ2" s="279"/>
      <c r="GSA2" s="275"/>
      <c r="GSB2" s="279"/>
      <c r="GSC2" s="275"/>
      <c r="GSD2" s="279"/>
      <c r="GSE2" s="275"/>
      <c r="GSF2" s="279"/>
      <c r="GSG2" s="275"/>
      <c r="GSH2" s="279"/>
      <c r="GSI2" s="275"/>
      <c r="GSJ2" s="279"/>
      <c r="GSK2" s="275"/>
      <c r="GSL2" s="279"/>
      <c r="GSM2" s="275"/>
      <c r="GSN2" s="279"/>
      <c r="GSO2" s="275"/>
      <c r="GSP2" s="279"/>
      <c r="GSQ2" s="275"/>
      <c r="GSR2" s="279"/>
      <c r="GSS2" s="275"/>
      <c r="GST2" s="279"/>
      <c r="GSU2" s="275"/>
      <c r="GSV2" s="279"/>
      <c r="GSW2" s="275"/>
      <c r="GSX2" s="279"/>
      <c r="GSY2" s="275"/>
      <c r="GSZ2" s="279"/>
      <c r="GTA2" s="275"/>
      <c r="GTB2" s="279"/>
      <c r="GTC2" s="275"/>
      <c r="GTD2" s="279"/>
      <c r="GTE2" s="275"/>
      <c r="GTF2" s="279"/>
      <c r="GTG2" s="275"/>
      <c r="GTH2" s="279"/>
      <c r="GTI2" s="275"/>
      <c r="GTJ2" s="279"/>
      <c r="GTK2" s="275"/>
      <c r="GTL2" s="279"/>
      <c r="GTM2" s="275"/>
      <c r="GTN2" s="279"/>
      <c r="GTO2" s="275"/>
      <c r="GTP2" s="279"/>
      <c r="GTQ2" s="275"/>
      <c r="GTR2" s="279"/>
      <c r="GTS2" s="275"/>
      <c r="GTT2" s="279"/>
      <c r="GTU2" s="275"/>
      <c r="GTV2" s="279"/>
      <c r="GTW2" s="275"/>
      <c r="GTX2" s="279"/>
      <c r="GTY2" s="275"/>
      <c r="GTZ2" s="279"/>
      <c r="GUA2" s="275"/>
      <c r="GUB2" s="279"/>
      <c r="GUC2" s="275"/>
      <c r="GUD2" s="279"/>
      <c r="GUE2" s="275"/>
      <c r="GUF2" s="279"/>
      <c r="GUG2" s="275"/>
      <c r="GUH2" s="279"/>
      <c r="GUI2" s="275"/>
      <c r="GUJ2" s="279"/>
      <c r="GUK2" s="275"/>
      <c r="GUL2" s="279"/>
      <c r="GUM2" s="275"/>
      <c r="GUN2" s="279"/>
      <c r="GUO2" s="275"/>
      <c r="GUP2" s="279"/>
      <c r="GUQ2" s="275"/>
      <c r="GUR2" s="279"/>
      <c r="GUS2" s="275"/>
      <c r="GUT2" s="279"/>
      <c r="GUU2" s="275"/>
      <c r="GUV2" s="279"/>
      <c r="GUW2" s="275"/>
      <c r="GUX2" s="279"/>
      <c r="GUY2" s="275"/>
      <c r="GUZ2" s="279"/>
      <c r="GVA2" s="275"/>
      <c r="GVB2" s="279"/>
      <c r="GVC2" s="275"/>
      <c r="GVD2" s="279"/>
      <c r="GVE2" s="275"/>
      <c r="GVF2" s="279"/>
      <c r="GVG2" s="275"/>
      <c r="GVH2" s="279"/>
      <c r="GVI2" s="275"/>
      <c r="GVJ2" s="279"/>
      <c r="GVK2" s="275"/>
      <c r="GVL2" s="279"/>
      <c r="GVM2" s="275"/>
      <c r="GVN2" s="279"/>
      <c r="GVO2" s="275"/>
      <c r="GVP2" s="279"/>
      <c r="GVQ2" s="275"/>
      <c r="GVR2" s="279"/>
      <c r="GVS2" s="275"/>
      <c r="GVT2" s="279"/>
      <c r="GVU2" s="275"/>
      <c r="GVV2" s="279"/>
      <c r="GVW2" s="275"/>
      <c r="GVX2" s="279"/>
      <c r="GVY2" s="275"/>
      <c r="GVZ2" s="279"/>
      <c r="GWA2" s="275"/>
      <c r="GWB2" s="279"/>
      <c r="GWC2" s="275"/>
      <c r="GWD2" s="279"/>
      <c r="GWE2" s="275"/>
      <c r="GWF2" s="279"/>
      <c r="GWG2" s="275"/>
      <c r="GWH2" s="279"/>
      <c r="GWI2" s="275"/>
      <c r="GWJ2" s="279"/>
      <c r="GWK2" s="275"/>
      <c r="GWL2" s="279"/>
      <c r="GWM2" s="275"/>
      <c r="GWN2" s="279"/>
      <c r="GWO2" s="275"/>
      <c r="GWP2" s="279"/>
      <c r="GWQ2" s="275"/>
      <c r="GWR2" s="279"/>
      <c r="GWS2" s="275"/>
      <c r="GWT2" s="279"/>
      <c r="GWU2" s="275"/>
      <c r="GWV2" s="279"/>
      <c r="GWW2" s="275"/>
      <c r="GWX2" s="279"/>
      <c r="GWY2" s="275"/>
      <c r="GWZ2" s="279"/>
      <c r="GXA2" s="275"/>
      <c r="GXB2" s="279"/>
      <c r="GXC2" s="275"/>
      <c r="GXD2" s="279"/>
      <c r="GXE2" s="275"/>
      <c r="GXF2" s="279"/>
      <c r="GXG2" s="275"/>
      <c r="GXH2" s="279"/>
      <c r="GXI2" s="275"/>
      <c r="GXJ2" s="279"/>
      <c r="GXK2" s="275"/>
      <c r="GXL2" s="279"/>
      <c r="GXM2" s="275"/>
      <c r="GXN2" s="279"/>
      <c r="GXO2" s="275"/>
      <c r="GXP2" s="279"/>
      <c r="GXQ2" s="275"/>
      <c r="GXR2" s="279"/>
      <c r="GXS2" s="275"/>
      <c r="GXT2" s="279"/>
      <c r="GXU2" s="275"/>
      <c r="GXV2" s="279"/>
      <c r="GXW2" s="275"/>
      <c r="GXX2" s="279"/>
      <c r="GXY2" s="275"/>
      <c r="GXZ2" s="279"/>
      <c r="GYA2" s="275"/>
      <c r="GYB2" s="279"/>
      <c r="GYC2" s="275"/>
      <c r="GYD2" s="279"/>
      <c r="GYE2" s="275"/>
      <c r="GYF2" s="279"/>
      <c r="GYG2" s="275"/>
      <c r="GYH2" s="279"/>
      <c r="GYI2" s="275"/>
      <c r="GYJ2" s="279"/>
      <c r="GYK2" s="275"/>
      <c r="GYL2" s="279"/>
      <c r="GYM2" s="275"/>
      <c r="GYN2" s="279"/>
      <c r="GYO2" s="275"/>
      <c r="GYP2" s="279"/>
      <c r="GYQ2" s="275"/>
      <c r="GYR2" s="279"/>
      <c r="GYS2" s="275"/>
      <c r="GYT2" s="279"/>
      <c r="GYU2" s="275"/>
      <c r="GYV2" s="279"/>
      <c r="GYW2" s="275"/>
      <c r="GYX2" s="279"/>
      <c r="GYY2" s="275"/>
      <c r="GYZ2" s="279"/>
      <c r="GZA2" s="275"/>
      <c r="GZB2" s="279"/>
      <c r="GZC2" s="275"/>
      <c r="GZD2" s="279"/>
      <c r="GZE2" s="275"/>
      <c r="GZF2" s="279"/>
      <c r="GZG2" s="275"/>
      <c r="GZH2" s="279"/>
      <c r="GZI2" s="275"/>
      <c r="GZJ2" s="279"/>
      <c r="GZK2" s="275"/>
      <c r="GZL2" s="279"/>
      <c r="GZM2" s="275"/>
      <c r="GZN2" s="279"/>
      <c r="GZO2" s="275"/>
      <c r="GZP2" s="279"/>
      <c r="GZQ2" s="275"/>
      <c r="GZR2" s="279"/>
      <c r="GZS2" s="275"/>
      <c r="GZT2" s="279"/>
      <c r="GZU2" s="275"/>
      <c r="GZV2" s="279"/>
      <c r="GZW2" s="275"/>
      <c r="GZX2" s="279"/>
      <c r="GZY2" s="275"/>
      <c r="GZZ2" s="279"/>
      <c r="HAA2" s="275"/>
      <c r="HAB2" s="279"/>
      <c r="HAC2" s="275"/>
      <c r="HAD2" s="279"/>
      <c r="HAE2" s="275"/>
      <c r="HAF2" s="279"/>
      <c r="HAG2" s="275"/>
      <c r="HAH2" s="279"/>
      <c r="HAI2" s="275"/>
      <c r="HAJ2" s="279"/>
      <c r="HAK2" s="275"/>
      <c r="HAL2" s="279"/>
      <c r="HAM2" s="275"/>
      <c r="HAN2" s="279"/>
      <c r="HAO2" s="275"/>
      <c r="HAP2" s="279"/>
      <c r="HAQ2" s="275"/>
      <c r="HAR2" s="279"/>
      <c r="HAS2" s="275"/>
      <c r="HAT2" s="279"/>
      <c r="HAU2" s="275"/>
      <c r="HAV2" s="279"/>
      <c r="HAW2" s="275"/>
      <c r="HAX2" s="279"/>
      <c r="HAY2" s="275"/>
      <c r="HAZ2" s="279"/>
      <c r="HBA2" s="275"/>
      <c r="HBB2" s="279"/>
      <c r="HBC2" s="275"/>
      <c r="HBD2" s="279"/>
      <c r="HBE2" s="275"/>
      <c r="HBF2" s="279"/>
      <c r="HBG2" s="275"/>
      <c r="HBH2" s="279"/>
      <c r="HBI2" s="275"/>
      <c r="HBJ2" s="279"/>
      <c r="HBK2" s="275"/>
      <c r="HBL2" s="279"/>
      <c r="HBM2" s="275"/>
      <c r="HBN2" s="279"/>
      <c r="HBO2" s="275"/>
      <c r="HBP2" s="279"/>
      <c r="HBQ2" s="275"/>
      <c r="HBR2" s="279"/>
      <c r="HBS2" s="275"/>
      <c r="HBT2" s="279"/>
      <c r="HBU2" s="275"/>
      <c r="HBV2" s="279"/>
      <c r="HBW2" s="275"/>
      <c r="HBX2" s="279"/>
      <c r="HBY2" s="275"/>
      <c r="HBZ2" s="279"/>
      <c r="HCA2" s="275"/>
      <c r="HCB2" s="279"/>
      <c r="HCC2" s="275"/>
      <c r="HCD2" s="279"/>
      <c r="HCE2" s="275"/>
      <c r="HCF2" s="279"/>
      <c r="HCG2" s="275"/>
      <c r="HCH2" s="279"/>
      <c r="HCI2" s="275"/>
      <c r="HCJ2" s="279"/>
      <c r="HCK2" s="275"/>
      <c r="HCL2" s="279"/>
      <c r="HCM2" s="275"/>
      <c r="HCN2" s="279"/>
      <c r="HCO2" s="275"/>
      <c r="HCP2" s="279"/>
      <c r="HCQ2" s="275"/>
      <c r="HCR2" s="279"/>
      <c r="HCS2" s="275"/>
      <c r="HCT2" s="279"/>
      <c r="HCU2" s="275"/>
      <c r="HCV2" s="279"/>
      <c r="HCW2" s="275"/>
      <c r="HCX2" s="279"/>
      <c r="HCY2" s="275"/>
      <c r="HCZ2" s="279"/>
      <c r="HDA2" s="275"/>
      <c r="HDB2" s="279"/>
      <c r="HDC2" s="275"/>
      <c r="HDD2" s="279"/>
      <c r="HDE2" s="275"/>
      <c r="HDF2" s="279"/>
      <c r="HDG2" s="275"/>
      <c r="HDH2" s="279"/>
      <c r="HDI2" s="275"/>
      <c r="HDJ2" s="279"/>
      <c r="HDK2" s="275"/>
      <c r="HDL2" s="279"/>
      <c r="HDM2" s="275"/>
      <c r="HDN2" s="279"/>
      <c r="HDO2" s="275"/>
      <c r="HDP2" s="279"/>
      <c r="HDQ2" s="275"/>
      <c r="HDR2" s="279"/>
      <c r="HDS2" s="275"/>
      <c r="HDT2" s="279"/>
      <c r="HDU2" s="275"/>
      <c r="HDV2" s="279"/>
      <c r="HDW2" s="275"/>
      <c r="HDX2" s="279"/>
      <c r="HDY2" s="275"/>
      <c r="HDZ2" s="279"/>
      <c r="HEA2" s="275"/>
      <c r="HEB2" s="279"/>
      <c r="HEC2" s="275"/>
      <c r="HED2" s="279"/>
      <c r="HEE2" s="275"/>
      <c r="HEF2" s="279"/>
      <c r="HEG2" s="275"/>
      <c r="HEH2" s="279"/>
      <c r="HEI2" s="275"/>
      <c r="HEJ2" s="279"/>
      <c r="HEK2" s="275"/>
      <c r="HEL2" s="279"/>
      <c r="HEM2" s="275"/>
      <c r="HEN2" s="279"/>
      <c r="HEO2" s="275"/>
      <c r="HEP2" s="279"/>
      <c r="HEQ2" s="275"/>
      <c r="HER2" s="279"/>
      <c r="HES2" s="275"/>
      <c r="HET2" s="279"/>
      <c r="HEU2" s="275"/>
      <c r="HEV2" s="279"/>
      <c r="HEW2" s="275"/>
      <c r="HEX2" s="279"/>
      <c r="HEY2" s="275"/>
      <c r="HEZ2" s="279"/>
      <c r="HFA2" s="275"/>
      <c r="HFB2" s="279"/>
      <c r="HFC2" s="275"/>
      <c r="HFD2" s="279"/>
      <c r="HFE2" s="275"/>
      <c r="HFF2" s="279"/>
      <c r="HFG2" s="275"/>
      <c r="HFH2" s="279"/>
      <c r="HFI2" s="275"/>
      <c r="HFJ2" s="279"/>
      <c r="HFK2" s="275"/>
      <c r="HFL2" s="279"/>
      <c r="HFM2" s="275"/>
      <c r="HFN2" s="279"/>
      <c r="HFO2" s="275"/>
      <c r="HFP2" s="279"/>
      <c r="HFQ2" s="275"/>
      <c r="HFR2" s="279"/>
      <c r="HFS2" s="275"/>
      <c r="HFT2" s="279"/>
      <c r="HFU2" s="275"/>
      <c r="HFV2" s="279"/>
      <c r="HFW2" s="275"/>
      <c r="HFX2" s="279"/>
      <c r="HFY2" s="275"/>
      <c r="HFZ2" s="279"/>
      <c r="HGA2" s="275"/>
      <c r="HGB2" s="279"/>
      <c r="HGC2" s="275"/>
      <c r="HGD2" s="279"/>
      <c r="HGE2" s="275"/>
      <c r="HGF2" s="279"/>
      <c r="HGG2" s="275"/>
      <c r="HGH2" s="279"/>
      <c r="HGI2" s="275"/>
      <c r="HGJ2" s="279"/>
      <c r="HGK2" s="275"/>
      <c r="HGL2" s="279"/>
      <c r="HGM2" s="275"/>
      <c r="HGN2" s="279"/>
      <c r="HGO2" s="275"/>
      <c r="HGP2" s="279"/>
      <c r="HGQ2" s="275"/>
      <c r="HGR2" s="279"/>
      <c r="HGS2" s="275"/>
      <c r="HGT2" s="279"/>
      <c r="HGU2" s="275"/>
      <c r="HGV2" s="279"/>
      <c r="HGW2" s="275"/>
      <c r="HGX2" s="279"/>
      <c r="HGY2" s="275"/>
      <c r="HGZ2" s="279"/>
      <c r="HHA2" s="275"/>
      <c r="HHB2" s="279"/>
      <c r="HHC2" s="275"/>
      <c r="HHD2" s="279"/>
      <c r="HHE2" s="275"/>
      <c r="HHF2" s="279"/>
      <c r="HHG2" s="275"/>
      <c r="HHH2" s="279"/>
      <c r="HHI2" s="275"/>
      <c r="HHJ2" s="279"/>
      <c r="HHK2" s="275"/>
      <c r="HHL2" s="279"/>
      <c r="HHM2" s="275"/>
      <c r="HHN2" s="279"/>
      <c r="HHO2" s="275"/>
      <c r="HHP2" s="279"/>
      <c r="HHQ2" s="275"/>
      <c r="HHR2" s="279"/>
      <c r="HHS2" s="275"/>
      <c r="HHT2" s="279"/>
      <c r="HHU2" s="275"/>
      <c r="HHV2" s="279"/>
      <c r="HHW2" s="275"/>
      <c r="HHX2" s="279"/>
      <c r="HHY2" s="275"/>
      <c r="HHZ2" s="279"/>
      <c r="HIA2" s="275"/>
      <c r="HIB2" s="279"/>
      <c r="HIC2" s="275"/>
      <c r="HID2" s="279"/>
      <c r="HIE2" s="275"/>
      <c r="HIF2" s="279"/>
      <c r="HIG2" s="275"/>
      <c r="HIH2" s="279"/>
      <c r="HII2" s="275"/>
      <c r="HIJ2" s="279"/>
      <c r="HIK2" s="275"/>
      <c r="HIL2" s="279"/>
      <c r="HIM2" s="275"/>
      <c r="HIN2" s="279"/>
      <c r="HIO2" s="275"/>
      <c r="HIP2" s="279"/>
      <c r="HIQ2" s="275"/>
      <c r="HIR2" s="279"/>
      <c r="HIS2" s="275"/>
      <c r="HIT2" s="279"/>
      <c r="HIU2" s="275"/>
      <c r="HIV2" s="279"/>
      <c r="HIW2" s="275"/>
      <c r="HIX2" s="279"/>
      <c r="HIY2" s="275"/>
      <c r="HIZ2" s="279"/>
      <c r="HJA2" s="275"/>
      <c r="HJB2" s="279"/>
      <c r="HJC2" s="275"/>
      <c r="HJD2" s="279"/>
      <c r="HJE2" s="275"/>
      <c r="HJF2" s="279"/>
      <c r="HJG2" s="275"/>
      <c r="HJH2" s="279"/>
      <c r="HJI2" s="275"/>
      <c r="HJJ2" s="279"/>
      <c r="HJK2" s="275"/>
      <c r="HJL2" s="279"/>
      <c r="HJM2" s="275"/>
      <c r="HJN2" s="279"/>
      <c r="HJO2" s="275"/>
      <c r="HJP2" s="279"/>
      <c r="HJQ2" s="275"/>
      <c r="HJR2" s="279"/>
      <c r="HJS2" s="275"/>
      <c r="HJT2" s="279"/>
      <c r="HJU2" s="275"/>
      <c r="HJV2" s="279"/>
      <c r="HJW2" s="275"/>
      <c r="HJX2" s="279"/>
      <c r="HJY2" s="275"/>
      <c r="HJZ2" s="279"/>
      <c r="HKA2" s="275"/>
      <c r="HKB2" s="279"/>
      <c r="HKC2" s="275"/>
      <c r="HKD2" s="279"/>
      <c r="HKE2" s="275"/>
      <c r="HKF2" s="279"/>
      <c r="HKG2" s="275"/>
      <c r="HKH2" s="279"/>
      <c r="HKI2" s="275"/>
      <c r="HKJ2" s="279"/>
      <c r="HKK2" s="275"/>
      <c r="HKL2" s="279"/>
      <c r="HKM2" s="275"/>
      <c r="HKN2" s="279"/>
      <c r="HKO2" s="275"/>
      <c r="HKP2" s="279"/>
      <c r="HKQ2" s="275"/>
      <c r="HKR2" s="279"/>
      <c r="HKS2" s="275"/>
      <c r="HKT2" s="279"/>
      <c r="HKU2" s="275"/>
      <c r="HKV2" s="279"/>
      <c r="HKW2" s="275"/>
      <c r="HKX2" s="279"/>
      <c r="HKY2" s="275"/>
      <c r="HKZ2" s="279"/>
      <c r="HLA2" s="275"/>
      <c r="HLB2" s="279"/>
      <c r="HLC2" s="275"/>
      <c r="HLD2" s="279"/>
      <c r="HLE2" s="275"/>
      <c r="HLF2" s="279"/>
      <c r="HLG2" s="275"/>
      <c r="HLH2" s="279"/>
      <c r="HLI2" s="275"/>
      <c r="HLJ2" s="279"/>
      <c r="HLK2" s="275"/>
      <c r="HLL2" s="279"/>
      <c r="HLM2" s="275"/>
      <c r="HLN2" s="279"/>
      <c r="HLO2" s="275"/>
      <c r="HLP2" s="279"/>
      <c r="HLQ2" s="275"/>
      <c r="HLR2" s="279"/>
      <c r="HLS2" s="275"/>
      <c r="HLT2" s="279"/>
      <c r="HLU2" s="275"/>
      <c r="HLV2" s="279"/>
      <c r="HLW2" s="275"/>
      <c r="HLX2" s="279"/>
      <c r="HLY2" s="275"/>
      <c r="HLZ2" s="279"/>
      <c r="HMA2" s="275"/>
      <c r="HMB2" s="279"/>
      <c r="HMC2" s="275"/>
      <c r="HMD2" s="279"/>
      <c r="HME2" s="275"/>
      <c r="HMF2" s="279"/>
      <c r="HMG2" s="275"/>
      <c r="HMH2" s="279"/>
      <c r="HMI2" s="275"/>
      <c r="HMJ2" s="279"/>
      <c r="HMK2" s="275"/>
      <c r="HML2" s="279"/>
      <c r="HMM2" s="275"/>
      <c r="HMN2" s="279"/>
      <c r="HMO2" s="275"/>
      <c r="HMP2" s="279"/>
      <c r="HMQ2" s="275"/>
      <c r="HMR2" s="279"/>
      <c r="HMS2" s="275"/>
      <c r="HMT2" s="279"/>
      <c r="HMU2" s="275"/>
      <c r="HMV2" s="279"/>
      <c r="HMW2" s="275"/>
      <c r="HMX2" s="279"/>
      <c r="HMY2" s="275"/>
      <c r="HMZ2" s="279"/>
      <c r="HNA2" s="275"/>
      <c r="HNB2" s="279"/>
      <c r="HNC2" s="275"/>
      <c r="HND2" s="279"/>
      <c r="HNE2" s="275"/>
      <c r="HNF2" s="279"/>
      <c r="HNG2" s="275"/>
      <c r="HNH2" s="279"/>
      <c r="HNI2" s="275"/>
      <c r="HNJ2" s="279"/>
      <c r="HNK2" s="275"/>
      <c r="HNL2" s="279"/>
      <c r="HNM2" s="275"/>
      <c r="HNN2" s="279"/>
      <c r="HNO2" s="275"/>
      <c r="HNP2" s="279"/>
      <c r="HNQ2" s="275"/>
      <c r="HNR2" s="279"/>
      <c r="HNS2" s="275"/>
      <c r="HNT2" s="279"/>
      <c r="HNU2" s="275"/>
      <c r="HNV2" s="279"/>
      <c r="HNW2" s="275"/>
      <c r="HNX2" s="279"/>
      <c r="HNY2" s="275"/>
      <c r="HNZ2" s="279"/>
      <c r="HOA2" s="275"/>
      <c r="HOB2" s="279"/>
      <c r="HOC2" s="275"/>
      <c r="HOD2" s="279"/>
      <c r="HOE2" s="275"/>
      <c r="HOF2" s="279"/>
      <c r="HOG2" s="275"/>
      <c r="HOH2" s="279"/>
      <c r="HOI2" s="275"/>
      <c r="HOJ2" s="279"/>
      <c r="HOK2" s="275"/>
      <c r="HOL2" s="279"/>
      <c r="HOM2" s="275"/>
      <c r="HON2" s="279"/>
      <c r="HOO2" s="275"/>
      <c r="HOP2" s="279"/>
      <c r="HOQ2" s="275"/>
      <c r="HOR2" s="279"/>
      <c r="HOS2" s="275"/>
      <c r="HOT2" s="279"/>
      <c r="HOU2" s="275"/>
      <c r="HOV2" s="279"/>
      <c r="HOW2" s="275"/>
      <c r="HOX2" s="279"/>
      <c r="HOY2" s="275"/>
      <c r="HOZ2" s="279"/>
      <c r="HPA2" s="275"/>
      <c r="HPB2" s="279"/>
      <c r="HPC2" s="275"/>
      <c r="HPD2" s="279"/>
      <c r="HPE2" s="275"/>
      <c r="HPF2" s="279"/>
      <c r="HPG2" s="275"/>
      <c r="HPH2" s="279"/>
      <c r="HPI2" s="275"/>
      <c r="HPJ2" s="279"/>
      <c r="HPK2" s="275"/>
      <c r="HPL2" s="279"/>
      <c r="HPM2" s="275"/>
      <c r="HPN2" s="279"/>
      <c r="HPO2" s="275"/>
      <c r="HPP2" s="279"/>
      <c r="HPQ2" s="275"/>
      <c r="HPR2" s="279"/>
      <c r="HPS2" s="275"/>
      <c r="HPT2" s="279"/>
      <c r="HPU2" s="275"/>
      <c r="HPV2" s="279"/>
      <c r="HPW2" s="275"/>
      <c r="HPX2" s="279"/>
      <c r="HPY2" s="275"/>
      <c r="HPZ2" s="279"/>
      <c r="HQA2" s="275"/>
      <c r="HQB2" s="279"/>
      <c r="HQC2" s="275"/>
      <c r="HQD2" s="279"/>
      <c r="HQE2" s="275"/>
      <c r="HQF2" s="279"/>
      <c r="HQG2" s="275"/>
      <c r="HQH2" s="279"/>
      <c r="HQI2" s="275"/>
      <c r="HQJ2" s="279"/>
      <c r="HQK2" s="275"/>
      <c r="HQL2" s="279"/>
      <c r="HQM2" s="275"/>
      <c r="HQN2" s="279"/>
      <c r="HQO2" s="275"/>
      <c r="HQP2" s="279"/>
      <c r="HQQ2" s="275"/>
      <c r="HQR2" s="279"/>
      <c r="HQS2" s="275"/>
      <c r="HQT2" s="279"/>
      <c r="HQU2" s="275"/>
      <c r="HQV2" s="279"/>
      <c r="HQW2" s="275"/>
      <c r="HQX2" s="279"/>
      <c r="HQY2" s="275"/>
      <c r="HQZ2" s="279"/>
      <c r="HRA2" s="275"/>
      <c r="HRB2" s="279"/>
      <c r="HRC2" s="275"/>
      <c r="HRD2" s="279"/>
      <c r="HRE2" s="275"/>
      <c r="HRF2" s="279"/>
      <c r="HRG2" s="275"/>
      <c r="HRH2" s="279"/>
      <c r="HRI2" s="275"/>
      <c r="HRJ2" s="279"/>
      <c r="HRK2" s="275"/>
      <c r="HRL2" s="279"/>
      <c r="HRM2" s="275"/>
      <c r="HRN2" s="279"/>
      <c r="HRO2" s="275"/>
      <c r="HRP2" s="279"/>
      <c r="HRQ2" s="275"/>
      <c r="HRR2" s="279"/>
      <c r="HRS2" s="275"/>
      <c r="HRT2" s="279"/>
      <c r="HRU2" s="275"/>
      <c r="HRV2" s="279"/>
      <c r="HRW2" s="275"/>
      <c r="HRX2" s="279"/>
      <c r="HRY2" s="275"/>
      <c r="HRZ2" s="279"/>
      <c r="HSA2" s="275"/>
      <c r="HSB2" s="279"/>
      <c r="HSC2" s="275"/>
      <c r="HSD2" s="279"/>
      <c r="HSE2" s="275"/>
      <c r="HSF2" s="279"/>
      <c r="HSG2" s="275"/>
      <c r="HSH2" s="279"/>
      <c r="HSI2" s="275"/>
      <c r="HSJ2" s="279"/>
      <c r="HSK2" s="275"/>
      <c r="HSL2" s="279"/>
      <c r="HSM2" s="275"/>
      <c r="HSN2" s="279"/>
      <c r="HSO2" s="275"/>
      <c r="HSP2" s="279"/>
      <c r="HSQ2" s="275"/>
      <c r="HSR2" s="279"/>
      <c r="HSS2" s="275"/>
      <c r="HST2" s="279"/>
      <c r="HSU2" s="275"/>
      <c r="HSV2" s="279"/>
      <c r="HSW2" s="275"/>
      <c r="HSX2" s="279"/>
      <c r="HSY2" s="275"/>
      <c r="HSZ2" s="279"/>
      <c r="HTA2" s="275"/>
      <c r="HTB2" s="279"/>
      <c r="HTC2" s="275"/>
      <c r="HTD2" s="279"/>
      <c r="HTE2" s="275"/>
      <c r="HTF2" s="279"/>
      <c r="HTG2" s="275"/>
      <c r="HTH2" s="279"/>
      <c r="HTI2" s="275"/>
      <c r="HTJ2" s="279"/>
      <c r="HTK2" s="275"/>
      <c r="HTL2" s="279"/>
      <c r="HTM2" s="275"/>
      <c r="HTN2" s="279"/>
      <c r="HTO2" s="275"/>
      <c r="HTP2" s="279"/>
      <c r="HTQ2" s="275"/>
      <c r="HTR2" s="279"/>
      <c r="HTS2" s="275"/>
      <c r="HTT2" s="279"/>
      <c r="HTU2" s="275"/>
      <c r="HTV2" s="279"/>
      <c r="HTW2" s="275"/>
      <c r="HTX2" s="279"/>
      <c r="HTY2" s="275"/>
      <c r="HTZ2" s="279"/>
      <c r="HUA2" s="275"/>
      <c r="HUB2" s="279"/>
      <c r="HUC2" s="275"/>
      <c r="HUD2" s="279"/>
      <c r="HUE2" s="275"/>
      <c r="HUF2" s="279"/>
      <c r="HUG2" s="275"/>
      <c r="HUH2" s="279"/>
      <c r="HUI2" s="275"/>
      <c r="HUJ2" s="279"/>
      <c r="HUK2" s="275"/>
      <c r="HUL2" s="279"/>
      <c r="HUM2" s="275"/>
      <c r="HUN2" s="279"/>
      <c r="HUO2" s="275"/>
      <c r="HUP2" s="279"/>
      <c r="HUQ2" s="275"/>
      <c r="HUR2" s="279"/>
      <c r="HUS2" s="275"/>
      <c r="HUT2" s="279"/>
      <c r="HUU2" s="275"/>
      <c r="HUV2" s="279"/>
      <c r="HUW2" s="275"/>
      <c r="HUX2" s="279"/>
      <c r="HUY2" s="275"/>
      <c r="HUZ2" s="279"/>
      <c r="HVA2" s="275"/>
      <c r="HVB2" s="279"/>
      <c r="HVC2" s="275"/>
      <c r="HVD2" s="279"/>
      <c r="HVE2" s="275"/>
      <c r="HVF2" s="279"/>
      <c r="HVG2" s="275"/>
      <c r="HVH2" s="279"/>
      <c r="HVI2" s="275"/>
      <c r="HVJ2" s="279"/>
      <c r="HVK2" s="275"/>
      <c r="HVL2" s="279"/>
      <c r="HVM2" s="275"/>
      <c r="HVN2" s="279"/>
      <c r="HVO2" s="275"/>
      <c r="HVP2" s="279"/>
      <c r="HVQ2" s="275"/>
      <c r="HVR2" s="279"/>
      <c r="HVS2" s="275"/>
      <c r="HVT2" s="279"/>
      <c r="HVU2" s="275"/>
      <c r="HVV2" s="279"/>
      <c r="HVW2" s="275"/>
      <c r="HVX2" s="279"/>
      <c r="HVY2" s="275"/>
      <c r="HVZ2" s="279"/>
      <c r="HWA2" s="275"/>
      <c r="HWB2" s="279"/>
      <c r="HWC2" s="275"/>
      <c r="HWD2" s="279"/>
      <c r="HWE2" s="275"/>
      <c r="HWF2" s="279"/>
      <c r="HWG2" s="275"/>
      <c r="HWH2" s="279"/>
      <c r="HWI2" s="275"/>
      <c r="HWJ2" s="279"/>
      <c r="HWK2" s="275"/>
      <c r="HWL2" s="279"/>
      <c r="HWM2" s="275"/>
      <c r="HWN2" s="279"/>
      <c r="HWO2" s="275"/>
      <c r="HWP2" s="279"/>
      <c r="HWQ2" s="275"/>
      <c r="HWR2" s="279"/>
      <c r="HWS2" s="275"/>
      <c r="HWT2" s="279"/>
      <c r="HWU2" s="275"/>
      <c r="HWV2" s="279"/>
      <c r="HWW2" s="275"/>
      <c r="HWX2" s="279"/>
      <c r="HWY2" s="275"/>
      <c r="HWZ2" s="279"/>
      <c r="HXA2" s="275"/>
      <c r="HXB2" s="279"/>
      <c r="HXC2" s="275"/>
      <c r="HXD2" s="279"/>
      <c r="HXE2" s="275"/>
      <c r="HXF2" s="279"/>
      <c r="HXG2" s="275"/>
      <c r="HXH2" s="279"/>
      <c r="HXI2" s="275"/>
      <c r="HXJ2" s="279"/>
      <c r="HXK2" s="275"/>
      <c r="HXL2" s="279"/>
      <c r="HXM2" s="275"/>
      <c r="HXN2" s="279"/>
      <c r="HXO2" s="275"/>
      <c r="HXP2" s="279"/>
      <c r="HXQ2" s="275"/>
      <c r="HXR2" s="279"/>
      <c r="HXS2" s="275"/>
      <c r="HXT2" s="279"/>
      <c r="HXU2" s="275"/>
      <c r="HXV2" s="279"/>
      <c r="HXW2" s="275"/>
      <c r="HXX2" s="279"/>
      <c r="HXY2" s="275"/>
      <c r="HXZ2" s="279"/>
      <c r="HYA2" s="275"/>
      <c r="HYB2" s="279"/>
      <c r="HYC2" s="275"/>
      <c r="HYD2" s="279"/>
      <c r="HYE2" s="275"/>
      <c r="HYF2" s="279"/>
      <c r="HYG2" s="275"/>
      <c r="HYH2" s="279"/>
      <c r="HYI2" s="275"/>
      <c r="HYJ2" s="279"/>
      <c r="HYK2" s="275"/>
      <c r="HYL2" s="279"/>
      <c r="HYM2" s="275"/>
      <c r="HYN2" s="279"/>
      <c r="HYO2" s="275"/>
      <c r="HYP2" s="279"/>
      <c r="HYQ2" s="275"/>
      <c r="HYR2" s="279"/>
      <c r="HYS2" s="275"/>
      <c r="HYT2" s="279"/>
      <c r="HYU2" s="275"/>
      <c r="HYV2" s="279"/>
      <c r="HYW2" s="275"/>
      <c r="HYX2" s="279"/>
      <c r="HYY2" s="275"/>
      <c r="HYZ2" s="279"/>
      <c r="HZA2" s="275"/>
      <c r="HZB2" s="279"/>
      <c r="HZC2" s="275"/>
      <c r="HZD2" s="279"/>
      <c r="HZE2" s="275"/>
      <c r="HZF2" s="279"/>
      <c r="HZG2" s="275"/>
      <c r="HZH2" s="279"/>
      <c r="HZI2" s="275"/>
      <c r="HZJ2" s="279"/>
      <c r="HZK2" s="275"/>
      <c r="HZL2" s="279"/>
      <c r="HZM2" s="275"/>
      <c r="HZN2" s="279"/>
      <c r="HZO2" s="275"/>
      <c r="HZP2" s="279"/>
      <c r="HZQ2" s="275"/>
      <c r="HZR2" s="279"/>
      <c r="HZS2" s="275"/>
      <c r="HZT2" s="279"/>
      <c r="HZU2" s="275"/>
      <c r="HZV2" s="279"/>
      <c r="HZW2" s="275"/>
      <c r="HZX2" s="279"/>
      <c r="HZY2" s="275"/>
      <c r="HZZ2" s="279"/>
      <c r="IAA2" s="275"/>
      <c r="IAB2" s="279"/>
      <c r="IAC2" s="275"/>
      <c r="IAD2" s="279"/>
      <c r="IAE2" s="275"/>
      <c r="IAF2" s="279"/>
      <c r="IAG2" s="275"/>
      <c r="IAH2" s="279"/>
      <c r="IAI2" s="275"/>
      <c r="IAJ2" s="279"/>
      <c r="IAK2" s="275"/>
      <c r="IAL2" s="279"/>
      <c r="IAM2" s="275"/>
      <c r="IAN2" s="279"/>
      <c r="IAO2" s="275"/>
      <c r="IAP2" s="279"/>
      <c r="IAQ2" s="275"/>
      <c r="IAR2" s="279"/>
      <c r="IAS2" s="275"/>
      <c r="IAT2" s="279"/>
      <c r="IAU2" s="275"/>
      <c r="IAV2" s="279"/>
      <c r="IAW2" s="275"/>
      <c r="IAX2" s="279"/>
      <c r="IAY2" s="275"/>
      <c r="IAZ2" s="279"/>
      <c r="IBA2" s="275"/>
      <c r="IBB2" s="279"/>
      <c r="IBC2" s="275"/>
      <c r="IBD2" s="279"/>
      <c r="IBE2" s="275"/>
      <c r="IBF2" s="279"/>
      <c r="IBG2" s="275"/>
      <c r="IBH2" s="279"/>
      <c r="IBI2" s="275"/>
      <c r="IBJ2" s="279"/>
      <c r="IBK2" s="275"/>
      <c r="IBL2" s="279"/>
      <c r="IBM2" s="275"/>
      <c r="IBN2" s="279"/>
      <c r="IBO2" s="275"/>
      <c r="IBP2" s="279"/>
      <c r="IBQ2" s="275"/>
      <c r="IBR2" s="279"/>
      <c r="IBS2" s="275"/>
      <c r="IBT2" s="279"/>
      <c r="IBU2" s="275"/>
      <c r="IBV2" s="279"/>
      <c r="IBW2" s="275"/>
      <c r="IBX2" s="279"/>
      <c r="IBY2" s="275"/>
      <c r="IBZ2" s="279"/>
      <c r="ICA2" s="275"/>
      <c r="ICB2" s="279"/>
      <c r="ICC2" s="275"/>
      <c r="ICD2" s="279"/>
      <c r="ICE2" s="275"/>
      <c r="ICF2" s="279"/>
      <c r="ICG2" s="275"/>
      <c r="ICH2" s="279"/>
      <c r="ICI2" s="275"/>
      <c r="ICJ2" s="279"/>
      <c r="ICK2" s="275"/>
      <c r="ICL2" s="279"/>
      <c r="ICM2" s="275"/>
      <c r="ICN2" s="279"/>
      <c r="ICO2" s="275"/>
      <c r="ICP2" s="279"/>
      <c r="ICQ2" s="275"/>
      <c r="ICR2" s="279"/>
      <c r="ICS2" s="275"/>
      <c r="ICT2" s="279"/>
      <c r="ICU2" s="275"/>
      <c r="ICV2" s="279"/>
      <c r="ICW2" s="275"/>
      <c r="ICX2" s="279"/>
      <c r="ICY2" s="275"/>
      <c r="ICZ2" s="279"/>
      <c r="IDA2" s="275"/>
      <c r="IDB2" s="279"/>
      <c r="IDC2" s="275"/>
      <c r="IDD2" s="279"/>
      <c r="IDE2" s="275"/>
      <c r="IDF2" s="279"/>
      <c r="IDG2" s="275"/>
      <c r="IDH2" s="279"/>
      <c r="IDI2" s="275"/>
      <c r="IDJ2" s="279"/>
      <c r="IDK2" s="275"/>
      <c r="IDL2" s="279"/>
      <c r="IDM2" s="275"/>
      <c r="IDN2" s="279"/>
      <c r="IDO2" s="275"/>
      <c r="IDP2" s="279"/>
      <c r="IDQ2" s="275"/>
      <c r="IDR2" s="279"/>
      <c r="IDS2" s="275"/>
      <c r="IDT2" s="279"/>
      <c r="IDU2" s="275"/>
      <c r="IDV2" s="279"/>
      <c r="IDW2" s="275"/>
      <c r="IDX2" s="279"/>
      <c r="IDY2" s="275"/>
      <c r="IDZ2" s="279"/>
      <c r="IEA2" s="275"/>
      <c r="IEB2" s="279"/>
      <c r="IEC2" s="275"/>
      <c r="IED2" s="279"/>
      <c r="IEE2" s="275"/>
      <c r="IEF2" s="279"/>
      <c r="IEG2" s="275"/>
      <c r="IEH2" s="279"/>
      <c r="IEI2" s="275"/>
      <c r="IEJ2" s="279"/>
      <c r="IEK2" s="275"/>
      <c r="IEL2" s="279"/>
      <c r="IEM2" s="275"/>
      <c r="IEN2" s="279"/>
      <c r="IEO2" s="275"/>
      <c r="IEP2" s="279"/>
      <c r="IEQ2" s="275"/>
      <c r="IER2" s="279"/>
      <c r="IES2" s="275"/>
      <c r="IET2" s="279"/>
      <c r="IEU2" s="275"/>
      <c r="IEV2" s="279"/>
      <c r="IEW2" s="275"/>
      <c r="IEX2" s="279"/>
      <c r="IEY2" s="275"/>
      <c r="IEZ2" s="279"/>
      <c r="IFA2" s="275"/>
      <c r="IFB2" s="279"/>
      <c r="IFC2" s="275"/>
      <c r="IFD2" s="279"/>
      <c r="IFE2" s="275"/>
      <c r="IFF2" s="279"/>
      <c r="IFG2" s="275"/>
      <c r="IFH2" s="279"/>
      <c r="IFI2" s="275"/>
      <c r="IFJ2" s="279"/>
      <c r="IFK2" s="275"/>
      <c r="IFL2" s="279"/>
      <c r="IFM2" s="275"/>
      <c r="IFN2" s="279"/>
      <c r="IFO2" s="275"/>
      <c r="IFP2" s="279"/>
      <c r="IFQ2" s="275"/>
      <c r="IFR2" s="279"/>
      <c r="IFS2" s="275"/>
      <c r="IFT2" s="279"/>
      <c r="IFU2" s="275"/>
      <c r="IFV2" s="279"/>
      <c r="IFW2" s="275"/>
      <c r="IFX2" s="279"/>
      <c r="IFY2" s="275"/>
      <c r="IFZ2" s="279"/>
      <c r="IGA2" s="275"/>
      <c r="IGB2" s="279"/>
      <c r="IGC2" s="275"/>
      <c r="IGD2" s="279"/>
      <c r="IGE2" s="275"/>
      <c r="IGF2" s="279"/>
      <c r="IGG2" s="275"/>
      <c r="IGH2" s="279"/>
      <c r="IGI2" s="275"/>
      <c r="IGJ2" s="279"/>
      <c r="IGK2" s="275"/>
      <c r="IGL2" s="279"/>
      <c r="IGM2" s="275"/>
      <c r="IGN2" s="279"/>
      <c r="IGO2" s="275"/>
      <c r="IGP2" s="279"/>
      <c r="IGQ2" s="275"/>
      <c r="IGR2" s="279"/>
      <c r="IGS2" s="275"/>
      <c r="IGT2" s="279"/>
      <c r="IGU2" s="275"/>
      <c r="IGV2" s="279"/>
      <c r="IGW2" s="275"/>
      <c r="IGX2" s="279"/>
      <c r="IGY2" s="275"/>
      <c r="IGZ2" s="279"/>
      <c r="IHA2" s="275"/>
      <c r="IHB2" s="279"/>
      <c r="IHC2" s="275"/>
      <c r="IHD2" s="279"/>
      <c r="IHE2" s="275"/>
      <c r="IHF2" s="279"/>
      <c r="IHG2" s="275"/>
      <c r="IHH2" s="279"/>
      <c r="IHI2" s="275"/>
      <c r="IHJ2" s="279"/>
      <c r="IHK2" s="275"/>
      <c r="IHL2" s="279"/>
      <c r="IHM2" s="275"/>
      <c r="IHN2" s="279"/>
      <c r="IHO2" s="275"/>
      <c r="IHP2" s="279"/>
      <c r="IHQ2" s="275"/>
      <c r="IHR2" s="279"/>
      <c r="IHS2" s="275"/>
      <c r="IHT2" s="279"/>
      <c r="IHU2" s="275"/>
      <c r="IHV2" s="279"/>
      <c r="IHW2" s="275"/>
      <c r="IHX2" s="279"/>
      <c r="IHY2" s="275"/>
      <c r="IHZ2" s="279"/>
      <c r="IIA2" s="275"/>
      <c r="IIB2" s="279"/>
      <c r="IIC2" s="275"/>
      <c r="IID2" s="279"/>
      <c r="IIE2" s="275"/>
      <c r="IIF2" s="279"/>
      <c r="IIG2" s="275"/>
      <c r="IIH2" s="279"/>
      <c r="III2" s="275"/>
      <c r="IIJ2" s="279"/>
      <c r="IIK2" s="275"/>
      <c r="IIL2" s="279"/>
      <c r="IIM2" s="275"/>
      <c r="IIN2" s="279"/>
      <c r="IIO2" s="275"/>
      <c r="IIP2" s="279"/>
      <c r="IIQ2" s="275"/>
      <c r="IIR2" s="279"/>
      <c r="IIS2" s="275"/>
      <c r="IIT2" s="279"/>
      <c r="IIU2" s="275"/>
      <c r="IIV2" s="279"/>
      <c r="IIW2" s="275"/>
      <c r="IIX2" s="279"/>
      <c r="IIY2" s="275"/>
      <c r="IIZ2" s="279"/>
      <c r="IJA2" s="275"/>
      <c r="IJB2" s="279"/>
      <c r="IJC2" s="275"/>
      <c r="IJD2" s="279"/>
      <c r="IJE2" s="275"/>
      <c r="IJF2" s="279"/>
      <c r="IJG2" s="275"/>
      <c r="IJH2" s="279"/>
      <c r="IJI2" s="275"/>
      <c r="IJJ2" s="279"/>
      <c r="IJK2" s="275"/>
      <c r="IJL2" s="279"/>
      <c r="IJM2" s="275"/>
      <c r="IJN2" s="279"/>
      <c r="IJO2" s="275"/>
      <c r="IJP2" s="279"/>
      <c r="IJQ2" s="275"/>
      <c r="IJR2" s="279"/>
      <c r="IJS2" s="275"/>
      <c r="IJT2" s="279"/>
      <c r="IJU2" s="275"/>
      <c r="IJV2" s="279"/>
      <c r="IJW2" s="275"/>
      <c r="IJX2" s="279"/>
      <c r="IJY2" s="275"/>
      <c r="IJZ2" s="279"/>
      <c r="IKA2" s="275"/>
      <c r="IKB2" s="279"/>
      <c r="IKC2" s="275"/>
      <c r="IKD2" s="279"/>
      <c r="IKE2" s="275"/>
      <c r="IKF2" s="279"/>
      <c r="IKG2" s="275"/>
      <c r="IKH2" s="279"/>
      <c r="IKI2" s="275"/>
      <c r="IKJ2" s="279"/>
      <c r="IKK2" s="275"/>
      <c r="IKL2" s="279"/>
      <c r="IKM2" s="275"/>
      <c r="IKN2" s="279"/>
      <c r="IKO2" s="275"/>
      <c r="IKP2" s="279"/>
      <c r="IKQ2" s="275"/>
      <c r="IKR2" s="279"/>
      <c r="IKS2" s="275"/>
      <c r="IKT2" s="279"/>
      <c r="IKU2" s="275"/>
      <c r="IKV2" s="279"/>
      <c r="IKW2" s="275"/>
      <c r="IKX2" s="279"/>
      <c r="IKY2" s="275"/>
      <c r="IKZ2" s="279"/>
      <c r="ILA2" s="275"/>
      <c r="ILB2" s="279"/>
      <c r="ILC2" s="275"/>
      <c r="ILD2" s="279"/>
      <c r="ILE2" s="275"/>
      <c r="ILF2" s="279"/>
      <c r="ILG2" s="275"/>
      <c r="ILH2" s="279"/>
      <c r="ILI2" s="275"/>
      <c r="ILJ2" s="279"/>
      <c r="ILK2" s="275"/>
      <c r="ILL2" s="279"/>
      <c r="ILM2" s="275"/>
      <c r="ILN2" s="279"/>
      <c r="ILO2" s="275"/>
      <c r="ILP2" s="279"/>
      <c r="ILQ2" s="275"/>
      <c r="ILR2" s="279"/>
      <c r="ILS2" s="275"/>
      <c r="ILT2" s="279"/>
      <c r="ILU2" s="275"/>
      <c r="ILV2" s="279"/>
      <c r="ILW2" s="275"/>
      <c r="ILX2" s="279"/>
      <c r="ILY2" s="275"/>
      <c r="ILZ2" s="279"/>
      <c r="IMA2" s="275"/>
      <c r="IMB2" s="279"/>
      <c r="IMC2" s="275"/>
      <c r="IMD2" s="279"/>
      <c r="IME2" s="275"/>
      <c r="IMF2" s="279"/>
      <c r="IMG2" s="275"/>
      <c r="IMH2" s="279"/>
      <c r="IMI2" s="275"/>
      <c r="IMJ2" s="279"/>
      <c r="IMK2" s="275"/>
      <c r="IML2" s="279"/>
      <c r="IMM2" s="275"/>
      <c r="IMN2" s="279"/>
      <c r="IMO2" s="275"/>
      <c r="IMP2" s="279"/>
      <c r="IMQ2" s="275"/>
      <c r="IMR2" s="279"/>
      <c r="IMS2" s="275"/>
      <c r="IMT2" s="279"/>
      <c r="IMU2" s="275"/>
      <c r="IMV2" s="279"/>
      <c r="IMW2" s="275"/>
      <c r="IMX2" s="279"/>
      <c r="IMY2" s="275"/>
      <c r="IMZ2" s="279"/>
      <c r="INA2" s="275"/>
      <c r="INB2" s="279"/>
      <c r="INC2" s="275"/>
      <c r="IND2" s="279"/>
      <c r="INE2" s="275"/>
      <c r="INF2" s="279"/>
      <c r="ING2" s="275"/>
      <c r="INH2" s="279"/>
      <c r="INI2" s="275"/>
      <c r="INJ2" s="279"/>
      <c r="INK2" s="275"/>
      <c r="INL2" s="279"/>
      <c r="INM2" s="275"/>
      <c r="INN2" s="279"/>
      <c r="INO2" s="275"/>
      <c r="INP2" s="279"/>
      <c r="INQ2" s="275"/>
      <c r="INR2" s="279"/>
      <c r="INS2" s="275"/>
      <c r="INT2" s="279"/>
      <c r="INU2" s="275"/>
      <c r="INV2" s="279"/>
      <c r="INW2" s="275"/>
      <c r="INX2" s="279"/>
      <c r="INY2" s="275"/>
      <c r="INZ2" s="279"/>
      <c r="IOA2" s="275"/>
      <c r="IOB2" s="279"/>
      <c r="IOC2" s="275"/>
      <c r="IOD2" s="279"/>
      <c r="IOE2" s="275"/>
      <c r="IOF2" s="279"/>
      <c r="IOG2" s="275"/>
      <c r="IOH2" s="279"/>
      <c r="IOI2" s="275"/>
      <c r="IOJ2" s="279"/>
      <c r="IOK2" s="275"/>
      <c r="IOL2" s="279"/>
      <c r="IOM2" s="275"/>
      <c r="ION2" s="279"/>
      <c r="IOO2" s="275"/>
      <c r="IOP2" s="279"/>
      <c r="IOQ2" s="275"/>
      <c r="IOR2" s="279"/>
      <c r="IOS2" s="275"/>
      <c r="IOT2" s="279"/>
      <c r="IOU2" s="275"/>
      <c r="IOV2" s="279"/>
      <c r="IOW2" s="275"/>
      <c r="IOX2" s="279"/>
      <c r="IOY2" s="275"/>
      <c r="IOZ2" s="279"/>
      <c r="IPA2" s="275"/>
      <c r="IPB2" s="279"/>
      <c r="IPC2" s="275"/>
      <c r="IPD2" s="279"/>
      <c r="IPE2" s="275"/>
      <c r="IPF2" s="279"/>
      <c r="IPG2" s="275"/>
      <c r="IPH2" s="279"/>
      <c r="IPI2" s="275"/>
      <c r="IPJ2" s="279"/>
      <c r="IPK2" s="275"/>
      <c r="IPL2" s="279"/>
      <c r="IPM2" s="275"/>
      <c r="IPN2" s="279"/>
      <c r="IPO2" s="275"/>
      <c r="IPP2" s="279"/>
      <c r="IPQ2" s="275"/>
      <c r="IPR2" s="279"/>
      <c r="IPS2" s="275"/>
      <c r="IPT2" s="279"/>
      <c r="IPU2" s="275"/>
      <c r="IPV2" s="279"/>
      <c r="IPW2" s="275"/>
      <c r="IPX2" s="279"/>
      <c r="IPY2" s="275"/>
      <c r="IPZ2" s="279"/>
      <c r="IQA2" s="275"/>
      <c r="IQB2" s="279"/>
      <c r="IQC2" s="275"/>
      <c r="IQD2" s="279"/>
      <c r="IQE2" s="275"/>
      <c r="IQF2" s="279"/>
      <c r="IQG2" s="275"/>
      <c r="IQH2" s="279"/>
      <c r="IQI2" s="275"/>
      <c r="IQJ2" s="279"/>
      <c r="IQK2" s="275"/>
      <c r="IQL2" s="279"/>
      <c r="IQM2" s="275"/>
      <c r="IQN2" s="279"/>
      <c r="IQO2" s="275"/>
      <c r="IQP2" s="279"/>
      <c r="IQQ2" s="275"/>
      <c r="IQR2" s="279"/>
      <c r="IQS2" s="275"/>
      <c r="IQT2" s="279"/>
      <c r="IQU2" s="275"/>
      <c r="IQV2" s="279"/>
      <c r="IQW2" s="275"/>
      <c r="IQX2" s="279"/>
      <c r="IQY2" s="275"/>
      <c r="IQZ2" s="279"/>
      <c r="IRA2" s="275"/>
      <c r="IRB2" s="279"/>
      <c r="IRC2" s="275"/>
      <c r="IRD2" s="279"/>
      <c r="IRE2" s="275"/>
      <c r="IRF2" s="279"/>
      <c r="IRG2" s="275"/>
      <c r="IRH2" s="279"/>
      <c r="IRI2" s="275"/>
      <c r="IRJ2" s="279"/>
      <c r="IRK2" s="275"/>
      <c r="IRL2" s="279"/>
      <c r="IRM2" s="275"/>
      <c r="IRN2" s="279"/>
      <c r="IRO2" s="275"/>
      <c r="IRP2" s="279"/>
      <c r="IRQ2" s="275"/>
      <c r="IRR2" s="279"/>
      <c r="IRS2" s="275"/>
      <c r="IRT2" s="279"/>
      <c r="IRU2" s="275"/>
      <c r="IRV2" s="279"/>
      <c r="IRW2" s="275"/>
      <c r="IRX2" s="279"/>
      <c r="IRY2" s="275"/>
      <c r="IRZ2" s="279"/>
      <c r="ISA2" s="275"/>
      <c r="ISB2" s="279"/>
      <c r="ISC2" s="275"/>
      <c r="ISD2" s="279"/>
      <c r="ISE2" s="275"/>
      <c r="ISF2" s="279"/>
      <c r="ISG2" s="275"/>
      <c r="ISH2" s="279"/>
      <c r="ISI2" s="275"/>
      <c r="ISJ2" s="279"/>
      <c r="ISK2" s="275"/>
      <c r="ISL2" s="279"/>
      <c r="ISM2" s="275"/>
      <c r="ISN2" s="279"/>
      <c r="ISO2" s="275"/>
      <c r="ISP2" s="279"/>
      <c r="ISQ2" s="275"/>
      <c r="ISR2" s="279"/>
      <c r="ISS2" s="275"/>
      <c r="IST2" s="279"/>
      <c r="ISU2" s="275"/>
      <c r="ISV2" s="279"/>
      <c r="ISW2" s="275"/>
      <c r="ISX2" s="279"/>
      <c r="ISY2" s="275"/>
      <c r="ISZ2" s="279"/>
      <c r="ITA2" s="275"/>
      <c r="ITB2" s="279"/>
      <c r="ITC2" s="275"/>
      <c r="ITD2" s="279"/>
      <c r="ITE2" s="275"/>
      <c r="ITF2" s="279"/>
      <c r="ITG2" s="275"/>
      <c r="ITH2" s="279"/>
      <c r="ITI2" s="275"/>
      <c r="ITJ2" s="279"/>
      <c r="ITK2" s="275"/>
      <c r="ITL2" s="279"/>
      <c r="ITM2" s="275"/>
      <c r="ITN2" s="279"/>
      <c r="ITO2" s="275"/>
      <c r="ITP2" s="279"/>
      <c r="ITQ2" s="275"/>
      <c r="ITR2" s="279"/>
      <c r="ITS2" s="275"/>
      <c r="ITT2" s="279"/>
      <c r="ITU2" s="275"/>
      <c r="ITV2" s="279"/>
      <c r="ITW2" s="275"/>
      <c r="ITX2" s="279"/>
      <c r="ITY2" s="275"/>
      <c r="ITZ2" s="279"/>
      <c r="IUA2" s="275"/>
      <c r="IUB2" s="279"/>
      <c r="IUC2" s="275"/>
      <c r="IUD2" s="279"/>
      <c r="IUE2" s="275"/>
      <c r="IUF2" s="279"/>
      <c r="IUG2" s="275"/>
      <c r="IUH2" s="279"/>
      <c r="IUI2" s="275"/>
      <c r="IUJ2" s="279"/>
      <c r="IUK2" s="275"/>
      <c r="IUL2" s="279"/>
      <c r="IUM2" s="275"/>
      <c r="IUN2" s="279"/>
      <c r="IUO2" s="275"/>
      <c r="IUP2" s="279"/>
      <c r="IUQ2" s="275"/>
      <c r="IUR2" s="279"/>
      <c r="IUS2" s="275"/>
      <c r="IUT2" s="279"/>
      <c r="IUU2" s="275"/>
      <c r="IUV2" s="279"/>
      <c r="IUW2" s="275"/>
      <c r="IUX2" s="279"/>
      <c r="IUY2" s="275"/>
      <c r="IUZ2" s="279"/>
      <c r="IVA2" s="275"/>
      <c r="IVB2" s="279"/>
      <c r="IVC2" s="275"/>
      <c r="IVD2" s="279"/>
      <c r="IVE2" s="275"/>
      <c r="IVF2" s="279"/>
      <c r="IVG2" s="275"/>
      <c r="IVH2" s="279"/>
      <c r="IVI2" s="275"/>
      <c r="IVJ2" s="279"/>
      <c r="IVK2" s="275"/>
      <c r="IVL2" s="279"/>
      <c r="IVM2" s="275"/>
      <c r="IVN2" s="279"/>
      <c r="IVO2" s="275"/>
      <c r="IVP2" s="279"/>
      <c r="IVQ2" s="275"/>
      <c r="IVR2" s="279"/>
      <c r="IVS2" s="275"/>
      <c r="IVT2" s="279"/>
      <c r="IVU2" s="275"/>
      <c r="IVV2" s="279"/>
      <c r="IVW2" s="275"/>
      <c r="IVX2" s="279"/>
      <c r="IVY2" s="275"/>
      <c r="IVZ2" s="279"/>
      <c r="IWA2" s="275"/>
      <c r="IWB2" s="279"/>
      <c r="IWC2" s="275"/>
      <c r="IWD2" s="279"/>
      <c r="IWE2" s="275"/>
      <c r="IWF2" s="279"/>
      <c r="IWG2" s="275"/>
      <c r="IWH2" s="279"/>
      <c r="IWI2" s="275"/>
      <c r="IWJ2" s="279"/>
      <c r="IWK2" s="275"/>
      <c r="IWL2" s="279"/>
      <c r="IWM2" s="275"/>
      <c r="IWN2" s="279"/>
      <c r="IWO2" s="275"/>
      <c r="IWP2" s="279"/>
      <c r="IWQ2" s="275"/>
      <c r="IWR2" s="279"/>
      <c r="IWS2" s="275"/>
      <c r="IWT2" s="279"/>
      <c r="IWU2" s="275"/>
      <c r="IWV2" s="279"/>
      <c r="IWW2" s="275"/>
      <c r="IWX2" s="279"/>
      <c r="IWY2" s="275"/>
      <c r="IWZ2" s="279"/>
      <c r="IXA2" s="275"/>
      <c r="IXB2" s="279"/>
      <c r="IXC2" s="275"/>
      <c r="IXD2" s="279"/>
      <c r="IXE2" s="275"/>
      <c r="IXF2" s="279"/>
      <c r="IXG2" s="275"/>
      <c r="IXH2" s="279"/>
      <c r="IXI2" s="275"/>
      <c r="IXJ2" s="279"/>
      <c r="IXK2" s="275"/>
      <c r="IXL2" s="279"/>
      <c r="IXM2" s="275"/>
      <c r="IXN2" s="279"/>
      <c r="IXO2" s="275"/>
      <c r="IXP2" s="279"/>
      <c r="IXQ2" s="275"/>
      <c r="IXR2" s="279"/>
      <c r="IXS2" s="275"/>
      <c r="IXT2" s="279"/>
      <c r="IXU2" s="275"/>
      <c r="IXV2" s="279"/>
      <c r="IXW2" s="275"/>
      <c r="IXX2" s="279"/>
      <c r="IXY2" s="275"/>
      <c r="IXZ2" s="279"/>
      <c r="IYA2" s="275"/>
      <c r="IYB2" s="279"/>
      <c r="IYC2" s="275"/>
      <c r="IYD2" s="279"/>
      <c r="IYE2" s="275"/>
      <c r="IYF2" s="279"/>
      <c r="IYG2" s="275"/>
      <c r="IYH2" s="279"/>
      <c r="IYI2" s="275"/>
      <c r="IYJ2" s="279"/>
      <c r="IYK2" s="275"/>
      <c r="IYL2" s="279"/>
      <c r="IYM2" s="275"/>
      <c r="IYN2" s="279"/>
      <c r="IYO2" s="275"/>
      <c r="IYP2" s="279"/>
      <c r="IYQ2" s="275"/>
      <c r="IYR2" s="279"/>
      <c r="IYS2" s="275"/>
      <c r="IYT2" s="279"/>
      <c r="IYU2" s="275"/>
      <c r="IYV2" s="279"/>
      <c r="IYW2" s="275"/>
      <c r="IYX2" s="279"/>
      <c r="IYY2" s="275"/>
      <c r="IYZ2" s="279"/>
      <c r="IZA2" s="275"/>
      <c r="IZB2" s="279"/>
      <c r="IZC2" s="275"/>
      <c r="IZD2" s="279"/>
      <c r="IZE2" s="275"/>
      <c r="IZF2" s="279"/>
      <c r="IZG2" s="275"/>
      <c r="IZH2" s="279"/>
      <c r="IZI2" s="275"/>
      <c r="IZJ2" s="279"/>
      <c r="IZK2" s="275"/>
      <c r="IZL2" s="279"/>
      <c r="IZM2" s="275"/>
      <c r="IZN2" s="279"/>
      <c r="IZO2" s="275"/>
      <c r="IZP2" s="279"/>
      <c r="IZQ2" s="275"/>
      <c r="IZR2" s="279"/>
      <c r="IZS2" s="275"/>
      <c r="IZT2" s="279"/>
      <c r="IZU2" s="275"/>
      <c r="IZV2" s="279"/>
      <c r="IZW2" s="275"/>
      <c r="IZX2" s="279"/>
      <c r="IZY2" s="275"/>
      <c r="IZZ2" s="279"/>
      <c r="JAA2" s="275"/>
      <c r="JAB2" s="279"/>
      <c r="JAC2" s="275"/>
      <c r="JAD2" s="279"/>
      <c r="JAE2" s="275"/>
      <c r="JAF2" s="279"/>
      <c r="JAG2" s="275"/>
      <c r="JAH2" s="279"/>
      <c r="JAI2" s="275"/>
      <c r="JAJ2" s="279"/>
      <c r="JAK2" s="275"/>
      <c r="JAL2" s="279"/>
      <c r="JAM2" s="275"/>
      <c r="JAN2" s="279"/>
      <c r="JAO2" s="275"/>
      <c r="JAP2" s="279"/>
      <c r="JAQ2" s="275"/>
      <c r="JAR2" s="279"/>
      <c r="JAS2" s="275"/>
      <c r="JAT2" s="279"/>
      <c r="JAU2" s="275"/>
      <c r="JAV2" s="279"/>
      <c r="JAW2" s="275"/>
      <c r="JAX2" s="279"/>
      <c r="JAY2" s="275"/>
      <c r="JAZ2" s="279"/>
      <c r="JBA2" s="275"/>
      <c r="JBB2" s="279"/>
      <c r="JBC2" s="275"/>
      <c r="JBD2" s="279"/>
      <c r="JBE2" s="275"/>
      <c r="JBF2" s="279"/>
      <c r="JBG2" s="275"/>
      <c r="JBH2" s="279"/>
      <c r="JBI2" s="275"/>
      <c r="JBJ2" s="279"/>
      <c r="JBK2" s="275"/>
      <c r="JBL2" s="279"/>
      <c r="JBM2" s="275"/>
      <c r="JBN2" s="279"/>
      <c r="JBO2" s="275"/>
      <c r="JBP2" s="279"/>
      <c r="JBQ2" s="275"/>
      <c r="JBR2" s="279"/>
      <c r="JBS2" s="275"/>
      <c r="JBT2" s="279"/>
      <c r="JBU2" s="275"/>
      <c r="JBV2" s="279"/>
      <c r="JBW2" s="275"/>
      <c r="JBX2" s="279"/>
      <c r="JBY2" s="275"/>
      <c r="JBZ2" s="279"/>
      <c r="JCA2" s="275"/>
      <c r="JCB2" s="279"/>
      <c r="JCC2" s="275"/>
      <c r="JCD2" s="279"/>
      <c r="JCE2" s="275"/>
      <c r="JCF2" s="279"/>
      <c r="JCG2" s="275"/>
      <c r="JCH2" s="279"/>
      <c r="JCI2" s="275"/>
      <c r="JCJ2" s="279"/>
      <c r="JCK2" s="275"/>
      <c r="JCL2" s="279"/>
      <c r="JCM2" s="275"/>
      <c r="JCN2" s="279"/>
      <c r="JCO2" s="275"/>
      <c r="JCP2" s="279"/>
      <c r="JCQ2" s="275"/>
      <c r="JCR2" s="279"/>
      <c r="JCS2" s="275"/>
      <c r="JCT2" s="279"/>
      <c r="JCU2" s="275"/>
      <c r="JCV2" s="279"/>
      <c r="JCW2" s="275"/>
      <c r="JCX2" s="279"/>
      <c r="JCY2" s="275"/>
      <c r="JCZ2" s="279"/>
      <c r="JDA2" s="275"/>
      <c r="JDB2" s="279"/>
      <c r="JDC2" s="275"/>
      <c r="JDD2" s="279"/>
      <c r="JDE2" s="275"/>
      <c r="JDF2" s="279"/>
      <c r="JDG2" s="275"/>
      <c r="JDH2" s="279"/>
      <c r="JDI2" s="275"/>
      <c r="JDJ2" s="279"/>
      <c r="JDK2" s="275"/>
      <c r="JDL2" s="279"/>
      <c r="JDM2" s="275"/>
      <c r="JDN2" s="279"/>
      <c r="JDO2" s="275"/>
      <c r="JDP2" s="279"/>
      <c r="JDQ2" s="275"/>
      <c r="JDR2" s="279"/>
      <c r="JDS2" s="275"/>
      <c r="JDT2" s="279"/>
      <c r="JDU2" s="275"/>
      <c r="JDV2" s="279"/>
      <c r="JDW2" s="275"/>
      <c r="JDX2" s="279"/>
      <c r="JDY2" s="275"/>
      <c r="JDZ2" s="279"/>
      <c r="JEA2" s="275"/>
      <c r="JEB2" s="279"/>
      <c r="JEC2" s="275"/>
      <c r="JED2" s="279"/>
      <c r="JEE2" s="275"/>
      <c r="JEF2" s="279"/>
      <c r="JEG2" s="275"/>
      <c r="JEH2" s="279"/>
      <c r="JEI2" s="275"/>
      <c r="JEJ2" s="279"/>
      <c r="JEK2" s="275"/>
      <c r="JEL2" s="279"/>
      <c r="JEM2" s="275"/>
      <c r="JEN2" s="279"/>
      <c r="JEO2" s="275"/>
      <c r="JEP2" s="279"/>
      <c r="JEQ2" s="275"/>
      <c r="JER2" s="279"/>
      <c r="JES2" s="275"/>
      <c r="JET2" s="279"/>
      <c r="JEU2" s="275"/>
      <c r="JEV2" s="279"/>
      <c r="JEW2" s="275"/>
      <c r="JEX2" s="279"/>
      <c r="JEY2" s="275"/>
      <c r="JEZ2" s="279"/>
      <c r="JFA2" s="275"/>
      <c r="JFB2" s="279"/>
      <c r="JFC2" s="275"/>
      <c r="JFD2" s="279"/>
      <c r="JFE2" s="275"/>
      <c r="JFF2" s="279"/>
      <c r="JFG2" s="275"/>
      <c r="JFH2" s="279"/>
      <c r="JFI2" s="275"/>
      <c r="JFJ2" s="279"/>
      <c r="JFK2" s="275"/>
      <c r="JFL2" s="279"/>
      <c r="JFM2" s="275"/>
      <c r="JFN2" s="279"/>
      <c r="JFO2" s="275"/>
      <c r="JFP2" s="279"/>
      <c r="JFQ2" s="275"/>
      <c r="JFR2" s="279"/>
      <c r="JFS2" s="275"/>
      <c r="JFT2" s="279"/>
      <c r="JFU2" s="275"/>
      <c r="JFV2" s="279"/>
      <c r="JFW2" s="275"/>
      <c r="JFX2" s="279"/>
      <c r="JFY2" s="275"/>
      <c r="JFZ2" s="279"/>
      <c r="JGA2" s="275"/>
      <c r="JGB2" s="279"/>
      <c r="JGC2" s="275"/>
      <c r="JGD2" s="279"/>
      <c r="JGE2" s="275"/>
      <c r="JGF2" s="279"/>
      <c r="JGG2" s="275"/>
      <c r="JGH2" s="279"/>
      <c r="JGI2" s="275"/>
      <c r="JGJ2" s="279"/>
      <c r="JGK2" s="275"/>
      <c r="JGL2" s="279"/>
      <c r="JGM2" s="275"/>
      <c r="JGN2" s="279"/>
      <c r="JGO2" s="275"/>
      <c r="JGP2" s="279"/>
      <c r="JGQ2" s="275"/>
      <c r="JGR2" s="279"/>
      <c r="JGS2" s="275"/>
      <c r="JGT2" s="279"/>
      <c r="JGU2" s="275"/>
      <c r="JGV2" s="279"/>
      <c r="JGW2" s="275"/>
      <c r="JGX2" s="279"/>
      <c r="JGY2" s="275"/>
      <c r="JGZ2" s="279"/>
      <c r="JHA2" s="275"/>
      <c r="JHB2" s="279"/>
      <c r="JHC2" s="275"/>
      <c r="JHD2" s="279"/>
      <c r="JHE2" s="275"/>
      <c r="JHF2" s="279"/>
      <c r="JHG2" s="275"/>
      <c r="JHH2" s="279"/>
      <c r="JHI2" s="275"/>
      <c r="JHJ2" s="279"/>
      <c r="JHK2" s="275"/>
      <c r="JHL2" s="279"/>
      <c r="JHM2" s="275"/>
      <c r="JHN2" s="279"/>
      <c r="JHO2" s="275"/>
      <c r="JHP2" s="279"/>
      <c r="JHQ2" s="275"/>
      <c r="JHR2" s="279"/>
      <c r="JHS2" s="275"/>
      <c r="JHT2" s="279"/>
      <c r="JHU2" s="275"/>
      <c r="JHV2" s="279"/>
      <c r="JHW2" s="275"/>
      <c r="JHX2" s="279"/>
      <c r="JHY2" s="275"/>
      <c r="JHZ2" s="279"/>
      <c r="JIA2" s="275"/>
      <c r="JIB2" s="279"/>
      <c r="JIC2" s="275"/>
      <c r="JID2" s="279"/>
      <c r="JIE2" s="275"/>
      <c r="JIF2" s="279"/>
      <c r="JIG2" s="275"/>
      <c r="JIH2" s="279"/>
      <c r="JII2" s="275"/>
      <c r="JIJ2" s="279"/>
      <c r="JIK2" s="275"/>
      <c r="JIL2" s="279"/>
      <c r="JIM2" s="275"/>
      <c r="JIN2" s="279"/>
      <c r="JIO2" s="275"/>
      <c r="JIP2" s="279"/>
      <c r="JIQ2" s="275"/>
      <c r="JIR2" s="279"/>
      <c r="JIS2" s="275"/>
      <c r="JIT2" s="279"/>
      <c r="JIU2" s="275"/>
      <c r="JIV2" s="279"/>
      <c r="JIW2" s="275"/>
      <c r="JIX2" s="279"/>
      <c r="JIY2" s="275"/>
      <c r="JIZ2" s="279"/>
      <c r="JJA2" s="275"/>
      <c r="JJB2" s="279"/>
      <c r="JJC2" s="275"/>
      <c r="JJD2" s="279"/>
      <c r="JJE2" s="275"/>
      <c r="JJF2" s="279"/>
      <c r="JJG2" s="275"/>
      <c r="JJH2" s="279"/>
      <c r="JJI2" s="275"/>
      <c r="JJJ2" s="279"/>
      <c r="JJK2" s="275"/>
      <c r="JJL2" s="279"/>
      <c r="JJM2" s="275"/>
      <c r="JJN2" s="279"/>
      <c r="JJO2" s="275"/>
      <c r="JJP2" s="279"/>
      <c r="JJQ2" s="275"/>
      <c r="JJR2" s="279"/>
      <c r="JJS2" s="275"/>
      <c r="JJT2" s="279"/>
      <c r="JJU2" s="275"/>
      <c r="JJV2" s="279"/>
      <c r="JJW2" s="275"/>
      <c r="JJX2" s="279"/>
      <c r="JJY2" s="275"/>
      <c r="JJZ2" s="279"/>
      <c r="JKA2" s="275"/>
      <c r="JKB2" s="279"/>
      <c r="JKC2" s="275"/>
      <c r="JKD2" s="279"/>
      <c r="JKE2" s="275"/>
      <c r="JKF2" s="279"/>
      <c r="JKG2" s="275"/>
      <c r="JKH2" s="279"/>
      <c r="JKI2" s="275"/>
      <c r="JKJ2" s="279"/>
      <c r="JKK2" s="275"/>
      <c r="JKL2" s="279"/>
      <c r="JKM2" s="275"/>
      <c r="JKN2" s="279"/>
      <c r="JKO2" s="275"/>
      <c r="JKP2" s="279"/>
      <c r="JKQ2" s="275"/>
      <c r="JKR2" s="279"/>
      <c r="JKS2" s="275"/>
      <c r="JKT2" s="279"/>
      <c r="JKU2" s="275"/>
      <c r="JKV2" s="279"/>
      <c r="JKW2" s="275"/>
      <c r="JKX2" s="279"/>
      <c r="JKY2" s="275"/>
      <c r="JKZ2" s="279"/>
      <c r="JLA2" s="275"/>
      <c r="JLB2" s="279"/>
      <c r="JLC2" s="275"/>
      <c r="JLD2" s="279"/>
      <c r="JLE2" s="275"/>
      <c r="JLF2" s="279"/>
      <c r="JLG2" s="275"/>
      <c r="JLH2" s="279"/>
      <c r="JLI2" s="275"/>
      <c r="JLJ2" s="279"/>
      <c r="JLK2" s="275"/>
      <c r="JLL2" s="279"/>
      <c r="JLM2" s="275"/>
      <c r="JLN2" s="279"/>
      <c r="JLO2" s="275"/>
      <c r="JLP2" s="279"/>
      <c r="JLQ2" s="275"/>
      <c r="JLR2" s="279"/>
      <c r="JLS2" s="275"/>
      <c r="JLT2" s="279"/>
      <c r="JLU2" s="275"/>
      <c r="JLV2" s="279"/>
      <c r="JLW2" s="275"/>
      <c r="JLX2" s="279"/>
      <c r="JLY2" s="275"/>
      <c r="JLZ2" s="279"/>
      <c r="JMA2" s="275"/>
      <c r="JMB2" s="279"/>
      <c r="JMC2" s="275"/>
      <c r="JMD2" s="279"/>
      <c r="JME2" s="275"/>
      <c r="JMF2" s="279"/>
      <c r="JMG2" s="275"/>
      <c r="JMH2" s="279"/>
      <c r="JMI2" s="275"/>
      <c r="JMJ2" s="279"/>
      <c r="JMK2" s="275"/>
      <c r="JML2" s="279"/>
      <c r="JMM2" s="275"/>
      <c r="JMN2" s="279"/>
      <c r="JMO2" s="275"/>
      <c r="JMP2" s="279"/>
      <c r="JMQ2" s="275"/>
      <c r="JMR2" s="279"/>
      <c r="JMS2" s="275"/>
      <c r="JMT2" s="279"/>
      <c r="JMU2" s="275"/>
      <c r="JMV2" s="279"/>
      <c r="JMW2" s="275"/>
      <c r="JMX2" s="279"/>
      <c r="JMY2" s="275"/>
      <c r="JMZ2" s="279"/>
      <c r="JNA2" s="275"/>
      <c r="JNB2" s="279"/>
      <c r="JNC2" s="275"/>
      <c r="JND2" s="279"/>
      <c r="JNE2" s="275"/>
      <c r="JNF2" s="279"/>
      <c r="JNG2" s="275"/>
      <c r="JNH2" s="279"/>
      <c r="JNI2" s="275"/>
      <c r="JNJ2" s="279"/>
      <c r="JNK2" s="275"/>
      <c r="JNL2" s="279"/>
      <c r="JNM2" s="275"/>
      <c r="JNN2" s="279"/>
      <c r="JNO2" s="275"/>
      <c r="JNP2" s="279"/>
      <c r="JNQ2" s="275"/>
      <c r="JNR2" s="279"/>
      <c r="JNS2" s="275"/>
      <c r="JNT2" s="279"/>
      <c r="JNU2" s="275"/>
      <c r="JNV2" s="279"/>
      <c r="JNW2" s="275"/>
      <c r="JNX2" s="279"/>
      <c r="JNY2" s="275"/>
      <c r="JNZ2" s="279"/>
      <c r="JOA2" s="275"/>
      <c r="JOB2" s="279"/>
      <c r="JOC2" s="275"/>
      <c r="JOD2" s="279"/>
      <c r="JOE2" s="275"/>
      <c r="JOF2" s="279"/>
      <c r="JOG2" s="275"/>
      <c r="JOH2" s="279"/>
      <c r="JOI2" s="275"/>
      <c r="JOJ2" s="279"/>
      <c r="JOK2" s="275"/>
      <c r="JOL2" s="279"/>
      <c r="JOM2" s="275"/>
      <c r="JON2" s="279"/>
      <c r="JOO2" s="275"/>
      <c r="JOP2" s="279"/>
      <c r="JOQ2" s="275"/>
      <c r="JOR2" s="279"/>
      <c r="JOS2" s="275"/>
      <c r="JOT2" s="279"/>
      <c r="JOU2" s="275"/>
      <c r="JOV2" s="279"/>
      <c r="JOW2" s="275"/>
      <c r="JOX2" s="279"/>
      <c r="JOY2" s="275"/>
      <c r="JOZ2" s="279"/>
      <c r="JPA2" s="275"/>
      <c r="JPB2" s="279"/>
      <c r="JPC2" s="275"/>
      <c r="JPD2" s="279"/>
      <c r="JPE2" s="275"/>
      <c r="JPF2" s="279"/>
      <c r="JPG2" s="275"/>
      <c r="JPH2" s="279"/>
      <c r="JPI2" s="275"/>
      <c r="JPJ2" s="279"/>
      <c r="JPK2" s="275"/>
      <c r="JPL2" s="279"/>
      <c r="JPM2" s="275"/>
      <c r="JPN2" s="279"/>
      <c r="JPO2" s="275"/>
      <c r="JPP2" s="279"/>
      <c r="JPQ2" s="275"/>
      <c r="JPR2" s="279"/>
      <c r="JPS2" s="275"/>
      <c r="JPT2" s="279"/>
      <c r="JPU2" s="275"/>
      <c r="JPV2" s="279"/>
      <c r="JPW2" s="275"/>
      <c r="JPX2" s="279"/>
      <c r="JPY2" s="275"/>
      <c r="JPZ2" s="279"/>
      <c r="JQA2" s="275"/>
      <c r="JQB2" s="279"/>
      <c r="JQC2" s="275"/>
      <c r="JQD2" s="279"/>
      <c r="JQE2" s="275"/>
      <c r="JQF2" s="279"/>
      <c r="JQG2" s="275"/>
      <c r="JQH2" s="279"/>
      <c r="JQI2" s="275"/>
      <c r="JQJ2" s="279"/>
      <c r="JQK2" s="275"/>
      <c r="JQL2" s="279"/>
      <c r="JQM2" s="275"/>
      <c r="JQN2" s="279"/>
      <c r="JQO2" s="275"/>
      <c r="JQP2" s="279"/>
      <c r="JQQ2" s="275"/>
      <c r="JQR2" s="279"/>
      <c r="JQS2" s="275"/>
      <c r="JQT2" s="279"/>
      <c r="JQU2" s="275"/>
      <c r="JQV2" s="279"/>
      <c r="JQW2" s="275"/>
      <c r="JQX2" s="279"/>
      <c r="JQY2" s="275"/>
      <c r="JQZ2" s="279"/>
      <c r="JRA2" s="275"/>
      <c r="JRB2" s="279"/>
      <c r="JRC2" s="275"/>
      <c r="JRD2" s="279"/>
      <c r="JRE2" s="275"/>
      <c r="JRF2" s="279"/>
      <c r="JRG2" s="275"/>
      <c r="JRH2" s="279"/>
      <c r="JRI2" s="275"/>
      <c r="JRJ2" s="279"/>
      <c r="JRK2" s="275"/>
      <c r="JRL2" s="279"/>
      <c r="JRM2" s="275"/>
      <c r="JRN2" s="279"/>
      <c r="JRO2" s="275"/>
      <c r="JRP2" s="279"/>
      <c r="JRQ2" s="275"/>
      <c r="JRR2" s="279"/>
      <c r="JRS2" s="275"/>
      <c r="JRT2" s="279"/>
      <c r="JRU2" s="275"/>
      <c r="JRV2" s="279"/>
      <c r="JRW2" s="275"/>
      <c r="JRX2" s="279"/>
      <c r="JRY2" s="275"/>
      <c r="JRZ2" s="279"/>
      <c r="JSA2" s="275"/>
      <c r="JSB2" s="279"/>
      <c r="JSC2" s="275"/>
      <c r="JSD2" s="279"/>
      <c r="JSE2" s="275"/>
      <c r="JSF2" s="279"/>
      <c r="JSG2" s="275"/>
      <c r="JSH2" s="279"/>
      <c r="JSI2" s="275"/>
      <c r="JSJ2" s="279"/>
      <c r="JSK2" s="275"/>
      <c r="JSL2" s="279"/>
      <c r="JSM2" s="275"/>
      <c r="JSN2" s="279"/>
      <c r="JSO2" s="275"/>
      <c r="JSP2" s="279"/>
      <c r="JSQ2" s="275"/>
      <c r="JSR2" s="279"/>
      <c r="JSS2" s="275"/>
      <c r="JST2" s="279"/>
      <c r="JSU2" s="275"/>
      <c r="JSV2" s="279"/>
      <c r="JSW2" s="275"/>
      <c r="JSX2" s="279"/>
      <c r="JSY2" s="275"/>
      <c r="JSZ2" s="279"/>
      <c r="JTA2" s="275"/>
      <c r="JTB2" s="279"/>
      <c r="JTC2" s="275"/>
      <c r="JTD2" s="279"/>
      <c r="JTE2" s="275"/>
      <c r="JTF2" s="279"/>
      <c r="JTG2" s="275"/>
      <c r="JTH2" s="279"/>
      <c r="JTI2" s="275"/>
      <c r="JTJ2" s="279"/>
      <c r="JTK2" s="275"/>
      <c r="JTL2" s="279"/>
      <c r="JTM2" s="275"/>
      <c r="JTN2" s="279"/>
      <c r="JTO2" s="275"/>
      <c r="JTP2" s="279"/>
      <c r="JTQ2" s="275"/>
      <c r="JTR2" s="279"/>
      <c r="JTS2" s="275"/>
      <c r="JTT2" s="279"/>
      <c r="JTU2" s="275"/>
      <c r="JTV2" s="279"/>
      <c r="JTW2" s="275"/>
      <c r="JTX2" s="279"/>
      <c r="JTY2" s="275"/>
      <c r="JTZ2" s="279"/>
      <c r="JUA2" s="275"/>
      <c r="JUB2" s="279"/>
      <c r="JUC2" s="275"/>
      <c r="JUD2" s="279"/>
      <c r="JUE2" s="275"/>
      <c r="JUF2" s="279"/>
      <c r="JUG2" s="275"/>
      <c r="JUH2" s="279"/>
      <c r="JUI2" s="275"/>
      <c r="JUJ2" s="279"/>
      <c r="JUK2" s="275"/>
      <c r="JUL2" s="279"/>
      <c r="JUM2" s="275"/>
      <c r="JUN2" s="279"/>
      <c r="JUO2" s="275"/>
      <c r="JUP2" s="279"/>
      <c r="JUQ2" s="275"/>
      <c r="JUR2" s="279"/>
      <c r="JUS2" s="275"/>
      <c r="JUT2" s="279"/>
      <c r="JUU2" s="275"/>
      <c r="JUV2" s="279"/>
      <c r="JUW2" s="275"/>
      <c r="JUX2" s="279"/>
      <c r="JUY2" s="275"/>
      <c r="JUZ2" s="279"/>
      <c r="JVA2" s="275"/>
      <c r="JVB2" s="279"/>
      <c r="JVC2" s="275"/>
      <c r="JVD2" s="279"/>
      <c r="JVE2" s="275"/>
      <c r="JVF2" s="279"/>
      <c r="JVG2" s="275"/>
      <c r="JVH2" s="279"/>
      <c r="JVI2" s="275"/>
      <c r="JVJ2" s="279"/>
      <c r="JVK2" s="275"/>
      <c r="JVL2" s="279"/>
      <c r="JVM2" s="275"/>
      <c r="JVN2" s="279"/>
      <c r="JVO2" s="275"/>
      <c r="JVP2" s="279"/>
      <c r="JVQ2" s="275"/>
      <c r="JVR2" s="279"/>
      <c r="JVS2" s="275"/>
      <c r="JVT2" s="279"/>
      <c r="JVU2" s="275"/>
      <c r="JVV2" s="279"/>
      <c r="JVW2" s="275"/>
      <c r="JVX2" s="279"/>
      <c r="JVY2" s="275"/>
      <c r="JVZ2" s="279"/>
      <c r="JWA2" s="275"/>
      <c r="JWB2" s="279"/>
      <c r="JWC2" s="275"/>
      <c r="JWD2" s="279"/>
      <c r="JWE2" s="275"/>
      <c r="JWF2" s="279"/>
      <c r="JWG2" s="275"/>
      <c r="JWH2" s="279"/>
      <c r="JWI2" s="275"/>
      <c r="JWJ2" s="279"/>
      <c r="JWK2" s="275"/>
      <c r="JWL2" s="279"/>
      <c r="JWM2" s="275"/>
      <c r="JWN2" s="279"/>
      <c r="JWO2" s="275"/>
      <c r="JWP2" s="279"/>
      <c r="JWQ2" s="275"/>
      <c r="JWR2" s="279"/>
      <c r="JWS2" s="275"/>
      <c r="JWT2" s="279"/>
      <c r="JWU2" s="275"/>
      <c r="JWV2" s="279"/>
      <c r="JWW2" s="275"/>
      <c r="JWX2" s="279"/>
      <c r="JWY2" s="275"/>
      <c r="JWZ2" s="279"/>
      <c r="JXA2" s="275"/>
      <c r="JXB2" s="279"/>
      <c r="JXC2" s="275"/>
      <c r="JXD2" s="279"/>
      <c r="JXE2" s="275"/>
      <c r="JXF2" s="279"/>
      <c r="JXG2" s="275"/>
      <c r="JXH2" s="279"/>
      <c r="JXI2" s="275"/>
      <c r="JXJ2" s="279"/>
      <c r="JXK2" s="275"/>
      <c r="JXL2" s="279"/>
      <c r="JXM2" s="275"/>
      <c r="JXN2" s="279"/>
      <c r="JXO2" s="275"/>
      <c r="JXP2" s="279"/>
      <c r="JXQ2" s="275"/>
      <c r="JXR2" s="279"/>
      <c r="JXS2" s="275"/>
      <c r="JXT2" s="279"/>
      <c r="JXU2" s="275"/>
      <c r="JXV2" s="279"/>
      <c r="JXW2" s="275"/>
      <c r="JXX2" s="279"/>
      <c r="JXY2" s="275"/>
      <c r="JXZ2" s="279"/>
      <c r="JYA2" s="275"/>
      <c r="JYB2" s="279"/>
      <c r="JYC2" s="275"/>
      <c r="JYD2" s="279"/>
      <c r="JYE2" s="275"/>
      <c r="JYF2" s="279"/>
      <c r="JYG2" s="275"/>
      <c r="JYH2" s="279"/>
      <c r="JYI2" s="275"/>
      <c r="JYJ2" s="279"/>
      <c r="JYK2" s="275"/>
      <c r="JYL2" s="279"/>
      <c r="JYM2" s="275"/>
      <c r="JYN2" s="279"/>
      <c r="JYO2" s="275"/>
      <c r="JYP2" s="279"/>
      <c r="JYQ2" s="275"/>
      <c r="JYR2" s="279"/>
      <c r="JYS2" s="275"/>
      <c r="JYT2" s="279"/>
      <c r="JYU2" s="275"/>
      <c r="JYV2" s="279"/>
      <c r="JYW2" s="275"/>
      <c r="JYX2" s="279"/>
      <c r="JYY2" s="275"/>
      <c r="JYZ2" s="279"/>
      <c r="JZA2" s="275"/>
      <c r="JZB2" s="279"/>
      <c r="JZC2" s="275"/>
      <c r="JZD2" s="279"/>
      <c r="JZE2" s="275"/>
      <c r="JZF2" s="279"/>
      <c r="JZG2" s="275"/>
      <c r="JZH2" s="279"/>
      <c r="JZI2" s="275"/>
      <c r="JZJ2" s="279"/>
      <c r="JZK2" s="275"/>
      <c r="JZL2" s="279"/>
      <c r="JZM2" s="275"/>
      <c r="JZN2" s="279"/>
      <c r="JZO2" s="275"/>
      <c r="JZP2" s="279"/>
      <c r="JZQ2" s="275"/>
      <c r="JZR2" s="279"/>
      <c r="JZS2" s="275"/>
      <c r="JZT2" s="279"/>
      <c r="JZU2" s="275"/>
      <c r="JZV2" s="279"/>
      <c r="JZW2" s="275"/>
      <c r="JZX2" s="279"/>
      <c r="JZY2" s="275"/>
      <c r="JZZ2" s="279"/>
      <c r="KAA2" s="275"/>
      <c r="KAB2" s="279"/>
      <c r="KAC2" s="275"/>
      <c r="KAD2" s="279"/>
      <c r="KAE2" s="275"/>
      <c r="KAF2" s="279"/>
      <c r="KAG2" s="275"/>
      <c r="KAH2" s="279"/>
      <c r="KAI2" s="275"/>
      <c r="KAJ2" s="279"/>
      <c r="KAK2" s="275"/>
      <c r="KAL2" s="279"/>
      <c r="KAM2" s="275"/>
      <c r="KAN2" s="279"/>
      <c r="KAO2" s="275"/>
      <c r="KAP2" s="279"/>
      <c r="KAQ2" s="275"/>
      <c r="KAR2" s="279"/>
      <c r="KAS2" s="275"/>
      <c r="KAT2" s="279"/>
      <c r="KAU2" s="275"/>
      <c r="KAV2" s="279"/>
      <c r="KAW2" s="275"/>
      <c r="KAX2" s="279"/>
      <c r="KAY2" s="275"/>
      <c r="KAZ2" s="279"/>
      <c r="KBA2" s="275"/>
      <c r="KBB2" s="279"/>
      <c r="KBC2" s="275"/>
      <c r="KBD2" s="279"/>
      <c r="KBE2" s="275"/>
      <c r="KBF2" s="279"/>
      <c r="KBG2" s="275"/>
      <c r="KBH2" s="279"/>
      <c r="KBI2" s="275"/>
      <c r="KBJ2" s="279"/>
      <c r="KBK2" s="275"/>
      <c r="KBL2" s="279"/>
      <c r="KBM2" s="275"/>
      <c r="KBN2" s="279"/>
      <c r="KBO2" s="275"/>
      <c r="KBP2" s="279"/>
      <c r="KBQ2" s="275"/>
      <c r="KBR2" s="279"/>
      <c r="KBS2" s="275"/>
      <c r="KBT2" s="279"/>
      <c r="KBU2" s="275"/>
      <c r="KBV2" s="279"/>
      <c r="KBW2" s="275"/>
      <c r="KBX2" s="279"/>
      <c r="KBY2" s="275"/>
      <c r="KBZ2" s="279"/>
      <c r="KCA2" s="275"/>
      <c r="KCB2" s="279"/>
      <c r="KCC2" s="275"/>
      <c r="KCD2" s="279"/>
      <c r="KCE2" s="275"/>
      <c r="KCF2" s="279"/>
      <c r="KCG2" s="275"/>
      <c r="KCH2" s="279"/>
      <c r="KCI2" s="275"/>
      <c r="KCJ2" s="279"/>
      <c r="KCK2" s="275"/>
      <c r="KCL2" s="279"/>
      <c r="KCM2" s="275"/>
      <c r="KCN2" s="279"/>
      <c r="KCO2" s="275"/>
      <c r="KCP2" s="279"/>
      <c r="KCQ2" s="275"/>
      <c r="KCR2" s="279"/>
      <c r="KCS2" s="275"/>
      <c r="KCT2" s="279"/>
      <c r="KCU2" s="275"/>
      <c r="KCV2" s="279"/>
      <c r="KCW2" s="275"/>
      <c r="KCX2" s="279"/>
      <c r="KCY2" s="275"/>
      <c r="KCZ2" s="279"/>
      <c r="KDA2" s="275"/>
      <c r="KDB2" s="279"/>
      <c r="KDC2" s="275"/>
      <c r="KDD2" s="279"/>
      <c r="KDE2" s="275"/>
      <c r="KDF2" s="279"/>
      <c r="KDG2" s="275"/>
      <c r="KDH2" s="279"/>
      <c r="KDI2" s="275"/>
      <c r="KDJ2" s="279"/>
      <c r="KDK2" s="275"/>
      <c r="KDL2" s="279"/>
      <c r="KDM2" s="275"/>
      <c r="KDN2" s="279"/>
      <c r="KDO2" s="275"/>
      <c r="KDP2" s="279"/>
      <c r="KDQ2" s="275"/>
      <c r="KDR2" s="279"/>
      <c r="KDS2" s="275"/>
      <c r="KDT2" s="279"/>
      <c r="KDU2" s="275"/>
      <c r="KDV2" s="279"/>
      <c r="KDW2" s="275"/>
      <c r="KDX2" s="279"/>
      <c r="KDY2" s="275"/>
      <c r="KDZ2" s="279"/>
      <c r="KEA2" s="275"/>
      <c r="KEB2" s="279"/>
      <c r="KEC2" s="275"/>
      <c r="KED2" s="279"/>
      <c r="KEE2" s="275"/>
      <c r="KEF2" s="279"/>
      <c r="KEG2" s="275"/>
      <c r="KEH2" s="279"/>
      <c r="KEI2" s="275"/>
      <c r="KEJ2" s="279"/>
      <c r="KEK2" s="275"/>
      <c r="KEL2" s="279"/>
      <c r="KEM2" s="275"/>
      <c r="KEN2" s="279"/>
      <c r="KEO2" s="275"/>
      <c r="KEP2" s="279"/>
      <c r="KEQ2" s="275"/>
      <c r="KER2" s="279"/>
      <c r="KES2" s="275"/>
      <c r="KET2" s="279"/>
      <c r="KEU2" s="275"/>
      <c r="KEV2" s="279"/>
      <c r="KEW2" s="275"/>
      <c r="KEX2" s="279"/>
      <c r="KEY2" s="275"/>
      <c r="KEZ2" s="279"/>
      <c r="KFA2" s="275"/>
      <c r="KFB2" s="279"/>
      <c r="KFC2" s="275"/>
      <c r="KFD2" s="279"/>
      <c r="KFE2" s="275"/>
      <c r="KFF2" s="279"/>
      <c r="KFG2" s="275"/>
      <c r="KFH2" s="279"/>
      <c r="KFI2" s="275"/>
      <c r="KFJ2" s="279"/>
      <c r="KFK2" s="275"/>
      <c r="KFL2" s="279"/>
      <c r="KFM2" s="275"/>
      <c r="KFN2" s="279"/>
      <c r="KFO2" s="275"/>
      <c r="KFP2" s="279"/>
      <c r="KFQ2" s="275"/>
      <c r="KFR2" s="279"/>
      <c r="KFS2" s="275"/>
      <c r="KFT2" s="279"/>
      <c r="KFU2" s="275"/>
      <c r="KFV2" s="279"/>
      <c r="KFW2" s="275"/>
      <c r="KFX2" s="279"/>
      <c r="KFY2" s="275"/>
      <c r="KFZ2" s="279"/>
      <c r="KGA2" s="275"/>
      <c r="KGB2" s="279"/>
      <c r="KGC2" s="275"/>
      <c r="KGD2" s="279"/>
      <c r="KGE2" s="275"/>
      <c r="KGF2" s="279"/>
      <c r="KGG2" s="275"/>
      <c r="KGH2" s="279"/>
      <c r="KGI2" s="275"/>
      <c r="KGJ2" s="279"/>
      <c r="KGK2" s="275"/>
      <c r="KGL2" s="279"/>
      <c r="KGM2" s="275"/>
      <c r="KGN2" s="279"/>
      <c r="KGO2" s="275"/>
      <c r="KGP2" s="279"/>
      <c r="KGQ2" s="275"/>
      <c r="KGR2" s="279"/>
      <c r="KGS2" s="275"/>
      <c r="KGT2" s="279"/>
      <c r="KGU2" s="275"/>
      <c r="KGV2" s="279"/>
      <c r="KGW2" s="275"/>
      <c r="KGX2" s="279"/>
      <c r="KGY2" s="275"/>
      <c r="KGZ2" s="279"/>
      <c r="KHA2" s="275"/>
      <c r="KHB2" s="279"/>
      <c r="KHC2" s="275"/>
      <c r="KHD2" s="279"/>
      <c r="KHE2" s="275"/>
      <c r="KHF2" s="279"/>
      <c r="KHG2" s="275"/>
      <c r="KHH2" s="279"/>
      <c r="KHI2" s="275"/>
      <c r="KHJ2" s="279"/>
      <c r="KHK2" s="275"/>
      <c r="KHL2" s="279"/>
      <c r="KHM2" s="275"/>
      <c r="KHN2" s="279"/>
      <c r="KHO2" s="275"/>
      <c r="KHP2" s="279"/>
      <c r="KHQ2" s="275"/>
      <c r="KHR2" s="279"/>
      <c r="KHS2" s="275"/>
      <c r="KHT2" s="279"/>
      <c r="KHU2" s="275"/>
      <c r="KHV2" s="279"/>
      <c r="KHW2" s="275"/>
      <c r="KHX2" s="279"/>
      <c r="KHY2" s="275"/>
      <c r="KHZ2" s="279"/>
      <c r="KIA2" s="275"/>
      <c r="KIB2" s="279"/>
      <c r="KIC2" s="275"/>
      <c r="KID2" s="279"/>
      <c r="KIE2" s="275"/>
      <c r="KIF2" s="279"/>
      <c r="KIG2" s="275"/>
      <c r="KIH2" s="279"/>
      <c r="KII2" s="275"/>
      <c r="KIJ2" s="279"/>
      <c r="KIK2" s="275"/>
      <c r="KIL2" s="279"/>
      <c r="KIM2" s="275"/>
      <c r="KIN2" s="279"/>
      <c r="KIO2" s="275"/>
      <c r="KIP2" s="279"/>
      <c r="KIQ2" s="275"/>
      <c r="KIR2" s="279"/>
      <c r="KIS2" s="275"/>
      <c r="KIT2" s="279"/>
      <c r="KIU2" s="275"/>
      <c r="KIV2" s="279"/>
      <c r="KIW2" s="275"/>
      <c r="KIX2" s="279"/>
      <c r="KIY2" s="275"/>
      <c r="KIZ2" s="279"/>
      <c r="KJA2" s="275"/>
      <c r="KJB2" s="279"/>
      <c r="KJC2" s="275"/>
      <c r="KJD2" s="279"/>
      <c r="KJE2" s="275"/>
      <c r="KJF2" s="279"/>
      <c r="KJG2" s="275"/>
      <c r="KJH2" s="279"/>
      <c r="KJI2" s="275"/>
      <c r="KJJ2" s="279"/>
      <c r="KJK2" s="275"/>
      <c r="KJL2" s="279"/>
      <c r="KJM2" s="275"/>
      <c r="KJN2" s="279"/>
      <c r="KJO2" s="275"/>
      <c r="KJP2" s="279"/>
      <c r="KJQ2" s="275"/>
      <c r="KJR2" s="279"/>
      <c r="KJS2" s="275"/>
      <c r="KJT2" s="279"/>
      <c r="KJU2" s="275"/>
      <c r="KJV2" s="279"/>
      <c r="KJW2" s="275"/>
      <c r="KJX2" s="279"/>
      <c r="KJY2" s="275"/>
      <c r="KJZ2" s="279"/>
      <c r="KKA2" s="275"/>
      <c r="KKB2" s="279"/>
      <c r="KKC2" s="275"/>
      <c r="KKD2" s="279"/>
      <c r="KKE2" s="275"/>
      <c r="KKF2" s="279"/>
      <c r="KKG2" s="275"/>
      <c r="KKH2" s="279"/>
      <c r="KKI2" s="275"/>
      <c r="KKJ2" s="279"/>
      <c r="KKK2" s="275"/>
      <c r="KKL2" s="279"/>
      <c r="KKM2" s="275"/>
      <c r="KKN2" s="279"/>
      <c r="KKO2" s="275"/>
      <c r="KKP2" s="279"/>
      <c r="KKQ2" s="275"/>
      <c r="KKR2" s="279"/>
      <c r="KKS2" s="275"/>
      <c r="KKT2" s="279"/>
      <c r="KKU2" s="275"/>
      <c r="KKV2" s="279"/>
      <c r="KKW2" s="275"/>
      <c r="KKX2" s="279"/>
      <c r="KKY2" s="275"/>
      <c r="KKZ2" s="279"/>
      <c r="KLA2" s="275"/>
      <c r="KLB2" s="279"/>
      <c r="KLC2" s="275"/>
      <c r="KLD2" s="279"/>
      <c r="KLE2" s="275"/>
      <c r="KLF2" s="279"/>
      <c r="KLG2" s="275"/>
      <c r="KLH2" s="279"/>
      <c r="KLI2" s="275"/>
      <c r="KLJ2" s="279"/>
      <c r="KLK2" s="275"/>
      <c r="KLL2" s="279"/>
      <c r="KLM2" s="275"/>
      <c r="KLN2" s="279"/>
      <c r="KLO2" s="275"/>
      <c r="KLP2" s="279"/>
      <c r="KLQ2" s="275"/>
      <c r="KLR2" s="279"/>
      <c r="KLS2" s="275"/>
      <c r="KLT2" s="279"/>
      <c r="KLU2" s="275"/>
      <c r="KLV2" s="279"/>
      <c r="KLW2" s="275"/>
      <c r="KLX2" s="279"/>
      <c r="KLY2" s="275"/>
      <c r="KLZ2" s="279"/>
      <c r="KMA2" s="275"/>
      <c r="KMB2" s="279"/>
      <c r="KMC2" s="275"/>
      <c r="KMD2" s="279"/>
      <c r="KME2" s="275"/>
      <c r="KMF2" s="279"/>
      <c r="KMG2" s="275"/>
      <c r="KMH2" s="279"/>
      <c r="KMI2" s="275"/>
      <c r="KMJ2" s="279"/>
      <c r="KMK2" s="275"/>
      <c r="KML2" s="279"/>
      <c r="KMM2" s="275"/>
      <c r="KMN2" s="279"/>
      <c r="KMO2" s="275"/>
      <c r="KMP2" s="279"/>
      <c r="KMQ2" s="275"/>
      <c r="KMR2" s="279"/>
      <c r="KMS2" s="275"/>
      <c r="KMT2" s="279"/>
      <c r="KMU2" s="275"/>
      <c r="KMV2" s="279"/>
      <c r="KMW2" s="275"/>
      <c r="KMX2" s="279"/>
      <c r="KMY2" s="275"/>
      <c r="KMZ2" s="279"/>
      <c r="KNA2" s="275"/>
      <c r="KNB2" s="279"/>
      <c r="KNC2" s="275"/>
      <c r="KND2" s="279"/>
      <c r="KNE2" s="275"/>
      <c r="KNF2" s="279"/>
      <c r="KNG2" s="275"/>
      <c r="KNH2" s="279"/>
      <c r="KNI2" s="275"/>
      <c r="KNJ2" s="279"/>
      <c r="KNK2" s="275"/>
      <c r="KNL2" s="279"/>
      <c r="KNM2" s="275"/>
      <c r="KNN2" s="279"/>
      <c r="KNO2" s="275"/>
      <c r="KNP2" s="279"/>
      <c r="KNQ2" s="275"/>
      <c r="KNR2" s="279"/>
      <c r="KNS2" s="275"/>
      <c r="KNT2" s="279"/>
      <c r="KNU2" s="275"/>
      <c r="KNV2" s="279"/>
      <c r="KNW2" s="275"/>
      <c r="KNX2" s="279"/>
      <c r="KNY2" s="275"/>
      <c r="KNZ2" s="279"/>
      <c r="KOA2" s="275"/>
      <c r="KOB2" s="279"/>
      <c r="KOC2" s="275"/>
      <c r="KOD2" s="279"/>
      <c r="KOE2" s="275"/>
      <c r="KOF2" s="279"/>
      <c r="KOG2" s="275"/>
      <c r="KOH2" s="279"/>
      <c r="KOI2" s="275"/>
      <c r="KOJ2" s="279"/>
      <c r="KOK2" s="275"/>
      <c r="KOL2" s="279"/>
      <c r="KOM2" s="275"/>
      <c r="KON2" s="279"/>
      <c r="KOO2" s="275"/>
      <c r="KOP2" s="279"/>
      <c r="KOQ2" s="275"/>
      <c r="KOR2" s="279"/>
      <c r="KOS2" s="275"/>
      <c r="KOT2" s="279"/>
      <c r="KOU2" s="275"/>
      <c r="KOV2" s="279"/>
      <c r="KOW2" s="275"/>
      <c r="KOX2" s="279"/>
      <c r="KOY2" s="275"/>
      <c r="KOZ2" s="279"/>
      <c r="KPA2" s="275"/>
      <c r="KPB2" s="279"/>
      <c r="KPC2" s="275"/>
      <c r="KPD2" s="279"/>
      <c r="KPE2" s="275"/>
      <c r="KPF2" s="279"/>
      <c r="KPG2" s="275"/>
      <c r="KPH2" s="279"/>
      <c r="KPI2" s="275"/>
      <c r="KPJ2" s="279"/>
      <c r="KPK2" s="275"/>
      <c r="KPL2" s="279"/>
      <c r="KPM2" s="275"/>
      <c r="KPN2" s="279"/>
      <c r="KPO2" s="275"/>
      <c r="KPP2" s="279"/>
      <c r="KPQ2" s="275"/>
      <c r="KPR2" s="279"/>
      <c r="KPS2" s="275"/>
      <c r="KPT2" s="279"/>
      <c r="KPU2" s="275"/>
      <c r="KPV2" s="279"/>
      <c r="KPW2" s="275"/>
      <c r="KPX2" s="279"/>
      <c r="KPY2" s="275"/>
      <c r="KPZ2" s="279"/>
      <c r="KQA2" s="275"/>
      <c r="KQB2" s="279"/>
      <c r="KQC2" s="275"/>
      <c r="KQD2" s="279"/>
      <c r="KQE2" s="275"/>
      <c r="KQF2" s="279"/>
      <c r="KQG2" s="275"/>
      <c r="KQH2" s="279"/>
      <c r="KQI2" s="275"/>
      <c r="KQJ2" s="279"/>
      <c r="KQK2" s="275"/>
      <c r="KQL2" s="279"/>
      <c r="KQM2" s="275"/>
      <c r="KQN2" s="279"/>
      <c r="KQO2" s="275"/>
      <c r="KQP2" s="279"/>
      <c r="KQQ2" s="275"/>
      <c r="KQR2" s="279"/>
      <c r="KQS2" s="275"/>
      <c r="KQT2" s="279"/>
      <c r="KQU2" s="275"/>
      <c r="KQV2" s="279"/>
      <c r="KQW2" s="275"/>
      <c r="KQX2" s="279"/>
      <c r="KQY2" s="275"/>
      <c r="KQZ2" s="279"/>
      <c r="KRA2" s="275"/>
      <c r="KRB2" s="279"/>
      <c r="KRC2" s="275"/>
      <c r="KRD2" s="279"/>
      <c r="KRE2" s="275"/>
      <c r="KRF2" s="279"/>
      <c r="KRG2" s="275"/>
      <c r="KRH2" s="279"/>
      <c r="KRI2" s="275"/>
      <c r="KRJ2" s="279"/>
      <c r="KRK2" s="275"/>
      <c r="KRL2" s="279"/>
      <c r="KRM2" s="275"/>
      <c r="KRN2" s="279"/>
      <c r="KRO2" s="275"/>
      <c r="KRP2" s="279"/>
      <c r="KRQ2" s="275"/>
      <c r="KRR2" s="279"/>
      <c r="KRS2" s="275"/>
      <c r="KRT2" s="279"/>
      <c r="KRU2" s="275"/>
      <c r="KRV2" s="279"/>
      <c r="KRW2" s="275"/>
      <c r="KRX2" s="279"/>
      <c r="KRY2" s="275"/>
      <c r="KRZ2" s="279"/>
      <c r="KSA2" s="275"/>
      <c r="KSB2" s="279"/>
      <c r="KSC2" s="275"/>
      <c r="KSD2" s="279"/>
      <c r="KSE2" s="275"/>
      <c r="KSF2" s="279"/>
      <c r="KSG2" s="275"/>
      <c r="KSH2" s="279"/>
      <c r="KSI2" s="275"/>
      <c r="KSJ2" s="279"/>
      <c r="KSK2" s="275"/>
      <c r="KSL2" s="279"/>
      <c r="KSM2" s="275"/>
      <c r="KSN2" s="279"/>
      <c r="KSO2" s="275"/>
      <c r="KSP2" s="279"/>
      <c r="KSQ2" s="275"/>
      <c r="KSR2" s="279"/>
      <c r="KSS2" s="275"/>
      <c r="KST2" s="279"/>
      <c r="KSU2" s="275"/>
      <c r="KSV2" s="279"/>
      <c r="KSW2" s="275"/>
      <c r="KSX2" s="279"/>
      <c r="KSY2" s="275"/>
      <c r="KSZ2" s="279"/>
      <c r="KTA2" s="275"/>
      <c r="KTB2" s="279"/>
      <c r="KTC2" s="275"/>
      <c r="KTD2" s="279"/>
      <c r="KTE2" s="275"/>
      <c r="KTF2" s="279"/>
      <c r="KTG2" s="275"/>
      <c r="KTH2" s="279"/>
      <c r="KTI2" s="275"/>
      <c r="KTJ2" s="279"/>
      <c r="KTK2" s="275"/>
      <c r="KTL2" s="279"/>
      <c r="KTM2" s="275"/>
      <c r="KTN2" s="279"/>
      <c r="KTO2" s="275"/>
      <c r="KTP2" s="279"/>
      <c r="KTQ2" s="275"/>
      <c r="KTR2" s="279"/>
      <c r="KTS2" s="275"/>
      <c r="KTT2" s="279"/>
      <c r="KTU2" s="275"/>
      <c r="KTV2" s="279"/>
      <c r="KTW2" s="275"/>
      <c r="KTX2" s="279"/>
      <c r="KTY2" s="275"/>
      <c r="KTZ2" s="279"/>
      <c r="KUA2" s="275"/>
      <c r="KUB2" s="279"/>
      <c r="KUC2" s="275"/>
      <c r="KUD2" s="279"/>
      <c r="KUE2" s="275"/>
      <c r="KUF2" s="279"/>
      <c r="KUG2" s="275"/>
      <c r="KUH2" s="279"/>
      <c r="KUI2" s="275"/>
      <c r="KUJ2" s="279"/>
      <c r="KUK2" s="275"/>
      <c r="KUL2" s="279"/>
      <c r="KUM2" s="275"/>
      <c r="KUN2" s="279"/>
      <c r="KUO2" s="275"/>
      <c r="KUP2" s="279"/>
      <c r="KUQ2" s="275"/>
      <c r="KUR2" s="279"/>
      <c r="KUS2" s="275"/>
      <c r="KUT2" s="279"/>
      <c r="KUU2" s="275"/>
      <c r="KUV2" s="279"/>
      <c r="KUW2" s="275"/>
      <c r="KUX2" s="279"/>
      <c r="KUY2" s="275"/>
      <c r="KUZ2" s="279"/>
      <c r="KVA2" s="275"/>
      <c r="KVB2" s="279"/>
      <c r="KVC2" s="275"/>
      <c r="KVD2" s="279"/>
      <c r="KVE2" s="275"/>
      <c r="KVF2" s="279"/>
      <c r="KVG2" s="275"/>
      <c r="KVH2" s="279"/>
      <c r="KVI2" s="275"/>
      <c r="KVJ2" s="279"/>
      <c r="KVK2" s="275"/>
      <c r="KVL2" s="279"/>
      <c r="KVM2" s="275"/>
      <c r="KVN2" s="279"/>
      <c r="KVO2" s="275"/>
      <c r="KVP2" s="279"/>
      <c r="KVQ2" s="275"/>
      <c r="KVR2" s="279"/>
      <c r="KVS2" s="275"/>
      <c r="KVT2" s="279"/>
      <c r="KVU2" s="275"/>
      <c r="KVV2" s="279"/>
      <c r="KVW2" s="275"/>
      <c r="KVX2" s="279"/>
      <c r="KVY2" s="275"/>
      <c r="KVZ2" s="279"/>
      <c r="KWA2" s="275"/>
      <c r="KWB2" s="279"/>
      <c r="KWC2" s="275"/>
      <c r="KWD2" s="279"/>
      <c r="KWE2" s="275"/>
      <c r="KWF2" s="279"/>
      <c r="KWG2" s="275"/>
      <c r="KWH2" s="279"/>
      <c r="KWI2" s="275"/>
      <c r="KWJ2" s="279"/>
      <c r="KWK2" s="275"/>
      <c r="KWL2" s="279"/>
      <c r="KWM2" s="275"/>
      <c r="KWN2" s="279"/>
      <c r="KWO2" s="275"/>
      <c r="KWP2" s="279"/>
      <c r="KWQ2" s="275"/>
      <c r="KWR2" s="279"/>
      <c r="KWS2" s="275"/>
      <c r="KWT2" s="279"/>
      <c r="KWU2" s="275"/>
      <c r="KWV2" s="279"/>
      <c r="KWW2" s="275"/>
      <c r="KWX2" s="279"/>
      <c r="KWY2" s="275"/>
      <c r="KWZ2" s="279"/>
      <c r="KXA2" s="275"/>
      <c r="KXB2" s="279"/>
      <c r="KXC2" s="275"/>
      <c r="KXD2" s="279"/>
      <c r="KXE2" s="275"/>
      <c r="KXF2" s="279"/>
      <c r="KXG2" s="275"/>
      <c r="KXH2" s="279"/>
      <c r="KXI2" s="275"/>
      <c r="KXJ2" s="279"/>
      <c r="KXK2" s="275"/>
      <c r="KXL2" s="279"/>
      <c r="KXM2" s="275"/>
      <c r="KXN2" s="279"/>
      <c r="KXO2" s="275"/>
      <c r="KXP2" s="279"/>
      <c r="KXQ2" s="275"/>
      <c r="KXR2" s="279"/>
      <c r="KXS2" s="275"/>
      <c r="KXT2" s="279"/>
      <c r="KXU2" s="275"/>
      <c r="KXV2" s="279"/>
      <c r="KXW2" s="275"/>
      <c r="KXX2" s="279"/>
      <c r="KXY2" s="275"/>
      <c r="KXZ2" s="279"/>
      <c r="KYA2" s="275"/>
      <c r="KYB2" s="279"/>
      <c r="KYC2" s="275"/>
      <c r="KYD2" s="279"/>
      <c r="KYE2" s="275"/>
      <c r="KYF2" s="279"/>
      <c r="KYG2" s="275"/>
      <c r="KYH2" s="279"/>
      <c r="KYI2" s="275"/>
      <c r="KYJ2" s="279"/>
      <c r="KYK2" s="275"/>
      <c r="KYL2" s="279"/>
      <c r="KYM2" s="275"/>
      <c r="KYN2" s="279"/>
      <c r="KYO2" s="275"/>
      <c r="KYP2" s="279"/>
      <c r="KYQ2" s="275"/>
      <c r="KYR2" s="279"/>
      <c r="KYS2" s="275"/>
      <c r="KYT2" s="279"/>
      <c r="KYU2" s="275"/>
      <c r="KYV2" s="279"/>
      <c r="KYW2" s="275"/>
      <c r="KYX2" s="279"/>
      <c r="KYY2" s="275"/>
      <c r="KYZ2" s="279"/>
      <c r="KZA2" s="275"/>
      <c r="KZB2" s="279"/>
      <c r="KZC2" s="275"/>
      <c r="KZD2" s="279"/>
      <c r="KZE2" s="275"/>
      <c r="KZF2" s="279"/>
      <c r="KZG2" s="275"/>
      <c r="KZH2" s="279"/>
      <c r="KZI2" s="275"/>
      <c r="KZJ2" s="279"/>
      <c r="KZK2" s="275"/>
      <c r="KZL2" s="279"/>
      <c r="KZM2" s="275"/>
      <c r="KZN2" s="279"/>
      <c r="KZO2" s="275"/>
      <c r="KZP2" s="279"/>
      <c r="KZQ2" s="275"/>
      <c r="KZR2" s="279"/>
      <c r="KZS2" s="275"/>
      <c r="KZT2" s="279"/>
      <c r="KZU2" s="275"/>
      <c r="KZV2" s="279"/>
      <c r="KZW2" s="275"/>
      <c r="KZX2" s="279"/>
      <c r="KZY2" s="275"/>
      <c r="KZZ2" s="279"/>
      <c r="LAA2" s="275"/>
      <c r="LAB2" s="279"/>
      <c r="LAC2" s="275"/>
      <c r="LAD2" s="279"/>
      <c r="LAE2" s="275"/>
      <c r="LAF2" s="279"/>
      <c r="LAG2" s="275"/>
      <c r="LAH2" s="279"/>
      <c r="LAI2" s="275"/>
      <c r="LAJ2" s="279"/>
      <c r="LAK2" s="275"/>
      <c r="LAL2" s="279"/>
      <c r="LAM2" s="275"/>
      <c r="LAN2" s="279"/>
      <c r="LAO2" s="275"/>
      <c r="LAP2" s="279"/>
      <c r="LAQ2" s="275"/>
      <c r="LAR2" s="279"/>
      <c r="LAS2" s="275"/>
      <c r="LAT2" s="279"/>
      <c r="LAU2" s="275"/>
      <c r="LAV2" s="279"/>
      <c r="LAW2" s="275"/>
      <c r="LAX2" s="279"/>
      <c r="LAY2" s="275"/>
      <c r="LAZ2" s="279"/>
      <c r="LBA2" s="275"/>
      <c r="LBB2" s="279"/>
      <c r="LBC2" s="275"/>
      <c r="LBD2" s="279"/>
      <c r="LBE2" s="275"/>
      <c r="LBF2" s="279"/>
      <c r="LBG2" s="275"/>
      <c r="LBH2" s="279"/>
      <c r="LBI2" s="275"/>
      <c r="LBJ2" s="279"/>
      <c r="LBK2" s="275"/>
      <c r="LBL2" s="279"/>
      <c r="LBM2" s="275"/>
      <c r="LBN2" s="279"/>
      <c r="LBO2" s="275"/>
      <c r="LBP2" s="279"/>
      <c r="LBQ2" s="275"/>
      <c r="LBR2" s="279"/>
      <c r="LBS2" s="275"/>
      <c r="LBT2" s="279"/>
      <c r="LBU2" s="275"/>
      <c r="LBV2" s="279"/>
      <c r="LBW2" s="275"/>
      <c r="LBX2" s="279"/>
      <c r="LBY2" s="275"/>
      <c r="LBZ2" s="279"/>
      <c r="LCA2" s="275"/>
      <c r="LCB2" s="279"/>
      <c r="LCC2" s="275"/>
      <c r="LCD2" s="279"/>
      <c r="LCE2" s="275"/>
      <c r="LCF2" s="279"/>
      <c r="LCG2" s="275"/>
      <c r="LCH2" s="279"/>
      <c r="LCI2" s="275"/>
      <c r="LCJ2" s="279"/>
      <c r="LCK2" s="275"/>
      <c r="LCL2" s="279"/>
      <c r="LCM2" s="275"/>
      <c r="LCN2" s="279"/>
      <c r="LCO2" s="275"/>
      <c r="LCP2" s="279"/>
      <c r="LCQ2" s="275"/>
      <c r="LCR2" s="279"/>
      <c r="LCS2" s="275"/>
      <c r="LCT2" s="279"/>
      <c r="LCU2" s="275"/>
      <c r="LCV2" s="279"/>
      <c r="LCW2" s="275"/>
      <c r="LCX2" s="279"/>
      <c r="LCY2" s="275"/>
      <c r="LCZ2" s="279"/>
      <c r="LDA2" s="275"/>
      <c r="LDB2" s="279"/>
      <c r="LDC2" s="275"/>
      <c r="LDD2" s="279"/>
      <c r="LDE2" s="275"/>
      <c r="LDF2" s="279"/>
      <c r="LDG2" s="275"/>
      <c r="LDH2" s="279"/>
      <c r="LDI2" s="275"/>
      <c r="LDJ2" s="279"/>
      <c r="LDK2" s="275"/>
      <c r="LDL2" s="279"/>
      <c r="LDM2" s="275"/>
      <c r="LDN2" s="279"/>
      <c r="LDO2" s="275"/>
      <c r="LDP2" s="279"/>
      <c r="LDQ2" s="275"/>
      <c r="LDR2" s="279"/>
      <c r="LDS2" s="275"/>
      <c r="LDT2" s="279"/>
      <c r="LDU2" s="275"/>
      <c r="LDV2" s="279"/>
      <c r="LDW2" s="275"/>
      <c r="LDX2" s="279"/>
      <c r="LDY2" s="275"/>
      <c r="LDZ2" s="279"/>
      <c r="LEA2" s="275"/>
      <c r="LEB2" s="279"/>
      <c r="LEC2" s="275"/>
      <c r="LED2" s="279"/>
      <c r="LEE2" s="275"/>
      <c r="LEF2" s="279"/>
      <c r="LEG2" s="275"/>
      <c r="LEH2" s="279"/>
      <c r="LEI2" s="275"/>
      <c r="LEJ2" s="279"/>
      <c r="LEK2" s="275"/>
      <c r="LEL2" s="279"/>
      <c r="LEM2" s="275"/>
      <c r="LEN2" s="279"/>
      <c r="LEO2" s="275"/>
      <c r="LEP2" s="279"/>
      <c r="LEQ2" s="275"/>
      <c r="LER2" s="279"/>
      <c r="LES2" s="275"/>
      <c r="LET2" s="279"/>
      <c r="LEU2" s="275"/>
      <c r="LEV2" s="279"/>
      <c r="LEW2" s="275"/>
      <c r="LEX2" s="279"/>
      <c r="LEY2" s="275"/>
      <c r="LEZ2" s="279"/>
      <c r="LFA2" s="275"/>
      <c r="LFB2" s="279"/>
      <c r="LFC2" s="275"/>
      <c r="LFD2" s="279"/>
      <c r="LFE2" s="275"/>
      <c r="LFF2" s="279"/>
      <c r="LFG2" s="275"/>
      <c r="LFH2" s="279"/>
      <c r="LFI2" s="275"/>
      <c r="LFJ2" s="279"/>
      <c r="LFK2" s="275"/>
      <c r="LFL2" s="279"/>
      <c r="LFM2" s="275"/>
      <c r="LFN2" s="279"/>
      <c r="LFO2" s="275"/>
      <c r="LFP2" s="279"/>
      <c r="LFQ2" s="275"/>
      <c r="LFR2" s="279"/>
      <c r="LFS2" s="275"/>
      <c r="LFT2" s="279"/>
      <c r="LFU2" s="275"/>
      <c r="LFV2" s="279"/>
      <c r="LFW2" s="275"/>
      <c r="LFX2" s="279"/>
      <c r="LFY2" s="275"/>
      <c r="LFZ2" s="279"/>
      <c r="LGA2" s="275"/>
      <c r="LGB2" s="279"/>
      <c r="LGC2" s="275"/>
      <c r="LGD2" s="279"/>
      <c r="LGE2" s="275"/>
      <c r="LGF2" s="279"/>
      <c r="LGG2" s="275"/>
      <c r="LGH2" s="279"/>
      <c r="LGI2" s="275"/>
      <c r="LGJ2" s="279"/>
      <c r="LGK2" s="275"/>
      <c r="LGL2" s="279"/>
      <c r="LGM2" s="275"/>
      <c r="LGN2" s="279"/>
      <c r="LGO2" s="275"/>
      <c r="LGP2" s="279"/>
      <c r="LGQ2" s="275"/>
      <c r="LGR2" s="279"/>
      <c r="LGS2" s="275"/>
      <c r="LGT2" s="279"/>
      <c r="LGU2" s="275"/>
      <c r="LGV2" s="279"/>
      <c r="LGW2" s="275"/>
      <c r="LGX2" s="279"/>
      <c r="LGY2" s="275"/>
      <c r="LGZ2" s="279"/>
      <c r="LHA2" s="275"/>
      <c r="LHB2" s="279"/>
      <c r="LHC2" s="275"/>
      <c r="LHD2" s="279"/>
      <c r="LHE2" s="275"/>
      <c r="LHF2" s="279"/>
      <c r="LHG2" s="275"/>
      <c r="LHH2" s="279"/>
      <c r="LHI2" s="275"/>
      <c r="LHJ2" s="279"/>
      <c r="LHK2" s="275"/>
      <c r="LHL2" s="279"/>
      <c r="LHM2" s="275"/>
      <c r="LHN2" s="279"/>
      <c r="LHO2" s="275"/>
      <c r="LHP2" s="279"/>
      <c r="LHQ2" s="275"/>
      <c r="LHR2" s="279"/>
      <c r="LHS2" s="275"/>
      <c r="LHT2" s="279"/>
      <c r="LHU2" s="275"/>
      <c r="LHV2" s="279"/>
      <c r="LHW2" s="275"/>
      <c r="LHX2" s="279"/>
      <c r="LHY2" s="275"/>
      <c r="LHZ2" s="279"/>
      <c r="LIA2" s="275"/>
      <c r="LIB2" s="279"/>
      <c r="LIC2" s="275"/>
      <c r="LID2" s="279"/>
      <c r="LIE2" s="275"/>
      <c r="LIF2" s="279"/>
      <c r="LIG2" s="275"/>
      <c r="LIH2" s="279"/>
      <c r="LII2" s="275"/>
      <c r="LIJ2" s="279"/>
      <c r="LIK2" s="275"/>
      <c r="LIL2" s="279"/>
      <c r="LIM2" s="275"/>
      <c r="LIN2" s="279"/>
      <c r="LIO2" s="275"/>
      <c r="LIP2" s="279"/>
      <c r="LIQ2" s="275"/>
      <c r="LIR2" s="279"/>
      <c r="LIS2" s="275"/>
      <c r="LIT2" s="279"/>
      <c r="LIU2" s="275"/>
      <c r="LIV2" s="279"/>
      <c r="LIW2" s="275"/>
      <c r="LIX2" s="279"/>
      <c r="LIY2" s="275"/>
      <c r="LIZ2" s="279"/>
      <c r="LJA2" s="275"/>
      <c r="LJB2" s="279"/>
      <c r="LJC2" s="275"/>
      <c r="LJD2" s="279"/>
      <c r="LJE2" s="275"/>
      <c r="LJF2" s="279"/>
      <c r="LJG2" s="275"/>
      <c r="LJH2" s="279"/>
      <c r="LJI2" s="275"/>
      <c r="LJJ2" s="279"/>
      <c r="LJK2" s="275"/>
      <c r="LJL2" s="279"/>
      <c r="LJM2" s="275"/>
      <c r="LJN2" s="279"/>
      <c r="LJO2" s="275"/>
      <c r="LJP2" s="279"/>
      <c r="LJQ2" s="275"/>
      <c r="LJR2" s="279"/>
      <c r="LJS2" s="275"/>
      <c r="LJT2" s="279"/>
      <c r="LJU2" s="275"/>
      <c r="LJV2" s="279"/>
      <c r="LJW2" s="275"/>
      <c r="LJX2" s="279"/>
      <c r="LJY2" s="275"/>
      <c r="LJZ2" s="279"/>
      <c r="LKA2" s="275"/>
      <c r="LKB2" s="279"/>
      <c r="LKC2" s="275"/>
      <c r="LKD2" s="279"/>
      <c r="LKE2" s="275"/>
      <c r="LKF2" s="279"/>
      <c r="LKG2" s="275"/>
      <c r="LKH2" s="279"/>
      <c r="LKI2" s="275"/>
      <c r="LKJ2" s="279"/>
      <c r="LKK2" s="275"/>
      <c r="LKL2" s="279"/>
      <c r="LKM2" s="275"/>
      <c r="LKN2" s="279"/>
      <c r="LKO2" s="275"/>
      <c r="LKP2" s="279"/>
      <c r="LKQ2" s="275"/>
      <c r="LKR2" s="279"/>
      <c r="LKS2" s="275"/>
      <c r="LKT2" s="279"/>
      <c r="LKU2" s="275"/>
      <c r="LKV2" s="279"/>
      <c r="LKW2" s="275"/>
      <c r="LKX2" s="279"/>
      <c r="LKY2" s="275"/>
      <c r="LKZ2" s="279"/>
      <c r="LLA2" s="275"/>
      <c r="LLB2" s="279"/>
      <c r="LLC2" s="275"/>
      <c r="LLD2" s="279"/>
      <c r="LLE2" s="275"/>
      <c r="LLF2" s="279"/>
      <c r="LLG2" s="275"/>
      <c r="LLH2" s="279"/>
      <c r="LLI2" s="275"/>
      <c r="LLJ2" s="279"/>
      <c r="LLK2" s="275"/>
      <c r="LLL2" s="279"/>
      <c r="LLM2" s="275"/>
      <c r="LLN2" s="279"/>
      <c r="LLO2" s="275"/>
      <c r="LLP2" s="279"/>
      <c r="LLQ2" s="275"/>
      <c r="LLR2" s="279"/>
      <c r="LLS2" s="275"/>
      <c r="LLT2" s="279"/>
      <c r="LLU2" s="275"/>
      <c r="LLV2" s="279"/>
      <c r="LLW2" s="275"/>
      <c r="LLX2" s="279"/>
      <c r="LLY2" s="275"/>
      <c r="LLZ2" s="279"/>
      <c r="LMA2" s="275"/>
      <c r="LMB2" s="279"/>
      <c r="LMC2" s="275"/>
      <c r="LMD2" s="279"/>
      <c r="LME2" s="275"/>
      <c r="LMF2" s="279"/>
      <c r="LMG2" s="275"/>
      <c r="LMH2" s="279"/>
      <c r="LMI2" s="275"/>
      <c r="LMJ2" s="279"/>
      <c r="LMK2" s="275"/>
      <c r="LML2" s="279"/>
      <c r="LMM2" s="275"/>
      <c r="LMN2" s="279"/>
      <c r="LMO2" s="275"/>
      <c r="LMP2" s="279"/>
      <c r="LMQ2" s="275"/>
      <c r="LMR2" s="279"/>
      <c r="LMS2" s="275"/>
      <c r="LMT2" s="279"/>
      <c r="LMU2" s="275"/>
      <c r="LMV2" s="279"/>
      <c r="LMW2" s="275"/>
      <c r="LMX2" s="279"/>
      <c r="LMY2" s="275"/>
      <c r="LMZ2" s="279"/>
      <c r="LNA2" s="275"/>
      <c r="LNB2" s="279"/>
      <c r="LNC2" s="275"/>
      <c r="LND2" s="279"/>
      <c r="LNE2" s="275"/>
      <c r="LNF2" s="279"/>
      <c r="LNG2" s="275"/>
      <c r="LNH2" s="279"/>
      <c r="LNI2" s="275"/>
      <c r="LNJ2" s="279"/>
      <c r="LNK2" s="275"/>
      <c r="LNL2" s="279"/>
      <c r="LNM2" s="275"/>
      <c r="LNN2" s="279"/>
      <c r="LNO2" s="275"/>
      <c r="LNP2" s="279"/>
      <c r="LNQ2" s="275"/>
      <c r="LNR2" s="279"/>
      <c r="LNS2" s="275"/>
      <c r="LNT2" s="279"/>
      <c r="LNU2" s="275"/>
      <c r="LNV2" s="279"/>
      <c r="LNW2" s="275"/>
      <c r="LNX2" s="279"/>
      <c r="LNY2" s="275"/>
      <c r="LNZ2" s="279"/>
      <c r="LOA2" s="275"/>
      <c r="LOB2" s="279"/>
      <c r="LOC2" s="275"/>
      <c r="LOD2" s="279"/>
      <c r="LOE2" s="275"/>
      <c r="LOF2" s="279"/>
      <c r="LOG2" s="275"/>
      <c r="LOH2" s="279"/>
      <c r="LOI2" s="275"/>
      <c r="LOJ2" s="279"/>
      <c r="LOK2" s="275"/>
      <c r="LOL2" s="279"/>
      <c r="LOM2" s="275"/>
      <c r="LON2" s="279"/>
      <c r="LOO2" s="275"/>
      <c r="LOP2" s="279"/>
      <c r="LOQ2" s="275"/>
      <c r="LOR2" s="279"/>
      <c r="LOS2" s="275"/>
      <c r="LOT2" s="279"/>
      <c r="LOU2" s="275"/>
      <c r="LOV2" s="279"/>
      <c r="LOW2" s="275"/>
      <c r="LOX2" s="279"/>
      <c r="LOY2" s="275"/>
      <c r="LOZ2" s="279"/>
      <c r="LPA2" s="275"/>
      <c r="LPB2" s="279"/>
      <c r="LPC2" s="275"/>
      <c r="LPD2" s="279"/>
      <c r="LPE2" s="275"/>
      <c r="LPF2" s="279"/>
      <c r="LPG2" s="275"/>
      <c r="LPH2" s="279"/>
      <c r="LPI2" s="275"/>
      <c r="LPJ2" s="279"/>
      <c r="LPK2" s="275"/>
      <c r="LPL2" s="279"/>
      <c r="LPM2" s="275"/>
      <c r="LPN2" s="279"/>
      <c r="LPO2" s="275"/>
      <c r="LPP2" s="279"/>
      <c r="LPQ2" s="275"/>
      <c r="LPR2" s="279"/>
      <c r="LPS2" s="275"/>
      <c r="LPT2" s="279"/>
      <c r="LPU2" s="275"/>
      <c r="LPV2" s="279"/>
      <c r="LPW2" s="275"/>
      <c r="LPX2" s="279"/>
      <c r="LPY2" s="275"/>
      <c r="LPZ2" s="279"/>
      <c r="LQA2" s="275"/>
      <c r="LQB2" s="279"/>
      <c r="LQC2" s="275"/>
      <c r="LQD2" s="279"/>
      <c r="LQE2" s="275"/>
      <c r="LQF2" s="279"/>
      <c r="LQG2" s="275"/>
      <c r="LQH2" s="279"/>
      <c r="LQI2" s="275"/>
      <c r="LQJ2" s="279"/>
      <c r="LQK2" s="275"/>
      <c r="LQL2" s="279"/>
      <c r="LQM2" s="275"/>
      <c r="LQN2" s="279"/>
      <c r="LQO2" s="275"/>
      <c r="LQP2" s="279"/>
      <c r="LQQ2" s="275"/>
      <c r="LQR2" s="279"/>
      <c r="LQS2" s="275"/>
      <c r="LQT2" s="279"/>
      <c r="LQU2" s="275"/>
      <c r="LQV2" s="279"/>
      <c r="LQW2" s="275"/>
      <c r="LQX2" s="279"/>
      <c r="LQY2" s="275"/>
      <c r="LQZ2" s="279"/>
      <c r="LRA2" s="275"/>
      <c r="LRB2" s="279"/>
      <c r="LRC2" s="275"/>
      <c r="LRD2" s="279"/>
      <c r="LRE2" s="275"/>
      <c r="LRF2" s="279"/>
      <c r="LRG2" s="275"/>
      <c r="LRH2" s="279"/>
      <c r="LRI2" s="275"/>
      <c r="LRJ2" s="279"/>
      <c r="LRK2" s="275"/>
      <c r="LRL2" s="279"/>
      <c r="LRM2" s="275"/>
      <c r="LRN2" s="279"/>
      <c r="LRO2" s="275"/>
      <c r="LRP2" s="279"/>
      <c r="LRQ2" s="275"/>
      <c r="LRR2" s="279"/>
      <c r="LRS2" s="275"/>
      <c r="LRT2" s="279"/>
      <c r="LRU2" s="275"/>
      <c r="LRV2" s="279"/>
      <c r="LRW2" s="275"/>
      <c r="LRX2" s="279"/>
      <c r="LRY2" s="275"/>
      <c r="LRZ2" s="279"/>
      <c r="LSA2" s="275"/>
      <c r="LSB2" s="279"/>
      <c r="LSC2" s="275"/>
      <c r="LSD2" s="279"/>
      <c r="LSE2" s="275"/>
      <c r="LSF2" s="279"/>
      <c r="LSG2" s="275"/>
      <c r="LSH2" s="279"/>
      <c r="LSI2" s="275"/>
      <c r="LSJ2" s="279"/>
      <c r="LSK2" s="275"/>
      <c r="LSL2" s="279"/>
      <c r="LSM2" s="275"/>
      <c r="LSN2" s="279"/>
      <c r="LSO2" s="275"/>
      <c r="LSP2" s="279"/>
      <c r="LSQ2" s="275"/>
      <c r="LSR2" s="279"/>
      <c r="LSS2" s="275"/>
      <c r="LST2" s="279"/>
      <c r="LSU2" s="275"/>
      <c r="LSV2" s="279"/>
      <c r="LSW2" s="275"/>
      <c r="LSX2" s="279"/>
      <c r="LSY2" s="275"/>
      <c r="LSZ2" s="279"/>
      <c r="LTA2" s="275"/>
      <c r="LTB2" s="279"/>
      <c r="LTC2" s="275"/>
      <c r="LTD2" s="279"/>
      <c r="LTE2" s="275"/>
      <c r="LTF2" s="279"/>
      <c r="LTG2" s="275"/>
      <c r="LTH2" s="279"/>
      <c r="LTI2" s="275"/>
      <c r="LTJ2" s="279"/>
      <c r="LTK2" s="275"/>
      <c r="LTL2" s="279"/>
      <c r="LTM2" s="275"/>
      <c r="LTN2" s="279"/>
      <c r="LTO2" s="275"/>
      <c r="LTP2" s="279"/>
      <c r="LTQ2" s="275"/>
      <c r="LTR2" s="279"/>
      <c r="LTS2" s="275"/>
      <c r="LTT2" s="279"/>
      <c r="LTU2" s="275"/>
      <c r="LTV2" s="279"/>
      <c r="LTW2" s="275"/>
      <c r="LTX2" s="279"/>
      <c r="LTY2" s="275"/>
      <c r="LTZ2" s="279"/>
      <c r="LUA2" s="275"/>
      <c r="LUB2" s="279"/>
      <c r="LUC2" s="275"/>
      <c r="LUD2" s="279"/>
      <c r="LUE2" s="275"/>
      <c r="LUF2" s="279"/>
      <c r="LUG2" s="275"/>
      <c r="LUH2" s="279"/>
      <c r="LUI2" s="275"/>
      <c r="LUJ2" s="279"/>
      <c r="LUK2" s="275"/>
      <c r="LUL2" s="279"/>
      <c r="LUM2" s="275"/>
      <c r="LUN2" s="279"/>
      <c r="LUO2" s="275"/>
      <c r="LUP2" s="279"/>
      <c r="LUQ2" s="275"/>
      <c r="LUR2" s="279"/>
      <c r="LUS2" s="275"/>
      <c r="LUT2" s="279"/>
      <c r="LUU2" s="275"/>
      <c r="LUV2" s="279"/>
      <c r="LUW2" s="275"/>
      <c r="LUX2" s="279"/>
      <c r="LUY2" s="275"/>
      <c r="LUZ2" s="279"/>
      <c r="LVA2" s="275"/>
      <c r="LVB2" s="279"/>
      <c r="LVC2" s="275"/>
      <c r="LVD2" s="279"/>
      <c r="LVE2" s="275"/>
      <c r="LVF2" s="279"/>
      <c r="LVG2" s="275"/>
      <c r="LVH2" s="279"/>
      <c r="LVI2" s="275"/>
      <c r="LVJ2" s="279"/>
      <c r="LVK2" s="275"/>
      <c r="LVL2" s="279"/>
      <c r="LVM2" s="275"/>
      <c r="LVN2" s="279"/>
      <c r="LVO2" s="275"/>
      <c r="LVP2" s="279"/>
      <c r="LVQ2" s="275"/>
      <c r="LVR2" s="279"/>
      <c r="LVS2" s="275"/>
      <c r="LVT2" s="279"/>
      <c r="LVU2" s="275"/>
      <c r="LVV2" s="279"/>
      <c r="LVW2" s="275"/>
      <c r="LVX2" s="279"/>
      <c r="LVY2" s="275"/>
      <c r="LVZ2" s="279"/>
      <c r="LWA2" s="275"/>
      <c r="LWB2" s="279"/>
      <c r="LWC2" s="275"/>
      <c r="LWD2" s="279"/>
      <c r="LWE2" s="275"/>
      <c r="LWF2" s="279"/>
      <c r="LWG2" s="275"/>
      <c r="LWH2" s="279"/>
      <c r="LWI2" s="275"/>
      <c r="LWJ2" s="279"/>
      <c r="LWK2" s="275"/>
      <c r="LWL2" s="279"/>
      <c r="LWM2" s="275"/>
      <c r="LWN2" s="279"/>
      <c r="LWO2" s="275"/>
      <c r="LWP2" s="279"/>
      <c r="LWQ2" s="275"/>
      <c r="LWR2" s="279"/>
      <c r="LWS2" s="275"/>
      <c r="LWT2" s="279"/>
      <c r="LWU2" s="275"/>
      <c r="LWV2" s="279"/>
      <c r="LWW2" s="275"/>
      <c r="LWX2" s="279"/>
      <c r="LWY2" s="275"/>
      <c r="LWZ2" s="279"/>
      <c r="LXA2" s="275"/>
      <c r="LXB2" s="279"/>
      <c r="LXC2" s="275"/>
      <c r="LXD2" s="279"/>
      <c r="LXE2" s="275"/>
      <c r="LXF2" s="279"/>
      <c r="LXG2" s="275"/>
      <c r="LXH2" s="279"/>
      <c r="LXI2" s="275"/>
      <c r="LXJ2" s="279"/>
      <c r="LXK2" s="275"/>
      <c r="LXL2" s="279"/>
      <c r="LXM2" s="275"/>
      <c r="LXN2" s="279"/>
      <c r="LXO2" s="275"/>
      <c r="LXP2" s="279"/>
      <c r="LXQ2" s="275"/>
      <c r="LXR2" s="279"/>
      <c r="LXS2" s="275"/>
      <c r="LXT2" s="279"/>
      <c r="LXU2" s="275"/>
      <c r="LXV2" s="279"/>
      <c r="LXW2" s="275"/>
      <c r="LXX2" s="279"/>
      <c r="LXY2" s="275"/>
      <c r="LXZ2" s="279"/>
      <c r="LYA2" s="275"/>
      <c r="LYB2" s="279"/>
      <c r="LYC2" s="275"/>
      <c r="LYD2" s="279"/>
      <c r="LYE2" s="275"/>
      <c r="LYF2" s="279"/>
      <c r="LYG2" s="275"/>
      <c r="LYH2" s="279"/>
      <c r="LYI2" s="275"/>
      <c r="LYJ2" s="279"/>
      <c r="LYK2" s="275"/>
      <c r="LYL2" s="279"/>
      <c r="LYM2" s="275"/>
      <c r="LYN2" s="279"/>
      <c r="LYO2" s="275"/>
      <c r="LYP2" s="279"/>
      <c r="LYQ2" s="275"/>
      <c r="LYR2" s="279"/>
      <c r="LYS2" s="275"/>
      <c r="LYT2" s="279"/>
      <c r="LYU2" s="275"/>
      <c r="LYV2" s="279"/>
      <c r="LYW2" s="275"/>
      <c r="LYX2" s="279"/>
      <c r="LYY2" s="275"/>
      <c r="LYZ2" s="279"/>
      <c r="LZA2" s="275"/>
      <c r="LZB2" s="279"/>
      <c r="LZC2" s="275"/>
      <c r="LZD2" s="279"/>
      <c r="LZE2" s="275"/>
      <c r="LZF2" s="279"/>
      <c r="LZG2" s="275"/>
      <c r="LZH2" s="279"/>
      <c r="LZI2" s="275"/>
      <c r="LZJ2" s="279"/>
      <c r="LZK2" s="275"/>
      <c r="LZL2" s="279"/>
      <c r="LZM2" s="275"/>
      <c r="LZN2" s="279"/>
      <c r="LZO2" s="275"/>
      <c r="LZP2" s="279"/>
      <c r="LZQ2" s="275"/>
      <c r="LZR2" s="279"/>
      <c r="LZS2" s="275"/>
      <c r="LZT2" s="279"/>
      <c r="LZU2" s="275"/>
      <c r="LZV2" s="279"/>
      <c r="LZW2" s="275"/>
      <c r="LZX2" s="279"/>
      <c r="LZY2" s="275"/>
      <c r="LZZ2" s="279"/>
      <c r="MAA2" s="275"/>
      <c r="MAB2" s="279"/>
      <c r="MAC2" s="275"/>
      <c r="MAD2" s="279"/>
      <c r="MAE2" s="275"/>
      <c r="MAF2" s="279"/>
      <c r="MAG2" s="275"/>
      <c r="MAH2" s="279"/>
      <c r="MAI2" s="275"/>
      <c r="MAJ2" s="279"/>
      <c r="MAK2" s="275"/>
      <c r="MAL2" s="279"/>
      <c r="MAM2" s="275"/>
      <c r="MAN2" s="279"/>
      <c r="MAO2" s="275"/>
      <c r="MAP2" s="279"/>
      <c r="MAQ2" s="275"/>
      <c r="MAR2" s="279"/>
      <c r="MAS2" s="275"/>
      <c r="MAT2" s="279"/>
      <c r="MAU2" s="275"/>
      <c r="MAV2" s="279"/>
      <c r="MAW2" s="275"/>
      <c r="MAX2" s="279"/>
      <c r="MAY2" s="275"/>
      <c r="MAZ2" s="279"/>
      <c r="MBA2" s="275"/>
      <c r="MBB2" s="279"/>
      <c r="MBC2" s="275"/>
      <c r="MBD2" s="279"/>
      <c r="MBE2" s="275"/>
      <c r="MBF2" s="279"/>
      <c r="MBG2" s="275"/>
      <c r="MBH2" s="279"/>
      <c r="MBI2" s="275"/>
      <c r="MBJ2" s="279"/>
      <c r="MBK2" s="275"/>
      <c r="MBL2" s="279"/>
      <c r="MBM2" s="275"/>
      <c r="MBN2" s="279"/>
      <c r="MBO2" s="275"/>
      <c r="MBP2" s="279"/>
      <c r="MBQ2" s="275"/>
      <c r="MBR2" s="279"/>
      <c r="MBS2" s="275"/>
      <c r="MBT2" s="279"/>
      <c r="MBU2" s="275"/>
      <c r="MBV2" s="279"/>
      <c r="MBW2" s="275"/>
      <c r="MBX2" s="279"/>
      <c r="MBY2" s="275"/>
      <c r="MBZ2" s="279"/>
      <c r="MCA2" s="275"/>
      <c r="MCB2" s="279"/>
      <c r="MCC2" s="275"/>
      <c r="MCD2" s="279"/>
      <c r="MCE2" s="275"/>
      <c r="MCF2" s="279"/>
      <c r="MCG2" s="275"/>
      <c r="MCH2" s="279"/>
      <c r="MCI2" s="275"/>
      <c r="MCJ2" s="279"/>
      <c r="MCK2" s="275"/>
      <c r="MCL2" s="279"/>
      <c r="MCM2" s="275"/>
      <c r="MCN2" s="279"/>
      <c r="MCO2" s="275"/>
      <c r="MCP2" s="279"/>
      <c r="MCQ2" s="275"/>
      <c r="MCR2" s="279"/>
      <c r="MCS2" s="275"/>
      <c r="MCT2" s="279"/>
      <c r="MCU2" s="275"/>
      <c r="MCV2" s="279"/>
      <c r="MCW2" s="275"/>
      <c r="MCX2" s="279"/>
      <c r="MCY2" s="275"/>
      <c r="MCZ2" s="279"/>
      <c r="MDA2" s="275"/>
      <c r="MDB2" s="279"/>
      <c r="MDC2" s="275"/>
      <c r="MDD2" s="279"/>
      <c r="MDE2" s="275"/>
      <c r="MDF2" s="279"/>
      <c r="MDG2" s="275"/>
      <c r="MDH2" s="279"/>
      <c r="MDI2" s="275"/>
      <c r="MDJ2" s="279"/>
      <c r="MDK2" s="275"/>
      <c r="MDL2" s="279"/>
      <c r="MDM2" s="275"/>
      <c r="MDN2" s="279"/>
      <c r="MDO2" s="275"/>
      <c r="MDP2" s="279"/>
      <c r="MDQ2" s="275"/>
      <c r="MDR2" s="279"/>
      <c r="MDS2" s="275"/>
      <c r="MDT2" s="279"/>
      <c r="MDU2" s="275"/>
      <c r="MDV2" s="279"/>
      <c r="MDW2" s="275"/>
      <c r="MDX2" s="279"/>
      <c r="MDY2" s="275"/>
      <c r="MDZ2" s="279"/>
      <c r="MEA2" s="275"/>
      <c r="MEB2" s="279"/>
      <c r="MEC2" s="275"/>
      <c r="MED2" s="279"/>
      <c r="MEE2" s="275"/>
      <c r="MEF2" s="279"/>
      <c r="MEG2" s="275"/>
      <c r="MEH2" s="279"/>
      <c r="MEI2" s="275"/>
      <c r="MEJ2" s="279"/>
      <c r="MEK2" s="275"/>
      <c r="MEL2" s="279"/>
      <c r="MEM2" s="275"/>
      <c r="MEN2" s="279"/>
      <c r="MEO2" s="275"/>
      <c r="MEP2" s="279"/>
      <c r="MEQ2" s="275"/>
      <c r="MER2" s="279"/>
      <c r="MES2" s="275"/>
      <c r="MET2" s="279"/>
      <c r="MEU2" s="275"/>
      <c r="MEV2" s="279"/>
      <c r="MEW2" s="275"/>
      <c r="MEX2" s="279"/>
      <c r="MEY2" s="275"/>
      <c r="MEZ2" s="279"/>
      <c r="MFA2" s="275"/>
      <c r="MFB2" s="279"/>
      <c r="MFC2" s="275"/>
      <c r="MFD2" s="279"/>
      <c r="MFE2" s="275"/>
      <c r="MFF2" s="279"/>
      <c r="MFG2" s="275"/>
      <c r="MFH2" s="279"/>
      <c r="MFI2" s="275"/>
      <c r="MFJ2" s="279"/>
      <c r="MFK2" s="275"/>
      <c r="MFL2" s="279"/>
      <c r="MFM2" s="275"/>
      <c r="MFN2" s="279"/>
      <c r="MFO2" s="275"/>
      <c r="MFP2" s="279"/>
      <c r="MFQ2" s="275"/>
      <c r="MFR2" s="279"/>
      <c r="MFS2" s="275"/>
      <c r="MFT2" s="279"/>
      <c r="MFU2" s="275"/>
      <c r="MFV2" s="279"/>
      <c r="MFW2" s="275"/>
      <c r="MFX2" s="279"/>
      <c r="MFY2" s="275"/>
      <c r="MFZ2" s="279"/>
      <c r="MGA2" s="275"/>
      <c r="MGB2" s="279"/>
      <c r="MGC2" s="275"/>
      <c r="MGD2" s="279"/>
      <c r="MGE2" s="275"/>
      <c r="MGF2" s="279"/>
      <c r="MGG2" s="275"/>
      <c r="MGH2" s="279"/>
      <c r="MGI2" s="275"/>
      <c r="MGJ2" s="279"/>
      <c r="MGK2" s="275"/>
      <c r="MGL2" s="279"/>
      <c r="MGM2" s="275"/>
      <c r="MGN2" s="279"/>
      <c r="MGO2" s="275"/>
      <c r="MGP2" s="279"/>
      <c r="MGQ2" s="275"/>
      <c r="MGR2" s="279"/>
      <c r="MGS2" s="275"/>
      <c r="MGT2" s="279"/>
      <c r="MGU2" s="275"/>
      <c r="MGV2" s="279"/>
      <c r="MGW2" s="275"/>
      <c r="MGX2" s="279"/>
      <c r="MGY2" s="275"/>
      <c r="MGZ2" s="279"/>
      <c r="MHA2" s="275"/>
      <c r="MHB2" s="279"/>
      <c r="MHC2" s="275"/>
      <c r="MHD2" s="279"/>
      <c r="MHE2" s="275"/>
      <c r="MHF2" s="279"/>
      <c r="MHG2" s="275"/>
      <c r="MHH2" s="279"/>
      <c r="MHI2" s="275"/>
      <c r="MHJ2" s="279"/>
      <c r="MHK2" s="275"/>
      <c r="MHL2" s="279"/>
      <c r="MHM2" s="275"/>
      <c r="MHN2" s="279"/>
      <c r="MHO2" s="275"/>
      <c r="MHP2" s="279"/>
      <c r="MHQ2" s="275"/>
      <c r="MHR2" s="279"/>
      <c r="MHS2" s="275"/>
      <c r="MHT2" s="279"/>
      <c r="MHU2" s="275"/>
      <c r="MHV2" s="279"/>
      <c r="MHW2" s="275"/>
      <c r="MHX2" s="279"/>
      <c r="MHY2" s="275"/>
      <c r="MHZ2" s="279"/>
      <c r="MIA2" s="275"/>
      <c r="MIB2" s="279"/>
      <c r="MIC2" s="275"/>
      <c r="MID2" s="279"/>
      <c r="MIE2" s="275"/>
      <c r="MIF2" s="279"/>
      <c r="MIG2" s="275"/>
      <c r="MIH2" s="279"/>
      <c r="MII2" s="275"/>
      <c r="MIJ2" s="279"/>
      <c r="MIK2" s="275"/>
      <c r="MIL2" s="279"/>
      <c r="MIM2" s="275"/>
      <c r="MIN2" s="279"/>
      <c r="MIO2" s="275"/>
      <c r="MIP2" s="279"/>
      <c r="MIQ2" s="275"/>
      <c r="MIR2" s="279"/>
      <c r="MIS2" s="275"/>
      <c r="MIT2" s="279"/>
      <c r="MIU2" s="275"/>
      <c r="MIV2" s="279"/>
      <c r="MIW2" s="275"/>
      <c r="MIX2" s="279"/>
      <c r="MIY2" s="275"/>
      <c r="MIZ2" s="279"/>
      <c r="MJA2" s="275"/>
      <c r="MJB2" s="279"/>
      <c r="MJC2" s="275"/>
      <c r="MJD2" s="279"/>
      <c r="MJE2" s="275"/>
      <c r="MJF2" s="279"/>
      <c r="MJG2" s="275"/>
      <c r="MJH2" s="279"/>
      <c r="MJI2" s="275"/>
      <c r="MJJ2" s="279"/>
      <c r="MJK2" s="275"/>
      <c r="MJL2" s="279"/>
      <c r="MJM2" s="275"/>
      <c r="MJN2" s="279"/>
      <c r="MJO2" s="275"/>
      <c r="MJP2" s="279"/>
      <c r="MJQ2" s="275"/>
      <c r="MJR2" s="279"/>
      <c r="MJS2" s="275"/>
      <c r="MJT2" s="279"/>
      <c r="MJU2" s="275"/>
      <c r="MJV2" s="279"/>
      <c r="MJW2" s="275"/>
      <c r="MJX2" s="279"/>
      <c r="MJY2" s="275"/>
      <c r="MJZ2" s="279"/>
      <c r="MKA2" s="275"/>
      <c r="MKB2" s="279"/>
      <c r="MKC2" s="275"/>
      <c r="MKD2" s="279"/>
      <c r="MKE2" s="275"/>
      <c r="MKF2" s="279"/>
      <c r="MKG2" s="275"/>
      <c r="MKH2" s="279"/>
      <c r="MKI2" s="275"/>
      <c r="MKJ2" s="279"/>
      <c r="MKK2" s="275"/>
      <c r="MKL2" s="279"/>
      <c r="MKM2" s="275"/>
      <c r="MKN2" s="279"/>
      <c r="MKO2" s="275"/>
      <c r="MKP2" s="279"/>
      <c r="MKQ2" s="275"/>
      <c r="MKR2" s="279"/>
      <c r="MKS2" s="275"/>
      <c r="MKT2" s="279"/>
      <c r="MKU2" s="275"/>
      <c r="MKV2" s="279"/>
      <c r="MKW2" s="275"/>
      <c r="MKX2" s="279"/>
      <c r="MKY2" s="275"/>
      <c r="MKZ2" s="279"/>
      <c r="MLA2" s="275"/>
      <c r="MLB2" s="279"/>
      <c r="MLC2" s="275"/>
      <c r="MLD2" s="279"/>
      <c r="MLE2" s="275"/>
      <c r="MLF2" s="279"/>
      <c r="MLG2" s="275"/>
      <c r="MLH2" s="279"/>
      <c r="MLI2" s="275"/>
      <c r="MLJ2" s="279"/>
      <c r="MLK2" s="275"/>
      <c r="MLL2" s="279"/>
      <c r="MLM2" s="275"/>
      <c r="MLN2" s="279"/>
      <c r="MLO2" s="275"/>
      <c r="MLP2" s="279"/>
      <c r="MLQ2" s="275"/>
      <c r="MLR2" s="279"/>
      <c r="MLS2" s="275"/>
      <c r="MLT2" s="279"/>
      <c r="MLU2" s="275"/>
      <c r="MLV2" s="279"/>
      <c r="MLW2" s="275"/>
      <c r="MLX2" s="279"/>
      <c r="MLY2" s="275"/>
      <c r="MLZ2" s="279"/>
      <c r="MMA2" s="275"/>
      <c r="MMB2" s="279"/>
      <c r="MMC2" s="275"/>
      <c r="MMD2" s="279"/>
      <c r="MME2" s="275"/>
      <c r="MMF2" s="279"/>
      <c r="MMG2" s="275"/>
      <c r="MMH2" s="279"/>
      <c r="MMI2" s="275"/>
      <c r="MMJ2" s="279"/>
      <c r="MMK2" s="275"/>
      <c r="MML2" s="279"/>
      <c r="MMM2" s="275"/>
      <c r="MMN2" s="279"/>
      <c r="MMO2" s="275"/>
      <c r="MMP2" s="279"/>
      <c r="MMQ2" s="275"/>
      <c r="MMR2" s="279"/>
      <c r="MMS2" s="275"/>
      <c r="MMT2" s="279"/>
      <c r="MMU2" s="275"/>
      <c r="MMV2" s="279"/>
      <c r="MMW2" s="275"/>
      <c r="MMX2" s="279"/>
      <c r="MMY2" s="275"/>
      <c r="MMZ2" s="279"/>
      <c r="MNA2" s="275"/>
      <c r="MNB2" s="279"/>
      <c r="MNC2" s="275"/>
      <c r="MND2" s="279"/>
      <c r="MNE2" s="275"/>
      <c r="MNF2" s="279"/>
      <c r="MNG2" s="275"/>
      <c r="MNH2" s="279"/>
      <c r="MNI2" s="275"/>
      <c r="MNJ2" s="279"/>
      <c r="MNK2" s="275"/>
      <c r="MNL2" s="279"/>
      <c r="MNM2" s="275"/>
      <c r="MNN2" s="279"/>
      <c r="MNO2" s="275"/>
      <c r="MNP2" s="279"/>
      <c r="MNQ2" s="275"/>
      <c r="MNR2" s="279"/>
      <c r="MNS2" s="275"/>
      <c r="MNT2" s="279"/>
      <c r="MNU2" s="275"/>
      <c r="MNV2" s="279"/>
      <c r="MNW2" s="275"/>
      <c r="MNX2" s="279"/>
      <c r="MNY2" s="275"/>
      <c r="MNZ2" s="279"/>
      <c r="MOA2" s="275"/>
      <c r="MOB2" s="279"/>
      <c r="MOC2" s="275"/>
      <c r="MOD2" s="279"/>
      <c r="MOE2" s="275"/>
      <c r="MOF2" s="279"/>
      <c r="MOG2" s="275"/>
      <c r="MOH2" s="279"/>
      <c r="MOI2" s="275"/>
      <c r="MOJ2" s="279"/>
      <c r="MOK2" s="275"/>
      <c r="MOL2" s="279"/>
      <c r="MOM2" s="275"/>
      <c r="MON2" s="279"/>
      <c r="MOO2" s="275"/>
      <c r="MOP2" s="279"/>
      <c r="MOQ2" s="275"/>
      <c r="MOR2" s="279"/>
      <c r="MOS2" s="275"/>
      <c r="MOT2" s="279"/>
      <c r="MOU2" s="275"/>
      <c r="MOV2" s="279"/>
      <c r="MOW2" s="275"/>
      <c r="MOX2" s="279"/>
      <c r="MOY2" s="275"/>
      <c r="MOZ2" s="279"/>
      <c r="MPA2" s="275"/>
      <c r="MPB2" s="279"/>
      <c r="MPC2" s="275"/>
      <c r="MPD2" s="279"/>
      <c r="MPE2" s="275"/>
      <c r="MPF2" s="279"/>
      <c r="MPG2" s="275"/>
      <c r="MPH2" s="279"/>
      <c r="MPI2" s="275"/>
      <c r="MPJ2" s="279"/>
      <c r="MPK2" s="275"/>
      <c r="MPL2" s="279"/>
      <c r="MPM2" s="275"/>
      <c r="MPN2" s="279"/>
      <c r="MPO2" s="275"/>
      <c r="MPP2" s="279"/>
      <c r="MPQ2" s="275"/>
      <c r="MPR2" s="279"/>
      <c r="MPS2" s="275"/>
      <c r="MPT2" s="279"/>
      <c r="MPU2" s="275"/>
      <c r="MPV2" s="279"/>
      <c r="MPW2" s="275"/>
      <c r="MPX2" s="279"/>
      <c r="MPY2" s="275"/>
      <c r="MPZ2" s="279"/>
      <c r="MQA2" s="275"/>
      <c r="MQB2" s="279"/>
      <c r="MQC2" s="275"/>
      <c r="MQD2" s="279"/>
      <c r="MQE2" s="275"/>
      <c r="MQF2" s="279"/>
      <c r="MQG2" s="275"/>
      <c r="MQH2" s="279"/>
      <c r="MQI2" s="275"/>
      <c r="MQJ2" s="279"/>
      <c r="MQK2" s="275"/>
      <c r="MQL2" s="279"/>
      <c r="MQM2" s="275"/>
      <c r="MQN2" s="279"/>
      <c r="MQO2" s="275"/>
      <c r="MQP2" s="279"/>
      <c r="MQQ2" s="275"/>
      <c r="MQR2" s="279"/>
      <c r="MQS2" s="275"/>
      <c r="MQT2" s="279"/>
      <c r="MQU2" s="275"/>
      <c r="MQV2" s="279"/>
      <c r="MQW2" s="275"/>
      <c r="MQX2" s="279"/>
      <c r="MQY2" s="275"/>
      <c r="MQZ2" s="279"/>
      <c r="MRA2" s="275"/>
      <c r="MRB2" s="279"/>
      <c r="MRC2" s="275"/>
      <c r="MRD2" s="279"/>
      <c r="MRE2" s="275"/>
      <c r="MRF2" s="279"/>
      <c r="MRG2" s="275"/>
      <c r="MRH2" s="279"/>
      <c r="MRI2" s="275"/>
      <c r="MRJ2" s="279"/>
      <c r="MRK2" s="275"/>
      <c r="MRL2" s="279"/>
      <c r="MRM2" s="275"/>
      <c r="MRN2" s="279"/>
      <c r="MRO2" s="275"/>
      <c r="MRP2" s="279"/>
      <c r="MRQ2" s="275"/>
      <c r="MRR2" s="279"/>
      <c r="MRS2" s="275"/>
      <c r="MRT2" s="279"/>
      <c r="MRU2" s="275"/>
      <c r="MRV2" s="279"/>
      <c r="MRW2" s="275"/>
      <c r="MRX2" s="279"/>
      <c r="MRY2" s="275"/>
      <c r="MRZ2" s="279"/>
      <c r="MSA2" s="275"/>
      <c r="MSB2" s="279"/>
      <c r="MSC2" s="275"/>
      <c r="MSD2" s="279"/>
      <c r="MSE2" s="275"/>
      <c r="MSF2" s="279"/>
      <c r="MSG2" s="275"/>
      <c r="MSH2" s="279"/>
      <c r="MSI2" s="275"/>
      <c r="MSJ2" s="279"/>
      <c r="MSK2" s="275"/>
      <c r="MSL2" s="279"/>
      <c r="MSM2" s="275"/>
      <c r="MSN2" s="279"/>
      <c r="MSO2" s="275"/>
      <c r="MSP2" s="279"/>
      <c r="MSQ2" s="275"/>
      <c r="MSR2" s="279"/>
      <c r="MSS2" s="275"/>
      <c r="MST2" s="279"/>
      <c r="MSU2" s="275"/>
      <c r="MSV2" s="279"/>
      <c r="MSW2" s="275"/>
      <c r="MSX2" s="279"/>
      <c r="MSY2" s="275"/>
      <c r="MSZ2" s="279"/>
      <c r="MTA2" s="275"/>
      <c r="MTB2" s="279"/>
      <c r="MTC2" s="275"/>
      <c r="MTD2" s="279"/>
      <c r="MTE2" s="275"/>
      <c r="MTF2" s="279"/>
      <c r="MTG2" s="275"/>
      <c r="MTH2" s="279"/>
      <c r="MTI2" s="275"/>
      <c r="MTJ2" s="279"/>
      <c r="MTK2" s="275"/>
      <c r="MTL2" s="279"/>
      <c r="MTM2" s="275"/>
      <c r="MTN2" s="279"/>
      <c r="MTO2" s="275"/>
      <c r="MTP2" s="279"/>
      <c r="MTQ2" s="275"/>
      <c r="MTR2" s="279"/>
      <c r="MTS2" s="275"/>
      <c r="MTT2" s="279"/>
      <c r="MTU2" s="275"/>
      <c r="MTV2" s="279"/>
      <c r="MTW2" s="275"/>
      <c r="MTX2" s="279"/>
      <c r="MTY2" s="275"/>
      <c r="MTZ2" s="279"/>
      <c r="MUA2" s="275"/>
      <c r="MUB2" s="279"/>
      <c r="MUC2" s="275"/>
      <c r="MUD2" s="279"/>
      <c r="MUE2" s="275"/>
      <c r="MUF2" s="279"/>
      <c r="MUG2" s="275"/>
      <c r="MUH2" s="279"/>
      <c r="MUI2" s="275"/>
      <c r="MUJ2" s="279"/>
      <c r="MUK2" s="275"/>
      <c r="MUL2" s="279"/>
      <c r="MUM2" s="275"/>
      <c r="MUN2" s="279"/>
      <c r="MUO2" s="275"/>
      <c r="MUP2" s="279"/>
      <c r="MUQ2" s="275"/>
      <c r="MUR2" s="279"/>
      <c r="MUS2" s="275"/>
      <c r="MUT2" s="279"/>
      <c r="MUU2" s="275"/>
      <c r="MUV2" s="279"/>
      <c r="MUW2" s="275"/>
      <c r="MUX2" s="279"/>
      <c r="MUY2" s="275"/>
      <c r="MUZ2" s="279"/>
      <c r="MVA2" s="275"/>
      <c r="MVB2" s="279"/>
      <c r="MVC2" s="275"/>
      <c r="MVD2" s="279"/>
      <c r="MVE2" s="275"/>
      <c r="MVF2" s="279"/>
      <c r="MVG2" s="275"/>
      <c r="MVH2" s="279"/>
      <c r="MVI2" s="275"/>
      <c r="MVJ2" s="279"/>
      <c r="MVK2" s="275"/>
      <c r="MVL2" s="279"/>
      <c r="MVM2" s="275"/>
      <c r="MVN2" s="279"/>
      <c r="MVO2" s="275"/>
      <c r="MVP2" s="279"/>
      <c r="MVQ2" s="275"/>
      <c r="MVR2" s="279"/>
      <c r="MVS2" s="275"/>
      <c r="MVT2" s="279"/>
      <c r="MVU2" s="275"/>
      <c r="MVV2" s="279"/>
      <c r="MVW2" s="275"/>
      <c r="MVX2" s="279"/>
      <c r="MVY2" s="275"/>
      <c r="MVZ2" s="279"/>
      <c r="MWA2" s="275"/>
      <c r="MWB2" s="279"/>
      <c r="MWC2" s="275"/>
      <c r="MWD2" s="279"/>
      <c r="MWE2" s="275"/>
      <c r="MWF2" s="279"/>
      <c r="MWG2" s="275"/>
      <c r="MWH2" s="279"/>
      <c r="MWI2" s="275"/>
      <c r="MWJ2" s="279"/>
      <c r="MWK2" s="275"/>
      <c r="MWL2" s="279"/>
      <c r="MWM2" s="275"/>
      <c r="MWN2" s="279"/>
      <c r="MWO2" s="275"/>
      <c r="MWP2" s="279"/>
      <c r="MWQ2" s="275"/>
      <c r="MWR2" s="279"/>
      <c r="MWS2" s="275"/>
      <c r="MWT2" s="279"/>
      <c r="MWU2" s="275"/>
      <c r="MWV2" s="279"/>
      <c r="MWW2" s="275"/>
      <c r="MWX2" s="279"/>
      <c r="MWY2" s="275"/>
      <c r="MWZ2" s="279"/>
      <c r="MXA2" s="275"/>
      <c r="MXB2" s="279"/>
      <c r="MXC2" s="275"/>
      <c r="MXD2" s="279"/>
      <c r="MXE2" s="275"/>
      <c r="MXF2" s="279"/>
      <c r="MXG2" s="275"/>
      <c r="MXH2" s="279"/>
      <c r="MXI2" s="275"/>
      <c r="MXJ2" s="279"/>
      <c r="MXK2" s="275"/>
      <c r="MXL2" s="279"/>
      <c r="MXM2" s="275"/>
      <c r="MXN2" s="279"/>
      <c r="MXO2" s="275"/>
      <c r="MXP2" s="279"/>
      <c r="MXQ2" s="275"/>
      <c r="MXR2" s="279"/>
      <c r="MXS2" s="275"/>
      <c r="MXT2" s="279"/>
      <c r="MXU2" s="275"/>
      <c r="MXV2" s="279"/>
      <c r="MXW2" s="275"/>
      <c r="MXX2" s="279"/>
      <c r="MXY2" s="275"/>
      <c r="MXZ2" s="279"/>
      <c r="MYA2" s="275"/>
      <c r="MYB2" s="279"/>
      <c r="MYC2" s="275"/>
      <c r="MYD2" s="279"/>
      <c r="MYE2" s="275"/>
      <c r="MYF2" s="279"/>
      <c r="MYG2" s="275"/>
      <c r="MYH2" s="279"/>
      <c r="MYI2" s="275"/>
      <c r="MYJ2" s="279"/>
      <c r="MYK2" s="275"/>
      <c r="MYL2" s="279"/>
      <c r="MYM2" s="275"/>
      <c r="MYN2" s="279"/>
      <c r="MYO2" s="275"/>
      <c r="MYP2" s="279"/>
      <c r="MYQ2" s="275"/>
      <c r="MYR2" s="279"/>
      <c r="MYS2" s="275"/>
      <c r="MYT2" s="279"/>
      <c r="MYU2" s="275"/>
      <c r="MYV2" s="279"/>
      <c r="MYW2" s="275"/>
      <c r="MYX2" s="279"/>
      <c r="MYY2" s="275"/>
      <c r="MYZ2" s="279"/>
      <c r="MZA2" s="275"/>
      <c r="MZB2" s="279"/>
      <c r="MZC2" s="275"/>
      <c r="MZD2" s="279"/>
      <c r="MZE2" s="275"/>
      <c r="MZF2" s="279"/>
      <c r="MZG2" s="275"/>
      <c r="MZH2" s="279"/>
      <c r="MZI2" s="275"/>
      <c r="MZJ2" s="279"/>
      <c r="MZK2" s="275"/>
      <c r="MZL2" s="279"/>
      <c r="MZM2" s="275"/>
      <c r="MZN2" s="279"/>
      <c r="MZO2" s="275"/>
      <c r="MZP2" s="279"/>
      <c r="MZQ2" s="275"/>
      <c r="MZR2" s="279"/>
      <c r="MZS2" s="275"/>
      <c r="MZT2" s="279"/>
      <c r="MZU2" s="275"/>
      <c r="MZV2" s="279"/>
      <c r="MZW2" s="275"/>
      <c r="MZX2" s="279"/>
      <c r="MZY2" s="275"/>
      <c r="MZZ2" s="279"/>
      <c r="NAA2" s="275"/>
      <c r="NAB2" s="279"/>
      <c r="NAC2" s="275"/>
      <c r="NAD2" s="279"/>
      <c r="NAE2" s="275"/>
      <c r="NAF2" s="279"/>
      <c r="NAG2" s="275"/>
      <c r="NAH2" s="279"/>
      <c r="NAI2" s="275"/>
      <c r="NAJ2" s="279"/>
      <c r="NAK2" s="275"/>
      <c r="NAL2" s="279"/>
      <c r="NAM2" s="275"/>
      <c r="NAN2" s="279"/>
      <c r="NAO2" s="275"/>
      <c r="NAP2" s="279"/>
      <c r="NAQ2" s="275"/>
      <c r="NAR2" s="279"/>
      <c r="NAS2" s="275"/>
      <c r="NAT2" s="279"/>
      <c r="NAU2" s="275"/>
      <c r="NAV2" s="279"/>
      <c r="NAW2" s="275"/>
      <c r="NAX2" s="279"/>
      <c r="NAY2" s="275"/>
      <c r="NAZ2" s="279"/>
      <c r="NBA2" s="275"/>
      <c r="NBB2" s="279"/>
      <c r="NBC2" s="275"/>
      <c r="NBD2" s="279"/>
      <c r="NBE2" s="275"/>
      <c r="NBF2" s="279"/>
      <c r="NBG2" s="275"/>
      <c r="NBH2" s="279"/>
      <c r="NBI2" s="275"/>
      <c r="NBJ2" s="279"/>
      <c r="NBK2" s="275"/>
      <c r="NBL2" s="279"/>
      <c r="NBM2" s="275"/>
      <c r="NBN2" s="279"/>
      <c r="NBO2" s="275"/>
      <c r="NBP2" s="279"/>
      <c r="NBQ2" s="275"/>
      <c r="NBR2" s="279"/>
      <c r="NBS2" s="275"/>
      <c r="NBT2" s="279"/>
      <c r="NBU2" s="275"/>
      <c r="NBV2" s="279"/>
      <c r="NBW2" s="275"/>
      <c r="NBX2" s="279"/>
      <c r="NBY2" s="275"/>
      <c r="NBZ2" s="279"/>
      <c r="NCA2" s="275"/>
      <c r="NCB2" s="279"/>
      <c r="NCC2" s="275"/>
      <c r="NCD2" s="279"/>
      <c r="NCE2" s="275"/>
      <c r="NCF2" s="279"/>
      <c r="NCG2" s="275"/>
      <c r="NCH2" s="279"/>
      <c r="NCI2" s="275"/>
      <c r="NCJ2" s="279"/>
      <c r="NCK2" s="275"/>
      <c r="NCL2" s="279"/>
      <c r="NCM2" s="275"/>
      <c r="NCN2" s="279"/>
      <c r="NCO2" s="275"/>
      <c r="NCP2" s="279"/>
      <c r="NCQ2" s="275"/>
      <c r="NCR2" s="279"/>
      <c r="NCS2" s="275"/>
      <c r="NCT2" s="279"/>
      <c r="NCU2" s="275"/>
      <c r="NCV2" s="279"/>
      <c r="NCW2" s="275"/>
      <c r="NCX2" s="279"/>
      <c r="NCY2" s="275"/>
      <c r="NCZ2" s="279"/>
      <c r="NDA2" s="275"/>
      <c r="NDB2" s="279"/>
      <c r="NDC2" s="275"/>
      <c r="NDD2" s="279"/>
      <c r="NDE2" s="275"/>
      <c r="NDF2" s="279"/>
      <c r="NDG2" s="275"/>
      <c r="NDH2" s="279"/>
      <c r="NDI2" s="275"/>
      <c r="NDJ2" s="279"/>
      <c r="NDK2" s="275"/>
      <c r="NDL2" s="279"/>
      <c r="NDM2" s="275"/>
      <c r="NDN2" s="279"/>
      <c r="NDO2" s="275"/>
      <c r="NDP2" s="279"/>
      <c r="NDQ2" s="275"/>
      <c r="NDR2" s="279"/>
      <c r="NDS2" s="275"/>
      <c r="NDT2" s="279"/>
      <c r="NDU2" s="275"/>
      <c r="NDV2" s="279"/>
      <c r="NDW2" s="275"/>
      <c r="NDX2" s="279"/>
      <c r="NDY2" s="275"/>
      <c r="NDZ2" s="279"/>
      <c r="NEA2" s="275"/>
      <c r="NEB2" s="279"/>
      <c r="NEC2" s="275"/>
      <c r="NED2" s="279"/>
      <c r="NEE2" s="275"/>
      <c r="NEF2" s="279"/>
      <c r="NEG2" s="275"/>
      <c r="NEH2" s="279"/>
      <c r="NEI2" s="275"/>
      <c r="NEJ2" s="279"/>
      <c r="NEK2" s="275"/>
      <c r="NEL2" s="279"/>
      <c r="NEM2" s="275"/>
      <c r="NEN2" s="279"/>
      <c r="NEO2" s="275"/>
      <c r="NEP2" s="279"/>
      <c r="NEQ2" s="275"/>
      <c r="NER2" s="279"/>
      <c r="NES2" s="275"/>
      <c r="NET2" s="279"/>
      <c r="NEU2" s="275"/>
      <c r="NEV2" s="279"/>
      <c r="NEW2" s="275"/>
      <c r="NEX2" s="279"/>
      <c r="NEY2" s="275"/>
      <c r="NEZ2" s="279"/>
      <c r="NFA2" s="275"/>
      <c r="NFB2" s="279"/>
      <c r="NFC2" s="275"/>
      <c r="NFD2" s="279"/>
      <c r="NFE2" s="275"/>
      <c r="NFF2" s="279"/>
      <c r="NFG2" s="275"/>
      <c r="NFH2" s="279"/>
      <c r="NFI2" s="275"/>
      <c r="NFJ2" s="279"/>
      <c r="NFK2" s="275"/>
      <c r="NFL2" s="279"/>
      <c r="NFM2" s="275"/>
      <c r="NFN2" s="279"/>
      <c r="NFO2" s="275"/>
      <c r="NFP2" s="279"/>
      <c r="NFQ2" s="275"/>
      <c r="NFR2" s="279"/>
      <c r="NFS2" s="275"/>
      <c r="NFT2" s="279"/>
      <c r="NFU2" s="275"/>
      <c r="NFV2" s="279"/>
      <c r="NFW2" s="275"/>
      <c r="NFX2" s="279"/>
      <c r="NFY2" s="275"/>
      <c r="NFZ2" s="279"/>
      <c r="NGA2" s="275"/>
      <c r="NGB2" s="279"/>
      <c r="NGC2" s="275"/>
      <c r="NGD2" s="279"/>
      <c r="NGE2" s="275"/>
      <c r="NGF2" s="279"/>
      <c r="NGG2" s="275"/>
      <c r="NGH2" s="279"/>
      <c r="NGI2" s="275"/>
      <c r="NGJ2" s="279"/>
      <c r="NGK2" s="275"/>
      <c r="NGL2" s="279"/>
      <c r="NGM2" s="275"/>
      <c r="NGN2" s="279"/>
      <c r="NGO2" s="275"/>
      <c r="NGP2" s="279"/>
      <c r="NGQ2" s="275"/>
      <c r="NGR2" s="279"/>
      <c r="NGS2" s="275"/>
      <c r="NGT2" s="279"/>
      <c r="NGU2" s="275"/>
      <c r="NGV2" s="279"/>
      <c r="NGW2" s="275"/>
      <c r="NGX2" s="279"/>
      <c r="NGY2" s="275"/>
      <c r="NGZ2" s="279"/>
      <c r="NHA2" s="275"/>
      <c r="NHB2" s="279"/>
      <c r="NHC2" s="275"/>
      <c r="NHD2" s="279"/>
      <c r="NHE2" s="275"/>
      <c r="NHF2" s="279"/>
      <c r="NHG2" s="275"/>
      <c r="NHH2" s="279"/>
      <c r="NHI2" s="275"/>
      <c r="NHJ2" s="279"/>
      <c r="NHK2" s="275"/>
      <c r="NHL2" s="279"/>
      <c r="NHM2" s="275"/>
      <c r="NHN2" s="279"/>
      <c r="NHO2" s="275"/>
      <c r="NHP2" s="279"/>
      <c r="NHQ2" s="275"/>
      <c r="NHR2" s="279"/>
      <c r="NHS2" s="275"/>
      <c r="NHT2" s="279"/>
      <c r="NHU2" s="275"/>
      <c r="NHV2" s="279"/>
      <c r="NHW2" s="275"/>
      <c r="NHX2" s="279"/>
      <c r="NHY2" s="275"/>
      <c r="NHZ2" s="279"/>
      <c r="NIA2" s="275"/>
      <c r="NIB2" s="279"/>
      <c r="NIC2" s="275"/>
      <c r="NID2" s="279"/>
      <c r="NIE2" s="275"/>
      <c r="NIF2" s="279"/>
      <c r="NIG2" s="275"/>
      <c r="NIH2" s="279"/>
      <c r="NII2" s="275"/>
      <c r="NIJ2" s="279"/>
      <c r="NIK2" s="275"/>
      <c r="NIL2" s="279"/>
      <c r="NIM2" s="275"/>
      <c r="NIN2" s="279"/>
      <c r="NIO2" s="275"/>
      <c r="NIP2" s="279"/>
      <c r="NIQ2" s="275"/>
      <c r="NIR2" s="279"/>
      <c r="NIS2" s="275"/>
      <c r="NIT2" s="279"/>
      <c r="NIU2" s="275"/>
      <c r="NIV2" s="279"/>
      <c r="NIW2" s="275"/>
      <c r="NIX2" s="279"/>
      <c r="NIY2" s="275"/>
      <c r="NIZ2" s="279"/>
      <c r="NJA2" s="275"/>
      <c r="NJB2" s="279"/>
      <c r="NJC2" s="275"/>
      <c r="NJD2" s="279"/>
      <c r="NJE2" s="275"/>
      <c r="NJF2" s="279"/>
      <c r="NJG2" s="275"/>
      <c r="NJH2" s="279"/>
      <c r="NJI2" s="275"/>
      <c r="NJJ2" s="279"/>
      <c r="NJK2" s="275"/>
      <c r="NJL2" s="279"/>
      <c r="NJM2" s="275"/>
      <c r="NJN2" s="279"/>
      <c r="NJO2" s="275"/>
      <c r="NJP2" s="279"/>
      <c r="NJQ2" s="275"/>
      <c r="NJR2" s="279"/>
      <c r="NJS2" s="275"/>
      <c r="NJT2" s="279"/>
      <c r="NJU2" s="275"/>
      <c r="NJV2" s="279"/>
      <c r="NJW2" s="275"/>
      <c r="NJX2" s="279"/>
      <c r="NJY2" s="275"/>
      <c r="NJZ2" s="279"/>
      <c r="NKA2" s="275"/>
      <c r="NKB2" s="279"/>
      <c r="NKC2" s="275"/>
      <c r="NKD2" s="279"/>
      <c r="NKE2" s="275"/>
      <c r="NKF2" s="279"/>
      <c r="NKG2" s="275"/>
      <c r="NKH2" s="279"/>
      <c r="NKI2" s="275"/>
      <c r="NKJ2" s="279"/>
      <c r="NKK2" s="275"/>
      <c r="NKL2" s="279"/>
      <c r="NKM2" s="275"/>
      <c r="NKN2" s="279"/>
      <c r="NKO2" s="275"/>
      <c r="NKP2" s="279"/>
      <c r="NKQ2" s="275"/>
      <c r="NKR2" s="279"/>
      <c r="NKS2" s="275"/>
      <c r="NKT2" s="279"/>
      <c r="NKU2" s="275"/>
      <c r="NKV2" s="279"/>
      <c r="NKW2" s="275"/>
      <c r="NKX2" s="279"/>
      <c r="NKY2" s="275"/>
      <c r="NKZ2" s="279"/>
      <c r="NLA2" s="275"/>
      <c r="NLB2" s="279"/>
      <c r="NLC2" s="275"/>
      <c r="NLD2" s="279"/>
      <c r="NLE2" s="275"/>
      <c r="NLF2" s="279"/>
      <c r="NLG2" s="275"/>
      <c r="NLH2" s="279"/>
      <c r="NLI2" s="275"/>
      <c r="NLJ2" s="279"/>
      <c r="NLK2" s="275"/>
      <c r="NLL2" s="279"/>
      <c r="NLM2" s="275"/>
      <c r="NLN2" s="279"/>
      <c r="NLO2" s="275"/>
      <c r="NLP2" s="279"/>
      <c r="NLQ2" s="275"/>
      <c r="NLR2" s="279"/>
      <c r="NLS2" s="275"/>
      <c r="NLT2" s="279"/>
      <c r="NLU2" s="275"/>
      <c r="NLV2" s="279"/>
      <c r="NLW2" s="275"/>
      <c r="NLX2" s="279"/>
      <c r="NLY2" s="275"/>
      <c r="NLZ2" s="279"/>
      <c r="NMA2" s="275"/>
      <c r="NMB2" s="279"/>
      <c r="NMC2" s="275"/>
      <c r="NMD2" s="279"/>
      <c r="NME2" s="275"/>
      <c r="NMF2" s="279"/>
      <c r="NMG2" s="275"/>
      <c r="NMH2" s="279"/>
      <c r="NMI2" s="275"/>
      <c r="NMJ2" s="279"/>
      <c r="NMK2" s="275"/>
      <c r="NML2" s="279"/>
      <c r="NMM2" s="275"/>
      <c r="NMN2" s="279"/>
      <c r="NMO2" s="275"/>
      <c r="NMP2" s="279"/>
      <c r="NMQ2" s="275"/>
      <c r="NMR2" s="279"/>
      <c r="NMS2" s="275"/>
      <c r="NMT2" s="279"/>
      <c r="NMU2" s="275"/>
      <c r="NMV2" s="279"/>
      <c r="NMW2" s="275"/>
      <c r="NMX2" s="279"/>
      <c r="NMY2" s="275"/>
      <c r="NMZ2" s="279"/>
      <c r="NNA2" s="275"/>
      <c r="NNB2" s="279"/>
      <c r="NNC2" s="275"/>
      <c r="NND2" s="279"/>
      <c r="NNE2" s="275"/>
      <c r="NNF2" s="279"/>
      <c r="NNG2" s="275"/>
      <c r="NNH2" s="279"/>
      <c r="NNI2" s="275"/>
      <c r="NNJ2" s="279"/>
      <c r="NNK2" s="275"/>
      <c r="NNL2" s="279"/>
      <c r="NNM2" s="275"/>
      <c r="NNN2" s="279"/>
      <c r="NNO2" s="275"/>
      <c r="NNP2" s="279"/>
      <c r="NNQ2" s="275"/>
      <c r="NNR2" s="279"/>
      <c r="NNS2" s="275"/>
      <c r="NNT2" s="279"/>
      <c r="NNU2" s="275"/>
      <c r="NNV2" s="279"/>
      <c r="NNW2" s="275"/>
      <c r="NNX2" s="279"/>
      <c r="NNY2" s="275"/>
      <c r="NNZ2" s="279"/>
      <c r="NOA2" s="275"/>
      <c r="NOB2" s="279"/>
      <c r="NOC2" s="275"/>
      <c r="NOD2" s="279"/>
      <c r="NOE2" s="275"/>
      <c r="NOF2" s="279"/>
      <c r="NOG2" s="275"/>
      <c r="NOH2" s="279"/>
      <c r="NOI2" s="275"/>
      <c r="NOJ2" s="279"/>
      <c r="NOK2" s="275"/>
      <c r="NOL2" s="279"/>
      <c r="NOM2" s="275"/>
      <c r="NON2" s="279"/>
      <c r="NOO2" s="275"/>
      <c r="NOP2" s="279"/>
      <c r="NOQ2" s="275"/>
      <c r="NOR2" s="279"/>
      <c r="NOS2" s="275"/>
      <c r="NOT2" s="279"/>
      <c r="NOU2" s="275"/>
      <c r="NOV2" s="279"/>
      <c r="NOW2" s="275"/>
      <c r="NOX2" s="279"/>
      <c r="NOY2" s="275"/>
      <c r="NOZ2" s="279"/>
      <c r="NPA2" s="275"/>
      <c r="NPB2" s="279"/>
      <c r="NPC2" s="275"/>
      <c r="NPD2" s="279"/>
      <c r="NPE2" s="275"/>
      <c r="NPF2" s="279"/>
      <c r="NPG2" s="275"/>
      <c r="NPH2" s="279"/>
      <c r="NPI2" s="275"/>
      <c r="NPJ2" s="279"/>
      <c r="NPK2" s="275"/>
      <c r="NPL2" s="279"/>
      <c r="NPM2" s="275"/>
      <c r="NPN2" s="279"/>
      <c r="NPO2" s="275"/>
      <c r="NPP2" s="279"/>
      <c r="NPQ2" s="275"/>
      <c r="NPR2" s="279"/>
      <c r="NPS2" s="275"/>
      <c r="NPT2" s="279"/>
      <c r="NPU2" s="275"/>
      <c r="NPV2" s="279"/>
      <c r="NPW2" s="275"/>
      <c r="NPX2" s="279"/>
      <c r="NPY2" s="275"/>
      <c r="NPZ2" s="279"/>
      <c r="NQA2" s="275"/>
      <c r="NQB2" s="279"/>
      <c r="NQC2" s="275"/>
      <c r="NQD2" s="279"/>
      <c r="NQE2" s="275"/>
      <c r="NQF2" s="279"/>
      <c r="NQG2" s="275"/>
      <c r="NQH2" s="279"/>
      <c r="NQI2" s="275"/>
      <c r="NQJ2" s="279"/>
      <c r="NQK2" s="275"/>
      <c r="NQL2" s="279"/>
      <c r="NQM2" s="275"/>
      <c r="NQN2" s="279"/>
      <c r="NQO2" s="275"/>
      <c r="NQP2" s="279"/>
      <c r="NQQ2" s="275"/>
      <c r="NQR2" s="279"/>
      <c r="NQS2" s="275"/>
      <c r="NQT2" s="279"/>
      <c r="NQU2" s="275"/>
      <c r="NQV2" s="279"/>
      <c r="NQW2" s="275"/>
      <c r="NQX2" s="279"/>
      <c r="NQY2" s="275"/>
      <c r="NQZ2" s="279"/>
      <c r="NRA2" s="275"/>
      <c r="NRB2" s="279"/>
      <c r="NRC2" s="275"/>
      <c r="NRD2" s="279"/>
      <c r="NRE2" s="275"/>
      <c r="NRF2" s="279"/>
      <c r="NRG2" s="275"/>
      <c r="NRH2" s="279"/>
      <c r="NRI2" s="275"/>
      <c r="NRJ2" s="279"/>
      <c r="NRK2" s="275"/>
      <c r="NRL2" s="279"/>
      <c r="NRM2" s="275"/>
      <c r="NRN2" s="279"/>
      <c r="NRO2" s="275"/>
      <c r="NRP2" s="279"/>
      <c r="NRQ2" s="275"/>
      <c r="NRR2" s="279"/>
      <c r="NRS2" s="275"/>
      <c r="NRT2" s="279"/>
      <c r="NRU2" s="275"/>
      <c r="NRV2" s="279"/>
      <c r="NRW2" s="275"/>
      <c r="NRX2" s="279"/>
      <c r="NRY2" s="275"/>
      <c r="NRZ2" s="279"/>
      <c r="NSA2" s="275"/>
      <c r="NSB2" s="279"/>
      <c r="NSC2" s="275"/>
      <c r="NSD2" s="279"/>
      <c r="NSE2" s="275"/>
      <c r="NSF2" s="279"/>
      <c r="NSG2" s="275"/>
      <c r="NSH2" s="279"/>
      <c r="NSI2" s="275"/>
      <c r="NSJ2" s="279"/>
      <c r="NSK2" s="275"/>
      <c r="NSL2" s="279"/>
      <c r="NSM2" s="275"/>
      <c r="NSN2" s="279"/>
      <c r="NSO2" s="275"/>
      <c r="NSP2" s="279"/>
      <c r="NSQ2" s="275"/>
      <c r="NSR2" s="279"/>
      <c r="NSS2" s="275"/>
      <c r="NST2" s="279"/>
      <c r="NSU2" s="275"/>
      <c r="NSV2" s="279"/>
      <c r="NSW2" s="275"/>
      <c r="NSX2" s="279"/>
      <c r="NSY2" s="275"/>
      <c r="NSZ2" s="279"/>
      <c r="NTA2" s="275"/>
      <c r="NTB2" s="279"/>
      <c r="NTC2" s="275"/>
      <c r="NTD2" s="279"/>
      <c r="NTE2" s="275"/>
      <c r="NTF2" s="279"/>
      <c r="NTG2" s="275"/>
      <c r="NTH2" s="279"/>
      <c r="NTI2" s="275"/>
      <c r="NTJ2" s="279"/>
      <c r="NTK2" s="275"/>
      <c r="NTL2" s="279"/>
      <c r="NTM2" s="275"/>
      <c r="NTN2" s="279"/>
      <c r="NTO2" s="275"/>
      <c r="NTP2" s="279"/>
      <c r="NTQ2" s="275"/>
      <c r="NTR2" s="279"/>
      <c r="NTS2" s="275"/>
      <c r="NTT2" s="279"/>
      <c r="NTU2" s="275"/>
      <c r="NTV2" s="279"/>
      <c r="NTW2" s="275"/>
      <c r="NTX2" s="279"/>
      <c r="NTY2" s="275"/>
      <c r="NTZ2" s="279"/>
      <c r="NUA2" s="275"/>
      <c r="NUB2" s="279"/>
      <c r="NUC2" s="275"/>
      <c r="NUD2" s="279"/>
      <c r="NUE2" s="275"/>
      <c r="NUF2" s="279"/>
      <c r="NUG2" s="275"/>
      <c r="NUH2" s="279"/>
      <c r="NUI2" s="275"/>
      <c r="NUJ2" s="279"/>
      <c r="NUK2" s="275"/>
      <c r="NUL2" s="279"/>
      <c r="NUM2" s="275"/>
      <c r="NUN2" s="279"/>
      <c r="NUO2" s="275"/>
      <c r="NUP2" s="279"/>
      <c r="NUQ2" s="275"/>
      <c r="NUR2" s="279"/>
      <c r="NUS2" s="275"/>
      <c r="NUT2" s="279"/>
      <c r="NUU2" s="275"/>
      <c r="NUV2" s="279"/>
      <c r="NUW2" s="275"/>
      <c r="NUX2" s="279"/>
      <c r="NUY2" s="275"/>
      <c r="NUZ2" s="279"/>
      <c r="NVA2" s="275"/>
      <c r="NVB2" s="279"/>
      <c r="NVC2" s="275"/>
      <c r="NVD2" s="279"/>
      <c r="NVE2" s="275"/>
      <c r="NVF2" s="279"/>
      <c r="NVG2" s="275"/>
      <c r="NVH2" s="279"/>
      <c r="NVI2" s="275"/>
      <c r="NVJ2" s="279"/>
      <c r="NVK2" s="275"/>
      <c r="NVL2" s="279"/>
      <c r="NVM2" s="275"/>
      <c r="NVN2" s="279"/>
      <c r="NVO2" s="275"/>
      <c r="NVP2" s="279"/>
      <c r="NVQ2" s="275"/>
      <c r="NVR2" s="279"/>
      <c r="NVS2" s="275"/>
      <c r="NVT2" s="279"/>
      <c r="NVU2" s="275"/>
      <c r="NVV2" s="279"/>
      <c r="NVW2" s="275"/>
      <c r="NVX2" s="279"/>
      <c r="NVY2" s="275"/>
      <c r="NVZ2" s="279"/>
      <c r="NWA2" s="275"/>
      <c r="NWB2" s="279"/>
      <c r="NWC2" s="275"/>
      <c r="NWD2" s="279"/>
      <c r="NWE2" s="275"/>
      <c r="NWF2" s="279"/>
      <c r="NWG2" s="275"/>
      <c r="NWH2" s="279"/>
      <c r="NWI2" s="275"/>
      <c r="NWJ2" s="279"/>
      <c r="NWK2" s="275"/>
      <c r="NWL2" s="279"/>
      <c r="NWM2" s="275"/>
      <c r="NWN2" s="279"/>
      <c r="NWO2" s="275"/>
      <c r="NWP2" s="279"/>
      <c r="NWQ2" s="275"/>
      <c r="NWR2" s="279"/>
      <c r="NWS2" s="275"/>
      <c r="NWT2" s="279"/>
      <c r="NWU2" s="275"/>
      <c r="NWV2" s="279"/>
      <c r="NWW2" s="275"/>
      <c r="NWX2" s="279"/>
      <c r="NWY2" s="275"/>
      <c r="NWZ2" s="279"/>
      <c r="NXA2" s="275"/>
      <c r="NXB2" s="279"/>
      <c r="NXC2" s="275"/>
      <c r="NXD2" s="279"/>
      <c r="NXE2" s="275"/>
      <c r="NXF2" s="279"/>
      <c r="NXG2" s="275"/>
      <c r="NXH2" s="279"/>
      <c r="NXI2" s="275"/>
      <c r="NXJ2" s="279"/>
      <c r="NXK2" s="275"/>
      <c r="NXL2" s="279"/>
      <c r="NXM2" s="275"/>
      <c r="NXN2" s="279"/>
      <c r="NXO2" s="275"/>
      <c r="NXP2" s="279"/>
      <c r="NXQ2" s="275"/>
      <c r="NXR2" s="279"/>
      <c r="NXS2" s="275"/>
      <c r="NXT2" s="279"/>
      <c r="NXU2" s="275"/>
      <c r="NXV2" s="279"/>
      <c r="NXW2" s="275"/>
      <c r="NXX2" s="279"/>
      <c r="NXY2" s="275"/>
      <c r="NXZ2" s="279"/>
      <c r="NYA2" s="275"/>
      <c r="NYB2" s="279"/>
      <c r="NYC2" s="275"/>
      <c r="NYD2" s="279"/>
      <c r="NYE2" s="275"/>
      <c r="NYF2" s="279"/>
      <c r="NYG2" s="275"/>
      <c r="NYH2" s="279"/>
      <c r="NYI2" s="275"/>
      <c r="NYJ2" s="279"/>
      <c r="NYK2" s="275"/>
      <c r="NYL2" s="279"/>
      <c r="NYM2" s="275"/>
      <c r="NYN2" s="279"/>
      <c r="NYO2" s="275"/>
      <c r="NYP2" s="279"/>
      <c r="NYQ2" s="275"/>
      <c r="NYR2" s="279"/>
      <c r="NYS2" s="275"/>
      <c r="NYT2" s="279"/>
      <c r="NYU2" s="275"/>
      <c r="NYV2" s="279"/>
      <c r="NYW2" s="275"/>
      <c r="NYX2" s="279"/>
      <c r="NYY2" s="275"/>
      <c r="NYZ2" s="279"/>
      <c r="NZA2" s="275"/>
      <c r="NZB2" s="279"/>
      <c r="NZC2" s="275"/>
      <c r="NZD2" s="279"/>
      <c r="NZE2" s="275"/>
      <c r="NZF2" s="279"/>
      <c r="NZG2" s="275"/>
      <c r="NZH2" s="279"/>
      <c r="NZI2" s="275"/>
      <c r="NZJ2" s="279"/>
      <c r="NZK2" s="275"/>
      <c r="NZL2" s="279"/>
      <c r="NZM2" s="275"/>
      <c r="NZN2" s="279"/>
      <c r="NZO2" s="275"/>
      <c r="NZP2" s="279"/>
      <c r="NZQ2" s="275"/>
      <c r="NZR2" s="279"/>
      <c r="NZS2" s="275"/>
      <c r="NZT2" s="279"/>
      <c r="NZU2" s="275"/>
      <c r="NZV2" s="279"/>
      <c r="NZW2" s="275"/>
      <c r="NZX2" s="279"/>
      <c r="NZY2" s="275"/>
      <c r="NZZ2" s="279"/>
      <c r="OAA2" s="275"/>
      <c r="OAB2" s="279"/>
      <c r="OAC2" s="275"/>
      <c r="OAD2" s="279"/>
      <c r="OAE2" s="275"/>
      <c r="OAF2" s="279"/>
      <c r="OAG2" s="275"/>
      <c r="OAH2" s="279"/>
      <c r="OAI2" s="275"/>
      <c r="OAJ2" s="279"/>
      <c r="OAK2" s="275"/>
      <c r="OAL2" s="279"/>
      <c r="OAM2" s="275"/>
      <c r="OAN2" s="279"/>
      <c r="OAO2" s="275"/>
      <c r="OAP2" s="279"/>
      <c r="OAQ2" s="275"/>
      <c r="OAR2" s="279"/>
      <c r="OAS2" s="275"/>
      <c r="OAT2" s="279"/>
      <c r="OAU2" s="275"/>
      <c r="OAV2" s="279"/>
      <c r="OAW2" s="275"/>
      <c r="OAX2" s="279"/>
      <c r="OAY2" s="275"/>
      <c r="OAZ2" s="279"/>
      <c r="OBA2" s="275"/>
      <c r="OBB2" s="279"/>
      <c r="OBC2" s="275"/>
      <c r="OBD2" s="279"/>
      <c r="OBE2" s="275"/>
      <c r="OBF2" s="279"/>
      <c r="OBG2" s="275"/>
      <c r="OBH2" s="279"/>
      <c r="OBI2" s="275"/>
      <c r="OBJ2" s="279"/>
      <c r="OBK2" s="275"/>
      <c r="OBL2" s="279"/>
      <c r="OBM2" s="275"/>
      <c r="OBN2" s="279"/>
      <c r="OBO2" s="275"/>
      <c r="OBP2" s="279"/>
      <c r="OBQ2" s="275"/>
      <c r="OBR2" s="279"/>
      <c r="OBS2" s="275"/>
      <c r="OBT2" s="279"/>
      <c r="OBU2" s="275"/>
      <c r="OBV2" s="279"/>
      <c r="OBW2" s="275"/>
      <c r="OBX2" s="279"/>
      <c r="OBY2" s="275"/>
      <c r="OBZ2" s="279"/>
      <c r="OCA2" s="275"/>
      <c r="OCB2" s="279"/>
      <c r="OCC2" s="275"/>
      <c r="OCD2" s="279"/>
      <c r="OCE2" s="275"/>
      <c r="OCF2" s="279"/>
      <c r="OCG2" s="275"/>
      <c r="OCH2" s="279"/>
      <c r="OCI2" s="275"/>
      <c r="OCJ2" s="279"/>
      <c r="OCK2" s="275"/>
      <c r="OCL2" s="279"/>
      <c r="OCM2" s="275"/>
      <c r="OCN2" s="279"/>
      <c r="OCO2" s="275"/>
      <c r="OCP2" s="279"/>
      <c r="OCQ2" s="275"/>
      <c r="OCR2" s="279"/>
      <c r="OCS2" s="275"/>
      <c r="OCT2" s="279"/>
      <c r="OCU2" s="275"/>
      <c r="OCV2" s="279"/>
      <c r="OCW2" s="275"/>
      <c r="OCX2" s="279"/>
      <c r="OCY2" s="275"/>
      <c r="OCZ2" s="279"/>
      <c r="ODA2" s="275"/>
      <c r="ODB2" s="279"/>
      <c r="ODC2" s="275"/>
      <c r="ODD2" s="279"/>
      <c r="ODE2" s="275"/>
      <c r="ODF2" s="279"/>
      <c r="ODG2" s="275"/>
      <c r="ODH2" s="279"/>
      <c r="ODI2" s="275"/>
      <c r="ODJ2" s="279"/>
      <c r="ODK2" s="275"/>
      <c r="ODL2" s="279"/>
      <c r="ODM2" s="275"/>
      <c r="ODN2" s="279"/>
      <c r="ODO2" s="275"/>
      <c r="ODP2" s="279"/>
      <c r="ODQ2" s="275"/>
      <c r="ODR2" s="279"/>
      <c r="ODS2" s="275"/>
      <c r="ODT2" s="279"/>
      <c r="ODU2" s="275"/>
      <c r="ODV2" s="279"/>
      <c r="ODW2" s="275"/>
      <c r="ODX2" s="279"/>
      <c r="ODY2" s="275"/>
      <c r="ODZ2" s="279"/>
      <c r="OEA2" s="275"/>
      <c r="OEB2" s="279"/>
      <c r="OEC2" s="275"/>
      <c r="OED2" s="279"/>
      <c r="OEE2" s="275"/>
      <c r="OEF2" s="279"/>
      <c r="OEG2" s="275"/>
      <c r="OEH2" s="279"/>
      <c r="OEI2" s="275"/>
      <c r="OEJ2" s="279"/>
      <c r="OEK2" s="275"/>
      <c r="OEL2" s="279"/>
      <c r="OEM2" s="275"/>
      <c r="OEN2" s="279"/>
      <c r="OEO2" s="275"/>
      <c r="OEP2" s="279"/>
      <c r="OEQ2" s="275"/>
      <c r="OER2" s="279"/>
      <c r="OES2" s="275"/>
      <c r="OET2" s="279"/>
      <c r="OEU2" s="275"/>
      <c r="OEV2" s="279"/>
      <c r="OEW2" s="275"/>
      <c r="OEX2" s="279"/>
      <c r="OEY2" s="275"/>
      <c r="OEZ2" s="279"/>
      <c r="OFA2" s="275"/>
      <c r="OFB2" s="279"/>
      <c r="OFC2" s="275"/>
      <c r="OFD2" s="279"/>
      <c r="OFE2" s="275"/>
      <c r="OFF2" s="279"/>
      <c r="OFG2" s="275"/>
      <c r="OFH2" s="279"/>
      <c r="OFI2" s="275"/>
      <c r="OFJ2" s="279"/>
      <c r="OFK2" s="275"/>
      <c r="OFL2" s="279"/>
      <c r="OFM2" s="275"/>
      <c r="OFN2" s="279"/>
      <c r="OFO2" s="275"/>
      <c r="OFP2" s="279"/>
      <c r="OFQ2" s="275"/>
      <c r="OFR2" s="279"/>
      <c r="OFS2" s="275"/>
      <c r="OFT2" s="279"/>
      <c r="OFU2" s="275"/>
      <c r="OFV2" s="279"/>
      <c r="OFW2" s="275"/>
      <c r="OFX2" s="279"/>
      <c r="OFY2" s="275"/>
      <c r="OFZ2" s="279"/>
      <c r="OGA2" s="275"/>
      <c r="OGB2" s="279"/>
      <c r="OGC2" s="275"/>
      <c r="OGD2" s="279"/>
      <c r="OGE2" s="275"/>
      <c r="OGF2" s="279"/>
      <c r="OGG2" s="275"/>
      <c r="OGH2" s="279"/>
      <c r="OGI2" s="275"/>
      <c r="OGJ2" s="279"/>
      <c r="OGK2" s="275"/>
      <c r="OGL2" s="279"/>
      <c r="OGM2" s="275"/>
      <c r="OGN2" s="279"/>
      <c r="OGO2" s="275"/>
      <c r="OGP2" s="279"/>
      <c r="OGQ2" s="275"/>
      <c r="OGR2" s="279"/>
      <c r="OGS2" s="275"/>
      <c r="OGT2" s="279"/>
      <c r="OGU2" s="275"/>
      <c r="OGV2" s="279"/>
      <c r="OGW2" s="275"/>
      <c r="OGX2" s="279"/>
      <c r="OGY2" s="275"/>
      <c r="OGZ2" s="279"/>
      <c r="OHA2" s="275"/>
      <c r="OHB2" s="279"/>
      <c r="OHC2" s="275"/>
      <c r="OHD2" s="279"/>
      <c r="OHE2" s="275"/>
      <c r="OHF2" s="279"/>
      <c r="OHG2" s="275"/>
      <c r="OHH2" s="279"/>
      <c r="OHI2" s="275"/>
      <c r="OHJ2" s="279"/>
      <c r="OHK2" s="275"/>
      <c r="OHL2" s="279"/>
      <c r="OHM2" s="275"/>
      <c r="OHN2" s="279"/>
      <c r="OHO2" s="275"/>
      <c r="OHP2" s="279"/>
      <c r="OHQ2" s="275"/>
      <c r="OHR2" s="279"/>
      <c r="OHS2" s="275"/>
      <c r="OHT2" s="279"/>
      <c r="OHU2" s="275"/>
      <c r="OHV2" s="279"/>
      <c r="OHW2" s="275"/>
      <c r="OHX2" s="279"/>
      <c r="OHY2" s="275"/>
      <c r="OHZ2" s="279"/>
      <c r="OIA2" s="275"/>
      <c r="OIB2" s="279"/>
      <c r="OIC2" s="275"/>
      <c r="OID2" s="279"/>
      <c r="OIE2" s="275"/>
      <c r="OIF2" s="279"/>
      <c r="OIG2" s="275"/>
      <c r="OIH2" s="279"/>
      <c r="OII2" s="275"/>
      <c r="OIJ2" s="279"/>
      <c r="OIK2" s="275"/>
      <c r="OIL2" s="279"/>
      <c r="OIM2" s="275"/>
      <c r="OIN2" s="279"/>
      <c r="OIO2" s="275"/>
      <c r="OIP2" s="279"/>
      <c r="OIQ2" s="275"/>
      <c r="OIR2" s="279"/>
      <c r="OIS2" s="275"/>
      <c r="OIT2" s="279"/>
      <c r="OIU2" s="275"/>
      <c r="OIV2" s="279"/>
      <c r="OIW2" s="275"/>
      <c r="OIX2" s="279"/>
      <c r="OIY2" s="275"/>
      <c r="OIZ2" s="279"/>
      <c r="OJA2" s="275"/>
      <c r="OJB2" s="279"/>
      <c r="OJC2" s="275"/>
      <c r="OJD2" s="279"/>
      <c r="OJE2" s="275"/>
      <c r="OJF2" s="279"/>
      <c r="OJG2" s="275"/>
      <c r="OJH2" s="279"/>
      <c r="OJI2" s="275"/>
      <c r="OJJ2" s="279"/>
      <c r="OJK2" s="275"/>
      <c r="OJL2" s="279"/>
      <c r="OJM2" s="275"/>
      <c r="OJN2" s="279"/>
      <c r="OJO2" s="275"/>
      <c r="OJP2" s="279"/>
      <c r="OJQ2" s="275"/>
      <c r="OJR2" s="279"/>
      <c r="OJS2" s="275"/>
      <c r="OJT2" s="279"/>
      <c r="OJU2" s="275"/>
      <c r="OJV2" s="279"/>
      <c r="OJW2" s="275"/>
      <c r="OJX2" s="279"/>
      <c r="OJY2" s="275"/>
      <c r="OJZ2" s="279"/>
      <c r="OKA2" s="275"/>
      <c r="OKB2" s="279"/>
      <c r="OKC2" s="275"/>
      <c r="OKD2" s="279"/>
      <c r="OKE2" s="275"/>
      <c r="OKF2" s="279"/>
      <c r="OKG2" s="275"/>
      <c r="OKH2" s="279"/>
      <c r="OKI2" s="275"/>
      <c r="OKJ2" s="279"/>
      <c r="OKK2" s="275"/>
      <c r="OKL2" s="279"/>
      <c r="OKM2" s="275"/>
      <c r="OKN2" s="279"/>
      <c r="OKO2" s="275"/>
      <c r="OKP2" s="279"/>
      <c r="OKQ2" s="275"/>
      <c r="OKR2" s="279"/>
      <c r="OKS2" s="275"/>
      <c r="OKT2" s="279"/>
      <c r="OKU2" s="275"/>
      <c r="OKV2" s="279"/>
      <c r="OKW2" s="275"/>
      <c r="OKX2" s="279"/>
      <c r="OKY2" s="275"/>
      <c r="OKZ2" s="279"/>
      <c r="OLA2" s="275"/>
      <c r="OLB2" s="279"/>
      <c r="OLC2" s="275"/>
      <c r="OLD2" s="279"/>
      <c r="OLE2" s="275"/>
      <c r="OLF2" s="279"/>
      <c r="OLG2" s="275"/>
      <c r="OLH2" s="279"/>
      <c r="OLI2" s="275"/>
      <c r="OLJ2" s="279"/>
      <c r="OLK2" s="275"/>
      <c r="OLL2" s="279"/>
      <c r="OLM2" s="275"/>
      <c r="OLN2" s="279"/>
      <c r="OLO2" s="275"/>
      <c r="OLP2" s="279"/>
      <c r="OLQ2" s="275"/>
      <c r="OLR2" s="279"/>
      <c r="OLS2" s="275"/>
      <c r="OLT2" s="279"/>
      <c r="OLU2" s="275"/>
      <c r="OLV2" s="279"/>
      <c r="OLW2" s="275"/>
      <c r="OLX2" s="279"/>
      <c r="OLY2" s="275"/>
      <c r="OLZ2" s="279"/>
      <c r="OMA2" s="275"/>
      <c r="OMB2" s="279"/>
      <c r="OMC2" s="275"/>
      <c r="OMD2" s="279"/>
      <c r="OME2" s="275"/>
      <c r="OMF2" s="279"/>
      <c r="OMG2" s="275"/>
      <c r="OMH2" s="279"/>
      <c r="OMI2" s="275"/>
      <c r="OMJ2" s="279"/>
      <c r="OMK2" s="275"/>
      <c r="OML2" s="279"/>
      <c r="OMM2" s="275"/>
      <c r="OMN2" s="279"/>
      <c r="OMO2" s="275"/>
      <c r="OMP2" s="279"/>
      <c r="OMQ2" s="275"/>
      <c r="OMR2" s="279"/>
      <c r="OMS2" s="275"/>
      <c r="OMT2" s="279"/>
      <c r="OMU2" s="275"/>
      <c r="OMV2" s="279"/>
      <c r="OMW2" s="275"/>
      <c r="OMX2" s="279"/>
      <c r="OMY2" s="275"/>
      <c r="OMZ2" s="279"/>
      <c r="ONA2" s="275"/>
      <c r="ONB2" s="279"/>
      <c r="ONC2" s="275"/>
      <c r="OND2" s="279"/>
      <c r="ONE2" s="275"/>
      <c r="ONF2" s="279"/>
      <c r="ONG2" s="275"/>
      <c r="ONH2" s="279"/>
      <c r="ONI2" s="275"/>
      <c r="ONJ2" s="279"/>
      <c r="ONK2" s="275"/>
      <c r="ONL2" s="279"/>
      <c r="ONM2" s="275"/>
      <c r="ONN2" s="279"/>
      <c r="ONO2" s="275"/>
      <c r="ONP2" s="279"/>
      <c r="ONQ2" s="275"/>
      <c r="ONR2" s="279"/>
      <c r="ONS2" s="275"/>
      <c r="ONT2" s="279"/>
      <c r="ONU2" s="275"/>
      <c r="ONV2" s="279"/>
      <c r="ONW2" s="275"/>
      <c r="ONX2" s="279"/>
      <c r="ONY2" s="275"/>
      <c r="ONZ2" s="279"/>
      <c r="OOA2" s="275"/>
      <c r="OOB2" s="279"/>
      <c r="OOC2" s="275"/>
      <c r="OOD2" s="279"/>
      <c r="OOE2" s="275"/>
      <c r="OOF2" s="279"/>
      <c r="OOG2" s="275"/>
      <c r="OOH2" s="279"/>
      <c r="OOI2" s="275"/>
      <c r="OOJ2" s="279"/>
      <c r="OOK2" s="275"/>
      <c r="OOL2" s="279"/>
      <c r="OOM2" s="275"/>
      <c r="OON2" s="279"/>
      <c r="OOO2" s="275"/>
      <c r="OOP2" s="279"/>
      <c r="OOQ2" s="275"/>
      <c r="OOR2" s="279"/>
      <c r="OOS2" s="275"/>
      <c r="OOT2" s="279"/>
      <c r="OOU2" s="275"/>
      <c r="OOV2" s="279"/>
      <c r="OOW2" s="275"/>
      <c r="OOX2" s="279"/>
      <c r="OOY2" s="275"/>
      <c r="OOZ2" s="279"/>
      <c r="OPA2" s="275"/>
      <c r="OPB2" s="279"/>
      <c r="OPC2" s="275"/>
      <c r="OPD2" s="279"/>
      <c r="OPE2" s="275"/>
      <c r="OPF2" s="279"/>
      <c r="OPG2" s="275"/>
      <c r="OPH2" s="279"/>
      <c r="OPI2" s="275"/>
      <c r="OPJ2" s="279"/>
      <c r="OPK2" s="275"/>
      <c r="OPL2" s="279"/>
      <c r="OPM2" s="275"/>
      <c r="OPN2" s="279"/>
      <c r="OPO2" s="275"/>
      <c r="OPP2" s="279"/>
      <c r="OPQ2" s="275"/>
      <c r="OPR2" s="279"/>
      <c r="OPS2" s="275"/>
      <c r="OPT2" s="279"/>
      <c r="OPU2" s="275"/>
      <c r="OPV2" s="279"/>
      <c r="OPW2" s="275"/>
      <c r="OPX2" s="279"/>
      <c r="OPY2" s="275"/>
      <c r="OPZ2" s="279"/>
      <c r="OQA2" s="275"/>
      <c r="OQB2" s="279"/>
      <c r="OQC2" s="275"/>
      <c r="OQD2" s="279"/>
      <c r="OQE2" s="275"/>
      <c r="OQF2" s="279"/>
      <c r="OQG2" s="275"/>
      <c r="OQH2" s="279"/>
      <c r="OQI2" s="275"/>
      <c r="OQJ2" s="279"/>
      <c r="OQK2" s="275"/>
      <c r="OQL2" s="279"/>
      <c r="OQM2" s="275"/>
      <c r="OQN2" s="279"/>
      <c r="OQO2" s="275"/>
      <c r="OQP2" s="279"/>
      <c r="OQQ2" s="275"/>
      <c r="OQR2" s="279"/>
      <c r="OQS2" s="275"/>
      <c r="OQT2" s="279"/>
      <c r="OQU2" s="275"/>
      <c r="OQV2" s="279"/>
      <c r="OQW2" s="275"/>
      <c r="OQX2" s="279"/>
      <c r="OQY2" s="275"/>
      <c r="OQZ2" s="279"/>
      <c r="ORA2" s="275"/>
      <c r="ORB2" s="279"/>
      <c r="ORC2" s="275"/>
      <c r="ORD2" s="279"/>
      <c r="ORE2" s="275"/>
      <c r="ORF2" s="279"/>
      <c r="ORG2" s="275"/>
      <c r="ORH2" s="279"/>
      <c r="ORI2" s="275"/>
      <c r="ORJ2" s="279"/>
      <c r="ORK2" s="275"/>
      <c r="ORL2" s="279"/>
      <c r="ORM2" s="275"/>
      <c r="ORN2" s="279"/>
      <c r="ORO2" s="275"/>
      <c r="ORP2" s="279"/>
      <c r="ORQ2" s="275"/>
      <c r="ORR2" s="279"/>
      <c r="ORS2" s="275"/>
      <c r="ORT2" s="279"/>
      <c r="ORU2" s="275"/>
      <c r="ORV2" s="279"/>
      <c r="ORW2" s="275"/>
      <c r="ORX2" s="279"/>
      <c r="ORY2" s="275"/>
      <c r="ORZ2" s="279"/>
      <c r="OSA2" s="275"/>
      <c r="OSB2" s="279"/>
      <c r="OSC2" s="275"/>
      <c r="OSD2" s="279"/>
      <c r="OSE2" s="275"/>
      <c r="OSF2" s="279"/>
      <c r="OSG2" s="275"/>
      <c r="OSH2" s="279"/>
      <c r="OSI2" s="275"/>
      <c r="OSJ2" s="279"/>
      <c r="OSK2" s="275"/>
      <c r="OSL2" s="279"/>
      <c r="OSM2" s="275"/>
      <c r="OSN2" s="279"/>
      <c r="OSO2" s="275"/>
      <c r="OSP2" s="279"/>
      <c r="OSQ2" s="275"/>
      <c r="OSR2" s="279"/>
      <c r="OSS2" s="275"/>
      <c r="OST2" s="279"/>
      <c r="OSU2" s="275"/>
      <c r="OSV2" s="279"/>
      <c r="OSW2" s="275"/>
      <c r="OSX2" s="279"/>
      <c r="OSY2" s="275"/>
      <c r="OSZ2" s="279"/>
      <c r="OTA2" s="275"/>
      <c r="OTB2" s="279"/>
      <c r="OTC2" s="275"/>
      <c r="OTD2" s="279"/>
      <c r="OTE2" s="275"/>
      <c r="OTF2" s="279"/>
      <c r="OTG2" s="275"/>
      <c r="OTH2" s="279"/>
      <c r="OTI2" s="275"/>
      <c r="OTJ2" s="279"/>
      <c r="OTK2" s="275"/>
      <c r="OTL2" s="279"/>
      <c r="OTM2" s="275"/>
      <c r="OTN2" s="279"/>
      <c r="OTO2" s="275"/>
      <c r="OTP2" s="279"/>
      <c r="OTQ2" s="275"/>
      <c r="OTR2" s="279"/>
      <c r="OTS2" s="275"/>
      <c r="OTT2" s="279"/>
      <c r="OTU2" s="275"/>
      <c r="OTV2" s="279"/>
      <c r="OTW2" s="275"/>
      <c r="OTX2" s="279"/>
      <c r="OTY2" s="275"/>
      <c r="OTZ2" s="279"/>
      <c r="OUA2" s="275"/>
      <c r="OUB2" s="279"/>
      <c r="OUC2" s="275"/>
      <c r="OUD2" s="279"/>
      <c r="OUE2" s="275"/>
      <c r="OUF2" s="279"/>
      <c r="OUG2" s="275"/>
      <c r="OUH2" s="279"/>
      <c r="OUI2" s="275"/>
      <c r="OUJ2" s="279"/>
      <c r="OUK2" s="275"/>
      <c r="OUL2" s="279"/>
      <c r="OUM2" s="275"/>
      <c r="OUN2" s="279"/>
      <c r="OUO2" s="275"/>
      <c r="OUP2" s="279"/>
      <c r="OUQ2" s="275"/>
      <c r="OUR2" s="279"/>
      <c r="OUS2" s="275"/>
      <c r="OUT2" s="279"/>
      <c r="OUU2" s="275"/>
      <c r="OUV2" s="279"/>
      <c r="OUW2" s="275"/>
      <c r="OUX2" s="279"/>
      <c r="OUY2" s="275"/>
      <c r="OUZ2" s="279"/>
      <c r="OVA2" s="275"/>
      <c r="OVB2" s="279"/>
      <c r="OVC2" s="275"/>
      <c r="OVD2" s="279"/>
      <c r="OVE2" s="275"/>
      <c r="OVF2" s="279"/>
      <c r="OVG2" s="275"/>
      <c r="OVH2" s="279"/>
      <c r="OVI2" s="275"/>
      <c r="OVJ2" s="279"/>
      <c r="OVK2" s="275"/>
      <c r="OVL2" s="279"/>
      <c r="OVM2" s="275"/>
      <c r="OVN2" s="279"/>
      <c r="OVO2" s="275"/>
      <c r="OVP2" s="279"/>
      <c r="OVQ2" s="275"/>
      <c r="OVR2" s="279"/>
      <c r="OVS2" s="275"/>
      <c r="OVT2" s="279"/>
      <c r="OVU2" s="275"/>
      <c r="OVV2" s="279"/>
      <c r="OVW2" s="275"/>
      <c r="OVX2" s="279"/>
      <c r="OVY2" s="275"/>
      <c r="OVZ2" s="279"/>
      <c r="OWA2" s="275"/>
      <c r="OWB2" s="279"/>
      <c r="OWC2" s="275"/>
      <c r="OWD2" s="279"/>
      <c r="OWE2" s="275"/>
      <c r="OWF2" s="279"/>
      <c r="OWG2" s="275"/>
      <c r="OWH2" s="279"/>
      <c r="OWI2" s="275"/>
      <c r="OWJ2" s="279"/>
      <c r="OWK2" s="275"/>
      <c r="OWL2" s="279"/>
      <c r="OWM2" s="275"/>
      <c r="OWN2" s="279"/>
      <c r="OWO2" s="275"/>
      <c r="OWP2" s="279"/>
      <c r="OWQ2" s="275"/>
      <c r="OWR2" s="279"/>
      <c r="OWS2" s="275"/>
      <c r="OWT2" s="279"/>
      <c r="OWU2" s="275"/>
      <c r="OWV2" s="279"/>
      <c r="OWW2" s="275"/>
      <c r="OWX2" s="279"/>
      <c r="OWY2" s="275"/>
      <c r="OWZ2" s="279"/>
      <c r="OXA2" s="275"/>
      <c r="OXB2" s="279"/>
      <c r="OXC2" s="275"/>
      <c r="OXD2" s="279"/>
      <c r="OXE2" s="275"/>
      <c r="OXF2" s="279"/>
      <c r="OXG2" s="275"/>
      <c r="OXH2" s="279"/>
      <c r="OXI2" s="275"/>
      <c r="OXJ2" s="279"/>
      <c r="OXK2" s="275"/>
      <c r="OXL2" s="279"/>
      <c r="OXM2" s="275"/>
      <c r="OXN2" s="279"/>
      <c r="OXO2" s="275"/>
      <c r="OXP2" s="279"/>
      <c r="OXQ2" s="275"/>
      <c r="OXR2" s="279"/>
      <c r="OXS2" s="275"/>
      <c r="OXT2" s="279"/>
      <c r="OXU2" s="275"/>
      <c r="OXV2" s="279"/>
      <c r="OXW2" s="275"/>
      <c r="OXX2" s="279"/>
      <c r="OXY2" s="275"/>
      <c r="OXZ2" s="279"/>
      <c r="OYA2" s="275"/>
      <c r="OYB2" s="279"/>
      <c r="OYC2" s="275"/>
      <c r="OYD2" s="279"/>
      <c r="OYE2" s="275"/>
      <c r="OYF2" s="279"/>
      <c r="OYG2" s="275"/>
      <c r="OYH2" s="279"/>
      <c r="OYI2" s="275"/>
      <c r="OYJ2" s="279"/>
      <c r="OYK2" s="275"/>
      <c r="OYL2" s="279"/>
      <c r="OYM2" s="275"/>
      <c r="OYN2" s="279"/>
      <c r="OYO2" s="275"/>
      <c r="OYP2" s="279"/>
      <c r="OYQ2" s="275"/>
      <c r="OYR2" s="279"/>
      <c r="OYS2" s="275"/>
      <c r="OYT2" s="279"/>
      <c r="OYU2" s="275"/>
      <c r="OYV2" s="279"/>
      <c r="OYW2" s="275"/>
      <c r="OYX2" s="279"/>
      <c r="OYY2" s="275"/>
      <c r="OYZ2" s="279"/>
      <c r="OZA2" s="275"/>
      <c r="OZB2" s="279"/>
      <c r="OZC2" s="275"/>
      <c r="OZD2" s="279"/>
      <c r="OZE2" s="275"/>
      <c r="OZF2" s="279"/>
      <c r="OZG2" s="275"/>
      <c r="OZH2" s="279"/>
      <c r="OZI2" s="275"/>
      <c r="OZJ2" s="279"/>
      <c r="OZK2" s="275"/>
      <c r="OZL2" s="279"/>
      <c r="OZM2" s="275"/>
      <c r="OZN2" s="279"/>
      <c r="OZO2" s="275"/>
      <c r="OZP2" s="279"/>
      <c r="OZQ2" s="275"/>
      <c r="OZR2" s="279"/>
      <c r="OZS2" s="275"/>
      <c r="OZT2" s="279"/>
      <c r="OZU2" s="275"/>
      <c r="OZV2" s="279"/>
      <c r="OZW2" s="275"/>
      <c r="OZX2" s="279"/>
      <c r="OZY2" s="275"/>
      <c r="OZZ2" s="279"/>
      <c r="PAA2" s="275"/>
      <c r="PAB2" s="279"/>
      <c r="PAC2" s="275"/>
      <c r="PAD2" s="279"/>
      <c r="PAE2" s="275"/>
      <c r="PAF2" s="279"/>
      <c r="PAG2" s="275"/>
      <c r="PAH2" s="279"/>
      <c r="PAI2" s="275"/>
      <c r="PAJ2" s="279"/>
      <c r="PAK2" s="275"/>
      <c r="PAL2" s="279"/>
      <c r="PAM2" s="275"/>
      <c r="PAN2" s="279"/>
      <c r="PAO2" s="275"/>
      <c r="PAP2" s="279"/>
      <c r="PAQ2" s="275"/>
      <c r="PAR2" s="279"/>
      <c r="PAS2" s="275"/>
      <c r="PAT2" s="279"/>
      <c r="PAU2" s="275"/>
      <c r="PAV2" s="279"/>
      <c r="PAW2" s="275"/>
      <c r="PAX2" s="279"/>
      <c r="PAY2" s="275"/>
      <c r="PAZ2" s="279"/>
      <c r="PBA2" s="275"/>
      <c r="PBB2" s="279"/>
      <c r="PBC2" s="275"/>
      <c r="PBD2" s="279"/>
      <c r="PBE2" s="275"/>
      <c r="PBF2" s="279"/>
      <c r="PBG2" s="275"/>
      <c r="PBH2" s="279"/>
      <c r="PBI2" s="275"/>
      <c r="PBJ2" s="279"/>
      <c r="PBK2" s="275"/>
      <c r="PBL2" s="279"/>
      <c r="PBM2" s="275"/>
      <c r="PBN2" s="279"/>
      <c r="PBO2" s="275"/>
      <c r="PBP2" s="279"/>
      <c r="PBQ2" s="275"/>
      <c r="PBR2" s="279"/>
      <c r="PBS2" s="275"/>
      <c r="PBT2" s="279"/>
      <c r="PBU2" s="275"/>
      <c r="PBV2" s="279"/>
      <c r="PBW2" s="275"/>
      <c r="PBX2" s="279"/>
      <c r="PBY2" s="275"/>
      <c r="PBZ2" s="279"/>
      <c r="PCA2" s="275"/>
      <c r="PCB2" s="279"/>
      <c r="PCC2" s="275"/>
      <c r="PCD2" s="279"/>
      <c r="PCE2" s="275"/>
      <c r="PCF2" s="279"/>
      <c r="PCG2" s="275"/>
      <c r="PCH2" s="279"/>
      <c r="PCI2" s="275"/>
      <c r="PCJ2" s="279"/>
      <c r="PCK2" s="275"/>
      <c r="PCL2" s="279"/>
      <c r="PCM2" s="275"/>
      <c r="PCN2" s="279"/>
      <c r="PCO2" s="275"/>
      <c r="PCP2" s="279"/>
      <c r="PCQ2" s="275"/>
      <c r="PCR2" s="279"/>
      <c r="PCS2" s="275"/>
      <c r="PCT2" s="279"/>
      <c r="PCU2" s="275"/>
      <c r="PCV2" s="279"/>
      <c r="PCW2" s="275"/>
      <c r="PCX2" s="279"/>
      <c r="PCY2" s="275"/>
      <c r="PCZ2" s="279"/>
      <c r="PDA2" s="275"/>
      <c r="PDB2" s="279"/>
      <c r="PDC2" s="275"/>
      <c r="PDD2" s="279"/>
      <c r="PDE2" s="275"/>
      <c r="PDF2" s="279"/>
      <c r="PDG2" s="275"/>
      <c r="PDH2" s="279"/>
      <c r="PDI2" s="275"/>
      <c r="PDJ2" s="279"/>
      <c r="PDK2" s="275"/>
      <c r="PDL2" s="279"/>
      <c r="PDM2" s="275"/>
      <c r="PDN2" s="279"/>
      <c r="PDO2" s="275"/>
      <c r="PDP2" s="279"/>
      <c r="PDQ2" s="275"/>
      <c r="PDR2" s="279"/>
      <c r="PDS2" s="275"/>
      <c r="PDT2" s="279"/>
      <c r="PDU2" s="275"/>
      <c r="PDV2" s="279"/>
      <c r="PDW2" s="275"/>
      <c r="PDX2" s="279"/>
      <c r="PDY2" s="275"/>
      <c r="PDZ2" s="279"/>
      <c r="PEA2" s="275"/>
      <c r="PEB2" s="279"/>
      <c r="PEC2" s="275"/>
      <c r="PED2" s="279"/>
      <c r="PEE2" s="275"/>
      <c r="PEF2" s="279"/>
      <c r="PEG2" s="275"/>
      <c r="PEH2" s="279"/>
      <c r="PEI2" s="275"/>
      <c r="PEJ2" s="279"/>
      <c r="PEK2" s="275"/>
      <c r="PEL2" s="279"/>
      <c r="PEM2" s="275"/>
      <c r="PEN2" s="279"/>
      <c r="PEO2" s="275"/>
      <c r="PEP2" s="279"/>
      <c r="PEQ2" s="275"/>
      <c r="PER2" s="279"/>
      <c r="PES2" s="275"/>
      <c r="PET2" s="279"/>
      <c r="PEU2" s="275"/>
      <c r="PEV2" s="279"/>
      <c r="PEW2" s="275"/>
      <c r="PEX2" s="279"/>
      <c r="PEY2" s="275"/>
      <c r="PEZ2" s="279"/>
      <c r="PFA2" s="275"/>
      <c r="PFB2" s="279"/>
      <c r="PFC2" s="275"/>
      <c r="PFD2" s="279"/>
      <c r="PFE2" s="275"/>
      <c r="PFF2" s="279"/>
      <c r="PFG2" s="275"/>
      <c r="PFH2" s="279"/>
      <c r="PFI2" s="275"/>
      <c r="PFJ2" s="279"/>
      <c r="PFK2" s="275"/>
      <c r="PFL2" s="279"/>
      <c r="PFM2" s="275"/>
      <c r="PFN2" s="279"/>
      <c r="PFO2" s="275"/>
      <c r="PFP2" s="279"/>
      <c r="PFQ2" s="275"/>
      <c r="PFR2" s="279"/>
      <c r="PFS2" s="275"/>
      <c r="PFT2" s="279"/>
      <c r="PFU2" s="275"/>
      <c r="PFV2" s="279"/>
      <c r="PFW2" s="275"/>
      <c r="PFX2" s="279"/>
      <c r="PFY2" s="275"/>
      <c r="PFZ2" s="279"/>
      <c r="PGA2" s="275"/>
      <c r="PGB2" s="279"/>
      <c r="PGC2" s="275"/>
      <c r="PGD2" s="279"/>
      <c r="PGE2" s="275"/>
      <c r="PGF2" s="279"/>
      <c r="PGG2" s="275"/>
      <c r="PGH2" s="279"/>
      <c r="PGI2" s="275"/>
      <c r="PGJ2" s="279"/>
      <c r="PGK2" s="275"/>
      <c r="PGL2" s="279"/>
      <c r="PGM2" s="275"/>
      <c r="PGN2" s="279"/>
      <c r="PGO2" s="275"/>
      <c r="PGP2" s="279"/>
      <c r="PGQ2" s="275"/>
      <c r="PGR2" s="279"/>
      <c r="PGS2" s="275"/>
      <c r="PGT2" s="279"/>
      <c r="PGU2" s="275"/>
      <c r="PGV2" s="279"/>
      <c r="PGW2" s="275"/>
      <c r="PGX2" s="279"/>
      <c r="PGY2" s="275"/>
      <c r="PGZ2" s="279"/>
      <c r="PHA2" s="275"/>
      <c r="PHB2" s="279"/>
      <c r="PHC2" s="275"/>
      <c r="PHD2" s="279"/>
      <c r="PHE2" s="275"/>
      <c r="PHF2" s="279"/>
      <c r="PHG2" s="275"/>
      <c r="PHH2" s="279"/>
      <c r="PHI2" s="275"/>
      <c r="PHJ2" s="279"/>
      <c r="PHK2" s="275"/>
      <c r="PHL2" s="279"/>
      <c r="PHM2" s="275"/>
      <c r="PHN2" s="279"/>
      <c r="PHO2" s="275"/>
      <c r="PHP2" s="279"/>
      <c r="PHQ2" s="275"/>
      <c r="PHR2" s="279"/>
      <c r="PHS2" s="275"/>
      <c r="PHT2" s="279"/>
      <c r="PHU2" s="275"/>
      <c r="PHV2" s="279"/>
      <c r="PHW2" s="275"/>
      <c r="PHX2" s="279"/>
      <c r="PHY2" s="275"/>
      <c r="PHZ2" s="279"/>
      <c r="PIA2" s="275"/>
      <c r="PIB2" s="279"/>
      <c r="PIC2" s="275"/>
      <c r="PID2" s="279"/>
      <c r="PIE2" s="275"/>
      <c r="PIF2" s="279"/>
      <c r="PIG2" s="275"/>
      <c r="PIH2" s="279"/>
      <c r="PII2" s="275"/>
      <c r="PIJ2" s="279"/>
      <c r="PIK2" s="275"/>
      <c r="PIL2" s="279"/>
      <c r="PIM2" s="275"/>
      <c r="PIN2" s="279"/>
      <c r="PIO2" s="275"/>
      <c r="PIP2" s="279"/>
      <c r="PIQ2" s="275"/>
      <c r="PIR2" s="279"/>
      <c r="PIS2" s="275"/>
      <c r="PIT2" s="279"/>
      <c r="PIU2" s="275"/>
      <c r="PIV2" s="279"/>
      <c r="PIW2" s="275"/>
      <c r="PIX2" s="279"/>
      <c r="PIY2" s="275"/>
      <c r="PIZ2" s="279"/>
      <c r="PJA2" s="275"/>
      <c r="PJB2" s="279"/>
      <c r="PJC2" s="275"/>
      <c r="PJD2" s="279"/>
      <c r="PJE2" s="275"/>
      <c r="PJF2" s="279"/>
      <c r="PJG2" s="275"/>
      <c r="PJH2" s="279"/>
      <c r="PJI2" s="275"/>
      <c r="PJJ2" s="279"/>
      <c r="PJK2" s="275"/>
      <c r="PJL2" s="279"/>
      <c r="PJM2" s="275"/>
      <c r="PJN2" s="279"/>
      <c r="PJO2" s="275"/>
      <c r="PJP2" s="279"/>
      <c r="PJQ2" s="275"/>
      <c r="PJR2" s="279"/>
      <c r="PJS2" s="275"/>
      <c r="PJT2" s="279"/>
      <c r="PJU2" s="275"/>
      <c r="PJV2" s="279"/>
      <c r="PJW2" s="275"/>
      <c r="PJX2" s="279"/>
      <c r="PJY2" s="275"/>
      <c r="PJZ2" s="279"/>
      <c r="PKA2" s="275"/>
      <c r="PKB2" s="279"/>
      <c r="PKC2" s="275"/>
      <c r="PKD2" s="279"/>
      <c r="PKE2" s="275"/>
      <c r="PKF2" s="279"/>
      <c r="PKG2" s="275"/>
      <c r="PKH2" s="279"/>
      <c r="PKI2" s="275"/>
      <c r="PKJ2" s="279"/>
      <c r="PKK2" s="275"/>
      <c r="PKL2" s="279"/>
      <c r="PKM2" s="275"/>
      <c r="PKN2" s="279"/>
      <c r="PKO2" s="275"/>
      <c r="PKP2" s="279"/>
      <c r="PKQ2" s="275"/>
      <c r="PKR2" s="279"/>
      <c r="PKS2" s="275"/>
      <c r="PKT2" s="279"/>
      <c r="PKU2" s="275"/>
      <c r="PKV2" s="279"/>
      <c r="PKW2" s="275"/>
      <c r="PKX2" s="279"/>
      <c r="PKY2" s="275"/>
      <c r="PKZ2" s="279"/>
      <c r="PLA2" s="275"/>
      <c r="PLB2" s="279"/>
      <c r="PLC2" s="275"/>
      <c r="PLD2" s="279"/>
      <c r="PLE2" s="275"/>
      <c r="PLF2" s="279"/>
      <c r="PLG2" s="275"/>
      <c r="PLH2" s="279"/>
      <c r="PLI2" s="275"/>
      <c r="PLJ2" s="279"/>
      <c r="PLK2" s="275"/>
      <c r="PLL2" s="279"/>
      <c r="PLM2" s="275"/>
      <c r="PLN2" s="279"/>
      <c r="PLO2" s="275"/>
      <c r="PLP2" s="279"/>
      <c r="PLQ2" s="275"/>
      <c r="PLR2" s="279"/>
      <c r="PLS2" s="275"/>
      <c r="PLT2" s="279"/>
      <c r="PLU2" s="275"/>
      <c r="PLV2" s="279"/>
      <c r="PLW2" s="275"/>
      <c r="PLX2" s="279"/>
      <c r="PLY2" s="275"/>
      <c r="PLZ2" s="279"/>
      <c r="PMA2" s="275"/>
      <c r="PMB2" s="279"/>
      <c r="PMC2" s="275"/>
      <c r="PMD2" s="279"/>
      <c r="PME2" s="275"/>
      <c r="PMF2" s="279"/>
      <c r="PMG2" s="275"/>
      <c r="PMH2" s="279"/>
      <c r="PMI2" s="275"/>
      <c r="PMJ2" s="279"/>
      <c r="PMK2" s="275"/>
      <c r="PML2" s="279"/>
      <c r="PMM2" s="275"/>
      <c r="PMN2" s="279"/>
      <c r="PMO2" s="275"/>
      <c r="PMP2" s="279"/>
      <c r="PMQ2" s="275"/>
      <c r="PMR2" s="279"/>
      <c r="PMS2" s="275"/>
      <c r="PMT2" s="279"/>
      <c r="PMU2" s="275"/>
      <c r="PMV2" s="279"/>
      <c r="PMW2" s="275"/>
      <c r="PMX2" s="279"/>
      <c r="PMY2" s="275"/>
      <c r="PMZ2" s="279"/>
      <c r="PNA2" s="275"/>
      <c r="PNB2" s="279"/>
      <c r="PNC2" s="275"/>
      <c r="PND2" s="279"/>
      <c r="PNE2" s="275"/>
      <c r="PNF2" s="279"/>
      <c r="PNG2" s="275"/>
      <c r="PNH2" s="279"/>
      <c r="PNI2" s="275"/>
      <c r="PNJ2" s="279"/>
      <c r="PNK2" s="275"/>
      <c r="PNL2" s="279"/>
      <c r="PNM2" s="275"/>
      <c r="PNN2" s="279"/>
      <c r="PNO2" s="275"/>
      <c r="PNP2" s="279"/>
      <c r="PNQ2" s="275"/>
      <c r="PNR2" s="279"/>
      <c r="PNS2" s="275"/>
      <c r="PNT2" s="279"/>
      <c r="PNU2" s="275"/>
      <c r="PNV2" s="279"/>
      <c r="PNW2" s="275"/>
      <c r="PNX2" s="279"/>
      <c r="PNY2" s="275"/>
      <c r="PNZ2" s="279"/>
      <c r="POA2" s="275"/>
      <c r="POB2" s="279"/>
      <c r="POC2" s="275"/>
      <c r="POD2" s="279"/>
      <c r="POE2" s="275"/>
      <c r="POF2" s="279"/>
      <c r="POG2" s="275"/>
      <c r="POH2" s="279"/>
      <c r="POI2" s="275"/>
      <c r="POJ2" s="279"/>
      <c r="POK2" s="275"/>
      <c r="POL2" s="279"/>
      <c r="POM2" s="275"/>
      <c r="PON2" s="279"/>
      <c r="POO2" s="275"/>
      <c r="POP2" s="279"/>
      <c r="POQ2" s="275"/>
      <c r="POR2" s="279"/>
      <c r="POS2" s="275"/>
      <c r="POT2" s="279"/>
      <c r="POU2" s="275"/>
      <c r="POV2" s="279"/>
      <c r="POW2" s="275"/>
      <c r="POX2" s="279"/>
      <c r="POY2" s="275"/>
      <c r="POZ2" s="279"/>
      <c r="PPA2" s="275"/>
      <c r="PPB2" s="279"/>
      <c r="PPC2" s="275"/>
      <c r="PPD2" s="279"/>
      <c r="PPE2" s="275"/>
      <c r="PPF2" s="279"/>
      <c r="PPG2" s="275"/>
      <c r="PPH2" s="279"/>
      <c r="PPI2" s="275"/>
      <c r="PPJ2" s="279"/>
      <c r="PPK2" s="275"/>
      <c r="PPL2" s="279"/>
      <c r="PPM2" s="275"/>
      <c r="PPN2" s="279"/>
      <c r="PPO2" s="275"/>
      <c r="PPP2" s="279"/>
      <c r="PPQ2" s="275"/>
      <c r="PPR2" s="279"/>
      <c r="PPS2" s="275"/>
      <c r="PPT2" s="279"/>
      <c r="PPU2" s="275"/>
      <c r="PPV2" s="279"/>
      <c r="PPW2" s="275"/>
      <c r="PPX2" s="279"/>
      <c r="PPY2" s="275"/>
      <c r="PPZ2" s="279"/>
      <c r="PQA2" s="275"/>
      <c r="PQB2" s="279"/>
      <c r="PQC2" s="275"/>
      <c r="PQD2" s="279"/>
      <c r="PQE2" s="275"/>
      <c r="PQF2" s="279"/>
      <c r="PQG2" s="275"/>
      <c r="PQH2" s="279"/>
      <c r="PQI2" s="275"/>
      <c r="PQJ2" s="279"/>
      <c r="PQK2" s="275"/>
      <c r="PQL2" s="279"/>
      <c r="PQM2" s="275"/>
      <c r="PQN2" s="279"/>
      <c r="PQO2" s="275"/>
      <c r="PQP2" s="279"/>
      <c r="PQQ2" s="275"/>
      <c r="PQR2" s="279"/>
      <c r="PQS2" s="275"/>
      <c r="PQT2" s="279"/>
      <c r="PQU2" s="275"/>
      <c r="PQV2" s="279"/>
      <c r="PQW2" s="275"/>
      <c r="PQX2" s="279"/>
      <c r="PQY2" s="275"/>
      <c r="PQZ2" s="279"/>
      <c r="PRA2" s="275"/>
      <c r="PRB2" s="279"/>
      <c r="PRC2" s="275"/>
      <c r="PRD2" s="279"/>
      <c r="PRE2" s="275"/>
      <c r="PRF2" s="279"/>
      <c r="PRG2" s="275"/>
      <c r="PRH2" s="279"/>
      <c r="PRI2" s="275"/>
      <c r="PRJ2" s="279"/>
      <c r="PRK2" s="275"/>
      <c r="PRL2" s="279"/>
      <c r="PRM2" s="275"/>
      <c r="PRN2" s="279"/>
      <c r="PRO2" s="275"/>
      <c r="PRP2" s="279"/>
      <c r="PRQ2" s="275"/>
      <c r="PRR2" s="279"/>
      <c r="PRS2" s="275"/>
      <c r="PRT2" s="279"/>
      <c r="PRU2" s="275"/>
      <c r="PRV2" s="279"/>
      <c r="PRW2" s="275"/>
      <c r="PRX2" s="279"/>
      <c r="PRY2" s="275"/>
      <c r="PRZ2" s="279"/>
      <c r="PSA2" s="275"/>
      <c r="PSB2" s="279"/>
      <c r="PSC2" s="275"/>
      <c r="PSD2" s="279"/>
      <c r="PSE2" s="275"/>
      <c r="PSF2" s="279"/>
      <c r="PSG2" s="275"/>
      <c r="PSH2" s="279"/>
      <c r="PSI2" s="275"/>
      <c r="PSJ2" s="279"/>
      <c r="PSK2" s="275"/>
      <c r="PSL2" s="279"/>
      <c r="PSM2" s="275"/>
      <c r="PSN2" s="279"/>
      <c r="PSO2" s="275"/>
      <c r="PSP2" s="279"/>
      <c r="PSQ2" s="275"/>
      <c r="PSR2" s="279"/>
      <c r="PSS2" s="275"/>
      <c r="PST2" s="279"/>
      <c r="PSU2" s="275"/>
      <c r="PSV2" s="279"/>
      <c r="PSW2" s="275"/>
      <c r="PSX2" s="279"/>
      <c r="PSY2" s="275"/>
      <c r="PSZ2" s="279"/>
      <c r="PTA2" s="275"/>
      <c r="PTB2" s="279"/>
      <c r="PTC2" s="275"/>
      <c r="PTD2" s="279"/>
      <c r="PTE2" s="275"/>
      <c r="PTF2" s="279"/>
      <c r="PTG2" s="275"/>
      <c r="PTH2" s="279"/>
      <c r="PTI2" s="275"/>
      <c r="PTJ2" s="279"/>
      <c r="PTK2" s="275"/>
      <c r="PTL2" s="279"/>
      <c r="PTM2" s="275"/>
      <c r="PTN2" s="279"/>
      <c r="PTO2" s="275"/>
      <c r="PTP2" s="279"/>
      <c r="PTQ2" s="275"/>
      <c r="PTR2" s="279"/>
      <c r="PTS2" s="275"/>
      <c r="PTT2" s="279"/>
      <c r="PTU2" s="275"/>
      <c r="PTV2" s="279"/>
      <c r="PTW2" s="275"/>
      <c r="PTX2" s="279"/>
      <c r="PTY2" s="275"/>
      <c r="PTZ2" s="279"/>
      <c r="PUA2" s="275"/>
      <c r="PUB2" s="279"/>
      <c r="PUC2" s="275"/>
      <c r="PUD2" s="279"/>
      <c r="PUE2" s="275"/>
      <c r="PUF2" s="279"/>
      <c r="PUG2" s="275"/>
      <c r="PUH2" s="279"/>
      <c r="PUI2" s="275"/>
      <c r="PUJ2" s="279"/>
      <c r="PUK2" s="275"/>
      <c r="PUL2" s="279"/>
      <c r="PUM2" s="275"/>
      <c r="PUN2" s="279"/>
      <c r="PUO2" s="275"/>
      <c r="PUP2" s="279"/>
      <c r="PUQ2" s="275"/>
      <c r="PUR2" s="279"/>
      <c r="PUS2" s="275"/>
      <c r="PUT2" s="279"/>
      <c r="PUU2" s="275"/>
      <c r="PUV2" s="279"/>
      <c r="PUW2" s="275"/>
      <c r="PUX2" s="279"/>
      <c r="PUY2" s="275"/>
      <c r="PUZ2" s="279"/>
      <c r="PVA2" s="275"/>
      <c r="PVB2" s="279"/>
      <c r="PVC2" s="275"/>
      <c r="PVD2" s="279"/>
      <c r="PVE2" s="275"/>
      <c r="PVF2" s="279"/>
      <c r="PVG2" s="275"/>
      <c r="PVH2" s="279"/>
      <c r="PVI2" s="275"/>
      <c r="PVJ2" s="279"/>
      <c r="PVK2" s="275"/>
      <c r="PVL2" s="279"/>
      <c r="PVM2" s="275"/>
      <c r="PVN2" s="279"/>
      <c r="PVO2" s="275"/>
      <c r="PVP2" s="279"/>
      <c r="PVQ2" s="275"/>
      <c r="PVR2" s="279"/>
      <c r="PVS2" s="275"/>
      <c r="PVT2" s="279"/>
      <c r="PVU2" s="275"/>
      <c r="PVV2" s="279"/>
      <c r="PVW2" s="275"/>
      <c r="PVX2" s="279"/>
      <c r="PVY2" s="275"/>
      <c r="PVZ2" s="279"/>
      <c r="PWA2" s="275"/>
      <c r="PWB2" s="279"/>
      <c r="PWC2" s="275"/>
      <c r="PWD2" s="279"/>
      <c r="PWE2" s="275"/>
      <c r="PWF2" s="279"/>
      <c r="PWG2" s="275"/>
      <c r="PWH2" s="279"/>
      <c r="PWI2" s="275"/>
      <c r="PWJ2" s="279"/>
      <c r="PWK2" s="275"/>
      <c r="PWL2" s="279"/>
      <c r="PWM2" s="275"/>
      <c r="PWN2" s="279"/>
      <c r="PWO2" s="275"/>
      <c r="PWP2" s="279"/>
      <c r="PWQ2" s="275"/>
      <c r="PWR2" s="279"/>
      <c r="PWS2" s="275"/>
      <c r="PWT2" s="279"/>
      <c r="PWU2" s="275"/>
      <c r="PWV2" s="279"/>
      <c r="PWW2" s="275"/>
      <c r="PWX2" s="279"/>
      <c r="PWY2" s="275"/>
      <c r="PWZ2" s="279"/>
      <c r="PXA2" s="275"/>
      <c r="PXB2" s="279"/>
      <c r="PXC2" s="275"/>
      <c r="PXD2" s="279"/>
      <c r="PXE2" s="275"/>
      <c r="PXF2" s="279"/>
      <c r="PXG2" s="275"/>
      <c r="PXH2" s="279"/>
      <c r="PXI2" s="275"/>
      <c r="PXJ2" s="279"/>
      <c r="PXK2" s="275"/>
      <c r="PXL2" s="279"/>
      <c r="PXM2" s="275"/>
      <c r="PXN2" s="279"/>
      <c r="PXO2" s="275"/>
      <c r="PXP2" s="279"/>
      <c r="PXQ2" s="275"/>
      <c r="PXR2" s="279"/>
      <c r="PXS2" s="275"/>
      <c r="PXT2" s="279"/>
      <c r="PXU2" s="275"/>
      <c r="PXV2" s="279"/>
      <c r="PXW2" s="275"/>
      <c r="PXX2" s="279"/>
      <c r="PXY2" s="275"/>
      <c r="PXZ2" s="279"/>
      <c r="PYA2" s="275"/>
      <c r="PYB2" s="279"/>
      <c r="PYC2" s="275"/>
      <c r="PYD2" s="279"/>
      <c r="PYE2" s="275"/>
      <c r="PYF2" s="279"/>
      <c r="PYG2" s="275"/>
      <c r="PYH2" s="279"/>
      <c r="PYI2" s="275"/>
      <c r="PYJ2" s="279"/>
      <c r="PYK2" s="275"/>
      <c r="PYL2" s="279"/>
      <c r="PYM2" s="275"/>
      <c r="PYN2" s="279"/>
      <c r="PYO2" s="275"/>
      <c r="PYP2" s="279"/>
      <c r="PYQ2" s="275"/>
      <c r="PYR2" s="279"/>
      <c r="PYS2" s="275"/>
      <c r="PYT2" s="279"/>
      <c r="PYU2" s="275"/>
      <c r="PYV2" s="279"/>
      <c r="PYW2" s="275"/>
      <c r="PYX2" s="279"/>
      <c r="PYY2" s="275"/>
      <c r="PYZ2" s="279"/>
      <c r="PZA2" s="275"/>
      <c r="PZB2" s="279"/>
      <c r="PZC2" s="275"/>
      <c r="PZD2" s="279"/>
      <c r="PZE2" s="275"/>
      <c r="PZF2" s="279"/>
      <c r="PZG2" s="275"/>
      <c r="PZH2" s="279"/>
      <c r="PZI2" s="275"/>
      <c r="PZJ2" s="279"/>
      <c r="PZK2" s="275"/>
      <c r="PZL2" s="279"/>
      <c r="PZM2" s="275"/>
      <c r="PZN2" s="279"/>
      <c r="PZO2" s="275"/>
      <c r="PZP2" s="279"/>
      <c r="PZQ2" s="275"/>
      <c r="PZR2" s="279"/>
      <c r="PZS2" s="275"/>
      <c r="PZT2" s="279"/>
      <c r="PZU2" s="275"/>
      <c r="PZV2" s="279"/>
      <c r="PZW2" s="275"/>
      <c r="PZX2" s="279"/>
      <c r="PZY2" s="275"/>
      <c r="PZZ2" s="279"/>
      <c r="QAA2" s="275"/>
      <c r="QAB2" s="279"/>
      <c r="QAC2" s="275"/>
      <c r="QAD2" s="279"/>
      <c r="QAE2" s="275"/>
      <c r="QAF2" s="279"/>
      <c r="QAG2" s="275"/>
      <c r="QAH2" s="279"/>
      <c r="QAI2" s="275"/>
      <c r="QAJ2" s="279"/>
      <c r="QAK2" s="275"/>
      <c r="QAL2" s="279"/>
      <c r="QAM2" s="275"/>
      <c r="QAN2" s="279"/>
      <c r="QAO2" s="275"/>
      <c r="QAP2" s="279"/>
      <c r="QAQ2" s="275"/>
      <c r="QAR2" s="279"/>
      <c r="QAS2" s="275"/>
      <c r="QAT2" s="279"/>
      <c r="QAU2" s="275"/>
      <c r="QAV2" s="279"/>
      <c r="QAW2" s="275"/>
      <c r="QAX2" s="279"/>
      <c r="QAY2" s="275"/>
      <c r="QAZ2" s="279"/>
      <c r="QBA2" s="275"/>
      <c r="QBB2" s="279"/>
      <c r="QBC2" s="275"/>
      <c r="QBD2" s="279"/>
      <c r="QBE2" s="275"/>
      <c r="QBF2" s="279"/>
      <c r="QBG2" s="275"/>
      <c r="QBH2" s="279"/>
      <c r="QBI2" s="275"/>
      <c r="QBJ2" s="279"/>
      <c r="QBK2" s="275"/>
      <c r="QBL2" s="279"/>
      <c r="QBM2" s="275"/>
      <c r="QBN2" s="279"/>
      <c r="QBO2" s="275"/>
      <c r="QBP2" s="279"/>
      <c r="QBQ2" s="275"/>
      <c r="QBR2" s="279"/>
      <c r="QBS2" s="275"/>
      <c r="QBT2" s="279"/>
      <c r="QBU2" s="275"/>
      <c r="QBV2" s="279"/>
      <c r="QBW2" s="275"/>
      <c r="QBX2" s="279"/>
      <c r="QBY2" s="275"/>
      <c r="QBZ2" s="279"/>
      <c r="QCA2" s="275"/>
      <c r="QCB2" s="279"/>
      <c r="QCC2" s="275"/>
      <c r="QCD2" s="279"/>
      <c r="QCE2" s="275"/>
      <c r="QCF2" s="279"/>
      <c r="QCG2" s="275"/>
      <c r="QCH2" s="279"/>
      <c r="QCI2" s="275"/>
      <c r="QCJ2" s="279"/>
      <c r="QCK2" s="275"/>
      <c r="QCL2" s="279"/>
      <c r="QCM2" s="275"/>
      <c r="QCN2" s="279"/>
      <c r="QCO2" s="275"/>
      <c r="QCP2" s="279"/>
      <c r="QCQ2" s="275"/>
      <c r="QCR2" s="279"/>
      <c r="QCS2" s="275"/>
      <c r="QCT2" s="279"/>
      <c r="QCU2" s="275"/>
      <c r="QCV2" s="279"/>
      <c r="QCW2" s="275"/>
      <c r="QCX2" s="279"/>
      <c r="QCY2" s="275"/>
      <c r="QCZ2" s="279"/>
      <c r="QDA2" s="275"/>
      <c r="QDB2" s="279"/>
      <c r="QDC2" s="275"/>
      <c r="QDD2" s="279"/>
      <c r="QDE2" s="275"/>
      <c r="QDF2" s="279"/>
      <c r="QDG2" s="275"/>
      <c r="QDH2" s="279"/>
      <c r="QDI2" s="275"/>
      <c r="QDJ2" s="279"/>
      <c r="QDK2" s="275"/>
      <c r="QDL2" s="279"/>
      <c r="QDM2" s="275"/>
      <c r="QDN2" s="279"/>
      <c r="QDO2" s="275"/>
      <c r="QDP2" s="279"/>
      <c r="QDQ2" s="275"/>
      <c r="QDR2" s="279"/>
      <c r="QDS2" s="275"/>
      <c r="QDT2" s="279"/>
      <c r="QDU2" s="275"/>
      <c r="QDV2" s="279"/>
      <c r="QDW2" s="275"/>
      <c r="QDX2" s="279"/>
      <c r="QDY2" s="275"/>
      <c r="QDZ2" s="279"/>
      <c r="QEA2" s="275"/>
      <c r="QEB2" s="279"/>
      <c r="QEC2" s="275"/>
      <c r="QED2" s="279"/>
      <c r="QEE2" s="275"/>
      <c r="QEF2" s="279"/>
      <c r="QEG2" s="275"/>
      <c r="QEH2" s="279"/>
      <c r="QEI2" s="275"/>
      <c r="QEJ2" s="279"/>
      <c r="QEK2" s="275"/>
      <c r="QEL2" s="279"/>
      <c r="QEM2" s="275"/>
      <c r="QEN2" s="279"/>
      <c r="QEO2" s="275"/>
      <c r="QEP2" s="279"/>
      <c r="QEQ2" s="275"/>
      <c r="QER2" s="279"/>
      <c r="QES2" s="275"/>
      <c r="QET2" s="279"/>
      <c r="QEU2" s="275"/>
      <c r="QEV2" s="279"/>
      <c r="QEW2" s="275"/>
      <c r="QEX2" s="279"/>
      <c r="QEY2" s="275"/>
      <c r="QEZ2" s="279"/>
      <c r="QFA2" s="275"/>
      <c r="QFB2" s="279"/>
      <c r="QFC2" s="275"/>
      <c r="QFD2" s="279"/>
      <c r="QFE2" s="275"/>
      <c r="QFF2" s="279"/>
      <c r="QFG2" s="275"/>
      <c r="QFH2" s="279"/>
      <c r="QFI2" s="275"/>
      <c r="QFJ2" s="279"/>
      <c r="QFK2" s="275"/>
      <c r="QFL2" s="279"/>
      <c r="QFM2" s="275"/>
      <c r="QFN2" s="279"/>
      <c r="QFO2" s="275"/>
      <c r="QFP2" s="279"/>
      <c r="QFQ2" s="275"/>
      <c r="QFR2" s="279"/>
      <c r="QFS2" s="275"/>
      <c r="QFT2" s="279"/>
      <c r="QFU2" s="275"/>
      <c r="QFV2" s="279"/>
      <c r="QFW2" s="275"/>
      <c r="QFX2" s="279"/>
      <c r="QFY2" s="275"/>
      <c r="QFZ2" s="279"/>
      <c r="QGA2" s="275"/>
      <c r="QGB2" s="279"/>
      <c r="QGC2" s="275"/>
      <c r="QGD2" s="279"/>
      <c r="QGE2" s="275"/>
      <c r="QGF2" s="279"/>
      <c r="QGG2" s="275"/>
      <c r="QGH2" s="279"/>
      <c r="QGI2" s="275"/>
      <c r="QGJ2" s="279"/>
      <c r="QGK2" s="275"/>
      <c r="QGL2" s="279"/>
      <c r="QGM2" s="275"/>
      <c r="QGN2" s="279"/>
      <c r="QGO2" s="275"/>
      <c r="QGP2" s="279"/>
      <c r="QGQ2" s="275"/>
      <c r="QGR2" s="279"/>
      <c r="QGS2" s="275"/>
      <c r="QGT2" s="279"/>
      <c r="QGU2" s="275"/>
      <c r="QGV2" s="279"/>
      <c r="QGW2" s="275"/>
      <c r="QGX2" s="279"/>
      <c r="QGY2" s="275"/>
      <c r="QGZ2" s="279"/>
      <c r="QHA2" s="275"/>
      <c r="QHB2" s="279"/>
      <c r="QHC2" s="275"/>
      <c r="QHD2" s="279"/>
      <c r="QHE2" s="275"/>
      <c r="QHF2" s="279"/>
      <c r="QHG2" s="275"/>
      <c r="QHH2" s="279"/>
      <c r="QHI2" s="275"/>
      <c r="QHJ2" s="279"/>
      <c r="QHK2" s="275"/>
      <c r="QHL2" s="279"/>
      <c r="QHM2" s="275"/>
      <c r="QHN2" s="279"/>
      <c r="QHO2" s="275"/>
      <c r="QHP2" s="279"/>
      <c r="QHQ2" s="275"/>
      <c r="QHR2" s="279"/>
      <c r="QHS2" s="275"/>
      <c r="QHT2" s="279"/>
      <c r="QHU2" s="275"/>
      <c r="QHV2" s="279"/>
      <c r="QHW2" s="275"/>
      <c r="QHX2" s="279"/>
      <c r="QHY2" s="275"/>
      <c r="QHZ2" s="279"/>
      <c r="QIA2" s="275"/>
      <c r="QIB2" s="279"/>
      <c r="QIC2" s="275"/>
      <c r="QID2" s="279"/>
      <c r="QIE2" s="275"/>
      <c r="QIF2" s="279"/>
      <c r="QIG2" s="275"/>
      <c r="QIH2" s="279"/>
      <c r="QII2" s="275"/>
      <c r="QIJ2" s="279"/>
      <c r="QIK2" s="275"/>
      <c r="QIL2" s="279"/>
      <c r="QIM2" s="275"/>
      <c r="QIN2" s="279"/>
      <c r="QIO2" s="275"/>
      <c r="QIP2" s="279"/>
      <c r="QIQ2" s="275"/>
      <c r="QIR2" s="279"/>
      <c r="QIS2" s="275"/>
      <c r="QIT2" s="279"/>
      <c r="QIU2" s="275"/>
      <c r="QIV2" s="279"/>
      <c r="QIW2" s="275"/>
      <c r="QIX2" s="279"/>
      <c r="QIY2" s="275"/>
      <c r="QIZ2" s="279"/>
      <c r="QJA2" s="275"/>
      <c r="QJB2" s="279"/>
      <c r="QJC2" s="275"/>
      <c r="QJD2" s="279"/>
      <c r="QJE2" s="275"/>
      <c r="QJF2" s="279"/>
      <c r="QJG2" s="275"/>
      <c r="QJH2" s="279"/>
      <c r="QJI2" s="275"/>
      <c r="QJJ2" s="279"/>
      <c r="QJK2" s="275"/>
      <c r="QJL2" s="279"/>
      <c r="QJM2" s="275"/>
      <c r="QJN2" s="279"/>
      <c r="QJO2" s="275"/>
      <c r="QJP2" s="279"/>
      <c r="QJQ2" s="275"/>
      <c r="QJR2" s="279"/>
      <c r="QJS2" s="275"/>
      <c r="QJT2" s="279"/>
      <c r="QJU2" s="275"/>
      <c r="QJV2" s="279"/>
      <c r="QJW2" s="275"/>
      <c r="QJX2" s="279"/>
      <c r="QJY2" s="275"/>
      <c r="QJZ2" s="279"/>
      <c r="QKA2" s="275"/>
      <c r="QKB2" s="279"/>
      <c r="QKC2" s="275"/>
      <c r="QKD2" s="279"/>
      <c r="QKE2" s="275"/>
      <c r="QKF2" s="279"/>
      <c r="QKG2" s="275"/>
      <c r="QKH2" s="279"/>
      <c r="QKI2" s="275"/>
      <c r="QKJ2" s="279"/>
      <c r="QKK2" s="275"/>
      <c r="QKL2" s="279"/>
      <c r="QKM2" s="275"/>
      <c r="QKN2" s="279"/>
      <c r="QKO2" s="275"/>
      <c r="QKP2" s="279"/>
      <c r="QKQ2" s="275"/>
      <c r="QKR2" s="279"/>
      <c r="QKS2" s="275"/>
      <c r="QKT2" s="279"/>
      <c r="QKU2" s="275"/>
      <c r="QKV2" s="279"/>
      <c r="QKW2" s="275"/>
      <c r="QKX2" s="279"/>
      <c r="QKY2" s="275"/>
      <c r="QKZ2" s="279"/>
      <c r="QLA2" s="275"/>
      <c r="QLB2" s="279"/>
      <c r="QLC2" s="275"/>
      <c r="QLD2" s="279"/>
      <c r="QLE2" s="275"/>
      <c r="QLF2" s="279"/>
      <c r="QLG2" s="275"/>
      <c r="QLH2" s="279"/>
      <c r="QLI2" s="275"/>
      <c r="QLJ2" s="279"/>
      <c r="QLK2" s="275"/>
      <c r="QLL2" s="279"/>
      <c r="QLM2" s="275"/>
      <c r="QLN2" s="279"/>
      <c r="QLO2" s="275"/>
      <c r="QLP2" s="279"/>
      <c r="QLQ2" s="275"/>
      <c r="QLR2" s="279"/>
      <c r="QLS2" s="275"/>
      <c r="QLT2" s="279"/>
      <c r="QLU2" s="275"/>
      <c r="QLV2" s="279"/>
      <c r="QLW2" s="275"/>
      <c r="QLX2" s="279"/>
      <c r="QLY2" s="275"/>
      <c r="QLZ2" s="279"/>
      <c r="QMA2" s="275"/>
      <c r="QMB2" s="279"/>
      <c r="QMC2" s="275"/>
      <c r="QMD2" s="279"/>
      <c r="QME2" s="275"/>
      <c r="QMF2" s="279"/>
      <c r="QMG2" s="275"/>
      <c r="QMH2" s="279"/>
      <c r="QMI2" s="275"/>
      <c r="QMJ2" s="279"/>
      <c r="QMK2" s="275"/>
      <c r="QML2" s="279"/>
      <c r="QMM2" s="275"/>
      <c r="QMN2" s="279"/>
      <c r="QMO2" s="275"/>
      <c r="QMP2" s="279"/>
      <c r="QMQ2" s="275"/>
      <c r="QMR2" s="279"/>
      <c r="QMS2" s="275"/>
      <c r="QMT2" s="279"/>
      <c r="QMU2" s="275"/>
      <c r="QMV2" s="279"/>
      <c r="QMW2" s="275"/>
      <c r="QMX2" s="279"/>
      <c r="QMY2" s="275"/>
      <c r="QMZ2" s="279"/>
      <c r="QNA2" s="275"/>
      <c r="QNB2" s="279"/>
      <c r="QNC2" s="275"/>
      <c r="QND2" s="279"/>
      <c r="QNE2" s="275"/>
      <c r="QNF2" s="279"/>
      <c r="QNG2" s="275"/>
      <c r="QNH2" s="279"/>
      <c r="QNI2" s="275"/>
      <c r="QNJ2" s="279"/>
      <c r="QNK2" s="275"/>
      <c r="QNL2" s="279"/>
      <c r="QNM2" s="275"/>
      <c r="QNN2" s="279"/>
      <c r="QNO2" s="275"/>
      <c r="QNP2" s="279"/>
      <c r="QNQ2" s="275"/>
      <c r="QNR2" s="279"/>
      <c r="QNS2" s="275"/>
      <c r="QNT2" s="279"/>
      <c r="QNU2" s="275"/>
      <c r="QNV2" s="279"/>
      <c r="QNW2" s="275"/>
      <c r="QNX2" s="279"/>
      <c r="QNY2" s="275"/>
      <c r="QNZ2" s="279"/>
      <c r="QOA2" s="275"/>
      <c r="QOB2" s="279"/>
      <c r="QOC2" s="275"/>
      <c r="QOD2" s="279"/>
      <c r="QOE2" s="275"/>
      <c r="QOF2" s="279"/>
      <c r="QOG2" s="275"/>
      <c r="QOH2" s="279"/>
      <c r="QOI2" s="275"/>
      <c r="QOJ2" s="279"/>
      <c r="QOK2" s="275"/>
      <c r="QOL2" s="279"/>
      <c r="QOM2" s="275"/>
      <c r="QON2" s="279"/>
      <c r="QOO2" s="275"/>
      <c r="QOP2" s="279"/>
      <c r="QOQ2" s="275"/>
      <c r="QOR2" s="279"/>
      <c r="QOS2" s="275"/>
      <c r="QOT2" s="279"/>
      <c r="QOU2" s="275"/>
      <c r="QOV2" s="279"/>
      <c r="QOW2" s="275"/>
      <c r="QOX2" s="279"/>
      <c r="QOY2" s="275"/>
      <c r="QOZ2" s="279"/>
      <c r="QPA2" s="275"/>
      <c r="QPB2" s="279"/>
      <c r="QPC2" s="275"/>
      <c r="QPD2" s="279"/>
      <c r="QPE2" s="275"/>
      <c r="QPF2" s="279"/>
      <c r="QPG2" s="275"/>
      <c r="QPH2" s="279"/>
      <c r="QPI2" s="275"/>
      <c r="QPJ2" s="279"/>
      <c r="QPK2" s="275"/>
      <c r="QPL2" s="279"/>
      <c r="QPM2" s="275"/>
      <c r="QPN2" s="279"/>
      <c r="QPO2" s="275"/>
      <c r="QPP2" s="279"/>
      <c r="QPQ2" s="275"/>
      <c r="QPR2" s="279"/>
      <c r="QPS2" s="275"/>
      <c r="QPT2" s="279"/>
      <c r="QPU2" s="275"/>
      <c r="QPV2" s="279"/>
      <c r="QPW2" s="275"/>
      <c r="QPX2" s="279"/>
      <c r="QPY2" s="275"/>
      <c r="QPZ2" s="279"/>
      <c r="QQA2" s="275"/>
      <c r="QQB2" s="279"/>
      <c r="QQC2" s="275"/>
      <c r="QQD2" s="279"/>
      <c r="QQE2" s="275"/>
      <c r="QQF2" s="279"/>
      <c r="QQG2" s="275"/>
      <c r="QQH2" s="279"/>
      <c r="QQI2" s="275"/>
      <c r="QQJ2" s="279"/>
      <c r="QQK2" s="275"/>
      <c r="QQL2" s="279"/>
      <c r="QQM2" s="275"/>
      <c r="QQN2" s="279"/>
      <c r="QQO2" s="275"/>
      <c r="QQP2" s="279"/>
      <c r="QQQ2" s="275"/>
      <c r="QQR2" s="279"/>
      <c r="QQS2" s="275"/>
      <c r="QQT2" s="279"/>
      <c r="QQU2" s="275"/>
      <c r="QQV2" s="279"/>
      <c r="QQW2" s="275"/>
      <c r="QQX2" s="279"/>
      <c r="QQY2" s="275"/>
      <c r="QQZ2" s="279"/>
      <c r="QRA2" s="275"/>
      <c r="QRB2" s="279"/>
      <c r="QRC2" s="275"/>
      <c r="QRD2" s="279"/>
      <c r="QRE2" s="275"/>
      <c r="QRF2" s="279"/>
      <c r="QRG2" s="275"/>
      <c r="QRH2" s="279"/>
      <c r="QRI2" s="275"/>
      <c r="QRJ2" s="279"/>
      <c r="QRK2" s="275"/>
      <c r="QRL2" s="279"/>
      <c r="QRM2" s="275"/>
      <c r="QRN2" s="279"/>
      <c r="QRO2" s="275"/>
      <c r="QRP2" s="279"/>
      <c r="QRQ2" s="275"/>
      <c r="QRR2" s="279"/>
      <c r="QRS2" s="275"/>
      <c r="QRT2" s="279"/>
      <c r="QRU2" s="275"/>
      <c r="QRV2" s="279"/>
      <c r="QRW2" s="275"/>
      <c r="QRX2" s="279"/>
      <c r="QRY2" s="275"/>
      <c r="QRZ2" s="279"/>
      <c r="QSA2" s="275"/>
      <c r="QSB2" s="279"/>
      <c r="QSC2" s="275"/>
      <c r="QSD2" s="279"/>
      <c r="QSE2" s="275"/>
      <c r="QSF2" s="279"/>
      <c r="QSG2" s="275"/>
      <c r="QSH2" s="279"/>
      <c r="QSI2" s="275"/>
      <c r="QSJ2" s="279"/>
      <c r="QSK2" s="275"/>
      <c r="QSL2" s="279"/>
      <c r="QSM2" s="275"/>
      <c r="QSN2" s="279"/>
      <c r="QSO2" s="275"/>
      <c r="QSP2" s="279"/>
      <c r="QSQ2" s="275"/>
      <c r="QSR2" s="279"/>
      <c r="QSS2" s="275"/>
      <c r="QST2" s="279"/>
      <c r="QSU2" s="275"/>
      <c r="QSV2" s="279"/>
      <c r="QSW2" s="275"/>
      <c r="QSX2" s="279"/>
      <c r="QSY2" s="275"/>
      <c r="QSZ2" s="279"/>
      <c r="QTA2" s="275"/>
      <c r="QTB2" s="279"/>
      <c r="QTC2" s="275"/>
      <c r="QTD2" s="279"/>
      <c r="QTE2" s="275"/>
      <c r="QTF2" s="279"/>
      <c r="QTG2" s="275"/>
      <c r="QTH2" s="279"/>
      <c r="QTI2" s="275"/>
      <c r="QTJ2" s="279"/>
      <c r="QTK2" s="275"/>
      <c r="QTL2" s="279"/>
      <c r="QTM2" s="275"/>
      <c r="QTN2" s="279"/>
      <c r="QTO2" s="275"/>
      <c r="QTP2" s="279"/>
      <c r="QTQ2" s="275"/>
      <c r="QTR2" s="279"/>
      <c r="QTS2" s="275"/>
      <c r="QTT2" s="279"/>
      <c r="QTU2" s="275"/>
      <c r="QTV2" s="279"/>
      <c r="QTW2" s="275"/>
      <c r="QTX2" s="279"/>
      <c r="QTY2" s="275"/>
      <c r="QTZ2" s="279"/>
      <c r="QUA2" s="275"/>
      <c r="QUB2" s="279"/>
      <c r="QUC2" s="275"/>
      <c r="QUD2" s="279"/>
      <c r="QUE2" s="275"/>
      <c r="QUF2" s="279"/>
      <c r="QUG2" s="275"/>
      <c r="QUH2" s="279"/>
      <c r="QUI2" s="275"/>
      <c r="QUJ2" s="279"/>
      <c r="QUK2" s="275"/>
      <c r="QUL2" s="279"/>
      <c r="QUM2" s="275"/>
      <c r="QUN2" s="279"/>
      <c r="QUO2" s="275"/>
      <c r="QUP2" s="279"/>
      <c r="QUQ2" s="275"/>
      <c r="QUR2" s="279"/>
      <c r="QUS2" s="275"/>
      <c r="QUT2" s="279"/>
      <c r="QUU2" s="275"/>
      <c r="QUV2" s="279"/>
      <c r="QUW2" s="275"/>
      <c r="QUX2" s="279"/>
      <c r="QUY2" s="275"/>
      <c r="QUZ2" s="279"/>
      <c r="QVA2" s="275"/>
      <c r="QVB2" s="279"/>
      <c r="QVC2" s="275"/>
      <c r="QVD2" s="279"/>
      <c r="QVE2" s="275"/>
      <c r="QVF2" s="279"/>
      <c r="QVG2" s="275"/>
      <c r="QVH2" s="279"/>
      <c r="QVI2" s="275"/>
      <c r="QVJ2" s="279"/>
      <c r="QVK2" s="275"/>
      <c r="QVL2" s="279"/>
      <c r="QVM2" s="275"/>
      <c r="QVN2" s="279"/>
      <c r="QVO2" s="275"/>
      <c r="QVP2" s="279"/>
      <c r="QVQ2" s="275"/>
      <c r="QVR2" s="279"/>
      <c r="QVS2" s="275"/>
      <c r="QVT2" s="279"/>
      <c r="QVU2" s="275"/>
      <c r="QVV2" s="279"/>
      <c r="QVW2" s="275"/>
      <c r="QVX2" s="279"/>
      <c r="QVY2" s="275"/>
      <c r="QVZ2" s="279"/>
      <c r="QWA2" s="275"/>
      <c r="QWB2" s="279"/>
      <c r="QWC2" s="275"/>
      <c r="QWD2" s="279"/>
      <c r="QWE2" s="275"/>
      <c r="QWF2" s="279"/>
      <c r="QWG2" s="275"/>
      <c r="QWH2" s="279"/>
      <c r="QWI2" s="275"/>
      <c r="QWJ2" s="279"/>
      <c r="QWK2" s="275"/>
      <c r="QWL2" s="279"/>
      <c r="QWM2" s="275"/>
      <c r="QWN2" s="279"/>
      <c r="QWO2" s="275"/>
      <c r="QWP2" s="279"/>
      <c r="QWQ2" s="275"/>
      <c r="QWR2" s="279"/>
      <c r="QWS2" s="275"/>
      <c r="QWT2" s="279"/>
      <c r="QWU2" s="275"/>
      <c r="QWV2" s="279"/>
      <c r="QWW2" s="275"/>
      <c r="QWX2" s="279"/>
      <c r="QWY2" s="275"/>
      <c r="QWZ2" s="279"/>
      <c r="QXA2" s="275"/>
      <c r="QXB2" s="279"/>
      <c r="QXC2" s="275"/>
      <c r="QXD2" s="279"/>
      <c r="QXE2" s="275"/>
      <c r="QXF2" s="279"/>
      <c r="QXG2" s="275"/>
      <c r="QXH2" s="279"/>
      <c r="QXI2" s="275"/>
      <c r="QXJ2" s="279"/>
      <c r="QXK2" s="275"/>
      <c r="QXL2" s="279"/>
      <c r="QXM2" s="275"/>
      <c r="QXN2" s="279"/>
      <c r="QXO2" s="275"/>
      <c r="QXP2" s="279"/>
      <c r="QXQ2" s="275"/>
      <c r="QXR2" s="279"/>
      <c r="QXS2" s="275"/>
      <c r="QXT2" s="279"/>
      <c r="QXU2" s="275"/>
      <c r="QXV2" s="279"/>
      <c r="QXW2" s="275"/>
      <c r="QXX2" s="279"/>
      <c r="QXY2" s="275"/>
      <c r="QXZ2" s="279"/>
      <c r="QYA2" s="275"/>
      <c r="QYB2" s="279"/>
      <c r="QYC2" s="275"/>
      <c r="QYD2" s="279"/>
      <c r="QYE2" s="275"/>
      <c r="QYF2" s="279"/>
      <c r="QYG2" s="275"/>
      <c r="QYH2" s="279"/>
      <c r="QYI2" s="275"/>
      <c r="QYJ2" s="279"/>
      <c r="QYK2" s="275"/>
      <c r="QYL2" s="279"/>
      <c r="QYM2" s="275"/>
      <c r="QYN2" s="279"/>
      <c r="QYO2" s="275"/>
      <c r="QYP2" s="279"/>
      <c r="QYQ2" s="275"/>
      <c r="QYR2" s="279"/>
      <c r="QYS2" s="275"/>
      <c r="QYT2" s="279"/>
      <c r="QYU2" s="275"/>
      <c r="QYV2" s="279"/>
      <c r="QYW2" s="275"/>
      <c r="QYX2" s="279"/>
      <c r="QYY2" s="275"/>
      <c r="QYZ2" s="279"/>
      <c r="QZA2" s="275"/>
      <c r="QZB2" s="279"/>
      <c r="QZC2" s="275"/>
      <c r="QZD2" s="279"/>
      <c r="QZE2" s="275"/>
      <c r="QZF2" s="279"/>
      <c r="QZG2" s="275"/>
      <c r="QZH2" s="279"/>
      <c r="QZI2" s="275"/>
      <c r="QZJ2" s="279"/>
      <c r="QZK2" s="275"/>
      <c r="QZL2" s="279"/>
      <c r="QZM2" s="275"/>
      <c r="QZN2" s="279"/>
      <c r="QZO2" s="275"/>
      <c r="QZP2" s="279"/>
      <c r="QZQ2" s="275"/>
      <c r="QZR2" s="279"/>
      <c r="QZS2" s="275"/>
      <c r="QZT2" s="279"/>
      <c r="QZU2" s="275"/>
      <c r="QZV2" s="279"/>
      <c r="QZW2" s="275"/>
      <c r="QZX2" s="279"/>
      <c r="QZY2" s="275"/>
      <c r="QZZ2" s="279"/>
      <c r="RAA2" s="275"/>
      <c r="RAB2" s="279"/>
      <c r="RAC2" s="275"/>
      <c r="RAD2" s="279"/>
      <c r="RAE2" s="275"/>
      <c r="RAF2" s="279"/>
      <c r="RAG2" s="275"/>
      <c r="RAH2" s="279"/>
      <c r="RAI2" s="275"/>
      <c r="RAJ2" s="279"/>
      <c r="RAK2" s="275"/>
      <c r="RAL2" s="279"/>
      <c r="RAM2" s="275"/>
      <c r="RAN2" s="279"/>
      <c r="RAO2" s="275"/>
      <c r="RAP2" s="279"/>
      <c r="RAQ2" s="275"/>
      <c r="RAR2" s="279"/>
      <c r="RAS2" s="275"/>
      <c r="RAT2" s="279"/>
      <c r="RAU2" s="275"/>
      <c r="RAV2" s="279"/>
      <c r="RAW2" s="275"/>
      <c r="RAX2" s="279"/>
      <c r="RAY2" s="275"/>
      <c r="RAZ2" s="279"/>
      <c r="RBA2" s="275"/>
      <c r="RBB2" s="279"/>
      <c r="RBC2" s="275"/>
      <c r="RBD2" s="279"/>
      <c r="RBE2" s="275"/>
      <c r="RBF2" s="279"/>
      <c r="RBG2" s="275"/>
      <c r="RBH2" s="279"/>
      <c r="RBI2" s="275"/>
      <c r="RBJ2" s="279"/>
      <c r="RBK2" s="275"/>
      <c r="RBL2" s="279"/>
      <c r="RBM2" s="275"/>
      <c r="RBN2" s="279"/>
      <c r="RBO2" s="275"/>
      <c r="RBP2" s="279"/>
      <c r="RBQ2" s="275"/>
      <c r="RBR2" s="279"/>
      <c r="RBS2" s="275"/>
      <c r="RBT2" s="279"/>
      <c r="RBU2" s="275"/>
      <c r="RBV2" s="279"/>
      <c r="RBW2" s="275"/>
      <c r="RBX2" s="279"/>
      <c r="RBY2" s="275"/>
      <c r="RBZ2" s="279"/>
      <c r="RCA2" s="275"/>
      <c r="RCB2" s="279"/>
      <c r="RCC2" s="275"/>
      <c r="RCD2" s="279"/>
      <c r="RCE2" s="275"/>
      <c r="RCF2" s="279"/>
      <c r="RCG2" s="275"/>
      <c r="RCH2" s="279"/>
      <c r="RCI2" s="275"/>
      <c r="RCJ2" s="279"/>
      <c r="RCK2" s="275"/>
      <c r="RCL2" s="279"/>
      <c r="RCM2" s="275"/>
      <c r="RCN2" s="279"/>
      <c r="RCO2" s="275"/>
      <c r="RCP2" s="279"/>
      <c r="RCQ2" s="275"/>
      <c r="RCR2" s="279"/>
      <c r="RCS2" s="275"/>
      <c r="RCT2" s="279"/>
      <c r="RCU2" s="275"/>
      <c r="RCV2" s="279"/>
      <c r="RCW2" s="275"/>
      <c r="RCX2" s="279"/>
      <c r="RCY2" s="275"/>
      <c r="RCZ2" s="279"/>
      <c r="RDA2" s="275"/>
      <c r="RDB2" s="279"/>
      <c r="RDC2" s="275"/>
      <c r="RDD2" s="279"/>
      <c r="RDE2" s="275"/>
      <c r="RDF2" s="279"/>
      <c r="RDG2" s="275"/>
      <c r="RDH2" s="279"/>
      <c r="RDI2" s="275"/>
      <c r="RDJ2" s="279"/>
      <c r="RDK2" s="275"/>
      <c r="RDL2" s="279"/>
      <c r="RDM2" s="275"/>
      <c r="RDN2" s="279"/>
      <c r="RDO2" s="275"/>
      <c r="RDP2" s="279"/>
      <c r="RDQ2" s="275"/>
      <c r="RDR2" s="279"/>
      <c r="RDS2" s="275"/>
      <c r="RDT2" s="279"/>
      <c r="RDU2" s="275"/>
      <c r="RDV2" s="279"/>
      <c r="RDW2" s="275"/>
      <c r="RDX2" s="279"/>
      <c r="RDY2" s="275"/>
      <c r="RDZ2" s="279"/>
      <c r="REA2" s="275"/>
      <c r="REB2" s="279"/>
      <c r="REC2" s="275"/>
      <c r="RED2" s="279"/>
      <c r="REE2" s="275"/>
      <c r="REF2" s="279"/>
      <c r="REG2" s="275"/>
      <c r="REH2" s="279"/>
      <c r="REI2" s="275"/>
      <c r="REJ2" s="279"/>
      <c r="REK2" s="275"/>
      <c r="REL2" s="279"/>
      <c r="REM2" s="275"/>
      <c r="REN2" s="279"/>
      <c r="REO2" s="275"/>
      <c r="REP2" s="279"/>
      <c r="REQ2" s="275"/>
      <c r="RER2" s="279"/>
      <c r="RES2" s="275"/>
      <c r="RET2" s="279"/>
      <c r="REU2" s="275"/>
      <c r="REV2" s="279"/>
      <c r="REW2" s="275"/>
      <c r="REX2" s="279"/>
      <c r="REY2" s="275"/>
      <c r="REZ2" s="279"/>
      <c r="RFA2" s="275"/>
      <c r="RFB2" s="279"/>
      <c r="RFC2" s="275"/>
      <c r="RFD2" s="279"/>
      <c r="RFE2" s="275"/>
      <c r="RFF2" s="279"/>
      <c r="RFG2" s="275"/>
      <c r="RFH2" s="279"/>
      <c r="RFI2" s="275"/>
      <c r="RFJ2" s="279"/>
      <c r="RFK2" s="275"/>
      <c r="RFL2" s="279"/>
      <c r="RFM2" s="275"/>
      <c r="RFN2" s="279"/>
      <c r="RFO2" s="275"/>
      <c r="RFP2" s="279"/>
      <c r="RFQ2" s="275"/>
      <c r="RFR2" s="279"/>
      <c r="RFS2" s="275"/>
      <c r="RFT2" s="279"/>
      <c r="RFU2" s="275"/>
      <c r="RFV2" s="279"/>
      <c r="RFW2" s="275"/>
      <c r="RFX2" s="279"/>
      <c r="RFY2" s="275"/>
      <c r="RFZ2" s="279"/>
      <c r="RGA2" s="275"/>
      <c r="RGB2" s="279"/>
      <c r="RGC2" s="275"/>
      <c r="RGD2" s="279"/>
      <c r="RGE2" s="275"/>
      <c r="RGF2" s="279"/>
      <c r="RGG2" s="275"/>
      <c r="RGH2" s="279"/>
      <c r="RGI2" s="275"/>
      <c r="RGJ2" s="279"/>
      <c r="RGK2" s="275"/>
      <c r="RGL2" s="279"/>
      <c r="RGM2" s="275"/>
      <c r="RGN2" s="279"/>
      <c r="RGO2" s="275"/>
      <c r="RGP2" s="279"/>
      <c r="RGQ2" s="275"/>
      <c r="RGR2" s="279"/>
      <c r="RGS2" s="275"/>
      <c r="RGT2" s="279"/>
      <c r="RGU2" s="275"/>
      <c r="RGV2" s="279"/>
      <c r="RGW2" s="275"/>
      <c r="RGX2" s="279"/>
      <c r="RGY2" s="275"/>
      <c r="RGZ2" s="279"/>
      <c r="RHA2" s="275"/>
      <c r="RHB2" s="279"/>
      <c r="RHC2" s="275"/>
      <c r="RHD2" s="279"/>
      <c r="RHE2" s="275"/>
      <c r="RHF2" s="279"/>
      <c r="RHG2" s="275"/>
      <c r="RHH2" s="279"/>
      <c r="RHI2" s="275"/>
      <c r="RHJ2" s="279"/>
      <c r="RHK2" s="275"/>
      <c r="RHL2" s="279"/>
      <c r="RHM2" s="275"/>
      <c r="RHN2" s="279"/>
      <c r="RHO2" s="275"/>
      <c r="RHP2" s="279"/>
      <c r="RHQ2" s="275"/>
      <c r="RHR2" s="279"/>
      <c r="RHS2" s="275"/>
      <c r="RHT2" s="279"/>
      <c r="RHU2" s="275"/>
      <c r="RHV2" s="279"/>
      <c r="RHW2" s="275"/>
      <c r="RHX2" s="279"/>
      <c r="RHY2" s="275"/>
      <c r="RHZ2" s="279"/>
      <c r="RIA2" s="275"/>
      <c r="RIB2" s="279"/>
      <c r="RIC2" s="275"/>
      <c r="RID2" s="279"/>
      <c r="RIE2" s="275"/>
      <c r="RIF2" s="279"/>
      <c r="RIG2" s="275"/>
      <c r="RIH2" s="279"/>
      <c r="RII2" s="275"/>
      <c r="RIJ2" s="279"/>
      <c r="RIK2" s="275"/>
      <c r="RIL2" s="279"/>
      <c r="RIM2" s="275"/>
      <c r="RIN2" s="279"/>
      <c r="RIO2" s="275"/>
      <c r="RIP2" s="279"/>
      <c r="RIQ2" s="275"/>
      <c r="RIR2" s="279"/>
      <c r="RIS2" s="275"/>
      <c r="RIT2" s="279"/>
      <c r="RIU2" s="275"/>
      <c r="RIV2" s="279"/>
      <c r="RIW2" s="275"/>
      <c r="RIX2" s="279"/>
      <c r="RIY2" s="275"/>
      <c r="RIZ2" s="279"/>
      <c r="RJA2" s="275"/>
      <c r="RJB2" s="279"/>
      <c r="RJC2" s="275"/>
      <c r="RJD2" s="279"/>
      <c r="RJE2" s="275"/>
      <c r="RJF2" s="279"/>
      <c r="RJG2" s="275"/>
      <c r="RJH2" s="279"/>
      <c r="RJI2" s="275"/>
      <c r="RJJ2" s="279"/>
      <c r="RJK2" s="275"/>
      <c r="RJL2" s="279"/>
      <c r="RJM2" s="275"/>
      <c r="RJN2" s="279"/>
      <c r="RJO2" s="275"/>
      <c r="RJP2" s="279"/>
      <c r="RJQ2" s="275"/>
      <c r="RJR2" s="279"/>
      <c r="RJS2" s="275"/>
      <c r="RJT2" s="279"/>
      <c r="RJU2" s="275"/>
      <c r="RJV2" s="279"/>
      <c r="RJW2" s="275"/>
      <c r="RJX2" s="279"/>
      <c r="RJY2" s="275"/>
      <c r="RJZ2" s="279"/>
      <c r="RKA2" s="275"/>
      <c r="RKB2" s="279"/>
      <c r="RKC2" s="275"/>
      <c r="RKD2" s="279"/>
      <c r="RKE2" s="275"/>
      <c r="RKF2" s="279"/>
      <c r="RKG2" s="275"/>
      <c r="RKH2" s="279"/>
      <c r="RKI2" s="275"/>
      <c r="RKJ2" s="279"/>
      <c r="RKK2" s="275"/>
      <c r="RKL2" s="279"/>
      <c r="RKM2" s="275"/>
      <c r="RKN2" s="279"/>
      <c r="RKO2" s="275"/>
      <c r="RKP2" s="279"/>
      <c r="RKQ2" s="275"/>
      <c r="RKR2" s="279"/>
      <c r="RKS2" s="275"/>
      <c r="RKT2" s="279"/>
      <c r="RKU2" s="275"/>
      <c r="RKV2" s="279"/>
      <c r="RKW2" s="275"/>
      <c r="RKX2" s="279"/>
      <c r="RKY2" s="275"/>
      <c r="RKZ2" s="279"/>
      <c r="RLA2" s="275"/>
      <c r="RLB2" s="279"/>
      <c r="RLC2" s="275"/>
      <c r="RLD2" s="279"/>
      <c r="RLE2" s="275"/>
      <c r="RLF2" s="279"/>
      <c r="RLG2" s="275"/>
      <c r="RLH2" s="279"/>
      <c r="RLI2" s="275"/>
      <c r="RLJ2" s="279"/>
      <c r="RLK2" s="275"/>
      <c r="RLL2" s="279"/>
      <c r="RLM2" s="275"/>
      <c r="RLN2" s="279"/>
      <c r="RLO2" s="275"/>
      <c r="RLP2" s="279"/>
      <c r="RLQ2" s="275"/>
      <c r="RLR2" s="279"/>
      <c r="RLS2" s="275"/>
      <c r="RLT2" s="279"/>
      <c r="RLU2" s="275"/>
      <c r="RLV2" s="279"/>
      <c r="RLW2" s="275"/>
      <c r="RLX2" s="279"/>
      <c r="RLY2" s="275"/>
      <c r="RLZ2" s="279"/>
      <c r="RMA2" s="275"/>
      <c r="RMB2" s="279"/>
      <c r="RMC2" s="275"/>
      <c r="RMD2" s="279"/>
      <c r="RME2" s="275"/>
      <c r="RMF2" s="279"/>
      <c r="RMG2" s="275"/>
      <c r="RMH2" s="279"/>
      <c r="RMI2" s="275"/>
      <c r="RMJ2" s="279"/>
      <c r="RMK2" s="275"/>
      <c r="RML2" s="279"/>
      <c r="RMM2" s="275"/>
      <c r="RMN2" s="279"/>
      <c r="RMO2" s="275"/>
      <c r="RMP2" s="279"/>
      <c r="RMQ2" s="275"/>
      <c r="RMR2" s="279"/>
      <c r="RMS2" s="275"/>
      <c r="RMT2" s="279"/>
      <c r="RMU2" s="275"/>
      <c r="RMV2" s="279"/>
      <c r="RMW2" s="275"/>
      <c r="RMX2" s="279"/>
      <c r="RMY2" s="275"/>
      <c r="RMZ2" s="279"/>
      <c r="RNA2" s="275"/>
      <c r="RNB2" s="279"/>
      <c r="RNC2" s="275"/>
      <c r="RND2" s="279"/>
      <c r="RNE2" s="275"/>
      <c r="RNF2" s="279"/>
      <c r="RNG2" s="275"/>
      <c r="RNH2" s="279"/>
      <c r="RNI2" s="275"/>
      <c r="RNJ2" s="279"/>
      <c r="RNK2" s="275"/>
      <c r="RNL2" s="279"/>
      <c r="RNM2" s="275"/>
      <c r="RNN2" s="279"/>
      <c r="RNO2" s="275"/>
      <c r="RNP2" s="279"/>
      <c r="RNQ2" s="275"/>
      <c r="RNR2" s="279"/>
      <c r="RNS2" s="275"/>
      <c r="RNT2" s="279"/>
      <c r="RNU2" s="275"/>
      <c r="RNV2" s="279"/>
      <c r="RNW2" s="275"/>
      <c r="RNX2" s="279"/>
      <c r="RNY2" s="275"/>
      <c r="RNZ2" s="279"/>
      <c r="ROA2" s="275"/>
      <c r="ROB2" s="279"/>
      <c r="ROC2" s="275"/>
      <c r="ROD2" s="279"/>
      <c r="ROE2" s="275"/>
      <c r="ROF2" s="279"/>
      <c r="ROG2" s="275"/>
      <c r="ROH2" s="279"/>
      <c r="ROI2" s="275"/>
      <c r="ROJ2" s="279"/>
      <c r="ROK2" s="275"/>
      <c r="ROL2" s="279"/>
      <c r="ROM2" s="275"/>
      <c r="RON2" s="279"/>
      <c r="ROO2" s="275"/>
      <c r="ROP2" s="279"/>
      <c r="ROQ2" s="275"/>
      <c r="ROR2" s="279"/>
      <c r="ROS2" s="275"/>
      <c r="ROT2" s="279"/>
      <c r="ROU2" s="275"/>
      <c r="ROV2" s="279"/>
      <c r="ROW2" s="275"/>
      <c r="ROX2" s="279"/>
      <c r="ROY2" s="275"/>
      <c r="ROZ2" s="279"/>
      <c r="RPA2" s="275"/>
      <c r="RPB2" s="279"/>
      <c r="RPC2" s="275"/>
      <c r="RPD2" s="279"/>
      <c r="RPE2" s="275"/>
      <c r="RPF2" s="279"/>
      <c r="RPG2" s="275"/>
      <c r="RPH2" s="279"/>
      <c r="RPI2" s="275"/>
      <c r="RPJ2" s="279"/>
      <c r="RPK2" s="275"/>
      <c r="RPL2" s="279"/>
      <c r="RPM2" s="275"/>
      <c r="RPN2" s="279"/>
      <c r="RPO2" s="275"/>
      <c r="RPP2" s="279"/>
      <c r="RPQ2" s="275"/>
      <c r="RPR2" s="279"/>
      <c r="RPS2" s="275"/>
      <c r="RPT2" s="279"/>
      <c r="RPU2" s="275"/>
      <c r="RPV2" s="279"/>
      <c r="RPW2" s="275"/>
      <c r="RPX2" s="279"/>
      <c r="RPY2" s="275"/>
      <c r="RPZ2" s="279"/>
      <c r="RQA2" s="275"/>
      <c r="RQB2" s="279"/>
      <c r="RQC2" s="275"/>
      <c r="RQD2" s="279"/>
      <c r="RQE2" s="275"/>
      <c r="RQF2" s="279"/>
      <c r="RQG2" s="275"/>
      <c r="RQH2" s="279"/>
      <c r="RQI2" s="275"/>
      <c r="RQJ2" s="279"/>
      <c r="RQK2" s="275"/>
      <c r="RQL2" s="279"/>
      <c r="RQM2" s="275"/>
      <c r="RQN2" s="279"/>
      <c r="RQO2" s="275"/>
      <c r="RQP2" s="279"/>
      <c r="RQQ2" s="275"/>
      <c r="RQR2" s="279"/>
      <c r="RQS2" s="275"/>
      <c r="RQT2" s="279"/>
      <c r="RQU2" s="275"/>
      <c r="RQV2" s="279"/>
      <c r="RQW2" s="275"/>
      <c r="RQX2" s="279"/>
      <c r="RQY2" s="275"/>
      <c r="RQZ2" s="279"/>
      <c r="RRA2" s="275"/>
      <c r="RRB2" s="279"/>
      <c r="RRC2" s="275"/>
      <c r="RRD2" s="279"/>
      <c r="RRE2" s="275"/>
      <c r="RRF2" s="279"/>
      <c r="RRG2" s="275"/>
      <c r="RRH2" s="279"/>
      <c r="RRI2" s="275"/>
      <c r="RRJ2" s="279"/>
      <c r="RRK2" s="275"/>
      <c r="RRL2" s="279"/>
      <c r="RRM2" s="275"/>
      <c r="RRN2" s="279"/>
      <c r="RRO2" s="275"/>
      <c r="RRP2" s="279"/>
      <c r="RRQ2" s="275"/>
      <c r="RRR2" s="279"/>
      <c r="RRS2" s="275"/>
      <c r="RRT2" s="279"/>
      <c r="RRU2" s="275"/>
      <c r="RRV2" s="279"/>
      <c r="RRW2" s="275"/>
      <c r="RRX2" s="279"/>
      <c r="RRY2" s="275"/>
      <c r="RRZ2" s="279"/>
      <c r="RSA2" s="275"/>
      <c r="RSB2" s="279"/>
      <c r="RSC2" s="275"/>
      <c r="RSD2" s="279"/>
      <c r="RSE2" s="275"/>
      <c r="RSF2" s="279"/>
      <c r="RSG2" s="275"/>
      <c r="RSH2" s="279"/>
      <c r="RSI2" s="275"/>
      <c r="RSJ2" s="279"/>
      <c r="RSK2" s="275"/>
      <c r="RSL2" s="279"/>
      <c r="RSM2" s="275"/>
      <c r="RSN2" s="279"/>
      <c r="RSO2" s="275"/>
      <c r="RSP2" s="279"/>
      <c r="RSQ2" s="275"/>
      <c r="RSR2" s="279"/>
      <c r="RSS2" s="275"/>
      <c r="RST2" s="279"/>
      <c r="RSU2" s="275"/>
      <c r="RSV2" s="279"/>
      <c r="RSW2" s="275"/>
      <c r="RSX2" s="279"/>
      <c r="RSY2" s="275"/>
      <c r="RSZ2" s="279"/>
      <c r="RTA2" s="275"/>
      <c r="RTB2" s="279"/>
      <c r="RTC2" s="275"/>
      <c r="RTD2" s="279"/>
      <c r="RTE2" s="275"/>
      <c r="RTF2" s="279"/>
      <c r="RTG2" s="275"/>
      <c r="RTH2" s="279"/>
      <c r="RTI2" s="275"/>
      <c r="RTJ2" s="279"/>
      <c r="RTK2" s="275"/>
      <c r="RTL2" s="279"/>
      <c r="RTM2" s="275"/>
      <c r="RTN2" s="279"/>
      <c r="RTO2" s="275"/>
      <c r="RTP2" s="279"/>
      <c r="RTQ2" s="275"/>
      <c r="RTR2" s="279"/>
      <c r="RTS2" s="275"/>
      <c r="RTT2" s="279"/>
      <c r="RTU2" s="275"/>
      <c r="RTV2" s="279"/>
      <c r="RTW2" s="275"/>
      <c r="RTX2" s="279"/>
      <c r="RTY2" s="275"/>
      <c r="RTZ2" s="279"/>
      <c r="RUA2" s="275"/>
      <c r="RUB2" s="279"/>
      <c r="RUC2" s="275"/>
      <c r="RUD2" s="279"/>
      <c r="RUE2" s="275"/>
      <c r="RUF2" s="279"/>
      <c r="RUG2" s="275"/>
      <c r="RUH2" s="279"/>
      <c r="RUI2" s="275"/>
      <c r="RUJ2" s="279"/>
      <c r="RUK2" s="275"/>
      <c r="RUL2" s="279"/>
      <c r="RUM2" s="275"/>
      <c r="RUN2" s="279"/>
      <c r="RUO2" s="275"/>
      <c r="RUP2" s="279"/>
      <c r="RUQ2" s="275"/>
      <c r="RUR2" s="279"/>
      <c r="RUS2" s="275"/>
      <c r="RUT2" s="279"/>
      <c r="RUU2" s="275"/>
      <c r="RUV2" s="279"/>
      <c r="RUW2" s="275"/>
      <c r="RUX2" s="279"/>
      <c r="RUY2" s="275"/>
      <c r="RUZ2" s="279"/>
      <c r="RVA2" s="275"/>
      <c r="RVB2" s="279"/>
      <c r="RVC2" s="275"/>
      <c r="RVD2" s="279"/>
      <c r="RVE2" s="275"/>
      <c r="RVF2" s="279"/>
      <c r="RVG2" s="275"/>
      <c r="RVH2" s="279"/>
      <c r="RVI2" s="275"/>
      <c r="RVJ2" s="279"/>
      <c r="RVK2" s="275"/>
      <c r="RVL2" s="279"/>
      <c r="RVM2" s="275"/>
      <c r="RVN2" s="279"/>
      <c r="RVO2" s="275"/>
      <c r="RVP2" s="279"/>
      <c r="RVQ2" s="275"/>
      <c r="RVR2" s="279"/>
      <c r="RVS2" s="275"/>
      <c r="RVT2" s="279"/>
      <c r="RVU2" s="275"/>
      <c r="RVV2" s="279"/>
      <c r="RVW2" s="275"/>
      <c r="RVX2" s="279"/>
      <c r="RVY2" s="275"/>
      <c r="RVZ2" s="279"/>
      <c r="RWA2" s="275"/>
      <c r="RWB2" s="279"/>
      <c r="RWC2" s="275"/>
      <c r="RWD2" s="279"/>
      <c r="RWE2" s="275"/>
      <c r="RWF2" s="279"/>
      <c r="RWG2" s="275"/>
      <c r="RWH2" s="279"/>
      <c r="RWI2" s="275"/>
      <c r="RWJ2" s="279"/>
      <c r="RWK2" s="275"/>
      <c r="RWL2" s="279"/>
      <c r="RWM2" s="275"/>
      <c r="RWN2" s="279"/>
      <c r="RWO2" s="275"/>
      <c r="RWP2" s="279"/>
      <c r="RWQ2" s="275"/>
      <c r="RWR2" s="279"/>
      <c r="RWS2" s="275"/>
      <c r="RWT2" s="279"/>
      <c r="RWU2" s="275"/>
      <c r="RWV2" s="279"/>
      <c r="RWW2" s="275"/>
      <c r="RWX2" s="279"/>
      <c r="RWY2" s="275"/>
      <c r="RWZ2" s="279"/>
      <c r="RXA2" s="275"/>
      <c r="RXB2" s="279"/>
      <c r="RXC2" s="275"/>
      <c r="RXD2" s="279"/>
      <c r="RXE2" s="275"/>
      <c r="RXF2" s="279"/>
      <c r="RXG2" s="275"/>
      <c r="RXH2" s="279"/>
      <c r="RXI2" s="275"/>
      <c r="RXJ2" s="279"/>
      <c r="RXK2" s="275"/>
      <c r="RXL2" s="279"/>
      <c r="RXM2" s="275"/>
      <c r="RXN2" s="279"/>
      <c r="RXO2" s="275"/>
      <c r="RXP2" s="279"/>
      <c r="RXQ2" s="275"/>
      <c r="RXR2" s="279"/>
      <c r="RXS2" s="275"/>
      <c r="RXT2" s="279"/>
      <c r="RXU2" s="275"/>
      <c r="RXV2" s="279"/>
      <c r="RXW2" s="275"/>
      <c r="RXX2" s="279"/>
      <c r="RXY2" s="275"/>
      <c r="RXZ2" s="279"/>
      <c r="RYA2" s="275"/>
      <c r="RYB2" s="279"/>
      <c r="RYC2" s="275"/>
      <c r="RYD2" s="279"/>
      <c r="RYE2" s="275"/>
      <c r="RYF2" s="279"/>
      <c r="RYG2" s="275"/>
      <c r="RYH2" s="279"/>
      <c r="RYI2" s="275"/>
      <c r="RYJ2" s="279"/>
      <c r="RYK2" s="275"/>
      <c r="RYL2" s="279"/>
      <c r="RYM2" s="275"/>
      <c r="RYN2" s="279"/>
      <c r="RYO2" s="275"/>
      <c r="RYP2" s="279"/>
      <c r="RYQ2" s="275"/>
      <c r="RYR2" s="279"/>
      <c r="RYS2" s="275"/>
      <c r="RYT2" s="279"/>
      <c r="RYU2" s="275"/>
      <c r="RYV2" s="279"/>
      <c r="RYW2" s="275"/>
      <c r="RYX2" s="279"/>
      <c r="RYY2" s="275"/>
      <c r="RYZ2" s="279"/>
      <c r="RZA2" s="275"/>
      <c r="RZB2" s="279"/>
      <c r="RZC2" s="275"/>
      <c r="RZD2" s="279"/>
      <c r="RZE2" s="275"/>
      <c r="RZF2" s="279"/>
      <c r="RZG2" s="275"/>
      <c r="RZH2" s="279"/>
      <c r="RZI2" s="275"/>
      <c r="RZJ2" s="279"/>
      <c r="RZK2" s="275"/>
      <c r="RZL2" s="279"/>
      <c r="RZM2" s="275"/>
      <c r="RZN2" s="279"/>
      <c r="RZO2" s="275"/>
      <c r="RZP2" s="279"/>
      <c r="RZQ2" s="275"/>
      <c r="RZR2" s="279"/>
      <c r="RZS2" s="275"/>
      <c r="RZT2" s="279"/>
      <c r="RZU2" s="275"/>
      <c r="RZV2" s="279"/>
      <c r="RZW2" s="275"/>
      <c r="RZX2" s="279"/>
      <c r="RZY2" s="275"/>
      <c r="RZZ2" s="279"/>
      <c r="SAA2" s="275"/>
      <c r="SAB2" s="279"/>
      <c r="SAC2" s="275"/>
      <c r="SAD2" s="279"/>
      <c r="SAE2" s="275"/>
      <c r="SAF2" s="279"/>
      <c r="SAG2" s="275"/>
      <c r="SAH2" s="279"/>
      <c r="SAI2" s="275"/>
      <c r="SAJ2" s="279"/>
      <c r="SAK2" s="275"/>
      <c r="SAL2" s="279"/>
      <c r="SAM2" s="275"/>
      <c r="SAN2" s="279"/>
      <c r="SAO2" s="275"/>
      <c r="SAP2" s="279"/>
      <c r="SAQ2" s="275"/>
      <c r="SAR2" s="279"/>
      <c r="SAS2" s="275"/>
      <c r="SAT2" s="279"/>
      <c r="SAU2" s="275"/>
      <c r="SAV2" s="279"/>
      <c r="SAW2" s="275"/>
      <c r="SAX2" s="279"/>
      <c r="SAY2" s="275"/>
      <c r="SAZ2" s="279"/>
      <c r="SBA2" s="275"/>
      <c r="SBB2" s="279"/>
      <c r="SBC2" s="275"/>
      <c r="SBD2" s="279"/>
      <c r="SBE2" s="275"/>
      <c r="SBF2" s="279"/>
      <c r="SBG2" s="275"/>
      <c r="SBH2" s="279"/>
      <c r="SBI2" s="275"/>
      <c r="SBJ2" s="279"/>
      <c r="SBK2" s="275"/>
      <c r="SBL2" s="279"/>
      <c r="SBM2" s="275"/>
      <c r="SBN2" s="279"/>
      <c r="SBO2" s="275"/>
      <c r="SBP2" s="279"/>
      <c r="SBQ2" s="275"/>
      <c r="SBR2" s="279"/>
      <c r="SBS2" s="275"/>
      <c r="SBT2" s="279"/>
      <c r="SBU2" s="275"/>
      <c r="SBV2" s="279"/>
      <c r="SBW2" s="275"/>
      <c r="SBX2" s="279"/>
      <c r="SBY2" s="275"/>
      <c r="SBZ2" s="279"/>
      <c r="SCA2" s="275"/>
      <c r="SCB2" s="279"/>
      <c r="SCC2" s="275"/>
      <c r="SCD2" s="279"/>
      <c r="SCE2" s="275"/>
      <c r="SCF2" s="279"/>
      <c r="SCG2" s="275"/>
      <c r="SCH2" s="279"/>
      <c r="SCI2" s="275"/>
      <c r="SCJ2" s="279"/>
      <c r="SCK2" s="275"/>
      <c r="SCL2" s="279"/>
      <c r="SCM2" s="275"/>
      <c r="SCN2" s="279"/>
      <c r="SCO2" s="275"/>
      <c r="SCP2" s="279"/>
      <c r="SCQ2" s="275"/>
      <c r="SCR2" s="279"/>
      <c r="SCS2" s="275"/>
      <c r="SCT2" s="279"/>
      <c r="SCU2" s="275"/>
      <c r="SCV2" s="279"/>
      <c r="SCW2" s="275"/>
      <c r="SCX2" s="279"/>
      <c r="SCY2" s="275"/>
      <c r="SCZ2" s="279"/>
      <c r="SDA2" s="275"/>
      <c r="SDB2" s="279"/>
      <c r="SDC2" s="275"/>
      <c r="SDD2" s="279"/>
      <c r="SDE2" s="275"/>
      <c r="SDF2" s="279"/>
      <c r="SDG2" s="275"/>
      <c r="SDH2" s="279"/>
      <c r="SDI2" s="275"/>
      <c r="SDJ2" s="279"/>
      <c r="SDK2" s="275"/>
      <c r="SDL2" s="279"/>
      <c r="SDM2" s="275"/>
      <c r="SDN2" s="279"/>
      <c r="SDO2" s="275"/>
      <c r="SDP2" s="279"/>
      <c r="SDQ2" s="275"/>
      <c r="SDR2" s="279"/>
      <c r="SDS2" s="275"/>
      <c r="SDT2" s="279"/>
      <c r="SDU2" s="275"/>
      <c r="SDV2" s="279"/>
      <c r="SDW2" s="275"/>
      <c r="SDX2" s="279"/>
      <c r="SDY2" s="275"/>
      <c r="SDZ2" s="279"/>
      <c r="SEA2" s="275"/>
      <c r="SEB2" s="279"/>
      <c r="SEC2" s="275"/>
      <c r="SED2" s="279"/>
      <c r="SEE2" s="275"/>
      <c r="SEF2" s="279"/>
      <c r="SEG2" s="275"/>
      <c r="SEH2" s="279"/>
      <c r="SEI2" s="275"/>
      <c r="SEJ2" s="279"/>
      <c r="SEK2" s="275"/>
      <c r="SEL2" s="279"/>
      <c r="SEM2" s="275"/>
      <c r="SEN2" s="279"/>
      <c r="SEO2" s="275"/>
      <c r="SEP2" s="279"/>
      <c r="SEQ2" s="275"/>
      <c r="SER2" s="279"/>
      <c r="SES2" s="275"/>
      <c r="SET2" s="279"/>
      <c r="SEU2" s="275"/>
      <c r="SEV2" s="279"/>
      <c r="SEW2" s="275"/>
      <c r="SEX2" s="279"/>
      <c r="SEY2" s="275"/>
      <c r="SEZ2" s="279"/>
      <c r="SFA2" s="275"/>
      <c r="SFB2" s="279"/>
      <c r="SFC2" s="275"/>
      <c r="SFD2" s="279"/>
      <c r="SFE2" s="275"/>
      <c r="SFF2" s="279"/>
      <c r="SFG2" s="275"/>
      <c r="SFH2" s="279"/>
      <c r="SFI2" s="275"/>
      <c r="SFJ2" s="279"/>
      <c r="SFK2" s="275"/>
      <c r="SFL2" s="279"/>
      <c r="SFM2" s="275"/>
      <c r="SFN2" s="279"/>
      <c r="SFO2" s="275"/>
      <c r="SFP2" s="279"/>
      <c r="SFQ2" s="275"/>
      <c r="SFR2" s="279"/>
      <c r="SFS2" s="275"/>
      <c r="SFT2" s="279"/>
      <c r="SFU2" s="275"/>
      <c r="SFV2" s="279"/>
      <c r="SFW2" s="275"/>
      <c r="SFX2" s="279"/>
      <c r="SFY2" s="275"/>
      <c r="SFZ2" s="279"/>
      <c r="SGA2" s="275"/>
      <c r="SGB2" s="279"/>
      <c r="SGC2" s="275"/>
      <c r="SGD2" s="279"/>
      <c r="SGE2" s="275"/>
      <c r="SGF2" s="279"/>
      <c r="SGG2" s="275"/>
      <c r="SGH2" s="279"/>
      <c r="SGI2" s="275"/>
      <c r="SGJ2" s="279"/>
      <c r="SGK2" s="275"/>
      <c r="SGL2" s="279"/>
      <c r="SGM2" s="275"/>
      <c r="SGN2" s="279"/>
      <c r="SGO2" s="275"/>
      <c r="SGP2" s="279"/>
      <c r="SGQ2" s="275"/>
      <c r="SGR2" s="279"/>
      <c r="SGS2" s="275"/>
      <c r="SGT2" s="279"/>
      <c r="SGU2" s="275"/>
      <c r="SGV2" s="279"/>
      <c r="SGW2" s="275"/>
      <c r="SGX2" s="279"/>
      <c r="SGY2" s="275"/>
      <c r="SGZ2" s="279"/>
      <c r="SHA2" s="275"/>
      <c r="SHB2" s="279"/>
      <c r="SHC2" s="275"/>
      <c r="SHD2" s="279"/>
      <c r="SHE2" s="275"/>
      <c r="SHF2" s="279"/>
      <c r="SHG2" s="275"/>
      <c r="SHH2" s="279"/>
      <c r="SHI2" s="275"/>
      <c r="SHJ2" s="279"/>
      <c r="SHK2" s="275"/>
      <c r="SHL2" s="279"/>
      <c r="SHM2" s="275"/>
      <c r="SHN2" s="279"/>
      <c r="SHO2" s="275"/>
      <c r="SHP2" s="279"/>
      <c r="SHQ2" s="275"/>
      <c r="SHR2" s="279"/>
      <c r="SHS2" s="275"/>
      <c r="SHT2" s="279"/>
      <c r="SHU2" s="275"/>
      <c r="SHV2" s="279"/>
      <c r="SHW2" s="275"/>
      <c r="SHX2" s="279"/>
      <c r="SHY2" s="275"/>
      <c r="SHZ2" s="279"/>
      <c r="SIA2" s="275"/>
      <c r="SIB2" s="279"/>
      <c r="SIC2" s="275"/>
      <c r="SID2" s="279"/>
      <c r="SIE2" s="275"/>
      <c r="SIF2" s="279"/>
      <c r="SIG2" s="275"/>
      <c r="SIH2" s="279"/>
      <c r="SII2" s="275"/>
      <c r="SIJ2" s="279"/>
      <c r="SIK2" s="275"/>
      <c r="SIL2" s="279"/>
      <c r="SIM2" s="275"/>
      <c r="SIN2" s="279"/>
      <c r="SIO2" s="275"/>
      <c r="SIP2" s="279"/>
      <c r="SIQ2" s="275"/>
      <c r="SIR2" s="279"/>
      <c r="SIS2" s="275"/>
      <c r="SIT2" s="279"/>
      <c r="SIU2" s="275"/>
      <c r="SIV2" s="279"/>
      <c r="SIW2" s="275"/>
      <c r="SIX2" s="279"/>
      <c r="SIY2" s="275"/>
      <c r="SIZ2" s="279"/>
      <c r="SJA2" s="275"/>
      <c r="SJB2" s="279"/>
      <c r="SJC2" s="275"/>
      <c r="SJD2" s="279"/>
      <c r="SJE2" s="275"/>
      <c r="SJF2" s="279"/>
      <c r="SJG2" s="275"/>
      <c r="SJH2" s="279"/>
      <c r="SJI2" s="275"/>
      <c r="SJJ2" s="279"/>
      <c r="SJK2" s="275"/>
      <c r="SJL2" s="279"/>
      <c r="SJM2" s="275"/>
      <c r="SJN2" s="279"/>
      <c r="SJO2" s="275"/>
      <c r="SJP2" s="279"/>
      <c r="SJQ2" s="275"/>
      <c r="SJR2" s="279"/>
      <c r="SJS2" s="275"/>
      <c r="SJT2" s="279"/>
      <c r="SJU2" s="275"/>
      <c r="SJV2" s="279"/>
      <c r="SJW2" s="275"/>
      <c r="SJX2" s="279"/>
      <c r="SJY2" s="275"/>
      <c r="SJZ2" s="279"/>
      <c r="SKA2" s="275"/>
      <c r="SKB2" s="279"/>
      <c r="SKC2" s="275"/>
      <c r="SKD2" s="279"/>
      <c r="SKE2" s="275"/>
      <c r="SKF2" s="279"/>
      <c r="SKG2" s="275"/>
      <c r="SKH2" s="279"/>
      <c r="SKI2" s="275"/>
      <c r="SKJ2" s="279"/>
      <c r="SKK2" s="275"/>
      <c r="SKL2" s="279"/>
      <c r="SKM2" s="275"/>
      <c r="SKN2" s="279"/>
      <c r="SKO2" s="275"/>
      <c r="SKP2" s="279"/>
      <c r="SKQ2" s="275"/>
      <c r="SKR2" s="279"/>
      <c r="SKS2" s="275"/>
      <c r="SKT2" s="279"/>
      <c r="SKU2" s="275"/>
      <c r="SKV2" s="279"/>
      <c r="SKW2" s="275"/>
      <c r="SKX2" s="279"/>
      <c r="SKY2" s="275"/>
      <c r="SKZ2" s="279"/>
      <c r="SLA2" s="275"/>
      <c r="SLB2" s="279"/>
      <c r="SLC2" s="275"/>
      <c r="SLD2" s="279"/>
      <c r="SLE2" s="275"/>
      <c r="SLF2" s="279"/>
      <c r="SLG2" s="275"/>
      <c r="SLH2" s="279"/>
      <c r="SLI2" s="275"/>
      <c r="SLJ2" s="279"/>
      <c r="SLK2" s="275"/>
      <c r="SLL2" s="279"/>
      <c r="SLM2" s="275"/>
      <c r="SLN2" s="279"/>
      <c r="SLO2" s="275"/>
      <c r="SLP2" s="279"/>
      <c r="SLQ2" s="275"/>
      <c r="SLR2" s="279"/>
      <c r="SLS2" s="275"/>
      <c r="SLT2" s="279"/>
      <c r="SLU2" s="275"/>
      <c r="SLV2" s="279"/>
      <c r="SLW2" s="275"/>
      <c r="SLX2" s="279"/>
      <c r="SLY2" s="275"/>
      <c r="SLZ2" s="279"/>
      <c r="SMA2" s="275"/>
      <c r="SMB2" s="279"/>
      <c r="SMC2" s="275"/>
      <c r="SMD2" s="279"/>
      <c r="SME2" s="275"/>
      <c r="SMF2" s="279"/>
      <c r="SMG2" s="275"/>
      <c r="SMH2" s="279"/>
      <c r="SMI2" s="275"/>
      <c r="SMJ2" s="279"/>
      <c r="SMK2" s="275"/>
      <c r="SML2" s="279"/>
      <c r="SMM2" s="275"/>
      <c r="SMN2" s="279"/>
      <c r="SMO2" s="275"/>
      <c r="SMP2" s="279"/>
      <c r="SMQ2" s="275"/>
      <c r="SMR2" s="279"/>
      <c r="SMS2" s="275"/>
      <c r="SMT2" s="279"/>
      <c r="SMU2" s="275"/>
      <c r="SMV2" s="279"/>
      <c r="SMW2" s="275"/>
      <c r="SMX2" s="279"/>
      <c r="SMY2" s="275"/>
      <c r="SMZ2" s="279"/>
      <c r="SNA2" s="275"/>
      <c r="SNB2" s="279"/>
      <c r="SNC2" s="275"/>
      <c r="SND2" s="279"/>
      <c r="SNE2" s="275"/>
      <c r="SNF2" s="279"/>
      <c r="SNG2" s="275"/>
      <c r="SNH2" s="279"/>
      <c r="SNI2" s="275"/>
      <c r="SNJ2" s="279"/>
      <c r="SNK2" s="275"/>
      <c r="SNL2" s="279"/>
      <c r="SNM2" s="275"/>
      <c r="SNN2" s="279"/>
      <c r="SNO2" s="275"/>
      <c r="SNP2" s="279"/>
      <c r="SNQ2" s="275"/>
      <c r="SNR2" s="279"/>
      <c r="SNS2" s="275"/>
      <c r="SNT2" s="279"/>
      <c r="SNU2" s="275"/>
      <c r="SNV2" s="279"/>
      <c r="SNW2" s="275"/>
      <c r="SNX2" s="279"/>
      <c r="SNY2" s="275"/>
      <c r="SNZ2" s="279"/>
      <c r="SOA2" s="275"/>
      <c r="SOB2" s="279"/>
      <c r="SOC2" s="275"/>
      <c r="SOD2" s="279"/>
      <c r="SOE2" s="275"/>
      <c r="SOF2" s="279"/>
      <c r="SOG2" s="275"/>
      <c r="SOH2" s="279"/>
      <c r="SOI2" s="275"/>
      <c r="SOJ2" s="279"/>
      <c r="SOK2" s="275"/>
      <c r="SOL2" s="279"/>
      <c r="SOM2" s="275"/>
      <c r="SON2" s="279"/>
      <c r="SOO2" s="275"/>
      <c r="SOP2" s="279"/>
      <c r="SOQ2" s="275"/>
      <c r="SOR2" s="279"/>
      <c r="SOS2" s="275"/>
      <c r="SOT2" s="279"/>
      <c r="SOU2" s="275"/>
      <c r="SOV2" s="279"/>
      <c r="SOW2" s="275"/>
      <c r="SOX2" s="279"/>
      <c r="SOY2" s="275"/>
      <c r="SOZ2" s="279"/>
      <c r="SPA2" s="275"/>
      <c r="SPB2" s="279"/>
      <c r="SPC2" s="275"/>
      <c r="SPD2" s="279"/>
      <c r="SPE2" s="275"/>
      <c r="SPF2" s="279"/>
      <c r="SPG2" s="275"/>
      <c r="SPH2" s="279"/>
      <c r="SPI2" s="275"/>
      <c r="SPJ2" s="279"/>
      <c r="SPK2" s="275"/>
      <c r="SPL2" s="279"/>
      <c r="SPM2" s="275"/>
      <c r="SPN2" s="279"/>
      <c r="SPO2" s="275"/>
      <c r="SPP2" s="279"/>
      <c r="SPQ2" s="275"/>
      <c r="SPR2" s="279"/>
      <c r="SPS2" s="275"/>
      <c r="SPT2" s="279"/>
      <c r="SPU2" s="275"/>
      <c r="SPV2" s="279"/>
      <c r="SPW2" s="275"/>
      <c r="SPX2" s="279"/>
      <c r="SPY2" s="275"/>
      <c r="SPZ2" s="279"/>
      <c r="SQA2" s="275"/>
      <c r="SQB2" s="279"/>
      <c r="SQC2" s="275"/>
      <c r="SQD2" s="279"/>
      <c r="SQE2" s="275"/>
      <c r="SQF2" s="279"/>
      <c r="SQG2" s="275"/>
      <c r="SQH2" s="279"/>
      <c r="SQI2" s="275"/>
      <c r="SQJ2" s="279"/>
      <c r="SQK2" s="275"/>
      <c r="SQL2" s="279"/>
      <c r="SQM2" s="275"/>
      <c r="SQN2" s="279"/>
      <c r="SQO2" s="275"/>
      <c r="SQP2" s="279"/>
      <c r="SQQ2" s="275"/>
      <c r="SQR2" s="279"/>
      <c r="SQS2" s="275"/>
      <c r="SQT2" s="279"/>
      <c r="SQU2" s="275"/>
      <c r="SQV2" s="279"/>
      <c r="SQW2" s="275"/>
      <c r="SQX2" s="279"/>
      <c r="SQY2" s="275"/>
      <c r="SQZ2" s="279"/>
      <c r="SRA2" s="275"/>
      <c r="SRB2" s="279"/>
      <c r="SRC2" s="275"/>
      <c r="SRD2" s="279"/>
      <c r="SRE2" s="275"/>
      <c r="SRF2" s="279"/>
      <c r="SRG2" s="275"/>
      <c r="SRH2" s="279"/>
      <c r="SRI2" s="275"/>
      <c r="SRJ2" s="279"/>
      <c r="SRK2" s="275"/>
      <c r="SRL2" s="279"/>
      <c r="SRM2" s="275"/>
      <c r="SRN2" s="279"/>
      <c r="SRO2" s="275"/>
      <c r="SRP2" s="279"/>
      <c r="SRQ2" s="275"/>
      <c r="SRR2" s="279"/>
      <c r="SRS2" s="275"/>
      <c r="SRT2" s="279"/>
      <c r="SRU2" s="275"/>
      <c r="SRV2" s="279"/>
      <c r="SRW2" s="275"/>
      <c r="SRX2" s="279"/>
      <c r="SRY2" s="275"/>
      <c r="SRZ2" s="279"/>
      <c r="SSA2" s="275"/>
      <c r="SSB2" s="279"/>
      <c r="SSC2" s="275"/>
      <c r="SSD2" s="279"/>
      <c r="SSE2" s="275"/>
      <c r="SSF2" s="279"/>
      <c r="SSG2" s="275"/>
      <c r="SSH2" s="279"/>
      <c r="SSI2" s="275"/>
      <c r="SSJ2" s="279"/>
      <c r="SSK2" s="275"/>
      <c r="SSL2" s="279"/>
      <c r="SSM2" s="275"/>
      <c r="SSN2" s="279"/>
      <c r="SSO2" s="275"/>
      <c r="SSP2" s="279"/>
      <c r="SSQ2" s="275"/>
      <c r="SSR2" s="279"/>
      <c r="SSS2" s="275"/>
      <c r="SST2" s="279"/>
      <c r="SSU2" s="275"/>
      <c r="SSV2" s="279"/>
      <c r="SSW2" s="275"/>
      <c r="SSX2" s="279"/>
      <c r="SSY2" s="275"/>
      <c r="SSZ2" s="279"/>
      <c r="STA2" s="275"/>
      <c r="STB2" s="279"/>
      <c r="STC2" s="275"/>
      <c r="STD2" s="279"/>
      <c r="STE2" s="275"/>
      <c r="STF2" s="279"/>
      <c r="STG2" s="275"/>
      <c r="STH2" s="279"/>
      <c r="STI2" s="275"/>
      <c r="STJ2" s="279"/>
      <c r="STK2" s="275"/>
      <c r="STL2" s="279"/>
      <c r="STM2" s="275"/>
      <c r="STN2" s="279"/>
      <c r="STO2" s="275"/>
      <c r="STP2" s="279"/>
      <c r="STQ2" s="275"/>
      <c r="STR2" s="279"/>
      <c r="STS2" s="275"/>
      <c r="STT2" s="279"/>
      <c r="STU2" s="275"/>
      <c r="STV2" s="279"/>
      <c r="STW2" s="275"/>
      <c r="STX2" s="279"/>
      <c r="STY2" s="275"/>
      <c r="STZ2" s="279"/>
      <c r="SUA2" s="275"/>
      <c r="SUB2" s="279"/>
      <c r="SUC2" s="275"/>
      <c r="SUD2" s="279"/>
      <c r="SUE2" s="275"/>
      <c r="SUF2" s="279"/>
      <c r="SUG2" s="275"/>
      <c r="SUH2" s="279"/>
      <c r="SUI2" s="275"/>
      <c r="SUJ2" s="279"/>
      <c r="SUK2" s="275"/>
      <c r="SUL2" s="279"/>
      <c r="SUM2" s="275"/>
      <c r="SUN2" s="279"/>
      <c r="SUO2" s="275"/>
      <c r="SUP2" s="279"/>
      <c r="SUQ2" s="275"/>
      <c r="SUR2" s="279"/>
      <c r="SUS2" s="275"/>
      <c r="SUT2" s="279"/>
      <c r="SUU2" s="275"/>
      <c r="SUV2" s="279"/>
      <c r="SUW2" s="275"/>
      <c r="SUX2" s="279"/>
      <c r="SUY2" s="275"/>
      <c r="SUZ2" s="279"/>
      <c r="SVA2" s="275"/>
      <c r="SVB2" s="279"/>
      <c r="SVC2" s="275"/>
      <c r="SVD2" s="279"/>
      <c r="SVE2" s="275"/>
      <c r="SVF2" s="279"/>
      <c r="SVG2" s="275"/>
      <c r="SVH2" s="279"/>
      <c r="SVI2" s="275"/>
      <c r="SVJ2" s="279"/>
      <c r="SVK2" s="275"/>
      <c r="SVL2" s="279"/>
      <c r="SVM2" s="275"/>
      <c r="SVN2" s="279"/>
      <c r="SVO2" s="275"/>
      <c r="SVP2" s="279"/>
      <c r="SVQ2" s="275"/>
      <c r="SVR2" s="279"/>
      <c r="SVS2" s="275"/>
      <c r="SVT2" s="279"/>
      <c r="SVU2" s="275"/>
      <c r="SVV2" s="279"/>
      <c r="SVW2" s="275"/>
      <c r="SVX2" s="279"/>
      <c r="SVY2" s="275"/>
      <c r="SVZ2" s="279"/>
      <c r="SWA2" s="275"/>
      <c r="SWB2" s="279"/>
      <c r="SWC2" s="275"/>
      <c r="SWD2" s="279"/>
      <c r="SWE2" s="275"/>
      <c r="SWF2" s="279"/>
      <c r="SWG2" s="275"/>
      <c r="SWH2" s="279"/>
      <c r="SWI2" s="275"/>
      <c r="SWJ2" s="279"/>
      <c r="SWK2" s="275"/>
      <c r="SWL2" s="279"/>
      <c r="SWM2" s="275"/>
      <c r="SWN2" s="279"/>
      <c r="SWO2" s="275"/>
      <c r="SWP2" s="279"/>
      <c r="SWQ2" s="275"/>
      <c r="SWR2" s="279"/>
      <c r="SWS2" s="275"/>
      <c r="SWT2" s="279"/>
      <c r="SWU2" s="275"/>
      <c r="SWV2" s="279"/>
      <c r="SWW2" s="275"/>
      <c r="SWX2" s="279"/>
      <c r="SWY2" s="275"/>
      <c r="SWZ2" s="279"/>
      <c r="SXA2" s="275"/>
      <c r="SXB2" s="279"/>
      <c r="SXC2" s="275"/>
      <c r="SXD2" s="279"/>
      <c r="SXE2" s="275"/>
      <c r="SXF2" s="279"/>
      <c r="SXG2" s="275"/>
      <c r="SXH2" s="279"/>
      <c r="SXI2" s="275"/>
      <c r="SXJ2" s="279"/>
      <c r="SXK2" s="275"/>
      <c r="SXL2" s="279"/>
      <c r="SXM2" s="275"/>
      <c r="SXN2" s="279"/>
      <c r="SXO2" s="275"/>
      <c r="SXP2" s="279"/>
      <c r="SXQ2" s="275"/>
      <c r="SXR2" s="279"/>
      <c r="SXS2" s="275"/>
      <c r="SXT2" s="279"/>
      <c r="SXU2" s="275"/>
      <c r="SXV2" s="279"/>
      <c r="SXW2" s="275"/>
      <c r="SXX2" s="279"/>
      <c r="SXY2" s="275"/>
      <c r="SXZ2" s="279"/>
      <c r="SYA2" s="275"/>
      <c r="SYB2" s="279"/>
      <c r="SYC2" s="275"/>
      <c r="SYD2" s="279"/>
      <c r="SYE2" s="275"/>
      <c r="SYF2" s="279"/>
      <c r="SYG2" s="275"/>
      <c r="SYH2" s="279"/>
      <c r="SYI2" s="275"/>
      <c r="SYJ2" s="279"/>
      <c r="SYK2" s="275"/>
      <c r="SYL2" s="279"/>
      <c r="SYM2" s="275"/>
      <c r="SYN2" s="279"/>
      <c r="SYO2" s="275"/>
      <c r="SYP2" s="279"/>
      <c r="SYQ2" s="275"/>
      <c r="SYR2" s="279"/>
      <c r="SYS2" s="275"/>
      <c r="SYT2" s="279"/>
      <c r="SYU2" s="275"/>
      <c r="SYV2" s="279"/>
      <c r="SYW2" s="275"/>
      <c r="SYX2" s="279"/>
      <c r="SYY2" s="275"/>
      <c r="SYZ2" s="279"/>
      <c r="SZA2" s="275"/>
      <c r="SZB2" s="279"/>
      <c r="SZC2" s="275"/>
      <c r="SZD2" s="279"/>
      <c r="SZE2" s="275"/>
      <c r="SZF2" s="279"/>
      <c r="SZG2" s="275"/>
      <c r="SZH2" s="279"/>
      <c r="SZI2" s="275"/>
      <c r="SZJ2" s="279"/>
      <c r="SZK2" s="275"/>
      <c r="SZL2" s="279"/>
      <c r="SZM2" s="275"/>
      <c r="SZN2" s="279"/>
      <c r="SZO2" s="275"/>
      <c r="SZP2" s="279"/>
      <c r="SZQ2" s="275"/>
      <c r="SZR2" s="279"/>
      <c r="SZS2" s="275"/>
      <c r="SZT2" s="279"/>
      <c r="SZU2" s="275"/>
      <c r="SZV2" s="279"/>
      <c r="SZW2" s="275"/>
      <c r="SZX2" s="279"/>
      <c r="SZY2" s="275"/>
      <c r="SZZ2" s="279"/>
      <c r="TAA2" s="275"/>
      <c r="TAB2" s="279"/>
      <c r="TAC2" s="275"/>
      <c r="TAD2" s="279"/>
      <c r="TAE2" s="275"/>
      <c r="TAF2" s="279"/>
      <c r="TAG2" s="275"/>
      <c r="TAH2" s="279"/>
      <c r="TAI2" s="275"/>
      <c r="TAJ2" s="279"/>
      <c r="TAK2" s="275"/>
      <c r="TAL2" s="279"/>
      <c r="TAM2" s="275"/>
      <c r="TAN2" s="279"/>
      <c r="TAO2" s="275"/>
      <c r="TAP2" s="279"/>
      <c r="TAQ2" s="275"/>
      <c r="TAR2" s="279"/>
      <c r="TAS2" s="275"/>
      <c r="TAT2" s="279"/>
      <c r="TAU2" s="275"/>
      <c r="TAV2" s="279"/>
      <c r="TAW2" s="275"/>
      <c r="TAX2" s="279"/>
      <c r="TAY2" s="275"/>
      <c r="TAZ2" s="279"/>
      <c r="TBA2" s="275"/>
      <c r="TBB2" s="279"/>
      <c r="TBC2" s="275"/>
      <c r="TBD2" s="279"/>
      <c r="TBE2" s="275"/>
      <c r="TBF2" s="279"/>
      <c r="TBG2" s="275"/>
      <c r="TBH2" s="279"/>
      <c r="TBI2" s="275"/>
      <c r="TBJ2" s="279"/>
      <c r="TBK2" s="275"/>
      <c r="TBL2" s="279"/>
      <c r="TBM2" s="275"/>
      <c r="TBN2" s="279"/>
      <c r="TBO2" s="275"/>
      <c r="TBP2" s="279"/>
      <c r="TBQ2" s="275"/>
      <c r="TBR2" s="279"/>
      <c r="TBS2" s="275"/>
      <c r="TBT2" s="279"/>
      <c r="TBU2" s="275"/>
      <c r="TBV2" s="279"/>
      <c r="TBW2" s="275"/>
      <c r="TBX2" s="279"/>
      <c r="TBY2" s="275"/>
      <c r="TBZ2" s="279"/>
      <c r="TCA2" s="275"/>
      <c r="TCB2" s="279"/>
      <c r="TCC2" s="275"/>
      <c r="TCD2" s="279"/>
      <c r="TCE2" s="275"/>
      <c r="TCF2" s="279"/>
      <c r="TCG2" s="275"/>
      <c r="TCH2" s="279"/>
      <c r="TCI2" s="275"/>
      <c r="TCJ2" s="279"/>
      <c r="TCK2" s="275"/>
      <c r="TCL2" s="279"/>
      <c r="TCM2" s="275"/>
      <c r="TCN2" s="279"/>
      <c r="TCO2" s="275"/>
      <c r="TCP2" s="279"/>
      <c r="TCQ2" s="275"/>
      <c r="TCR2" s="279"/>
      <c r="TCS2" s="275"/>
      <c r="TCT2" s="279"/>
      <c r="TCU2" s="275"/>
      <c r="TCV2" s="279"/>
      <c r="TCW2" s="275"/>
      <c r="TCX2" s="279"/>
      <c r="TCY2" s="275"/>
      <c r="TCZ2" s="279"/>
      <c r="TDA2" s="275"/>
      <c r="TDB2" s="279"/>
      <c r="TDC2" s="275"/>
      <c r="TDD2" s="279"/>
      <c r="TDE2" s="275"/>
      <c r="TDF2" s="279"/>
      <c r="TDG2" s="275"/>
      <c r="TDH2" s="279"/>
      <c r="TDI2" s="275"/>
      <c r="TDJ2" s="279"/>
      <c r="TDK2" s="275"/>
      <c r="TDL2" s="279"/>
      <c r="TDM2" s="275"/>
      <c r="TDN2" s="279"/>
      <c r="TDO2" s="275"/>
      <c r="TDP2" s="279"/>
      <c r="TDQ2" s="275"/>
      <c r="TDR2" s="279"/>
      <c r="TDS2" s="275"/>
      <c r="TDT2" s="279"/>
      <c r="TDU2" s="275"/>
      <c r="TDV2" s="279"/>
      <c r="TDW2" s="275"/>
      <c r="TDX2" s="279"/>
      <c r="TDY2" s="275"/>
      <c r="TDZ2" s="279"/>
      <c r="TEA2" s="275"/>
      <c r="TEB2" s="279"/>
      <c r="TEC2" s="275"/>
      <c r="TED2" s="279"/>
      <c r="TEE2" s="275"/>
      <c r="TEF2" s="279"/>
      <c r="TEG2" s="275"/>
      <c r="TEH2" s="279"/>
      <c r="TEI2" s="275"/>
      <c r="TEJ2" s="279"/>
      <c r="TEK2" s="275"/>
      <c r="TEL2" s="279"/>
      <c r="TEM2" s="275"/>
      <c r="TEN2" s="279"/>
      <c r="TEO2" s="275"/>
      <c r="TEP2" s="279"/>
      <c r="TEQ2" s="275"/>
      <c r="TER2" s="279"/>
      <c r="TES2" s="275"/>
      <c r="TET2" s="279"/>
      <c r="TEU2" s="275"/>
      <c r="TEV2" s="279"/>
      <c r="TEW2" s="275"/>
      <c r="TEX2" s="279"/>
      <c r="TEY2" s="275"/>
      <c r="TEZ2" s="279"/>
      <c r="TFA2" s="275"/>
      <c r="TFB2" s="279"/>
      <c r="TFC2" s="275"/>
      <c r="TFD2" s="279"/>
      <c r="TFE2" s="275"/>
      <c r="TFF2" s="279"/>
      <c r="TFG2" s="275"/>
      <c r="TFH2" s="279"/>
      <c r="TFI2" s="275"/>
      <c r="TFJ2" s="279"/>
      <c r="TFK2" s="275"/>
      <c r="TFL2" s="279"/>
      <c r="TFM2" s="275"/>
      <c r="TFN2" s="279"/>
      <c r="TFO2" s="275"/>
      <c r="TFP2" s="279"/>
      <c r="TFQ2" s="275"/>
      <c r="TFR2" s="279"/>
      <c r="TFS2" s="275"/>
      <c r="TFT2" s="279"/>
      <c r="TFU2" s="275"/>
      <c r="TFV2" s="279"/>
      <c r="TFW2" s="275"/>
      <c r="TFX2" s="279"/>
      <c r="TFY2" s="275"/>
      <c r="TFZ2" s="279"/>
      <c r="TGA2" s="275"/>
      <c r="TGB2" s="279"/>
      <c r="TGC2" s="275"/>
      <c r="TGD2" s="279"/>
      <c r="TGE2" s="275"/>
      <c r="TGF2" s="279"/>
      <c r="TGG2" s="275"/>
      <c r="TGH2" s="279"/>
      <c r="TGI2" s="275"/>
      <c r="TGJ2" s="279"/>
      <c r="TGK2" s="275"/>
      <c r="TGL2" s="279"/>
      <c r="TGM2" s="275"/>
      <c r="TGN2" s="279"/>
      <c r="TGO2" s="275"/>
      <c r="TGP2" s="279"/>
      <c r="TGQ2" s="275"/>
      <c r="TGR2" s="279"/>
      <c r="TGS2" s="275"/>
      <c r="TGT2" s="279"/>
      <c r="TGU2" s="275"/>
      <c r="TGV2" s="279"/>
      <c r="TGW2" s="275"/>
      <c r="TGX2" s="279"/>
      <c r="TGY2" s="275"/>
      <c r="TGZ2" s="279"/>
      <c r="THA2" s="275"/>
      <c r="THB2" s="279"/>
      <c r="THC2" s="275"/>
      <c r="THD2" s="279"/>
      <c r="THE2" s="275"/>
      <c r="THF2" s="279"/>
      <c r="THG2" s="275"/>
      <c r="THH2" s="279"/>
      <c r="THI2" s="275"/>
      <c r="THJ2" s="279"/>
      <c r="THK2" s="275"/>
      <c r="THL2" s="279"/>
      <c r="THM2" s="275"/>
      <c r="THN2" s="279"/>
      <c r="THO2" s="275"/>
      <c r="THP2" s="279"/>
      <c r="THQ2" s="275"/>
      <c r="THR2" s="279"/>
      <c r="THS2" s="275"/>
      <c r="THT2" s="279"/>
      <c r="THU2" s="275"/>
      <c r="THV2" s="279"/>
      <c r="THW2" s="275"/>
      <c r="THX2" s="279"/>
      <c r="THY2" s="275"/>
      <c r="THZ2" s="279"/>
      <c r="TIA2" s="275"/>
      <c r="TIB2" s="279"/>
      <c r="TIC2" s="275"/>
      <c r="TID2" s="279"/>
      <c r="TIE2" s="275"/>
      <c r="TIF2" s="279"/>
      <c r="TIG2" s="275"/>
      <c r="TIH2" s="279"/>
      <c r="TII2" s="275"/>
      <c r="TIJ2" s="279"/>
      <c r="TIK2" s="275"/>
      <c r="TIL2" s="279"/>
      <c r="TIM2" s="275"/>
      <c r="TIN2" s="279"/>
      <c r="TIO2" s="275"/>
      <c r="TIP2" s="279"/>
      <c r="TIQ2" s="275"/>
      <c r="TIR2" s="279"/>
      <c r="TIS2" s="275"/>
      <c r="TIT2" s="279"/>
      <c r="TIU2" s="275"/>
      <c r="TIV2" s="279"/>
      <c r="TIW2" s="275"/>
      <c r="TIX2" s="279"/>
      <c r="TIY2" s="275"/>
      <c r="TIZ2" s="279"/>
      <c r="TJA2" s="275"/>
      <c r="TJB2" s="279"/>
      <c r="TJC2" s="275"/>
      <c r="TJD2" s="279"/>
      <c r="TJE2" s="275"/>
      <c r="TJF2" s="279"/>
      <c r="TJG2" s="275"/>
      <c r="TJH2" s="279"/>
      <c r="TJI2" s="275"/>
      <c r="TJJ2" s="279"/>
      <c r="TJK2" s="275"/>
      <c r="TJL2" s="279"/>
      <c r="TJM2" s="275"/>
      <c r="TJN2" s="279"/>
      <c r="TJO2" s="275"/>
      <c r="TJP2" s="279"/>
      <c r="TJQ2" s="275"/>
      <c r="TJR2" s="279"/>
      <c r="TJS2" s="275"/>
      <c r="TJT2" s="279"/>
      <c r="TJU2" s="275"/>
      <c r="TJV2" s="279"/>
      <c r="TJW2" s="275"/>
      <c r="TJX2" s="279"/>
      <c r="TJY2" s="275"/>
      <c r="TJZ2" s="279"/>
      <c r="TKA2" s="275"/>
      <c r="TKB2" s="279"/>
      <c r="TKC2" s="275"/>
      <c r="TKD2" s="279"/>
      <c r="TKE2" s="275"/>
      <c r="TKF2" s="279"/>
      <c r="TKG2" s="275"/>
      <c r="TKH2" s="279"/>
      <c r="TKI2" s="275"/>
      <c r="TKJ2" s="279"/>
      <c r="TKK2" s="275"/>
      <c r="TKL2" s="279"/>
      <c r="TKM2" s="275"/>
      <c r="TKN2" s="279"/>
      <c r="TKO2" s="275"/>
      <c r="TKP2" s="279"/>
      <c r="TKQ2" s="275"/>
      <c r="TKR2" s="279"/>
      <c r="TKS2" s="275"/>
      <c r="TKT2" s="279"/>
      <c r="TKU2" s="275"/>
      <c r="TKV2" s="279"/>
      <c r="TKW2" s="275"/>
      <c r="TKX2" s="279"/>
      <c r="TKY2" s="275"/>
      <c r="TKZ2" s="279"/>
      <c r="TLA2" s="275"/>
      <c r="TLB2" s="279"/>
      <c r="TLC2" s="275"/>
      <c r="TLD2" s="279"/>
      <c r="TLE2" s="275"/>
      <c r="TLF2" s="279"/>
      <c r="TLG2" s="275"/>
      <c r="TLH2" s="279"/>
      <c r="TLI2" s="275"/>
      <c r="TLJ2" s="279"/>
      <c r="TLK2" s="275"/>
      <c r="TLL2" s="279"/>
      <c r="TLM2" s="275"/>
      <c r="TLN2" s="279"/>
      <c r="TLO2" s="275"/>
      <c r="TLP2" s="279"/>
      <c r="TLQ2" s="275"/>
      <c r="TLR2" s="279"/>
      <c r="TLS2" s="275"/>
      <c r="TLT2" s="279"/>
      <c r="TLU2" s="275"/>
      <c r="TLV2" s="279"/>
      <c r="TLW2" s="275"/>
      <c r="TLX2" s="279"/>
      <c r="TLY2" s="275"/>
      <c r="TLZ2" s="279"/>
      <c r="TMA2" s="275"/>
      <c r="TMB2" s="279"/>
      <c r="TMC2" s="275"/>
      <c r="TMD2" s="279"/>
      <c r="TME2" s="275"/>
      <c r="TMF2" s="279"/>
      <c r="TMG2" s="275"/>
      <c r="TMH2" s="279"/>
      <c r="TMI2" s="275"/>
      <c r="TMJ2" s="279"/>
      <c r="TMK2" s="275"/>
      <c r="TML2" s="279"/>
      <c r="TMM2" s="275"/>
      <c r="TMN2" s="279"/>
      <c r="TMO2" s="275"/>
      <c r="TMP2" s="279"/>
      <c r="TMQ2" s="275"/>
      <c r="TMR2" s="279"/>
      <c r="TMS2" s="275"/>
      <c r="TMT2" s="279"/>
      <c r="TMU2" s="275"/>
      <c r="TMV2" s="279"/>
      <c r="TMW2" s="275"/>
      <c r="TMX2" s="279"/>
      <c r="TMY2" s="275"/>
      <c r="TMZ2" s="279"/>
      <c r="TNA2" s="275"/>
      <c r="TNB2" s="279"/>
      <c r="TNC2" s="275"/>
      <c r="TND2" s="279"/>
      <c r="TNE2" s="275"/>
      <c r="TNF2" s="279"/>
      <c r="TNG2" s="275"/>
      <c r="TNH2" s="279"/>
      <c r="TNI2" s="275"/>
      <c r="TNJ2" s="279"/>
      <c r="TNK2" s="275"/>
      <c r="TNL2" s="279"/>
      <c r="TNM2" s="275"/>
      <c r="TNN2" s="279"/>
      <c r="TNO2" s="275"/>
      <c r="TNP2" s="279"/>
      <c r="TNQ2" s="275"/>
      <c r="TNR2" s="279"/>
      <c r="TNS2" s="275"/>
      <c r="TNT2" s="279"/>
      <c r="TNU2" s="275"/>
      <c r="TNV2" s="279"/>
      <c r="TNW2" s="275"/>
      <c r="TNX2" s="279"/>
      <c r="TNY2" s="275"/>
      <c r="TNZ2" s="279"/>
      <c r="TOA2" s="275"/>
      <c r="TOB2" s="279"/>
      <c r="TOC2" s="275"/>
      <c r="TOD2" s="279"/>
      <c r="TOE2" s="275"/>
      <c r="TOF2" s="279"/>
      <c r="TOG2" s="275"/>
      <c r="TOH2" s="279"/>
      <c r="TOI2" s="275"/>
      <c r="TOJ2" s="279"/>
      <c r="TOK2" s="275"/>
      <c r="TOL2" s="279"/>
      <c r="TOM2" s="275"/>
      <c r="TON2" s="279"/>
      <c r="TOO2" s="275"/>
      <c r="TOP2" s="279"/>
      <c r="TOQ2" s="275"/>
      <c r="TOR2" s="279"/>
      <c r="TOS2" s="275"/>
      <c r="TOT2" s="279"/>
      <c r="TOU2" s="275"/>
      <c r="TOV2" s="279"/>
      <c r="TOW2" s="275"/>
      <c r="TOX2" s="279"/>
      <c r="TOY2" s="275"/>
      <c r="TOZ2" s="279"/>
      <c r="TPA2" s="275"/>
      <c r="TPB2" s="279"/>
      <c r="TPC2" s="275"/>
      <c r="TPD2" s="279"/>
      <c r="TPE2" s="275"/>
      <c r="TPF2" s="279"/>
      <c r="TPG2" s="275"/>
      <c r="TPH2" s="279"/>
      <c r="TPI2" s="275"/>
      <c r="TPJ2" s="279"/>
      <c r="TPK2" s="275"/>
      <c r="TPL2" s="279"/>
      <c r="TPM2" s="275"/>
      <c r="TPN2" s="279"/>
      <c r="TPO2" s="275"/>
      <c r="TPP2" s="279"/>
      <c r="TPQ2" s="275"/>
      <c r="TPR2" s="279"/>
      <c r="TPS2" s="275"/>
      <c r="TPT2" s="279"/>
      <c r="TPU2" s="275"/>
      <c r="TPV2" s="279"/>
      <c r="TPW2" s="275"/>
      <c r="TPX2" s="279"/>
      <c r="TPY2" s="275"/>
      <c r="TPZ2" s="279"/>
      <c r="TQA2" s="275"/>
      <c r="TQB2" s="279"/>
      <c r="TQC2" s="275"/>
      <c r="TQD2" s="279"/>
      <c r="TQE2" s="275"/>
      <c r="TQF2" s="279"/>
      <c r="TQG2" s="275"/>
      <c r="TQH2" s="279"/>
      <c r="TQI2" s="275"/>
      <c r="TQJ2" s="279"/>
      <c r="TQK2" s="275"/>
      <c r="TQL2" s="279"/>
      <c r="TQM2" s="275"/>
      <c r="TQN2" s="279"/>
      <c r="TQO2" s="275"/>
      <c r="TQP2" s="279"/>
      <c r="TQQ2" s="275"/>
      <c r="TQR2" s="279"/>
      <c r="TQS2" s="275"/>
      <c r="TQT2" s="279"/>
      <c r="TQU2" s="275"/>
      <c r="TQV2" s="279"/>
      <c r="TQW2" s="275"/>
      <c r="TQX2" s="279"/>
      <c r="TQY2" s="275"/>
      <c r="TQZ2" s="279"/>
      <c r="TRA2" s="275"/>
      <c r="TRB2" s="279"/>
      <c r="TRC2" s="275"/>
      <c r="TRD2" s="279"/>
      <c r="TRE2" s="275"/>
      <c r="TRF2" s="279"/>
      <c r="TRG2" s="275"/>
      <c r="TRH2" s="279"/>
      <c r="TRI2" s="275"/>
      <c r="TRJ2" s="279"/>
      <c r="TRK2" s="275"/>
      <c r="TRL2" s="279"/>
      <c r="TRM2" s="275"/>
      <c r="TRN2" s="279"/>
      <c r="TRO2" s="275"/>
      <c r="TRP2" s="279"/>
      <c r="TRQ2" s="275"/>
      <c r="TRR2" s="279"/>
      <c r="TRS2" s="275"/>
      <c r="TRT2" s="279"/>
      <c r="TRU2" s="275"/>
      <c r="TRV2" s="279"/>
      <c r="TRW2" s="275"/>
      <c r="TRX2" s="279"/>
      <c r="TRY2" s="275"/>
      <c r="TRZ2" s="279"/>
      <c r="TSA2" s="275"/>
      <c r="TSB2" s="279"/>
      <c r="TSC2" s="275"/>
      <c r="TSD2" s="279"/>
      <c r="TSE2" s="275"/>
      <c r="TSF2" s="279"/>
      <c r="TSG2" s="275"/>
      <c r="TSH2" s="279"/>
      <c r="TSI2" s="275"/>
      <c r="TSJ2" s="279"/>
      <c r="TSK2" s="275"/>
      <c r="TSL2" s="279"/>
      <c r="TSM2" s="275"/>
      <c r="TSN2" s="279"/>
      <c r="TSO2" s="275"/>
      <c r="TSP2" s="279"/>
      <c r="TSQ2" s="275"/>
      <c r="TSR2" s="279"/>
      <c r="TSS2" s="275"/>
      <c r="TST2" s="279"/>
      <c r="TSU2" s="275"/>
      <c r="TSV2" s="279"/>
      <c r="TSW2" s="275"/>
      <c r="TSX2" s="279"/>
      <c r="TSY2" s="275"/>
      <c r="TSZ2" s="279"/>
      <c r="TTA2" s="275"/>
      <c r="TTB2" s="279"/>
      <c r="TTC2" s="275"/>
      <c r="TTD2" s="279"/>
      <c r="TTE2" s="275"/>
      <c r="TTF2" s="279"/>
      <c r="TTG2" s="275"/>
      <c r="TTH2" s="279"/>
      <c r="TTI2" s="275"/>
      <c r="TTJ2" s="279"/>
      <c r="TTK2" s="275"/>
      <c r="TTL2" s="279"/>
      <c r="TTM2" s="275"/>
      <c r="TTN2" s="279"/>
      <c r="TTO2" s="275"/>
      <c r="TTP2" s="279"/>
      <c r="TTQ2" s="275"/>
      <c r="TTR2" s="279"/>
      <c r="TTS2" s="275"/>
      <c r="TTT2" s="279"/>
      <c r="TTU2" s="275"/>
      <c r="TTV2" s="279"/>
      <c r="TTW2" s="275"/>
      <c r="TTX2" s="279"/>
      <c r="TTY2" s="275"/>
      <c r="TTZ2" s="279"/>
      <c r="TUA2" s="275"/>
      <c r="TUB2" s="279"/>
      <c r="TUC2" s="275"/>
      <c r="TUD2" s="279"/>
      <c r="TUE2" s="275"/>
      <c r="TUF2" s="279"/>
      <c r="TUG2" s="275"/>
      <c r="TUH2" s="279"/>
      <c r="TUI2" s="275"/>
      <c r="TUJ2" s="279"/>
      <c r="TUK2" s="275"/>
      <c r="TUL2" s="279"/>
      <c r="TUM2" s="275"/>
      <c r="TUN2" s="279"/>
      <c r="TUO2" s="275"/>
      <c r="TUP2" s="279"/>
      <c r="TUQ2" s="275"/>
      <c r="TUR2" s="279"/>
      <c r="TUS2" s="275"/>
      <c r="TUT2" s="279"/>
      <c r="TUU2" s="275"/>
      <c r="TUV2" s="279"/>
      <c r="TUW2" s="275"/>
      <c r="TUX2" s="279"/>
      <c r="TUY2" s="275"/>
      <c r="TUZ2" s="279"/>
      <c r="TVA2" s="275"/>
      <c r="TVB2" s="279"/>
      <c r="TVC2" s="275"/>
      <c r="TVD2" s="279"/>
      <c r="TVE2" s="275"/>
      <c r="TVF2" s="279"/>
      <c r="TVG2" s="275"/>
      <c r="TVH2" s="279"/>
      <c r="TVI2" s="275"/>
      <c r="TVJ2" s="279"/>
      <c r="TVK2" s="275"/>
      <c r="TVL2" s="279"/>
      <c r="TVM2" s="275"/>
      <c r="TVN2" s="279"/>
      <c r="TVO2" s="275"/>
      <c r="TVP2" s="279"/>
      <c r="TVQ2" s="275"/>
      <c r="TVR2" s="279"/>
      <c r="TVS2" s="275"/>
      <c r="TVT2" s="279"/>
      <c r="TVU2" s="275"/>
      <c r="TVV2" s="279"/>
      <c r="TVW2" s="275"/>
      <c r="TVX2" s="279"/>
      <c r="TVY2" s="275"/>
      <c r="TVZ2" s="279"/>
      <c r="TWA2" s="275"/>
      <c r="TWB2" s="279"/>
      <c r="TWC2" s="275"/>
      <c r="TWD2" s="279"/>
      <c r="TWE2" s="275"/>
      <c r="TWF2" s="279"/>
      <c r="TWG2" s="275"/>
      <c r="TWH2" s="279"/>
      <c r="TWI2" s="275"/>
      <c r="TWJ2" s="279"/>
      <c r="TWK2" s="275"/>
      <c r="TWL2" s="279"/>
      <c r="TWM2" s="275"/>
      <c r="TWN2" s="279"/>
      <c r="TWO2" s="275"/>
      <c r="TWP2" s="279"/>
      <c r="TWQ2" s="275"/>
      <c r="TWR2" s="279"/>
      <c r="TWS2" s="275"/>
      <c r="TWT2" s="279"/>
      <c r="TWU2" s="275"/>
      <c r="TWV2" s="279"/>
      <c r="TWW2" s="275"/>
      <c r="TWX2" s="279"/>
      <c r="TWY2" s="275"/>
      <c r="TWZ2" s="279"/>
      <c r="TXA2" s="275"/>
      <c r="TXB2" s="279"/>
      <c r="TXC2" s="275"/>
      <c r="TXD2" s="279"/>
      <c r="TXE2" s="275"/>
      <c r="TXF2" s="279"/>
      <c r="TXG2" s="275"/>
      <c r="TXH2" s="279"/>
      <c r="TXI2" s="275"/>
      <c r="TXJ2" s="279"/>
      <c r="TXK2" s="275"/>
      <c r="TXL2" s="279"/>
      <c r="TXM2" s="275"/>
      <c r="TXN2" s="279"/>
      <c r="TXO2" s="275"/>
      <c r="TXP2" s="279"/>
      <c r="TXQ2" s="275"/>
      <c r="TXR2" s="279"/>
      <c r="TXS2" s="275"/>
      <c r="TXT2" s="279"/>
      <c r="TXU2" s="275"/>
      <c r="TXV2" s="279"/>
      <c r="TXW2" s="275"/>
      <c r="TXX2" s="279"/>
      <c r="TXY2" s="275"/>
      <c r="TXZ2" s="279"/>
      <c r="TYA2" s="275"/>
      <c r="TYB2" s="279"/>
      <c r="TYC2" s="275"/>
      <c r="TYD2" s="279"/>
      <c r="TYE2" s="275"/>
      <c r="TYF2" s="279"/>
      <c r="TYG2" s="275"/>
      <c r="TYH2" s="279"/>
      <c r="TYI2" s="275"/>
      <c r="TYJ2" s="279"/>
      <c r="TYK2" s="275"/>
      <c r="TYL2" s="279"/>
      <c r="TYM2" s="275"/>
      <c r="TYN2" s="279"/>
      <c r="TYO2" s="275"/>
      <c r="TYP2" s="279"/>
      <c r="TYQ2" s="275"/>
      <c r="TYR2" s="279"/>
      <c r="TYS2" s="275"/>
      <c r="TYT2" s="279"/>
      <c r="TYU2" s="275"/>
      <c r="TYV2" s="279"/>
      <c r="TYW2" s="275"/>
      <c r="TYX2" s="279"/>
      <c r="TYY2" s="275"/>
      <c r="TYZ2" s="279"/>
      <c r="TZA2" s="275"/>
      <c r="TZB2" s="279"/>
      <c r="TZC2" s="275"/>
      <c r="TZD2" s="279"/>
      <c r="TZE2" s="275"/>
      <c r="TZF2" s="279"/>
      <c r="TZG2" s="275"/>
      <c r="TZH2" s="279"/>
      <c r="TZI2" s="275"/>
      <c r="TZJ2" s="279"/>
      <c r="TZK2" s="275"/>
      <c r="TZL2" s="279"/>
      <c r="TZM2" s="275"/>
      <c r="TZN2" s="279"/>
      <c r="TZO2" s="275"/>
      <c r="TZP2" s="279"/>
      <c r="TZQ2" s="275"/>
      <c r="TZR2" s="279"/>
      <c r="TZS2" s="275"/>
      <c r="TZT2" s="279"/>
      <c r="TZU2" s="275"/>
      <c r="TZV2" s="279"/>
      <c r="TZW2" s="275"/>
      <c r="TZX2" s="279"/>
      <c r="TZY2" s="275"/>
      <c r="TZZ2" s="279"/>
      <c r="UAA2" s="275"/>
      <c r="UAB2" s="279"/>
      <c r="UAC2" s="275"/>
      <c r="UAD2" s="279"/>
      <c r="UAE2" s="275"/>
      <c r="UAF2" s="279"/>
      <c r="UAG2" s="275"/>
      <c r="UAH2" s="279"/>
      <c r="UAI2" s="275"/>
      <c r="UAJ2" s="279"/>
      <c r="UAK2" s="275"/>
      <c r="UAL2" s="279"/>
      <c r="UAM2" s="275"/>
      <c r="UAN2" s="279"/>
      <c r="UAO2" s="275"/>
      <c r="UAP2" s="279"/>
      <c r="UAQ2" s="275"/>
      <c r="UAR2" s="279"/>
      <c r="UAS2" s="275"/>
      <c r="UAT2" s="279"/>
      <c r="UAU2" s="275"/>
      <c r="UAV2" s="279"/>
      <c r="UAW2" s="275"/>
      <c r="UAX2" s="279"/>
      <c r="UAY2" s="275"/>
      <c r="UAZ2" s="279"/>
      <c r="UBA2" s="275"/>
      <c r="UBB2" s="279"/>
      <c r="UBC2" s="275"/>
      <c r="UBD2" s="279"/>
      <c r="UBE2" s="275"/>
      <c r="UBF2" s="279"/>
      <c r="UBG2" s="275"/>
      <c r="UBH2" s="279"/>
      <c r="UBI2" s="275"/>
      <c r="UBJ2" s="279"/>
      <c r="UBK2" s="275"/>
      <c r="UBL2" s="279"/>
      <c r="UBM2" s="275"/>
      <c r="UBN2" s="279"/>
      <c r="UBO2" s="275"/>
      <c r="UBP2" s="279"/>
      <c r="UBQ2" s="275"/>
      <c r="UBR2" s="279"/>
      <c r="UBS2" s="275"/>
      <c r="UBT2" s="279"/>
      <c r="UBU2" s="275"/>
      <c r="UBV2" s="279"/>
      <c r="UBW2" s="275"/>
      <c r="UBX2" s="279"/>
      <c r="UBY2" s="275"/>
      <c r="UBZ2" s="279"/>
      <c r="UCA2" s="275"/>
      <c r="UCB2" s="279"/>
      <c r="UCC2" s="275"/>
      <c r="UCD2" s="279"/>
      <c r="UCE2" s="275"/>
      <c r="UCF2" s="279"/>
      <c r="UCG2" s="275"/>
      <c r="UCH2" s="279"/>
      <c r="UCI2" s="275"/>
      <c r="UCJ2" s="279"/>
      <c r="UCK2" s="275"/>
      <c r="UCL2" s="279"/>
      <c r="UCM2" s="275"/>
      <c r="UCN2" s="279"/>
      <c r="UCO2" s="275"/>
      <c r="UCP2" s="279"/>
      <c r="UCQ2" s="275"/>
      <c r="UCR2" s="279"/>
      <c r="UCS2" s="275"/>
      <c r="UCT2" s="279"/>
      <c r="UCU2" s="275"/>
      <c r="UCV2" s="279"/>
      <c r="UCW2" s="275"/>
      <c r="UCX2" s="279"/>
      <c r="UCY2" s="275"/>
      <c r="UCZ2" s="279"/>
      <c r="UDA2" s="275"/>
      <c r="UDB2" s="279"/>
      <c r="UDC2" s="275"/>
      <c r="UDD2" s="279"/>
      <c r="UDE2" s="275"/>
      <c r="UDF2" s="279"/>
      <c r="UDG2" s="275"/>
      <c r="UDH2" s="279"/>
      <c r="UDI2" s="275"/>
      <c r="UDJ2" s="279"/>
      <c r="UDK2" s="275"/>
      <c r="UDL2" s="279"/>
      <c r="UDM2" s="275"/>
      <c r="UDN2" s="279"/>
      <c r="UDO2" s="275"/>
      <c r="UDP2" s="279"/>
      <c r="UDQ2" s="275"/>
      <c r="UDR2" s="279"/>
      <c r="UDS2" s="275"/>
      <c r="UDT2" s="279"/>
      <c r="UDU2" s="275"/>
      <c r="UDV2" s="279"/>
      <c r="UDW2" s="275"/>
      <c r="UDX2" s="279"/>
      <c r="UDY2" s="275"/>
      <c r="UDZ2" s="279"/>
      <c r="UEA2" s="275"/>
      <c r="UEB2" s="279"/>
      <c r="UEC2" s="275"/>
      <c r="UED2" s="279"/>
      <c r="UEE2" s="275"/>
      <c r="UEF2" s="279"/>
      <c r="UEG2" s="275"/>
      <c r="UEH2" s="279"/>
      <c r="UEI2" s="275"/>
      <c r="UEJ2" s="279"/>
      <c r="UEK2" s="275"/>
      <c r="UEL2" s="279"/>
      <c r="UEM2" s="275"/>
      <c r="UEN2" s="279"/>
      <c r="UEO2" s="275"/>
      <c r="UEP2" s="279"/>
      <c r="UEQ2" s="275"/>
      <c r="UER2" s="279"/>
      <c r="UES2" s="275"/>
      <c r="UET2" s="279"/>
      <c r="UEU2" s="275"/>
      <c r="UEV2" s="279"/>
      <c r="UEW2" s="275"/>
      <c r="UEX2" s="279"/>
      <c r="UEY2" s="275"/>
      <c r="UEZ2" s="279"/>
      <c r="UFA2" s="275"/>
      <c r="UFB2" s="279"/>
      <c r="UFC2" s="275"/>
      <c r="UFD2" s="279"/>
      <c r="UFE2" s="275"/>
      <c r="UFF2" s="279"/>
      <c r="UFG2" s="275"/>
      <c r="UFH2" s="279"/>
      <c r="UFI2" s="275"/>
      <c r="UFJ2" s="279"/>
      <c r="UFK2" s="275"/>
      <c r="UFL2" s="279"/>
      <c r="UFM2" s="275"/>
      <c r="UFN2" s="279"/>
      <c r="UFO2" s="275"/>
      <c r="UFP2" s="279"/>
      <c r="UFQ2" s="275"/>
      <c r="UFR2" s="279"/>
      <c r="UFS2" s="275"/>
      <c r="UFT2" s="279"/>
      <c r="UFU2" s="275"/>
      <c r="UFV2" s="279"/>
      <c r="UFW2" s="275"/>
      <c r="UFX2" s="279"/>
      <c r="UFY2" s="275"/>
      <c r="UFZ2" s="279"/>
      <c r="UGA2" s="275"/>
      <c r="UGB2" s="279"/>
      <c r="UGC2" s="275"/>
      <c r="UGD2" s="279"/>
      <c r="UGE2" s="275"/>
      <c r="UGF2" s="279"/>
      <c r="UGG2" s="275"/>
      <c r="UGH2" s="279"/>
      <c r="UGI2" s="275"/>
      <c r="UGJ2" s="279"/>
      <c r="UGK2" s="275"/>
      <c r="UGL2" s="279"/>
      <c r="UGM2" s="275"/>
      <c r="UGN2" s="279"/>
      <c r="UGO2" s="275"/>
      <c r="UGP2" s="279"/>
      <c r="UGQ2" s="275"/>
      <c r="UGR2" s="279"/>
      <c r="UGS2" s="275"/>
      <c r="UGT2" s="279"/>
      <c r="UGU2" s="275"/>
      <c r="UGV2" s="279"/>
      <c r="UGW2" s="275"/>
      <c r="UGX2" s="279"/>
      <c r="UGY2" s="275"/>
      <c r="UGZ2" s="279"/>
      <c r="UHA2" s="275"/>
      <c r="UHB2" s="279"/>
      <c r="UHC2" s="275"/>
      <c r="UHD2" s="279"/>
      <c r="UHE2" s="275"/>
      <c r="UHF2" s="279"/>
      <c r="UHG2" s="275"/>
      <c r="UHH2" s="279"/>
      <c r="UHI2" s="275"/>
      <c r="UHJ2" s="279"/>
      <c r="UHK2" s="275"/>
      <c r="UHL2" s="279"/>
      <c r="UHM2" s="275"/>
      <c r="UHN2" s="279"/>
      <c r="UHO2" s="275"/>
      <c r="UHP2" s="279"/>
      <c r="UHQ2" s="275"/>
      <c r="UHR2" s="279"/>
      <c r="UHS2" s="275"/>
      <c r="UHT2" s="279"/>
      <c r="UHU2" s="275"/>
      <c r="UHV2" s="279"/>
      <c r="UHW2" s="275"/>
      <c r="UHX2" s="279"/>
      <c r="UHY2" s="275"/>
      <c r="UHZ2" s="279"/>
      <c r="UIA2" s="275"/>
      <c r="UIB2" s="279"/>
      <c r="UIC2" s="275"/>
      <c r="UID2" s="279"/>
      <c r="UIE2" s="275"/>
      <c r="UIF2" s="279"/>
      <c r="UIG2" s="275"/>
      <c r="UIH2" s="279"/>
      <c r="UII2" s="275"/>
      <c r="UIJ2" s="279"/>
      <c r="UIK2" s="275"/>
      <c r="UIL2" s="279"/>
      <c r="UIM2" s="275"/>
      <c r="UIN2" s="279"/>
      <c r="UIO2" s="275"/>
      <c r="UIP2" s="279"/>
      <c r="UIQ2" s="275"/>
      <c r="UIR2" s="279"/>
      <c r="UIS2" s="275"/>
      <c r="UIT2" s="279"/>
      <c r="UIU2" s="275"/>
      <c r="UIV2" s="279"/>
      <c r="UIW2" s="275"/>
      <c r="UIX2" s="279"/>
      <c r="UIY2" s="275"/>
      <c r="UIZ2" s="279"/>
      <c r="UJA2" s="275"/>
      <c r="UJB2" s="279"/>
      <c r="UJC2" s="275"/>
      <c r="UJD2" s="279"/>
      <c r="UJE2" s="275"/>
      <c r="UJF2" s="279"/>
      <c r="UJG2" s="275"/>
      <c r="UJH2" s="279"/>
      <c r="UJI2" s="275"/>
      <c r="UJJ2" s="279"/>
      <c r="UJK2" s="275"/>
      <c r="UJL2" s="279"/>
      <c r="UJM2" s="275"/>
      <c r="UJN2" s="279"/>
      <c r="UJO2" s="275"/>
      <c r="UJP2" s="279"/>
      <c r="UJQ2" s="275"/>
      <c r="UJR2" s="279"/>
      <c r="UJS2" s="275"/>
      <c r="UJT2" s="279"/>
      <c r="UJU2" s="275"/>
      <c r="UJV2" s="279"/>
      <c r="UJW2" s="275"/>
      <c r="UJX2" s="279"/>
      <c r="UJY2" s="275"/>
      <c r="UJZ2" s="279"/>
      <c r="UKA2" s="275"/>
      <c r="UKB2" s="279"/>
      <c r="UKC2" s="275"/>
      <c r="UKD2" s="279"/>
      <c r="UKE2" s="275"/>
      <c r="UKF2" s="279"/>
      <c r="UKG2" s="275"/>
      <c r="UKH2" s="279"/>
      <c r="UKI2" s="275"/>
      <c r="UKJ2" s="279"/>
      <c r="UKK2" s="275"/>
      <c r="UKL2" s="279"/>
      <c r="UKM2" s="275"/>
      <c r="UKN2" s="279"/>
      <c r="UKO2" s="275"/>
      <c r="UKP2" s="279"/>
      <c r="UKQ2" s="275"/>
      <c r="UKR2" s="279"/>
      <c r="UKS2" s="275"/>
      <c r="UKT2" s="279"/>
      <c r="UKU2" s="275"/>
      <c r="UKV2" s="279"/>
      <c r="UKW2" s="275"/>
      <c r="UKX2" s="279"/>
      <c r="UKY2" s="275"/>
      <c r="UKZ2" s="279"/>
      <c r="ULA2" s="275"/>
      <c r="ULB2" s="279"/>
      <c r="ULC2" s="275"/>
      <c r="ULD2" s="279"/>
      <c r="ULE2" s="275"/>
      <c r="ULF2" s="279"/>
      <c r="ULG2" s="275"/>
      <c r="ULH2" s="279"/>
      <c r="ULI2" s="275"/>
      <c r="ULJ2" s="279"/>
      <c r="ULK2" s="275"/>
      <c r="ULL2" s="279"/>
      <c r="ULM2" s="275"/>
      <c r="ULN2" s="279"/>
      <c r="ULO2" s="275"/>
      <c r="ULP2" s="279"/>
      <c r="ULQ2" s="275"/>
      <c r="ULR2" s="279"/>
      <c r="ULS2" s="275"/>
      <c r="ULT2" s="279"/>
      <c r="ULU2" s="275"/>
      <c r="ULV2" s="279"/>
      <c r="ULW2" s="275"/>
      <c r="ULX2" s="279"/>
      <c r="ULY2" s="275"/>
      <c r="ULZ2" s="279"/>
      <c r="UMA2" s="275"/>
      <c r="UMB2" s="279"/>
      <c r="UMC2" s="275"/>
      <c r="UMD2" s="279"/>
      <c r="UME2" s="275"/>
      <c r="UMF2" s="279"/>
      <c r="UMG2" s="275"/>
      <c r="UMH2" s="279"/>
      <c r="UMI2" s="275"/>
      <c r="UMJ2" s="279"/>
      <c r="UMK2" s="275"/>
      <c r="UML2" s="279"/>
      <c r="UMM2" s="275"/>
      <c r="UMN2" s="279"/>
      <c r="UMO2" s="275"/>
      <c r="UMP2" s="279"/>
      <c r="UMQ2" s="275"/>
      <c r="UMR2" s="279"/>
      <c r="UMS2" s="275"/>
      <c r="UMT2" s="279"/>
      <c r="UMU2" s="275"/>
      <c r="UMV2" s="279"/>
      <c r="UMW2" s="275"/>
      <c r="UMX2" s="279"/>
      <c r="UMY2" s="275"/>
      <c r="UMZ2" s="279"/>
      <c r="UNA2" s="275"/>
      <c r="UNB2" s="279"/>
      <c r="UNC2" s="275"/>
      <c r="UND2" s="279"/>
      <c r="UNE2" s="275"/>
      <c r="UNF2" s="279"/>
      <c r="UNG2" s="275"/>
      <c r="UNH2" s="279"/>
      <c r="UNI2" s="275"/>
      <c r="UNJ2" s="279"/>
      <c r="UNK2" s="275"/>
      <c r="UNL2" s="279"/>
      <c r="UNM2" s="275"/>
      <c r="UNN2" s="279"/>
      <c r="UNO2" s="275"/>
      <c r="UNP2" s="279"/>
      <c r="UNQ2" s="275"/>
      <c r="UNR2" s="279"/>
      <c r="UNS2" s="275"/>
      <c r="UNT2" s="279"/>
      <c r="UNU2" s="275"/>
      <c r="UNV2" s="279"/>
      <c r="UNW2" s="275"/>
      <c r="UNX2" s="279"/>
      <c r="UNY2" s="275"/>
      <c r="UNZ2" s="279"/>
      <c r="UOA2" s="275"/>
      <c r="UOB2" s="279"/>
      <c r="UOC2" s="275"/>
      <c r="UOD2" s="279"/>
      <c r="UOE2" s="275"/>
      <c r="UOF2" s="279"/>
      <c r="UOG2" s="275"/>
      <c r="UOH2" s="279"/>
      <c r="UOI2" s="275"/>
      <c r="UOJ2" s="279"/>
      <c r="UOK2" s="275"/>
      <c r="UOL2" s="279"/>
      <c r="UOM2" s="275"/>
      <c r="UON2" s="279"/>
      <c r="UOO2" s="275"/>
      <c r="UOP2" s="279"/>
      <c r="UOQ2" s="275"/>
      <c r="UOR2" s="279"/>
      <c r="UOS2" s="275"/>
      <c r="UOT2" s="279"/>
      <c r="UOU2" s="275"/>
      <c r="UOV2" s="279"/>
      <c r="UOW2" s="275"/>
      <c r="UOX2" s="279"/>
      <c r="UOY2" s="275"/>
      <c r="UOZ2" s="279"/>
      <c r="UPA2" s="275"/>
      <c r="UPB2" s="279"/>
      <c r="UPC2" s="275"/>
      <c r="UPD2" s="279"/>
      <c r="UPE2" s="275"/>
      <c r="UPF2" s="279"/>
      <c r="UPG2" s="275"/>
      <c r="UPH2" s="279"/>
      <c r="UPI2" s="275"/>
      <c r="UPJ2" s="279"/>
      <c r="UPK2" s="275"/>
      <c r="UPL2" s="279"/>
      <c r="UPM2" s="275"/>
      <c r="UPN2" s="279"/>
      <c r="UPO2" s="275"/>
      <c r="UPP2" s="279"/>
      <c r="UPQ2" s="275"/>
      <c r="UPR2" s="279"/>
      <c r="UPS2" s="275"/>
      <c r="UPT2" s="279"/>
      <c r="UPU2" s="275"/>
      <c r="UPV2" s="279"/>
      <c r="UPW2" s="275"/>
      <c r="UPX2" s="279"/>
      <c r="UPY2" s="275"/>
      <c r="UPZ2" s="279"/>
      <c r="UQA2" s="275"/>
      <c r="UQB2" s="279"/>
      <c r="UQC2" s="275"/>
      <c r="UQD2" s="279"/>
      <c r="UQE2" s="275"/>
      <c r="UQF2" s="279"/>
      <c r="UQG2" s="275"/>
      <c r="UQH2" s="279"/>
      <c r="UQI2" s="275"/>
      <c r="UQJ2" s="279"/>
      <c r="UQK2" s="275"/>
      <c r="UQL2" s="279"/>
      <c r="UQM2" s="275"/>
      <c r="UQN2" s="279"/>
      <c r="UQO2" s="275"/>
      <c r="UQP2" s="279"/>
      <c r="UQQ2" s="275"/>
      <c r="UQR2" s="279"/>
      <c r="UQS2" s="275"/>
      <c r="UQT2" s="279"/>
      <c r="UQU2" s="275"/>
      <c r="UQV2" s="279"/>
      <c r="UQW2" s="275"/>
      <c r="UQX2" s="279"/>
      <c r="UQY2" s="275"/>
      <c r="UQZ2" s="279"/>
      <c r="URA2" s="275"/>
      <c r="URB2" s="279"/>
      <c r="URC2" s="275"/>
      <c r="URD2" s="279"/>
      <c r="URE2" s="275"/>
      <c r="URF2" s="279"/>
      <c r="URG2" s="275"/>
      <c r="URH2" s="279"/>
      <c r="URI2" s="275"/>
      <c r="URJ2" s="279"/>
      <c r="URK2" s="275"/>
      <c r="URL2" s="279"/>
      <c r="URM2" s="275"/>
      <c r="URN2" s="279"/>
      <c r="URO2" s="275"/>
      <c r="URP2" s="279"/>
      <c r="URQ2" s="275"/>
      <c r="URR2" s="279"/>
      <c r="URS2" s="275"/>
      <c r="URT2" s="279"/>
      <c r="URU2" s="275"/>
      <c r="URV2" s="279"/>
      <c r="URW2" s="275"/>
      <c r="URX2" s="279"/>
      <c r="URY2" s="275"/>
      <c r="URZ2" s="279"/>
      <c r="USA2" s="275"/>
      <c r="USB2" s="279"/>
      <c r="USC2" s="275"/>
      <c r="USD2" s="279"/>
      <c r="USE2" s="275"/>
      <c r="USF2" s="279"/>
      <c r="USG2" s="275"/>
      <c r="USH2" s="279"/>
      <c r="USI2" s="275"/>
      <c r="USJ2" s="279"/>
      <c r="USK2" s="275"/>
      <c r="USL2" s="279"/>
      <c r="USM2" s="275"/>
      <c r="USN2" s="279"/>
      <c r="USO2" s="275"/>
      <c r="USP2" s="279"/>
      <c r="USQ2" s="275"/>
      <c r="USR2" s="279"/>
      <c r="USS2" s="275"/>
      <c r="UST2" s="279"/>
      <c r="USU2" s="275"/>
      <c r="USV2" s="279"/>
      <c r="USW2" s="275"/>
      <c r="USX2" s="279"/>
      <c r="USY2" s="275"/>
      <c r="USZ2" s="279"/>
      <c r="UTA2" s="275"/>
      <c r="UTB2" s="279"/>
      <c r="UTC2" s="275"/>
      <c r="UTD2" s="279"/>
      <c r="UTE2" s="275"/>
      <c r="UTF2" s="279"/>
      <c r="UTG2" s="275"/>
      <c r="UTH2" s="279"/>
      <c r="UTI2" s="275"/>
      <c r="UTJ2" s="279"/>
      <c r="UTK2" s="275"/>
      <c r="UTL2" s="279"/>
      <c r="UTM2" s="275"/>
      <c r="UTN2" s="279"/>
      <c r="UTO2" s="275"/>
      <c r="UTP2" s="279"/>
      <c r="UTQ2" s="275"/>
      <c r="UTR2" s="279"/>
      <c r="UTS2" s="275"/>
      <c r="UTT2" s="279"/>
      <c r="UTU2" s="275"/>
      <c r="UTV2" s="279"/>
      <c r="UTW2" s="275"/>
      <c r="UTX2" s="279"/>
      <c r="UTY2" s="275"/>
      <c r="UTZ2" s="279"/>
      <c r="UUA2" s="275"/>
      <c r="UUB2" s="279"/>
      <c r="UUC2" s="275"/>
      <c r="UUD2" s="279"/>
      <c r="UUE2" s="275"/>
      <c r="UUF2" s="279"/>
      <c r="UUG2" s="275"/>
      <c r="UUH2" s="279"/>
      <c r="UUI2" s="275"/>
      <c r="UUJ2" s="279"/>
      <c r="UUK2" s="275"/>
      <c r="UUL2" s="279"/>
      <c r="UUM2" s="275"/>
      <c r="UUN2" s="279"/>
      <c r="UUO2" s="275"/>
      <c r="UUP2" s="279"/>
      <c r="UUQ2" s="275"/>
      <c r="UUR2" s="279"/>
      <c r="UUS2" s="275"/>
      <c r="UUT2" s="279"/>
      <c r="UUU2" s="275"/>
      <c r="UUV2" s="279"/>
      <c r="UUW2" s="275"/>
      <c r="UUX2" s="279"/>
      <c r="UUY2" s="275"/>
      <c r="UUZ2" s="279"/>
      <c r="UVA2" s="275"/>
      <c r="UVB2" s="279"/>
      <c r="UVC2" s="275"/>
      <c r="UVD2" s="279"/>
      <c r="UVE2" s="275"/>
      <c r="UVF2" s="279"/>
      <c r="UVG2" s="275"/>
      <c r="UVH2" s="279"/>
      <c r="UVI2" s="275"/>
      <c r="UVJ2" s="279"/>
      <c r="UVK2" s="275"/>
      <c r="UVL2" s="279"/>
      <c r="UVM2" s="275"/>
      <c r="UVN2" s="279"/>
      <c r="UVO2" s="275"/>
      <c r="UVP2" s="279"/>
      <c r="UVQ2" s="275"/>
      <c r="UVR2" s="279"/>
      <c r="UVS2" s="275"/>
      <c r="UVT2" s="279"/>
      <c r="UVU2" s="275"/>
      <c r="UVV2" s="279"/>
      <c r="UVW2" s="275"/>
      <c r="UVX2" s="279"/>
      <c r="UVY2" s="275"/>
      <c r="UVZ2" s="279"/>
      <c r="UWA2" s="275"/>
      <c r="UWB2" s="279"/>
      <c r="UWC2" s="275"/>
      <c r="UWD2" s="279"/>
      <c r="UWE2" s="275"/>
      <c r="UWF2" s="279"/>
      <c r="UWG2" s="275"/>
      <c r="UWH2" s="279"/>
      <c r="UWI2" s="275"/>
      <c r="UWJ2" s="279"/>
      <c r="UWK2" s="275"/>
      <c r="UWL2" s="279"/>
      <c r="UWM2" s="275"/>
      <c r="UWN2" s="279"/>
      <c r="UWO2" s="275"/>
      <c r="UWP2" s="279"/>
      <c r="UWQ2" s="275"/>
      <c r="UWR2" s="279"/>
      <c r="UWS2" s="275"/>
      <c r="UWT2" s="279"/>
      <c r="UWU2" s="275"/>
      <c r="UWV2" s="279"/>
      <c r="UWW2" s="275"/>
      <c r="UWX2" s="279"/>
      <c r="UWY2" s="275"/>
      <c r="UWZ2" s="279"/>
      <c r="UXA2" s="275"/>
      <c r="UXB2" s="279"/>
      <c r="UXC2" s="275"/>
      <c r="UXD2" s="279"/>
      <c r="UXE2" s="275"/>
      <c r="UXF2" s="279"/>
      <c r="UXG2" s="275"/>
      <c r="UXH2" s="279"/>
      <c r="UXI2" s="275"/>
      <c r="UXJ2" s="279"/>
      <c r="UXK2" s="275"/>
      <c r="UXL2" s="279"/>
      <c r="UXM2" s="275"/>
      <c r="UXN2" s="279"/>
      <c r="UXO2" s="275"/>
      <c r="UXP2" s="279"/>
      <c r="UXQ2" s="275"/>
      <c r="UXR2" s="279"/>
      <c r="UXS2" s="275"/>
      <c r="UXT2" s="279"/>
      <c r="UXU2" s="275"/>
      <c r="UXV2" s="279"/>
      <c r="UXW2" s="275"/>
      <c r="UXX2" s="279"/>
      <c r="UXY2" s="275"/>
      <c r="UXZ2" s="279"/>
      <c r="UYA2" s="275"/>
      <c r="UYB2" s="279"/>
      <c r="UYC2" s="275"/>
      <c r="UYD2" s="279"/>
      <c r="UYE2" s="275"/>
      <c r="UYF2" s="279"/>
      <c r="UYG2" s="275"/>
      <c r="UYH2" s="279"/>
      <c r="UYI2" s="275"/>
      <c r="UYJ2" s="279"/>
      <c r="UYK2" s="275"/>
      <c r="UYL2" s="279"/>
      <c r="UYM2" s="275"/>
      <c r="UYN2" s="279"/>
      <c r="UYO2" s="275"/>
      <c r="UYP2" s="279"/>
      <c r="UYQ2" s="275"/>
      <c r="UYR2" s="279"/>
      <c r="UYS2" s="275"/>
      <c r="UYT2" s="279"/>
      <c r="UYU2" s="275"/>
      <c r="UYV2" s="279"/>
      <c r="UYW2" s="275"/>
      <c r="UYX2" s="279"/>
      <c r="UYY2" s="275"/>
      <c r="UYZ2" s="279"/>
      <c r="UZA2" s="275"/>
      <c r="UZB2" s="279"/>
      <c r="UZC2" s="275"/>
      <c r="UZD2" s="279"/>
      <c r="UZE2" s="275"/>
      <c r="UZF2" s="279"/>
      <c r="UZG2" s="275"/>
      <c r="UZH2" s="279"/>
      <c r="UZI2" s="275"/>
      <c r="UZJ2" s="279"/>
      <c r="UZK2" s="275"/>
      <c r="UZL2" s="279"/>
      <c r="UZM2" s="275"/>
      <c r="UZN2" s="279"/>
      <c r="UZO2" s="275"/>
      <c r="UZP2" s="279"/>
      <c r="UZQ2" s="275"/>
      <c r="UZR2" s="279"/>
      <c r="UZS2" s="275"/>
      <c r="UZT2" s="279"/>
      <c r="UZU2" s="275"/>
      <c r="UZV2" s="279"/>
      <c r="UZW2" s="275"/>
      <c r="UZX2" s="279"/>
      <c r="UZY2" s="275"/>
      <c r="UZZ2" s="279"/>
      <c r="VAA2" s="275"/>
      <c r="VAB2" s="279"/>
      <c r="VAC2" s="275"/>
      <c r="VAD2" s="279"/>
      <c r="VAE2" s="275"/>
      <c r="VAF2" s="279"/>
      <c r="VAG2" s="275"/>
      <c r="VAH2" s="279"/>
      <c r="VAI2" s="275"/>
      <c r="VAJ2" s="279"/>
      <c r="VAK2" s="275"/>
      <c r="VAL2" s="279"/>
      <c r="VAM2" s="275"/>
      <c r="VAN2" s="279"/>
      <c r="VAO2" s="275"/>
      <c r="VAP2" s="279"/>
      <c r="VAQ2" s="275"/>
      <c r="VAR2" s="279"/>
      <c r="VAS2" s="275"/>
      <c r="VAT2" s="279"/>
      <c r="VAU2" s="275"/>
      <c r="VAV2" s="279"/>
      <c r="VAW2" s="275"/>
      <c r="VAX2" s="279"/>
      <c r="VAY2" s="275"/>
      <c r="VAZ2" s="279"/>
      <c r="VBA2" s="275"/>
      <c r="VBB2" s="279"/>
      <c r="VBC2" s="275"/>
      <c r="VBD2" s="279"/>
      <c r="VBE2" s="275"/>
      <c r="VBF2" s="279"/>
      <c r="VBG2" s="275"/>
      <c r="VBH2" s="279"/>
      <c r="VBI2" s="275"/>
      <c r="VBJ2" s="279"/>
      <c r="VBK2" s="275"/>
      <c r="VBL2" s="279"/>
      <c r="VBM2" s="275"/>
      <c r="VBN2" s="279"/>
      <c r="VBO2" s="275"/>
      <c r="VBP2" s="279"/>
      <c r="VBQ2" s="275"/>
      <c r="VBR2" s="279"/>
      <c r="VBS2" s="275"/>
      <c r="VBT2" s="279"/>
      <c r="VBU2" s="275"/>
      <c r="VBV2" s="279"/>
      <c r="VBW2" s="275"/>
      <c r="VBX2" s="279"/>
      <c r="VBY2" s="275"/>
      <c r="VBZ2" s="279"/>
      <c r="VCA2" s="275"/>
      <c r="VCB2" s="279"/>
      <c r="VCC2" s="275"/>
      <c r="VCD2" s="279"/>
      <c r="VCE2" s="275"/>
      <c r="VCF2" s="279"/>
      <c r="VCG2" s="275"/>
      <c r="VCH2" s="279"/>
      <c r="VCI2" s="275"/>
      <c r="VCJ2" s="279"/>
      <c r="VCK2" s="275"/>
      <c r="VCL2" s="279"/>
      <c r="VCM2" s="275"/>
      <c r="VCN2" s="279"/>
      <c r="VCO2" s="275"/>
      <c r="VCP2" s="279"/>
      <c r="VCQ2" s="275"/>
      <c r="VCR2" s="279"/>
      <c r="VCS2" s="275"/>
      <c r="VCT2" s="279"/>
      <c r="VCU2" s="275"/>
      <c r="VCV2" s="279"/>
      <c r="VCW2" s="275"/>
      <c r="VCX2" s="279"/>
      <c r="VCY2" s="275"/>
      <c r="VCZ2" s="279"/>
      <c r="VDA2" s="275"/>
      <c r="VDB2" s="279"/>
      <c r="VDC2" s="275"/>
      <c r="VDD2" s="279"/>
      <c r="VDE2" s="275"/>
      <c r="VDF2" s="279"/>
      <c r="VDG2" s="275"/>
      <c r="VDH2" s="279"/>
      <c r="VDI2" s="275"/>
      <c r="VDJ2" s="279"/>
      <c r="VDK2" s="275"/>
      <c r="VDL2" s="279"/>
      <c r="VDM2" s="275"/>
      <c r="VDN2" s="279"/>
      <c r="VDO2" s="275"/>
      <c r="VDP2" s="279"/>
      <c r="VDQ2" s="275"/>
      <c r="VDR2" s="279"/>
      <c r="VDS2" s="275"/>
      <c r="VDT2" s="279"/>
      <c r="VDU2" s="275"/>
      <c r="VDV2" s="279"/>
      <c r="VDW2" s="275"/>
      <c r="VDX2" s="279"/>
      <c r="VDY2" s="275"/>
      <c r="VDZ2" s="279"/>
      <c r="VEA2" s="275"/>
      <c r="VEB2" s="279"/>
      <c r="VEC2" s="275"/>
      <c r="VED2" s="279"/>
      <c r="VEE2" s="275"/>
      <c r="VEF2" s="279"/>
      <c r="VEG2" s="275"/>
      <c r="VEH2" s="279"/>
      <c r="VEI2" s="275"/>
      <c r="VEJ2" s="279"/>
      <c r="VEK2" s="275"/>
      <c r="VEL2" s="279"/>
      <c r="VEM2" s="275"/>
      <c r="VEN2" s="279"/>
      <c r="VEO2" s="275"/>
      <c r="VEP2" s="279"/>
      <c r="VEQ2" s="275"/>
      <c r="VER2" s="279"/>
      <c r="VES2" s="275"/>
      <c r="VET2" s="279"/>
      <c r="VEU2" s="275"/>
      <c r="VEV2" s="279"/>
      <c r="VEW2" s="275"/>
      <c r="VEX2" s="279"/>
      <c r="VEY2" s="275"/>
      <c r="VEZ2" s="279"/>
      <c r="VFA2" s="275"/>
      <c r="VFB2" s="279"/>
      <c r="VFC2" s="275"/>
      <c r="VFD2" s="279"/>
      <c r="VFE2" s="275"/>
      <c r="VFF2" s="279"/>
      <c r="VFG2" s="275"/>
      <c r="VFH2" s="279"/>
      <c r="VFI2" s="275"/>
      <c r="VFJ2" s="279"/>
      <c r="VFK2" s="275"/>
      <c r="VFL2" s="279"/>
      <c r="VFM2" s="275"/>
      <c r="VFN2" s="279"/>
      <c r="VFO2" s="275"/>
      <c r="VFP2" s="279"/>
      <c r="VFQ2" s="275"/>
      <c r="VFR2" s="279"/>
      <c r="VFS2" s="275"/>
      <c r="VFT2" s="279"/>
      <c r="VFU2" s="275"/>
      <c r="VFV2" s="279"/>
      <c r="VFW2" s="275"/>
      <c r="VFX2" s="279"/>
      <c r="VFY2" s="275"/>
      <c r="VFZ2" s="279"/>
      <c r="VGA2" s="275"/>
      <c r="VGB2" s="279"/>
      <c r="VGC2" s="275"/>
      <c r="VGD2" s="279"/>
      <c r="VGE2" s="275"/>
      <c r="VGF2" s="279"/>
      <c r="VGG2" s="275"/>
      <c r="VGH2" s="279"/>
      <c r="VGI2" s="275"/>
      <c r="VGJ2" s="279"/>
      <c r="VGK2" s="275"/>
      <c r="VGL2" s="279"/>
      <c r="VGM2" s="275"/>
      <c r="VGN2" s="279"/>
      <c r="VGO2" s="275"/>
      <c r="VGP2" s="279"/>
      <c r="VGQ2" s="275"/>
      <c r="VGR2" s="279"/>
      <c r="VGS2" s="275"/>
      <c r="VGT2" s="279"/>
      <c r="VGU2" s="275"/>
      <c r="VGV2" s="279"/>
      <c r="VGW2" s="275"/>
      <c r="VGX2" s="279"/>
      <c r="VGY2" s="275"/>
      <c r="VGZ2" s="279"/>
      <c r="VHA2" s="275"/>
      <c r="VHB2" s="279"/>
      <c r="VHC2" s="275"/>
      <c r="VHD2" s="279"/>
      <c r="VHE2" s="275"/>
      <c r="VHF2" s="279"/>
      <c r="VHG2" s="275"/>
      <c r="VHH2" s="279"/>
      <c r="VHI2" s="275"/>
      <c r="VHJ2" s="279"/>
      <c r="VHK2" s="275"/>
      <c r="VHL2" s="279"/>
      <c r="VHM2" s="275"/>
      <c r="VHN2" s="279"/>
      <c r="VHO2" s="275"/>
      <c r="VHP2" s="279"/>
      <c r="VHQ2" s="275"/>
      <c r="VHR2" s="279"/>
      <c r="VHS2" s="275"/>
      <c r="VHT2" s="279"/>
      <c r="VHU2" s="275"/>
      <c r="VHV2" s="279"/>
      <c r="VHW2" s="275"/>
      <c r="VHX2" s="279"/>
      <c r="VHY2" s="275"/>
      <c r="VHZ2" s="279"/>
      <c r="VIA2" s="275"/>
      <c r="VIB2" s="279"/>
      <c r="VIC2" s="275"/>
      <c r="VID2" s="279"/>
      <c r="VIE2" s="275"/>
      <c r="VIF2" s="279"/>
      <c r="VIG2" s="275"/>
      <c r="VIH2" s="279"/>
      <c r="VII2" s="275"/>
      <c r="VIJ2" s="279"/>
      <c r="VIK2" s="275"/>
      <c r="VIL2" s="279"/>
      <c r="VIM2" s="275"/>
      <c r="VIN2" s="279"/>
      <c r="VIO2" s="275"/>
      <c r="VIP2" s="279"/>
      <c r="VIQ2" s="275"/>
      <c r="VIR2" s="279"/>
      <c r="VIS2" s="275"/>
      <c r="VIT2" s="279"/>
      <c r="VIU2" s="275"/>
      <c r="VIV2" s="279"/>
      <c r="VIW2" s="275"/>
      <c r="VIX2" s="279"/>
      <c r="VIY2" s="275"/>
      <c r="VIZ2" s="279"/>
      <c r="VJA2" s="275"/>
      <c r="VJB2" s="279"/>
      <c r="VJC2" s="275"/>
      <c r="VJD2" s="279"/>
      <c r="VJE2" s="275"/>
      <c r="VJF2" s="279"/>
      <c r="VJG2" s="275"/>
      <c r="VJH2" s="279"/>
      <c r="VJI2" s="275"/>
      <c r="VJJ2" s="279"/>
      <c r="VJK2" s="275"/>
      <c r="VJL2" s="279"/>
      <c r="VJM2" s="275"/>
      <c r="VJN2" s="279"/>
      <c r="VJO2" s="275"/>
      <c r="VJP2" s="279"/>
      <c r="VJQ2" s="275"/>
      <c r="VJR2" s="279"/>
      <c r="VJS2" s="275"/>
      <c r="VJT2" s="279"/>
      <c r="VJU2" s="275"/>
      <c r="VJV2" s="279"/>
      <c r="VJW2" s="275"/>
      <c r="VJX2" s="279"/>
      <c r="VJY2" s="275"/>
      <c r="VJZ2" s="279"/>
      <c r="VKA2" s="275"/>
      <c r="VKB2" s="279"/>
      <c r="VKC2" s="275"/>
      <c r="VKD2" s="279"/>
      <c r="VKE2" s="275"/>
      <c r="VKF2" s="279"/>
      <c r="VKG2" s="275"/>
      <c r="VKH2" s="279"/>
      <c r="VKI2" s="275"/>
      <c r="VKJ2" s="279"/>
      <c r="VKK2" s="275"/>
      <c r="VKL2" s="279"/>
      <c r="VKM2" s="275"/>
      <c r="VKN2" s="279"/>
      <c r="VKO2" s="275"/>
      <c r="VKP2" s="279"/>
      <c r="VKQ2" s="275"/>
      <c r="VKR2" s="279"/>
      <c r="VKS2" s="275"/>
      <c r="VKT2" s="279"/>
      <c r="VKU2" s="275"/>
      <c r="VKV2" s="279"/>
      <c r="VKW2" s="275"/>
      <c r="VKX2" s="279"/>
      <c r="VKY2" s="275"/>
      <c r="VKZ2" s="279"/>
      <c r="VLA2" s="275"/>
      <c r="VLB2" s="279"/>
      <c r="VLC2" s="275"/>
      <c r="VLD2" s="279"/>
      <c r="VLE2" s="275"/>
      <c r="VLF2" s="279"/>
      <c r="VLG2" s="275"/>
      <c r="VLH2" s="279"/>
      <c r="VLI2" s="275"/>
      <c r="VLJ2" s="279"/>
      <c r="VLK2" s="275"/>
      <c r="VLL2" s="279"/>
      <c r="VLM2" s="275"/>
      <c r="VLN2" s="279"/>
      <c r="VLO2" s="275"/>
      <c r="VLP2" s="279"/>
      <c r="VLQ2" s="275"/>
      <c r="VLR2" s="279"/>
      <c r="VLS2" s="275"/>
      <c r="VLT2" s="279"/>
      <c r="VLU2" s="275"/>
      <c r="VLV2" s="279"/>
      <c r="VLW2" s="275"/>
      <c r="VLX2" s="279"/>
      <c r="VLY2" s="275"/>
      <c r="VLZ2" s="279"/>
      <c r="VMA2" s="275"/>
      <c r="VMB2" s="279"/>
      <c r="VMC2" s="275"/>
      <c r="VMD2" s="279"/>
      <c r="VME2" s="275"/>
      <c r="VMF2" s="279"/>
      <c r="VMG2" s="275"/>
      <c r="VMH2" s="279"/>
      <c r="VMI2" s="275"/>
      <c r="VMJ2" s="279"/>
      <c r="VMK2" s="275"/>
      <c r="VML2" s="279"/>
      <c r="VMM2" s="275"/>
      <c r="VMN2" s="279"/>
      <c r="VMO2" s="275"/>
      <c r="VMP2" s="279"/>
      <c r="VMQ2" s="275"/>
      <c r="VMR2" s="279"/>
      <c r="VMS2" s="275"/>
      <c r="VMT2" s="279"/>
      <c r="VMU2" s="275"/>
      <c r="VMV2" s="279"/>
      <c r="VMW2" s="275"/>
      <c r="VMX2" s="279"/>
      <c r="VMY2" s="275"/>
      <c r="VMZ2" s="279"/>
      <c r="VNA2" s="275"/>
      <c r="VNB2" s="279"/>
      <c r="VNC2" s="275"/>
      <c r="VND2" s="279"/>
      <c r="VNE2" s="275"/>
      <c r="VNF2" s="279"/>
      <c r="VNG2" s="275"/>
      <c r="VNH2" s="279"/>
      <c r="VNI2" s="275"/>
      <c r="VNJ2" s="279"/>
      <c r="VNK2" s="275"/>
      <c r="VNL2" s="279"/>
      <c r="VNM2" s="275"/>
      <c r="VNN2" s="279"/>
      <c r="VNO2" s="275"/>
      <c r="VNP2" s="279"/>
      <c r="VNQ2" s="275"/>
      <c r="VNR2" s="279"/>
      <c r="VNS2" s="275"/>
      <c r="VNT2" s="279"/>
      <c r="VNU2" s="275"/>
      <c r="VNV2" s="279"/>
      <c r="VNW2" s="275"/>
      <c r="VNX2" s="279"/>
      <c r="VNY2" s="275"/>
      <c r="VNZ2" s="279"/>
      <c r="VOA2" s="275"/>
      <c r="VOB2" s="279"/>
      <c r="VOC2" s="275"/>
      <c r="VOD2" s="279"/>
      <c r="VOE2" s="275"/>
      <c r="VOF2" s="279"/>
      <c r="VOG2" s="275"/>
      <c r="VOH2" s="279"/>
      <c r="VOI2" s="275"/>
      <c r="VOJ2" s="279"/>
      <c r="VOK2" s="275"/>
      <c r="VOL2" s="279"/>
      <c r="VOM2" s="275"/>
      <c r="VON2" s="279"/>
      <c r="VOO2" s="275"/>
      <c r="VOP2" s="279"/>
      <c r="VOQ2" s="275"/>
      <c r="VOR2" s="279"/>
      <c r="VOS2" s="275"/>
      <c r="VOT2" s="279"/>
      <c r="VOU2" s="275"/>
      <c r="VOV2" s="279"/>
      <c r="VOW2" s="275"/>
      <c r="VOX2" s="279"/>
      <c r="VOY2" s="275"/>
      <c r="VOZ2" s="279"/>
      <c r="VPA2" s="275"/>
      <c r="VPB2" s="279"/>
      <c r="VPC2" s="275"/>
      <c r="VPD2" s="279"/>
      <c r="VPE2" s="275"/>
      <c r="VPF2" s="279"/>
      <c r="VPG2" s="275"/>
      <c r="VPH2" s="279"/>
      <c r="VPI2" s="275"/>
      <c r="VPJ2" s="279"/>
      <c r="VPK2" s="275"/>
      <c r="VPL2" s="279"/>
      <c r="VPM2" s="275"/>
      <c r="VPN2" s="279"/>
      <c r="VPO2" s="275"/>
      <c r="VPP2" s="279"/>
      <c r="VPQ2" s="275"/>
      <c r="VPR2" s="279"/>
      <c r="VPS2" s="275"/>
      <c r="VPT2" s="279"/>
      <c r="VPU2" s="275"/>
      <c r="VPV2" s="279"/>
      <c r="VPW2" s="275"/>
      <c r="VPX2" s="279"/>
      <c r="VPY2" s="275"/>
      <c r="VPZ2" s="279"/>
      <c r="VQA2" s="275"/>
      <c r="VQB2" s="279"/>
      <c r="VQC2" s="275"/>
      <c r="VQD2" s="279"/>
      <c r="VQE2" s="275"/>
      <c r="VQF2" s="279"/>
      <c r="VQG2" s="275"/>
      <c r="VQH2" s="279"/>
      <c r="VQI2" s="275"/>
      <c r="VQJ2" s="279"/>
      <c r="VQK2" s="275"/>
      <c r="VQL2" s="279"/>
      <c r="VQM2" s="275"/>
      <c r="VQN2" s="279"/>
      <c r="VQO2" s="275"/>
      <c r="VQP2" s="279"/>
      <c r="VQQ2" s="275"/>
      <c r="VQR2" s="279"/>
      <c r="VQS2" s="275"/>
      <c r="VQT2" s="279"/>
      <c r="VQU2" s="275"/>
      <c r="VQV2" s="279"/>
      <c r="VQW2" s="275"/>
      <c r="VQX2" s="279"/>
      <c r="VQY2" s="275"/>
      <c r="VQZ2" s="279"/>
      <c r="VRA2" s="275"/>
      <c r="VRB2" s="279"/>
      <c r="VRC2" s="275"/>
      <c r="VRD2" s="279"/>
      <c r="VRE2" s="275"/>
      <c r="VRF2" s="279"/>
      <c r="VRG2" s="275"/>
      <c r="VRH2" s="279"/>
      <c r="VRI2" s="275"/>
      <c r="VRJ2" s="279"/>
      <c r="VRK2" s="275"/>
      <c r="VRL2" s="279"/>
      <c r="VRM2" s="275"/>
      <c r="VRN2" s="279"/>
      <c r="VRO2" s="275"/>
      <c r="VRP2" s="279"/>
      <c r="VRQ2" s="275"/>
      <c r="VRR2" s="279"/>
      <c r="VRS2" s="275"/>
      <c r="VRT2" s="279"/>
      <c r="VRU2" s="275"/>
      <c r="VRV2" s="279"/>
      <c r="VRW2" s="275"/>
      <c r="VRX2" s="279"/>
      <c r="VRY2" s="275"/>
      <c r="VRZ2" s="279"/>
      <c r="VSA2" s="275"/>
      <c r="VSB2" s="279"/>
      <c r="VSC2" s="275"/>
      <c r="VSD2" s="279"/>
      <c r="VSE2" s="275"/>
      <c r="VSF2" s="279"/>
      <c r="VSG2" s="275"/>
      <c r="VSH2" s="279"/>
      <c r="VSI2" s="275"/>
      <c r="VSJ2" s="279"/>
      <c r="VSK2" s="275"/>
      <c r="VSL2" s="279"/>
      <c r="VSM2" s="275"/>
      <c r="VSN2" s="279"/>
      <c r="VSO2" s="275"/>
      <c r="VSP2" s="279"/>
      <c r="VSQ2" s="275"/>
      <c r="VSR2" s="279"/>
      <c r="VSS2" s="275"/>
      <c r="VST2" s="279"/>
      <c r="VSU2" s="275"/>
      <c r="VSV2" s="279"/>
      <c r="VSW2" s="275"/>
      <c r="VSX2" s="279"/>
      <c r="VSY2" s="275"/>
      <c r="VSZ2" s="279"/>
      <c r="VTA2" s="275"/>
      <c r="VTB2" s="279"/>
      <c r="VTC2" s="275"/>
      <c r="VTD2" s="279"/>
      <c r="VTE2" s="275"/>
      <c r="VTF2" s="279"/>
      <c r="VTG2" s="275"/>
      <c r="VTH2" s="279"/>
      <c r="VTI2" s="275"/>
      <c r="VTJ2" s="279"/>
      <c r="VTK2" s="275"/>
      <c r="VTL2" s="279"/>
      <c r="VTM2" s="275"/>
      <c r="VTN2" s="279"/>
      <c r="VTO2" s="275"/>
      <c r="VTP2" s="279"/>
      <c r="VTQ2" s="275"/>
      <c r="VTR2" s="279"/>
      <c r="VTS2" s="275"/>
      <c r="VTT2" s="279"/>
      <c r="VTU2" s="275"/>
      <c r="VTV2" s="279"/>
      <c r="VTW2" s="275"/>
      <c r="VTX2" s="279"/>
      <c r="VTY2" s="275"/>
      <c r="VTZ2" s="279"/>
      <c r="VUA2" s="275"/>
      <c r="VUB2" s="279"/>
      <c r="VUC2" s="275"/>
      <c r="VUD2" s="279"/>
      <c r="VUE2" s="275"/>
      <c r="VUF2" s="279"/>
      <c r="VUG2" s="275"/>
      <c r="VUH2" s="279"/>
      <c r="VUI2" s="275"/>
      <c r="VUJ2" s="279"/>
      <c r="VUK2" s="275"/>
      <c r="VUL2" s="279"/>
      <c r="VUM2" s="275"/>
      <c r="VUN2" s="279"/>
      <c r="VUO2" s="275"/>
      <c r="VUP2" s="279"/>
      <c r="VUQ2" s="275"/>
      <c r="VUR2" s="279"/>
      <c r="VUS2" s="275"/>
      <c r="VUT2" s="279"/>
      <c r="VUU2" s="275"/>
      <c r="VUV2" s="279"/>
      <c r="VUW2" s="275"/>
      <c r="VUX2" s="279"/>
      <c r="VUY2" s="275"/>
      <c r="VUZ2" s="279"/>
      <c r="VVA2" s="275"/>
      <c r="VVB2" s="279"/>
      <c r="VVC2" s="275"/>
      <c r="VVD2" s="279"/>
      <c r="VVE2" s="275"/>
      <c r="VVF2" s="279"/>
      <c r="VVG2" s="275"/>
      <c r="VVH2" s="279"/>
      <c r="VVI2" s="275"/>
      <c r="VVJ2" s="279"/>
      <c r="VVK2" s="275"/>
      <c r="VVL2" s="279"/>
      <c r="VVM2" s="275"/>
      <c r="VVN2" s="279"/>
      <c r="VVO2" s="275"/>
      <c r="VVP2" s="279"/>
      <c r="VVQ2" s="275"/>
      <c r="VVR2" s="279"/>
      <c r="VVS2" s="275"/>
      <c r="VVT2" s="279"/>
      <c r="VVU2" s="275"/>
      <c r="VVV2" s="279"/>
      <c r="VVW2" s="275"/>
      <c r="VVX2" s="279"/>
      <c r="VVY2" s="275"/>
      <c r="VVZ2" s="279"/>
      <c r="VWA2" s="275"/>
      <c r="VWB2" s="279"/>
      <c r="VWC2" s="275"/>
      <c r="VWD2" s="279"/>
      <c r="VWE2" s="275"/>
      <c r="VWF2" s="279"/>
      <c r="VWG2" s="275"/>
      <c r="VWH2" s="279"/>
      <c r="VWI2" s="275"/>
      <c r="VWJ2" s="279"/>
      <c r="VWK2" s="275"/>
      <c r="VWL2" s="279"/>
      <c r="VWM2" s="275"/>
      <c r="VWN2" s="279"/>
      <c r="VWO2" s="275"/>
      <c r="VWP2" s="279"/>
      <c r="VWQ2" s="275"/>
      <c r="VWR2" s="279"/>
      <c r="VWS2" s="275"/>
      <c r="VWT2" s="279"/>
      <c r="VWU2" s="275"/>
      <c r="VWV2" s="279"/>
      <c r="VWW2" s="275"/>
      <c r="VWX2" s="279"/>
      <c r="VWY2" s="275"/>
      <c r="VWZ2" s="279"/>
      <c r="VXA2" s="275"/>
      <c r="VXB2" s="279"/>
      <c r="VXC2" s="275"/>
      <c r="VXD2" s="279"/>
      <c r="VXE2" s="275"/>
      <c r="VXF2" s="279"/>
      <c r="VXG2" s="275"/>
      <c r="VXH2" s="279"/>
      <c r="VXI2" s="275"/>
      <c r="VXJ2" s="279"/>
      <c r="VXK2" s="275"/>
      <c r="VXL2" s="279"/>
      <c r="VXM2" s="275"/>
      <c r="VXN2" s="279"/>
      <c r="VXO2" s="275"/>
      <c r="VXP2" s="279"/>
      <c r="VXQ2" s="275"/>
      <c r="VXR2" s="279"/>
      <c r="VXS2" s="275"/>
      <c r="VXT2" s="279"/>
      <c r="VXU2" s="275"/>
      <c r="VXV2" s="279"/>
      <c r="VXW2" s="275"/>
      <c r="VXX2" s="279"/>
      <c r="VXY2" s="275"/>
      <c r="VXZ2" s="279"/>
      <c r="VYA2" s="275"/>
      <c r="VYB2" s="279"/>
      <c r="VYC2" s="275"/>
      <c r="VYD2" s="279"/>
      <c r="VYE2" s="275"/>
      <c r="VYF2" s="279"/>
      <c r="VYG2" s="275"/>
      <c r="VYH2" s="279"/>
      <c r="VYI2" s="275"/>
      <c r="VYJ2" s="279"/>
      <c r="VYK2" s="275"/>
      <c r="VYL2" s="279"/>
      <c r="VYM2" s="275"/>
      <c r="VYN2" s="279"/>
      <c r="VYO2" s="275"/>
      <c r="VYP2" s="279"/>
      <c r="VYQ2" s="275"/>
      <c r="VYR2" s="279"/>
      <c r="VYS2" s="275"/>
      <c r="VYT2" s="279"/>
      <c r="VYU2" s="275"/>
      <c r="VYV2" s="279"/>
      <c r="VYW2" s="275"/>
      <c r="VYX2" s="279"/>
      <c r="VYY2" s="275"/>
      <c r="VYZ2" s="279"/>
      <c r="VZA2" s="275"/>
      <c r="VZB2" s="279"/>
      <c r="VZC2" s="275"/>
      <c r="VZD2" s="279"/>
      <c r="VZE2" s="275"/>
      <c r="VZF2" s="279"/>
      <c r="VZG2" s="275"/>
      <c r="VZH2" s="279"/>
      <c r="VZI2" s="275"/>
      <c r="VZJ2" s="279"/>
      <c r="VZK2" s="275"/>
      <c r="VZL2" s="279"/>
      <c r="VZM2" s="275"/>
      <c r="VZN2" s="279"/>
      <c r="VZO2" s="275"/>
      <c r="VZP2" s="279"/>
      <c r="VZQ2" s="275"/>
      <c r="VZR2" s="279"/>
      <c r="VZS2" s="275"/>
      <c r="VZT2" s="279"/>
      <c r="VZU2" s="275"/>
      <c r="VZV2" s="279"/>
      <c r="VZW2" s="275"/>
      <c r="VZX2" s="279"/>
      <c r="VZY2" s="275"/>
      <c r="VZZ2" s="279"/>
      <c r="WAA2" s="275"/>
      <c r="WAB2" s="279"/>
      <c r="WAC2" s="275"/>
      <c r="WAD2" s="279"/>
      <c r="WAE2" s="275"/>
      <c r="WAF2" s="279"/>
      <c r="WAG2" s="275"/>
      <c r="WAH2" s="279"/>
      <c r="WAI2" s="275"/>
      <c r="WAJ2" s="279"/>
      <c r="WAK2" s="275"/>
      <c r="WAL2" s="279"/>
      <c r="WAM2" s="275"/>
      <c r="WAN2" s="279"/>
      <c r="WAO2" s="275"/>
      <c r="WAP2" s="279"/>
      <c r="WAQ2" s="275"/>
      <c r="WAR2" s="279"/>
      <c r="WAS2" s="275"/>
      <c r="WAT2" s="279"/>
      <c r="WAU2" s="275"/>
      <c r="WAV2" s="279"/>
      <c r="WAW2" s="275"/>
      <c r="WAX2" s="279"/>
      <c r="WAY2" s="275"/>
      <c r="WAZ2" s="279"/>
      <c r="WBA2" s="275"/>
      <c r="WBB2" s="279"/>
      <c r="WBC2" s="275"/>
      <c r="WBD2" s="279"/>
      <c r="WBE2" s="275"/>
      <c r="WBF2" s="279"/>
      <c r="WBG2" s="275"/>
      <c r="WBH2" s="279"/>
      <c r="WBI2" s="275"/>
      <c r="WBJ2" s="279"/>
      <c r="WBK2" s="275"/>
      <c r="WBL2" s="279"/>
      <c r="WBM2" s="275"/>
      <c r="WBN2" s="279"/>
      <c r="WBO2" s="275"/>
      <c r="WBP2" s="279"/>
      <c r="WBQ2" s="275"/>
      <c r="WBR2" s="279"/>
      <c r="WBS2" s="275"/>
      <c r="WBT2" s="279"/>
      <c r="WBU2" s="275"/>
      <c r="WBV2" s="279"/>
      <c r="WBW2" s="275"/>
      <c r="WBX2" s="279"/>
      <c r="WBY2" s="275"/>
      <c r="WBZ2" s="279"/>
      <c r="WCA2" s="275"/>
      <c r="WCB2" s="279"/>
      <c r="WCC2" s="275"/>
      <c r="WCD2" s="279"/>
      <c r="WCE2" s="275"/>
      <c r="WCF2" s="279"/>
      <c r="WCG2" s="275"/>
      <c r="WCH2" s="279"/>
      <c r="WCI2" s="275"/>
      <c r="WCJ2" s="279"/>
      <c r="WCK2" s="275"/>
      <c r="WCL2" s="279"/>
      <c r="WCM2" s="275"/>
      <c r="WCN2" s="279"/>
      <c r="WCO2" s="275"/>
      <c r="WCP2" s="279"/>
      <c r="WCQ2" s="275"/>
      <c r="WCR2" s="279"/>
      <c r="WCS2" s="275"/>
      <c r="WCT2" s="279"/>
      <c r="WCU2" s="275"/>
      <c r="WCV2" s="279"/>
      <c r="WCW2" s="275"/>
      <c r="WCX2" s="279"/>
      <c r="WCY2" s="275"/>
      <c r="WCZ2" s="279"/>
      <c r="WDA2" s="275"/>
      <c r="WDB2" s="279"/>
      <c r="WDC2" s="275"/>
      <c r="WDD2" s="279"/>
      <c r="WDE2" s="275"/>
      <c r="WDF2" s="279"/>
      <c r="WDG2" s="275"/>
      <c r="WDH2" s="279"/>
      <c r="WDI2" s="275"/>
      <c r="WDJ2" s="279"/>
      <c r="WDK2" s="275"/>
      <c r="WDL2" s="279"/>
      <c r="WDM2" s="275"/>
      <c r="WDN2" s="279"/>
      <c r="WDO2" s="275"/>
      <c r="WDP2" s="279"/>
      <c r="WDQ2" s="275"/>
      <c r="WDR2" s="279"/>
      <c r="WDS2" s="275"/>
      <c r="WDT2" s="279"/>
      <c r="WDU2" s="275"/>
      <c r="WDV2" s="279"/>
      <c r="WDW2" s="275"/>
      <c r="WDX2" s="279"/>
      <c r="WDY2" s="275"/>
      <c r="WDZ2" s="279"/>
      <c r="WEA2" s="275"/>
      <c r="WEB2" s="279"/>
      <c r="WEC2" s="275"/>
      <c r="WED2" s="279"/>
      <c r="WEE2" s="275"/>
      <c r="WEF2" s="279"/>
      <c r="WEG2" s="275"/>
      <c r="WEH2" s="279"/>
      <c r="WEI2" s="275"/>
      <c r="WEJ2" s="279"/>
      <c r="WEK2" s="275"/>
      <c r="WEL2" s="279"/>
      <c r="WEM2" s="275"/>
      <c r="WEN2" s="279"/>
      <c r="WEO2" s="275"/>
      <c r="WEP2" s="279"/>
      <c r="WEQ2" s="275"/>
      <c r="WER2" s="279"/>
      <c r="WES2" s="275"/>
      <c r="WET2" s="279"/>
      <c r="WEU2" s="275"/>
      <c r="WEV2" s="279"/>
      <c r="WEW2" s="275"/>
      <c r="WEX2" s="279"/>
      <c r="WEY2" s="275"/>
      <c r="WEZ2" s="279"/>
      <c r="WFA2" s="275"/>
      <c r="WFB2" s="279"/>
      <c r="WFC2" s="275"/>
      <c r="WFD2" s="279"/>
      <c r="WFE2" s="275"/>
      <c r="WFF2" s="279"/>
      <c r="WFG2" s="275"/>
      <c r="WFH2" s="279"/>
      <c r="WFI2" s="275"/>
      <c r="WFJ2" s="279"/>
      <c r="WFK2" s="275"/>
      <c r="WFL2" s="279"/>
      <c r="WFM2" s="275"/>
      <c r="WFN2" s="279"/>
      <c r="WFO2" s="275"/>
      <c r="WFP2" s="279"/>
      <c r="WFQ2" s="275"/>
      <c r="WFR2" s="279"/>
      <c r="WFS2" s="275"/>
      <c r="WFT2" s="279"/>
      <c r="WFU2" s="275"/>
      <c r="WFV2" s="279"/>
      <c r="WFW2" s="275"/>
      <c r="WFX2" s="279"/>
      <c r="WFY2" s="275"/>
      <c r="WFZ2" s="279"/>
      <c r="WGA2" s="275"/>
      <c r="WGB2" s="279"/>
      <c r="WGC2" s="275"/>
      <c r="WGD2" s="279"/>
      <c r="WGE2" s="275"/>
      <c r="WGF2" s="279"/>
      <c r="WGG2" s="275"/>
      <c r="WGH2" s="279"/>
      <c r="WGI2" s="275"/>
      <c r="WGJ2" s="279"/>
      <c r="WGK2" s="275"/>
      <c r="WGL2" s="279"/>
      <c r="WGM2" s="275"/>
      <c r="WGN2" s="279"/>
      <c r="WGO2" s="275"/>
      <c r="WGP2" s="279"/>
      <c r="WGQ2" s="275"/>
      <c r="WGR2" s="279"/>
      <c r="WGS2" s="275"/>
      <c r="WGT2" s="279"/>
      <c r="WGU2" s="275"/>
      <c r="WGV2" s="279"/>
      <c r="WGW2" s="275"/>
      <c r="WGX2" s="279"/>
      <c r="WGY2" s="275"/>
      <c r="WGZ2" s="279"/>
      <c r="WHA2" s="275"/>
      <c r="WHB2" s="279"/>
      <c r="WHC2" s="275"/>
      <c r="WHD2" s="279"/>
      <c r="WHE2" s="275"/>
      <c r="WHF2" s="279"/>
      <c r="WHG2" s="275"/>
      <c r="WHH2" s="279"/>
      <c r="WHI2" s="275"/>
      <c r="WHJ2" s="279"/>
      <c r="WHK2" s="275"/>
      <c r="WHL2" s="279"/>
      <c r="WHM2" s="275"/>
      <c r="WHN2" s="279"/>
      <c r="WHO2" s="275"/>
      <c r="WHP2" s="279"/>
      <c r="WHQ2" s="275"/>
      <c r="WHR2" s="279"/>
      <c r="WHS2" s="275"/>
      <c r="WHT2" s="279"/>
      <c r="WHU2" s="275"/>
      <c r="WHV2" s="279"/>
      <c r="WHW2" s="275"/>
      <c r="WHX2" s="279"/>
      <c r="WHY2" s="275"/>
      <c r="WHZ2" s="279"/>
      <c r="WIA2" s="275"/>
      <c r="WIB2" s="279"/>
      <c r="WIC2" s="275"/>
      <c r="WID2" s="279"/>
      <c r="WIE2" s="275"/>
      <c r="WIF2" s="279"/>
      <c r="WIG2" s="275"/>
      <c r="WIH2" s="279"/>
      <c r="WII2" s="275"/>
      <c r="WIJ2" s="279"/>
      <c r="WIK2" s="275"/>
      <c r="WIL2" s="279"/>
      <c r="WIM2" s="275"/>
      <c r="WIN2" s="279"/>
      <c r="WIO2" s="275"/>
      <c r="WIP2" s="279"/>
      <c r="WIQ2" s="275"/>
      <c r="WIR2" s="279"/>
      <c r="WIS2" s="275"/>
      <c r="WIT2" s="279"/>
      <c r="WIU2" s="275"/>
      <c r="WIV2" s="279"/>
      <c r="WIW2" s="275"/>
      <c r="WIX2" s="279"/>
      <c r="WIY2" s="275"/>
      <c r="WIZ2" s="279"/>
      <c r="WJA2" s="275"/>
      <c r="WJB2" s="279"/>
      <c r="WJC2" s="275"/>
      <c r="WJD2" s="279"/>
      <c r="WJE2" s="275"/>
      <c r="WJF2" s="279"/>
      <c r="WJG2" s="275"/>
      <c r="WJH2" s="279"/>
      <c r="WJI2" s="275"/>
      <c r="WJJ2" s="279"/>
      <c r="WJK2" s="275"/>
      <c r="WJL2" s="279"/>
      <c r="WJM2" s="275"/>
      <c r="WJN2" s="279"/>
      <c r="WJO2" s="275"/>
      <c r="WJP2" s="279"/>
      <c r="WJQ2" s="275"/>
      <c r="WJR2" s="279"/>
      <c r="WJS2" s="275"/>
      <c r="WJT2" s="279"/>
      <c r="WJU2" s="275"/>
      <c r="WJV2" s="279"/>
      <c r="WJW2" s="275"/>
      <c r="WJX2" s="279"/>
      <c r="WJY2" s="275"/>
      <c r="WJZ2" s="279"/>
      <c r="WKA2" s="275"/>
      <c r="WKB2" s="279"/>
      <c r="WKC2" s="275"/>
      <c r="WKD2" s="279"/>
      <c r="WKE2" s="275"/>
      <c r="WKF2" s="279"/>
      <c r="WKG2" s="275"/>
      <c r="WKH2" s="279"/>
      <c r="WKI2" s="275"/>
      <c r="WKJ2" s="279"/>
      <c r="WKK2" s="275"/>
      <c r="WKL2" s="279"/>
      <c r="WKM2" s="275"/>
      <c r="WKN2" s="279"/>
      <c r="WKO2" s="275"/>
      <c r="WKP2" s="279"/>
      <c r="WKQ2" s="275"/>
      <c r="WKR2" s="279"/>
      <c r="WKS2" s="275"/>
      <c r="WKT2" s="279"/>
      <c r="WKU2" s="275"/>
      <c r="WKV2" s="279"/>
      <c r="WKW2" s="275"/>
      <c r="WKX2" s="279"/>
      <c r="WKY2" s="275"/>
      <c r="WKZ2" s="279"/>
      <c r="WLA2" s="275"/>
      <c r="WLB2" s="279"/>
      <c r="WLC2" s="275"/>
      <c r="WLD2" s="279"/>
      <c r="WLE2" s="275"/>
      <c r="WLF2" s="279"/>
      <c r="WLG2" s="275"/>
      <c r="WLH2" s="279"/>
      <c r="WLI2" s="275"/>
      <c r="WLJ2" s="279"/>
      <c r="WLK2" s="275"/>
      <c r="WLL2" s="279"/>
      <c r="WLM2" s="275"/>
      <c r="WLN2" s="279"/>
      <c r="WLO2" s="275"/>
      <c r="WLP2" s="279"/>
      <c r="WLQ2" s="275"/>
      <c r="WLR2" s="279"/>
      <c r="WLS2" s="275"/>
      <c r="WLT2" s="279"/>
      <c r="WLU2" s="275"/>
      <c r="WLV2" s="279"/>
      <c r="WLW2" s="275"/>
      <c r="WLX2" s="279"/>
      <c r="WLY2" s="275"/>
      <c r="WLZ2" s="279"/>
      <c r="WMA2" s="275"/>
      <c r="WMB2" s="279"/>
      <c r="WMC2" s="275"/>
      <c r="WMD2" s="279"/>
      <c r="WME2" s="275"/>
      <c r="WMF2" s="279"/>
      <c r="WMG2" s="275"/>
      <c r="WMH2" s="279"/>
      <c r="WMI2" s="275"/>
      <c r="WMJ2" s="279"/>
      <c r="WMK2" s="275"/>
      <c r="WML2" s="279"/>
      <c r="WMM2" s="275"/>
      <c r="WMN2" s="279"/>
      <c r="WMO2" s="275"/>
      <c r="WMP2" s="279"/>
      <c r="WMQ2" s="275"/>
      <c r="WMR2" s="279"/>
      <c r="WMS2" s="275"/>
      <c r="WMT2" s="279"/>
      <c r="WMU2" s="275"/>
      <c r="WMV2" s="279"/>
      <c r="WMW2" s="275"/>
      <c r="WMX2" s="279"/>
      <c r="WMY2" s="275"/>
      <c r="WMZ2" s="279"/>
      <c r="WNA2" s="275"/>
      <c r="WNB2" s="279"/>
      <c r="WNC2" s="275"/>
      <c r="WND2" s="279"/>
      <c r="WNE2" s="275"/>
      <c r="WNF2" s="279"/>
      <c r="WNG2" s="275"/>
      <c r="WNH2" s="279"/>
      <c r="WNI2" s="275"/>
      <c r="WNJ2" s="279"/>
      <c r="WNK2" s="275"/>
      <c r="WNL2" s="279"/>
      <c r="WNM2" s="275"/>
      <c r="WNN2" s="279"/>
      <c r="WNO2" s="275"/>
      <c r="WNP2" s="279"/>
      <c r="WNQ2" s="275"/>
      <c r="WNR2" s="279"/>
      <c r="WNS2" s="275"/>
      <c r="WNT2" s="279"/>
      <c r="WNU2" s="275"/>
      <c r="WNV2" s="279"/>
      <c r="WNW2" s="275"/>
      <c r="WNX2" s="279"/>
      <c r="WNY2" s="275"/>
      <c r="WNZ2" s="279"/>
      <c r="WOA2" s="275"/>
      <c r="WOB2" s="279"/>
      <c r="WOC2" s="275"/>
      <c r="WOD2" s="279"/>
      <c r="WOE2" s="275"/>
      <c r="WOF2" s="279"/>
      <c r="WOG2" s="275"/>
      <c r="WOH2" s="279"/>
      <c r="WOI2" s="275"/>
      <c r="WOJ2" s="279"/>
      <c r="WOK2" s="275"/>
      <c r="WOL2" s="279"/>
      <c r="WOM2" s="275"/>
      <c r="WON2" s="279"/>
      <c r="WOO2" s="275"/>
      <c r="WOP2" s="279"/>
      <c r="WOQ2" s="275"/>
      <c r="WOR2" s="279"/>
      <c r="WOS2" s="275"/>
      <c r="WOT2" s="279"/>
      <c r="WOU2" s="275"/>
      <c r="WOV2" s="279"/>
      <c r="WOW2" s="275"/>
      <c r="WOX2" s="279"/>
      <c r="WOY2" s="275"/>
      <c r="WOZ2" s="279"/>
      <c r="WPA2" s="275"/>
      <c r="WPB2" s="279"/>
      <c r="WPC2" s="275"/>
      <c r="WPD2" s="279"/>
      <c r="WPE2" s="275"/>
      <c r="WPF2" s="279"/>
      <c r="WPG2" s="275"/>
      <c r="WPH2" s="279"/>
      <c r="WPI2" s="275"/>
      <c r="WPJ2" s="279"/>
      <c r="WPK2" s="275"/>
      <c r="WPL2" s="279"/>
      <c r="WPM2" s="275"/>
      <c r="WPN2" s="279"/>
      <c r="WPO2" s="275"/>
      <c r="WPP2" s="279"/>
      <c r="WPQ2" s="275"/>
      <c r="WPR2" s="279"/>
      <c r="WPS2" s="275"/>
      <c r="WPT2" s="279"/>
      <c r="WPU2" s="275"/>
      <c r="WPV2" s="279"/>
      <c r="WPW2" s="275"/>
      <c r="WPX2" s="279"/>
      <c r="WPY2" s="275"/>
      <c r="WPZ2" s="279"/>
      <c r="WQA2" s="275"/>
      <c r="WQB2" s="279"/>
      <c r="WQC2" s="275"/>
      <c r="WQD2" s="279"/>
      <c r="WQE2" s="275"/>
      <c r="WQF2" s="279"/>
      <c r="WQG2" s="275"/>
      <c r="WQH2" s="279"/>
      <c r="WQI2" s="275"/>
      <c r="WQJ2" s="279"/>
      <c r="WQK2" s="275"/>
      <c r="WQL2" s="279"/>
      <c r="WQM2" s="275"/>
      <c r="WQN2" s="279"/>
      <c r="WQO2" s="275"/>
      <c r="WQP2" s="279"/>
      <c r="WQQ2" s="275"/>
      <c r="WQR2" s="279"/>
      <c r="WQS2" s="275"/>
      <c r="WQT2" s="279"/>
      <c r="WQU2" s="275"/>
      <c r="WQV2" s="279"/>
      <c r="WQW2" s="275"/>
      <c r="WQX2" s="279"/>
      <c r="WQY2" s="275"/>
      <c r="WQZ2" s="279"/>
      <c r="WRA2" s="275"/>
      <c r="WRB2" s="279"/>
      <c r="WRC2" s="275"/>
      <c r="WRD2" s="279"/>
      <c r="WRE2" s="275"/>
      <c r="WRF2" s="279"/>
      <c r="WRG2" s="275"/>
      <c r="WRH2" s="279"/>
      <c r="WRI2" s="275"/>
      <c r="WRJ2" s="279"/>
      <c r="WRK2" s="275"/>
      <c r="WRL2" s="279"/>
      <c r="WRM2" s="275"/>
      <c r="WRN2" s="279"/>
      <c r="WRO2" s="275"/>
      <c r="WRP2" s="279"/>
      <c r="WRQ2" s="275"/>
      <c r="WRR2" s="279"/>
      <c r="WRS2" s="275"/>
      <c r="WRT2" s="279"/>
      <c r="WRU2" s="275"/>
      <c r="WRV2" s="279"/>
      <c r="WRW2" s="275"/>
      <c r="WRX2" s="279"/>
      <c r="WRY2" s="275"/>
      <c r="WRZ2" s="279"/>
      <c r="WSA2" s="275"/>
      <c r="WSB2" s="279"/>
      <c r="WSC2" s="275"/>
      <c r="WSD2" s="279"/>
      <c r="WSE2" s="275"/>
      <c r="WSF2" s="279"/>
      <c r="WSG2" s="275"/>
      <c r="WSH2" s="279"/>
      <c r="WSI2" s="275"/>
      <c r="WSJ2" s="279"/>
      <c r="WSK2" s="275"/>
      <c r="WSL2" s="279"/>
      <c r="WSM2" s="275"/>
      <c r="WSN2" s="279"/>
      <c r="WSO2" s="275"/>
      <c r="WSP2" s="279"/>
      <c r="WSQ2" s="275"/>
      <c r="WSR2" s="279"/>
      <c r="WSS2" s="275"/>
      <c r="WST2" s="279"/>
      <c r="WSU2" s="275"/>
      <c r="WSV2" s="279"/>
      <c r="WSW2" s="275"/>
      <c r="WSX2" s="279"/>
      <c r="WSY2" s="275"/>
      <c r="WSZ2" s="279"/>
      <c r="WTA2" s="275"/>
      <c r="WTB2" s="279"/>
      <c r="WTC2" s="275"/>
      <c r="WTD2" s="279"/>
      <c r="WTE2" s="275"/>
      <c r="WTF2" s="279"/>
      <c r="WTG2" s="275"/>
      <c r="WTH2" s="279"/>
      <c r="WTI2" s="275"/>
      <c r="WTJ2" s="279"/>
      <c r="WTK2" s="275"/>
      <c r="WTL2" s="279"/>
      <c r="WTM2" s="275"/>
      <c r="WTN2" s="279"/>
      <c r="WTO2" s="275"/>
      <c r="WTP2" s="279"/>
      <c r="WTQ2" s="275"/>
      <c r="WTR2" s="279"/>
      <c r="WTS2" s="275"/>
      <c r="WTT2" s="279"/>
      <c r="WTU2" s="275"/>
      <c r="WTV2" s="279"/>
      <c r="WTW2" s="275"/>
      <c r="WTX2" s="279"/>
      <c r="WTY2" s="275"/>
      <c r="WTZ2" s="279"/>
      <c r="WUA2" s="275"/>
      <c r="WUB2" s="279"/>
      <c r="WUC2" s="275"/>
      <c r="WUD2" s="279"/>
      <c r="WUE2" s="275"/>
      <c r="WUF2" s="279"/>
      <c r="WUG2" s="275"/>
      <c r="WUH2" s="279"/>
      <c r="WUI2" s="275"/>
      <c r="WUJ2" s="279"/>
      <c r="WUK2" s="275"/>
      <c r="WUL2" s="279"/>
      <c r="WUM2" s="275"/>
      <c r="WUN2" s="279"/>
      <c r="WUO2" s="275"/>
      <c r="WUP2" s="279"/>
      <c r="WUQ2" s="275"/>
      <c r="WUR2" s="279"/>
      <c r="WUS2" s="275"/>
      <c r="WUT2" s="279"/>
      <c r="WUU2" s="275"/>
      <c r="WUV2" s="279"/>
      <c r="WUW2" s="275"/>
      <c r="WUX2" s="279"/>
      <c r="WUY2" s="275"/>
      <c r="WUZ2" s="279"/>
      <c r="WVA2" s="275"/>
      <c r="WVB2" s="279"/>
      <c r="WVC2" s="275"/>
      <c r="WVD2" s="279"/>
      <c r="WVE2" s="275"/>
      <c r="WVF2" s="279"/>
      <c r="WVG2" s="275"/>
      <c r="WVH2" s="279"/>
      <c r="WVI2" s="275"/>
      <c r="WVJ2" s="279"/>
      <c r="WVK2" s="275"/>
      <c r="WVL2" s="279"/>
      <c r="WVM2" s="275"/>
      <c r="WVN2" s="279"/>
      <c r="WVO2" s="275"/>
      <c r="WVP2" s="279"/>
      <c r="WVQ2" s="275"/>
      <c r="WVR2" s="279"/>
      <c r="WVS2" s="275"/>
      <c r="WVT2" s="279"/>
      <c r="WVU2" s="275"/>
      <c r="WVV2" s="279"/>
      <c r="WVW2" s="275"/>
      <c r="WVX2" s="279"/>
      <c r="WVY2" s="275"/>
      <c r="WVZ2" s="279"/>
      <c r="WWA2" s="275"/>
      <c r="WWB2" s="279"/>
      <c r="WWC2" s="275"/>
      <c r="WWD2" s="279"/>
      <c r="WWE2" s="275"/>
      <c r="WWF2" s="279"/>
      <c r="WWG2" s="275"/>
      <c r="WWH2" s="279"/>
      <c r="WWI2" s="275"/>
      <c r="WWJ2" s="279"/>
      <c r="WWK2" s="275"/>
      <c r="WWL2" s="279"/>
      <c r="WWM2" s="275"/>
      <c r="WWN2" s="279"/>
      <c r="WWO2" s="275"/>
      <c r="WWP2" s="279"/>
      <c r="WWQ2" s="275"/>
      <c r="WWR2" s="279"/>
      <c r="WWS2" s="275"/>
      <c r="WWT2" s="279"/>
      <c r="WWU2" s="275"/>
      <c r="WWV2" s="279"/>
      <c r="WWW2" s="275"/>
      <c r="WWX2" s="279"/>
      <c r="WWY2" s="275"/>
      <c r="WWZ2" s="279"/>
      <c r="WXA2" s="275"/>
      <c r="WXB2" s="279"/>
      <c r="WXC2" s="275"/>
      <c r="WXD2" s="279"/>
      <c r="WXE2" s="275"/>
      <c r="WXF2" s="279"/>
      <c r="WXG2" s="275"/>
      <c r="WXH2" s="279"/>
      <c r="WXI2" s="275"/>
      <c r="WXJ2" s="279"/>
      <c r="WXK2" s="275"/>
      <c r="WXL2" s="279"/>
      <c r="WXM2" s="275"/>
      <c r="WXN2" s="279"/>
      <c r="WXO2" s="275"/>
      <c r="WXP2" s="279"/>
      <c r="WXQ2" s="275"/>
      <c r="WXR2" s="279"/>
      <c r="WXS2" s="275"/>
      <c r="WXT2" s="279"/>
      <c r="WXU2" s="275"/>
      <c r="WXV2" s="279"/>
      <c r="WXW2" s="275"/>
      <c r="WXX2" s="279"/>
      <c r="WXY2" s="275"/>
      <c r="WXZ2" s="279"/>
      <c r="WYA2" s="275"/>
      <c r="WYB2" s="279"/>
      <c r="WYC2" s="275"/>
      <c r="WYD2" s="279"/>
      <c r="WYE2" s="275"/>
      <c r="WYF2" s="279"/>
      <c r="WYG2" s="275"/>
      <c r="WYH2" s="279"/>
      <c r="WYI2" s="275"/>
      <c r="WYJ2" s="279"/>
      <c r="WYK2" s="275"/>
      <c r="WYL2" s="279"/>
      <c r="WYM2" s="275"/>
      <c r="WYN2" s="279"/>
      <c r="WYO2" s="275"/>
      <c r="WYP2" s="279"/>
      <c r="WYQ2" s="275"/>
      <c r="WYR2" s="279"/>
      <c r="WYS2" s="275"/>
      <c r="WYT2" s="279"/>
      <c r="WYU2" s="275"/>
      <c r="WYV2" s="279"/>
      <c r="WYW2" s="275"/>
      <c r="WYX2" s="279"/>
      <c r="WYY2" s="275"/>
      <c r="WYZ2" s="279"/>
      <c r="WZA2" s="275"/>
      <c r="WZB2" s="279"/>
      <c r="WZC2" s="275"/>
      <c r="WZD2" s="279"/>
      <c r="WZE2" s="275"/>
      <c r="WZF2" s="279"/>
      <c r="WZG2" s="275"/>
      <c r="WZH2" s="279"/>
      <c r="WZI2" s="275"/>
      <c r="WZJ2" s="279"/>
      <c r="WZK2" s="275"/>
      <c r="WZL2" s="279"/>
      <c r="WZM2" s="275"/>
      <c r="WZN2" s="279"/>
      <c r="WZO2" s="275"/>
      <c r="WZP2" s="279"/>
      <c r="WZQ2" s="275"/>
      <c r="WZR2" s="279"/>
      <c r="WZS2" s="275"/>
      <c r="WZT2" s="279"/>
      <c r="WZU2" s="275"/>
      <c r="WZV2" s="279"/>
      <c r="WZW2" s="275"/>
      <c r="WZX2" s="279"/>
      <c r="WZY2" s="275"/>
      <c r="WZZ2" s="279"/>
      <c r="XAA2" s="275"/>
      <c r="XAB2" s="279"/>
      <c r="XAC2" s="275"/>
      <c r="XAD2" s="279"/>
      <c r="XAE2" s="275"/>
      <c r="XAF2" s="279"/>
      <c r="XAG2" s="275"/>
      <c r="XAH2" s="279"/>
      <c r="XAI2" s="275"/>
      <c r="XAJ2" s="279"/>
      <c r="XAK2" s="275"/>
      <c r="XAL2" s="279"/>
      <c r="XAM2" s="275"/>
      <c r="XAN2" s="279"/>
      <c r="XAO2" s="275"/>
      <c r="XAP2" s="279"/>
      <c r="XAQ2" s="275"/>
      <c r="XAR2" s="279"/>
      <c r="XAS2" s="275"/>
      <c r="XAT2" s="279"/>
      <c r="XAU2" s="275"/>
      <c r="XAV2" s="279"/>
      <c r="XAW2" s="275"/>
      <c r="XAX2" s="279"/>
      <c r="XAY2" s="275"/>
      <c r="XAZ2" s="279"/>
      <c r="XBA2" s="275"/>
      <c r="XBB2" s="279"/>
      <c r="XBC2" s="275"/>
      <c r="XBD2" s="279"/>
      <c r="XBE2" s="275"/>
      <c r="XBF2" s="279"/>
      <c r="XBG2" s="275"/>
      <c r="XBH2" s="279"/>
      <c r="XBI2" s="275"/>
      <c r="XBJ2" s="279"/>
      <c r="XBK2" s="275"/>
      <c r="XBL2" s="279"/>
      <c r="XBM2" s="275"/>
      <c r="XBN2" s="279"/>
      <c r="XBO2" s="275"/>
      <c r="XBP2" s="279"/>
      <c r="XBQ2" s="275"/>
      <c r="XBR2" s="279"/>
      <c r="XBS2" s="275"/>
      <c r="XBT2" s="279"/>
      <c r="XBU2" s="275"/>
      <c r="XBV2" s="279"/>
      <c r="XBW2" s="275"/>
      <c r="XBX2" s="279"/>
      <c r="XBY2" s="275"/>
      <c r="XBZ2" s="279"/>
      <c r="XCA2" s="275"/>
      <c r="XCB2" s="279"/>
      <c r="XCC2" s="275"/>
      <c r="XCD2" s="279"/>
      <c r="XCE2" s="275"/>
      <c r="XCF2" s="279"/>
      <c r="XCG2" s="275"/>
      <c r="XCH2" s="279"/>
      <c r="XCI2" s="275"/>
      <c r="XCJ2" s="279"/>
      <c r="XCK2" s="275"/>
      <c r="XCL2" s="279"/>
      <c r="XCM2" s="275"/>
      <c r="XCN2" s="279"/>
      <c r="XCO2" s="275"/>
      <c r="XCP2" s="279"/>
      <c r="XCQ2" s="275"/>
      <c r="XCR2" s="279"/>
      <c r="XCS2" s="275"/>
      <c r="XCT2" s="279"/>
      <c r="XCU2" s="275"/>
      <c r="XCV2" s="279"/>
      <c r="XCW2" s="275"/>
      <c r="XCX2" s="279"/>
      <c r="XCY2" s="275"/>
      <c r="XCZ2" s="279"/>
      <c r="XDA2" s="275"/>
      <c r="XDB2" s="279"/>
      <c r="XDC2" s="275"/>
      <c r="XDD2" s="279"/>
      <c r="XDE2" s="275"/>
      <c r="XDF2" s="279"/>
      <c r="XDG2" s="275"/>
      <c r="XDH2" s="279"/>
      <c r="XDI2" s="275"/>
      <c r="XDJ2" s="279"/>
      <c r="XDK2" s="275"/>
      <c r="XDL2" s="279"/>
      <c r="XDM2" s="275"/>
      <c r="XDN2" s="279"/>
      <c r="XDO2" s="275"/>
      <c r="XDP2" s="279"/>
      <c r="XDQ2" s="275"/>
      <c r="XDR2" s="279"/>
      <c r="XDS2" s="275"/>
      <c r="XDT2" s="279"/>
      <c r="XDU2" s="275"/>
      <c r="XDV2" s="279"/>
      <c r="XDW2" s="275"/>
      <c r="XDX2" s="279"/>
      <c r="XDY2" s="275"/>
      <c r="XDZ2" s="279"/>
      <c r="XEA2" s="275"/>
      <c r="XEB2" s="279"/>
      <c r="XEC2" s="275"/>
      <c r="XED2" s="279"/>
      <c r="XEE2" s="275"/>
      <c r="XEF2" s="279"/>
      <c r="XEG2" s="275"/>
      <c r="XEH2" s="279"/>
      <c r="XEI2" s="275"/>
      <c r="XEJ2" s="279"/>
      <c r="XEK2" s="275"/>
      <c r="XEL2" s="279"/>
      <c r="XEM2" s="275"/>
      <c r="XEN2" s="279"/>
      <c r="XEO2" s="275"/>
      <c r="XEP2" s="279"/>
      <c r="XEQ2" s="275"/>
      <c r="XER2" s="279"/>
      <c r="XES2" s="275"/>
      <c r="XET2" s="279"/>
      <c r="XEU2" s="275"/>
      <c r="XEV2" s="279"/>
      <c r="XEW2" s="275"/>
      <c r="XEX2" s="279"/>
      <c r="XEY2" s="275"/>
      <c r="XEZ2" s="279"/>
      <c r="XFA2" s="275"/>
      <c r="XFB2" s="279"/>
      <c r="XFC2" s="275"/>
      <c r="XFD2" s="279"/>
    </row>
    <row r="3" spans="1:16384" ht="21.75" customHeight="1">
      <c r="A3" s="1325" t="s">
        <v>2461</v>
      </c>
      <c r="B3" s="1325"/>
      <c r="C3" s="1325"/>
      <c r="D3" s="1325"/>
      <c r="E3" s="1325"/>
      <c r="F3" s="1325"/>
      <c r="G3" s="1325"/>
      <c r="H3" s="1325"/>
    </row>
    <row r="4" spans="1:16384" ht="21.75" customHeight="1">
      <c r="A4" s="1328" t="s">
        <v>2462</v>
      </c>
      <c r="B4" s="1328"/>
      <c r="C4" s="1328"/>
      <c r="D4" s="1328"/>
      <c r="E4" s="1328"/>
      <c r="F4" s="1328"/>
      <c r="G4" s="1328"/>
      <c r="H4" s="1328"/>
    </row>
    <row r="5" spans="1:16384" ht="18" customHeight="1">
      <c r="B5" s="994"/>
      <c r="C5" s="994"/>
      <c r="D5" s="994"/>
      <c r="G5" s="1326" t="s">
        <v>562</v>
      </c>
      <c r="H5" s="1326"/>
      <c r="I5" s="301"/>
    </row>
    <row r="6" spans="1:16384" ht="18.75" customHeight="1">
      <c r="A6" s="1327" t="s">
        <v>280</v>
      </c>
      <c r="B6" s="1327" t="s">
        <v>1145</v>
      </c>
      <c r="C6" s="1327" t="s">
        <v>1383</v>
      </c>
      <c r="D6" s="1327" t="s">
        <v>396</v>
      </c>
      <c r="E6" s="1327"/>
      <c r="F6" s="1327"/>
      <c r="G6" s="1327"/>
      <c r="H6" s="1327"/>
    </row>
    <row r="7" spans="1:16384" ht="52.5" customHeight="1">
      <c r="A7" s="1327"/>
      <c r="B7" s="1327"/>
      <c r="C7" s="1327"/>
      <c r="D7" s="302" t="s">
        <v>1384</v>
      </c>
      <c r="E7" s="537" t="s">
        <v>2038</v>
      </c>
      <c r="F7" s="302" t="s">
        <v>1385</v>
      </c>
      <c r="G7" s="302" t="s">
        <v>637</v>
      </c>
      <c r="H7" s="302" t="s">
        <v>1386</v>
      </c>
    </row>
    <row r="8" spans="1:16384" s="303" customFormat="1">
      <c r="A8" s="302" t="s">
        <v>268</v>
      </c>
      <c r="B8" s="302" t="s">
        <v>269</v>
      </c>
      <c r="C8" s="302">
        <v>1</v>
      </c>
      <c r="D8" s="302">
        <v>2</v>
      </c>
      <c r="E8" s="302">
        <v>3</v>
      </c>
      <c r="F8" s="302">
        <v>4</v>
      </c>
      <c r="G8" s="302">
        <v>5</v>
      </c>
      <c r="H8" s="302">
        <v>6</v>
      </c>
      <c r="J8" s="573"/>
    </row>
    <row r="9" spans="1:16384" s="282" customFormat="1" ht="18.75" customHeight="1">
      <c r="A9" s="242">
        <v>1</v>
      </c>
      <c r="B9" s="304" t="s">
        <v>1379</v>
      </c>
      <c r="C9" s="305">
        <v>917866959873</v>
      </c>
      <c r="D9" s="306">
        <v>30360377656</v>
      </c>
      <c r="E9" s="307">
        <f>'59.31'!K12</f>
        <v>640991981746</v>
      </c>
      <c r="F9" s="306"/>
      <c r="G9" s="306">
        <v>73706386045</v>
      </c>
      <c r="H9" s="306">
        <v>25776272439</v>
      </c>
      <c r="J9" s="574"/>
    </row>
    <row r="10" spans="1:16384" s="282" customFormat="1" ht="18.75" customHeight="1">
      <c r="A10" s="242">
        <v>2</v>
      </c>
      <c r="B10" s="304" t="s">
        <v>1355</v>
      </c>
      <c r="C10" s="305">
        <v>942058741181</v>
      </c>
      <c r="D10" s="308">
        <v>95721411177</v>
      </c>
      <c r="E10" s="307">
        <f>'59.31'!K13</f>
        <v>681607852950</v>
      </c>
      <c r="F10" s="306"/>
      <c r="G10" s="306">
        <v>119368858598</v>
      </c>
      <c r="H10" s="308">
        <v>18561911084</v>
      </c>
      <c r="J10" s="574"/>
    </row>
    <row r="11" spans="1:16384" s="282" customFormat="1" ht="18.75" customHeight="1">
      <c r="A11" s="242">
        <v>3</v>
      </c>
      <c r="B11" s="304" t="s">
        <v>1356</v>
      </c>
      <c r="C11" s="305">
        <v>1458250747717</v>
      </c>
      <c r="D11" s="306">
        <v>337977192343</v>
      </c>
      <c r="E11" s="307">
        <f>'59.31'!K14</f>
        <v>889558781198</v>
      </c>
      <c r="F11" s="306"/>
      <c r="G11" s="306">
        <v>195279448959</v>
      </c>
      <c r="H11" s="306">
        <v>2098874181</v>
      </c>
      <c r="J11" s="574"/>
    </row>
    <row r="12" spans="1:16384" s="282" customFormat="1" ht="18.75" customHeight="1">
      <c r="A12" s="242">
        <v>4</v>
      </c>
      <c r="B12" s="304" t="s">
        <v>1387</v>
      </c>
      <c r="C12" s="309">
        <v>1526780946114</v>
      </c>
      <c r="D12" s="306">
        <v>356688851784</v>
      </c>
      <c r="E12" s="307">
        <f>'59.31'!K15</f>
        <v>789813914230</v>
      </c>
      <c r="F12" s="306"/>
      <c r="G12" s="306">
        <v>183221161594</v>
      </c>
      <c r="H12" s="306">
        <v>104596501291</v>
      </c>
      <c r="J12" s="574"/>
    </row>
    <row r="13" spans="1:16384" s="282" customFormat="1" ht="18.75" customHeight="1">
      <c r="A13" s="242">
        <v>5</v>
      </c>
      <c r="B13" s="304" t="s">
        <v>1358</v>
      </c>
      <c r="C13" s="305">
        <v>2166942386760</v>
      </c>
      <c r="D13" s="306">
        <v>645468768717</v>
      </c>
      <c r="E13" s="307">
        <f>'59.31'!K16</f>
        <v>1047489478600</v>
      </c>
      <c r="F13" s="306"/>
      <c r="G13" s="306">
        <v>301409898854</v>
      </c>
      <c r="H13" s="306">
        <v>2596602807</v>
      </c>
      <c r="J13" s="574"/>
    </row>
    <row r="14" spans="1:16384" s="282" customFormat="1" ht="18.75" customHeight="1">
      <c r="A14" s="242">
        <v>6</v>
      </c>
      <c r="B14" s="304" t="s">
        <v>1381</v>
      </c>
      <c r="C14" s="309">
        <v>3036366280936</v>
      </c>
      <c r="D14" s="306">
        <v>1037647019660</v>
      </c>
      <c r="E14" s="307">
        <f>'59.31'!K17</f>
        <v>380540535599</v>
      </c>
      <c r="F14" s="306"/>
      <c r="G14" s="306">
        <v>631614100824</v>
      </c>
      <c r="H14" s="306">
        <v>8899471453</v>
      </c>
      <c r="J14" s="574"/>
    </row>
    <row r="15" spans="1:16384" s="282" customFormat="1" ht="18.75" customHeight="1">
      <c r="A15" s="242">
        <v>7</v>
      </c>
      <c r="B15" s="304" t="s">
        <v>1360</v>
      </c>
      <c r="C15" s="305">
        <v>1520823734324</v>
      </c>
      <c r="D15" s="306">
        <v>496228372233</v>
      </c>
      <c r="E15" s="307">
        <f>'59.31'!K18</f>
        <v>565060227815</v>
      </c>
      <c r="F15" s="306"/>
      <c r="G15" s="306">
        <v>315889363551</v>
      </c>
      <c r="H15" s="306">
        <v>15659236739</v>
      </c>
      <c r="J15" s="574"/>
    </row>
    <row r="16" spans="1:16384" s="282" customFormat="1" ht="18.75" customHeight="1">
      <c r="A16" s="242">
        <v>8</v>
      </c>
      <c r="B16" s="304" t="s">
        <v>1361</v>
      </c>
      <c r="C16" s="305">
        <v>1792601785028</v>
      </c>
      <c r="D16" s="306">
        <v>314045299345</v>
      </c>
      <c r="E16" s="307">
        <f>'59.31'!K19</f>
        <v>1082149875149</v>
      </c>
      <c r="F16" s="306"/>
      <c r="G16" s="306">
        <v>280541842165</v>
      </c>
      <c r="H16" s="306">
        <v>3402451730</v>
      </c>
      <c r="J16" s="574"/>
    </row>
    <row r="17" spans="1:10" s="312" customFormat="1" ht="14.25" customHeight="1">
      <c r="A17" s="310"/>
      <c r="B17" s="310" t="s">
        <v>465</v>
      </c>
      <c r="C17" s="311">
        <f>SUM(C9:C16)</f>
        <v>13361691581933</v>
      </c>
      <c r="D17" s="311">
        <f t="shared" ref="D17:H17" si="0">SUM(D9:D16)</f>
        <v>3314137292915</v>
      </c>
      <c r="E17" s="311">
        <f t="shared" si="0"/>
        <v>6077212647287</v>
      </c>
      <c r="F17" s="311">
        <f t="shared" si="0"/>
        <v>0</v>
      </c>
      <c r="G17" s="311">
        <f>SUM(G9:G16)</f>
        <v>2101031060590</v>
      </c>
      <c r="H17" s="311">
        <f t="shared" si="0"/>
        <v>181591321724</v>
      </c>
      <c r="J17" s="575"/>
    </row>
    <row r="19" spans="1:10" s="315" customFormat="1" ht="18">
      <c r="C19" s="996"/>
      <c r="D19" s="995"/>
      <c r="E19" s="313"/>
      <c r="F19" s="1323"/>
      <c r="G19" s="1323"/>
      <c r="H19" s="1323"/>
      <c r="I19" s="314"/>
      <c r="J19" s="576"/>
    </row>
    <row r="20" spans="1:10" s="315" customFormat="1">
      <c r="B20" s="381"/>
      <c r="C20" s="996"/>
      <c r="D20" s="524"/>
      <c r="E20" s="524"/>
      <c r="F20" s="1324"/>
      <c r="G20" s="1324"/>
      <c r="H20" s="1324"/>
      <c r="I20" s="1324"/>
      <c r="J20" s="1324"/>
    </row>
    <row r="21" spans="1:10">
      <c r="C21" s="994"/>
      <c r="D21" s="525"/>
      <c r="E21" s="525"/>
      <c r="F21" s="523"/>
      <c r="G21" s="579"/>
      <c r="H21" s="72"/>
      <c r="I21" s="72"/>
      <c r="J21" s="577"/>
    </row>
    <row r="22" spans="1:10">
      <c r="C22" s="997"/>
      <c r="D22" s="525"/>
      <c r="E22" s="525"/>
      <c r="F22" s="522"/>
      <c r="G22" s="580"/>
      <c r="H22" s="274"/>
      <c r="I22" s="274"/>
      <c r="J22" s="374"/>
    </row>
    <row r="23" spans="1:10">
      <c r="C23" s="997"/>
      <c r="D23" s="525"/>
      <c r="E23" s="525"/>
      <c r="F23" s="374"/>
      <c r="G23" s="580"/>
      <c r="H23" s="274"/>
      <c r="I23" s="274"/>
      <c r="J23" s="374"/>
    </row>
    <row r="24" spans="1:10">
      <c r="D24" s="525"/>
      <c r="E24" s="525"/>
      <c r="F24" s="374"/>
      <c r="G24" s="580"/>
      <c r="H24" s="274"/>
      <c r="I24" s="274"/>
      <c r="J24" s="374"/>
    </row>
    <row r="25" spans="1:10">
      <c r="D25" s="525"/>
      <c r="E25" s="525"/>
      <c r="F25" s="374"/>
      <c r="G25" s="578"/>
      <c r="H25" s="274"/>
      <c r="I25" s="274"/>
      <c r="J25" s="374"/>
    </row>
    <row r="26" spans="1:10">
      <c r="C26" s="380"/>
      <c r="D26" s="525"/>
      <c r="F26" s="374"/>
      <c r="G26" s="298"/>
      <c r="H26" s="274"/>
      <c r="I26" s="274"/>
      <c r="J26" s="374"/>
    </row>
    <row r="27" spans="1:10">
      <c r="D27" s="525"/>
      <c r="F27" s="375"/>
      <c r="G27" s="373"/>
      <c r="H27" s="373"/>
      <c r="I27" s="373"/>
      <c r="J27" s="375"/>
    </row>
    <row r="28" spans="1:10">
      <c r="D28" s="525"/>
      <c r="F28" s="377"/>
    </row>
    <row r="29" spans="1:10">
      <c r="D29" s="376"/>
      <c r="F29" s="378"/>
    </row>
    <row r="30" spans="1:10">
      <c r="D30" s="379"/>
    </row>
  </sheetData>
  <mergeCells count="10">
    <mergeCell ref="F1:H1"/>
    <mergeCell ref="F19:H19"/>
    <mergeCell ref="F20:J20"/>
    <mergeCell ref="A3:H3"/>
    <mergeCell ref="G5:H5"/>
    <mergeCell ref="A6:A7"/>
    <mergeCell ref="B6:B7"/>
    <mergeCell ref="C6:C7"/>
    <mergeCell ref="D6:H6"/>
    <mergeCell ref="A4:H4"/>
  </mergeCells>
  <pageMargins left="0.62992125984251968" right="0.19685039370078741" top="0.62992125984251968" bottom="0.47244094488188981" header="0.19685039370078741" footer="0.19685039370078741"/>
  <pageSetup paperSize="9" orientation="landscape"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1:T63"/>
  <sheetViews>
    <sheetView zoomScale="90" zoomScaleNormal="90" workbookViewId="0">
      <pane xSplit="5" ySplit="8" topLeftCell="J9" activePane="bottomRight" state="frozen"/>
      <selection pane="topRight" activeCell="F1" sqref="F1"/>
      <selection pane="bottomLeft" activeCell="A9" sqref="A9"/>
      <selection pane="bottomRight" sqref="A1:R61"/>
    </sheetView>
  </sheetViews>
  <sheetFormatPr defaultColWidth="8.765625" defaultRowHeight="18"/>
  <cols>
    <col min="1" max="1" width="4.07421875" style="321" customWidth="1"/>
    <col min="2" max="2" width="23.3046875" style="319" customWidth="1"/>
    <col min="3" max="3" width="13.4609375" style="319" hidden="1" customWidth="1"/>
    <col min="4" max="4" width="4.921875" style="319" hidden="1" customWidth="1"/>
    <col min="5" max="5" width="8.4609375" style="319" hidden="1" customWidth="1"/>
    <col min="6" max="6" width="10.3046875" style="319" customWidth="1"/>
    <col min="7" max="7" width="9.61328125" style="319" customWidth="1"/>
    <col min="8" max="8" width="11.3828125" style="319" customWidth="1"/>
    <col min="9" max="9" width="9.23046875" style="317" customWidth="1"/>
    <col min="10" max="10" width="9.4609375" style="317" customWidth="1"/>
    <col min="11" max="11" width="9.765625" style="317" customWidth="1"/>
    <col min="12" max="12" width="7.3828125" style="317" customWidth="1"/>
    <col min="13" max="13" width="9.61328125" style="317" customWidth="1"/>
    <col min="14" max="14" width="9.23046875" style="317" customWidth="1"/>
    <col min="15" max="15" width="5.4609375" style="317" customWidth="1"/>
    <col min="16" max="16" width="5.23046875" style="319" customWidth="1"/>
    <col min="17" max="17" width="5.3046875" style="319" customWidth="1"/>
    <col min="18" max="18" width="6.61328125" style="319" customWidth="1"/>
    <col min="19" max="19" width="8.765625" style="319"/>
    <col min="20" max="20" width="14.07421875" style="319" customWidth="1"/>
    <col min="21" max="16384" width="8.765625" style="319"/>
  </cols>
  <sheetData>
    <row r="1" spans="1:20" ht="20.25" customHeight="1">
      <c r="A1" s="1329"/>
      <c r="B1" s="1330"/>
      <c r="C1" s="1330"/>
      <c r="D1" s="1330"/>
      <c r="E1" s="1330"/>
      <c r="F1" s="1330"/>
      <c r="G1" s="316"/>
      <c r="H1" s="316"/>
      <c r="I1" s="424"/>
      <c r="L1" s="318" t="s">
        <v>1388</v>
      </c>
      <c r="Q1" s="316"/>
      <c r="R1" s="316"/>
    </row>
    <row r="2" spans="1:20">
      <c r="A2" s="1329"/>
      <c r="B2" s="1330"/>
      <c r="C2" s="1330"/>
      <c r="D2" s="1330"/>
      <c r="E2" s="1330"/>
      <c r="F2" s="1330"/>
      <c r="G2" s="316"/>
      <c r="H2" s="316"/>
      <c r="I2" s="424"/>
      <c r="Q2" s="316"/>
      <c r="R2" s="316"/>
    </row>
    <row r="3" spans="1:20" s="320" customFormat="1" ht="20.25" customHeight="1">
      <c r="A3" s="1331" t="s">
        <v>2587</v>
      </c>
      <c r="B3" s="1331"/>
      <c r="C3" s="1331"/>
      <c r="D3" s="1331"/>
      <c r="E3" s="1331"/>
      <c r="F3" s="1331"/>
      <c r="G3" s="1331"/>
      <c r="H3" s="1331"/>
      <c r="I3" s="1331"/>
      <c r="J3" s="1331"/>
      <c r="K3" s="1331"/>
      <c r="L3" s="1331"/>
      <c r="M3" s="1331"/>
      <c r="N3" s="1331"/>
      <c r="O3" s="1331"/>
      <c r="P3" s="1331"/>
      <c r="Q3" s="1331"/>
      <c r="R3" s="1331"/>
    </row>
    <row r="4" spans="1:20" s="320" customFormat="1" ht="20.25" customHeight="1">
      <c r="A4" s="1345" t="s">
        <v>2462</v>
      </c>
      <c r="B4" s="1345"/>
      <c r="C4" s="1345"/>
      <c r="D4" s="1345"/>
      <c r="E4" s="1345"/>
      <c r="F4" s="1345"/>
      <c r="G4" s="1345"/>
      <c r="H4" s="1345"/>
      <c r="I4" s="1345"/>
      <c r="J4" s="1345"/>
      <c r="K4" s="1345"/>
      <c r="L4" s="1345"/>
      <c r="M4" s="1345"/>
      <c r="N4" s="1345"/>
      <c r="O4" s="1345"/>
      <c r="P4" s="1345"/>
      <c r="Q4" s="1345"/>
      <c r="R4" s="1345"/>
    </row>
    <row r="5" spans="1:20" s="332" customFormat="1" ht="13.2">
      <c r="A5" s="439"/>
      <c r="B5" s="440"/>
      <c r="G5" s="440"/>
      <c r="I5" s="322"/>
      <c r="J5" s="322"/>
      <c r="K5" s="322"/>
      <c r="L5" s="322"/>
      <c r="M5" s="322"/>
      <c r="N5" s="322"/>
      <c r="Q5" s="1332" t="s">
        <v>1052</v>
      </c>
      <c r="R5" s="1332"/>
    </row>
    <row r="6" spans="1:20" s="323" customFormat="1" ht="31.5" customHeight="1">
      <c r="A6" s="1333" t="s">
        <v>267</v>
      </c>
      <c r="B6" s="1336" t="s">
        <v>347</v>
      </c>
      <c r="C6" s="1337" t="s">
        <v>1389</v>
      </c>
      <c r="D6" s="1338"/>
      <c r="E6" s="1339"/>
      <c r="F6" s="1340" t="s">
        <v>2589</v>
      </c>
      <c r="G6" s="1340"/>
      <c r="H6" s="1340"/>
      <c r="I6" s="1341" t="s">
        <v>2590</v>
      </c>
      <c r="J6" s="1342"/>
      <c r="K6" s="1342"/>
      <c r="L6" s="1342"/>
      <c r="M6" s="1342"/>
      <c r="N6" s="1342"/>
      <c r="O6" s="1343"/>
      <c r="P6" s="1340" t="s">
        <v>536</v>
      </c>
      <c r="Q6" s="1340"/>
      <c r="R6" s="1340"/>
    </row>
    <row r="7" spans="1:20" s="323" customFormat="1" ht="24" customHeight="1">
      <c r="A7" s="1334"/>
      <c r="B7" s="1334"/>
      <c r="C7" s="1344" t="s">
        <v>266</v>
      </c>
      <c r="D7" s="1344" t="s">
        <v>396</v>
      </c>
      <c r="E7" s="1344"/>
      <c r="F7" s="1344" t="s">
        <v>266</v>
      </c>
      <c r="G7" s="1344" t="s">
        <v>396</v>
      </c>
      <c r="H7" s="1344"/>
      <c r="I7" s="1333" t="s">
        <v>266</v>
      </c>
      <c r="J7" s="1346" t="s">
        <v>314</v>
      </c>
      <c r="K7" s="1347"/>
      <c r="L7" s="1348"/>
      <c r="M7" s="1346" t="s">
        <v>1321</v>
      </c>
      <c r="N7" s="1347"/>
      <c r="O7" s="1348"/>
      <c r="P7" s="1344" t="s">
        <v>266</v>
      </c>
      <c r="Q7" s="1344" t="s">
        <v>396</v>
      </c>
      <c r="R7" s="1344"/>
    </row>
    <row r="8" spans="1:20" s="323" customFormat="1" ht="52.5" customHeight="1">
      <c r="A8" s="1335"/>
      <c r="B8" s="1335"/>
      <c r="C8" s="1344"/>
      <c r="D8" s="422" t="s">
        <v>1320</v>
      </c>
      <c r="E8" s="422" t="s">
        <v>1321</v>
      </c>
      <c r="F8" s="1344"/>
      <c r="G8" s="422" t="s">
        <v>1320</v>
      </c>
      <c r="H8" s="422" t="s">
        <v>1321</v>
      </c>
      <c r="I8" s="1335"/>
      <c r="J8" s="324" t="s">
        <v>266</v>
      </c>
      <c r="K8" s="421" t="s">
        <v>1322</v>
      </c>
      <c r="L8" s="421" t="s">
        <v>1390</v>
      </c>
      <c r="M8" s="421" t="s">
        <v>266</v>
      </c>
      <c r="N8" s="421" t="s">
        <v>1322</v>
      </c>
      <c r="O8" s="421" t="s">
        <v>1390</v>
      </c>
      <c r="P8" s="1344"/>
      <c r="Q8" s="422" t="s">
        <v>1320</v>
      </c>
      <c r="R8" s="422" t="s">
        <v>1321</v>
      </c>
    </row>
    <row r="9" spans="1:20" s="326" customFormat="1" ht="23.25" customHeight="1">
      <c r="A9" s="558"/>
      <c r="B9" s="559" t="s">
        <v>266</v>
      </c>
      <c r="C9" s="550">
        <f>SUBTOTAL(9,C10:C52)</f>
        <v>0</v>
      </c>
      <c r="D9" s="550">
        <f>SUBTOTAL(9,D10:D52)</f>
        <v>0</v>
      </c>
      <c r="E9" s="550">
        <f>SUBTOTAL(9,E10:E52)</f>
        <v>0</v>
      </c>
      <c r="F9" s="546">
        <f>SUBTOTAL(9,F10:F61)</f>
        <v>23524000000</v>
      </c>
      <c r="G9" s="546">
        <f t="shared" ref="G9" si="0">SUBTOTAL(9,G10:G61)</f>
        <v>0</v>
      </c>
      <c r="H9" s="546">
        <f>SUBTOTAL(9,H10:H61)</f>
        <v>23524000000</v>
      </c>
      <c r="I9" s="546">
        <f t="shared" ref="I9" si="1">SUBTOTAL(9,I10:I61)</f>
        <v>72506564940</v>
      </c>
      <c r="J9" s="546">
        <f>SUBTOTAL(9,J10:J61)</f>
        <v>45415057305</v>
      </c>
      <c r="K9" s="546">
        <f>SUBTOTAL(9,K10:K61)</f>
        <v>45415057305</v>
      </c>
      <c r="L9" s="546">
        <f t="shared" ref="L9:N9" si="2">SUBTOTAL(9,L10:L61)</f>
        <v>0</v>
      </c>
      <c r="M9" s="546">
        <f t="shared" si="2"/>
        <v>27091507635</v>
      </c>
      <c r="N9" s="546">
        <f t="shared" si="2"/>
        <v>27091507635</v>
      </c>
      <c r="O9" s="555">
        <f>SUBTOTAL(9,O10:O52)</f>
        <v>0</v>
      </c>
      <c r="P9" s="547">
        <f>I9/F9*100</f>
        <v>308.22379246726746</v>
      </c>
      <c r="Q9" s="548"/>
      <c r="R9" s="548">
        <f>M9/H9*100</f>
        <v>115.16539548971264</v>
      </c>
      <c r="S9" s="325"/>
      <c r="T9" s="325" t="e">
        <f>#REF!-S9</f>
        <v>#REF!</v>
      </c>
    </row>
    <row r="10" spans="1:20" s="326" customFormat="1" ht="27" customHeight="1">
      <c r="A10" s="558" t="s">
        <v>273</v>
      </c>
      <c r="B10" s="560" t="s">
        <v>1391</v>
      </c>
      <c r="C10" s="550" t="e">
        <f>SUBTOTAL(9,#REF!)</f>
        <v>#REF!</v>
      </c>
      <c r="D10" s="550" t="e">
        <f>SUBTOTAL(9,#REF!)</f>
        <v>#REF!</v>
      </c>
      <c r="E10" s="550" t="e">
        <f>SUBTOTAL(9,#REF!)</f>
        <v>#REF!</v>
      </c>
      <c r="F10" s="546">
        <f>SUBTOTAL(9,F11:F30)</f>
        <v>18524000000</v>
      </c>
      <c r="G10" s="555">
        <f>SUBTOTAL(9,G11:G30)</f>
        <v>0</v>
      </c>
      <c r="H10" s="546">
        <f>SUBTOTAL(9,H11:H30)</f>
        <v>18524000000</v>
      </c>
      <c r="I10" s="546">
        <f>SUBTOTAL(9,I11:I33)</f>
        <v>21054399385</v>
      </c>
      <c r="J10" s="546">
        <f t="shared" ref="J10:L10" si="3">SUBTOTAL(9,J11:J30)</f>
        <v>0</v>
      </c>
      <c r="K10" s="546">
        <f t="shared" si="3"/>
        <v>0</v>
      </c>
      <c r="L10" s="546">
        <f t="shared" si="3"/>
        <v>0</v>
      </c>
      <c r="M10" s="546">
        <f>SUBTOTAL(9,M11:M33)</f>
        <v>21054399385</v>
      </c>
      <c r="N10" s="546">
        <f>SUBTOTAL(9,N11:N33)</f>
        <v>21054399385</v>
      </c>
      <c r="O10" s="546">
        <f t="shared" ref="O10" si="4">SUBTOTAL(9,O11:O30)</f>
        <v>0</v>
      </c>
      <c r="P10" s="547">
        <f>I10/F10*100</f>
        <v>113.6601132854675</v>
      </c>
      <c r="Q10" s="548"/>
      <c r="R10" s="548">
        <f>M10/H10*100</f>
        <v>113.6601132854675</v>
      </c>
      <c r="S10" s="325"/>
    </row>
    <row r="11" spans="1:20" s="329" customFormat="1" ht="30" customHeight="1">
      <c r="A11" s="563">
        <v>2</v>
      </c>
      <c r="B11" s="560" t="s">
        <v>2577</v>
      </c>
      <c r="C11" s="550">
        <f>SUBTOTAL(9,C12:C52)</f>
        <v>0</v>
      </c>
      <c r="D11" s="550">
        <f>SUBTOTAL(9,D12:D52)</f>
        <v>0</v>
      </c>
      <c r="E11" s="550">
        <f>SUBTOTAL(9,E12:E52)</f>
        <v>0</v>
      </c>
      <c r="F11" s="980">
        <f>SUBTOTAL(9,F12:F20)</f>
        <v>3350000000</v>
      </c>
      <c r="G11" s="555">
        <f t="shared" ref="G11" si="5">SUBTOTAL(9,G12:G30)</f>
        <v>0</v>
      </c>
      <c r="H11" s="546">
        <f>SUBTOTAL(9,H12:H30)</f>
        <v>18524000000</v>
      </c>
      <c r="I11" s="546">
        <f>SUBTOTAL(9,I12:I20)</f>
        <v>5137346404</v>
      </c>
      <c r="J11" s="546">
        <f t="shared" ref="J11:L11" si="6">SUBTOTAL(9,J12:J20)</f>
        <v>0</v>
      </c>
      <c r="K11" s="546">
        <f t="shared" si="6"/>
        <v>0</v>
      </c>
      <c r="L11" s="546">
        <f t="shared" si="6"/>
        <v>0</v>
      </c>
      <c r="M11" s="546">
        <f>SUBTOTAL(9,M12:M20)</f>
        <v>5137346404</v>
      </c>
      <c r="N11" s="546">
        <f>SUBTOTAL(9,N12:N20)</f>
        <v>5137346404</v>
      </c>
      <c r="O11" s="546">
        <f>SUBTOTAL(9,O12:O52)</f>
        <v>0</v>
      </c>
      <c r="P11" s="546">
        <f>I11/F11*100</f>
        <v>153.35362400000002</v>
      </c>
      <c r="Q11" s="550"/>
      <c r="R11" s="550">
        <f t="shared" ref="R11:R25" si="7">M11/H11*100</f>
        <v>27.733461477002809</v>
      </c>
      <c r="S11" s="328"/>
    </row>
    <row r="12" spans="1:20" s="327" customFormat="1" ht="27" customHeight="1">
      <c r="A12" s="564"/>
      <c r="B12" s="561" t="s">
        <v>2032</v>
      </c>
      <c r="C12" s="562"/>
      <c r="D12" s="562"/>
      <c r="E12" s="562"/>
      <c r="F12" s="977">
        <f>G12+H12</f>
        <v>1550000000</v>
      </c>
      <c r="G12" s="547"/>
      <c r="H12" s="547">
        <v>1550000000</v>
      </c>
      <c r="I12" s="547">
        <f t="shared" ref="I12:I33" si="8">J12+M12</f>
        <v>2788099700</v>
      </c>
      <c r="J12" s="545">
        <f>K12+L12</f>
        <v>0</v>
      </c>
      <c r="K12" s="547"/>
      <c r="L12" s="547"/>
      <c r="M12" s="549">
        <f>N12+O12</f>
        <v>2788099700</v>
      </c>
      <c r="N12" s="549">
        <f>2738099700+50000000</f>
        <v>2788099700</v>
      </c>
      <c r="O12" s="549"/>
      <c r="P12" s="547">
        <f t="shared" ref="P12:P24" si="9">I12/F12*100</f>
        <v>179.87740000000002</v>
      </c>
      <c r="Q12" s="548"/>
      <c r="R12" s="548">
        <f t="shared" si="7"/>
        <v>179.87740000000002</v>
      </c>
    </row>
    <row r="13" spans="1:20" s="327" customFormat="1" ht="27" customHeight="1">
      <c r="A13" s="564"/>
      <c r="B13" s="561" t="s">
        <v>2579</v>
      </c>
      <c r="C13" s="562"/>
      <c r="D13" s="562"/>
      <c r="E13" s="562"/>
      <c r="F13" s="977">
        <f t="shared" ref="F13:F14" si="10">G13+H13</f>
        <v>0</v>
      </c>
      <c r="G13" s="547"/>
      <c r="H13" s="547"/>
      <c r="I13" s="547">
        <f t="shared" si="8"/>
        <v>550495000</v>
      </c>
      <c r="J13" s="545">
        <f t="shared" ref="J13:J52" si="11">K13+L13</f>
        <v>0</v>
      </c>
      <c r="K13" s="547"/>
      <c r="L13" s="547"/>
      <c r="M13" s="549">
        <f t="shared" ref="M13:M52" si="12">N13+O13</f>
        <v>550495000</v>
      </c>
      <c r="N13" s="549">
        <v>550495000</v>
      </c>
      <c r="O13" s="549"/>
      <c r="P13" s="547"/>
      <c r="Q13" s="548"/>
      <c r="R13" s="548"/>
    </row>
    <row r="14" spans="1:20" s="327" customFormat="1" ht="27" customHeight="1">
      <c r="A14" s="564"/>
      <c r="B14" s="561" t="s">
        <v>2580</v>
      </c>
      <c r="C14" s="562"/>
      <c r="D14" s="562"/>
      <c r="E14" s="562"/>
      <c r="F14" s="977">
        <f t="shared" si="10"/>
        <v>500000000</v>
      </c>
      <c r="G14" s="547"/>
      <c r="H14" s="547">
        <v>500000000</v>
      </c>
      <c r="I14" s="547">
        <f t="shared" si="8"/>
        <v>497196000</v>
      </c>
      <c r="J14" s="545">
        <f t="shared" si="11"/>
        <v>0</v>
      </c>
      <c r="K14" s="547"/>
      <c r="L14" s="547"/>
      <c r="M14" s="549">
        <f t="shared" si="12"/>
        <v>497196000</v>
      </c>
      <c r="N14" s="549">
        <v>497196000</v>
      </c>
      <c r="O14" s="549"/>
      <c r="P14" s="547">
        <f t="shared" si="9"/>
        <v>99.4392</v>
      </c>
      <c r="Q14" s="548"/>
      <c r="R14" s="548">
        <f t="shared" si="7"/>
        <v>99.4392</v>
      </c>
    </row>
    <row r="15" spans="1:20" s="327" customFormat="1" ht="27" customHeight="1">
      <c r="A15" s="564"/>
      <c r="B15" s="561" t="s">
        <v>255</v>
      </c>
      <c r="C15" s="565"/>
      <c r="D15" s="565"/>
      <c r="E15" s="565"/>
      <c r="F15" s="977">
        <f>G15+H15</f>
        <v>1000000000</v>
      </c>
      <c r="G15" s="566"/>
      <c r="H15" s="547">
        <v>1000000000</v>
      </c>
      <c r="I15" s="547">
        <f t="shared" si="8"/>
        <v>1000000000</v>
      </c>
      <c r="J15" s="545">
        <f t="shared" si="11"/>
        <v>0</v>
      </c>
      <c r="K15" s="547"/>
      <c r="L15" s="547"/>
      <c r="M15" s="549">
        <f t="shared" si="12"/>
        <v>1000000000</v>
      </c>
      <c r="N15" s="549">
        <v>1000000000</v>
      </c>
      <c r="O15" s="549"/>
      <c r="P15" s="547">
        <f t="shared" si="9"/>
        <v>100</v>
      </c>
      <c r="Q15" s="548"/>
      <c r="R15" s="548">
        <f t="shared" si="7"/>
        <v>100</v>
      </c>
    </row>
    <row r="16" spans="1:20" s="327" customFormat="1" ht="27" customHeight="1">
      <c r="A16" s="564"/>
      <c r="B16" s="561" t="s">
        <v>913</v>
      </c>
      <c r="C16" s="562"/>
      <c r="D16" s="562"/>
      <c r="E16" s="562"/>
      <c r="F16" s="977">
        <f t="shared" ref="F16:F18" si="13">G16+H16</f>
        <v>0</v>
      </c>
      <c r="G16" s="547"/>
      <c r="H16" s="547"/>
      <c r="I16" s="547">
        <f t="shared" si="8"/>
        <v>1555704</v>
      </c>
      <c r="J16" s="545">
        <f t="shared" si="11"/>
        <v>0</v>
      </c>
      <c r="K16" s="547"/>
      <c r="L16" s="547"/>
      <c r="M16" s="549">
        <f t="shared" si="12"/>
        <v>1555704</v>
      </c>
      <c r="N16" s="549">
        <v>1555704</v>
      </c>
      <c r="O16" s="549"/>
      <c r="P16" s="547"/>
      <c r="Q16" s="548"/>
      <c r="R16" s="548"/>
    </row>
    <row r="17" spans="1:18" s="327" customFormat="1" ht="27" customHeight="1">
      <c r="A17" s="564"/>
      <c r="B17" s="561" t="s">
        <v>1149</v>
      </c>
      <c r="C17" s="562"/>
      <c r="D17" s="562"/>
      <c r="E17" s="562"/>
      <c r="F17" s="977">
        <f t="shared" si="13"/>
        <v>50000000</v>
      </c>
      <c r="G17" s="547"/>
      <c r="H17" s="547">
        <v>50000000</v>
      </c>
      <c r="I17" s="547">
        <f t="shared" si="8"/>
        <v>50000000</v>
      </c>
      <c r="J17" s="545">
        <f t="shared" si="11"/>
        <v>0</v>
      </c>
      <c r="K17" s="547"/>
      <c r="L17" s="547"/>
      <c r="M17" s="549">
        <f t="shared" si="12"/>
        <v>50000000</v>
      </c>
      <c r="N17" s="549">
        <v>50000000</v>
      </c>
      <c r="O17" s="549"/>
      <c r="P17" s="547">
        <f t="shared" si="9"/>
        <v>100</v>
      </c>
      <c r="Q17" s="548"/>
      <c r="R17" s="548">
        <f t="shared" si="7"/>
        <v>100</v>
      </c>
    </row>
    <row r="18" spans="1:18" s="327" customFormat="1" ht="27" customHeight="1">
      <c r="A18" s="567"/>
      <c r="B18" s="556" t="s">
        <v>935</v>
      </c>
      <c r="C18" s="568"/>
      <c r="D18" s="568"/>
      <c r="E18" s="568"/>
      <c r="F18" s="977">
        <f t="shared" si="13"/>
        <v>150000000</v>
      </c>
      <c r="G18" s="552"/>
      <c r="H18" s="552">
        <v>150000000</v>
      </c>
      <c r="I18" s="547">
        <f t="shared" si="8"/>
        <v>150000000</v>
      </c>
      <c r="J18" s="554"/>
      <c r="K18" s="552"/>
      <c r="L18" s="552"/>
      <c r="M18" s="549">
        <f t="shared" si="12"/>
        <v>150000000</v>
      </c>
      <c r="N18" s="551">
        <v>150000000</v>
      </c>
      <c r="O18" s="551"/>
      <c r="P18" s="552"/>
      <c r="Q18" s="553"/>
      <c r="R18" s="553"/>
    </row>
    <row r="19" spans="1:18" s="327" customFormat="1" ht="27" customHeight="1">
      <c r="A19" s="564"/>
      <c r="B19" s="561" t="s">
        <v>1531</v>
      </c>
      <c r="C19" s="562"/>
      <c r="D19" s="562"/>
      <c r="E19" s="562"/>
      <c r="F19" s="977">
        <f>G19+H19</f>
        <v>50000000</v>
      </c>
      <c r="G19" s="547"/>
      <c r="H19" s="547">
        <v>50000000</v>
      </c>
      <c r="I19" s="547">
        <f t="shared" si="8"/>
        <v>50000000</v>
      </c>
      <c r="J19" s="545">
        <f t="shared" si="11"/>
        <v>0</v>
      </c>
      <c r="K19" s="547"/>
      <c r="L19" s="547"/>
      <c r="M19" s="549">
        <f t="shared" si="12"/>
        <v>50000000</v>
      </c>
      <c r="N19" s="549">
        <v>50000000</v>
      </c>
      <c r="O19" s="549"/>
      <c r="P19" s="547">
        <f t="shared" si="9"/>
        <v>100</v>
      </c>
      <c r="Q19" s="548"/>
      <c r="R19" s="548">
        <f t="shared" si="7"/>
        <v>100</v>
      </c>
    </row>
    <row r="20" spans="1:18" s="327" customFormat="1" ht="27" customHeight="1">
      <c r="A20" s="564"/>
      <c r="B20" s="561" t="s">
        <v>1535</v>
      </c>
      <c r="C20" s="562"/>
      <c r="D20" s="562"/>
      <c r="E20" s="562"/>
      <c r="F20" s="977">
        <f t="shared" ref="F20:F33" si="14">G20+H20</f>
        <v>50000000</v>
      </c>
      <c r="G20" s="547"/>
      <c r="H20" s="547">
        <v>50000000</v>
      </c>
      <c r="I20" s="547">
        <f t="shared" si="8"/>
        <v>50000000</v>
      </c>
      <c r="J20" s="545"/>
      <c r="K20" s="547"/>
      <c r="L20" s="547"/>
      <c r="M20" s="549">
        <f t="shared" si="12"/>
        <v>50000000</v>
      </c>
      <c r="N20" s="549">
        <v>50000000</v>
      </c>
      <c r="O20" s="549"/>
      <c r="P20" s="547">
        <f t="shared" si="9"/>
        <v>100</v>
      </c>
      <c r="Q20" s="548"/>
      <c r="R20" s="548">
        <f t="shared" si="7"/>
        <v>100</v>
      </c>
    </row>
    <row r="21" spans="1:18" s="327" customFormat="1" ht="27" customHeight="1">
      <c r="A21" s="563">
        <v>2</v>
      </c>
      <c r="B21" s="560" t="s">
        <v>2578</v>
      </c>
      <c r="C21" s="550">
        <f>SUBTOTAL(9,C22:C62)</f>
        <v>0</v>
      </c>
      <c r="D21" s="550">
        <f>SUBTOTAL(9,D22:D62)</f>
        <v>0</v>
      </c>
      <c r="E21" s="550">
        <f>SUBTOTAL(9,E22:E62)</f>
        <v>0</v>
      </c>
      <c r="F21" s="980">
        <f>SUBTOTAL(9,F22:F33)</f>
        <v>15674000000</v>
      </c>
      <c r="G21" s="546">
        <f t="shared" ref="G21:H21" si="15">SUBTOTAL(9,G22:G30)</f>
        <v>0</v>
      </c>
      <c r="H21" s="546">
        <f t="shared" si="15"/>
        <v>15174000000</v>
      </c>
      <c r="I21" s="546">
        <f>SUBTOTAL(9,I22:I33)</f>
        <v>15917052981</v>
      </c>
      <c r="J21" s="546">
        <f t="shared" ref="J21" si="16">SUBTOTAL(9,J22:J30)</f>
        <v>0</v>
      </c>
      <c r="K21" s="546">
        <f t="shared" ref="K21:L21" si="17">SUBTOTAL(9,K22:K30)</f>
        <v>0</v>
      </c>
      <c r="L21" s="546">
        <f t="shared" si="17"/>
        <v>0</v>
      </c>
      <c r="M21" s="546">
        <f t="shared" ref="M21" si="18">SUBTOTAL(9,M22:M30)</f>
        <v>15417052981</v>
      </c>
      <c r="N21" s="546">
        <f t="shared" ref="N21" si="19">SUBTOTAL(9,N22:N30)</f>
        <v>15417052981</v>
      </c>
      <c r="O21" s="549"/>
      <c r="P21" s="547">
        <f t="shared" si="9"/>
        <v>101.5506761579686</v>
      </c>
      <c r="Q21" s="548"/>
      <c r="R21" s="548">
        <f t="shared" si="7"/>
        <v>101.6017726439963</v>
      </c>
    </row>
    <row r="22" spans="1:18" s="327" customFormat="1" ht="27" customHeight="1">
      <c r="A22" s="564"/>
      <c r="B22" s="561" t="s">
        <v>2581</v>
      </c>
      <c r="C22" s="562"/>
      <c r="D22" s="562"/>
      <c r="E22" s="562"/>
      <c r="F22" s="977">
        <f t="shared" si="14"/>
        <v>5204000000</v>
      </c>
      <c r="G22" s="547"/>
      <c r="H22" s="547">
        <f>2724000000+2480000000</f>
        <v>5204000000</v>
      </c>
      <c r="I22" s="547">
        <f t="shared" si="8"/>
        <v>5434097481</v>
      </c>
      <c r="J22" s="545">
        <f t="shared" si="11"/>
        <v>0</v>
      </c>
      <c r="K22" s="547"/>
      <c r="L22" s="547"/>
      <c r="M22" s="549">
        <f t="shared" si="12"/>
        <v>5434097481</v>
      </c>
      <c r="N22" s="549">
        <f>2723999904+2710097577</f>
        <v>5434097481</v>
      </c>
      <c r="O22" s="549"/>
      <c r="P22" s="547">
        <f t="shared" si="9"/>
        <v>104.42155036510377</v>
      </c>
      <c r="Q22" s="548"/>
      <c r="R22" s="548">
        <f t="shared" si="7"/>
        <v>104.42155036510377</v>
      </c>
    </row>
    <row r="23" spans="1:18" s="327" customFormat="1" ht="27" customHeight="1">
      <c r="A23" s="564"/>
      <c r="B23" s="561" t="s">
        <v>2582</v>
      </c>
      <c r="C23" s="565"/>
      <c r="D23" s="565"/>
      <c r="E23" s="565"/>
      <c r="F23" s="977">
        <f t="shared" si="14"/>
        <v>5800000000</v>
      </c>
      <c r="G23" s="566"/>
      <c r="H23" s="547">
        <v>5800000000</v>
      </c>
      <c r="I23" s="547">
        <f t="shared" si="8"/>
        <v>5781860000</v>
      </c>
      <c r="J23" s="545">
        <f t="shared" si="11"/>
        <v>0</v>
      </c>
      <c r="K23" s="547"/>
      <c r="L23" s="547"/>
      <c r="M23" s="549">
        <f t="shared" si="12"/>
        <v>5781860000</v>
      </c>
      <c r="N23" s="549">
        <v>5781860000</v>
      </c>
      <c r="O23" s="549"/>
      <c r="P23" s="547">
        <f t="shared" si="9"/>
        <v>99.687241379310336</v>
      </c>
      <c r="Q23" s="548"/>
      <c r="R23" s="548">
        <f t="shared" si="7"/>
        <v>99.687241379310336</v>
      </c>
    </row>
    <row r="24" spans="1:18" s="327" customFormat="1" ht="27" customHeight="1">
      <c r="A24" s="567"/>
      <c r="B24" s="556" t="s">
        <v>919</v>
      </c>
      <c r="C24" s="569"/>
      <c r="D24" s="569"/>
      <c r="E24" s="569"/>
      <c r="F24" s="981">
        <f t="shared" si="14"/>
        <v>900000000</v>
      </c>
      <c r="G24" s="570"/>
      <c r="H24" s="552">
        <v>900000000</v>
      </c>
      <c r="I24" s="557">
        <f t="shared" si="8"/>
        <v>896456000</v>
      </c>
      <c r="J24" s="545">
        <f t="shared" si="11"/>
        <v>0</v>
      </c>
      <c r="K24" s="552"/>
      <c r="L24" s="552"/>
      <c r="M24" s="549">
        <f t="shared" si="12"/>
        <v>896456000</v>
      </c>
      <c r="N24" s="551">
        <v>896456000</v>
      </c>
      <c r="O24" s="551"/>
      <c r="P24" s="552">
        <f t="shared" si="9"/>
        <v>99.606222222222215</v>
      </c>
      <c r="Q24" s="553"/>
      <c r="R24" s="553">
        <f t="shared" si="7"/>
        <v>99.606222222222215</v>
      </c>
    </row>
    <row r="25" spans="1:18" s="327" customFormat="1" ht="27" customHeight="1">
      <c r="A25" s="567"/>
      <c r="B25" s="556" t="s">
        <v>1411</v>
      </c>
      <c r="C25" s="569"/>
      <c r="D25" s="569"/>
      <c r="E25" s="569"/>
      <c r="F25" s="981">
        <f t="shared" si="14"/>
        <v>900000000</v>
      </c>
      <c r="G25" s="570"/>
      <c r="H25" s="552">
        <v>900000000</v>
      </c>
      <c r="I25" s="557">
        <f t="shared" si="8"/>
        <v>892113000</v>
      </c>
      <c r="J25" s="545">
        <f t="shared" si="11"/>
        <v>0</v>
      </c>
      <c r="K25" s="552"/>
      <c r="L25" s="552"/>
      <c r="M25" s="545">
        <f t="shared" si="12"/>
        <v>892113000</v>
      </c>
      <c r="N25" s="551">
        <v>892113000</v>
      </c>
      <c r="O25" s="551"/>
      <c r="P25" s="552"/>
      <c r="Q25" s="553"/>
      <c r="R25" s="553">
        <f t="shared" si="7"/>
        <v>99.123666666666665</v>
      </c>
    </row>
    <row r="26" spans="1:18" s="327" customFormat="1" ht="27" customHeight="1">
      <c r="A26" s="567"/>
      <c r="B26" s="556" t="s">
        <v>1532</v>
      </c>
      <c r="C26" s="569"/>
      <c r="D26" s="569"/>
      <c r="E26" s="569"/>
      <c r="F26" s="981">
        <f t="shared" si="14"/>
        <v>150000000</v>
      </c>
      <c r="G26" s="570"/>
      <c r="H26" s="552">
        <v>150000000</v>
      </c>
      <c r="I26" s="557">
        <f t="shared" si="8"/>
        <v>150000000</v>
      </c>
      <c r="J26" s="545">
        <f t="shared" si="11"/>
        <v>0</v>
      </c>
      <c r="K26" s="552"/>
      <c r="L26" s="552"/>
      <c r="M26" s="545">
        <f t="shared" si="12"/>
        <v>150000000</v>
      </c>
      <c r="N26" s="551">
        <v>150000000</v>
      </c>
      <c r="O26" s="551"/>
      <c r="P26" s="552"/>
      <c r="Q26" s="553"/>
      <c r="R26" s="553"/>
    </row>
    <row r="27" spans="1:18" s="327" customFormat="1" ht="27" customHeight="1">
      <c r="A27" s="567"/>
      <c r="B27" s="556" t="s">
        <v>1533</v>
      </c>
      <c r="C27" s="569"/>
      <c r="D27" s="569"/>
      <c r="E27" s="569"/>
      <c r="F27" s="981">
        <f t="shared" si="14"/>
        <v>150000000</v>
      </c>
      <c r="G27" s="570"/>
      <c r="H27" s="552">
        <v>150000000</v>
      </c>
      <c r="I27" s="557">
        <f t="shared" si="8"/>
        <v>150000000</v>
      </c>
      <c r="J27" s="545">
        <f t="shared" si="11"/>
        <v>0</v>
      </c>
      <c r="K27" s="552"/>
      <c r="L27" s="552"/>
      <c r="M27" s="545">
        <f t="shared" si="12"/>
        <v>150000000</v>
      </c>
      <c r="N27" s="551">
        <v>150000000</v>
      </c>
      <c r="O27" s="551"/>
      <c r="P27" s="552"/>
      <c r="Q27" s="553"/>
      <c r="R27" s="553"/>
    </row>
    <row r="28" spans="1:18" s="327" customFormat="1" ht="27" customHeight="1">
      <c r="A28" s="567"/>
      <c r="B28" s="556" t="s">
        <v>2583</v>
      </c>
      <c r="C28" s="569"/>
      <c r="D28" s="569"/>
      <c r="E28" s="569"/>
      <c r="F28" s="981">
        <f t="shared" si="14"/>
        <v>450000000</v>
      </c>
      <c r="G28" s="570"/>
      <c r="H28" s="552">
        <v>450000000</v>
      </c>
      <c r="I28" s="557">
        <f t="shared" si="8"/>
        <v>493500000</v>
      </c>
      <c r="J28" s="545">
        <f t="shared" si="11"/>
        <v>0</v>
      </c>
      <c r="K28" s="552"/>
      <c r="L28" s="552"/>
      <c r="M28" s="545">
        <f t="shared" si="12"/>
        <v>493500000</v>
      </c>
      <c r="N28" s="551">
        <v>493500000</v>
      </c>
      <c r="O28" s="551"/>
      <c r="P28" s="552"/>
      <c r="Q28" s="553"/>
      <c r="R28" s="553"/>
    </row>
    <row r="29" spans="1:18" s="327" customFormat="1" ht="27" customHeight="1">
      <c r="A29" s="567"/>
      <c r="B29" s="556" t="s">
        <v>2584</v>
      </c>
      <c r="C29" s="569"/>
      <c r="D29" s="569"/>
      <c r="E29" s="569"/>
      <c r="F29" s="981">
        <f t="shared" si="14"/>
        <v>50000000</v>
      </c>
      <c r="G29" s="570"/>
      <c r="H29" s="552">
        <v>50000000</v>
      </c>
      <c r="I29" s="557">
        <f t="shared" si="8"/>
        <v>50000000</v>
      </c>
      <c r="J29" s="545">
        <f t="shared" si="11"/>
        <v>0</v>
      </c>
      <c r="K29" s="552"/>
      <c r="L29" s="552"/>
      <c r="M29" s="545">
        <f t="shared" si="12"/>
        <v>50000000</v>
      </c>
      <c r="N29" s="551">
        <v>50000000</v>
      </c>
      <c r="O29" s="551"/>
      <c r="P29" s="552"/>
      <c r="Q29" s="553"/>
      <c r="R29" s="553"/>
    </row>
    <row r="30" spans="1:18" s="327" customFormat="1" ht="27" customHeight="1">
      <c r="A30" s="564"/>
      <c r="B30" s="561" t="s">
        <v>913</v>
      </c>
      <c r="C30" s="562">
        <f>D30+E30</f>
        <v>0</v>
      </c>
      <c r="D30" s="562"/>
      <c r="E30" s="562"/>
      <c r="F30" s="977">
        <f t="shared" si="14"/>
        <v>1570000000</v>
      </c>
      <c r="G30" s="566"/>
      <c r="H30" s="547">
        <v>1570000000</v>
      </c>
      <c r="I30" s="557">
        <f t="shared" si="8"/>
        <v>1569026500</v>
      </c>
      <c r="J30" s="545">
        <f t="shared" si="11"/>
        <v>0</v>
      </c>
      <c r="K30" s="547"/>
      <c r="L30" s="547"/>
      <c r="M30" s="545">
        <f t="shared" si="12"/>
        <v>1569026500</v>
      </c>
      <c r="N30" s="547">
        <v>1569026500</v>
      </c>
      <c r="O30" s="549"/>
      <c r="P30" s="547"/>
      <c r="Q30" s="548"/>
      <c r="R30" s="548"/>
    </row>
    <row r="31" spans="1:18" s="327" customFormat="1" ht="27" customHeight="1">
      <c r="A31" s="564"/>
      <c r="B31" s="561" t="s">
        <v>1392</v>
      </c>
      <c r="C31" s="562"/>
      <c r="D31" s="562"/>
      <c r="E31" s="562"/>
      <c r="F31" s="977">
        <f t="shared" si="14"/>
        <v>200000000</v>
      </c>
      <c r="G31" s="566"/>
      <c r="H31" s="547">
        <v>200000000</v>
      </c>
      <c r="I31" s="557">
        <f t="shared" si="8"/>
        <v>200000000</v>
      </c>
      <c r="J31" s="545"/>
      <c r="K31" s="547"/>
      <c r="L31" s="547"/>
      <c r="M31" s="545">
        <f t="shared" si="12"/>
        <v>200000000</v>
      </c>
      <c r="N31" s="547">
        <v>200000000</v>
      </c>
      <c r="O31" s="549"/>
      <c r="P31" s="547"/>
      <c r="Q31" s="548"/>
      <c r="R31" s="548"/>
    </row>
    <row r="32" spans="1:18" s="327" customFormat="1" ht="27" customHeight="1">
      <c r="A32" s="564"/>
      <c r="B32" s="561" t="s">
        <v>1151</v>
      </c>
      <c r="C32" s="562"/>
      <c r="D32" s="562"/>
      <c r="E32" s="562"/>
      <c r="F32" s="977">
        <f t="shared" si="14"/>
        <v>150000000</v>
      </c>
      <c r="G32" s="566"/>
      <c r="H32" s="547">
        <v>150000000</v>
      </c>
      <c r="I32" s="557">
        <f t="shared" si="8"/>
        <v>150000000</v>
      </c>
      <c r="J32" s="545"/>
      <c r="K32" s="547"/>
      <c r="L32" s="547"/>
      <c r="M32" s="545">
        <f t="shared" si="12"/>
        <v>150000000</v>
      </c>
      <c r="N32" s="547">
        <v>150000000</v>
      </c>
      <c r="O32" s="549"/>
      <c r="P32" s="547"/>
      <c r="Q32" s="548"/>
      <c r="R32" s="548"/>
    </row>
    <row r="33" spans="1:18" s="327" customFormat="1" ht="27" customHeight="1">
      <c r="A33" s="564"/>
      <c r="B33" s="561" t="s">
        <v>2585</v>
      </c>
      <c r="C33" s="562"/>
      <c r="D33" s="562"/>
      <c r="E33" s="562"/>
      <c r="F33" s="977">
        <f t="shared" si="14"/>
        <v>150000000</v>
      </c>
      <c r="G33" s="566"/>
      <c r="H33" s="547">
        <v>150000000</v>
      </c>
      <c r="I33" s="557">
        <f t="shared" si="8"/>
        <v>150000000</v>
      </c>
      <c r="J33" s="545"/>
      <c r="K33" s="547"/>
      <c r="L33" s="547"/>
      <c r="M33" s="545">
        <f t="shared" si="12"/>
        <v>150000000</v>
      </c>
      <c r="N33" s="547">
        <v>150000000</v>
      </c>
      <c r="O33" s="549"/>
      <c r="P33" s="547"/>
      <c r="Q33" s="548"/>
      <c r="R33" s="548"/>
    </row>
    <row r="34" spans="1:18" s="328" customFormat="1" ht="27" customHeight="1">
      <c r="A34" s="563" t="s">
        <v>274</v>
      </c>
      <c r="B34" s="560" t="s">
        <v>1393</v>
      </c>
      <c r="C34" s="550">
        <f>SUBTOTAL(9,C35:C52)</f>
        <v>0</v>
      </c>
      <c r="D34" s="550">
        <f>SUBTOTAL(9,D35:D52)</f>
        <v>0</v>
      </c>
      <c r="E34" s="550">
        <f>SUBTOTAL(9,E35:E52)</f>
        <v>0</v>
      </c>
      <c r="F34" s="980">
        <f>SUBTOTAL(9,F35:F52)</f>
        <v>0</v>
      </c>
      <c r="G34" s="546">
        <f t="shared" ref="G34:O34" si="20">SUBTOTAL(9,G35:G52)</f>
        <v>0</v>
      </c>
      <c r="H34" s="546">
        <f t="shared" si="20"/>
        <v>0</v>
      </c>
      <c r="I34" s="546">
        <f>SUBTOTAL(9,I35:I61)</f>
        <v>51452165555</v>
      </c>
      <c r="J34" s="546">
        <f t="shared" si="20"/>
        <v>45415057305</v>
      </c>
      <c r="K34" s="546">
        <f t="shared" si="20"/>
        <v>45415057305</v>
      </c>
      <c r="L34" s="546">
        <f t="shared" si="20"/>
        <v>0</v>
      </c>
      <c r="M34" s="546">
        <f>SUBTOTAL(9,M35:M61)</f>
        <v>6037108250</v>
      </c>
      <c r="N34" s="546">
        <f>SUBTOTAL(9,N35:N61)</f>
        <v>6037108250</v>
      </c>
      <c r="O34" s="546">
        <f t="shared" si="20"/>
        <v>0</v>
      </c>
      <c r="P34" s="546"/>
      <c r="Q34" s="550"/>
      <c r="R34" s="550"/>
    </row>
    <row r="35" spans="1:18" s="327" customFormat="1" ht="27" customHeight="1">
      <c r="A35" s="564"/>
      <c r="B35" s="560" t="s">
        <v>2586</v>
      </c>
      <c r="C35" s="562"/>
      <c r="D35" s="562"/>
      <c r="E35" s="562"/>
      <c r="F35" s="980">
        <f>SUBTOTAL(9,F36:F43)</f>
        <v>0</v>
      </c>
      <c r="G35" s="546">
        <f>SUBTOTAL(9,G36:G43)</f>
        <v>0</v>
      </c>
      <c r="H35" s="546">
        <f>SUBTOTAL(9,H36:H43)</f>
        <v>0</v>
      </c>
      <c r="I35" s="546">
        <f>SUBTOTAL(9,I36:I43)</f>
        <v>16631891700</v>
      </c>
      <c r="J35" s="546">
        <f t="shared" ref="J35:O35" si="21">SUBTOTAL(9,J36:J43)</f>
        <v>16086244700</v>
      </c>
      <c r="K35" s="546">
        <f t="shared" si="21"/>
        <v>16086244700</v>
      </c>
      <c r="L35" s="546">
        <f t="shared" si="21"/>
        <v>0</v>
      </c>
      <c r="M35" s="546">
        <f t="shared" si="21"/>
        <v>545647000</v>
      </c>
      <c r="N35" s="546">
        <f t="shared" si="21"/>
        <v>545647000</v>
      </c>
      <c r="O35" s="546">
        <f t="shared" si="21"/>
        <v>0</v>
      </c>
      <c r="P35" s="547"/>
      <c r="Q35" s="548"/>
      <c r="R35" s="548"/>
    </row>
    <row r="36" spans="1:18" s="327" customFormat="1" ht="27" customHeight="1">
      <c r="A36" s="564"/>
      <c r="B36" s="561" t="s">
        <v>1379</v>
      </c>
      <c r="C36" s="562"/>
      <c r="D36" s="562"/>
      <c r="E36" s="562"/>
      <c r="F36" s="977">
        <f>G36+H36</f>
        <v>0</v>
      </c>
      <c r="G36" s="547"/>
      <c r="H36" s="547"/>
      <c r="I36" s="547">
        <f t="shared" ref="I36:I52" si="22">J36+M36</f>
        <v>13583242700</v>
      </c>
      <c r="J36" s="549">
        <f t="shared" si="11"/>
        <v>13583242700</v>
      </c>
      <c r="K36" s="547">
        <f>10930838200+2652404500</f>
        <v>13583242700</v>
      </c>
      <c r="L36" s="547"/>
      <c r="M36" s="549">
        <f t="shared" si="12"/>
        <v>0</v>
      </c>
      <c r="N36" s="549"/>
      <c r="O36" s="549"/>
      <c r="P36" s="547"/>
      <c r="Q36" s="548"/>
      <c r="R36" s="548"/>
    </row>
    <row r="37" spans="1:18" s="327" customFormat="1" ht="27" customHeight="1">
      <c r="A37" s="564"/>
      <c r="B37" s="561" t="s">
        <v>1355</v>
      </c>
      <c r="C37" s="562"/>
      <c r="D37" s="562"/>
      <c r="E37" s="562"/>
      <c r="F37" s="977">
        <f t="shared" ref="F37:F43" si="23">G37+H37</f>
        <v>0</v>
      </c>
      <c r="G37" s="547"/>
      <c r="H37" s="547"/>
      <c r="I37" s="547">
        <f t="shared" si="22"/>
        <v>686855000</v>
      </c>
      <c r="J37" s="549">
        <f t="shared" si="11"/>
        <v>595320000</v>
      </c>
      <c r="K37" s="547">
        <v>595320000</v>
      </c>
      <c r="L37" s="547"/>
      <c r="M37" s="549">
        <f t="shared" si="12"/>
        <v>91535000</v>
      </c>
      <c r="N37" s="549">
        <v>91535000</v>
      </c>
      <c r="O37" s="549"/>
      <c r="P37" s="547"/>
      <c r="Q37" s="548"/>
      <c r="R37" s="548"/>
    </row>
    <row r="38" spans="1:18" s="327" customFormat="1" ht="27" customHeight="1">
      <c r="A38" s="564"/>
      <c r="B38" s="561" t="s">
        <v>1356</v>
      </c>
      <c r="C38" s="562"/>
      <c r="D38" s="562"/>
      <c r="E38" s="562"/>
      <c r="F38" s="977">
        <f t="shared" si="23"/>
        <v>0</v>
      </c>
      <c r="G38" s="547"/>
      <c r="H38" s="547"/>
      <c r="I38" s="547">
        <f t="shared" si="22"/>
        <v>1695095000</v>
      </c>
      <c r="J38" s="549">
        <f t="shared" si="11"/>
        <v>1395095000</v>
      </c>
      <c r="K38" s="547">
        <f>1321149000+73946000</f>
        <v>1395095000</v>
      </c>
      <c r="L38" s="547"/>
      <c r="M38" s="549">
        <f t="shared" si="12"/>
        <v>300000000</v>
      </c>
      <c r="N38" s="549">
        <v>300000000</v>
      </c>
      <c r="O38" s="549"/>
      <c r="P38" s="547"/>
      <c r="Q38" s="548"/>
      <c r="R38" s="548"/>
    </row>
    <row r="39" spans="1:18" s="327" customFormat="1" ht="27" customHeight="1">
      <c r="A39" s="564"/>
      <c r="B39" s="561" t="s">
        <v>1380</v>
      </c>
      <c r="C39" s="562"/>
      <c r="D39" s="562"/>
      <c r="E39" s="562"/>
      <c r="F39" s="977">
        <f t="shared" si="23"/>
        <v>0</v>
      </c>
      <c r="G39" s="547"/>
      <c r="H39" s="547"/>
      <c r="I39" s="547">
        <f t="shared" si="22"/>
        <v>98000000</v>
      </c>
      <c r="J39" s="549">
        <f t="shared" si="11"/>
        <v>0</v>
      </c>
      <c r="K39" s="547"/>
      <c r="L39" s="547"/>
      <c r="M39" s="549">
        <f t="shared" si="12"/>
        <v>98000000</v>
      </c>
      <c r="N39" s="549">
        <v>98000000</v>
      </c>
      <c r="O39" s="549"/>
      <c r="P39" s="547"/>
      <c r="Q39" s="548"/>
      <c r="R39" s="548"/>
    </row>
    <row r="40" spans="1:18" s="327" customFormat="1" ht="27" customHeight="1">
      <c r="A40" s="564"/>
      <c r="B40" s="561" t="s">
        <v>1358</v>
      </c>
      <c r="C40" s="562"/>
      <c r="D40" s="562"/>
      <c r="E40" s="562"/>
      <c r="F40" s="977">
        <f t="shared" si="23"/>
        <v>0</v>
      </c>
      <c r="G40" s="547"/>
      <c r="H40" s="547"/>
      <c r="I40" s="547">
        <f t="shared" si="22"/>
        <v>62587000</v>
      </c>
      <c r="J40" s="549">
        <f t="shared" si="11"/>
        <v>62587000</v>
      </c>
      <c r="K40" s="547">
        <f>41940000+20647000</f>
        <v>62587000</v>
      </c>
      <c r="L40" s="547"/>
      <c r="M40" s="549">
        <f t="shared" si="12"/>
        <v>0</v>
      </c>
      <c r="N40" s="549"/>
      <c r="O40" s="549"/>
      <c r="P40" s="547"/>
      <c r="Q40" s="548"/>
      <c r="R40" s="548"/>
    </row>
    <row r="41" spans="1:18" s="327" customFormat="1" ht="27" customHeight="1">
      <c r="A41" s="564"/>
      <c r="B41" s="561" t="s">
        <v>1381</v>
      </c>
      <c r="C41" s="562"/>
      <c r="D41" s="562"/>
      <c r="E41" s="562"/>
      <c r="F41" s="977">
        <f t="shared" si="23"/>
        <v>0</v>
      </c>
      <c r="G41" s="547"/>
      <c r="H41" s="547"/>
      <c r="I41" s="547">
        <f t="shared" si="22"/>
        <v>0</v>
      </c>
      <c r="J41" s="549">
        <f t="shared" si="11"/>
        <v>0</v>
      </c>
      <c r="K41" s="547"/>
      <c r="L41" s="547"/>
      <c r="M41" s="545">
        <f t="shared" si="12"/>
        <v>0</v>
      </c>
      <c r="N41" s="545">
        <v>0</v>
      </c>
      <c r="O41" s="549"/>
      <c r="P41" s="547"/>
      <c r="Q41" s="548"/>
      <c r="R41" s="548"/>
    </row>
    <row r="42" spans="1:18" s="327" customFormat="1" ht="27" customHeight="1">
      <c r="A42" s="564"/>
      <c r="B42" s="561" t="s">
        <v>1360</v>
      </c>
      <c r="C42" s="562"/>
      <c r="D42" s="562"/>
      <c r="E42" s="562"/>
      <c r="F42" s="977">
        <f t="shared" si="23"/>
        <v>0</v>
      </c>
      <c r="G42" s="547"/>
      <c r="H42" s="547"/>
      <c r="I42" s="547">
        <f t="shared" si="22"/>
        <v>450000000</v>
      </c>
      <c r="J42" s="549">
        <f t="shared" si="11"/>
        <v>450000000</v>
      </c>
      <c r="K42" s="547">
        <v>450000000</v>
      </c>
      <c r="L42" s="547"/>
      <c r="M42" s="549">
        <f t="shared" si="12"/>
        <v>0</v>
      </c>
      <c r="N42" s="549"/>
      <c r="O42" s="549"/>
      <c r="P42" s="547"/>
      <c r="Q42" s="548"/>
      <c r="R42" s="548"/>
    </row>
    <row r="43" spans="1:18" s="327" customFormat="1" ht="27" customHeight="1">
      <c r="A43" s="564"/>
      <c r="B43" s="561" t="s">
        <v>1361</v>
      </c>
      <c r="C43" s="562"/>
      <c r="D43" s="562"/>
      <c r="E43" s="562"/>
      <c r="F43" s="977">
        <f t="shared" si="23"/>
        <v>0</v>
      </c>
      <c r="G43" s="547"/>
      <c r="H43" s="547"/>
      <c r="I43" s="547">
        <f t="shared" si="22"/>
        <v>56112000</v>
      </c>
      <c r="J43" s="549">
        <f t="shared" si="11"/>
        <v>0</v>
      </c>
      <c r="K43" s="547"/>
      <c r="L43" s="547"/>
      <c r="M43" s="549">
        <f t="shared" si="12"/>
        <v>56112000</v>
      </c>
      <c r="N43" s="549">
        <f>4612000+1500000+50000000</f>
        <v>56112000</v>
      </c>
      <c r="O43" s="549"/>
      <c r="P43" s="547"/>
      <c r="Q43" s="548"/>
      <c r="R43" s="548"/>
    </row>
    <row r="44" spans="1:18" s="327" customFormat="1" ht="27" customHeight="1">
      <c r="A44" s="564"/>
      <c r="B44" s="560" t="s">
        <v>2577</v>
      </c>
      <c r="C44" s="562"/>
      <c r="D44" s="562"/>
      <c r="E44" s="562"/>
      <c r="F44" s="980">
        <f>SUBTOTAL(9,F45:F52)</f>
        <v>0</v>
      </c>
      <c r="G44" s="546">
        <f t="shared" ref="G44:H44" si="24">SUBTOTAL(9,G45:G53)</f>
        <v>0</v>
      </c>
      <c r="H44" s="546">
        <f t="shared" si="24"/>
        <v>0</v>
      </c>
      <c r="I44" s="546">
        <f>SUBTOTAL(9,I45:I52)</f>
        <v>30556053855</v>
      </c>
      <c r="J44" s="546">
        <f>SUBTOTAL(9,J45:J52)</f>
        <v>29328812605</v>
      </c>
      <c r="K44" s="546">
        <f>SUBTOTAL(9,K45:K52)</f>
        <v>29328812605</v>
      </c>
      <c r="L44" s="546">
        <f t="shared" ref="L44" si="25">SUBTOTAL(9,L45:L53)</f>
        <v>0</v>
      </c>
      <c r="M44" s="546">
        <f>SUBTOTAL(9,M45:M52)</f>
        <v>1227241250</v>
      </c>
      <c r="N44" s="546">
        <f>SUBTOTAL(9,N45:N52)</f>
        <v>1227241250</v>
      </c>
      <c r="O44" s="546">
        <f t="shared" ref="O44" si="26">SUBTOTAL(9,O45:O53)</f>
        <v>0</v>
      </c>
      <c r="P44" s="547"/>
      <c r="Q44" s="548"/>
      <c r="R44" s="548"/>
    </row>
    <row r="45" spans="1:18" s="327" customFormat="1" ht="27" customHeight="1">
      <c r="A45" s="564"/>
      <c r="B45" s="561" t="s">
        <v>1379</v>
      </c>
      <c r="C45" s="562"/>
      <c r="D45" s="562"/>
      <c r="E45" s="562"/>
      <c r="F45" s="977">
        <f>G45+H45</f>
        <v>0</v>
      </c>
      <c r="G45" s="547"/>
      <c r="H45" s="547"/>
      <c r="I45" s="547">
        <f t="shared" si="22"/>
        <v>14376265554</v>
      </c>
      <c r="J45" s="549">
        <f t="shared" si="11"/>
        <v>14253162554</v>
      </c>
      <c r="K45" s="547">
        <f>14243621554+9541000</f>
        <v>14253162554</v>
      </c>
      <c r="L45" s="547"/>
      <c r="M45" s="549">
        <f t="shared" si="12"/>
        <v>123103000</v>
      </c>
      <c r="N45" s="549">
        <v>123103000</v>
      </c>
      <c r="O45" s="549"/>
      <c r="P45" s="547"/>
      <c r="Q45" s="548"/>
      <c r="R45" s="548"/>
    </row>
    <row r="46" spans="1:18" s="327" customFormat="1" ht="27" customHeight="1">
      <c r="A46" s="564"/>
      <c r="B46" s="561" t="s">
        <v>1355</v>
      </c>
      <c r="C46" s="562"/>
      <c r="D46" s="562"/>
      <c r="E46" s="562"/>
      <c r="F46" s="977">
        <f t="shared" ref="F46:F52" si="27">G46+H46</f>
        <v>0</v>
      </c>
      <c r="G46" s="547"/>
      <c r="H46" s="547"/>
      <c r="I46" s="547">
        <f t="shared" si="22"/>
        <v>2479010301</v>
      </c>
      <c r="J46" s="549">
        <f t="shared" si="11"/>
        <v>2479010301</v>
      </c>
      <c r="K46" s="547">
        <v>2479010301</v>
      </c>
      <c r="L46" s="547"/>
      <c r="M46" s="549">
        <f t="shared" si="12"/>
        <v>0</v>
      </c>
      <c r="N46" s="549"/>
      <c r="O46" s="549"/>
      <c r="P46" s="547"/>
      <c r="Q46" s="548"/>
      <c r="R46" s="548"/>
    </row>
    <row r="47" spans="1:18" s="327" customFormat="1" ht="27" customHeight="1">
      <c r="A47" s="564"/>
      <c r="B47" s="561" t="s">
        <v>1356</v>
      </c>
      <c r="C47" s="562"/>
      <c r="D47" s="562"/>
      <c r="E47" s="562"/>
      <c r="F47" s="977">
        <f t="shared" si="27"/>
        <v>0</v>
      </c>
      <c r="G47" s="547"/>
      <c r="H47" s="547"/>
      <c r="I47" s="547">
        <f t="shared" si="22"/>
        <v>1331554000</v>
      </c>
      <c r="J47" s="549">
        <f t="shared" si="11"/>
        <v>1331554000</v>
      </c>
      <c r="K47" s="547">
        <v>1331554000</v>
      </c>
      <c r="L47" s="547"/>
      <c r="M47" s="549">
        <f t="shared" si="12"/>
        <v>0</v>
      </c>
      <c r="N47" s="549"/>
      <c r="O47" s="549"/>
      <c r="P47" s="547"/>
      <c r="Q47" s="548"/>
      <c r="R47" s="548"/>
    </row>
    <row r="48" spans="1:18" s="327" customFormat="1" ht="27" customHeight="1">
      <c r="A48" s="564"/>
      <c r="B48" s="561" t="s">
        <v>1380</v>
      </c>
      <c r="C48" s="562"/>
      <c r="D48" s="562"/>
      <c r="E48" s="562"/>
      <c r="F48" s="977">
        <f t="shared" si="27"/>
        <v>0</v>
      </c>
      <c r="G48" s="547"/>
      <c r="H48" s="547"/>
      <c r="I48" s="547">
        <f t="shared" si="22"/>
        <v>305200000</v>
      </c>
      <c r="J48" s="549">
        <f t="shared" si="11"/>
        <v>86000000</v>
      </c>
      <c r="K48" s="547">
        <v>86000000</v>
      </c>
      <c r="L48" s="547"/>
      <c r="M48" s="549">
        <f t="shared" si="12"/>
        <v>219200000</v>
      </c>
      <c r="N48" s="549">
        <v>219200000</v>
      </c>
      <c r="O48" s="549"/>
      <c r="P48" s="547"/>
      <c r="Q48" s="548"/>
      <c r="R48" s="548"/>
    </row>
    <row r="49" spans="1:18" s="327" customFormat="1" ht="27" customHeight="1">
      <c r="A49" s="564"/>
      <c r="B49" s="561" t="s">
        <v>1358</v>
      </c>
      <c r="C49" s="562"/>
      <c r="D49" s="562"/>
      <c r="E49" s="562"/>
      <c r="F49" s="977">
        <f t="shared" si="27"/>
        <v>0</v>
      </c>
      <c r="G49" s="547"/>
      <c r="H49" s="547"/>
      <c r="I49" s="547">
        <f t="shared" si="22"/>
        <v>5848965500</v>
      </c>
      <c r="J49" s="549">
        <f t="shared" si="11"/>
        <v>5848965500</v>
      </c>
      <c r="K49" s="547">
        <v>5848965500</v>
      </c>
      <c r="L49" s="547"/>
      <c r="M49" s="549">
        <f t="shared" si="12"/>
        <v>0</v>
      </c>
      <c r="N49" s="549"/>
      <c r="O49" s="549"/>
      <c r="P49" s="547"/>
      <c r="Q49" s="548"/>
      <c r="R49" s="548"/>
    </row>
    <row r="50" spans="1:18" s="327" customFormat="1" ht="27" customHeight="1">
      <c r="A50" s="564"/>
      <c r="B50" s="561" t="s">
        <v>1394</v>
      </c>
      <c r="C50" s="562"/>
      <c r="D50" s="562"/>
      <c r="E50" s="562"/>
      <c r="F50" s="977">
        <f t="shared" si="27"/>
        <v>0</v>
      </c>
      <c r="G50" s="547"/>
      <c r="H50" s="547"/>
      <c r="I50" s="547">
        <f t="shared" si="22"/>
        <v>1534823000</v>
      </c>
      <c r="J50" s="549">
        <f t="shared" si="11"/>
        <v>1534823000</v>
      </c>
      <c r="K50" s="547">
        <v>1534823000</v>
      </c>
      <c r="L50" s="547"/>
      <c r="M50" s="549">
        <f t="shared" si="12"/>
        <v>0</v>
      </c>
      <c r="N50" s="549"/>
      <c r="O50" s="549"/>
      <c r="P50" s="547"/>
      <c r="Q50" s="548"/>
      <c r="R50" s="548"/>
    </row>
    <row r="51" spans="1:18" s="327" customFormat="1" ht="27" customHeight="1">
      <c r="A51" s="564"/>
      <c r="B51" s="561" t="s">
        <v>1360</v>
      </c>
      <c r="C51" s="562"/>
      <c r="D51" s="562"/>
      <c r="E51" s="562"/>
      <c r="F51" s="977">
        <f t="shared" si="27"/>
        <v>0</v>
      </c>
      <c r="G51" s="547"/>
      <c r="H51" s="547"/>
      <c r="I51" s="547">
        <f t="shared" si="22"/>
        <v>1944408500</v>
      </c>
      <c r="J51" s="549">
        <f t="shared" si="11"/>
        <v>1664770000</v>
      </c>
      <c r="K51" s="547">
        <v>1664770000</v>
      </c>
      <c r="L51" s="547"/>
      <c r="M51" s="549">
        <f t="shared" si="12"/>
        <v>279638500</v>
      </c>
      <c r="N51" s="549">
        <f>174833500+104805000</f>
        <v>279638500</v>
      </c>
      <c r="O51" s="549"/>
      <c r="P51" s="547"/>
      <c r="Q51" s="548"/>
      <c r="R51" s="548"/>
    </row>
    <row r="52" spans="1:18" s="327" customFormat="1" ht="27" customHeight="1">
      <c r="A52" s="564"/>
      <c r="B52" s="561" t="s">
        <v>1361</v>
      </c>
      <c r="C52" s="562"/>
      <c r="D52" s="562"/>
      <c r="E52" s="562"/>
      <c r="F52" s="977">
        <f t="shared" si="27"/>
        <v>0</v>
      </c>
      <c r="G52" s="547"/>
      <c r="H52" s="547"/>
      <c r="I52" s="547">
        <f t="shared" si="22"/>
        <v>2735827000</v>
      </c>
      <c r="J52" s="549">
        <f t="shared" si="11"/>
        <v>2130527250</v>
      </c>
      <c r="K52" s="547">
        <v>2130527250</v>
      </c>
      <c r="L52" s="547"/>
      <c r="M52" s="549">
        <f t="shared" si="12"/>
        <v>605299750</v>
      </c>
      <c r="N52" s="549">
        <f>100000000+4796000+500503750</f>
        <v>605299750</v>
      </c>
      <c r="O52" s="549"/>
      <c r="P52" s="547"/>
      <c r="Q52" s="548"/>
      <c r="R52" s="548"/>
    </row>
    <row r="53" spans="1:18" s="330" customFormat="1" ht="24.75" customHeight="1">
      <c r="A53" s="564"/>
      <c r="B53" s="560" t="s">
        <v>2578</v>
      </c>
      <c r="C53" s="562"/>
      <c r="D53" s="562"/>
      <c r="E53" s="562"/>
      <c r="F53" s="980">
        <f t="shared" ref="F53:K53" si="28">SUBTOTAL(9,F54:F61)</f>
        <v>4500000000</v>
      </c>
      <c r="G53" s="546">
        <f t="shared" si="28"/>
        <v>0</v>
      </c>
      <c r="H53" s="546">
        <f t="shared" si="28"/>
        <v>4500000000</v>
      </c>
      <c r="I53" s="546">
        <f t="shared" si="28"/>
        <v>4264220000</v>
      </c>
      <c r="J53" s="546">
        <f t="shared" si="28"/>
        <v>0</v>
      </c>
      <c r="K53" s="546">
        <f t="shared" si="28"/>
        <v>0</v>
      </c>
      <c r="L53" s="546">
        <f t="shared" ref="L53" si="29">SUBTOTAL(9,L54:L62)</f>
        <v>0</v>
      </c>
      <c r="M53" s="546">
        <f>SUBTOTAL(9,M54:M61)</f>
        <v>4264220000</v>
      </c>
      <c r="N53" s="546">
        <f>SUBTOTAL(9,N54:N61)</f>
        <v>4264220000</v>
      </c>
      <c r="O53" s="546">
        <f t="shared" ref="O53" si="30">SUBTOTAL(9,O54:O62)</f>
        <v>0</v>
      </c>
      <c r="P53" s="547">
        <f t="shared" ref="P53:P61" si="31">I53/F53*100</f>
        <v>94.760444444444445</v>
      </c>
      <c r="Q53" s="548"/>
      <c r="R53" s="548">
        <f t="shared" ref="R53:R61" si="32">M53/H53*100</f>
        <v>94.760444444444445</v>
      </c>
    </row>
    <row r="54" spans="1:18" s="330" customFormat="1" ht="19.5" customHeight="1">
      <c r="A54" s="564"/>
      <c r="B54" s="561" t="s">
        <v>1379</v>
      </c>
      <c r="C54" s="562"/>
      <c r="D54" s="562"/>
      <c r="E54" s="562"/>
      <c r="F54" s="977">
        <f>G54+H54</f>
        <v>580000000</v>
      </c>
      <c r="G54" s="547"/>
      <c r="H54" s="547">
        <f>170000000+410000000</f>
        <v>580000000</v>
      </c>
      <c r="I54" s="547">
        <f t="shared" ref="I54:I61" si="33">J54+M54</f>
        <v>483080000</v>
      </c>
      <c r="J54" s="549">
        <f t="shared" ref="J54:J61" si="34">K54+L54</f>
        <v>0</v>
      </c>
      <c r="K54" s="547"/>
      <c r="L54" s="547"/>
      <c r="M54" s="549">
        <f t="shared" ref="M54:M61" si="35">N54+O54</f>
        <v>483080000</v>
      </c>
      <c r="N54" s="549">
        <f>73080000+410000000</f>
        <v>483080000</v>
      </c>
      <c r="O54" s="549"/>
      <c r="P54" s="547">
        <f t="shared" si="31"/>
        <v>83.289655172413788</v>
      </c>
      <c r="Q54" s="548"/>
      <c r="R54" s="548">
        <f t="shared" si="32"/>
        <v>83.289655172413788</v>
      </c>
    </row>
    <row r="55" spans="1:18" s="331" customFormat="1" ht="15.75" customHeight="1">
      <c r="A55" s="564"/>
      <c r="B55" s="561" t="s">
        <v>1355</v>
      </c>
      <c r="C55" s="562"/>
      <c r="D55" s="562"/>
      <c r="E55" s="562"/>
      <c r="F55" s="977">
        <f t="shared" ref="F55:F61" si="36">G55+H55</f>
        <v>950000000</v>
      </c>
      <c r="G55" s="547"/>
      <c r="H55" s="547">
        <f>500000000+450000000</f>
        <v>950000000</v>
      </c>
      <c r="I55" s="547">
        <f t="shared" si="33"/>
        <v>881040000</v>
      </c>
      <c r="J55" s="549">
        <f t="shared" si="34"/>
        <v>0</v>
      </c>
      <c r="K55" s="547"/>
      <c r="L55" s="547"/>
      <c r="M55" s="549">
        <f t="shared" si="35"/>
        <v>881040000</v>
      </c>
      <c r="N55" s="549">
        <f>441100000+439940000</f>
        <v>881040000</v>
      </c>
      <c r="O55" s="549"/>
      <c r="P55" s="547">
        <f t="shared" si="31"/>
        <v>92.741052631578953</v>
      </c>
      <c r="Q55" s="548"/>
      <c r="R55" s="548">
        <f t="shared" si="32"/>
        <v>92.741052631578953</v>
      </c>
    </row>
    <row r="56" spans="1:18" s="333" customFormat="1" ht="15.75" customHeight="1">
      <c r="A56" s="564"/>
      <c r="B56" s="561" t="s">
        <v>1356</v>
      </c>
      <c r="C56" s="562"/>
      <c r="D56" s="562"/>
      <c r="E56" s="562"/>
      <c r="F56" s="977">
        <f t="shared" si="36"/>
        <v>740000000</v>
      </c>
      <c r="G56" s="547"/>
      <c r="H56" s="547">
        <f>300000000+440000000</f>
        <v>740000000</v>
      </c>
      <c r="I56" s="547">
        <f t="shared" si="33"/>
        <v>725000000</v>
      </c>
      <c r="J56" s="549">
        <f t="shared" si="34"/>
        <v>0</v>
      </c>
      <c r="K56" s="547"/>
      <c r="L56" s="547"/>
      <c r="M56" s="549">
        <f t="shared" si="35"/>
        <v>725000000</v>
      </c>
      <c r="N56" s="549">
        <f>300000000+425000000</f>
        <v>725000000</v>
      </c>
      <c r="O56" s="549"/>
      <c r="P56" s="547">
        <f t="shared" si="31"/>
        <v>97.972972972972968</v>
      </c>
      <c r="Q56" s="548"/>
      <c r="R56" s="548">
        <f t="shared" si="32"/>
        <v>97.972972972972968</v>
      </c>
    </row>
    <row r="57" spans="1:18" s="333" customFormat="1" ht="15.75" customHeight="1">
      <c r="A57" s="564"/>
      <c r="B57" s="561" t="s">
        <v>1380</v>
      </c>
      <c r="C57" s="562"/>
      <c r="D57" s="562"/>
      <c r="E57" s="562"/>
      <c r="F57" s="977">
        <f t="shared" si="36"/>
        <v>330000000</v>
      </c>
      <c r="G57" s="547"/>
      <c r="H57" s="547">
        <v>330000000</v>
      </c>
      <c r="I57" s="547">
        <f t="shared" si="33"/>
        <v>315000000</v>
      </c>
      <c r="J57" s="549">
        <f t="shared" si="34"/>
        <v>0</v>
      </c>
      <c r="K57" s="547"/>
      <c r="L57" s="547"/>
      <c r="M57" s="549">
        <f t="shared" si="35"/>
        <v>315000000</v>
      </c>
      <c r="N57" s="549">
        <v>315000000</v>
      </c>
      <c r="O57" s="549"/>
      <c r="P57" s="547">
        <f t="shared" si="31"/>
        <v>95.454545454545453</v>
      </c>
      <c r="Q57" s="548"/>
      <c r="R57" s="548">
        <f t="shared" si="32"/>
        <v>95.454545454545453</v>
      </c>
    </row>
    <row r="58" spans="1:18" s="333" customFormat="1" ht="15.75" customHeight="1">
      <c r="A58" s="564"/>
      <c r="B58" s="561" t="s">
        <v>1358</v>
      </c>
      <c r="C58" s="562"/>
      <c r="D58" s="562"/>
      <c r="E58" s="562"/>
      <c r="F58" s="977">
        <f t="shared" si="36"/>
        <v>740000000</v>
      </c>
      <c r="G58" s="547"/>
      <c r="H58" s="547">
        <f>130000000+610000000</f>
        <v>740000000</v>
      </c>
      <c r="I58" s="547">
        <f t="shared" si="33"/>
        <v>735100000</v>
      </c>
      <c r="J58" s="549">
        <f t="shared" si="34"/>
        <v>0</v>
      </c>
      <c r="K58" s="547"/>
      <c r="L58" s="547"/>
      <c r="M58" s="549">
        <f t="shared" si="35"/>
        <v>735100000</v>
      </c>
      <c r="N58" s="549">
        <f>125100000+610000000</f>
        <v>735100000</v>
      </c>
      <c r="O58" s="549"/>
      <c r="P58" s="547">
        <f t="shared" si="31"/>
        <v>99.337837837837839</v>
      </c>
      <c r="Q58" s="548"/>
      <c r="R58" s="548">
        <f t="shared" si="32"/>
        <v>99.337837837837839</v>
      </c>
    </row>
    <row r="59" spans="1:18" s="979" customFormat="1" ht="18.75" customHeight="1">
      <c r="A59" s="975"/>
      <c r="B59" s="561" t="s">
        <v>1394</v>
      </c>
      <c r="C59" s="562"/>
      <c r="D59" s="562"/>
      <c r="E59" s="562"/>
      <c r="F59" s="977">
        <f t="shared" si="36"/>
        <v>210000000</v>
      </c>
      <c r="G59" s="976"/>
      <c r="H59" s="976">
        <v>210000000</v>
      </c>
      <c r="I59" s="976">
        <f>J59+M59</f>
        <v>210000000</v>
      </c>
      <c r="J59" s="977">
        <f t="shared" si="34"/>
        <v>0</v>
      </c>
      <c r="K59" s="976"/>
      <c r="L59" s="976"/>
      <c r="M59" s="977">
        <f t="shared" si="35"/>
        <v>210000000</v>
      </c>
      <c r="N59" s="977">
        <v>210000000</v>
      </c>
      <c r="O59" s="977"/>
      <c r="P59" s="976">
        <f t="shared" si="31"/>
        <v>100</v>
      </c>
      <c r="Q59" s="978"/>
      <c r="R59" s="978">
        <f t="shared" si="32"/>
        <v>100</v>
      </c>
    </row>
    <row r="60" spans="1:18" ht="17.399999999999999">
      <c r="A60" s="564"/>
      <c r="B60" s="561" t="s">
        <v>1360</v>
      </c>
      <c r="C60" s="562"/>
      <c r="D60" s="562"/>
      <c r="E60" s="562"/>
      <c r="F60" s="977">
        <f t="shared" si="36"/>
        <v>380000000</v>
      </c>
      <c r="G60" s="547"/>
      <c r="H60" s="547">
        <v>380000000</v>
      </c>
      <c r="I60" s="547">
        <f t="shared" si="33"/>
        <v>345000000</v>
      </c>
      <c r="J60" s="549">
        <f t="shared" si="34"/>
        <v>0</v>
      </c>
      <c r="K60" s="547"/>
      <c r="L60" s="547"/>
      <c r="M60" s="549">
        <f t="shared" si="35"/>
        <v>345000000</v>
      </c>
      <c r="N60" s="549">
        <v>345000000</v>
      </c>
      <c r="O60" s="549"/>
      <c r="P60" s="547">
        <f t="shared" si="31"/>
        <v>90.789473684210535</v>
      </c>
      <c r="Q60" s="548"/>
      <c r="R60" s="548">
        <f t="shared" si="32"/>
        <v>90.789473684210535</v>
      </c>
    </row>
    <row r="61" spans="1:18" ht="17.399999999999999">
      <c r="A61" s="564"/>
      <c r="B61" s="561" t="s">
        <v>1361</v>
      </c>
      <c r="C61" s="562"/>
      <c r="D61" s="562"/>
      <c r="E61" s="562"/>
      <c r="F61" s="977">
        <f t="shared" si="36"/>
        <v>570000000</v>
      </c>
      <c r="G61" s="547"/>
      <c r="H61" s="547">
        <v>570000000</v>
      </c>
      <c r="I61" s="547">
        <f t="shared" si="33"/>
        <v>570000000</v>
      </c>
      <c r="J61" s="549">
        <f t="shared" si="34"/>
        <v>0</v>
      </c>
      <c r="K61" s="547"/>
      <c r="L61" s="547"/>
      <c r="M61" s="549">
        <f t="shared" si="35"/>
        <v>570000000</v>
      </c>
      <c r="N61" s="549">
        <v>570000000</v>
      </c>
      <c r="O61" s="549"/>
      <c r="P61" s="547">
        <f t="shared" si="31"/>
        <v>100</v>
      </c>
      <c r="Q61" s="548"/>
      <c r="R61" s="548">
        <f t="shared" si="32"/>
        <v>100</v>
      </c>
    </row>
    <row r="62" spans="1:18">
      <c r="P62" s="1320"/>
      <c r="Q62" s="1320"/>
    </row>
    <row r="63" spans="1:18">
      <c r="H63" s="982">
        <f>23524000000-H9</f>
        <v>0</v>
      </c>
    </row>
  </sheetData>
  <mergeCells count="21">
    <mergeCell ref="P62:Q62"/>
    <mergeCell ref="M7:O7"/>
    <mergeCell ref="P7:P8"/>
    <mergeCell ref="Q7:R7"/>
    <mergeCell ref="J7:L7"/>
    <mergeCell ref="A1:F1"/>
    <mergeCell ref="A2:F2"/>
    <mergeCell ref="A3:R3"/>
    <mergeCell ref="Q5:R5"/>
    <mergeCell ref="A6:A8"/>
    <mergeCell ref="B6:B8"/>
    <mergeCell ref="C6:E6"/>
    <mergeCell ref="F6:H6"/>
    <mergeCell ref="I6:O6"/>
    <mergeCell ref="P6:R6"/>
    <mergeCell ref="C7:C8"/>
    <mergeCell ref="D7:E7"/>
    <mergeCell ref="F7:F8"/>
    <mergeCell ref="G7:H7"/>
    <mergeCell ref="I7:I8"/>
    <mergeCell ref="A4:R4"/>
  </mergeCells>
  <pageMargins left="0.43" right="0.196850393700787" top="0.42" bottom="0.4" header="0.196850393700787" footer="0.196850393700787"/>
  <pageSetup paperSize="9" scale="75"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711"/>
  <sheetViews>
    <sheetView workbookViewId="0">
      <pane xSplit="2" ySplit="7" topLeftCell="C689" activePane="bottomRight" state="frozen"/>
      <selection pane="topRight" activeCell="C1" sqref="C1"/>
      <selection pane="bottomLeft" activeCell="A7" sqref="A7"/>
      <selection pane="bottomRight" activeCell="A12" sqref="A12"/>
    </sheetView>
  </sheetViews>
  <sheetFormatPr defaultColWidth="4.4609375" defaultRowHeight="15.6"/>
  <cols>
    <col min="1" max="1" width="4" style="1162" customWidth="1"/>
    <col min="2" max="2" width="24.07421875" style="1162" customWidth="1"/>
    <col min="3" max="3" width="4.69140625" style="1079" customWidth="1"/>
    <col min="4" max="4" width="10.3046875" style="1079" customWidth="1"/>
    <col min="5" max="5" width="9.765625" style="1079" customWidth="1"/>
    <col min="6" max="6" width="7.3046875" style="1079" customWidth="1"/>
    <col min="7" max="7" width="9.921875" style="1079" customWidth="1"/>
    <col min="8" max="8" width="9.4609375" style="1079" customWidth="1"/>
    <col min="9" max="9" width="9.61328125" style="1079" customWidth="1"/>
    <col min="10" max="10" width="9.3828125" style="1079" customWidth="1"/>
    <col min="11" max="11" width="9.23046875" style="1079" customWidth="1"/>
    <col min="12" max="12" width="9.765625" style="1079" customWidth="1"/>
    <col min="13" max="13" width="8.921875" style="1079" customWidth="1"/>
    <col min="14" max="14" width="10.3828125" style="1079" customWidth="1"/>
    <col min="15" max="15" width="10.765625" style="1079" customWidth="1"/>
    <col min="16" max="16" width="10.23046875" style="1079" customWidth="1"/>
    <col min="17" max="17" width="10.3828125" style="1079" customWidth="1"/>
    <col min="18" max="19" width="9.61328125" style="1079" customWidth="1"/>
    <col min="20" max="20" width="10.61328125" style="1079" customWidth="1"/>
    <col min="21" max="21" width="9.69140625" style="1079" customWidth="1"/>
    <col min="22" max="22" width="10.23046875" style="1079" customWidth="1"/>
    <col min="23" max="23" width="16.23046875" style="1162" customWidth="1"/>
    <col min="24" max="16384" width="4.4609375" style="1162"/>
  </cols>
  <sheetData>
    <row r="1" spans="1:23">
      <c r="A1" s="1349" t="s">
        <v>2606</v>
      </c>
      <c r="B1" s="1350"/>
      <c r="C1" s="1350"/>
      <c r="D1" s="1350"/>
      <c r="E1" s="1350"/>
      <c r="F1" s="1350"/>
      <c r="G1" s="1350"/>
      <c r="H1" s="1350"/>
      <c r="I1" s="1350"/>
      <c r="J1" s="1350"/>
      <c r="K1" s="1350"/>
      <c r="L1" s="1350"/>
      <c r="M1" s="1350"/>
      <c r="N1" s="1350"/>
      <c r="O1" s="1350"/>
      <c r="P1" s="1350"/>
      <c r="Q1" s="1350"/>
      <c r="R1" s="1350"/>
      <c r="S1" s="1350"/>
      <c r="T1" s="1350"/>
      <c r="U1" s="1350"/>
      <c r="V1" s="1350"/>
    </row>
    <row r="2" spans="1:23">
      <c r="A2" s="1357" t="s">
        <v>3405</v>
      </c>
      <c r="B2" s="1357"/>
      <c r="C2" s="1357"/>
      <c r="D2" s="1357"/>
      <c r="E2" s="1357"/>
      <c r="F2" s="1357"/>
      <c r="G2" s="1357"/>
      <c r="H2" s="1357"/>
      <c r="I2" s="1357"/>
      <c r="J2" s="1357"/>
      <c r="K2" s="1357"/>
      <c r="L2" s="1357"/>
      <c r="M2" s="1357"/>
      <c r="N2" s="1357"/>
      <c r="O2" s="1357"/>
      <c r="P2" s="1357"/>
      <c r="Q2" s="1357"/>
      <c r="R2" s="1357"/>
      <c r="S2" s="1357"/>
      <c r="T2" s="1357"/>
      <c r="U2" s="1357"/>
      <c r="V2" s="1357"/>
    </row>
    <row r="3" spans="1:23">
      <c r="T3" s="1174" t="s">
        <v>635</v>
      </c>
    </row>
    <row r="4" spans="1:23" s="1161" customFormat="1" ht="24.75" customHeight="1">
      <c r="A4" s="1351" t="s">
        <v>392</v>
      </c>
      <c r="B4" s="1351" t="s">
        <v>265</v>
      </c>
      <c r="C4" s="1351" t="s">
        <v>2607</v>
      </c>
      <c r="D4" s="1351" t="s">
        <v>2608</v>
      </c>
      <c r="E4" s="1354"/>
      <c r="F4" s="1351" t="s">
        <v>2609</v>
      </c>
      <c r="G4" s="1351" t="s">
        <v>2610</v>
      </c>
      <c r="H4" s="1355" t="s">
        <v>2611</v>
      </c>
      <c r="I4" s="1356"/>
      <c r="J4" s="1356"/>
      <c r="K4" s="1356"/>
      <c r="L4" s="1356"/>
      <c r="M4" s="1356"/>
      <c r="N4" s="1355" t="s">
        <v>2612</v>
      </c>
      <c r="O4" s="1356"/>
      <c r="P4" s="1356"/>
      <c r="Q4" s="1356"/>
      <c r="R4" s="1356"/>
      <c r="S4" s="1356"/>
      <c r="T4" s="1351" t="s">
        <v>2613</v>
      </c>
      <c r="U4" s="1351" t="s">
        <v>2614</v>
      </c>
      <c r="V4" s="1351" t="s">
        <v>3390</v>
      </c>
    </row>
    <row r="5" spans="1:23" s="1161" customFormat="1" ht="13.8">
      <c r="A5" s="1352"/>
      <c r="B5" s="1352"/>
      <c r="C5" s="1352"/>
      <c r="D5" s="1353"/>
      <c r="E5" s="1353"/>
      <c r="F5" s="1352"/>
      <c r="G5" s="1352"/>
      <c r="H5" s="1351" t="s">
        <v>2615</v>
      </c>
      <c r="I5" s="1355" t="s">
        <v>2616</v>
      </c>
      <c r="J5" s="1356"/>
      <c r="K5" s="1356"/>
      <c r="L5" s="1351" t="s">
        <v>2617</v>
      </c>
      <c r="M5" s="1351" t="s">
        <v>2618</v>
      </c>
      <c r="N5" s="1351" t="s">
        <v>2619</v>
      </c>
      <c r="O5" s="1355" t="s">
        <v>2616</v>
      </c>
      <c r="P5" s="1356"/>
      <c r="Q5" s="1175"/>
      <c r="R5" s="1351" t="s">
        <v>3391</v>
      </c>
      <c r="S5" s="1351" t="s">
        <v>2618</v>
      </c>
      <c r="T5" s="1352"/>
      <c r="U5" s="1352"/>
      <c r="V5" s="1352"/>
    </row>
    <row r="6" spans="1:23" s="1161" customFormat="1" ht="79.5" customHeight="1">
      <c r="A6" s="1353"/>
      <c r="B6" s="1353"/>
      <c r="C6" s="1353"/>
      <c r="D6" s="1175" t="s">
        <v>266</v>
      </c>
      <c r="E6" s="1175" t="s">
        <v>2620</v>
      </c>
      <c r="F6" s="1353"/>
      <c r="G6" s="1353"/>
      <c r="H6" s="1353"/>
      <c r="I6" s="1175" t="s">
        <v>266</v>
      </c>
      <c r="J6" s="1175" t="s">
        <v>2621</v>
      </c>
      <c r="K6" s="1175" t="s">
        <v>2622</v>
      </c>
      <c r="L6" s="1353"/>
      <c r="M6" s="1353"/>
      <c r="N6" s="1353"/>
      <c r="O6" s="1175" t="s">
        <v>266</v>
      </c>
      <c r="P6" s="1175" t="s">
        <v>2621</v>
      </c>
      <c r="Q6" s="1175" t="s">
        <v>2622</v>
      </c>
      <c r="R6" s="1353"/>
      <c r="S6" s="1353"/>
      <c r="T6" s="1353"/>
      <c r="U6" s="1353"/>
      <c r="V6" s="1353"/>
    </row>
    <row r="7" spans="1:23" s="1161" customFormat="1" ht="13.8">
      <c r="A7" s="1176">
        <v>1</v>
      </c>
      <c r="B7" s="1176">
        <f t="shared" ref="B7:H7" si="0">A7+1</f>
        <v>2</v>
      </c>
      <c r="C7" s="1177">
        <v>3</v>
      </c>
      <c r="D7" s="1177">
        <v>4</v>
      </c>
      <c r="E7" s="1177">
        <f t="shared" si="0"/>
        <v>5</v>
      </c>
      <c r="F7" s="1177">
        <f t="shared" si="0"/>
        <v>6</v>
      </c>
      <c r="G7" s="1177">
        <f t="shared" si="0"/>
        <v>7</v>
      </c>
      <c r="H7" s="1177">
        <f t="shared" si="0"/>
        <v>8</v>
      </c>
      <c r="I7" s="1177" t="s">
        <v>2623</v>
      </c>
      <c r="J7" s="1177">
        <v>10</v>
      </c>
      <c r="K7" s="1177">
        <v>11</v>
      </c>
      <c r="L7" s="1177">
        <v>12</v>
      </c>
      <c r="M7" s="1177" t="s">
        <v>2624</v>
      </c>
      <c r="N7" s="1177">
        <v>14</v>
      </c>
      <c r="O7" s="1177" t="s">
        <v>2625</v>
      </c>
      <c r="P7" s="1177">
        <v>16</v>
      </c>
      <c r="Q7" s="1177">
        <v>17</v>
      </c>
      <c r="R7" s="1177">
        <f>+Q7+1</f>
        <v>18</v>
      </c>
      <c r="S7" s="1177" t="s">
        <v>2626</v>
      </c>
      <c r="T7" s="1177" t="s">
        <v>2627</v>
      </c>
      <c r="U7" s="1177" t="s">
        <v>2628</v>
      </c>
      <c r="V7" s="1177" t="s">
        <v>2629</v>
      </c>
    </row>
    <row r="8" spans="1:23" s="1161" customFormat="1" ht="13.8">
      <c r="A8" s="1144"/>
      <c r="B8" s="1145"/>
      <c r="C8" s="1146"/>
      <c r="D8" s="1147"/>
      <c r="E8" s="1147">
        <f>E10-E9</f>
        <v>0</v>
      </c>
      <c r="F8" s="1147">
        <f t="shared" ref="F8:U8" si="1">F10-F9</f>
        <v>0</v>
      </c>
      <c r="G8" s="1147">
        <f t="shared" si="1"/>
        <v>0</v>
      </c>
      <c r="H8" s="1147">
        <f t="shared" si="1"/>
        <v>0</v>
      </c>
      <c r="I8" s="1147">
        <f t="shared" si="1"/>
        <v>0</v>
      </c>
      <c r="J8" s="1147">
        <f t="shared" si="1"/>
        <v>0</v>
      </c>
      <c r="K8" s="1147">
        <f t="shared" si="1"/>
        <v>0</v>
      </c>
      <c r="L8" s="1147">
        <f t="shared" si="1"/>
        <v>0</v>
      </c>
      <c r="M8" s="1147">
        <f t="shared" si="1"/>
        <v>0</v>
      </c>
      <c r="N8" s="1147">
        <f t="shared" si="1"/>
        <v>0</v>
      </c>
      <c r="O8" s="1147">
        <f t="shared" si="1"/>
        <v>-25840000</v>
      </c>
      <c r="P8" s="1147">
        <f t="shared" si="1"/>
        <v>-25840000</v>
      </c>
      <c r="Q8" s="1147">
        <f t="shared" si="1"/>
        <v>0</v>
      </c>
      <c r="R8" s="1147">
        <f t="shared" si="1"/>
        <v>0</v>
      </c>
      <c r="S8" s="1147">
        <f t="shared" si="1"/>
        <v>25840000</v>
      </c>
      <c r="T8" s="1147">
        <f t="shared" si="1"/>
        <v>-25840000</v>
      </c>
      <c r="U8" s="1147">
        <f t="shared" si="1"/>
        <v>0</v>
      </c>
      <c r="V8" s="1147"/>
      <c r="W8" s="1178"/>
    </row>
    <row r="9" spans="1:23" s="1161" customFormat="1" ht="13.8">
      <c r="A9" s="1144"/>
      <c r="B9" s="1145"/>
      <c r="C9" s="1146"/>
      <c r="D9" s="1147"/>
      <c r="E9" s="1147">
        <v>539055723787</v>
      </c>
      <c r="F9" s="1147">
        <v>718983022</v>
      </c>
      <c r="G9" s="1147">
        <v>352477633125</v>
      </c>
      <c r="H9" s="1147">
        <v>682629391906</v>
      </c>
      <c r="I9" s="1147">
        <v>549910346978</v>
      </c>
      <c r="J9" s="1147">
        <v>409786153527</v>
      </c>
      <c r="K9" s="1147">
        <v>140124193451</v>
      </c>
      <c r="L9" s="1147">
        <v>50820517749</v>
      </c>
      <c r="M9" s="1147">
        <v>81898527179</v>
      </c>
      <c r="N9" s="1147">
        <v>2775907407265</v>
      </c>
      <c r="O9" s="1147">
        <v>2081485240144</v>
      </c>
      <c r="P9" s="1147">
        <v>1442264691665</v>
      </c>
      <c r="Q9" s="1147">
        <v>639220548479</v>
      </c>
      <c r="R9" s="1147">
        <v>283054264445</v>
      </c>
      <c r="S9" s="1147">
        <v>411367902676</v>
      </c>
      <c r="T9" s="1147">
        <v>2204528478317</v>
      </c>
      <c r="U9" s="1147">
        <v>965203849570</v>
      </c>
      <c r="V9" s="1147"/>
      <c r="W9" s="1178"/>
    </row>
    <row r="10" spans="1:23" s="1161" customFormat="1" ht="13.8">
      <c r="A10" s="1144"/>
      <c r="B10" s="1145" t="s">
        <v>1044</v>
      </c>
      <c r="C10" s="1146"/>
      <c r="D10" s="1147"/>
      <c r="E10" s="1147">
        <f t="shared" ref="E10:U10" si="2">E11+E680</f>
        <v>539055723787</v>
      </c>
      <c r="F10" s="1147">
        <f t="shared" si="2"/>
        <v>718983022</v>
      </c>
      <c r="G10" s="1147">
        <f t="shared" si="2"/>
        <v>352477633125</v>
      </c>
      <c r="H10" s="1147">
        <f t="shared" si="2"/>
        <v>682629391906</v>
      </c>
      <c r="I10" s="1147">
        <f t="shared" si="2"/>
        <v>549910346978</v>
      </c>
      <c r="J10" s="1147">
        <f t="shared" si="2"/>
        <v>409786153527</v>
      </c>
      <c r="K10" s="1147">
        <f t="shared" si="2"/>
        <v>140124193451</v>
      </c>
      <c r="L10" s="1147">
        <f t="shared" si="2"/>
        <v>50820517749</v>
      </c>
      <c r="M10" s="1147">
        <f t="shared" si="2"/>
        <v>81898527179</v>
      </c>
      <c r="N10" s="1147">
        <f t="shared" si="2"/>
        <v>2775907407265</v>
      </c>
      <c r="O10" s="1147">
        <f t="shared" si="2"/>
        <v>2081459400144</v>
      </c>
      <c r="P10" s="1147">
        <f t="shared" si="2"/>
        <v>1442238851665</v>
      </c>
      <c r="Q10" s="1147">
        <f t="shared" si="2"/>
        <v>639220548479</v>
      </c>
      <c r="R10" s="1147">
        <f t="shared" si="2"/>
        <v>283054264445</v>
      </c>
      <c r="S10" s="1147">
        <f t="shared" si="2"/>
        <v>411393742676</v>
      </c>
      <c r="T10" s="1147">
        <f t="shared" si="2"/>
        <v>2204502638317</v>
      </c>
      <c r="U10" s="1147">
        <f t="shared" si="2"/>
        <v>965203849570</v>
      </c>
      <c r="V10" s="1147"/>
      <c r="W10" s="1178">
        <f>S10+M10</f>
        <v>493292269855</v>
      </c>
    </row>
    <row r="11" spans="1:23" s="1161" customFormat="1" ht="36.75" customHeight="1">
      <c r="A11" s="1148" t="s">
        <v>1996</v>
      </c>
      <c r="B11" s="1149" t="s">
        <v>2079</v>
      </c>
      <c r="C11" s="1150"/>
      <c r="D11" s="1151">
        <f t="shared" ref="D11:V11" si="3">D12+D551</f>
        <v>4159081757853</v>
      </c>
      <c r="E11" s="1151">
        <f t="shared" si="3"/>
        <v>331916447301</v>
      </c>
      <c r="F11" s="1151">
        <f t="shared" si="3"/>
        <v>718983022</v>
      </c>
      <c r="G11" s="1151">
        <f t="shared" si="3"/>
        <v>242920318806</v>
      </c>
      <c r="H11" s="1151">
        <f t="shared" si="3"/>
        <v>498781952332</v>
      </c>
      <c r="I11" s="1151">
        <f t="shared" si="3"/>
        <v>372945800738</v>
      </c>
      <c r="J11" s="1151">
        <f t="shared" si="3"/>
        <v>257762691745</v>
      </c>
      <c r="K11" s="1151">
        <f t="shared" si="3"/>
        <v>115183108993</v>
      </c>
      <c r="L11" s="1151">
        <f t="shared" si="3"/>
        <v>50820517749</v>
      </c>
      <c r="M11" s="1151">
        <f t="shared" si="3"/>
        <v>75015633845</v>
      </c>
      <c r="N11" s="1151">
        <f t="shared" si="3"/>
        <v>1921499407265</v>
      </c>
      <c r="O11" s="1151">
        <f t="shared" si="3"/>
        <v>1680943676741</v>
      </c>
      <c r="P11" s="1151">
        <f t="shared" si="3"/>
        <v>1154881667475</v>
      </c>
      <c r="Q11" s="1151">
        <f t="shared" si="3"/>
        <v>526062009266</v>
      </c>
      <c r="R11" s="1151">
        <f t="shared" si="3"/>
        <v>217715726415</v>
      </c>
      <c r="S11" s="1151">
        <f t="shared" si="3"/>
        <v>22840004109</v>
      </c>
      <c r="T11" s="1151">
        <f t="shared" si="3"/>
        <v>1655564678026</v>
      </c>
      <c r="U11" s="1151">
        <f t="shared" si="3"/>
        <v>729522263732</v>
      </c>
      <c r="V11" s="1151">
        <f t="shared" si="3"/>
        <v>6210603113310</v>
      </c>
      <c r="W11" s="1178">
        <f t="shared" ref="W11:W74" si="4">N11-O11-R11-S11</f>
        <v>0</v>
      </c>
    </row>
    <row r="12" spans="1:23" s="1161" customFormat="1" ht="36.75" customHeight="1">
      <c r="A12" s="1152" t="s">
        <v>268</v>
      </c>
      <c r="B12" s="1153" t="s">
        <v>1846</v>
      </c>
      <c r="C12" s="1150"/>
      <c r="D12" s="1151">
        <f>D13+D147+D327+D368+D388+D399+D401+D409+D415</f>
        <v>1456237899991</v>
      </c>
      <c r="E12" s="1151">
        <f t="shared" ref="E12:V12" si="5">E13+E147+E327+E368+E388+E399+E401+E409+E415</f>
        <v>161317466995</v>
      </c>
      <c r="F12" s="1151">
        <f t="shared" si="5"/>
        <v>716937422</v>
      </c>
      <c r="G12" s="1151">
        <f t="shared" si="5"/>
        <v>115766683141</v>
      </c>
      <c r="H12" s="1151">
        <f t="shared" si="5"/>
        <v>212776502362</v>
      </c>
      <c r="I12" s="1151">
        <f t="shared" si="5"/>
        <v>167407501616</v>
      </c>
      <c r="J12" s="1151">
        <f t="shared" si="5"/>
        <v>134046102947</v>
      </c>
      <c r="K12" s="1151">
        <f t="shared" si="5"/>
        <v>33361398669</v>
      </c>
      <c r="L12" s="1151">
        <f t="shared" si="5"/>
        <v>15215173962</v>
      </c>
      <c r="M12" s="1151">
        <f t="shared" si="5"/>
        <v>30153826784</v>
      </c>
      <c r="N12" s="1151">
        <f t="shared" si="5"/>
        <v>894333407265</v>
      </c>
      <c r="O12" s="1151">
        <f t="shared" si="5"/>
        <v>735311619446</v>
      </c>
      <c r="P12" s="1151">
        <f t="shared" si="5"/>
        <v>693568175240</v>
      </c>
      <c r="Q12" s="1151">
        <f t="shared" si="5"/>
        <v>41743444206</v>
      </c>
      <c r="R12" s="1151">
        <f t="shared" si="5"/>
        <v>143216496914</v>
      </c>
      <c r="S12" s="1151">
        <f t="shared" si="5"/>
        <v>15805290905</v>
      </c>
      <c r="T12" s="1151">
        <f t="shared" si="5"/>
        <v>943380961328</v>
      </c>
      <c r="U12" s="1151">
        <f t="shared" si="5"/>
        <v>119938690307</v>
      </c>
      <c r="V12" s="1151">
        <f t="shared" si="5"/>
        <v>2356590944631</v>
      </c>
      <c r="W12" s="1178">
        <f t="shared" si="4"/>
        <v>0</v>
      </c>
    </row>
    <row r="13" spans="1:23" s="1161" customFormat="1" ht="36.75" customHeight="1">
      <c r="A13" s="1152" t="s">
        <v>273</v>
      </c>
      <c r="B13" s="1153" t="s">
        <v>1847</v>
      </c>
      <c r="C13" s="1150"/>
      <c r="D13" s="1151">
        <f>SUM(D14:D146)</f>
        <v>191653506400</v>
      </c>
      <c r="E13" s="1151">
        <f t="shared" ref="E13:V13" si="6">SUM(E14:E146)</f>
        <v>25827581841</v>
      </c>
      <c r="F13" s="1151">
        <f t="shared" si="6"/>
        <v>0</v>
      </c>
      <c r="G13" s="1151">
        <f t="shared" si="6"/>
        <v>25647664841</v>
      </c>
      <c r="H13" s="1151">
        <f t="shared" si="6"/>
        <v>3508085600</v>
      </c>
      <c r="I13" s="1151">
        <f t="shared" si="6"/>
        <v>3330802720</v>
      </c>
      <c r="J13" s="1151">
        <f t="shared" si="6"/>
        <v>3330802720</v>
      </c>
      <c r="K13" s="1151">
        <f t="shared" si="6"/>
        <v>0</v>
      </c>
      <c r="L13" s="1151">
        <f t="shared" si="6"/>
        <v>0</v>
      </c>
      <c r="M13" s="1151">
        <f t="shared" si="6"/>
        <v>177282880</v>
      </c>
      <c r="N13" s="1151">
        <f t="shared" si="6"/>
        <v>272239000000</v>
      </c>
      <c r="O13" s="1151">
        <f t="shared" si="6"/>
        <v>266267558606</v>
      </c>
      <c r="P13" s="1151">
        <f t="shared" si="6"/>
        <v>254514115606</v>
      </c>
      <c r="Q13" s="1151">
        <f t="shared" si="6"/>
        <v>11753443000</v>
      </c>
      <c r="R13" s="1151">
        <f t="shared" si="6"/>
        <v>2546755200</v>
      </c>
      <c r="S13" s="1151">
        <f t="shared" si="6"/>
        <v>3424686194</v>
      </c>
      <c r="T13" s="1151">
        <f t="shared" si="6"/>
        <v>283492583167</v>
      </c>
      <c r="U13" s="1151">
        <f t="shared" si="6"/>
        <v>11933360000</v>
      </c>
      <c r="V13" s="1151">
        <f t="shared" si="6"/>
        <v>461251867726</v>
      </c>
      <c r="W13" s="1178">
        <f t="shared" si="4"/>
        <v>0</v>
      </c>
    </row>
    <row r="14" spans="1:23" s="1161" customFormat="1" ht="36.75" customHeight="1">
      <c r="A14" s="1154" t="s">
        <v>175</v>
      </c>
      <c r="B14" s="1155" t="s">
        <v>2080</v>
      </c>
      <c r="C14" s="1156" t="s">
        <v>2630</v>
      </c>
      <c r="D14" s="1157">
        <v>4403000000</v>
      </c>
      <c r="E14" s="1157"/>
      <c r="F14" s="1157"/>
      <c r="G14" s="1157"/>
      <c r="H14" s="1157"/>
      <c r="I14" s="1157"/>
      <c r="J14" s="1157"/>
      <c r="K14" s="1157"/>
      <c r="L14" s="1157"/>
      <c r="M14" s="1157"/>
      <c r="N14" s="1157">
        <v>91000000</v>
      </c>
      <c r="O14" s="1157">
        <v>91000000</v>
      </c>
      <c r="P14" s="1157">
        <v>91000000</v>
      </c>
      <c r="Q14" s="1157"/>
      <c r="R14" s="1157"/>
      <c r="S14" s="1157"/>
      <c r="T14" s="1157">
        <v>91000000</v>
      </c>
      <c r="U14" s="1157"/>
      <c r="V14" s="1157">
        <f>4637984000-143984000</f>
        <v>4494000000</v>
      </c>
      <c r="W14" s="1178">
        <f t="shared" si="4"/>
        <v>0</v>
      </c>
    </row>
    <row r="15" spans="1:23" s="1161" customFormat="1" ht="36.75" customHeight="1">
      <c r="A15" s="1154" t="s">
        <v>78</v>
      </c>
      <c r="B15" s="1155" t="s">
        <v>2081</v>
      </c>
      <c r="C15" s="1156" t="s">
        <v>2631</v>
      </c>
      <c r="D15" s="1157">
        <v>3222440000</v>
      </c>
      <c r="E15" s="1157"/>
      <c r="F15" s="1157"/>
      <c r="G15" s="1157"/>
      <c r="H15" s="1157">
        <v>27560000</v>
      </c>
      <c r="I15" s="1157">
        <v>27560000</v>
      </c>
      <c r="J15" s="1157">
        <v>27560000</v>
      </c>
      <c r="K15" s="1157"/>
      <c r="L15" s="1157"/>
      <c r="M15" s="1157"/>
      <c r="N15" s="1157">
        <v>1326000000</v>
      </c>
      <c r="O15" s="1157">
        <v>1326000000</v>
      </c>
      <c r="P15" s="1157">
        <v>1326000000</v>
      </c>
      <c r="Q15" s="1157"/>
      <c r="R15" s="1157"/>
      <c r="S15" s="1157"/>
      <c r="T15" s="1157">
        <v>1353560000</v>
      </c>
      <c r="U15" s="1157"/>
      <c r="V15" s="1157">
        <v>4576000000</v>
      </c>
      <c r="W15" s="1178">
        <f t="shared" si="4"/>
        <v>0</v>
      </c>
    </row>
    <row r="16" spans="1:23" s="1161" customFormat="1" ht="36.75" customHeight="1">
      <c r="A16" s="1154" t="s">
        <v>79</v>
      </c>
      <c r="B16" s="1155" t="s">
        <v>2082</v>
      </c>
      <c r="C16" s="1156" t="s">
        <v>2632</v>
      </c>
      <c r="D16" s="1157">
        <v>9653000000</v>
      </c>
      <c r="E16" s="1157">
        <v>3061530000</v>
      </c>
      <c r="F16" s="1157"/>
      <c r="G16" s="1157">
        <v>3061530000</v>
      </c>
      <c r="H16" s="1157"/>
      <c r="I16" s="1157"/>
      <c r="J16" s="1157"/>
      <c r="K16" s="1157"/>
      <c r="L16" s="1157"/>
      <c r="M16" s="1157"/>
      <c r="N16" s="1157">
        <v>3712000000</v>
      </c>
      <c r="O16" s="1157">
        <v>3712000000</v>
      </c>
      <c r="P16" s="1157">
        <v>3712000000</v>
      </c>
      <c r="Q16" s="1157"/>
      <c r="R16" s="1157"/>
      <c r="S16" s="1157"/>
      <c r="T16" s="1157">
        <v>6773530000</v>
      </c>
      <c r="U16" s="1157"/>
      <c r="V16" s="1157">
        <v>13365000000</v>
      </c>
      <c r="W16" s="1178">
        <f t="shared" si="4"/>
        <v>0</v>
      </c>
    </row>
    <row r="17" spans="1:23" s="1161" customFormat="1" ht="36.75" customHeight="1">
      <c r="A17" s="1154" t="s">
        <v>80</v>
      </c>
      <c r="B17" s="1155" t="s">
        <v>2083</v>
      </c>
      <c r="C17" s="1156" t="s">
        <v>2633</v>
      </c>
      <c r="D17" s="1157">
        <v>1050000000</v>
      </c>
      <c r="E17" s="1157"/>
      <c r="F17" s="1157"/>
      <c r="G17" s="1157"/>
      <c r="H17" s="1157"/>
      <c r="I17" s="1157"/>
      <c r="J17" s="1157"/>
      <c r="K17" s="1157"/>
      <c r="L17" s="1157"/>
      <c r="M17" s="1157"/>
      <c r="N17" s="1157">
        <v>2100000000</v>
      </c>
      <c r="O17" s="1157">
        <v>2008581000</v>
      </c>
      <c r="P17" s="1157">
        <v>2008581000</v>
      </c>
      <c r="Q17" s="1157"/>
      <c r="R17" s="1157"/>
      <c r="S17" s="1157">
        <v>91419000</v>
      </c>
      <c r="T17" s="1157">
        <v>2008581000</v>
      </c>
      <c r="U17" s="1157"/>
      <c r="V17" s="1157">
        <v>3058581000</v>
      </c>
      <c r="W17" s="1178">
        <f t="shared" si="4"/>
        <v>0</v>
      </c>
    </row>
    <row r="18" spans="1:23" s="1161" customFormat="1" ht="36.75" customHeight="1">
      <c r="A18" s="1154" t="s">
        <v>81</v>
      </c>
      <c r="B18" s="1155" t="s">
        <v>2084</v>
      </c>
      <c r="C18" s="1156" t="s">
        <v>2634</v>
      </c>
      <c r="D18" s="1157">
        <v>3285000000</v>
      </c>
      <c r="E18" s="1157"/>
      <c r="F18" s="1157"/>
      <c r="G18" s="1157"/>
      <c r="H18" s="1157"/>
      <c r="I18" s="1157"/>
      <c r="J18" s="1157"/>
      <c r="K18" s="1157"/>
      <c r="L18" s="1157"/>
      <c r="M18" s="1157"/>
      <c r="N18" s="1157">
        <v>6570000000</v>
      </c>
      <c r="O18" s="1157">
        <v>6570000000</v>
      </c>
      <c r="P18" s="1157">
        <v>6570000000</v>
      </c>
      <c r="Q18" s="1157"/>
      <c r="R18" s="1157"/>
      <c r="S18" s="1157"/>
      <c r="T18" s="1157">
        <v>6570000000</v>
      </c>
      <c r="U18" s="1157"/>
      <c r="V18" s="1157">
        <v>9855000000</v>
      </c>
      <c r="W18" s="1178">
        <f t="shared" si="4"/>
        <v>0</v>
      </c>
    </row>
    <row r="19" spans="1:23" s="1161" customFormat="1" ht="36.75" customHeight="1">
      <c r="A19" s="1154" t="s">
        <v>82</v>
      </c>
      <c r="B19" s="1155" t="s">
        <v>2085</v>
      </c>
      <c r="C19" s="1156" t="s">
        <v>2635</v>
      </c>
      <c r="D19" s="1157">
        <v>2100000000</v>
      </c>
      <c r="E19" s="1157"/>
      <c r="F19" s="1157"/>
      <c r="G19" s="1157"/>
      <c r="H19" s="1157"/>
      <c r="I19" s="1157"/>
      <c r="J19" s="1157"/>
      <c r="K19" s="1157"/>
      <c r="L19" s="1157"/>
      <c r="M19" s="1157"/>
      <c r="N19" s="1157">
        <v>4200000000</v>
      </c>
      <c r="O19" s="1157">
        <v>4200000000</v>
      </c>
      <c r="P19" s="1157">
        <v>4200000000</v>
      </c>
      <c r="Q19" s="1157"/>
      <c r="R19" s="1157"/>
      <c r="S19" s="1157"/>
      <c r="T19" s="1157">
        <v>4200000000</v>
      </c>
      <c r="U19" s="1157"/>
      <c r="V19" s="1157">
        <v>6300000000</v>
      </c>
      <c r="W19" s="1178">
        <f t="shared" si="4"/>
        <v>0</v>
      </c>
    </row>
    <row r="20" spans="1:23" s="1161" customFormat="1" ht="36.75" customHeight="1">
      <c r="A20" s="1154" t="s">
        <v>83</v>
      </c>
      <c r="B20" s="1155" t="s">
        <v>2086</v>
      </c>
      <c r="C20" s="1156" t="s">
        <v>2636</v>
      </c>
      <c r="D20" s="1157">
        <v>129982000</v>
      </c>
      <c r="E20" s="1157"/>
      <c r="F20" s="1157"/>
      <c r="G20" s="1157"/>
      <c r="H20" s="1157">
        <v>1070018000</v>
      </c>
      <c r="I20" s="1157">
        <v>1070018000</v>
      </c>
      <c r="J20" s="1157">
        <v>1070018000</v>
      </c>
      <c r="K20" s="1157"/>
      <c r="L20" s="1157"/>
      <c r="M20" s="1157"/>
      <c r="N20" s="1157">
        <v>2400000000</v>
      </c>
      <c r="O20" s="1157">
        <v>2400000000</v>
      </c>
      <c r="P20" s="1157">
        <v>2400000000</v>
      </c>
      <c r="Q20" s="1157"/>
      <c r="R20" s="1157"/>
      <c r="S20" s="1157"/>
      <c r="T20" s="1157">
        <v>3470018000</v>
      </c>
      <c r="U20" s="1157"/>
      <c r="V20" s="1157">
        <v>3600000000</v>
      </c>
      <c r="W20" s="1178">
        <f t="shared" si="4"/>
        <v>0</v>
      </c>
    </row>
    <row r="21" spans="1:23" s="1161" customFormat="1" ht="36.75" customHeight="1">
      <c r="A21" s="1154" t="s">
        <v>197</v>
      </c>
      <c r="B21" s="1155" t="s">
        <v>2146</v>
      </c>
      <c r="C21" s="1156" t="s">
        <v>2637</v>
      </c>
      <c r="D21" s="1157">
        <v>600000000</v>
      </c>
      <c r="E21" s="1157">
        <v>247735000</v>
      </c>
      <c r="F21" s="1157"/>
      <c r="G21" s="1157">
        <v>247735000</v>
      </c>
      <c r="H21" s="1157"/>
      <c r="I21" s="1157"/>
      <c r="J21" s="1157"/>
      <c r="K21" s="1157"/>
      <c r="L21" s="1157"/>
      <c r="M21" s="1157"/>
      <c r="N21" s="1157">
        <v>912000000</v>
      </c>
      <c r="O21" s="1157">
        <v>912000000</v>
      </c>
      <c r="P21" s="1157">
        <v>828000000</v>
      </c>
      <c r="Q21" s="1157">
        <v>84000000</v>
      </c>
      <c r="R21" s="1157"/>
      <c r="S21" s="1157"/>
      <c r="T21" s="1157">
        <v>1075735000</v>
      </c>
      <c r="U21" s="1157">
        <v>84000000</v>
      </c>
      <c r="V21" s="1157">
        <f>5400000000-3888000000</f>
        <v>1512000000</v>
      </c>
      <c r="W21" s="1178">
        <f t="shared" si="4"/>
        <v>0</v>
      </c>
    </row>
    <row r="22" spans="1:23" s="1161" customFormat="1" ht="36.75" customHeight="1">
      <c r="A22" s="1154" t="s">
        <v>198</v>
      </c>
      <c r="B22" s="1155" t="s">
        <v>2147</v>
      </c>
      <c r="C22" s="1156" t="s">
        <v>2638</v>
      </c>
      <c r="D22" s="1157">
        <v>798000000</v>
      </c>
      <c r="E22" s="1157">
        <v>598000000</v>
      </c>
      <c r="F22" s="1157"/>
      <c r="G22" s="1157">
        <v>598000000</v>
      </c>
      <c r="H22" s="1157"/>
      <c r="I22" s="1157"/>
      <c r="J22" s="1157"/>
      <c r="K22" s="1157"/>
      <c r="L22" s="1157"/>
      <c r="M22" s="1157"/>
      <c r="N22" s="1157">
        <v>1482000000</v>
      </c>
      <c r="O22" s="1157">
        <v>1482000000</v>
      </c>
      <c r="P22" s="1157">
        <v>1482000000</v>
      </c>
      <c r="Q22" s="1157"/>
      <c r="R22" s="1157"/>
      <c r="S22" s="1157"/>
      <c r="T22" s="1157">
        <v>2080000000</v>
      </c>
      <c r="U22" s="1157"/>
      <c r="V22" s="1157">
        <v>2280000000</v>
      </c>
      <c r="W22" s="1178">
        <f t="shared" si="4"/>
        <v>0</v>
      </c>
    </row>
    <row r="23" spans="1:23" s="1161" customFormat="1" ht="36.75" customHeight="1">
      <c r="A23" s="1154" t="s">
        <v>418</v>
      </c>
      <c r="B23" s="1155" t="s">
        <v>2148</v>
      </c>
      <c r="C23" s="1156" t="s">
        <v>2639</v>
      </c>
      <c r="D23" s="1157">
        <v>459000000</v>
      </c>
      <c r="E23" s="1157"/>
      <c r="F23" s="1157"/>
      <c r="G23" s="1157"/>
      <c r="H23" s="1157"/>
      <c r="I23" s="1157"/>
      <c r="J23" s="1157"/>
      <c r="K23" s="1157"/>
      <c r="L23" s="1157"/>
      <c r="M23" s="1157"/>
      <c r="N23" s="1157">
        <v>1835000000</v>
      </c>
      <c r="O23" s="1157">
        <v>1835000000</v>
      </c>
      <c r="P23" s="1157">
        <v>1835000000</v>
      </c>
      <c r="Q23" s="1157"/>
      <c r="R23" s="1157"/>
      <c r="S23" s="1157"/>
      <c r="T23" s="1157">
        <v>1835000000</v>
      </c>
      <c r="U23" s="1157"/>
      <c r="V23" s="1157">
        <v>2294000000</v>
      </c>
      <c r="W23" s="1178">
        <f t="shared" si="4"/>
        <v>0</v>
      </c>
    </row>
    <row r="24" spans="1:23" s="1161" customFormat="1" ht="36.75" customHeight="1">
      <c r="A24" s="1154" t="s">
        <v>792</v>
      </c>
      <c r="B24" s="1155" t="s">
        <v>2149</v>
      </c>
      <c r="C24" s="1156" t="s">
        <v>2640</v>
      </c>
      <c r="D24" s="1157">
        <v>1575000000</v>
      </c>
      <c r="E24" s="1157"/>
      <c r="F24" s="1157"/>
      <c r="G24" s="1157"/>
      <c r="H24" s="1157"/>
      <c r="I24" s="1157"/>
      <c r="J24" s="1157"/>
      <c r="K24" s="1157"/>
      <c r="L24" s="1157"/>
      <c r="M24" s="1157"/>
      <c r="N24" s="1157">
        <v>2475000000</v>
      </c>
      <c r="O24" s="1157">
        <v>2470282000</v>
      </c>
      <c r="P24" s="1157">
        <v>2470282000</v>
      </c>
      <c r="Q24" s="1157"/>
      <c r="R24" s="1157"/>
      <c r="S24" s="1157">
        <v>4718000</v>
      </c>
      <c r="T24" s="1157">
        <v>2470282000</v>
      </c>
      <c r="U24" s="1157"/>
      <c r="V24" s="1157">
        <v>4045282000</v>
      </c>
      <c r="W24" s="1178">
        <f t="shared" si="4"/>
        <v>0</v>
      </c>
    </row>
    <row r="25" spans="1:23" s="1161" customFormat="1" ht="36.75" customHeight="1">
      <c r="A25" s="1154" t="s">
        <v>216</v>
      </c>
      <c r="B25" s="1155" t="s">
        <v>2150</v>
      </c>
      <c r="C25" s="1156" t="s">
        <v>2641</v>
      </c>
      <c r="D25" s="1157">
        <v>1243000000</v>
      </c>
      <c r="E25" s="1157"/>
      <c r="F25" s="1157"/>
      <c r="G25" s="1157"/>
      <c r="H25" s="1157"/>
      <c r="I25" s="1157"/>
      <c r="J25" s="1157"/>
      <c r="K25" s="1157"/>
      <c r="L25" s="1157"/>
      <c r="M25" s="1157"/>
      <c r="N25" s="1157">
        <v>2905000000</v>
      </c>
      <c r="O25" s="1157">
        <v>2905000000</v>
      </c>
      <c r="P25" s="1157">
        <v>2905000000</v>
      </c>
      <c r="Q25" s="1157"/>
      <c r="R25" s="1157"/>
      <c r="S25" s="1157"/>
      <c r="T25" s="1157">
        <v>2905000000</v>
      </c>
      <c r="U25" s="1157"/>
      <c r="V25" s="1157">
        <v>4148000000</v>
      </c>
      <c r="W25" s="1178">
        <f t="shared" si="4"/>
        <v>0</v>
      </c>
    </row>
    <row r="26" spans="1:23" s="1161" customFormat="1" ht="36.75" customHeight="1">
      <c r="A26" s="1154" t="s">
        <v>793</v>
      </c>
      <c r="B26" s="1155" t="s">
        <v>2151</v>
      </c>
      <c r="C26" s="1156" t="s">
        <v>2642</v>
      </c>
      <c r="D26" s="1157">
        <v>1050000000</v>
      </c>
      <c r="E26" s="1157"/>
      <c r="F26" s="1157"/>
      <c r="G26" s="1157"/>
      <c r="H26" s="1157"/>
      <c r="I26" s="1157"/>
      <c r="J26" s="1157"/>
      <c r="K26" s="1157"/>
      <c r="L26" s="1157"/>
      <c r="M26" s="1157"/>
      <c r="N26" s="1157">
        <v>1950000000</v>
      </c>
      <c r="O26" s="1157">
        <v>1950000000</v>
      </c>
      <c r="P26" s="1157">
        <v>1950000000</v>
      </c>
      <c r="Q26" s="1157"/>
      <c r="R26" s="1157"/>
      <c r="S26" s="1157"/>
      <c r="T26" s="1157">
        <v>1950000000</v>
      </c>
      <c r="U26" s="1157"/>
      <c r="V26" s="1157">
        <v>3000000000</v>
      </c>
      <c r="W26" s="1178">
        <f t="shared" si="4"/>
        <v>0</v>
      </c>
    </row>
    <row r="27" spans="1:23" s="1161" customFormat="1" ht="36.75" customHeight="1">
      <c r="A27" s="1154" t="s">
        <v>794</v>
      </c>
      <c r="B27" s="1155" t="s">
        <v>2152</v>
      </c>
      <c r="C27" s="1156" t="s">
        <v>2643</v>
      </c>
      <c r="D27" s="1157">
        <v>1817716000</v>
      </c>
      <c r="E27" s="1157"/>
      <c r="F27" s="1157"/>
      <c r="G27" s="1157"/>
      <c r="H27" s="1157">
        <v>2284000</v>
      </c>
      <c r="I27" s="1157"/>
      <c r="J27" s="1157"/>
      <c r="K27" s="1157"/>
      <c r="L27" s="1157"/>
      <c r="M27" s="1157">
        <v>2284000</v>
      </c>
      <c r="N27" s="1157">
        <v>2860000000</v>
      </c>
      <c r="O27" s="1157">
        <v>2860000000</v>
      </c>
      <c r="P27" s="1157">
        <v>2860000000</v>
      </c>
      <c r="Q27" s="1157"/>
      <c r="R27" s="1157"/>
      <c r="S27" s="1157"/>
      <c r="T27" s="1157">
        <v>2860000000</v>
      </c>
      <c r="U27" s="1157"/>
      <c r="V27" s="1157">
        <v>4677716000</v>
      </c>
      <c r="W27" s="1178">
        <f t="shared" si="4"/>
        <v>0</v>
      </c>
    </row>
    <row r="28" spans="1:23" s="1161" customFormat="1" ht="36.75" customHeight="1">
      <c r="A28" s="1154" t="s">
        <v>795</v>
      </c>
      <c r="B28" s="1155" t="s">
        <v>2153</v>
      </c>
      <c r="C28" s="1156" t="s">
        <v>2644</v>
      </c>
      <c r="D28" s="1157">
        <v>1805659000</v>
      </c>
      <c r="E28" s="1157">
        <v>415296000</v>
      </c>
      <c r="F28" s="1157"/>
      <c r="G28" s="1157">
        <v>385379000</v>
      </c>
      <c r="H28" s="1157">
        <v>14341000</v>
      </c>
      <c r="I28" s="1157"/>
      <c r="J28" s="1157"/>
      <c r="K28" s="1157"/>
      <c r="L28" s="1157"/>
      <c r="M28" s="1157">
        <v>14341000</v>
      </c>
      <c r="N28" s="1157">
        <v>2860000000</v>
      </c>
      <c r="O28" s="1157">
        <v>2759814000</v>
      </c>
      <c r="P28" s="1157">
        <v>2759814000</v>
      </c>
      <c r="Q28" s="1157"/>
      <c r="R28" s="1157">
        <v>100186000</v>
      </c>
      <c r="S28" s="1158"/>
      <c r="T28" s="1157">
        <v>3145193000</v>
      </c>
      <c r="U28" s="1157">
        <v>29917000</v>
      </c>
      <c r="V28" s="1157">
        <v>4565473000</v>
      </c>
      <c r="W28" s="1178">
        <f t="shared" si="4"/>
        <v>0</v>
      </c>
    </row>
    <row r="29" spans="1:23" s="1161" customFormat="1" ht="36.75" customHeight="1">
      <c r="A29" s="1154" t="s">
        <v>796</v>
      </c>
      <c r="B29" s="1155" t="s">
        <v>2115</v>
      </c>
      <c r="C29" s="1156" t="s">
        <v>2645</v>
      </c>
      <c r="D29" s="1157">
        <v>1079236000</v>
      </c>
      <c r="E29" s="1157"/>
      <c r="F29" s="1157"/>
      <c r="G29" s="1157"/>
      <c r="H29" s="1157">
        <v>764000</v>
      </c>
      <c r="I29" s="1157"/>
      <c r="J29" s="1157"/>
      <c r="K29" s="1157"/>
      <c r="L29" s="1157"/>
      <c r="M29" s="1157">
        <v>764000</v>
      </c>
      <c r="N29" s="1157">
        <v>720000000</v>
      </c>
      <c r="O29" s="1157">
        <v>720000000</v>
      </c>
      <c r="P29" s="1157">
        <v>720000000</v>
      </c>
      <c r="Q29" s="1157"/>
      <c r="R29" s="1157"/>
      <c r="S29" s="1157"/>
      <c r="T29" s="1157">
        <v>720000000</v>
      </c>
      <c r="U29" s="1157"/>
      <c r="V29" s="1157">
        <v>1799236000</v>
      </c>
      <c r="W29" s="1178">
        <f t="shared" si="4"/>
        <v>0</v>
      </c>
    </row>
    <row r="30" spans="1:23" s="1161" customFormat="1" ht="36.75" customHeight="1">
      <c r="A30" s="1154" t="s">
        <v>797</v>
      </c>
      <c r="B30" s="1155" t="s">
        <v>2116</v>
      </c>
      <c r="C30" s="1156" t="s">
        <v>2646</v>
      </c>
      <c r="D30" s="1157">
        <v>1080000000</v>
      </c>
      <c r="E30" s="1157"/>
      <c r="F30" s="1157"/>
      <c r="G30" s="1157"/>
      <c r="H30" s="1157"/>
      <c r="I30" s="1157"/>
      <c r="J30" s="1157"/>
      <c r="K30" s="1157"/>
      <c r="L30" s="1157"/>
      <c r="M30" s="1157"/>
      <c r="N30" s="1157">
        <v>720000000</v>
      </c>
      <c r="O30" s="1157">
        <v>310156000</v>
      </c>
      <c r="P30" s="1157">
        <v>310156000</v>
      </c>
      <c r="Q30" s="1157"/>
      <c r="R30" s="1157">
        <v>47081000</v>
      </c>
      <c r="S30" s="1157">
        <f>409844000-47081000</f>
        <v>362763000</v>
      </c>
      <c r="T30" s="1157">
        <v>310156000</v>
      </c>
      <c r="U30" s="1157"/>
      <c r="V30" s="1157">
        <v>1390156000</v>
      </c>
      <c r="W30" s="1178">
        <f t="shared" si="4"/>
        <v>0</v>
      </c>
    </row>
    <row r="31" spans="1:23" s="1161" customFormat="1" ht="36.75" customHeight="1">
      <c r="A31" s="1154" t="s">
        <v>798</v>
      </c>
      <c r="B31" s="1155" t="s">
        <v>2117</v>
      </c>
      <c r="C31" s="1156" t="s">
        <v>2647</v>
      </c>
      <c r="D31" s="1157">
        <v>1079784000</v>
      </c>
      <c r="E31" s="1157"/>
      <c r="F31" s="1157"/>
      <c r="G31" s="1157"/>
      <c r="H31" s="1157"/>
      <c r="I31" s="1157"/>
      <c r="J31" s="1157"/>
      <c r="K31" s="1157"/>
      <c r="L31" s="1157"/>
      <c r="M31" s="1157"/>
      <c r="N31" s="1157">
        <v>720000000</v>
      </c>
      <c r="O31" s="1157">
        <v>682134000</v>
      </c>
      <c r="P31" s="1157">
        <v>682134000</v>
      </c>
      <c r="Q31" s="1157"/>
      <c r="R31" s="1157"/>
      <c r="S31" s="1157">
        <v>37866000</v>
      </c>
      <c r="T31" s="1157">
        <v>682134000</v>
      </c>
      <c r="U31" s="1157"/>
      <c r="V31" s="1157">
        <v>1761918000</v>
      </c>
      <c r="W31" s="1178">
        <f t="shared" si="4"/>
        <v>0</v>
      </c>
    </row>
    <row r="32" spans="1:23" s="1161" customFormat="1" ht="36.75" customHeight="1">
      <c r="A32" s="1154" t="s">
        <v>799</v>
      </c>
      <c r="B32" s="1155" t="s">
        <v>2118</v>
      </c>
      <c r="C32" s="1156" t="s">
        <v>2648</v>
      </c>
      <c r="D32" s="1157">
        <v>1080000000</v>
      </c>
      <c r="E32" s="1157"/>
      <c r="F32" s="1157"/>
      <c r="G32" s="1157"/>
      <c r="H32" s="1157"/>
      <c r="I32" s="1157"/>
      <c r="J32" s="1157"/>
      <c r="K32" s="1157"/>
      <c r="L32" s="1157"/>
      <c r="M32" s="1157"/>
      <c r="N32" s="1157">
        <v>720000000</v>
      </c>
      <c r="O32" s="1157">
        <v>720000000</v>
      </c>
      <c r="P32" s="1157">
        <v>720000000</v>
      </c>
      <c r="Q32" s="1157"/>
      <c r="R32" s="1157"/>
      <c r="S32" s="1157"/>
      <c r="T32" s="1157">
        <v>720000000</v>
      </c>
      <c r="U32" s="1157"/>
      <c r="V32" s="1157">
        <v>1800000000</v>
      </c>
      <c r="W32" s="1178">
        <f t="shared" si="4"/>
        <v>0</v>
      </c>
    </row>
    <row r="33" spans="1:23" s="1161" customFormat="1" ht="36.75" customHeight="1">
      <c r="A33" s="1154" t="s">
        <v>800</v>
      </c>
      <c r="B33" s="1155" t="s">
        <v>2119</v>
      </c>
      <c r="C33" s="1156" t="s">
        <v>2649</v>
      </c>
      <c r="D33" s="1157">
        <v>1188000000</v>
      </c>
      <c r="E33" s="1157"/>
      <c r="F33" s="1157"/>
      <c r="G33" s="1157"/>
      <c r="H33" s="1157"/>
      <c r="I33" s="1157"/>
      <c r="J33" s="1157"/>
      <c r="K33" s="1157"/>
      <c r="L33" s="1157"/>
      <c r="M33" s="1157"/>
      <c r="N33" s="1157">
        <v>792000000</v>
      </c>
      <c r="O33" s="1157">
        <v>792000000</v>
      </c>
      <c r="P33" s="1157">
        <v>792000000</v>
      </c>
      <c r="Q33" s="1157"/>
      <c r="R33" s="1157"/>
      <c r="S33" s="1157"/>
      <c r="T33" s="1157">
        <v>792000000</v>
      </c>
      <c r="U33" s="1157"/>
      <c r="V33" s="1157">
        <v>1980000000</v>
      </c>
      <c r="W33" s="1178">
        <f t="shared" si="4"/>
        <v>0</v>
      </c>
    </row>
    <row r="34" spans="1:23" s="1161" customFormat="1" ht="36.75" customHeight="1">
      <c r="A34" s="1154" t="s">
        <v>801</v>
      </c>
      <c r="B34" s="1155" t="s">
        <v>2120</v>
      </c>
      <c r="C34" s="1156" t="s">
        <v>2650</v>
      </c>
      <c r="D34" s="1157">
        <v>1260000000</v>
      </c>
      <c r="E34" s="1157"/>
      <c r="F34" s="1157"/>
      <c r="G34" s="1157"/>
      <c r="H34" s="1157"/>
      <c r="I34" s="1157"/>
      <c r="J34" s="1157"/>
      <c r="K34" s="1157"/>
      <c r="L34" s="1157"/>
      <c r="M34" s="1157"/>
      <c r="N34" s="1157">
        <v>840000000</v>
      </c>
      <c r="O34" s="1157">
        <v>840000000</v>
      </c>
      <c r="P34" s="1157">
        <v>840000000</v>
      </c>
      <c r="Q34" s="1157"/>
      <c r="R34" s="1157"/>
      <c r="S34" s="1157"/>
      <c r="T34" s="1157">
        <v>840000000</v>
      </c>
      <c r="U34" s="1157"/>
      <c r="V34" s="1157">
        <v>2100000000</v>
      </c>
      <c r="W34" s="1178">
        <f t="shared" si="4"/>
        <v>0</v>
      </c>
    </row>
    <row r="35" spans="1:23" s="1161" customFormat="1" ht="36.75" customHeight="1">
      <c r="A35" s="1154" t="s">
        <v>1851</v>
      </c>
      <c r="B35" s="1155" t="s">
        <v>2121</v>
      </c>
      <c r="C35" s="1156" t="s">
        <v>2651</v>
      </c>
      <c r="D35" s="1157">
        <v>1260000000</v>
      </c>
      <c r="E35" s="1157"/>
      <c r="F35" s="1157"/>
      <c r="G35" s="1157"/>
      <c r="H35" s="1157"/>
      <c r="I35" s="1157"/>
      <c r="J35" s="1157"/>
      <c r="K35" s="1157"/>
      <c r="L35" s="1157"/>
      <c r="M35" s="1157"/>
      <c r="N35" s="1157">
        <v>840000000</v>
      </c>
      <c r="O35" s="1157">
        <v>840000000</v>
      </c>
      <c r="P35" s="1157">
        <v>840000000</v>
      </c>
      <c r="Q35" s="1157"/>
      <c r="R35" s="1157"/>
      <c r="S35" s="1157"/>
      <c r="T35" s="1157">
        <v>840000000</v>
      </c>
      <c r="U35" s="1157"/>
      <c r="V35" s="1157">
        <v>2100000000</v>
      </c>
      <c r="W35" s="1178">
        <f t="shared" si="4"/>
        <v>0</v>
      </c>
    </row>
    <row r="36" spans="1:23" s="1161" customFormat="1" ht="36.75" customHeight="1">
      <c r="A36" s="1154" t="s">
        <v>1852</v>
      </c>
      <c r="B36" s="1155" t="s">
        <v>2122</v>
      </c>
      <c r="C36" s="1156" t="s">
        <v>2652</v>
      </c>
      <c r="D36" s="1157">
        <v>1440000000</v>
      </c>
      <c r="E36" s="1157"/>
      <c r="F36" s="1157"/>
      <c r="G36" s="1157"/>
      <c r="H36" s="1157"/>
      <c r="I36" s="1157"/>
      <c r="J36" s="1157"/>
      <c r="K36" s="1157"/>
      <c r="L36" s="1157"/>
      <c r="M36" s="1157"/>
      <c r="N36" s="1157">
        <v>960000000</v>
      </c>
      <c r="O36" s="1157">
        <v>960000000</v>
      </c>
      <c r="P36" s="1157">
        <v>960000000</v>
      </c>
      <c r="Q36" s="1157"/>
      <c r="R36" s="1157"/>
      <c r="S36" s="1157"/>
      <c r="T36" s="1157">
        <v>960000000</v>
      </c>
      <c r="U36" s="1157"/>
      <c r="V36" s="1157">
        <v>2400000000</v>
      </c>
      <c r="W36" s="1178">
        <f t="shared" si="4"/>
        <v>0</v>
      </c>
    </row>
    <row r="37" spans="1:23" s="1161" customFormat="1" ht="36.75" customHeight="1">
      <c r="A37" s="1154" t="s">
        <v>1853</v>
      </c>
      <c r="B37" s="1155" t="s">
        <v>2123</v>
      </c>
      <c r="C37" s="1156" t="s">
        <v>2653</v>
      </c>
      <c r="D37" s="1157">
        <v>1377000000</v>
      </c>
      <c r="E37" s="1157">
        <v>27000000</v>
      </c>
      <c r="F37" s="1157"/>
      <c r="G37" s="1157">
        <v>27000000</v>
      </c>
      <c r="H37" s="1157">
        <v>63000000</v>
      </c>
      <c r="I37" s="1157">
        <v>63000000</v>
      </c>
      <c r="J37" s="1157">
        <v>63000000</v>
      </c>
      <c r="K37" s="1157"/>
      <c r="L37" s="1157"/>
      <c r="M37" s="1157"/>
      <c r="N37" s="1157">
        <v>960000000</v>
      </c>
      <c r="O37" s="1157">
        <v>960000000</v>
      </c>
      <c r="P37" s="1157">
        <v>960000000</v>
      </c>
      <c r="Q37" s="1157"/>
      <c r="R37" s="1157"/>
      <c r="S37" s="1157"/>
      <c r="T37" s="1157">
        <v>1050000000</v>
      </c>
      <c r="U37" s="1157"/>
      <c r="V37" s="1157">
        <v>2400000000</v>
      </c>
      <c r="W37" s="1178">
        <f t="shared" si="4"/>
        <v>0</v>
      </c>
    </row>
    <row r="38" spans="1:23" s="1161" customFormat="1" ht="36.75" customHeight="1">
      <c r="A38" s="1154" t="s">
        <v>1854</v>
      </c>
      <c r="B38" s="1155" t="s">
        <v>2124</v>
      </c>
      <c r="C38" s="1156" t="s">
        <v>2654</v>
      </c>
      <c r="D38" s="1157">
        <v>1511999000</v>
      </c>
      <c r="E38" s="1157"/>
      <c r="F38" s="1157"/>
      <c r="G38" s="1157"/>
      <c r="H38" s="1157">
        <v>1000</v>
      </c>
      <c r="I38" s="1157">
        <v>1000</v>
      </c>
      <c r="J38" s="1157">
        <v>1000</v>
      </c>
      <c r="K38" s="1157"/>
      <c r="L38" s="1157"/>
      <c r="M38" s="1157"/>
      <c r="N38" s="1157">
        <v>1008000000</v>
      </c>
      <c r="O38" s="1157">
        <v>1008000000</v>
      </c>
      <c r="P38" s="1157">
        <v>956514000</v>
      </c>
      <c r="Q38" s="1157">
        <v>51486000</v>
      </c>
      <c r="R38" s="1157"/>
      <c r="S38" s="1157"/>
      <c r="T38" s="1157">
        <v>956515000</v>
      </c>
      <c r="U38" s="1157">
        <v>51486000</v>
      </c>
      <c r="V38" s="1157">
        <v>2520000000</v>
      </c>
      <c r="W38" s="1178">
        <f t="shared" si="4"/>
        <v>0</v>
      </c>
    </row>
    <row r="39" spans="1:23" s="1161" customFormat="1" ht="36.75" customHeight="1">
      <c r="A39" s="1154" t="s">
        <v>1855</v>
      </c>
      <c r="B39" s="1155" t="s">
        <v>2125</v>
      </c>
      <c r="C39" s="1156" t="s">
        <v>2655</v>
      </c>
      <c r="D39" s="1157">
        <v>1620000000</v>
      </c>
      <c r="E39" s="1157"/>
      <c r="F39" s="1157"/>
      <c r="G39" s="1157"/>
      <c r="H39" s="1157"/>
      <c r="I39" s="1157"/>
      <c r="J39" s="1157"/>
      <c r="K39" s="1157"/>
      <c r="L39" s="1157"/>
      <c r="M39" s="1157"/>
      <c r="N39" s="1157">
        <v>1080000000</v>
      </c>
      <c r="O39" s="1157">
        <v>1079919000</v>
      </c>
      <c r="P39" s="1157">
        <v>1079919000</v>
      </c>
      <c r="Q39" s="1157"/>
      <c r="R39" s="1157"/>
      <c r="S39" s="1157">
        <v>81000</v>
      </c>
      <c r="T39" s="1157">
        <v>1079919000</v>
      </c>
      <c r="U39" s="1157"/>
      <c r="V39" s="1157">
        <v>2699919000</v>
      </c>
      <c r="W39" s="1178">
        <f t="shared" si="4"/>
        <v>0</v>
      </c>
    </row>
    <row r="40" spans="1:23" s="1161" customFormat="1" ht="36.75" customHeight="1">
      <c r="A40" s="1154" t="s">
        <v>1856</v>
      </c>
      <c r="B40" s="1155" t="s">
        <v>2126</v>
      </c>
      <c r="C40" s="1156" t="s">
        <v>2656</v>
      </c>
      <c r="D40" s="1157">
        <v>1620000000</v>
      </c>
      <c r="E40" s="1157"/>
      <c r="F40" s="1157"/>
      <c r="G40" s="1157"/>
      <c r="H40" s="1157"/>
      <c r="I40" s="1157"/>
      <c r="J40" s="1157"/>
      <c r="K40" s="1157"/>
      <c r="L40" s="1157"/>
      <c r="M40" s="1157"/>
      <c r="N40" s="1157">
        <v>1080000000</v>
      </c>
      <c r="O40" s="1157">
        <v>1080000000</v>
      </c>
      <c r="P40" s="1157">
        <v>1080000000</v>
      </c>
      <c r="Q40" s="1157"/>
      <c r="R40" s="1157"/>
      <c r="S40" s="1157"/>
      <c r="T40" s="1157">
        <v>1080000000</v>
      </c>
      <c r="U40" s="1157"/>
      <c r="V40" s="1157">
        <v>2700000000</v>
      </c>
      <c r="W40" s="1178">
        <f t="shared" si="4"/>
        <v>0</v>
      </c>
    </row>
    <row r="41" spans="1:23" s="1161" customFormat="1" ht="36.75" customHeight="1">
      <c r="A41" s="1154" t="s">
        <v>1857</v>
      </c>
      <c r="B41" s="1155" t="s">
        <v>2127</v>
      </c>
      <c r="C41" s="1156" t="s">
        <v>2657</v>
      </c>
      <c r="D41" s="1157">
        <v>1620000000</v>
      </c>
      <c r="E41" s="1157"/>
      <c r="F41" s="1157"/>
      <c r="G41" s="1157"/>
      <c r="H41" s="1157"/>
      <c r="I41" s="1157"/>
      <c r="J41" s="1157"/>
      <c r="K41" s="1157"/>
      <c r="L41" s="1157"/>
      <c r="M41" s="1157"/>
      <c r="N41" s="1157">
        <v>1080000000</v>
      </c>
      <c r="O41" s="1157">
        <v>1080000000</v>
      </c>
      <c r="P41" s="1157">
        <v>1080000000</v>
      </c>
      <c r="Q41" s="1157"/>
      <c r="R41" s="1157"/>
      <c r="S41" s="1157"/>
      <c r="T41" s="1157">
        <v>1080000000</v>
      </c>
      <c r="U41" s="1157"/>
      <c r="V41" s="1157">
        <v>2700000000</v>
      </c>
      <c r="W41" s="1178">
        <f t="shared" si="4"/>
        <v>0</v>
      </c>
    </row>
    <row r="42" spans="1:23" s="1161" customFormat="1" ht="36.75" customHeight="1">
      <c r="A42" s="1154" t="s">
        <v>1858</v>
      </c>
      <c r="B42" s="1155" t="s">
        <v>2128</v>
      </c>
      <c r="C42" s="1156" t="s">
        <v>2658</v>
      </c>
      <c r="D42" s="1157">
        <v>1620000000</v>
      </c>
      <c r="E42" s="1157"/>
      <c r="F42" s="1157"/>
      <c r="G42" s="1157"/>
      <c r="H42" s="1157"/>
      <c r="I42" s="1157"/>
      <c r="J42" s="1157"/>
      <c r="K42" s="1157"/>
      <c r="L42" s="1157"/>
      <c r="M42" s="1157"/>
      <c r="N42" s="1157">
        <v>1080000000</v>
      </c>
      <c r="O42" s="1157">
        <v>1080000000</v>
      </c>
      <c r="P42" s="1157">
        <v>1080000000</v>
      </c>
      <c r="Q42" s="1157"/>
      <c r="R42" s="1157"/>
      <c r="S42" s="1157"/>
      <c r="T42" s="1157">
        <v>1080000000</v>
      </c>
      <c r="U42" s="1157"/>
      <c r="V42" s="1157">
        <v>2700000000</v>
      </c>
      <c r="W42" s="1178">
        <f t="shared" si="4"/>
        <v>0</v>
      </c>
    </row>
    <row r="43" spans="1:23" s="1161" customFormat="1" ht="36.75" customHeight="1">
      <c r="A43" s="1154" t="s">
        <v>1859</v>
      </c>
      <c r="B43" s="1155" t="s">
        <v>2129</v>
      </c>
      <c r="C43" s="1156" t="s">
        <v>2659</v>
      </c>
      <c r="D43" s="1157">
        <v>1618771000</v>
      </c>
      <c r="E43" s="1157"/>
      <c r="F43" s="1157"/>
      <c r="G43" s="1157"/>
      <c r="H43" s="1157">
        <v>1229000</v>
      </c>
      <c r="I43" s="1157"/>
      <c r="J43" s="1157"/>
      <c r="K43" s="1157"/>
      <c r="L43" s="1157"/>
      <c r="M43" s="1157">
        <v>1229000</v>
      </c>
      <c r="N43" s="1157">
        <v>1080000000</v>
      </c>
      <c r="O43" s="1157">
        <v>1080000000</v>
      </c>
      <c r="P43" s="1157">
        <v>1080000000</v>
      </c>
      <c r="Q43" s="1157"/>
      <c r="R43" s="1157"/>
      <c r="S43" s="1157"/>
      <c r="T43" s="1157">
        <v>1080000000</v>
      </c>
      <c r="U43" s="1157"/>
      <c r="V43" s="1157">
        <v>2698771000</v>
      </c>
      <c r="W43" s="1178">
        <f t="shared" si="4"/>
        <v>0</v>
      </c>
    </row>
    <row r="44" spans="1:23" s="1161" customFormat="1" ht="36.75" customHeight="1">
      <c r="A44" s="1154" t="s">
        <v>1860</v>
      </c>
      <c r="B44" s="1155" t="s">
        <v>2130</v>
      </c>
      <c r="C44" s="1156" t="s">
        <v>2660</v>
      </c>
      <c r="D44" s="1157">
        <v>1620000000</v>
      </c>
      <c r="E44" s="1157">
        <v>116773000</v>
      </c>
      <c r="F44" s="1157"/>
      <c r="G44" s="1157">
        <v>116773000</v>
      </c>
      <c r="H44" s="1157"/>
      <c r="I44" s="1157"/>
      <c r="J44" s="1157"/>
      <c r="K44" s="1157"/>
      <c r="L44" s="1157"/>
      <c r="M44" s="1157"/>
      <c r="N44" s="1157">
        <v>1080000000</v>
      </c>
      <c r="O44" s="1157">
        <v>1080000000</v>
      </c>
      <c r="P44" s="1157">
        <v>982997000</v>
      </c>
      <c r="Q44" s="1157">
        <v>97003000</v>
      </c>
      <c r="R44" s="1157"/>
      <c r="S44" s="1157"/>
      <c r="T44" s="1157">
        <v>1099770000</v>
      </c>
      <c r="U44" s="1157">
        <v>97003000</v>
      </c>
      <c r="V44" s="1157">
        <v>2700000000</v>
      </c>
      <c r="W44" s="1178">
        <f t="shared" si="4"/>
        <v>0</v>
      </c>
    </row>
    <row r="45" spans="1:23" s="1161" customFormat="1" ht="36.75" customHeight="1">
      <c r="A45" s="1154" t="s">
        <v>1861</v>
      </c>
      <c r="B45" s="1155" t="s">
        <v>2131</v>
      </c>
      <c r="C45" s="1156" t="s">
        <v>2661</v>
      </c>
      <c r="D45" s="1157">
        <v>1656000000</v>
      </c>
      <c r="E45" s="1157"/>
      <c r="F45" s="1157"/>
      <c r="G45" s="1157"/>
      <c r="H45" s="1157"/>
      <c r="I45" s="1157"/>
      <c r="J45" s="1157"/>
      <c r="K45" s="1157"/>
      <c r="L45" s="1157"/>
      <c r="M45" s="1157"/>
      <c r="N45" s="1157">
        <v>1104000000</v>
      </c>
      <c r="O45" s="1157">
        <v>1100000000</v>
      </c>
      <c r="P45" s="1157">
        <v>1100000000</v>
      </c>
      <c r="Q45" s="1157"/>
      <c r="R45" s="1157"/>
      <c r="S45" s="1157">
        <v>4000000</v>
      </c>
      <c r="T45" s="1157">
        <v>1100000000</v>
      </c>
      <c r="U45" s="1157"/>
      <c r="V45" s="1157">
        <v>2756000000</v>
      </c>
      <c r="W45" s="1178">
        <f t="shared" si="4"/>
        <v>0</v>
      </c>
    </row>
    <row r="46" spans="1:23" s="1161" customFormat="1" ht="36.75" customHeight="1">
      <c r="A46" s="1154" t="s">
        <v>1862</v>
      </c>
      <c r="B46" s="1155" t="s">
        <v>2132</v>
      </c>
      <c r="C46" s="1156" t="s">
        <v>2662</v>
      </c>
      <c r="D46" s="1157">
        <v>1656000000</v>
      </c>
      <c r="E46" s="1157"/>
      <c r="F46" s="1157"/>
      <c r="G46" s="1157"/>
      <c r="H46" s="1157"/>
      <c r="I46" s="1157"/>
      <c r="J46" s="1157"/>
      <c r="K46" s="1157"/>
      <c r="L46" s="1157"/>
      <c r="M46" s="1157"/>
      <c r="N46" s="1157">
        <v>1002000000</v>
      </c>
      <c r="O46" s="1157">
        <v>1001541000</v>
      </c>
      <c r="P46" s="1157">
        <v>1001541000</v>
      </c>
      <c r="Q46" s="1157"/>
      <c r="R46" s="1157"/>
      <c r="S46" s="1157">
        <v>459000</v>
      </c>
      <c r="T46" s="1157">
        <v>1001541000</v>
      </c>
      <c r="U46" s="1157"/>
      <c r="V46" s="1157">
        <v>2657541000</v>
      </c>
      <c r="W46" s="1178">
        <f t="shared" si="4"/>
        <v>0</v>
      </c>
    </row>
    <row r="47" spans="1:23" s="1161" customFormat="1" ht="36.75" customHeight="1">
      <c r="A47" s="1154" t="s">
        <v>1863</v>
      </c>
      <c r="B47" s="1155" t="s">
        <v>2133</v>
      </c>
      <c r="C47" s="1156" t="s">
        <v>2663</v>
      </c>
      <c r="D47" s="1157">
        <v>1728000000</v>
      </c>
      <c r="E47" s="1157"/>
      <c r="F47" s="1157"/>
      <c r="G47" s="1157"/>
      <c r="H47" s="1157"/>
      <c r="I47" s="1157"/>
      <c r="J47" s="1157"/>
      <c r="K47" s="1157"/>
      <c r="L47" s="1157"/>
      <c r="M47" s="1157"/>
      <c r="N47" s="1157">
        <v>1152000000</v>
      </c>
      <c r="O47" s="1157">
        <v>1152000000</v>
      </c>
      <c r="P47" s="1157">
        <v>1152000000</v>
      </c>
      <c r="Q47" s="1157"/>
      <c r="R47" s="1157"/>
      <c r="S47" s="1157"/>
      <c r="T47" s="1157">
        <v>1152000000</v>
      </c>
      <c r="U47" s="1157"/>
      <c r="V47" s="1157">
        <v>2880000000</v>
      </c>
      <c r="W47" s="1178">
        <f t="shared" si="4"/>
        <v>0</v>
      </c>
    </row>
    <row r="48" spans="1:23" s="1161" customFormat="1" ht="36.75" customHeight="1">
      <c r="A48" s="1154" t="s">
        <v>1865</v>
      </c>
      <c r="B48" s="1155" t="s">
        <v>2134</v>
      </c>
      <c r="C48" s="1156" t="s">
        <v>2664</v>
      </c>
      <c r="D48" s="1157">
        <v>1728000000</v>
      </c>
      <c r="E48" s="1157">
        <v>100912000</v>
      </c>
      <c r="F48" s="1157"/>
      <c r="G48" s="1157">
        <v>100912000</v>
      </c>
      <c r="H48" s="1157"/>
      <c r="I48" s="1157"/>
      <c r="J48" s="1157"/>
      <c r="K48" s="1157"/>
      <c r="L48" s="1157"/>
      <c r="M48" s="1157"/>
      <c r="N48" s="1157">
        <v>1152000000</v>
      </c>
      <c r="O48" s="1157">
        <v>1152000000</v>
      </c>
      <c r="P48" s="1157">
        <v>1152000000</v>
      </c>
      <c r="Q48" s="1157"/>
      <c r="R48" s="1157"/>
      <c r="S48" s="1157"/>
      <c r="T48" s="1157">
        <v>1252912000</v>
      </c>
      <c r="U48" s="1157"/>
      <c r="V48" s="1157">
        <v>2880000000</v>
      </c>
      <c r="W48" s="1178">
        <f t="shared" si="4"/>
        <v>0</v>
      </c>
    </row>
    <row r="49" spans="1:23" s="1161" customFormat="1" ht="36.75" customHeight="1">
      <c r="A49" s="1154" t="s">
        <v>1866</v>
      </c>
      <c r="B49" s="1155" t="s">
        <v>2135</v>
      </c>
      <c r="C49" s="1156" t="s">
        <v>2665</v>
      </c>
      <c r="D49" s="1157">
        <v>1800000000</v>
      </c>
      <c r="E49" s="1157">
        <v>490000000</v>
      </c>
      <c r="F49" s="1157"/>
      <c r="G49" s="1157">
        <v>490000000</v>
      </c>
      <c r="H49" s="1157"/>
      <c r="I49" s="1157"/>
      <c r="J49" s="1157"/>
      <c r="K49" s="1157"/>
      <c r="L49" s="1157"/>
      <c r="M49" s="1157"/>
      <c r="N49" s="1157">
        <v>1200000000</v>
      </c>
      <c r="O49" s="1157">
        <v>1200000000</v>
      </c>
      <c r="P49" s="1157">
        <v>1200000000</v>
      </c>
      <c r="Q49" s="1157"/>
      <c r="R49" s="1157"/>
      <c r="S49" s="1157"/>
      <c r="T49" s="1157">
        <v>1690000000</v>
      </c>
      <c r="U49" s="1157"/>
      <c r="V49" s="1157">
        <v>3000000000</v>
      </c>
      <c r="W49" s="1178">
        <f t="shared" si="4"/>
        <v>0</v>
      </c>
    </row>
    <row r="50" spans="1:23" s="1161" customFormat="1" ht="36.75" customHeight="1">
      <c r="A50" s="1154" t="s">
        <v>1867</v>
      </c>
      <c r="B50" s="1155" t="s">
        <v>2136</v>
      </c>
      <c r="C50" s="1156" t="s">
        <v>2666</v>
      </c>
      <c r="D50" s="1157">
        <v>1800000000</v>
      </c>
      <c r="E50" s="1157"/>
      <c r="F50" s="1157"/>
      <c r="G50" s="1157"/>
      <c r="H50" s="1157"/>
      <c r="I50" s="1157"/>
      <c r="J50" s="1157"/>
      <c r="K50" s="1157"/>
      <c r="L50" s="1157"/>
      <c r="M50" s="1157"/>
      <c r="N50" s="1157">
        <v>1200000000</v>
      </c>
      <c r="O50" s="1157">
        <v>1200000000</v>
      </c>
      <c r="P50" s="1157">
        <v>1200000000</v>
      </c>
      <c r="Q50" s="1157"/>
      <c r="R50" s="1157"/>
      <c r="S50" s="1157"/>
      <c r="T50" s="1157">
        <v>1200000000</v>
      </c>
      <c r="U50" s="1157"/>
      <c r="V50" s="1157">
        <v>3000000000</v>
      </c>
      <c r="W50" s="1178">
        <f t="shared" si="4"/>
        <v>0</v>
      </c>
    </row>
    <row r="51" spans="1:23" s="1161" customFormat="1" ht="36.75" customHeight="1">
      <c r="A51" s="1154" t="s">
        <v>1868</v>
      </c>
      <c r="B51" s="1155" t="s">
        <v>2137</v>
      </c>
      <c r="C51" s="1156" t="s">
        <v>2667</v>
      </c>
      <c r="D51" s="1157">
        <v>1980000000</v>
      </c>
      <c r="E51" s="1157"/>
      <c r="F51" s="1157"/>
      <c r="G51" s="1157"/>
      <c r="H51" s="1157"/>
      <c r="I51" s="1157"/>
      <c r="J51" s="1157"/>
      <c r="K51" s="1157"/>
      <c r="L51" s="1157"/>
      <c r="M51" s="1157"/>
      <c r="N51" s="1157">
        <v>1320000000</v>
      </c>
      <c r="O51" s="1157">
        <v>1215735900</v>
      </c>
      <c r="P51" s="1157">
        <v>1215735900</v>
      </c>
      <c r="Q51" s="1157"/>
      <c r="R51" s="1157"/>
      <c r="S51" s="1157">
        <v>104264100</v>
      </c>
      <c r="T51" s="1157">
        <v>1215735900</v>
      </c>
      <c r="U51" s="1157"/>
      <c r="V51" s="1157">
        <v>3195735900</v>
      </c>
      <c r="W51" s="1178">
        <f t="shared" si="4"/>
        <v>0</v>
      </c>
    </row>
    <row r="52" spans="1:23" s="1161" customFormat="1" ht="36.75" customHeight="1">
      <c r="A52" s="1154" t="s">
        <v>1869</v>
      </c>
      <c r="B52" s="1155" t="s">
        <v>2138</v>
      </c>
      <c r="C52" s="1156" t="s">
        <v>2668</v>
      </c>
      <c r="D52" s="1157">
        <v>2160000000</v>
      </c>
      <c r="E52" s="1157"/>
      <c r="F52" s="1157"/>
      <c r="G52" s="1157"/>
      <c r="H52" s="1157"/>
      <c r="I52" s="1157"/>
      <c r="J52" s="1157"/>
      <c r="K52" s="1157"/>
      <c r="L52" s="1157"/>
      <c r="M52" s="1157"/>
      <c r="N52" s="1157">
        <v>1440000000</v>
      </c>
      <c r="O52" s="1157">
        <v>1440000000</v>
      </c>
      <c r="P52" s="1157">
        <v>1440000000</v>
      </c>
      <c r="Q52" s="1157"/>
      <c r="R52" s="1157"/>
      <c r="S52" s="1157"/>
      <c r="T52" s="1157">
        <v>1440000000</v>
      </c>
      <c r="U52" s="1157"/>
      <c r="V52" s="1157">
        <v>3600000000</v>
      </c>
      <c r="W52" s="1178">
        <f t="shared" si="4"/>
        <v>0</v>
      </c>
    </row>
    <row r="53" spans="1:23" s="1161" customFormat="1" ht="36.75" customHeight="1">
      <c r="A53" s="1154" t="s">
        <v>1870</v>
      </c>
      <c r="B53" s="1155" t="s">
        <v>2139</v>
      </c>
      <c r="C53" s="1156" t="s">
        <v>2669</v>
      </c>
      <c r="D53" s="1157">
        <v>2160000000</v>
      </c>
      <c r="E53" s="1157"/>
      <c r="F53" s="1157"/>
      <c r="G53" s="1157"/>
      <c r="H53" s="1157"/>
      <c r="I53" s="1157"/>
      <c r="J53" s="1157"/>
      <c r="K53" s="1157"/>
      <c r="L53" s="1157"/>
      <c r="M53" s="1157"/>
      <c r="N53" s="1157">
        <v>1440000000</v>
      </c>
      <c r="O53" s="1157">
        <v>1440000000</v>
      </c>
      <c r="P53" s="1157">
        <v>1440000000</v>
      </c>
      <c r="Q53" s="1157"/>
      <c r="R53" s="1157"/>
      <c r="S53" s="1157"/>
      <c r="T53" s="1157">
        <v>1440000000</v>
      </c>
      <c r="U53" s="1157"/>
      <c r="V53" s="1157">
        <v>3600000000</v>
      </c>
      <c r="W53" s="1178">
        <f t="shared" si="4"/>
        <v>0</v>
      </c>
    </row>
    <row r="54" spans="1:23" s="1161" customFormat="1" ht="36.75" customHeight="1">
      <c r="A54" s="1154" t="s">
        <v>1871</v>
      </c>
      <c r="B54" s="1155" t="s">
        <v>2140</v>
      </c>
      <c r="C54" s="1156" t="s">
        <v>2670</v>
      </c>
      <c r="D54" s="1157">
        <v>2160000000</v>
      </c>
      <c r="E54" s="1157"/>
      <c r="F54" s="1157"/>
      <c r="G54" s="1157"/>
      <c r="H54" s="1157"/>
      <c r="I54" s="1157"/>
      <c r="J54" s="1157"/>
      <c r="K54" s="1157"/>
      <c r="L54" s="1157"/>
      <c r="M54" s="1157"/>
      <c r="N54" s="1157">
        <v>1440000000</v>
      </c>
      <c r="O54" s="1157">
        <v>1440000000</v>
      </c>
      <c r="P54" s="1157">
        <v>1440000000</v>
      </c>
      <c r="Q54" s="1157"/>
      <c r="R54" s="1157"/>
      <c r="S54" s="1157"/>
      <c r="T54" s="1157">
        <v>1440000000</v>
      </c>
      <c r="U54" s="1157"/>
      <c r="V54" s="1157">
        <v>3600000000</v>
      </c>
      <c r="W54" s="1178">
        <f t="shared" si="4"/>
        <v>0</v>
      </c>
    </row>
    <row r="55" spans="1:23" s="1161" customFormat="1" ht="36.75" customHeight="1">
      <c r="A55" s="1154" t="s">
        <v>1872</v>
      </c>
      <c r="B55" s="1155" t="s">
        <v>2141</v>
      </c>
      <c r="C55" s="1156" t="s">
        <v>2671</v>
      </c>
      <c r="D55" s="1157">
        <v>2160000000</v>
      </c>
      <c r="E55" s="1157"/>
      <c r="F55" s="1157"/>
      <c r="G55" s="1157"/>
      <c r="H55" s="1157"/>
      <c r="I55" s="1157"/>
      <c r="J55" s="1157"/>
      <c r="K55" s="1157"/>
      <c r="L55" s="1157"/>
      <c r="M55" s="1157"/>
      <c r="N55" s="1157">
        <v>1440000000</v>
      </c>
      <c r="O55" s="1157">
        <v>1440000000</v>
      </c>
      <c r="P55" s="1157">
        <v>1440000000</v>
      </c>
      <c r="Q55" s="1157"/>
      <c r="R55" s="1157"/>
      <c r="S55" s="1157"/>
      <c r="T55" s="1157">
        <v>1440000000</v>
      </c>
      <c r="U55" s="1157"/>
      <c r="V55" s="1157">
        <v>3600000000</v>
      </c>
      <c r="W55" s="1178">
        <f t="shared" si="4"/>
        <v>0</v>
      </c>
    </row>
    <row r="56" spans="1:23" s="1161" customFormat="1" ht="36.75" customHeight="1">
      <c r="A56" s="1154" t="s">
        <v>1873</v>
      </c>
      <c r="B56" s="1155" t="s">
        <v>2142</v>
      </c>
      <c r="C56" s="1156" t="s">
        <v>2672</v>
      </c>
      <c r="D56" s="1157">
        <v>3000000000</v>
      </c>
      <c r="E56" s="1157"/>
      <c r="F56" s="1157"/>
      <c r="G56" s="1157"/>
      <c r="H56" s="1157"/>
      <c r="I56" s="1157"/>
      <c r="J56" s="1157"/>
      <c r="K56" s="1157"/>
      <c r="L56" s="1157"/>
      <c r="M56" s="1157"/>
      <c r="N56" s="1157">
        <v>2000000000</v>
      </c>
      <c r="O56" s="1157">
        <v>2000000000</v>
      </c>
      <c r="P56" s="1157">
        <v>2000000000</v>
      </c>
      <c r="Q56" s="1157"/>
      <c r="R56" s="1157"/>
      <c r="S56" s="1157"/>
      <c r="T56" s="1157">
        <v>2000000000</v>
      </c>
      <c r="U56" s="1157"/>
      <c r="V56" s="1157">
        <v>5000000000</v>
      </c>
      <c r="W56" s="1178">
        <f t="shared" si="4"/>
        <v>0</v>
      </c>
    </row>
    <row r="57" spans="1:23" s="1161" customFormat="1" ht="36.75" customHeight="1">
      <c r="A57" s="1154" t="s">
        <v>1874</v>
      </c>
      <c r="B57" s="1155" t="s">
        <v>2143</v>
      </c>
      <c r="C57" s="1156" t="s">
        <v>2673</v>
      </c>
      <c r="D57" s="1157">
        <v>3300000000</v>
      </c>
      <c r="E57" s="1157">
        <v>3300000000</v>
      </c>
      <c r="F57" s="1157"/>
      <c r="G57" s="1157">
        <v>3300000000</v>
      </c>
      <c r="H57" s="1157"/>
      <c r="I57" s="1157"/>
      <c r="J57" s="1157"/>
      <c r="K57" s="1157"/>
      <c r="L57" s="1157"/>
      <c r="M57" s="1157"/>
      <c r="N57" s="1157">
        <v>2700000000</v>
      </c>
      <c r="O57" s="1157">
        <v>2700000000</v>
      </c>
      <c r="P57" s="1157">
        <v>2700000000</v>
      </c>
      <c r="Q57" s="1157"/>
      <c r="R57" s="1157"/>
      <c r="S57" s="1157"/>
      <c r="T57" s="1157">
        <v>6000000000</v>
      </c>
      <c r="U57" s="1157"/>
      <c r="V57" s="1157">
        <v>6000000000</v>
      </c>
      <c r="W57" s="1178">
        <f t="shared" si="4"/>
        <v>0</v>
      </c>
    </row>
    <row r="58" spans="1:23" s="1161" customFormat="1" ht="36.75" customHeight="1">
      <c r="A58" s="1154" t="s">
        <v>1875</v>
      </c>
      <c r="B58" s="1155" t="s">
        <v>2144</v>
      </c>
      <c r="C58" s="1156" t="s">
        <v>2674</v>
      </c>
      <c r="D58" s="1157">
        <v>1440000000</v>
      </c>
      <c r="E58" s="1157">
        <v>100755000</v>
      </c>
      <c r="F58" s="1157"/>
      <c r="G58" s="1157">
        <v>100755000</v>
      </c>
      <c r="H58" s="1157"/>
      <c r="I58" s="1157"/>
      <c r="J58" s="1157"/>
      <c r="K58" s="1157"/>
      <c r="L58" s="1157"/>
      <c r="M58" s="1157"/>
      <c r="N58" s="1157">
        <v>960000000</v>
      </c>
      <c r="O58" s="1157">
        <v>959996000</v>
      </c>
      <c r="P58" s="1157">
        <v>959996000</v>
      </c>
      <c r="Q58" s="1157"/>
      <c r="R58" s="1157"/>
      <c r="S58" s="1157">
        <v>4000</v>
      </c>
      <c r="T58" s="1157">
        <v>1060751000</v>
      </c>
      <c r="U58" s="1157"/>
      <c r="V58" s="1157">
        <v>2399996000</v>
      </c>
      <c r="W58" s="1178">
        <f t="shared" si="4"/>
        <v>0</v>
      </c>
    </row>
    <row r="59" spans="1:23" s="1161" customFormat="1" ht="36.75" customHeight="1">
      <c r="A59" s="1154" t="s">
        <v>1876</v>
      </c>
      <c r="B59" s="1155" t="s">
        <v>2145</v>
      </c>
      <c r="C59" s="1156" t="s">
        <v>2675</v>
      </c>
      <c r="D59" s="1157">
        <v>2160000000</v>
      </c>
      <c r="E59" s="1157"/>
      <c r="F59" s="1157"/>
      <c r="G59" s="1157"/>
      <c r="H59" s="1157"/>
      <c r="I59" s="1157"/>
      <c r="J59" s="1157"/>
      <c r="K59" s="1157"/>
      <c r="L59" s="1157"/>
      <c r="M59" s="1157"/>
      <c r="N59" s="1157">
        <v>1440000000</v>
      </c>
      <c r="O59" s="1157">
        <v>1439600000</v>
      </c>
      <c r="P59" s="1157">
        <v>1439600000</v>
      </c>
      <c r="Q59" s="1157"/>
      <c r="R59" s="1157"/>
      <c r="S59" s="1157">
        <v>400000</v>
      </c>
      <c r="T59" s="1157">
        <v>1439600000</v>
      </c>
      <c r="U59" s="1157"/>
      <c r="V59" s="1157">
        <v>3599600000</v>
      </c>
      <c r="W59" s="1178">
        <f t="shared" si="4"/>
        <v>0</v>
      </c>
    </row>
    <row r="60" spans="1:23" s="1161" customFormat="1" ht="36.75" customHeight="1">
      <c r="A60" s="1154" t="s">
        <v>1877</v>
      </c>
      <c r="B60" s="1155" t="s">
        <v>2154</v>
      </c>
      <c r="C60" s="1156" t="s">
        <v>2676</v>
      </c>
      <c r="D60" s="1157">
        <v>1470000000</v>
      </c>
      <c r="E60" s="1157">
        <v>465841663</v>
      </c>
      <c r="F60" s="1157"/>
      <c r="G60" s="1157">
        <v>465841663</v>
      </c>
      <c r="H60" s="1157"/>
      <c r="I60" s="1157"/>
      <c r="J60" s="1157"/>
      <c r="K60" s="1157"/>
      <c r="L60" s="1157"/>
      <c r="M60" s="1157"/>
      <c r="N60" s="1157">
        <v>2310000000</v>
      </c>
      <c r="O60" s="1157">
        <v>2310000000</v>
      </c>
      <c r="P60" s="1157">
        <v>2310000000</v>
      </c>
      <c r="Q60" s="1157"/>
      <c r="R60" s="1157"/>
      <c r="S60" s="1157"/>
      <c r="T60" s="1157">
        <v>2775841663</v>
      </c>
      <c r="U60" s="1157"/>
      <c r="V60" s="1157">
        <v>3780000000</v>
      </c>
      <c r="W60" s="1178">
        <f t="shared" si="4"/>
        <v>0</v>
      </c>
    </row>
    <row r="61" spans="1:23" s="1161" customFormat="1" ht="36.75" customHeight="1">
      <c r="A61" s="1154" t="s">
        <v>1878</v>
      </c>
      <c r="B61" s="1155" t="s">
        <v>2155</v>
      </c>
      <c r="C61" s="1156" t="s">
        <v>2677</v>
      </c>
      <c r="D61" s="1157">
        <v>2448000000</v>
      </c>
      <c r="E61" s="1157">
        <v>1626902000</v>
      </c>
      <c r="F61" s="1157"/>
      <c r="G61" s="1157">
        <v>1476902000</v>
      </c>
      <c r="H61" s="1157"/>
      <c r="I61" s="1157"/>
      <c r="J61" s="1157"/>
      <c r="K61" s="1157"/>
      <c r="L61" s="1157"/>
      <c r="M61" s="1157"/>
      <c r="N61" s="1157">
        <v>3846000000</v>
      </c>
      <c r="O61" s="1157">
        <v>3802649000</v>
      </c>
      <c r="P61" s="1157">
        <v>3802649000</v>
      </c>
      <c r="Q61" s="1157"/>
      <c r="R61" s="1157"/>
      <c r="S61" s="1157">
        <v>43351000</v>
      </c>
      <c r="T61" s="1157">
        <v>5279551000</v>
      </c>
      <c r="U61" s="1157">
        <v>150000000</v>
      </c>
      <c r="V61" s="1157">
        <v>6250649000</v>
      </c>
      <c r="W61" s="1178">
        <f t="shared" si="4"/>
        <v>0</v>
      </c>
    </row>
    <row r="62" spans="1:23" s="1161" customFormat="1" ht="36.75" customHeight="1">
      <c r="A62" s="1154" t="s">
        <v>1879</v>
      </c>
      <c r="B62" s="1155" t="s">
        <v>2160</v>
      </c>
      <c r="C62" s="1156" t="s">
        <v>2678</v>
      </c>
      <c r="D62" s="1157">
        <v>859996000</v>
      </c>
      <c r="E62" s="1157"/>
      <c r="F62" s="1157"/>
      <c r="G62" s="1157"/>
      <c r="H62" s="1157">
        <v>4000</v>
      </c>
      <c r="I62" s="1157"/>
      <c r="J62" s="1157"/>
      <c r="K62" s="1157"/>
      <c r="L62" s="1157"/>
      <c r="M62" s="1157">
        <v>4000</v>
      </c>
      <c r="N62" s="1157">
        <v>1352000000</v>
      </c>
      <c r="O62" s="1157">
        <v>1352000000</v>
      </c>
      <c r="P62" s="1157">
        <v>1352000000</v>
      </c>
      <c r="Q62" s="1157"/>
      <c r="R62" s="1157"/>
      <c r="S62" s="1157"/>
      <c r="T62" s="1157">
        <v>1352000000</v>
      </c>
      <c r="U62" s="1157"/>
      <c r="V62" s="1157">
        <v>2211996000</v>
      </c>
      <c r="W62" s="1178">
        <f t="shared" si="4"/>
        <v>0</v>
      </c>
    </row>
    <row r="63" spans="1:23" s="1161" customFormat="1" ht="36.75" customHeight="1">
      <c r="A63" s="1154" t="s">
        <v>1880</v>
      </c>
      <c r="B63" s="1155" t="s">
        <v>2156</v>
      </c>
      <c r="C63" s="1156" t="s">
        <v>2679</v>
      </c>
      <c r="D63" s="1157">
        <v>1575000000</v>
      </c>
      <c r="E63" s="1157">
        <v>20956000</v>
      </c>
      <c r="F63" s="1157"/>
      <c r="G63" s="1157">
        <v>20956000</v>
      </c>
      <c r="H63" s="1157"/>
      <c r="I63" s="1157"/>
      <c r="J63" s="1157"/>
      <c r="K63" s="1157"/>
      <c r="L63" s="1157"/>
      <c r="M63" s="1157"/>
      <c r="N63" s="1157">
        <v>2475000000</v>
      </c>
      <c r="O63" s="1157">
        <v>2475000000</v>
      </c>
      <c r="P63" s="1157">
        <v>2475000000</v>
      </c>
      <c r="Q63" s="1157"/>
      <c r="R63" s="1157"/>
      <c r="S63" s="1157"/>
      <c r="T63" s="1157">
        <v>2495956000</v>
      </c>
      <c r="U63" s="1157"/>
      <c r="V63" s="1157">
        <v>4050000000</v>
      </c>
      <c r="W63" s="1178">
        <f t="shared" si="4"/>
        <v>0</v>
      </c>
    </row>
    <row r="64" spans="1:23" s="1161" customFormat="1" ht="36.75" customHeight="1">
      <c r="A64" s="1154" t="s">
        <v>1881</v>
      </c>
      <c r="B64" s="1155" t="s">
        <v>2157</v>
      </c>
      <c r="C64" s="1156" t="s">
        <v>2680</v>
      </c>
      <c r="D64" s="1157">
        <v>2275000000</v>
      </c>
      <c r="E64" s="1157">
        <v>787293000</v>
      </c>
      <c r="F64" s="1157"/>
      <c r="G64" s="1157">
        <v>787293000</v>
      </c>
      <c r="H64" s="1157"/>
      <c r="I64" s="1157"/>
      <c r="J64" s="1157"/>
      <c r="K64" s="1157"/>
      <c r="L64" s="1157"/>
      <c r="M64" s="1157"/>
      <c r="N64" s="1157">
        <v>3575000000</v>
      </c>
      <c r="O64" s="1157">
        <v>3575000000</v>
      </c>
      <c r="P64" s="1157">
        <v>3575000000</v>
      </c>
      <c r="Q64" s="1157"/>
      <c r="R64" s="1157"/>
      <c r="S64" s="1157"/>
      <c r="T64" s="1157">
        <v>4362293000</v>
      </c>
      <c r="U64" s="1157"/>
      <c r="V64" s="1157">
        <v>5850000000</v>
      </c>
      <c r="W64" s="1178">
        <f t="shared" si="4"/>
        <v>0</v>
      </c>
    </row>
    <row r="65" spans="1:23" s="1161" customFormat="1" ht="36.75" customHeight="1">
      <c r="A65" s="1154" t="s">
        <v>1882</v>
      </c>
      <c r="B65" s="1155" t="s">
        <v>2158</v>
      </c>
      <c r="C65" s="1156" t="s">
        <v>2681</v>
      </c>
      <c r="D65" s="1157">
        <v>690784000</v>
      </c>
      <c r="E65" s="1157">
        <v>592224000</v>
      </c>
      <c r="F65" s="1157"/>
      <c r="G65" s="1157">
        <v>592224000</v>
      </c>
      <c r="H65" s="1157">
        <v>5216000</v>
      </c>
      <c r="I65" s="1157">
        <v>5216000</v>
      </c>
      <c r="J65" s="1157">
        <v>5216000</v>
      </c>
      <c r="K65" s="1157"/>
      <c r="L65" s="1157"/>
      <c r="M65" s="1157"/>
      <c r="N65" s="1157">
        <v>1093000000</v>
      </c>
      <c r="O65" s="1157">
        <v>1093000000</v>
      </c>
      <c r="P65" s="1157">
        <v>1093000000</v>
      </c>
      <c r="Q65" s="1157"/>
      <c r="R65" s="1157"/>
      <c r="S65" s="1157"/>
      <c r="T65" s="1157">
        <f>1870377000-179937000</f>
        <v>1690440000</v>
      </c>
      <c r="U65" s="1157"/>
      <c r="V65" s="1157">
        <f>1968937000-179937000</f>
        <v>1789000000</v>
      </c>
      <c r="W65" s="1178">
        <f t="shared" si="4"/>
        <v>0</v>
      </c>
    </row>
    <row r="66" spans="1:23" s="1161" customFormat="1" ht="36.75" customHeight="1">
      <c r="A66" s="1154" t="s">
        <v>1883</v>
      </c>
      <c r="B66" s="1155" t="s">
        <v>2159</v>
      </c>
      <c r="C66" s="1156" t="s">
        <v>2682</v>
      </c>
      <c r="D66" s="1157">
        <v>2035000000</v>
      </c>
      <c r="E66" s="1157"/>
      <c r="F66" s="1157"/>
      <c r="G66" s="1157"/>
      <c r="H66" s="1157"/>
      <c r="I66" s="1157"/>
      <c r="J66" s="1157"/>
      <c r="K66" s="1157"/>
      <c r="L66" s="1157"/>
      <c r="M66" s="1157"/>
      <c r="N66" s="1157">
        <v>3199000000</v>
      </c>
      <c r="O66" s="1157">
        <v>3199000000</v>
      </c>
      <c r="P66" s="1157">
        <v>3199000000</v>
      </c>
      <c r="Q66" s="1157"/>
      <c r="R66" s="1157"/>
      <c r="S66" s="1157"/>
      <c r="T66" s="1157">
        <v>3199000000</v>
      </c>
      <c r="U66" s="1157"/>
      <c r="V66" s="1157">
        <v>5234000000</v>
      </c>
      <c r="W66" s="1178">
        <f t="shared" si="4"/>
        <v>0</v>
      </c>
    </row>
    <row r="67" spans="1:23" s="1161" customFormat="1" ht="36.75" customHeight="1">
      <c r="A67" s="1154" t="s">
        <v>1884</v>
      </c>
      <c r="B67" s="1155" t="s">
        <v>2161</v>
      </c>
      <c r="C67" s="1156" t="s">
        <v>2683</v>
      </c>
      <c r="D67" s="1157">
        <v>1389745000</v>
      </c>
      <c r="E67" s="1157">
        <v>490000000</v>
      </c>
      <c r="F67" s="1157"/>
      <c r="G67" s="1157">
        <v>490000000</v>
      </c>
      <c r="H67" s="1157">
        <v>10255000</v>
      </c>
      <c r="I67" s="1157">
        <v>10255000</v>
      </c>
      <c r="J67" s="1157">
        <v>10255000</v>
      </c>
      <c r="K67" s="1157"/>
      <c r="L67" s="1157"/>
      <c r="M67" s="1157"/>
      <c r="N67" s="1157">
        <v>2200000000</v>
      </c>
      <c r="O67" s="1157">
        <v>2143675000</v>
      </c>
      <c r="P67" s="1157">
        <v>2143675000</v>
      </c>
      <c r="Q67" s="1157"/>
      <c r="R67" s="1157"/>
      <c r="S67" s="1157">
        <v>56325000</v>
      </c>
      <c r="T67" s="1157">
        <v>2643930000</v>
      </c>
      <c r="U67" s="1157"/>
      <c r="V67" s="1157">
        <v>3543675000</v>
      </c>
      <c r="W67" s="1178">
        <f t="shared" si="4"/>
        <v>0</v>
      </c>
    </row>
    <row r="68" spans="1:23" s="1161" customFormat="1" ht="36.75" customHeight="1">
      <c r="A68" s="1154" t="s">
        <v>1885</v>
      </c>
      <c r="B68" s="1155" t="s">
        <v>2162</v>
      </c>
      <c r="C68" s="1156" t="s">
        <v>2684</v>
      </c>
      <c r="D68" s="1157">
        <v>2015000000</v>
      </c>
      <c r="E68" s="1157">
        <v>22467000</v>
      </c>
      <c r="F68" s="1157">
        <v>0</v>
      </c>
      <c r="G68" s="1157">
        <v>22467000</v>
      </c>
      <c r="H68" s="1157">
        <v>0</v>
      </c>
      <c r="I68" s="1157">
        <v>0</v>
      </c>
      <c r="J68" s="1157">
        <v>0</v>
      </c>
      <c r="K68" s="1157">
        <v>0</v>
      </c>
      <c r="L68" s="1157">
        <v>0</v>
      </c>
      <c r="M68" s="1157">
        <v>0</v>
      </c>
      <c r="N68" s="1157">
        <v>3166000000</v>
      </c>
      <c r="O68" s="1157">
        <v>2535976000</v>
      </c>
      <c r="P68" s="1157">
        <v>2535976000</v>
      </c>
      <c r="Q68" s="1157">
        <v>0</v>
      </c>
      <c r="R68" s="1157">
        <v>0</v>
      </c>
      <c r="S68" s="1157">
        <v>630024000</v>
      </c>
      <c r="T68" s="1157">
        <v>2558443000</v>
      </c>
      <c r="U68" s="1157">
        <v>0</v>
      </c>
      <c r="V68" s="1157">
        <v>4550976000</v>
      </c>
      <c r="W68" s="1178">
        <f t="shared" si="4"/>
        <v>0</v>
      </c>
    </row>
    <row r="69" spans="1:23" s="1161" customFormat="1" ht="36.75" customHeight="1">
      <c r="A69" s="1154" t="s">
        <v>1886</v>
      </c>
      <c r="B69" s="1155" t="s">
        <v>2326</v>
      </c>
      <c r="C69" s="1156" t="s">
        <v>2685</v>
      </c>
      <c r="D69" s="1157"/>
      <c r="E69" s="1157"/>
      <c r="F69" s="1157"/>
      <c r="G69" s="1157"/>
      <c r="H69" s="1157"/>
      <c r="I69" s="1157"/>
      <c r="J69" s="1157"/>
      <c r="K69" s="1157"/>
      <c r="L69" s="1157"/>
      <c r="M69" s="1157"/>
      <c r="N69" s="1157">
        <v>3850000000</v>
      </c>
      <c r="O69" s="1157">
        <v>3850000000</v>
      </c>
      <c r="P69" s="1157">
        <v>3850000000</v>
      </c>
      <c r="Q69" s="1157"/>
      <c r="R69" s="1157"/>
      <c r="S69" s="1157"/>
      <c r="T69" s="1157">
        <v>3850000000</v>
      </c>
      <c r="U69" s="1157"/>
      <c r="V69" s="1157">
        <v>3850000000</v>
      </c>
      <c r="W69" s="1178">
        <f t="shared" si="4"/>
        <v>0</v>
      </c>
    </row>
    <row r="70" spans="1:23" s="1161" customFormat="1" ht="36.75" customHeight="1">
      <c r="A70" s="1154" t="s">
        <v>1887</v>
      </c>
      <c r="B70" s="1155" t="s">
        <v>2327</v>
      </c>
      <c r="C70" s="1156" t="s">
        <v>2686</v>
      </c>
      <c r="D70" s="1157"/>
      <c r="E70" s="1157"/>
      <c r="F70" s="1157"/>
      <c r="G70" s="1157"/>
      <c r="H70" s="1157"/>
      <c r="I70" s="1157"/>
      <c r="J70" s="1157"/>
      <c r="K70" s="1157"/>
      <c r="L70" s="1157"/>
      <c r="M70" s="1157"/>
      <c r="N70" s="1157">
        <v>3300000000</v>
      </c>
      <c r="O70" s="1157">
        <v>3300000000</v>
      </c>
      <c r="P70" s="1157">
        <v>3300000000</v>
      </c>
      <c r="Q70" s="1157"/>
      <c r="R70" s="1157"/>
      <c r="S70" s="1157"/>
      <c r="T70" s="1157">
        <v>3300000000</v>
      </c>
      <c r="U70" s="1157"/>
      <c r="V70" s="1157">
        <v>3300000000</v>
      </c>
      <c r="W70" s="1178">
        <f t="shared" si="4"/>
        <v>0</v>
      </c>
    </row>
    <row r="71" spans="1:23" s="1161" customFormat="1" ht="36.75" customHeight="1">
      <c r="A71" s="1154" t="s">
        <v>1888</v>
      </c>
      <c r="B71" s="1155" t="s">
        <v>2328</v>
      </c>
      <c r="C71" s="1156" t="s">
        <v>2687</v>
      </c>
      <c r="D71" s="1157">
        <v>2181769000</v>
      </c>
      <c r="E71" s="1157">
        <v>725790000</v>
      </c>
      <c r="F71" s="1157"/>
      <c r="G71" s="1157">
        <v>725790000</v>
      </c>
      <c r="H71" s="1157">
        <v>268231000</v>
      </c>
      <c r="I71" s="1157">
        <v>268231000</v>
      </c>
      <c r="J71" s="1157">
        <v>268231000</v>
      </c>
      <c r="K71" s="1157"/>
      <c r="L71" s="1157"/>
      <c r="M71" s="1157"/>
      <c r="N71" s="1157">
        <v>3850000000</v>
      </c>
      <c r="O71" s="1157">
        <v>3850000000</v>
      </c>
      <c r="P71" s="1157">
        <v>3850000000</v>
      </c>
      <c r="Q71" s="1157"/>
      <c r="R71" s="1157"/>
      <c r="S71" s="1157"/>
      <c r="T71" s="1157">
        <v>4844021000</v>
      </c>
      <c r="U71" s="1157"/>
      <c r="V71" s="1157">
        <v>6300000000</v>
      </c>
      <c r="W71" s="1178">
        <f t="shared" si="4"/>
        <v>0</v>
      </c>
    </row>
    <row r="72" spans="1:23" s="1161" customFormat="1" ht="36.75" customHeight="1">
      <c r="A72" s="1154" t="s">
        <v>1889</v>
      </c>
      <c r="B72" s="1155" t="s">
        <v>2329</v>
      </c>
      <c r="C72" s="1156" t="s">
        <v>2688</v>
      </c>
      <c r="D72" s="1157">
        <v>1400000000</v>
      </c>
      <c r="E72" s="1157">
        <v>1039208000</v>
      </c>
      <c r="F72" s="1157">
        <v>0</v>
      </c>
      <c r="G72" s="1157">
        <v>1039208000</v>
      </c>
      <c r="H72" s="1157">
        <v>0</v>
      </c>
      <c r="I72" s="1157">
        <v>0</v>
      </c>
      <c r="J72" s="1157">
        <v>0</v>
      </c>
      <c r="K72" s="1157">
        <v>0</v>
      </c>
      <c r="L72" s="1157">
        <v>0</v>
      </c>
      <c r="M72" s="1157">
        <v>0</v>
      </c>
      <c r="N72" s="1157">
        <v>2200000000</v>
      </c>
      <c r="O72" s="1157">
        <v>2200000000</v>
      </c>
      <c r="P72" s="1157">
        <v>2200000000</v>
      </c>
      <c r="Q72" s="1157">
        <v>0</v>
      </c>
      <c r="R72" s="1157">
        <v>0</v>
      </c>
      <c r="S72" s="1157">
        <v>0</v>
      </c>
      <c r="T72" s="1157">
        <v>3239208000</v>
      </c>
      <c r="U72" s="1157">
        <v>0</v>
      </c>
      <c r="V72" s="1157">
        <v>3600000000</v>
      </c>
      <c r="W72" s="1178">
        <f t="shared" si="4"/>
        <v>0</v>
      </c>
    </row>
    <row r="73" spans="1:23" s="1161" customFormat="1" ht="36.75" customHeight="1">
      <c r="A73" s="1154" t="s">
        <v>1890</v>
      </c>
      <c r="B73" s="1155" t="s">
        <v>2339</v>
      </c>
      <c r="C73" s="1156" t="s">
        <v>2689</v>
      </c>
      <c r="D73" s="1157">
        <v>600000000</v>
      </c>
      <c r="E73" s="1157">
        <v>270000000</v>
      </c>
      <c r="F73" s="1157">
        <v>0</v>
      </c>
      <c r="G73" s="1157">
        <v>270000000</v>
      </c>
      <c r="H73" s="1157">
        <v>0</v>
      </c>
      <c r="I73" s="1157">
        <v>0</v>
      </c>
      <c r="J73" s="1157">
        <v>0</v>
      </c>
      <c r="K73" s="1157">
        <v>0</v>
      </c>
      <c r="L73" s="1157">
        <v>0</v>
      </c>
      <c r="M73" s="1157">
        <v>0</v>
      </c>
      <c r="N73" s="1157">
        <v>4800000000</v>
      </c>
      <c r="O73" s="1157">
        <v>4432471000</v>
      </c>
      <c r="P73" s="1157">
        <v>4432471000</v>
      </c>
      <c r="Q73" s="1157">
        <v>0</v>
      </c>
      <c r="R73" s="1157">
        <v>367529000</v>
      </c>
      <c r="S73" s="1158"/>
      <c r="T73" s="1157">
        <v>4702471000</v>
      </c>
      <c r="U73" s="1157">
        <v>0</v>
      </c>
      <c r="V73" s="1157">
        <v>5032471000</v>
      </c>
      <c r="W73" s="1178">
        <f t="shared" si="4"/>
        <v>0</v>
      </c>
    </row>
    <row r="74" spans="1:23" s="1161" customFormat="1" ht="36.75" customHeight="1">
      <c r="A74" s="1154" t="s">
        <v>1891</v>
      </c>
      <c r="B74" s="1155" t="s">
        <v>2330</v>
      </c>
      <c r="C74" s="1156" t="s">
        <v>2690</v>
      </c>
      <c r="D74" s="1157"/>
      <c r="E74" s="1157"/>
      <c r="F74" s="1157"/>
      <c r="G74" s="1157"/>
      <c r="H74" s="1157"/>
      <c r="I74" s="1157"/>
      <c r="J74" s="1157"/>
      <c r="K74" s="1157"/>
      <c r="L74" s="1157"/>
      <c r="M74" s="1157"/>
      <c r="N74" s="1157">
        <v>3900000000</v>
      </c>
      <c r="O74" s="1157">
        <v>3900000000</v>
      </c>
      <c r="P74" s="1157">
        <v>3900000000</v>
      </c>
      <c r="Q74" s="1157"/>
      <c r="R74" s="1157"/>
      <c r="S74" s="1157"/>
      <c r="T74" s="1157">
        <v>3900000000</v>
      </c>
      <c r="U74" s="1157"/>
      <c r="V74" s="1157">
        <v>3900000000</v>
      </c>
      <c r="W74" s="1178">
        <f t="shared" si="4"/>
        <v>0</v>
      </c>
    </row>
    <row r="75" spans="1:23" s="1161" customFormat="1" ht="36.75" customHeight="1">
      <c r="A75" s="1154" t="s">
        <v>1892</v>
      </c>
      <c r="B75" s="1155" t="s">
        <v>2331</v>
      </c>
      <c r="C75" s="1156" t="s">
        <v>2691</v>
      </c>
      <c r="D75" s="1157"/>
      <c r="E75" s="1157"/>
      <c r="F75" s="1157"/>
      <c r="G75" s="1157"/>
      <c r="H75" s="1157"/>
      <c r="I75" s="1157"/>
      <c r="J75" s="1157"/>
      <c r="K75" s="1157"/>
      <c r="L75" s="1157"/>
      <c r="M75" s="1157"/>
      <c r="N75" s="1157">
        <v>3315000000</v>
      </c>
      <c r="O75" s="1157">
        <v>3315000000</v>
      </c>
      <c r="P75" s="1157">
        <v>3315000000</v>
      </c>
      <c r="Q75" s="1157"/>
      <c r="R75" s="1157"/>
      <c r="S75" s="1157"/>
      <c r="T75" s="1157">
        <v>3315000000</v>
      </c>
      <c r="U75" s="1157"/>
      <c r="V75" s="1157">
        <v>3315000000</v>
      </c>
      <c r="W75" s="1178">
        <f t="shared" ref="W75:W138" si="7">N75-O75-R75-S75</f>
        <v>0</v>
      </c>
    </row>
    <row r="76" spans="1:23" s="1161" customFormat="1" ht="36.75" customHeight="1">
      <c r="A76" s="1154" t="s">
        <v>1893</v>
      </c>
      <c r="B76" s="1155" t="s">
        <v>2332</v>
      </c>
      <c r="C76" s="1156" t="s">
        <v>2692</v>
      </c>
      <c r="D76" s="1157"/>
      <c r="E76" s="1157"/>
      <c r="F76" s="1157"/>
      <c r="G76" s="1157"/>
      <c r="H76" s="1157"/>
      <c r="I76" s="1157"/>
      <c r="J76" s="1157"/>
      <c r="K76" s="1157"/>
      <c r="L76" s="1157"/>
      <c r="M76" s="1157"/>
      <c r="N76" s="1157">
        <v>1950000000</v>
      </c>
      <c r="O76" s="1157">
        <v>1950000000</v>
      </c>
      <c r="P76" s="1157">
        <v>1950000000</v>
      </c>
      <c r="Q76" s="1157"/>
      <c r="R76" s="1157"/>
      <c r="S76" s="1157"/>
      <c r="T76" s="1157">
        <v>1950000000</v>
      </c>
      <c r="U76" s="1157"/>
      <c r="V76" s="1157">
        <v>1950000000</v>
      </c>
      <c r="W76" s="1178">
        <f t="shared" si="7"/>
        <v>0</v>
      </c>
    </row>
    <row r="77" spans="1:23" s="1161" customFormat="1" ht="36.75" customHeight="1">
      <c r="A77" s="1154" t="s">
        <v>1894</v>
      </c>
      <c r="B77" s="1155" t="s">
        <v>2333</v>
      </c>
      <c r="C77" s="1156" t="s">
        <v>2693</v>
      </c>
      <c r="D77" s="1157"/>
      <c r="E77" s="1157"/>
      <c r="F77" s="1157"/>
      <c r="G77" s="1157"/>
      <c r="H77" s="1157"/>
      <c r="I77" s="1157"/>
      <c r="J77" s="1157"/>
      <c r="K77" s="1157"/>
      <c r="L77" s="1157"/>
      <c r="M77" s="1157"/>
      <c r="N77" s="1157">
        <v>1745000000</v>
      </c>
      <c r="O77" s="1157">
        <v>1745000000</v>
      </c>
      <c r="P77" s="1157">
        <v>1501082000</v>
      </c>
      <c r="Q77" s="1157">
        <v>243918000</v>
      </c>
      <c r="R77" s="1157"/>
      <c r="S77" s="1157"/>
      <c r="T77" s="1157">
        <v>1501082000</v>
      </c>
      <c r="U77" s="1157">
        <v>243918000</v>
      </c>
      <c r="V77" s="1157">
        <v>1745000000</v>
      </c>
      <c r="W77" s="1178">
        <f t="shared" si="7"/>
        <v>0</v>
      </c>
    </row>
    <row r="78" spans="1:23" s="1161" customFormat="1" ht="36.75" customHeight="1">
      <c r="A78" s="1154" t="s">
        <v>1895</v>
      </c>
      <c r="B78" s="1155" t="s">
        <v>2334</v>
      </c>
      <c r="C78" s="1156" t="s">
        <v>2694</v>
      </c>
      <c r="D78" s="1157">
        <v>1820000000</v>
      </c>
      <c r="E78" s="1157"/>
      <c r="F78" s="1157"/>
      <c r="G78" s="1157"/>
      <c r="H78" s="1157"/>
      <c r="I78" s="1157"/>
      <c r="J78" s="1157"/>
      <c r="K78" s="1157"/>
      <c r="L78" s="1157"/>
      <c r="M78" s="1157"/>
      <c r="N78" s="1157">
        <v>2860000000</v>
      </c>
      <c r="O78" s="1157">
        <v>2860000000</v>
      </c>
      <c r="P78" s="1157">
        <v>2860000000</v>
      </c>
      <c r="Q78" s="1157"/>
      <c r="R78" s="1157"/>
      <c r="S78" s="1157"/>
      <c r="T78" s="1157">
        <v>2860000000</v>
      </c>
      <c r="U78" s="1157"/>
      <c r="V78" s="1157">
        <v>4680000000</v>
      </c>
      <c r="W78" s="1178">
        <f t="shared" si="7"/>
        <v>0</v>
      </c>
    </row>
    <row r="79" spans="1:23" s="1161" customFormat="1" ht="36.75" customHeight="1">
      <c r="A79" s="1154" t="s">
        <v>1896</v>
      </c>
      <c r="B79" s="1155" t="s">
        <v>2335</v>
      </c>
      <c r="C79" s="1156" t="s">
        <v>2695</v>
      </c>
      <c r="D79" s="1157">
        <v>1565000000</v>
      </c>
      <c r="E79" s="1157">
        <v>686410000</v>
      </c>
      <c r="F79" s="1157">
        <v>0</v>
      </c>
      <c r="G79" s="1157">
        <v>686410000</v>
      </c>
      <c r="H79" s="1157">
        <v>0</v>
      </c>
      <c r="I79" s="1157">
        <v>0</v>
      </c>
      <c r="J79" s="1157">
        <v>0</v>
      </c>
      <c r="K79" s="1157">
        <v>0</v>
      </c>
      <c r="L79" s="1157">
        <v>0</v>
      </c>
      <c r="M79" s="1157">
        <v>0</v>
      </c>
      <c r="N79" s="1157">
        <v>2335000000</v>
      </c>
      <c r="O79" s="1157">
        <v>2335000000</v>
      </c>
      <c r="P79" s="1157">
        <v>2335000000</v>
      </c>
      <c r="Q79" s="1157">
        <v>0</v>
      </c>
      <c r="R79" s="1157">
        <v>0</v>
      </c>
      <c r="S79" s="1157">
        <v>0</v>
      </c>
      <c r="T79" s="1157">
        <v>3021410000</v>
      </c>
      <c r="U79" s="1157">
        <v>0</v>
      </c>
      <c r="V79" s="1157">
        <v>3900000000</v>
      </c>
      <c r="W79" s="1178">
        <f t="shared" si="7"/>
        <v>0</v>
      </c>
    </row>
    <row r="80" spans="1:23" s="1161" customFormat="1" ht="36.75" customHeight="1">
      <c r="A80" s="1154" t="s">
        <v>1897</v>
      </c>
      <c r="B80" s="1155" t="s">
        <v>2336</v>
      </c>
      <c r="C80" s="1156" t="s">
        <v>2696</v>
      </c>
      <c r="D80" s="1157"/>
      <c r="E80" s="1157"/>
      <c r="F80" s="1157"/>
      <c r="G80" s="1157"/>
      <c r="H80" s="1157"/>
      <c r="I80" s="1157"/>
      <c r="J80" s="1157"/>
      <c r="K80" s="1157"/>
      <c r="L80" s="1157"/>
      <c r="M80" s="1157"/>
      <c r="N80" s="1157">
        <v>3120000000</v>
      </c>
      <c r="O80" s="1157">
        <v>3120000000</v>
      </c>
      <c r="P80" s="1157">
        <v>3120000000</v>
      </c>
      <c r="Q80" s="1157"/>
      <c r="R80" s="1157"/>
      <c r="S80" s="1157"/>
      <c r="T80" s="1157">
        <v>3120000000</v>
      </c>
      <c r="U80" s="1157"/>
      <c r="V80" s="1157">
        <v>3120000000</v>
      </c>
      <c r="W80" s="1178">
        <f t="shared" si="7"/>
        <v>0</v>
      </c>
    </row>
    <row r="81" spans="1:23" s="1161" customFormat="1" ht="36.75" customHeight="1">
      <c r="A81" s="1154" t="s">
        <v>1898</v>
      </c>
      <c r="B81" s="1155" t="s">
        <v>2337</v>
      </c>
      <c r="C81" s="1156" t="s">
        <v>2697</v>
      </c>
      <c r="D81" s="1157">
        <v>1748436900</v>
      </c>
      <c r="E81" s="1157">
        <v>934388040</v>
      </c>
      <c r="F81" s="1157"/>
      <c r="G81" s="1157">
        <v>934388040</v>
      </c>
      <c r="H81" s="1157">
        <v>1563100</v>
      </c>
      <c r="I81" s="1157"/>
      <c r="J81" s="1157"/>
      <c r="K81" s="1157"/>
      <c r="L81" s="1157"/>
      <c r="M81" s="1157">
        <v>1563100</v>
      </c>
      <c r="N81" s="1157">
        <v>2750000000</v>
      </c>
      <c r="O81" s="1157">
        <v>2430350100</v>
      </c>
      <c r="P81" s="1157">
        <v>2430350100</v>
      </c>
      <c r="Q81" s="1157"/>
      <c r="R81" s="1157"/>
      <c r="S81" s="1157">
        <v>319649900</v>
      </c>
      <c r="T81" s="1157">
        <v>3364738140</v>
      </c>
      <c r="U81" s="1157"/>
      <c r="V81" s="1157">
        <v>4178787000</v>
      </c>
      <c r="W81" s="1178">
        <f t="shared" si="7"/>
        <v>0</v>
      </c>
    </row>
    <row r="82" spans="1:23" s="1161" customFormat="1" ht="36.75" customHeight="1">
      <c r="A82" s="1154" t="s">
        <v>1899</v>
      </c>
      <c r="B82" s="1155" t="s">
        <v>2338</v>
      </c>
      <c r="C82" s="1156" t="s">
        <v>2698</v>
      </c>
      <c r="D82" s="1157">
        <v>1995000000</v>
      </c>
      <c r="E82" s="1157">
        <v>1110000000</v>
      </c>
      <c r="F82" s="1157">
        <v>0</v>
      </c>
      <c r="G82" s="1157">
        <v>1110000000</v>
      </c>
      <c r="H82" s="1157">
        <v>0</v>
      </c>
      <c r="I82" s="1157">
        <v>0</v>
      </c>
      <c r="J82" s="1157">
        <v>0</v>
      </c>
      <c r="K82" s="1157">
        <v>0</v>
      </c>
      <c r="L82" s="1157">
        <v>0</v>
      </c>
      <c r="M82" s="1157">
        <v>0</v>
      </c>
      <c r="N82" s="1157">
        <v>3135000000</v>
      </c>
      <c r="O82" s="1157">
        <v>3134728000</v>
      </c>
      <c r="P82" s="1157">
        <v>3134728000</v>
      </c>
      <c r="Q82" s="1157">
        <v>0</v>
      </c>
      <c r="R82" s="1157">
        <v>0</v>
      </c>
      <c r="S82" s="1157">
        <v>272000</v>
      </c>
      <c r="T82" s="1157">
        <v>4244728000</v>
      </c>
      <c r="U82" s="1157">
        <v>0</v>
      </c>
      <c r="V82" s="1157">
        <v>5129728000</v>
      </c>
      <c r="W82" s="1178">
        <f t="shared" si="7"/>
        <v>0</v>
      </c>
    </row>
    <row r="83" spans="1:23" s="1161" customFormat="1" ht="36.75" customHeight="1">
      <c r="A83" s="1154" t="s">
        <v>1900</v>
      </c>
      <c r="B83" s="1155" t="s">
        <v>2340</v>
      </c>
      <c r="C83" s="1156" t="s">
        <v>2699</v>
      </c>
      <c r="D83" s="1157"/>
      <c r="E83" s="1157"/>
      <c r="F83" s="1157"/>
      <c r="G83" s="1157"/>
      <c r="H83" s="1157"/>
      <c r="I83" s="1157"/>
      <c r="J83" s="1157"/>
      <c r="K83" s="1157"/>
      <c r="L83" s="1157"/>
      <c r="M83" s="1157"/>
      <c r="N83" s="1157">
        <v>1555000000</v>
      </c>
      <c r="O83" s="1157">
        <v>1555000000</v>
      </c>
      <c r="P83" s="1157">
        <v>1555000000</v>
      </c>
      <c r="Q83" s="1157"/>
      <c r="R83" s="1157"/>
      <c r="S83" s="1157"/>
      <c r="T83" s="1157">
        <v>1555000000</v>
      </c>
      <c r="U83" s="1157"/>
      <c r="V83" s="1157">
        <v>1555000000</v>
      </c>
      <c r="W83" s="1178">
        <f t="shared" si="7"/>
        <v>0</v>
      </c>
    </row>
    <row r="84" spans="1:23" s="1161" customFormat="1" ht="36.75" customHeight="1">
      <c r="A84" s="1154" t="s">
        <v>1901</v>
      </c>
      <c r="B84" s="1155" t="s">
        <v>2700</v>
      </c>
      <c r="C84" s="1156" t="s">
        <v>2701</v>
      </c>
      <c r="D84" s="1157">
        <v>325000000</v>
      </c>
      <c r="E84" s="1157"/>
      <c r="F84" s="1157"/>
      <c r="G84" s="1157"/>
      <c r="H84" s="1157"/>
      <c r="I84" s="1157"/>
      <c r="J84" s="1157"/>
      <c r="K84" s="1157"/>
      <c r="L84" s="1157"/>
      <c r="M84" s="1157"/>
      <c r="N84" s="1157">
        <v>35096000000</v>
      </c>
      <c r="O84" s="1157">
        <v>34879194000</v>
      </c>
      <c r="P84" s="1157">
        <v>24439194000</v>
      </c>
      <c r="Q84" s="1157">
        <v>10440000000</v>
      </c>
      <c r="R84" s="1157">
        <f>10656806000-10440000000</f>
        <v>216806000</v>
      </c>
      <c r="S84" s="1157"/>
      <c r="T84" s="1157">
        <v>24439194000</v>
      </c>
      <c r="U84" s="1157">
        <v>10440000000</v>
      </c>
      <c r="V84" s="1157">
        <v>35204194000</v>
      </c>
      <c r="W84" s="1178">
        <f t="shared" si="7"/>
        <v>0</v>
      </c>
    </row>
    <row r="85" spans="1:23" s="1161" customFormat="1" ht="36.75" customHeight="1">
      <c r="A85" s="1154" t="s">
        <v>1902</v>
      </c>
      <c r="B85" s="1155" t="s">
        <v>2322</v>
      </c>
      <c r="C85" s="1156" t="s">
        <v>2702</v>
      </c>
      <c r="D85" s="1157"/>
      <c r="E85" s="1157"/>
      <c r="F85" s="1157"/>
      <c r="G85" s="1157"/>
      <c r="H85" s="1157"/>
      <c r="I85" s="1157"/>
      <c r="J85" s="1157"/>
      <c r="K85" s="1157"/>
      <c r="L85" s="1157"/>
      <c r="M85" s="1157"/>
      <c r="N85" s="1157">
        <v>700000000</v>
      </c>
      <c r="O85" s="1157">
        <v>700000000</v>
      </c>
      <c r="P85" s="1157">
        <v>700000000</v>
      </c>
      <c r="Q85" s="1157">
        <v>0</v>
      </c>
      <c r="R85" s="1157"/>
      <c r="S85" s="1157"/>
      <c r="T85" s="1157">
        <v>700000000</v>
      </c>
      <c r="U85" s="1157"/>
      <c r="V85" s="1157">
        <v>700000000</v>
      </c>
      <c r="W85" s="1178">
        <f t="shared" si="7"/>
        <v>0</v>
      </c>
    </row>
    <row r="86" spans="1:23" s="1161" customFormat="1" ht="36.75" customHeight="1">
      <c r="A86" s="1154" t="s">
        <v>1903</v>
      </c>
      <c r="B86" s="1155" t="s">
        <v>2323</v>
      </c>
      <c r="C86" s="1156" t="s">
        <v>2703</v>
      </c>
      <c r="D86" s="1157">
        <v>1716348000</v>
      </c>
      <c r="E86" s="1157">
        <v>1391924000</v>
      </c>
      <c r="F86" s="1157"/>
      <c r="G86" s="1157">
        <v>1391924000</v>
      </c>
      <c r="H86" s="1157">
        <v>8652000</v>
      </c>
      <c r="I86" s="1157">
        <v>8652000</v>
      </c>
      <c r="J86" s="1157">
        <v>8652000</v>
      </c>
      <c r="K86" s="1157"/>
      <c r="L86" s="1157"/>
      <c r="M86" s="1157"/>
      <c r="N86" s="1157">
        <v>1575000000</v>
      </c>
      <c r="O86" s="1157">
        <v>1575000000</v>
      </c>
      <c r="P86" s="1157">
        <v>1575000000</v>
      </c>
      <c r="Q86" s="1157"/>
      <c r="R86" s="1157"/>
      <c r="S86" s="1157"/>
      <c r="T86" s="1157">
        <v>2975576000</v>
      </c>
      <c r="U86" s="1157"/>
      <c r="V86" s="1157">
        <v>3300000000</v>
      </c>
      <c r="W86" s="1178">
        <f t="shared" si="7"/>
        <v>0</v>
      </c>
    </row>
    <row r="87" spans="1:23" s="1161" customFormat="1" ht="36.75" customHeight="1">
      <c r="A87" s="1154" t="s">
        <v>1904</v>
      </c>
      <c r="B87" s="1155" t="s">
        <v>2324</v>
      </c>
      <c r="C87" s="1156" t="s">
        <v>2704</v>
      </c>
      <c r="D87" s="1157">
        <v>1646316000</v>
      </c>
      <c r="E87" s="1157">
        <v>1333535000</v>
      </c>
      <c r="F87" s="1157"/>
      <c r="G87" s="1157">
        <v>1333535000</v>
      </c>
      <c r="H87" s="1157">
        <v>8684000</v>
      </c>
      <c r="I87" s="1157">
        <v>8684000</v>
      </c>
      <c r="J87" s="1157">
        <v>8684000</v>
      </c>
      <c r="K87" s="1157"/>
      <c r="L87" s="1157"/>
      <c r="M87" s="1157"/>
      <c r="N87" s="1157">
        <v>1645000000</v>
      </c>
      <c r="O87" s="1157">
        <v>1645000000</v>
      </c>
      <c r="P87" s="1157">
        <v>1645000000</v>
      </c>
      <c r="Q87" s="1157"/>
      <c r="R87" s="1157"/>
      <c r="S87" s="1157"/>
      <c r="T87" s="1157">
        <v>2987219000</v>
      </c>
      <c r="U87" s="1157"/>
      <c r="V87" s="1157">
        <v>3300000000</v>
      </c>
      <c r="W87" s="1178">
        <f t="shared" si="7"/>
        <v>0</v>
      </c>
    </row>
    <row r="88" spans="1:23" s="1161" customFormat="1" ht="36.75" customHeight="1">
      <c r="A88" s="1154" t="s">
        <v>1905</v>
      </c>
      <c r="B88" s="1155" t="s">
        <v>2325</v>
      </c>
      <c r="C88" s="1156" t="s">
        <v>2705</v>
      </c>
      <c r="D88" s="1157"/>
      <c r="E88" s="1157"/>
      <c r="F88" s="1157"/>
      <c r="G88" s="1157"/>
      <c r="H88" s="1157"/>
      <c r="I88" s="1157"/>
      <c r="J88" s="1157"/>
      <c r="K88" s="1157"/>
      <c r="L88" s="1157"/>
      <c r="M88" s="1157"/>
      <c r="N88" s="1157">
        <v>1950000000</v>
      </c>
      <c r="O88" s="1157">
        <v>1950000000</v>
      </c>
      <c r="P88" s="1157">
        <v>1950000000</v>
      </c>
      <c r="Q88" s="1157"/>
      <c r="R88" s="1157"/>
      <c r="S88" s="1157"/>
      <c r="T88" s="1157">
        <v>1950000000</v>
      </c>
      <c r="U88" s="1157"/>
      <c r="V88" s="1157">
        <v>1950000000</v>
      </c>
      <c r="W88" s="1178">
        <f t="shared" si="7"/>
        <v>0</v>
      </c>
    </row>
    <row r="89" spans="1:23" s="1161" customFormat="1" ht="36.75" customHeight="1">
      <c r="A89" s="1154" t="s">
        <v>1906</v>
      </c>
      <c r="B89" s="1155" t="s">
        <v>1206</v>
      </c>
      <c r="C89" s="1156" t="s">
        <v>2706</v>
      </c>
      <c r="D89" s="1157">
        <v>3189000000</v>
      </c>
      <c r="E89" s="1157"/>
      <c r="F89" s="1157"/>
      <c r="G89" s="1157"/>
      <c r="H89" s="1157"/>
      <c r="I89" s="1157"/>
      <c r="J89" s="1157"/>
      <c r="K89" s="1157"/>
      <c r="L89" s="1157"/>
      <c r="M89" s="1157"/>
      <c r="N89" s="1157">
        <v>621000000</v>
      </c>
      <c r="O89" s="1157">
        <v>620908400</v>
      </c>
      <c r="P89" s="1157">
        <v>620908400</v>
      </c>
      <c r="Q89" s="1157"/>
      <c r="R89" s="1157"/>
      <c r="S89" s="1157">
        <v>91600</v>
      </c>
      <c r="T89" s="1157">
        <v>620908400</v>
      </c>
      <c r="U89" s="1157"/>
      <c r="V89" s="1157">
        <v>3809908400</v>
      </c>
      <c r="W89" s="1178">
        <f t="shared" si="7"/>
        <v>0</v>
      </c>
    </row>
    <row r="90" spans="1:23" s="1161" customFormat="1" ht="36.75" customHeight="1">
      <c r="A90" s="1154" t="s">
        <v>1907</v>
      </c>
      <c r="B90" s="1155" t="s">
        <v>1205</v>
      </c>
      <c r="C90" s="1156" t="s">
        <v>2707</v>
      </c>
      <c r="D90" s="1157">
        <v>3363940000</v>
      </c>
      <c r="E90" s="1157"/>
      <c r="F90" s="1157"/>
      <c r="G90" s="1157"/>
      <c r="H90" s="1157"/>
      <c r="I90" s="1157"/>
      <c r="J90" s="1157"/>
      <c r="K90" s="1157"/>
      <c r="L90" s="1157"/>
      <c r="M90" s="1157"/>
      <c r="N90" s="1157">
        <v>585000000</v>
      </c>
      <c r="O90" s="1157">
        <v>584537700</v>
      </c>
      <c r="P90" s="1157">
        <v>584537700</v>
      </c>
      <c r="Q90" s="1157"/>
      <c r="R90" s="1157"/>
      <c r="S90" s="1157">
        <v>462300</v>
      </c>
      <c r="T90" s="1157">
        <v>584537700</v>
      </c>
      <c r="U90" s="1157"/>
      <c r="V90" s="1157">
        <v>3948477700</v>
      </c>
      <c r="W90" s="1178">
        <f t="shared" si="7"/>
        <v>0</v>
      </c>
    </row>
    <row r="91" spans="1:23" s="1161" customFormat="1" ht="36.75" customHeight="1">
      <c r="A91" s="1154" t="s">
        <v>1908</v>
      </c>
      <c r="B91" s="1155" t="s">
        <v>1204</v>
      </c>
      <c r="C91" s="1156" t="s">
        <v>2708</v>
      </c>
      <c r="D91" s="1157">
        <v>3534000000</v>
      </c>
      <c r="E91" s="1157"/>
      <c r="F91" s="1157"/>
      <c r="G91" s="1157"/>
      <c r="H91" s="1157"/>
      <c r="I91" s="1157"/>
      <c r="J91" s="1157"/>
      <c r="K91" s="1157"/>
      <c r="L91" s="1157"/>
      <c r="M91" s="1157"/>
      <c r="N91" s="1157">
        <v>539000000</v>
      </c>
      <c r="O91" s="1157">
        <v>529214000</v>
      </c>
      <c r="P91" s="1157">
        <v>529214000</v>
      </c>
      <c r="Q91" s="1157"/>
      <c r="R91" s="1157"/>
      <c r="S91" s="1157">
        <v>9786000</v>
      </c>
      <c r="T91" s="1157">
        <v>529214000</v>
      </c>
      <c r="U91" s="1157"/>
      <c r="V91" s="1157">
        <v>4063214000</v>
      </c>
      <c r="W91" s="1178">
        <f t="shared" si="7"/>
        <v>0</v>
      </c>
    </row>
    <row r="92" spans="1:23" s="1161" customFormat="1" ht="36.75" customHeight="1">
      <c r="A92" s="1154" t="s">
        <v>1909</v>
      </c>
      <c r="B92" s="1155" t="s">
        <v>2220</v>
      </c>
      <c r="C92" s="1156" t="s">
        <v>2709</v>
      </c>
      <c r="D92" s="1157"/>
      <c r="E92" s="1157"/>
      <c r="F92" s="1157"/>
      <c r="G92" s="1157"/>
      <c r="H92" s="1157"/>
      <c r="I92" s="1157"/>
      <c r="J92" s="1157"/>
      <c r="K92" s="1157"/>
      <c r="L92" s="1157"/>
      <c r="M92" s="1157"/>
      <c r="N92" s="1157">
        <v>21094000000</v>
      </c>
      <c r="O92" s="1157">
        <f>P92+Q92</f>
        <v>21093563000</v>
      </c>
      <c r="P92" s="1157">
        <v>20833708000</v>
      </c>
      <c r="Q92" s="1157">
        <v>259855000</v>
      </c>
      <c r="R92" s="1157">
        <v>437000</v>
      </c>
      <c r="S92" s="1158"/>
      <c r="T92" s="1157">
        <f>P92</f>
        <v>20833708000</v>
      </c>
      <c r="U92" s="1157">
        <f>259855000</f>
        <v>259855000</v>
      </c>
      <c r="V92" s="1157">
        <f>O92</f>
        <v>21093563000</v>
      </c>
      <c r="W92" s="1178">
        <f t="shared" si="7"/>
        <v>0</v>
      </c>
    </row>
    <row r="93" spans="1:23" s="1161" customFormat="1" ht="36.75" customHeight="1">
      <c r="A93" s="1154" t="s">
        <v>1910</v>
      </c>
      <c r="B93" s="1155" t="s">
        <v>2221</v>
      </c>
      <c r="C93" s="1156" t="s">
        <v>2710</v>
      </c>
      <c r="D93" s="1157"/>
      <c r="E93" s="1157"/>
      <c r="F93" s="1157"/>
      <c r="G93" s="1157"/>
      <c r="H93" s="1157"/>
      <c r="I93" s="1157"/>
      <c r="J93" s="1157"/>
      <c r="K93" s="1157"/>
      <c r="L93" s="1157"/>
      <c r="M93" s="1157"/>
      <c r="N93" s="1157">
        <v>735000000</v>
      </c>
      <c r="O93" s="1157">
        <v>735000000</v>
      </c>
      <c r="P93" s="1157">
        <v>735000000</v>
      </c>
      <c r="Q93" s="1157"/>
      <c r="R93" s="1157"/>
      <c r="S93" s="1157"/>
      <c r="T93" s="1157">
        <v>735000000</v>
      </c>
      <c r="U93" s="1157"/>
      <c r="V93" s="1157">
        <v>735000000</v>
      </c>
      <c r="W93" s="1178">
        <f t="shared" si="7"/>
        <v>0</v>
      </c>
    </row>
    <row r="94" spans="1:23" s="1161" customFormat="1" ht="36.75" customHeight="1">
      <c r="A94" s="1154" t="s">
        <v>1911</v>
      </c>
      <c r="B94" s="1155" t="s">
        <v>2222</v>
      </c>
      <c r="C94" s="1156" t="s">
        <v>2711</v>
      </c>
      <c r="D94" s="1157">
        <v>1755000000</v>
      </c>
      <c r="E94" s="1157"/>
      <c r="F94" s="1157"/>
      <c r="G94" s="1157"/>
      <c r="H94" s="1157"/>
      <c r="I94" s="1157"/>
      <c r="J94" s="1157"/>
      <c r="K94" s="1157"/>
      <c r="L94" s="1157"/>
      <c r="M94" s="1157"/>
      <c r="N94" s="1157">
        <v>945000000</v>
      </c>
      <c r="O94" s="1157">
        <v>945000000</v>
      </c>
      <c r="P94" s="1157">
        <v>945000000</v>
      </c>
      <c r="Q94" s="1157"/>
      <c r="R94" s="1157"/>
      <c r="S94" s="1157"/>
      <c r="T94" s="1157">
        <v>945000000</v>
      </c>
      <c r="U94" s="1157"/>
      <c r="V94" s="1157">
        <v>2700000000</v>
      </c>
      <c r="W94" s="1178">
        <f t="shared" si="7"/>
        <v>0</v>
      </c>
    </row>
    <row r="95" spans="1:23" s="1161" customFormat="1" ht="36.75" customHeight="1">
      <c r="A95" s="1154" t="s">
        <v>1912</v>
      </c>
      <c r="B95" s="1155" t="s">
        <v>2223</v>
      </c>
      <c r="C95" s="1156" t="s">
        <v>2712</v>
      </c>
      <c r="D95" s="1157"/>
      <c r="E95" s="1157"/>
      <c r="F95" s="1157"/>
      <c r="G95" s="1157"/>
      <c r="H95" s="1157"/>
      <c r="I95" s="1157"/>
      <c r="J95" s="1157"/>
      <c r="K95" s="1157"/>
      <c r="L95" s="1157"/>
      <c r="M95" s="1157"/>
      <c r="N95" s="1157">
        <v>1050000000</v>
      </c>
      <c r="O95" s="1157">
        <v>1050000000</v>
      </c>
      <c r="P95" s="1157">
        <v>1050000000</v>
      </c>
      <c r="Q95" s="1157"/>
      <c r="R95" s="1157"/>
      <c r="S95" s="1157"/>
      <c r="T95" s="1157">
        <v>1050000000</v>
      </c>
      <c r="U95" s="1157"/>
      <c r="V95" s="1157">
        <v>1050000000</v>
      </c>
      <c r="W95" s="1178">
        <f t="shared" si="7"/>
        <v>0</v>
      </c>
    </row>
    <row r="96" spans="1:23" s="1161" customFormat="1" ht="36.75" customHeight="1">
      <c r="A96" s="1154" t="s">
        <v>1913</v>
      </c>
      <c r="B96" s="1155" t="s">
        <v>2224</v>
      </c>
      <c r="C96" s="1156" t="s">
        <v>2713</v>
      </c>
      <c r="D96" s="1157"/>
      <c r="E96" s="1157"/>
      <c r="F96" s="1157"/>
      <c r="G96" s="1157"/>
      <c r="H96" s="1157"/>
      <c r="I96" s="1157"/>
      <c r="J96" s="1157"/>
      <c r="K96" s="1157"/>
      <c r="L96" s="1157"/>
      <c r="M96" s="1157"/>
      <c r="N96" s="1157">
        <v>1050000000</v>
      </c>
      <c r="O96" s="1157">
        <v>1050000000</v>
      </c>
      <c r="P96" s="1157">
        <v>1050000000</v>
      </c>
      <c r="Q96" s="1157"/>
      <c r="R96" s="1157"/>
      <c r="S96" s="1157"/>
      <c r="T96" s="1157">
        <v>1050000000</v>
      </c>
      <c r="U96" s="1157"/>
      <c r="V96" s="1157">
        <v>1050000000</v>
      </c>
      <c r="W96" s="1178">
        <f t="shared" si="7"/>
        <v>0</v>
      </c>
    </row>
    <row r="97" spans="1:23" s="1161" customFormat="1" ht="36.75" customHeight="1">
      <c r="A97" s="1154" t="s">
        <v>1914</v>
      </c>
      <c r="B97" s="1155" t="s">
        <v>2225</v>
      </c>
      <c r="C97" s="1156" t="s">
        <v>2714</v>
      </c>
      <c r="D97" s="1157">
        <v>2835000000</v>
      </c>
      <c r="E97" s="1157">
        <v>68167000</v>
      </c>
      <c r="F97" s="1157">
        <v>0</v>
      </c>
      <c r="G97" s="1157">
        <v>68167000</v>
      </c>
      <c r="H97" s="1157">
        <v>300000000</v>
      </c>
      <c r="I97" s="1157">
        <v>300000000</v>
      </c>
      <c r="J97" s="1157">
        <v>300000000</v>
      </c>
      <c r="K97" s="1157">
        <v>0</v>
      </c>
      <c r="L97" s="1157">
        <v>0</v>
      </c>
      <c r="M97" s="1157">
        <v>0</v>
      </c>
      <c r="N97" s="1157">
        <v>165000000</v>
      </c>
      <c r="O97" s="1157">
        <v>165000000</v>
      </c>
      <c r="P97" s="1157">
        <v>165000000</v>
      </c>
      <c r="Q97" s="1157">
        <v>0</v>
      </c>
      <c r="R97" s="1157">
        <v>0</v>
      </c>
      <c r="S97" s="1157">
        <v>0</v>
      </c>
      <c r="T97" s="1157">
        <v>533167000</v>
      </c>
      <c r="U97" s="1157">
        <v>0</v>
      </c>
      <c r="V97" s="1157">
        <v>3300000000</v>
      </c>
      <c r="W97" s="1178">
        <f t="shared" si="7"/>
        <v>0</v>
      </c>
    </row>
    <row r="98" spans="1:23" s="1161" customFormat="1" ht="36.75" customHeight="1">
      <c r="A98" s="1154" t="s">
        <v>1915</v>
      </c>
      <c r="B98" s="1155" t="s">
        <v>2226</v>
      </c>
      <c r="C98" s="1156" t="s">
        <v>2715</v>
      </c>
      <c r="D98" s="1157"/>
      <c r="E98" s="1157"/>
      <c r="F98" s="1157"/>
      <c r="G98" s="1157"/>
      <c r="H98" s="1157"/>
      <c r="I98" s="1157"/>
      <c r="J98" s="1157"/>
      <c r="K98" s="1157"/>
      <c r="L98" s="1157"/>
      <c r="M98" s="1157"/>
      <c r="N98" s="1157">
        <v>1260000000</v>
      </c>
      <c r="O98" s="1157">
        <v>1260000000</v>
      </c>
      <c r="P98" s="1157">
        <v>1260000000</v>
      </c>
      <c r="Q98" s="1157"/>
      <c r="R98" s="1157"/>
      <c r="S98" s="1157"/>
      <c r="T98" s="1157">
        <v>1260000000</v>
      </c>
      <c r="U98" s="1157"/>
      <c r="V98" s="1157">
        <v>1260000000</v>
      </c>
      <c r="W98" s="1178">
        <f t="shared" si="7"/>
        <v>0</v>
      </c>
    </row>
    <row r="99" spans="1:23" s="1161" customFormat="1" ht="36.75" customHeight="1">
      <c r="A99" s="1154" t="s">
        <v>1916</v>
      </c>
      <c r="B99" s="1155" t="s">
        <v>2227</v>
      </c>
      <c r="C99" s="1156" t="s">
        <v>2716</v>
      </c>
      <c r="D99" s="1157"/>
      <c r="E99" s="1157"/>
      <c r="F99" s="1157"/>
      <c r="G99" s="1157"/>
      <c r="H99" s="1157"/>
      <c r="I99" s="1157"/>
      <c r="J99" s="1157"/>
      <c r="K99" s="1157"/>
      <c r="L99" s="1157"/>
      <c r="M99" s="1157"/>
      <c r="N99" s="1157">
        <v>180000000</v>
      </c>
      <c r="O99" s="1157">
        <v>180000000</v>
      </c>
      <c r="P99" s="1157">
        <v>180000000</v>
      </c>
      <c r="Q99" s="1157"/>
      <c r="R99" s="1157"/>
      <c r="S99" s="1157"/>
      <c r="T99" s="1157">
        <v>180000000</v>
      </c>
      <c r="U99" s="1157"/>
      <c r="V99" s="1157">
        <v>180000000</v>
      </c>
      <c r="W99" s="1178">
        <f t="shared" si="7"/>
        <v>0</v>
      </c>
    </row>
    <row r="100" spans="1:23" s="1161" customFormat="1" ht="36.75" customHeight="1">
      <c r="A100" s="1154" t="s">
        <v>1917</v>
      </c>
      <c r="B100" s="1155" t="s">
        <v>2228</v>
      </c>
      <c r="C100" s="1156" t="s">
        <v>2717</v>
      </c>
      <c r="D100" s="1157">
        <v>2613000000</v>
      </c>
      <c r="E100" s="1157">
        <v>384837000</v>
      </c>
      <c r="F100" s="1157">
        <v>0</v>
      </c>
      <c r="G100" s="1157">
        <v>384837000</v>
      </c>
      <c r="H100" s="1157">
        <v>0</v>
      </c>
      <c r="I100" s="1157">
        <v>0</v>
      </c>
      <c r="J100" s="1157">
        <v>0</v>
      </c>
      <c r="K100" s="1157">
        <v>0</v>
      </c>
      <c r="L100" s="1157">
        <v>0</v>
      </c>
      <c r="M100" s="1157">
        <v>0</v>
      </c>
      <c r="N100" s="1157">
        <v>1407000000</v>
      </c>
      <c r="O100" s="1157">
        <v>1407000000</v>
      </c>
      <c r="P100" s="1157">
        <v>1353829000</v>
      </c>
      <c r="Q100" s="1157">
        <v>53171000</v>
      </c>
      <c r="R100" s="1157">
        <v>0</v>
      </c>
      <c r="S100" s="1157">
        <v>0</v>
      </c>
      <c r="T100" s="1157">
        <v>1738666000</v>
      </c>
      <c r="U100" s="1157">
        <v>53171000</v>
      </c>
      <c r="V100" s="1157">
        <v>4020000000</v>
      </c>
      <c r="W100" s="1178">
        <f t="shared" si="7"/>
        <v>0</v>
      </c>
    </row>
    <row r="101" spans="1:23" s="1161" customFormat="1" ht="36.75" customHeight="1">
      <c r="A101" s="1154" t="s">
        <v>1918</v>
      </c>
      <c r="B101" s="1155" t="s">
        <v>2229</v>
      </c>
      <c r="C101" s="1156" t="s">
        <v>2718</v>
      </c>
      <c r="D101" s="1157">
        <v>3120000000</v>
      </c>
      <c r="E101" s="1157">
        <v>150000000</v>
      </c>
      <c r="F101" s="1157">
        <v>0</v>
      </c>
      <c r="G101" s="1157">
        <v>150000000</v>
      </c>
      <c r="H101" s="1157">
        <v>0</v>
      </c>
      <c r="I101" s="1157">
        <v>0</v>
      </c>
      <c r="J101" s="1157">
        <v>0</v>
      </c>
      <c r="K101" s="1157">
        <v>0</v>
      </c>
      <c r="L101" s="1157">
        <v>0</v>
      </c>
      <c r="M101" s="1157">
        <v>0</v>
      </c>
      <c r="N101" s="1157">
        <v>1680000000</v>
      </c>
      <c r="O101" s="1157">
        <v>1680000000</v>
      </c>
      <c r="P101" s="1157">
        <v>1567369000</v>
      </c>
      <c r="Q101" s="1157">
        <v>112631000</v>
      </c>
      <c r="R101" s="1157">
        <v>0</v>
      </c>
      <c r="S101" s="1157">
        <v>0</v>
      </c>
      <c r="T101" s="1157">
        <v>1717369000</v>
      </c>
      <c r="U101" s="1157">
        <v>112631000</v>
      </c>
      <c r="V101" s="1157">
        <v>4800000000</v>
      </c>
      <c r="W101" s="1178">
        <f t="shared" si="7"/>
        <v>0</v>
      </c>
    </row>
    <row r="102" spans="1:23" s="1161" customFormat="1" ht="36.75" customHeight="1">
      <c r="A102" s="1154" t="s">
        <v>1920</v>
      </c>
      <c r="B102" s="1155" t="s">
        <v>2230</v>
      </c>
      <c r="C102" s="1156" t="s">
        <v>2719</v>
      </c>
      <c r="D102" s="1157"/>
      <c r="E102" s="1157"/>
      <c r="F102" s="1157"/>
      <c r="G102" s="1157"/>
      <c r="H102" s="1157"/>
      <c r="I102" s="1157"/>
      <c r="J102" s="1157"/>
      <c r="K102" s="1157"/>
      <c r="L102" s="1157"/>
      <c r="M102" s="1157"/>
      <c r="N102" s="1157">
        <v>240000000</v>
      </c>
      <c r="O102" s="1157">
        <v>240000000</v>
      </c>
      <c r="P102" s="1157">
        <v>240000000</v>
      </c>
      <c r="Q102" s="1157"/>
      <c r="R102" s="1157"/>
      <c r="S102" s="1157"/>
      <c r="T102" s="1157">
        <v>240000000</v>
      </c>
      <c r="U102" s="1157"/>
      <c r="V102" s="1157">
        <v>240000000</v>
      </c>
      <c r="W102" s="1178">
        <f t="shared" si="7"/>
        <v>0</v>
      </c>
    </row>
    <row r="103" spans="1:23" s="1161" customFormat="1" ht="36.75" customHeight="1">
      <c r="A103" s="1154" t="s">
        <v>1922</v>
      </c>
      <c r="B103" s="1155" t="s">
        <v>2231</v>
      </c>
      <c r="C103" s="1156" t="s">
        <v>2720</v>
      </c>
      <c r="D103" s="1157">
        <v>3162470000</v>
      </c>
      <c r="E103" s="1157"/>
      <c r="F103" s="1157"/>
      <c r="G103" s="1157"/>
      <c r="H103" s="1157">
        <v>152530000</v>
      </c>
      <c r="I103" s="1157">
        <v>152530000</v>
      </c>
      <c r="J103" s="1157">
        <v>152530000</v>
      </c>
      <c r="K103" s="1157"/>
      <c r="L103" s="1157"/>
      <c r="M103" s="1157"/>
      <c r="N103" s="1157">
        <v>1785000000</v>
      </c>
      <c r="O103" s="1157">
        <v>1754476000</v>
      </c>
      <c r="P103" s="1157">
        <v>1754476000</v>
      </c>
      <c r="Q103" s="1157"/>
      <c r="R103" s="1157"/>
      <c r="S103" s="1157">
        <v>30524000</v>
      </c>
      <c r="T103" s="1157">
        <v>1907006000</v>
      </c>
      <c r="U103" s="1157"/>
      <c r="V103" s="1157">
        <v>5069476000</v>
      </c>
      <c r="W103" s="1178">
        <f t="shared" si="7"/>
        <v>0</v>
      </c>
    </row>
    <row r="104" spans="1:23" s="1161" customFormat="1" ht="36.75" customHeight="1">
      <c r="A104" s="1154" t="s">
        <v>1923</v>
      </c>
      <c r="B104" s="1155" t="s">
        <v>2232</v>
      </c>
      <c r="C104" s="1156" t="s">
        <v>2721</v>
      </c>
      <c r="D104" s="1157"/>
      <c r="E104" s="1157"/>
      <c r="F104" s="1157"/>
      <c r="G104" s="1157"/>
      <c r="H104" s="1157"/>
      <c r="I104" s="1157"/>
      <c r="J104" s="1157"/>
      <c r="K104" s="1157"/>
      <c r="L104" s="1157"/>
      <c r="M104" s="1157"/>
      <c r="N104" s="1157">
        <v>1995000000</v>
      </c>
      <c r="O104" s="1157">
        <v>1995000000</v>
      </c>
      <c r="P104" s="1157">
        <v>1995000000</v>
      </c>
      <c r="Q104" s="1157"/>
      <c r="R104" s="1157"/>
      <c r="S104" s="1157"/>
      <c r="T104" s="1157">
        <v>1995000000</v>
      </c>
      <c r="U104" s="1157"/>
      <c r="V104" s="1157">
        <v>1995000000</v>
      </c>
      <c r="W104" s="1178">
        <f t="shared" si="7"/>
        <v>0</v>
      </c>
    </row>
    <row r="105" spans="1:23" s="1161" customFormat="1" ht="36.75" customHeight="1">
      <c r="A105" s="1154" t="s">
        <v>1924</v>
      </c>
      <c r="B105" s="1155" t="s">
        <v>2233</v>
      </c>
      <c r="C105" s="1156" t="s">
        <v>2722</v>
      </c>
      <c r="D105" s="1157"/>
      <c r="E105" s="1157"/>
      <c r="F105" s="1157"/>
      <c r="G105" s="1157"/>
      <c r="H105" s="1157"/>
      <c r="I105" s="1157"/>
      <c r="J105" s="1157"/>
      <c r="K105" s="1157"/>
      <c r="L105" s="1157"/>
      <c r="M105" s="1157"/>
      <c r="N105" s="1157">
        <v>450000000</v>
      </c>
      <c r="O105" s="1157">
        <v>450000000</v>
      </c>
      <c r="P105" s="1157">
        <v>450000000</v>
      </c>
      <c r="Q105" s="1157"/>
      <c r="R105" s="1157"/>
      <c r="S105" s="1157"/>
      <c r="T105" s="1157">
        <v>450000000</v>
      </c>
      <c r="U105" s="1157"/>
      <c r="V105" s="1157">
        <v>450000000</v>
      </c>
      <c r="W105" s="1178">
        <f t="shared" si="7"/>
        <v>0</v>
      </c>
    </row>
    <row r="106" spans="1:23" s="1161" customFormat="1" ht="36.75" customHeight="1">
      <c r="A106" s="1154" t="s">
        <v>1925</v>
      </c>
      <c r="B106" s="1155" t="s">
        <v>2234</v>
      </c>
      <c r="C106" s="1156" t="s">
        <v>2723</v>
      </c>
      <c r="D106" s="1157"/>
      <c r="E106" s="1157"/>
      <c r="F106" s="1157"/>
      <c r="G106" s="1157"/>
      <c r="H106" s="1157"/>
      <c r="I106" s="1157"/>
      <c r="J106" s="1157"/>
      <c r="K106" s="1157"/>
      <c r="L106" s="1157"/>
      <c r="M106" s="1157"/>
      <c r="N106" s="1157">
        <v>225000000</v>
      </c>
      <c r="O106" s="1157">
        <v>225000000</v>
      </c>
      <c r="P106" s="1157">
        <v>225000000</v>
      </c>
      <c r="Q106" s="1157"/>
      <c r="R106" s="1157"/>
      <c r="S106" s="1157"/>
      <c r="T106" s="1157">
        <v>225000000</v>
      </c>
      <c r="U106" s="1157"/>
      <c r="V106" s="1157">
        <v>225000000</v>
      </c>
      <c r="W106" s="1178">
        <f t="shared" si="7"/>
        <v>0</v>
      </c>
    </row>
    <row r="107" spans="1:23" s="1161" customFormat="1" ht="36.75" customHeight="1">
      <c r="A107" s="1154" t="s">
        <v>1926</v>
      </c>
      <c r="B107" s="1155" t="s">
        <v>2235</v>
      </c>
      <c r="C107" s="1156" t="s">
        <v>2724</v>
      </c>
      <c r="D107" s="1157">
        <v>1275000000</v>
      </c>
      <c r="E107" s="1157"/>
      <c r="F107" s="1157"/>
      <c r="G107" s="1157"/>
      <c r="H107" s="1157"/>
      <c r="I107" s="1157"/>
      <c r="J107" s="1157"/>
      <c r="K107" s="1157"/>
      <c r="L107" s="1157"/>
      <c r="M107" s="1157"/>
      <c r="N107" s="1157">
        <v>255000000</v>
      </c>
      <c r="O107" s="1157">
        <v>255000000</v>
      </c>
      <c r="P107" s="1157">
        <v>255000000</v>
      </c>
      <c r="Q107" s="1157"/>
      <c r="R107" s="1157"/>
      <c r="S107" s="1157"/>
      <c r="T107" s="1157">
        <v>255000000</v>
      </c>
      <c r="U107" s="1157"/>
      <c r="V107" s="1157">
        <v>1530000000</v>
      </c>
      <c r="W107" s="1178">
        <f t="shared" si="7"/>
        <v>0</v>
      </c>
    </row>
    <row r="108" spans="1:23" s="1161" customFormat="1" ht="36.75" customHeight="1">
      <c r="A108" s="1154" t="s">
        <v>1927</v>
      </c>
      <c r="B108" s="1155" t="s">
        <v>2236</v>
      </c>
      <c r="C108" s="1156" t="s">
        <v>2725</v>
      </c>
      <c r="D108" s="1157"/>
      <c r="E108" s="1157"/>
      <c r="F108" s="1157"/>
      <c r="G108" s="1157"/>
      <c r="H108" s="1157"/>
      <c r="I108" s="1157"/>
      <c r="J108" s="1157"/>
      <c r="K108" s="1157"/>
      <c r="L108" s="1157"/>
      <c r="M108" s="1157"/>
      <c r="N108" s="1157">
        <v>300000000</v>
      </c>
      <c r="O108" s="1157">
        <v>300000000</v>
      </c>
      <c r="P108" s="1157">
        <v>300000000</v>
      </c>
      <c r="Q108" s="1157"/>
      <c r="R108" s="1157"/>
      <c r="S108" s="1157"/>
      <c r="T108" s="1157">
        <v>300000000</v>
      </c>
      <c r="U108" s="1157"/>
      <c r="V108" s="1157">
        <v>300000000</v>
      </c>
      <c r="W108" s="1178">
        <f t="shared" si="7"/>
        <v>0</v>
      </c>
    </row>
    <row r="109" spans="1:23" s="1161" customFormat="1" ht="36.75" customHeight="1">
      <c r="A109" s="1154" t="s">
        <v>1928</v>
      </c>
      <c r="B109" s="1155" t="s">
        <v>2237</v>
      </c>
      <c r="C109" s="1156" t="s">
        <v>2726</v>
      </c>
      <c r="D109" s="1157">
        <v>1365000000</v>
      </c>
      <c r="E109" s="1157"/>
      <c r="F109" s="1157"/>
      <c r="G109" s="1157"/>
      <c r="H109" s="1157"/>
      <c r="I109" s="1157"/>
      <c r="J109" s="1157"/>
      <c r="K109" s="1157"/>
      <c r="L109" s="1157"/>
      <c r="M109" s="1157"/>
      <c r="N109" s="1157">
        <v>735000000</v>
      </c>
      <c r="O109" s="1157">
        <v>735000000</v>
      </c>
      <c r="P109" s="1157">
        <v>735000000</v>
      </c>
      <c r="Q109" s="1157"/>
      <c r="R109" s="1157"/>
      <c r="S109" s="1157"/>
      <c r="T109" s="1157">
        <v>735000000</v>
      </c>
      <c r="U109" s="1157"/>
      <c r="V109" s="1157">
        <v>2100000000</v>
      </c>
      <c r="W109" s="1178">
        <f t="shared" si="7"/>
        <v>0</v>
      </c>
    </row>
    <row r="110" spans="1:23" s="1161" customFormat="1" ht="36.75" customHeight="1">
      <c r="A110" s="1154" t="s">
        <v>1929</v>
      </c>
      <c r="B110" s="1155" t="s">
        <v>2238</v>
      </c>
      <c r="C110" s="1156" t="s">
        <v>2727</v>
      </c>
      <c r="D110" s="1157"/>
      <c r="E110" s="1157"/>
      <c r="F110" s="1157"/>
      <c r="G110" s="1157"/>
      <c r="H110" s="1157"/>
      <c r="I110" s="1157"/>
      <c r="J110" s="1157"/>
      <c r="K110" s="1157"/>
      <c r="L110" s="1157"/>
      <c r="M110" s="1157"/>
      <c r="N110" s="1157">
        <v>735000000</v>
      </c>
      <c r="O110" s="1157">
        <v>735000000</v>
      </c>
      <c r="P110" s="1157">
        <v>735000000</v>
      </c>
      <c r="Q110" s="1157"/>
      <c r="R110" s="1157"/>
      <c r="S110" s="1157"/>
      <c r="T110" s="1157">
        <v>735000000</v>
      </c>
      <c r="U110" s="1157"/>
      <c r="V110" s="1157">
        <v>735000000</v>
      </c>
      <c r="W110" s="1178">
        <f t="shared" si="7"/>
        <v>0</v>
      </c>
    </row>
    <row r="111" spans="1:23" s="1161" customFormat="1" ht="36.75" customHeight="1">
      <c r="A111" s="1154" t="s">
        <v>1931</v>
      </c>
      <c r="B111" s="1155" t="s">
        <v>2239</v>
      </c>
      <c r="C111" s="1156" t="s">
        <v>2728</v>
      </c>
      <c r="D111" s="1157"/>
      <c r="E111" s="1157"/>
      <c r="F111" s="1157"/>
      <c r="G111" s="1157"/>
      <c r="H111" s="1157"/>
      <c r="I111" s="1157"/>
      <c r="J111" s="1157"/>
      <c r="K111" s="1157"/>
      <c r="L111" s="1157"/>
      <c r="M111" s="1157"/>
      <c r="N111" s="1157">
        <v>840000000</v>
      </c>
      <c r="O111" s="1157">
        <v>413846000</v>
      </c>
      <c r="P111" s="1157">
        <v>413846000</v>
      </c>
      <c r="Q111" s="1157"/>
      <c r="R111" s="1157"/>
      <c r="S111" s="1157">
        <v>426154000</v>
      </c>
      <c r="T111" s="1157">
        <v>413846000</v>
      </c>
      <c r="U111" s="1157"/>
      <c r="V111" s="1157">
        <v>413846000</v>
      </c>
      <c r="W111" s="1178">
        <f t="shared" si="7"/>
        <v>0</v>
      </c>
    </row>
    <row r="112" spans="1:23" s="1161" customFormat="1" ht="36.75" customHeight="1">
      <c r="A112" s="1154" t="s">
        <v>1932</v>
      </c>
      <c r="B112" s="1155" t="s">
        <v>2240</v>
      </c>
      <c r="C112" s="1156" t="s">
        <v>2729</v>
      </c>
      <c r="D112" s="1157"/>
      <c r="E112" s="1157"/>
      <c r="F112" s="1157"/>
      <c r="G112" s="1157"/>
      <c r="H112" s="1157"/>
      <c r="I112" s="1157"/>
      <c r="J112" s="1157"/>
      <c r="K112" s="1157"/>
      <c r="L112" s="1157"/>
      <c r="M112" s="1157"/>
      <c r="N112" s="1157">
        <v>840000000</v>
      </c>
      <c r="O112" s="1157">
        <v>840000000</v>
      </c>
      <c r="P112" s="1157">
        <v>840000000</v>
      </c>
      <c r="Q112" s="1157"/>
      <c r="R112" s="1157"/>
      <c r="S112" s="1157"/>
      <c r="T112" s="1157">
        <v>840000000</v>
      </c>
      <c r="U112" s="1157"/>
      <c r="V112" s="1157">
        <v>840000000</v>
      </c>
      <c r="W112" s="1178">
        <f t="shared" si="7"/>
        <v>0</v>
      </c>
    </row>
    <row r="113" spans="1:23" ht="36.75" customHeight="1">
      <c r="A113" s="1154" t="s">
        <v>1153</v>
      </c>
      <c r="B113" s="1155" t="s">
        <v>2730</v>
      </c>
      <c r="C113" s="1077"/>
      <c r="D113" s="1077"/>
      <c r="E113" s="1077"/>
      <c r="F113" s="1077"/>
      <c r="G113" s="1077"/>
      <c r="H113" s="1077"/>
      <c r="I113" s="1077"/>
      <c r="J113" s="1077"/>
      <c r="K113" s="1077"/>
      <c r="L113" s="1077"/>
      <c r="M113" s="1077"/>
      <c r="N113" s="1157">
        <v>0</v>
      </c>
      <c r="O113" s="1077"/>
      <c r="P113" s="1077"/>
      <c r="Q113" s="1077"/>
      <c r="R113" s="1077"/>
      <c r="S113" s="1077"/>
      <c r="T113" s="1077"/>
      <c r="U113" s="1077"/>
      <c r="V113" s="1077"/>
      <c r="W113" s="1178">
        <f t="shared" si="7"/>
        <v>0</v>
      </c>
    </row>
    <row r="114" spans="1:23" s="1161" customFormat="1" ht="36.75" customHeight="1">
      <c r="A114" s="1154" t="s">
        <v>1465</v>
      </c>
      <c r="B114" s="1155" t="s">
        <v>2241</v>
      </c>
      <c r="C114" s="1156" t="s">
        <v>2731</v>
      </c>
      <c r="D114" s="1157">
        <v>1450000000</v>
      </c>
      <c r="E114" s="1157"/>
      <c r="F114" s="1157"/>
      <c r="G114" s="1157"/>
      <c r="H114" s="1157">
        <v>500000000</v>
      </c>
      <c r="I114" s="1157">
        <v>500000000</v>
      </c>
      <c r="J114" s="1157">
        <v>500000000</v>
      </c>
      <c r="K114" s="1157"/>
      <c r="L114" s="1157"/>
      <c r="M114" s="1157"/>
      <c r="N114" s="1157">
        <v>1050000000</v>
      </c>
      <c r="O114" s="1157">
        <v>1003643000</v>
      </c>
      <c r="P114" s="1157">
        <v>1003643000</v>
      </c>
      <c r="Q114" s="1157"/>
      <c r="R114" s="1157">
        <v>46357000</v>
      </c>
      <c r="S114" s="1158"/>
      <c r="T114" s="1157">
        <v>1503643000</v>
      </c>
      <c r="U114" s="1157"/>
      <c r="V114" s="1157">
        <v>2953643000</v>
      </c>
      <c r="W114" s="1178">
        <f t="shared" si="7"/>
        <v>0</v>
      </c>
    </row>
    <row r="115" spans="1:23" ht="36.75" customHeight="1">
      <c r="A115" s="1154" t="s">
        <v>369</v>
      </c>
      <c r="B115" s="1155" t="s">
        <v>2732</v>
      </c>
      <c r="C115" s="1077"/>
      <c r="D115" s="1077"/>
      <c r="E115" s="1077"/>
      <c r="F115" s="1077"/>
      <c r="G115" s="1077"/>
      <c r="H115" s="1077"/>
      <c r="I115" s="1077"/>
      <c r="J115" s="1077"/>
      <c r="K115" s="1077"/>
      <c r="L115" s="1077"/>
      <c r="M115" s="1077"/>
      <c r="N115" s="1157"/>
      <c r="O115" s="1077"/>
      <c r="P115" s="1077"/>
      <c r="Q115" s="1077"/>
      <c r="R115" s="1077"/>
      <c r="S115" s="1077"/>
      <c r="T115" s="1077"/>
      <c r="U115" s="1077"/>
      <c r="V115" s="1077"/>
      <c r="W115" s="1178">
        <f t="shared" si="7"/>
        <v>0</v>
      </c>
    </row>
    <row r="116" spans="1:23" s="1161" customFormat="1" ht="36.75" customHeight="1">
      <c r="A116" s="1154" t="s">
        <v>1492</v>
      </c>
      <c r="B116" s="1155" t="s">
        <v>2242</v>
      </c>
      <c r="C116" s="1156" t="s">
        <v>2733</v>
      </c>
      <c r="D116" s="1157"/>
      <c r="E116" s="1157"/>
      <c r="F116" s="1157"/>
      <c r="G116" s="1157"/>
      <c r="H116" s="1157"/>
      <c r="I116" s="1157"/>
      <c r="J116" s="1157"/>
      <c r="K116" s="1157"/>
      <c r="L116" s="1157"/>
      <c r="M116" s="1157"/>
      <c r="N116" s="1157">
        <v>1050000000</v>
      </c>
      <c r="O116" s="1157">
        <v>1050000000</v>
      </c>
      <c r="P116" s="1157">
        <v>1050000000</v>
      </c>
      <c r="Q116" s="1157"/>
      <c r="R116" s="1157"/>
      <c r="S116" s="1157"/>
      <c r="T116" s="1157">
        <v>1050000000</v>
      </c>
      <c r="U116" s="1157"/>
      <c r="V116" s="1157">
        <v>1050000000</v>
      </c>
      <c r="W116" s="1178">
        <f t="shared" si="7"/>
        <v>0</v>
      </c>
    </row>
    <row r="117" spans="1:23" s="1161" customFormat="1" ht="36.75" customHeight="1">
      <c r="A117" s="1154" t="s">
        <v>1933</v>
      </c>
      <c r="B117" s="1155" t="s">
        <v>2243</v>
      </c>
      <c r="C117" s="1156" t="s">
        <v>2734</v>
      </c>
      <c r="D117" s="1157"/>
      <c r="E117" s="1157"/>
      <c r="F117" s="1157"/>
      <c r="G117" s="1157"/>
      <c r="H117" s="1157"/>
      <c r="I117" s="1157"/>
      <c r="J117" s="1157"/>
      <c r="K117" s="1157"/>
      <c r="L117" s="1157"/>
      <c r="M117" s="1157"/>
      <c r="N117" s="1157">
        <v>1365000000</v>
      </c>
      <c r="O117" s="1157">
        <v>1360901000</v>
      </c>
      <c r="P117" s="1157">
        <v>1313573000</v>
      </c>
      <c r="Q117" s="1157">
        <v>47328000</v>
      </c>
      <c r="R117" s="1157"/>
      <c r="S117" s="1157">
        <v>4099000</v>
      </c>
      <c r="T117" s="1157">
        <v>1313573000</v>
      </c>
      <c r="U117" s="1157">
        <v>47328000</v>
      </c>
      <c r="V117" s="1157">
        <v>1360901000</v>
      </c>
      <c r="W117" s="1178">
        <f t="shared" si="7"/>
        <v>0</v>
      </c>
    </row>
    <row r="118" spans="1:23" s="1161" customFormat="1" ht="36.75" customHeight="1">
      <c r="A118" s="1154" t="s">
        <v>1934</v>
      </c>
      <c r="B118" s="1155" t="s">
        <v>2244</v>
      </c>
      <c r="C118" s="1156" t="s">
        <v>2735</v>
      </c>
      <c r="D118" s="1157">
        <v>3110344500</v>
      </c>
      <c r="E118" s="1157">
        <v>460096500</v>
      </c>
      <c r="F118" s="1157"/>
      <c r="G118" s="1157">
        <v>460096500</v>
      </c>
      <c r="H118" s="1157">
        <v>765655500</v>
      </c>
      <c r="I118" s="1157">
        <v>737572720</v>
      </c>
      <c r="J118" s="1157">
        <v>737572720</v>
      </c>
      <c r="K118" s="1157"/>
      <c r="L118" s="1157"/>
      <c r="M118" s="1157">
        <v>28082780</v>
      </c>
      <c r="N118" s="1157">
        <v>81000000</v>
      </c>
      <c r="O118" s="1157">
        <v>76072780</v>
      </c>
      <c r="P118" s="1157">
        <v>76072780</v>
      </c>
      <c r="Q118" s="1157"/>
      <c r="R118" s="1157"/>
      <c r="S118" s="1157">
        <v>4927220</v>
      </c>
      <c r="T118" s="1157">
        <v>1273742000</v>
      </c>
      <c r="U118" s="1157"/>
      <c r="V118" s="1157">
        <v>3923990000</v>
      </c>
      <c r="W118" s="1178">
        <f t="shared" si="7"/>
        <v>0</v>
      </c>
    </row>
    <row r="119" spans="1:23" s="1161" customFormat="1" ht="36.75" customHeight="1">
      <c r="A119" s="1154" t="s">
        <v>1935</v>
      </c>
      <c r="B119" s="1155" t="s">
        <v>2245</v>
      </c>
      <c r="C119" s="1156" t="s">
        <v>2736</v>
      </c>
      <c r="D119" s="1157"/>
      <c r="E119" s="1157"/>
      <c r="F119" s="1157"/>
      <c r="G119" s="1157"/>
      <c r="H119" s="1157"/>
      <c r="I119" s="1157"/>
      <c r="J119" s="1157"/>
      <c r="K119" s="1157"/>
      <c r="L119" s="1157"/>
      <c r="M119" s="1157"/>
      <c r="N119" s="1157">
        <v>1400000000</v>
      </c>
      <c r="O119" s="1157">
        <v>1164669000</v>
      </c>
      <c r="P119" s="1157">
        <v>1164669000</v>
      </c>
      <c r="Q119" s="1157"/>
      <c r="R119" s="1157"/>
      <c r="S119" s="1157">
        <v>235331000</v>
      </c>
      <c r="T119" s="1157">
        <v>1164669000</v>
      </c>
      <c r="U119" s="1157"/>
      <c r="V119" s="1157">
        <v>1164669000</v>
      </c>
      <c r="W119" s="1178">
        <f t="shared" si="7"/>
        <v>0</v>
      </c>
    </row>
    <row r="120" spans="1:23" s="1161" customFormat="1" ht="36.75" customHeight="1">
      <c r="A120" s="1154" t="s">
        <v>1936</v>
      </c>
      <c r="B120" s="1155" t="s">
        <v>2246</v>
      </c>
      <c r="C120" s="1156" t="s">
        <v>2737</v>
      </c>
      <c r="D120" s="1157"/>
      <c r="E120" s="1157"/>
      <c r="F120" s="1157"/>
      <c r="G120" s="1157"/>
      <c r="H120" s="1157"/>
      <c r="I120" s="1157"/>
      <c r="J120" s="1157"/>
      <c r="K120" s="1157"/>
      <c r="L120" s="1157"/>
      <c r="M120" s="1157"/>
      <c r="N120" s="1157">
        <v>3570000000</v>
      </c>
      <c r="O120" s="1157">
        <v>2710582013</v>
      </c>
      <c r="P120" s="1157">
        <v>2710582013</v>
      </c>
      <c r="Q120" s="1157"/>
      <c r="R120" s="1157"/>
      <c r="S120" s="1157">
        <v>859417987</v>
      </c>
      <c r="T120" s="1157">
        <v>2710582013</v>
      </c>
      <c r="U120" s="1157"/>
      <c r="V120" s="1157">
        <v>2710582013</v>
      </c>
      <c r="W120" s="1178">
        <f t="shared" si="7"/>
        <v>0</v>
      </c>
    </row>
    <row r="121" spans="1:23" s="1161" customFormat="1" ht="36.75" customHeight="1">
      <c r="A121" s="1154" t="s">
        <v>1937</v>
      </c>
      <c r="B121" s="1155" t="s">
        <v>2247</v>
      </c>
      <c r="C121" s="1156" t="s">
        <v>2738</v>
      </c>
      <c r="D121" s="1157"/>
      <c r="E121" s="1157"/>
      <c r="F121" s="1157"/>
      <c r="G121" s="1157"/>
      <c r="H121" s="1157"/>
      <c r="I121" s="1157"/>
      <c r="J121" s="1157"/>
      <c r="K121" s="1157"/>
      <c r="L121" s="1157"/>
      <c r="M121" s="1157"/>
      <c r="N121" s="1157">
        <v>210000000</v>
      </c>
      <c r="O121" s="1157">
        <v>210000000</v>
      </c>
      <c r="P121" s="1157">
        <v>210000000</v>
      </c>
      <c r="Q121" s="1157"/>
      <c r="R121" s="1157"/>
      <c r="S121" s="1157"/>
      <c r="T121" s="1157">
        <v>210000000</v>
      </c>
      <c r="U121" s="1157"/>
      <c r="V121" s="1157">
        <v>210000000</v>
      </c>
      <c r="W121" s="1178">
        <f t="shared" si="7"/>
        <v>0</v>
      </c>
    </row>
    <row r="122" spans="1:23" s="1161" customFormat="1" ht="36.75" customHeight="1">
      <c r="A122" s="1154" t="s">
        <v>1938</v>
      </c>
      <c r="B122" s="1155" t="s">
        <v>2248</v>
      </c>
      <c r="C122" s="1156" t="s">
        <v>2739</v>
      </c>
      <c r="D122" s="1157">
        <v>1470000000</v>
      </c>
      <c r="E122" s="1157"/>
      <c r="F122" s="1157"/>
      <c r="G122" s="1157"/>
      <c r="H122" s="1157"/>
      <c r="I122" s="1157"/>
      <c r="J122" s="1157"/>
      <c r="K122" s="1157"/>
      <c r="L122" s="1157"/>
      <c r="M122" s="1157"/>
      <c r="N122" s="1157">
        <v>1470000000</v>
      </c>
      <c r="O122" s="1157">
        <v>1470000000</v>
      </c>
      <c r="P122" s="1157">
        <v>1470000000</v>
      </c>
      <c r="Q122" s="1157"/>
      <c r="R122" s="1157"/>
      <c r="S122" s="1157"/>
      <c r="T122" s="1157">
        <v>1470000000</v>
      </c>
      <c r="U122" s="1157"/>
      <c r="V122" s="1157">
        <v>2940000000</v>
      </c>
      <c r="W122" s="1178">
        <f t="shared" si="7"/>
        <v>0</v>
      </c>
    </row>
    <row r="123" spans="1:23" s="1161" customFormat="1" ht="36.75" customHeight="1">
      <c r="A123" s="1154" t="s">
        <v>1939</v>
      </c>
      <c r="B123" s="1155" t="s">
        <v>2249</v>
      </c>
      <c r="C123" s="1156" t="s">
        <v>2740</v>
      </c>
      <c r="D123" s="1157"/>
      <c r="E123" s="1157"/>
      <c r="F123" s="1157"/>
      <c r="G123" s="1157"/>
      <c r="H123" s="1157"/>
      <c r="I123" s="1157"/>
      <c r="J123" s="1157"/>
      <c r="K123" s="1157"/>
      <c r="L123" s="1157"/>
      <c r="M123" s="1157"/>
      <c r="N123" s="1157">
        <v>1125000000</v>
      </c>
      <c r="O123" s="1157">
        <v>1125000000</v>
      </c>
      <c r="P123" s="1157">
        <v>1125000000</v>
      </c>
      <c r="Q123" s="1157"/>
      <c r="R123" s="1157"/>
      <c r="S123" s="1157"/>
      <c r="T123" s="1157">
        <v>1125000000</v>
      </c>
      <c r="U123" s="1157"/>
      <c r="V123" s="1157">
        <v>1125000000</v>
      </c>
      <c r="W123" s="1178">
        <f t="shared" si="7"/>
        <v>0</v>
      </c>
    </row>
    <row r="124" spans="1:23" s="1161" customFormat="1" ht="36.75" customHeight="1">
      <c r="A124" s="1154" t="s">
        <v>1570</v>
      </c>
      <c r="B124" s="1155" t="s">
        <v>2250</v>
      </c>
      <c r="C124" s="1156" t="s">
        <v>2741</v>
      </c>
      <c r="D124" s="1157"/>
      <c r="E124" s="1157"/>
      <c r="F124" s="1157"/>
      <c r="G124" s="1157"/>
      <c r="H124" s="1157"/>
      <c r="I124" s="1157"/>
      <c r="J124" s="1157"/>
      <c r="K124" s="1157"/>
      <c r="L124" s="1157"/>
      <c r="M124" s="1157"/>
      <c r="N124" s="1157">
        <v>493000000</v>
      </c>
      <c r="O124" s="1157">
        <v>375752800</v>
      </c>
      <c r="P124" s="1157">
        <v>375752800</v>
      </c>
      <c r="Q124" s="1157"/>
      <c r="R124" s="1157">
        <v>117247200</v>
      </c>
      <c r="S124" s="1158"/>
      <c r="T124" s="1157">
        <v>375752800</v>
      </c>
      <c r="U124" s="1157"/>
      <c r="V124" s="1157">
        <v>375752800</v>
      </c>
      <c r="W124" s="1178">
        <f t="shared" si="7"/>
        <v>0</v>
      </c>
    </row>
    <row r="125" spans="1:23" s="1161" customFormat="1" ht="36.75" customHeight="1">
      <c r="A125" s="1154" t="s">
        <v>1940</v>
      </c>
      <c r="B125" s="1155" t="s">
        <v>2251</v>
      </c>
      <c r="C125" s="1156" t="s">
        <v>2742</v>
      </c>
      <c r="D125" s="1157"/>
      <c r="E125" s="1157"/>
      <c r="F125" s="1157"/>
      <c r="G125" s="1157"/>
      <c r="H125" s="1157"/>
      <c r="I125" s="1157"/>
      <c r="J125" s="1157"/>
      <c r="K125" s="1157"/>
      <c r="L125" s="1157"/>
      <c r="M125" s="1157"/>
      <c r="N125" s="1157">
        <v>1050000000</v>
      </c>
      <c r="O125" s="1157">
        <v>1050000000</v>
      </c>
      <c r="P125" s="1157">
        <v>1050000000</v>
      </c>
      <c r="Q125" s="1157"/>
      <c r="R125" s="1157"/>
      <c r="S125" s="1157"/>
      <c r="T125" s="1157">
        <v>1050000000</v>
      </c>
      <c r="U125" s="1157"/>
      <c r="V125" s="1157">
        <v>1050000000</v>
      </c>
      <c r="W125" s="1178">
        <f t="shared" si="7"/>
        <v>0</v>
      </c>
    </row>
    <row r="126" spans="1:23" s="1161" customFormat="1" ht="36.75" customHeight="1">
      <c r="A126" s="1154" t="s">
        <v>1941</v>
      </c>
      <c r="B126" s="1155" t="s">
        <v>2252</v>
      </c>
      <c r="C126" s="1156" t="s">
        <v>2743</v>
      </c>
      <c r="D126" s="1157"/>
      <c r="E126" s="1157"/>
      <c r="F126" s="1157"/>
      <c r="G126" s="1157"/>
      <c r="H126" s="1157"/>
      <c r="I126" s="1157"/>
      <c r="J126" s="1157"/>
      <c r="K126" s="1157"/>
      <c r="L126" s="1157"/>
      <c r="M126" s="1157"/>
      <c r="N126" s="1157">
        <v>270000000</v>
      </c>
      <c r="O126" s="1157">
        <v>270000000</v>
      </c>
      <c r="P126" s="1157">
        <v>270000000</v>
      </c>
      <c r="Q126" s="1157"/>
      <c r="R126" s="1157"/>
      <c r="S126" s="1157"/>
      <c r="T126" s="1157">
        <v>270000000</v>
      </c>
      <c r="U126" s="1157"/>
      <c r="V126" s="1157">
        <v>270000000</v>
      </c>
      <c r="W126" s="1178">
        <f t="shared" si="7"/>
        <v>0</v>
      </c>
    </row>
    <row r="127" spans="1:23" s="1161" customFormat="1" ht="36.75" customHeight="1">
      <c r="A127" s="1154" t="s">
        <v>1942</v>
      </c>
      <c r="B127" s="1155" t="s">
        <v>2253</v>
      </c>
      <c r="C127" s="1156" t="s">
        <v>2744</v>
      </c>
      <c r="D127" s="1157">
        <v>881197000</v>
      </c>
      <c r="E127" s="1157"/>
      <c r="F127" s="1157"/>
      <c r="G127" s="1157"/>
      <c r="H127" s="1157"/>
      <c r="I127" s="1157"/>
      <c r="J127" s="1157"/>
      <c r="K127" s="1157"/>
      <c r="L127" s="1157"/>
      <c r="M127" s="1157"/>
      <c r="N127" s="1157">
        <v>284000000</v>
      </c>
      <c r="O127" s="1157">
        <v>284000000</v>
      </c>
      <c r="P127" s="1157">
        <v>284000000</v>
      </c>
      <c r="Q127" s="1157"/>
      <c r="R127" s="1157"/>
      <c r="S127" s="1157"/>
      <c r="T127" s="1157">
        <v>284000000</v>
      </c>
      <c r="U127" s="1157"/>
      <c r="V127" s="1157">
        <v>1165197000</v>
      </c>
      <c r="W127" s="1178">
        <f t="shared" si="7"/>
        <v>0</v>
      </c>
    </row>
    <row r="128" spans="1:23" s="1161" customFormat="1" ht="36.75" customHeight="1">
      <c r="A128" s="1154" t="s">
        <v>1943</v>
      </c>
      <c r="B128" s="1155" t="s">
        <v>2254</v>
      </c>
      <c r="C128" s="1156" t="s">
        <v>2745</v>
      </c>
      <c r="D128" s="1157"/>
      <c r="E128" s="1157"/>
      <c r="F128" s="1157"/>
      <c r="G128" s="1157"/>
      <c r="H128" s="1157"/>
      <c r="I128" s="1157"/>
      <c r="J128" s="1157"/>
      <c r="K128" s="1157"/>
      <c r="L128" s="1157"/>
      <c r="M128" s="1157"/>
      <c r="N128" s="1157">
        <v>2100000000</v>
      </c>
      <c r="O128" s="1157">
        <v>2100000000</v>
      </c>
      <c r="P128" s="1157">
        <v>2100000000</v>
      </c>
      <c r="Q128" s="1157"/>
      <c r="R128" s="1157"/>
      <c r="S128" s="1157"/>
      <c r="T128" s="1157">
        <v>2100000000</v>
      </c>
      <c r="U128" s="1157"/>
      <c r="V128" s="1157">
        <v>2100000000</v>
      </c>
      <c r="W128" s="1178">
        <f t="shared" si="7"/>
        <v>0</v>
      </c>
    </row>
    <row r="129" spans="1:23" s="1161" customFormat="1" ht="36.75" customHeight="1">
      <c r="A129" s="1154" t="s">
        <v>1944</v>
      </c>
      <c r="B129" s="1155" t="s">
        <v>2255</v>
      </c>
      <c r="C129" s="1156" t="s">
        <v>2746</v>
      </c>
      <c r="D129" s="1157"/>
      <c r="E129" s="1157"/>
      <c r="F129" s="1157"/>
      <c r="G129" s="1157"/>
      <c r="H129" s="1157"/>
      <c r="I129" s="1157"/>
      <c r="J129" s="1157"/>
      <c r="K129" s="1157"/>
      <c r="L129" s="1157"/>
      <c r="M129" s="1157"/>
      <c r="N129" s="1157">
        <v>2100000000</v>
      </c>
      <c r="O129" s="1157">
        <v>2100000000</v>
      </c>
      <c r="P129" s="1157">
        <v>2100000000</v>
      </c>
      <c r="Q129" s="1157"/>
      <c r="R129" s="1157"/>
      <c r="S129" s="1157"/>
      <c r="T129" s="1157">
        <v>2100000000</v>
      </c>
      <c r="U129" s="1157"/>
      <c r="V129" s="1157">
        <v>2100000000</v>
      </c>
      <c r="W129" s="1178">
        <f t="shared" si="7"/>
        <v>0</v>
      </c>
    </row>
    <row r="130" spans="1:23" s="1161" customFormat="1" ht="36.75" customHeight="1">
      <c r="A130" s="1154" t="s">
        <v>1945</v>
      </c>
      <c r="B130" s="1155" t="s">
        <v>2256</v>
      </c>
      <c r="C130" s="1156" t="s">
        <v>2747</v>
      </c>
      <c r="D130" s="1157"/>
      <c r="E130" s="1157"/>
      <c r="F130" s="1157"/>
      <c r="G130" s="1157"/>
      <c r="H130" s="1157"/>
      <c r="I130" s="1157"/>
      <c r="J130" s="1157"/>
      <c r="K130" s="1157"/>
      <c r="L130" s="1157"/>
      <c r="M130" s="1157"/>
      <c r="N130" s="1157">
        <v>2100000000</v>
      </c>
      <c r="O130" s="1157">
        <v>479376000</v>
      </c>
      <c r="P130" s="1157">
        <v>479376000</v>
      </c>
      <c r="Q130" s="1157"/>
      <c r="R130" s="1157">
        <v>1620624000</v>
      </c>
      <c r="S130" s="1158"/>
      <c r="T130" s="1157">
        <v>479376000</v>
      </c>
      <c r="U130" s="1157"/>
      <c r="V130" s="1157">
        <v>479376000</v>
      </c>
      <c r="W130" s="1178">
        <f t="shared" si="7"/>
        <v>0</v>
      </c>
    </row>
    <row r="131" spans="1:23" s="1161" customFormat="1" ht="36.75" customHeight="1">
      <c r="A131" s="1154" t="s">
        <v>1946</v>
      </c>
      <c r="B131" s="1155" t="s">
        <v>2257</v>
      </c>
      <c r="C131" s="1156" t="s">
        <v>2748</v>
      </c>
      <c r="D131" s="1157"/>
      <c r="E131" s="1157"/>
      <c r="F131" s="1157"/>
      <c r="G131" s="1157"/>
      <c r="H131" s="1157"/>
      <c r="I131" s="1157"/>
      <c r="J131" s="1157"/>
      <c r="K131" s="1157"/>
      <c r="L131" s="1157"/>
      <c r="M131" s="1157"/>
      <c r="N131" s="1157">
        <v>2100000000</v>
      </c>
      <c r="O131" s="1157">
        <v>2100000000</v>
      </c>
      <c r="P131" s="1157">
        <v>2100000000</v>
      </c>
      <c r="Q131" s="1157"/>
      <c r="R131" s="1157"/>
      <c r="S131" s="1157"/>
      <c r="T131" s="1157">
        <v>2100000000</v>
      </c>
      <c r="U131" s="1157"/>
      <c r="V131" s="1157">
        <v>2100000000</v>
      </c>
      <c r="W131" s="1178">
        <f t="shared" si="7"/>
        <v>0</v>
      </c>
    </row>
    <row r="132" spans="1:23" s="1161" customFormat="1" ht="36.75" customHeight="1">
      <c r="A132" s="1154" t="s">
        <v>1947</v>
      </c>
      <c r="B132" s="1155" t="s">
        <v>2258</v>
      </c>
      <c r="C132" s="1156" t="s">
        <v>2749</v>
      </c>
      <c r="D132" s="1157">
        <v>3890265000</v>
      </c>
      <c r="E132" s="1157">
        <v>2345110000</v>
      </c>
      <c r="F132" s="1157"/>
      <c r="G132" s="1157">
        <v>2345110000</v>
      </c>
      <c r="H132" s="1157">
        <v>9529000</v>
      </c>
      <c r="I132" s="1157">
        <v>9529000</v>
      </c>
      <c r="J132" s="1157">
        <v>9529000</v>
      </c>
      <c r="K132" s="1157"/>
      <c r="L132" s="1157"/>
      <c r="M132" s="1157"/>
      <c r="N132" s="1157">
        <v>2100000000</v>
      </c>
      <c r="O132" s="1157">
        <v>2100000000</v>
      </c>
      <c r="P132" s="1157">
        <v>2100000000</v>
      </c>
      <c r="Q132" s="1157"/>
      <c r="R132" s="1157"/>
      <c r="S132" s="1157"/>
      <c r="T132" s="1157">
        <v>4454639000</v>
      </c>
      <c r="U132" s="1157"/>
      <c r="V132" s="1157">
        <v>5999794000</v>
      </c>
      <c r="W132" s="1178">
        <f t="shared" si="7"/>
        <v>0</v>
      </c>
    </row>
    <row r="133" spans="1:23" s="1161" customFormat="1" ht="36.75" customHeight="1">
      <c r="A133" s="1154" t="s">
        <v>1948</v>
      </c>
      <c r="B133" s="1155" t="s">
        <v>2259</v>
      </c>
      <c r="C133" s="1156" t="s">
        <v>2750</v>
      </c>
      <c r="D133" s="1157">
        <v>5850000000</v>
      </c>
      <c r="E133" s="1157">
        <v>201554638</v>
      </c>
      <c r="F133" s="1157">
        <v>0</v>
      </c>
      <c r="G133" s="1157">
        <v>201554638</v>
      </c>
      <c r="H133" s="1157">
        <v>0</v>
      </c>
      <c r="I133" s="1157">
        <v>0</v>
      </c>
      <c r="J133" s="1157">
        <v>0</v>
      </c>
      <c r="K133" s="1157">
        <v>0</v>
      </c>
      <c r="L133" s="1157">
        <v>0</v>
      </c>
      <c r="M133" s="1157">
        <v>0</v>
      </c>
      <c r="N133" s="1157">
        <v>2250000000</v>
      </c>
      <c r="O133" s="1157">
        <v>2240735913</v>
      </c>
      <c r="P133" s="1157">
        <v>2240735913</v>
      </c>
      <c r="Q133" s="1157">
        <v>0</v>
      </c>
      <c r="R133" s="1157">
        <v>0</v>
      </c>
      <c r="S133" s="1157">
        <v>9264087</v>
      </c>
      <c r="T133" s="1157">
        <v>2442290551</v>
      </c>
      <c r="U133" s="1157">
        <v>0</v>
      </c>
      <c r="V133" s="1157">
        <v>8090735913</v>
      </c>
      <c r="W133" s="1178">
        <f t="shared" si="7"/>
        <v>0</v>
      </c>
    </row>
    <row r="134" spans="1:23" s="1161" customFormat="1" ht="36.75" customHeight="1">
      <c r="A134" s="1154" t="s">
        <v>955</v>
      </c>
      <c r="B134" s="1155" t="s">
        <v>2260</v>
      </c>
      <c r="C134" s="1156" t="s">
        <v>2751</v>
      </c>
      <c r="D134" s="1157">
        <v>6500000000</v>
      </c>
      <c r="E134" s="1157">
        <v>2000000000</v>
      </c>
      <c r="F134" s="1157">
        <v>0</v>
      </c>
      <c r="G134" s="1157">
        <v>2000000000</v>
      </c>
      <c r="H134" s="1157">
        <v>0</v>
      </c>
      <c r="I134" s="1157">
        <v>0</v>
      </c>
      <c r="J134" s="1157">
        <v>0</v>
      </c>
      <c r="K134" s="1157">
        <v>0</v>
      </c>
      <c r="L134" s="1157">
        <v>0</v>
      </c>
      <c r="M134" s="1157">
        <v>0</v>
      </c>
      <c r="N134" s="1157">
        <v>3500000000</v>
      </c>
      <c r="O134" s="1157">
        <v>3500000000</v>
      </c>
      <c r="P134" s="1157">
        <v>3500000000</v>
      </c>
      <c r="Q134" s="1157">
        <v>0</v>
      </c>
      <c r="R134" s="1157">
        <v>0</v>
      </c>
      <c r="S134" s="1157">
        <v>0</v>
      </c>
      <c r="T134" s="1157">
        <v>5500000000</v>
      </c>
      <c r="U134" s="1157">
        <v>0</v>
      </c>
      <c r="V134" s="1157">
        <v>10000000000</v>
      </c>
      <c r="W134" s="1178">
        <f t="shared" si="7"/>
        <v>0</v>
      </c>
    </row>
    <row r="135" spans="1:23" s="1161" customFormat="1" ht="36.75" customHeight="1">
      <c r="A135" s="1154" t="s">
        <v>1949</v>
      </c>
      <c r="B135" s="1155" t="s">
        <v>2261</v>
      </c>
      <c r="C135" s="1156" t="s">
        <v>2752</v>
      </c>
      <c r="D135" s="1157"/>
      <c r="E135" s="1157"/>
      <c r="F135" s="1157"/>
      <c r="G135" s="1157"/>
      <c r="H135" s="1157"/>
      <c r="I135" s="1157"/>
      <c r="J135" s="1157"/>
      <c r="K135" s="1157"/>
      <c r="L135" s="1157"/>
      <c r="M135" s="1157"/>
      <c r="N135" s="1157">
        <v>2520000000</v>
      </c>
      <c r="O135" s="1157">
        <v>2520000000</v>
      </c>
      <c r="P135" s="1157">
        <v>2420949000</v>
      </c>
      <c r="Q135" s="1157">
        <v>99051000</v>
      </c>
      <c r="R135" s="1157"/>
      <c r="S135" s="1157"/>
      <c r="T135" s="1157">
        <v>2420949000</v>
      </c>
      <c r="U135" s="1157">
        <v>99051000</v>
      </c>
      <c r="V135" s="1157">
        <v>2520000000</v>
      </c>
      <c r="W135" s="1178">
        <f t="shared" si="7"/>
        <v>0</v>
      </c>
    </row>
    <row r="136" spans="1:23" s="1161" customFormat="1" ht="36.75" customHeight="1">
      <c r="A136" s="1154" t="s">
        <v>956</v>
      </c>
      <c r="B136" s="1155" t="s">
        <v>2262</v>
      </c>
      <c r="C136" s="1156" t="s">
        <v>2753</v>
      </c>
      <c r="D136" s="1157"/>
      <c r="E136" s="1157"/>
      <c r="F136" s="1157"/>
      <c r="G136" s="1157"/>
      <c r="H136" s="1157"/>
      <c r="I136" s="1157"/>
      <c r="J136" s="1157"/>
      <c r="K136" s="1157"/>
      <c r="L136" s="1157"/>
      <c r="M136" s="1157"/>
      <c r="N136" s="1157">
        <v>2835000000</v>
      </c>
      <c r="O136" s="1157">
        <v>2835000000</v>
      </c>
      <c r="P136" s="1157">
        <v>2570000000</v>
      </c>
      <c r="Q136" s="1157">
        <v>265000000</v>
      </c>
      <c r="R136" s="1157"/>
      <c r="S136" s="1157"/>
      <c r="T136" s="1157">
        <v>2570000000</v>
      </c>
      <c r="U136" s="1157">
        <v>265000000</v>
      </c>
      <c r="V136" s="1157">
        <v>2835000000</v>
      </c>
      <c r="W136" s="1178">
        <f t="shared" si="7"/>
        <v>0</v>
      </c>
    </row>
    <row r="137" spans="1:23" s="1167" customFormat="1" ht="36.75" customHeight="1">
      <c r="A137" s="1154" t="s">
        <v>352</v>
      </c>
      <c r="B137" s="1155" t="s">
        <v>2263</v>
      </c>
      <c r="C137" s="1156" t="s">
        <v>2754</v>
      </c>
      <c r="D137" s="1159">
        <v>262877000</v>
      </c>
      <c r="E137" s="1159">
        <v>262877000</v>
      </c>
      <c r="F137" s="1159">
        <v>0</v>
      </c>
      <c r="G137" s="1159">
        <v>262877000</v>
      </c>
      <c r="H137" s="1159">
        <v>0</v>
      </c>
      <c r="I137" s="1159">
        <v>0</v>
      </c>
      <c r="J137" s="1159">
        <v>0</v>
      </c>
      <c r="K137" s="1159">
        <v>0</v>
      </c>
      <c r="L137" s="1159">
        <v>0</v>
      </c>
      <c r="M137" s="1159">
        <v>0</v>
      </c>
      <c r="N137" s="1159">
        <v>3700000000</v>
      </c>
      <c r="O137" s="1159">
        <v>3700000000</v>
      </c>
      <c r="P137" s="1159">
        <v>3700000000</v>
      </c>
      <c r="Q137" s="1159">
        <v>0</v>
      </c>
      <c r="R137" s="1159">
        <v>0</v>
      </c>
      <c r="S137" s="1159">
        <v>0</v>
      </c>
      <c r="T137" s="1159">
        <v>3962877000</v>
      </c>
      <c r="U137" s="1159">
        <v>0</v>
      </c>
      <c r="V137" s="1159">
        <v>3962877000</v>
      </c>
      <c r="W137" s="1178">
        <f t="shared" si="7"/>
        <v>0</v>
      </c>
    </row>
    <row r="138" spans="1:23" s="1161" customFormat="1" ht="36.75" customHeight="1">
      <c r="A138" s="1154" t="s">
        <v>1950</v>
      </c>
      <c r="B138" s="1155" t="s">
        <v>2264</v>
      </c>
      <c r="C138" s="1156" t="s">
        <v>2755</v>
      </c>
      <c r="D138" s="1157">
        <v>9611985000</v>
      </c>
      <c r="E138" s="1157"/>
      <c r="F138" s="1157"/>
      <c r="G138" s="1157"/>
      <c r="H138" s="1157">
        <v>129015000</v>
      </c>
      <c r="I138" s="1157"/>
      <c r="J138" s="1157"/>
      <c r="K138" s="1157"/>
      <c r="L138" s="1157"/>
      <c r="M138" s="1157">
        <v>129015000</v>
      </c>
      <c r="N138" s="1157">
        <v>5112000000</v>
      </c>
      <c r="O138" s="1157">
        <v>5112000000</v>
      </c>
      <c r="P138" s="1157">
        <v>5112000000</v>
      </c>
      <c r="Q138" s="1157"/>
      <c r="R138" s="1157"/>
      <c r="S138" s="1157"/>
      <c r="T138" s="1157">
        <v>5112000000</v>
      </c>
      <c r="U138" s="1157"/>
      <c r="V138" s="1157">
        <v>14723985000</v>
      </c>
      <c r="W138" s="1178">
        <f t="shared" si="7"/>
        <v>0</v>
      </c>
    </row>
    <row r="139" spans="1:23" s="1161" customFormat="1" ht="49.5" customHeight="1">
      <c r="A139" s="1154" t="s">
        <v>1951</v>
      </c>
      <c r="B139" s="1155" t="s">
        <v>1987</v>
      </c>
      <c r="C139" s="1156" t="s">
        <v>2756</v>
      </c>
      <c r="D139" s="1157"/>
      <c r="E139" s="1157"/>
      <c r="F139" s="1157"/>
      <c r="G139" s="1157"/>
      <c r="H139" s="1157"/>
      <c r="I139" s="1157"/>
      <c r="J139" s="1157"/>
      <c r="K139" s="1157"/>
      <c r="L139" s="1157"/>
      <c r="M139" s="1157"/>
      <c r="N139" s="1157">
        <v>3962000000</v>
      </c>
      <c r="O139" s="1157">
        <v>3962000000</v>
      </c>
      <c r="P139" s="1157">
        <v>3962000000</v>
      </c>
      <c r="Q139" s="1157"/>
      <c r="R139" s="1157"/>
      <c r="S139" s="1157"/>
      <c r="T139" s="1157">
        <v>3962000000</v>
      </c>
      <c r="U139" s="1157"/>
      <c r="V139" s="1157">
        <v>3962000000</v>
      </c>
      <c r="W139" s="1178">
        <f t="shared" ref="W139:W202" si="8">N139-O139-R139-S139</f>
        <v>0</v>
      </c>
    </row>
    <row r="140" spans="1:23" s="1161" customFormat="1" ht="36.75" customHeight="1">
      <c r="A140" s="1154" t="s">
        <v>1952</v>
      </c>
      <c r="B140" s="1155" t="s">
        <v>1209</v>
      </c>
      <c r="C140" s="1156" t="s">
        <v>2757</v>
      </c>
      <c r="D140" s="1157"/>
      <c r="E140" s="1157">
        <v>0</v>
      </c>
      <c r="F140" s="1157">
        <v>0</v>
      </c>
      <c r="G140" s="1157">
        <v>0</v>
      </c>
      <c r="H140" s="1157">
        <v>0</v>
      </c>
      <c r="I140" s="1157">
        <v>0</v>
      </c>
      <c r="J140" s="1157">
        <v>0</v>
      </c>
      <c r="K140" s="1157">
        <v>0</v>
      </c>
      <c r="L140" s="1157">
        <v>0</v>
      </c>
      <c r="M140" s="1157">
        <v>0</v>
      </c>
      <c r="N140" s="1157">
        <v>157000000</v>
      </c>
      <c r="O140" s="1157"/>
      <c r="P140" s="1157"/>
      <c r="Q140" s="1157">
        <v>0</v>
      </c>
      <c r="R140" s="1157">
        <v>0</v>
      </c>
      <c r="S140" s="1157">
        <v>157000000</v>
      </c>
      <c r="T140" s="1157"/>
      <c r="U140" s="1157">
        <v>0</v>
      </c>
      <c r="V140" s="1157"/>
      <c r="W140" s="1178">
        <f t="shared" si="8"/>
        <v>0</v>
      </c>
    </row>
    <row r="141" spans="1:23" s="1161" customFormat="1" ht="36.75" customHeight="1">
      <c r="A141" s="1154" t="s">
        <v>1953</v>
      </c>
      <c r="B141" s="1155" t="s">
        <v>2165</v>
      </c>
      <c r="C141" s="1156" t="s">
        <v>2758</v>
      </c>
      <c r="D141" s="1157"/>
      <c r="E141" s="1157"/>
      <c r="F141" s="1157"/>
      <c r="G141" s="1157"/>
      <c r="H141" s="1157"/>
      <c r="I141" s="1157"/>
      <c r="J141" s="1157"/>
      <c r="K141" s="1157"/>
      <c r="L141" s="1157"/>
      <c r="M141" s="1157"/>
      <c r="N141" s="1157">
        <v>260000000</v>
      </c>
      <c r="O141" s="1157">
        <v>260000000</v>
      </c>
      <c r="P141" s="1157">
        <v>260000000</v>
      </c>
      <c r="Q141" s="1157"/>
      <c r="R141" s="1157"/>
      <c r="S141" s="1157"/>
      <c r="T141" s="1157">
        <v>260000000</v>
      </c>
      <c r="U141" s="1157"/>
      <c r="V141" s="1157">
        <v>260000000</v>
      </c>
      <c r="W141" s="1178">
        <f t="shared" si="8"/>
        <v>0</v>
      </c>
    </row>
    <row r="142" spans="1:23" s="1161" customFormat="1" ht="36.75" customHeight="1">
      <c r="A142" s="1154" t="s">
        <v>1954</v>
      </c>
      <c r="B142" s="1155" t="s">
        <v>2093</v>
      </c>
      <c r="C142" s="1156" t="s">
        <v>2759</v>
      </c>
      <c r="D142" s="1157">
        <v>2662446000</v>
      </c>
      <c r="E142" s="1157"/>
      <c r="F142" s="1157"/>
      <c r="G142" s="1157"/>
      <c r="H142" s="1157">
        <v>169554000</v>
      </c>
      <c r="I142" s="1157">
        <v>169554000</v>
      </c>
      <c r="J142" s="1157">
        <v>169554000</v>
      </c>
      <c r="K142" s="1157"/>
      <c r="L142" s="1157"/>
      <c r="M142" s="1157"/>
      <c r="N142" s="1157">
        <v>190000000</v>
      </c>
      <c r="O142" s="1157">
        <v>159512000</v>
      </c>
      <c r="P142" s="1157">
        <v>159512000</v>
      </c>
      <c r="Q142" s="1157"/>
      <c r="R142" s="1157">
        <v>30488000</v>
      </c>
      <c r="S142" s="1158"/>
      <c r="T142" s="1157">
        <f>1097066000-768000000</f>
        <v>329066000</v>
      </c>
      <c r="U142" s="1157"/>
      <c r="V142" s="1157">
        <f>3759512000-768000000</f>
        <v>2991512000</v>
      </c>
      <c r="W142" s="1178">
        <f t="shared" si="8"/>
        <v>0</v>
      </c>
    </row>
    <row r="143" spans="1:23" s="1161" customFormat="1" ht="36.75" customHeight="1">
      <c r="A143" s="1154" t="s">
        <v>839</v>
      </c>
      <c r="B143" s="1155" t="s">
        <v>2760</v>
      </c>
      <c r="C143" s="1156" t="s">
        <v>2761</v>
      </c>
      <c r="D143" s="1157">
        <v>2124000000</v>
      </c>
      <c r="E143" s="1157"/>
      <c r="F143" s="1157"/>
      <c r="G143" s="1157"/>
      <c r="H143" s="1157"/>
      <c r="I143" s="1157"/>
      <c r="J143" s="1157"/>
      <c r="K143" s="1157"/>
      <c r="L143" s="1157"/>
      <c r="M143" s="1157"/>
      <c r="N143" s="1157">
        <v>300000000</v>
      </c>
      <c r="O143" s="1157">
        <v>300000000</v>
      </c>
      <c r="P143" s="1157">
        <v>300000000</v>
      </c>
      <c r="Q143" s="1157"/>
      <c r="R143" s="1157"/>
      <c r="S143" s="1157"/>
      <c r="T143" s="1157">
        <v>300000000</v>
      </c>
      <c r="U143" s="1157"/>
      <c r="V143" s="1157">
        <f>3000000000-576000000</f>
        <v>2424000000</v>
      </c>
      <c r="W143" s="1178">
        <f t="shared" si="8"/>
        <v>0</v>
      </c>
    </row>
    <row r="144" spans="1:23" s="1161" customFormat="1" ht="36.75" customHeight="1">
      <c r="A144" s="1154" t="s">
        <v>840</v>
      </c>
      <c r="B144" s="1155" t="s">
        <v>2098</v>
      </c>
      <c r="C144" s="1156" t="s">
        <v>2762</v>
      </c>
      <c r="D144" s="1157">
        <v>2124000000</v>
      </c>
      <c r="E144" s="1157"/>
      <c r="F144" s="1157"/>
      <c r="G144" s="1157"/>
      <c r="H144" s="1157"/>
      <c r="I144" s="1157"/>
      <c r="J144" s="1157"/>
      <c r="K144" s="1157"/>
      <c r="L144" s="1157"/>
      <c r="M144" s="1157"/>
      <c r="N144" s="1157">
        <v>300000000</v>
      </c>
      <c r="O144" s="1157">
        <v>300000000</v>
      </c>
      <c r="P144" s="1157">
        <v>300000000</v>
      </c>
      <c r="Q144" s="1157"/>
      <c r="R144" s="1157"/>
      <c r="S144" s="1157"/>
      <c r="T144" s="1157">
        <v>300000000</v>
      </c>
      <c r="U144" s="1157"/>
      <c r="V144" s="1157">
        <f>3000000000-576000000</f>
        <v>2424000000</v>
      </c>
      <c r="W144" s="1178">
        <f t="shared" si="8"/>
        <v>0</v>
      </c>
    </row>
    <row r="145" spans="1:23" s="1161" customFormat="1" ht="36.75" customHeight="1">
      <c r="A145" s="1154" t="s">
        <v>1508</v>
      </c>
      <c r="B145" s="1155" t="s">
        <v>2103</v>
      </c>
      <c r="C145" s="1156" t="s">
        <v>2763</v>
      </c>
      <c r="D145" s="1157">
        <v>2880000000</v>
      </c>
      <c r="E145" s="1157"/>
      <c r="F145" s="1157"/>
      <c r="G145" s="1157"/>
      <c r="H145" s="1157"/>
      <c r="I145" s="1157"/>
      <c r="J145" s="1157"/>
      <c r="K145" s="1157"/>
      <c r="L145" s="1157"/>
      <c r="M145" s="1157"/>
      <c r="N145" s="1157">
        <v>299000000</v>
      </c>
      <c r="O145" s="1157">
        <v>266967000</v>
      </c>
      <c r="P145" s="1157">
        <v>266967000</v>
      </c>
      <c r="Q145" s="1157"/>
      <c r="R145" s="1157"/>
      <c r="S145" s="1157">
        <v>32033000</v>
      </c>
      <c r="T145" s="1157">
        <v>266967000</v>
      </c>
      <c r="U145" s="1157"/>
      <c r="V145" s="1157">
        <f>3866967000-720000000</f>
        <v>3146967000</v>
      </c>
      <c r="W145" s="1178">
        <f t="shared" si="8"/>
        <v>0</v>
      </c>
    </row>
    <row r="146" spans="1:23" s="1161" customFormat="1" ht="36.75" customHeight="1">
      <c r="A146" s="1154" t="s">
        <v>1540</v>
      </c>
      <c r="B146" s="1155" t="s">
        <v>2111</v>
      </c>
      <c r="C146" s="1156" t="s">
        <v>2764</v>
      </c>
      <c r="D146" s="1157">
        <v>6713000000</v>
      </c>
      <c r="E146" s="1157"/>
      <c r="F146" s="1157"/>
      <c r="G146" s="1157"/>
      <c r="H146" s="1157"/>
      <c r="I146" s="1157"/>
      <c r="J146" s="1157"/>
      <c r="K146" s="1157"/>
      <c r="L146" s="1157"/>
      <c r="M146" s="1157"/>
      <c r="N146" s="1157">
        <v>950000000</v>
      </c>
      <c r="O146" s="1157">
        <v>950000000</v>
      </c>
      <c r="P146" s="1157">
        <v>950000000</v>
      </c>
      <c r="Q146" s="1157"/>
      <c r="R146" s="1157"/>
      <c r="S146" s="1157"/>
      <c r="T146" s="1157">
        <v>950000000</v>
      </c>
      <c r="U146" s="1157"/>
      <c r="V146" s="1157">
        <f>9373000000-1710000000</f>
        <v>7663000000</v>
      </c>
      <c r="W146" s="1178">
        <f t="shared" si="8"/>
        <v>0</v>
      </c>
    </row>
    <row r="147" spans="1:23" s="1161" customFormat="1" ht="36.75" customHeight="1">
      <c r="A147" s="1152" t="s">
        <v>274</v>
      </c>
      <c r="B147" s="1153" t="s">
        <v>1972</v>
      </c>
      <c r="C147" s="1150"/>
      <c r="D147" s="1151">
        <f>SUM(D148:D326)</f>
        <v>659015514406</v>
      </c>
      <c r="E147" s="1151">
        <f t="shared" ref="E147:V147" si="9">SUM(E148:E326)</f>
        <v>80693900435</v>
      </c>
      <c r="F147" s="1151">
        <f t="shared" si="9"/>
        <v>0</v>
      </c>
      <c r="G147" s="1151">
        <f t="shared" si="9"/>
        <v>63435573028</v>
      </c>
      <c r="H147" s="1151">
        <f t="shared" si="9"/>
        <v>59379691648</v>
      </c>
      <c r="I147" s="1151">
        <f t="shared" si="9"/>
        <v>53886805068</v>
      </c>
      <c r="J147" s="1151">
        <f t="shared" si="9"/>
        <v>33136121296</v>
      </c>
      <c r="K147" s="1151">
        <f t="shared" si="9"/>
        <v>20750683772</v>
      </c>
      <c r="L147" s="1151">
        <f t="shared" si="9"/>
        <v>2000000000</v>
      </c>
      <c r="M147" s="1151">
        <f t="shared" si="9"/>
        <v>3492886580</v>
      </c>
      <c r="N147" s="1151">
        <f t="shared" si="9"/>
        <v>531713128200</v>
      </c>
      <c r="O147" s="1151">
        <f t="shared" si="9"/>
        <v>385050841244</v>
      </c>
      <c r="P147" s="1151">
        <f t="shared" si="9"/>
        <v>356446840038</v>
      </c>
      <c r="Q147" s="1151">
        <f t="shared" si="9"/>
        <v>28604001206</v>
      </c>
      <c r="R147" s="1151">
        <f t="shared" si="9"/>
        <v>136205903638</v>
      </c>
      <c r="S147" s="1151">
        <f t="shared" si="9"/>
        <v>10456383318</v>
      </c>
      <c r="T147" s="1151">
        <f t="shared" si="9"/>
        <v>455004085465</v>
      </c>
      <c r="U147" s="1151">
        <f t="shared" si="9"/>
        <v>66613013385</v>
      </c>
      <c r="V147" s="1151">
        <f t="shared" si="9"/>
        <v>1099938712821</v>
      </c>
      <c r="W147" s="1178">
        <f t="shared" si="8"/>
        <v>0</v>
      </c>
    </row>
    <row r="148" spans="1:23" s="1161" customFormat="1" ht="36.75" customHeight="1">
      <c r="A148" s="1154" t="s">
        <v>175</v>
      </c>
      <c r="B148" s="1155" t="s">
        <v>1219</v>
      </c>
      <c r="C148" s="1156" t="s">
        <v>2765</v>
      </c>
      <c r="D148" s="1157">
        <v>2594000000</v>
      </c>
      <c r="E148" s="1157"/>
      <c r="F148" s="1157"/>
      <c r="G148" s="1157"/>
      <c r="H148" s="1157"/>
      <c r="I148" s="1157"/>
      <c r="J148" s="1157"/>
      <c r="K148" s="1157"/>
      <c r="L148" s="1157"/>
      <c r="M148" s="1157"/>
      <c r="N148" s="1157">
        <v>173000000</v>
      </c>
      <c r="O148" s="1157">
        <v>173000000</v>
      </c>
      <c r="P148" s="1157">
        <v>173000000</v>
      </c>
      <c r="Q148" s="1157"/>
      <c r="R148" s="1157"/>
      <c r="S148" s="1157"/>
      <c r="T148" s="1157">
        <v>173000000</v>
      </c>
      <c r="U148" s="1157"/>
      <c r="V148" s="1157">
        <v>2767000000</v>
      </c>
      <c r="W148" s="1178">
        <f t="shared" si="8"/>
        <v>0</v>
      </c>
    </row>
    <row r="149" spans="1:23" s="1161" customFormat="1" ht="36.75" customHeight="1">
      <c r="A149" s="1154" t="s">
        <v>78</v>
      </c>
      <c r="B149" s="1155" t="s">
        <v>1168</v>
      </c>
      <c r="C149" s="1156" t="s">
        <v>2766</v>
      </c>
      <c r="D149" s="1157"/>
      <c r="E149" s="1157"/>
      <c r="F149" s="1157"/>
      <c r="G149" s="1157"/>
      <c r="H149" s="1157"/>
      <c r="I149" s="1157"/>
      <c r="J149" s="1157"/>
      <c r="K149" s="1157"/>
      <c r="L149" s="1157"/>
      <c r="M149" s="1157"/>
      <c r="N149" s="1157">
        <v>462000000</v>
      </c>
      <c r="O149" s="1157">
        <v>462000000</v>
      </c>
      <c r="P149" s="1157">
        <v>462000000</v>
      </c>
      <c r="Q149" s="1157"/>
      <c r="R149" s="1157"/>
      <c r="S149" s="1157"/>
      <c r="T149" s="1157">
        <v>462000000</v>
      </c>
      <c r="U149" s="1157"/>
      <c r="V149" s="1157">
        <v>462000000</v>
      </c>
      <c r="W149" s="1178">
        <f t="shared" si="8"/>
        <v>0</v>
      </c>
    </row>
    <row r="150" spans="1:23" s="1161" customFormat="1" ht="36.75" customHeight="1">
      <c r="A150" s="1154" t="s">
        <v>79</v>
      </c>
      <c r="B150" s="1155" t="s">
        <v>1165</v>
      </c>
      <c r="C150" s="1156" t="s">
        <v>2767</v>
      </c>
      <c r="D150" s="1157">
        <v>5906146000</v>
      </c>
      <c r="E150" s="1157"/>
      <c r="F150" s="1157"/>
      <c r="G150" s="1157"/>
      <c r="H150" s="1157">
        <v>51000000</v>
      </c>
      <c r="I150" s="1157">
        <v>51000000</v>
      </c>
      <c r="J150" s="1157">
        <v>51000000</v>
      </c>
      <c r="K150" s="1157"/>
      <c r="L150" s="1157"/>
      <c r="M150" s="1157"/>
      <c r="N150" s="1157">
        <v>51000000</v>
      </c>
      <c r="O150" s="1157"/>
      <c r="P150" s="1157"/>
      <c r="Q150" s="1157"/>
      <c r="R150" s="1157"/>
      <c r="S150" s="1157">
        <v>51000000</v>
      </c>
      <c r="T150" s="1157">
        <v>51000000</v>
      </c>
      <c r="U150" s="1157"/>
      <c r="V150" s="1157">
        <v>5957146000</v>
      </c>
      <c r="W150" s="1178">
        <f t="shared" si="8"/>
        <v>0</v>
      </c>
    </row>
    <row r="151" spans="1:23" s="1161" customFormat="1" ht="36.75" customHeight="1">
      <c r="A151" s="1154" t="s">
        <v>80</v>
      </c>
      <c r="B151" s="1155" t="s">
        <v>2235</v>
      </c>
      <c r="C151" s="1156" t="s">
        <v>2724</v>
      </c>
      <c r="D151" s="1157"/>
      <c r="E151" s="1157"/>
      <c r="F151" s="1157"/>
      <c r="G151" s="1157"/>
      <c r="H151" s="1157"/>
      <c r="I151" s="1157"/>
      <c r="J151" s="1157"/>
      <c r="K151" s="1157"/>
      <c r="L151" s="1157"/>
      <c r="M151" s="1157"/>
      <c r="N151" s="1157">
        <v>82000000</v>
      </c>
      <c r="O151" s="1157"/>
      <c r="P151" s="1157"/>
      <c r="Q151" s="1157"/>
      <c r="R151" s="1157"/>
      <c r="S151" s="1157">
        <v>82000000</v>
      </c>
      <c r="T151" s="1157"/>
      <c r="U151" s="1157"/>
      <c r="V151" s="1157"/>
      <c r="W151" s="1178">
        <f t="shared" si="8"/>
        <v>0</v>
      </c>
    </row>
    <row r="152" spans="1:23" s="1161" customFormat="1" ht="36.75" customHeight="1">
      <c r="A152" s="1154" t="s">
        <v>81</v>
      </c>
      <c r="B152" s="1155" t="s">
        <v>2768</v>
      </c>
      <c r="C152" s="1156" t="s">
        <v>2769</v>
      </c>
      <c r="D152" s="1157"/>
      <c r="E152" s="1157"/>
      <c r="F152" s="1157"/>
      <c r="G152" s="1157"/>
      <c r="H152" s="1157"/>
      <c r="I152" s="1157"/>
      <c r="J152" s="1157"/>
      <c r="K152" s="1157"/>
      <c r="L152" s="1157"/>
      <c r="M152" s="1157"/>
      <c r="N152" s="1157">
        <v>4658000000</v>
      </c>
      <c r="O152" s="1157">
        <v>4256545000</v>
      </c>
      <c r="P152" s="1157">
        <v>4256545000</v>
      </c>
      <c r="Q152" s="1157"/>
      <c r="R152" s="1157">
        <v>401455000</v>
      </c>
      <c r="S152" s="1157"/>
      <c r="T152" s="1157">
        <v>4256545000</v>
      </c>
      <c r="U152" s="1157"/>
      <c r="V152" s="1157">
        <v>4256545000</v>
      </c>
      <c r="W152" s="1178">
        <f t="shared" si="8"/>
        <v>0</v>
      </c>
    </row>
    <row r="153" spans="1:23" s="1161" customFormat="1" ht="36.75" customHeight="1">
      <c r="A153" s="1154" t="s">
        <v>82</v>
      </c>
      <c r="B153" s="1155" t="s">
        <v>1280</v>
      </c>
      <c r="C153" s="1156" t="s">
        <v>2770</v>
      </c>
      <c r="D153" s="1157">
        <v>18953000000</v>
      </c>
      <c r="E153" s="1157"/>
      <c r="F153" s="1157"/>
      <c r="G153" s="1157"/>
      <c r="H153" s="1157"/>
      <c r="I153" s="1157"/>
      <c r="J153" s="1157"/>
      <c r="K153" s="1157"/>
      <c r="L153" s="1157"/>
      <c r="M153" s="1157"/>
      <c r="N153" s="1157">
        <v>6496000000</v>
      </c>
      <c r="O153" s="1157">
        <v>6481499000</v>
      </c>
      <c r="P153" s="1157">
        <v>6481499000</v>
      </c>
      <c r="Q153" s="1157"/>
      <c r="R153" s="1157"/>
      <c r="S153" s="1157">
        <v>14501000</v>
      </c>
      <c r="T153" s="1157">
        <v>6481499000</v>
      </c>
      <c r="U153" s="1157"/>
      <c r="V153" s="1157">
        <v>25434499000</v>
      </c>
      <c r="W153" s="1178">
        <f t="shared" si="8"/>
        <v>0</v>
      </c>
    </row>
    <row r="154" spans="1:23" s="1161" customFormat="1" ht="36.75" customHeight="1">
      <c r="A154" s="1154" t="s">
        <v>83</v>
      </c>
      <c r="B154" s="1155" t="s">
        <v>1189</v>
      </c>
      <c r="C154" s="1156" t="s">
        <v>2769</v>
      </c>
      <c r="D154" s="1157"/>
      <c r="E154" s="1157"/>
      <c r="F154" s="1157"/>
      <c r="G154" s="1157"/>
      <c r="H154" s="1157"/>
      <c r="I154" s="1157"/>
      <c r="J154" s="1157"/>
      <c r="K154" s="1157"/>
      <c r="L154" s="1157"/>
      <c r="M154" s="1157"/>
      <c r="N154" s="1157">
        <v>75000000</v>
      </c>
      <c r="O154" s="1157">
        <v>75000000</v>
      </c>
      <c r="P154" s="1157">
        <v>75000000</v>
      </c>
      <c r="Q154" s="1157"/>
      <c r="R154" s="1157"/>
      <c r="S154" s="1157"/>
      <c r="T154" s="1157">
        <v>75000000</v>
      </c>
      <c r="U154" s="1157"/>
      <c r="V154" s="1157">
        <v>75000000</v>
      </c>
      <c r="W154" s="1178">
        <f t="shared" si="8"/>
        <v>0</v>
      </c>
    </row>
    <row r="155" spans="1:23" s="1161" customFormat="1" ht="36.75" customHeight="1">
      <c r="A155" s="1154" t="s">
        <v>197</v>
      </c>
      <c r="B155" s="1155" t="s">
        <v>1255</v>
      </c>
      <c r="C155" s="1156" t="s">
        <v>2771</v>
      </c>
      <c r="D155" s="1157"/>
      <c r="E155" s="1157"/>
      <c r="F155" s="1157"/>
      <c r="G155" s="1157"/>
      <c r="H155" s="1157"/>
      <c r="I155" s="1157"/>
      <c r="J155" s="1157"/>
      <c r="K155" s="1157"/>
      <c r="L155" s="1157"/>
      <c r="M155" s="1157"/>
      <c r="N155" s="1157">
        <v>218000000</v>
      </c>
      <c r="O155" s="1157">
        <v>218000000</v>
      </c>
      <c r="P155" s="1157">
        <v>218000000</v>
      </c>
      <c r="Q155" s="1157"/>
      <c r="R155" s="1157"/>
      <c r="S155" s="1157"/>
      <c r="T155" s="1157">
        <v>218000000</v>
      </c>
      <c r="U155" s="1157"/>
      <c r="V155" s="1157">
        <v>218000000</v>
      </c>
      <c r="W155" s="1178">
        <f t="shared" si="8"/>
        <v>0</v>
      </c>
    </row>
    <row r="156" spans="1:23" s="1161" customFormat="1" ht="36.75" customHeight="1">
      <c r="A156" s="1154" t="s">
        <v>198</v>
      </c>
      <c r="B156" s="1155" t="s">
        <v>2772</v>
      </c>
      <c r="C156" s="1156" t="s">
        <v>2773</v>
      </c>
      <c r="D156" s="1157">
        <v>400000000</v>
      </c>
      <c r="E156" s="1157"/>
      <c r="F156" s="1157"/>
      <c r="G156" s="1157"/>
      <c r="H156" s="1157"/>
      <c r="I156" s="1157"/>
      <c r="J156" s="1157"/>
      <c r="K156" s="1157"/>
      <c r="L156" s="1157"/>
      <c r="M156" s="1157"/>
      <c r="N156" s="1157">
        <v>249000000</v>
      </c>
      <c r="O156" s="1157">
        <v>198459480</v>
      </c>
      <c r="P156" s="1157">
        <v>198459480</v>
      </c>
      <c r="Q156" s="1157"/>
      <c r="R156" s="1157"/>
      <c r="S156" s="1157">
        <v>50540520</v>
      </c>
      <c r="T156" s="1157">
        <v>198459480</v>
      </c>
      <c r="U156" s="1157"/>
      <c r="V156" s="1157">
        <v>598459480</v>
      </c>
      <c r="W156" s="1178">
        <f t="shared" si="8"/>
        <v>0</v>
      </c>
    </row>
    <row r="157" spans="1:23" s="1161" customFormat="1" ht="36.75" customHeight="1">
      <c r="A157" s="1154" t="s">
        <v>418</v>
      </c>
      <c r="B157" s="1155" t="s">
        <v>2774</v>
      </c>
      <c r="C157" s="1156" t="s">
        <v>2775</v>
      </c>
      <c r="D157" s="1157"/>
      <c r="E157" s="1157"/>
      <c r="F157" s="1157"/>
      <c r="G157" s="1157"/>
      <c r="H157" s="1157"/>
      <c r="I157" s="1157"/>
      <c r="J157" s="1157"/>
      <c r="K157" s="1157"/>
      <c r="L157" s="1157"/>
      <c r="M157" s="1157"/>
      <c r="N157" s="1157">
        <v>668000000</v>
      </c>
      <c r="O157" s="1157"/>
      <c r="P157" s="1157"/>
      <c r="Q157" s="1157"/>
      <c r="R157" s="1157"/>
      <c r="S157" s="1157">
        <v>668000000</v>
      </c>
      <c r="T157" s="1157"/>
      <c r="U157" s="1157"/>
      <c r="V157" s="1157"/>
      <c r="W157" s="1178">
        <f t="shared" si="8"/>
        <v>0</v>
      </c>
    </row>
    <row r="158" spans="1:23" s="1161" customFormat="1" ht="36.75" customHeight="1">
      <c r="A158" s="1154" t="s">
        <v>792</v>
      </c>
      <c r="B158" s="1155" t="s">
        <v>2776</v>
      </c>
      <c r="C158" s="1156" t="s">
        <v>2777</v>
      </c>
      <c r="D158" s="1157">
        <v>5400000000</v>
      </c>
      <c r="E158" s="1157"/>
      <c r="F158" s="1157"/>
      <c r="G158" s="1157"/>
      <c r="H158" s="1157"/>
      <c r="I158" s="1157"/>
      <c r="J158" s="1157"/>
      <c r="K158" s="1157"/>
      <c r="L158" s="1157"/>
      <c r="M158" s="1157"/>
      <c r="N158" s="1157">
        <v>346000000</v>
      </c>
      <c r="O158" s="1157">
        <v>337774389</v>
      </c>
      <c r="P158" s="1157">
        <v>337774389</v>
      </c>
      <c r="Q158" s="1157"/>
      <c r="R158" s="1157"/>
      <c r="S158" s="1157">
        <v>8225611</v>
      </c>
      <c r="T158" s="1157">
        <v>337774389</v>
      </c>
      <c r="U158" s="1157"/>
      <c r="V158" s="1157">
        <f>5961900489-224126100</f>
        <v>5737774389</v>
      </c>
      <c r="W158" s="1178">
        <f t="shared" si="8"/>
        <v>0</v>
      </c>
    </row>
    <row r="159" spans="1:23" s="1161" customFormat="1" ht="36.75" customHeight="1">
      <c r="A159" s="1154" t="s">
        <v>216</v>
      </c>
      <c r="B159" s="1155" t="s">
        <v>2092</v>
      </c>
      <c r="C159" s="1156" t="s">
        <v>2778</v>
      </c>
      <c r="D159" s="1157"/>
      <c r="E159" s="1157"/>
      <c r="F159" s="1157"/>
      <c r="G159" s="1157"/>
      <c r="H159" s="1157"/>
      <c r="I159" s="1157"/>
      <c r="J159" s="1157"/>
      <c r="K159" s="1157"/>
      <c r="L159" s="1157"/>
      <c r="M159" s="1157"/>
      <c r="N159" s="1157">
        <v>62000000</v>
      </c>
      <c r="O159" s="1157">
        <v>58951000</v>
      </c>
      <c r="P159" s="1157">
        <v>58951000</v>
      </c>
      <c r="Q159" s="1157"/>
      <c r="R159" s="1157"/>
      <c r="S159" s="1157">
        <v>3049000</v>
      </c>
      <c r="T159" s="1157">
        <v>58951000</v>
      </c>
      <c r="U159" s="1157"/>
      <c r="V159" s="1157">
        <f>634951000-576000000</f>
        <v>58951000</v>
      </c>
      <c r="W159" s="1178">
        <f t="shared" si="8"/>
        <v>0</v>
      </c>
    </row>
    <row r="160" spans="1:23" s="1161" customFormat="1" ht="36.75" customHeight="1">
      <c r="A160" s="1154" t="s">
        <v>793</v>
      </c>
      <c r="B160" s="1155" t="s">
        <v>2779</v>
      </c>
      <c r="C160" s="1156" t="s">
        <v>2780</v>
      </c>
      <c r="D160" s="1157">
        <v>1099460000</v>
      </c>
      <c r="E160" s="1157"/>
      <c r="F160" s="1157"/>
      <c r="G160" s="1157"/>
      <c r="H160" s="1157"/>
      <c r="I160" s="1157"/>
      <c r="J160" s="1157"/>
      <c r="K160" s="1157"/>
      <c r="L160" s="1157"/>
      <c r="M160" s="1157"/>
      <c r="N160" s="1157">
        <v>262000000</v>
      </c>
      <c r="O160" s="1157">
        <v>261366000</v>
      </c>
      <c r="P160" s="1157">
        <v>261366000</v>
      </c>
      <c r="Q160" s="1157"/>
      <c r="R160" s="1157"/>
      <c r="S160" s="1157">
        <v>634000</v>
      </c>
      <c r="T160" s="1157">
        <v>261366000</v>
      </c>
      <c r="U160" s="1157"/>
      <c r="V160" s="1157">
        <v>1360826000</v>
      </c>
      <c r="W160" s="1178">
        <f t="shared" si="8"/>
        <v>0</v>
      </c>
    </row>
    <row r="161" spans="1:23" s="1161" customFormat="1" ht="36.75" customHeight="1">
      <c r="A161" s="1154" t="s">
        <v>794</v>
      </c>
      <c r="B161" s="1155" t="s">
        <v>1254</v>
      </c>
      <c r="C161" s="1156" t="s">
        <v>2781</v>
      </c>
      <c r="D161" s="1157">
        <v>60157000</v>
      </c>
      <c r="E161" s="1157"/>
      <c r="F161" s="1157"/>
      <c r="G161" s="1157"/>
      <c r="H161" s="1157">
        <v>63843000</v>
      </c>
      <c r="I161" s="1157">
        <v>63843000</v>
      </c>
      <c r="J161" s="1157">
        <v>63843000</v>
      </c>
      <c r="K161" s="1157"/>
      <c r="L161" s="1157"/>
      <c r="M161" s="1157"/>
      <c r="N161" s="1157">
        <v>64000000</v>
      </c>
      <c r="O161" s="1157"/>
      <c r="P161" s="1157"/>
      <c r="Q161" s="1157"/>
      <c r="R161" s="1157"/>
      <c r="S161" s="1157">
        <v>64000000</v>
      </c>
      <c r="T161" s="1157">
        <v>63843000</v>
      </c>
      <c r="U161" s="1157"/>
      <c r="V161" s="1157">
        <v>124000000</v>
      </c>
      <c r="W161" s="1178">
        <f t="shared" si="8"/>
        <v>0</v>
      </c>
    </row>
    <row r="162" spans="1:23" s="1161" customFormat="1" ht="36.75" customHeight="1">
      <c r="A162" s="1154" t="s">
        <v>795</v>
      </c>
      <c r="B162" s="1155" t="s">
        <v>2782</v>
      </c>
      <c r="C162" s="1156" t="s">
        <v>2783</v>
      </c>
      <c r="D162" s="1157"/>
      <c r="E162" s="1157"/>
      <c r="F162" s="1157"/>
      <c r="G162" s="1157"/>
      <c r="H162" s="1157"/>
      <c r="I162" s="1157"/>
      <c r="J162" s="1157"/>
      <c r="K162" s="1157"/>
      <c r="L162" s="1157"/>
      <c r="M162" s="1157"/>
      <c r="N162" s="1157">
        <v>107000000</v>
      </c>
      <c r="O162" s="1157">
        <v>100897000</v>
      </c>
      <c r="P162" s="1157">
        <v>100897000</v>
      </c>
      <c r="Q162" s="1157"/>
      <c r="R162" s="1157"/>
      <c r="S162" s="1157">
        <v>6103000</v>
      </c>
      <c r="T162" s="1157">
        <v>100897000</v>
      </c>
      <c r="U162" s="1157"/>
      <c r="V162" s="1157">
        <v>100897000</v>
      </c>
      <c r="W162" s="1178">
        <f t="shared" si="8"/>
        <v>0</v>
      </c>
    </row>
    <row r="163" spans="1:23" s="1161" customFormat="1" ht="36.75" customHeight="1">
      <c r="A163" s="1154" t="s">
        <v>796</v>
      </c>
      <c r="B163" s="1155" t="s">
        <v>1302</v>
      </c>
      <c r="C163" s="1156" t="s">
        <v>2784</v>
      </c>
      <c r="D163" s="1157"/>
      <c r="E163" s="1157"/>
      <c r="F163" s="1157"/>
      <c r="G163" s="1157"/>
      <c r="H163" s="1157"/>
      <c r="I163" s="1157"/>
      <c r="J163" s="1157"/>
      <c r="K163" s="1157"/>
      <c r="L163" s="1157"/>
      <c r="M163" s="1157"/>
      <c r="N163" s="1157">
        <v>329000000</v>
      </c>
      <c r="O163" s="1157">
        <v>295024000</v>
      </c>
      <c r="P163" s="1157">
        <v>295024000</v>
      </c>
      <c r="Q163" s="1157"/>
      <c r="R163" s="1157"/>
      <c r="S163" s="1157">
        <v>33976000</v>
      </c>
      <c r="T163" s="1157">
        <v>295024000</v>
      </c>
      <c r="U163" s="1157"/>
      <c r="V163" s="1157">
        <v>295024000</v>
      </c>
      <c r="W163" s="1178">
        <f t="shared" si="8"/>
        <v>0</v>
      </c>
    </row>
    <row r="164" spans="1:23" s="1161" customFormat="1" ht="36.75" customHeight="1">
      <c r="A164" s="1154" t="s">
        <v>797</v>
      </c>
      <c r="B164" s="1155" t="s">
        <v>1304</v>
      </c>
      <c r="C164" s="1156" t="s">
        <v>2785</v>
      </c>
      <c r="D164" s="1157"/>
      <c r="E164" s="1157"/>
      <c r="F164" s="1157"/>
      <c r="G164" s="1157"/>
      <c r="H164" s="1157"/>
      <c r="I164" s="1157"/>
      <c r="J164" s="1157"/>
      <c r="K164" s="1157"/>
      <c r="L164" s="1157"/>
      <c r="M164" s="1157"/>
      <c r="N164" s="1157">
        <v>477000000</v>
      </c>
      <c r="O164" s="1157">
        <v>473969000</v>
      </c>
      <c r="P164" s="1157">
        <v>473969000</v>
      </c>
      <c r="Q164" s="1157"/>
      <c r="R164" s="1157"/>
      <c r="S164" s="1157">
        <v>3031000</v>
      </c>
      <c r="T164" s="1157">
        <v>473969000</v>
      </c>
      <c r="U164" s="1157"/>
      <c r="V164" s="1157">
        <v>473969000</v>
      </c>
      <c r="W164" s="1178">
        <f t="shared" si="8"/>
        <v>0</v>
      </c>
    </row>
    <row r="165" spans="1:23" s="1161" customFormat="1" ht="36.75" customHeight="1">
      <c r="A165" s="1154" t="s">
        <v>798</v>
      </c>
      <c r="B165" s="1155" t="s">
        <v>1303</v>
      </c>
      <c r="C165" s="1156" t="s">
        <v>2786</v>
      </c>
      <c r="D165" s="1157"/>
      <c r="E165" s="1157"/>
      <c r="F165" s="1157"/>
      <c r="G165" s="1157"/>
      <c r="H165" s="1157"/>
      <c r="I165" s="1157"/>
      <c r="J165" s="1157"/>
      <c r="K165" s="1157"/>
      <c r="L165" s="1157"/>
      <c r="M165" s="1157"/>
      <c r="N165" s="1157">
        <v>297000000</v>
      </c>
      <c r="O165" s="1157">
        <v>297000000</v>
      </c>
      <c r="P165" s="1157">
        <v>297000000</v>
      </c>
      <c r="Q165" s="1157"/>
      <c r="R165" s="1157"/>
      <c r="S165" s="1157"/>
      <c r="T165" s="1157">
        <v>297000000</v>
      </c>
      <c r="U165" s="1157"/>
      <c r="V165" s="1157">
        <v>297000000</v>
      </c>
      <c r="W165" s="1178">
        <f t="shared" si="8"/>
        <v>0</v>
      </c>
    </row>
    <row r="166" spans="1:23" s="1161" customFormat="1" ht="36.75" customHeight="1">
      <c r="A166" s="1154" t="s">
        <v>799</v>
      </c>
      <c r="B166" s="1155" t="s">
        <v>1305</v>
      </c>
      <c r="C166" s="1156" t="s">
        <v>2787</v>
      </c>
      <c r="D166" s="1157"/>
      <c r="E166" s="1157"/>
      <c r="F166" s="1157"/>
      <c r="G166" s="1157"/>
      <c r="H166" s="1157"/>
      <c r="I166" s="1157"/>
      <c r="J166" s="1157"/>
      <c r="K166" s="1157"/>
      <c r="L166" s="1157"/>
      <c r="M166" s="1157"/>
      <c r="N166" s="1157">
        <v>343000000</v>
      </c>
      <c r="O166" s="1157">
        <v>338375000</v>
      </c>
      <c r="P166" s="1157">
        <v>338375000</v>
      </c>
      <c r="Q166" s="1157"/>
      <c r="R166" s="1157"/>
      <c r="S166" s="1157">
        <v>4625000</v>
      </c>
      <c r="T166" s="1157">
        <v>338375000</v>
      </c>
      <c r="U166" s="1157"/>
      <c r="V166" s="1157">
        <v>338375000</v>
      </c>
      <c r="W166" s="1178">
        <f t="shared" si="8"/>
        <v>0</v>
      </c>
    </row>
    <row r="167" spans="1:23" s="1161" customFormat="1" ht="36.75" customHeight="1">
      <c r="A167" s="1154" t="s">
        <v>800</v>
      </c>
      <c r="B167" s="1155" t="s">
        <v>2788</v>
      </c>
      <c r="C167" s="1156" t="s">
        <v>2789</v>
      </c>
      <c r="D167" s="1157"/>
      <c r="E167" s="1157"/>
      <c r="F167" s="1157"/>
      <c r="G167" s="1157"/>
      <c r="H167" s="1157"/>
      <c r="I167" s="1157"/>
      <c r="J167" s="1157"/>
      <c r="K167" s="1157"/>
      <c r="L167" s="1157"/>
      <c r="M167" s="1157"/>
      <c r="N167" s="1157">
        <v>235000000</v>
      </c>
      <c r="O167" s="1157">
        <v>212732500</v>
      </c>
      <c r="P167" s="1157">
        <v>212732500</v>
      </c>
      <c r="Q167" s="1157"/>
      <c r="R167" s="1157"/>
      <c r="S167" s="1157">
        <v>22267500</v>
      </c>
      <c r="T167" s="1157">
        <v>212732500</v>
      </c>
      <c r="U167" s="1157"/>
      <c r="V167" s="1157">
        <v>212732500</v>
      </c>
      <c r="W167" s="1178">
        <f t="shared" si="8"/>
        <v>0</v>
      </c>
    </row>
    <row r="168" spans="1:23" s="1161" customFormat="1" ht="36.75" customHeight="1">
      <c r="A168" s="1154" t="s">
        <v>801</v>
      </c>
      <c r="B168" s="1155" t="s">
        <v>2790</v>
      </c>
      <c r="C168" s="1156" t="s">
        <v>2791</v>
      </c>
      <c r="D168" s="1157">
        <v>50000000</v>
      </c>
      <c r="E168" s="1157"/>
      <c r="F168" s="1157"/>
      <c r="G168" s="1157"/>
      <c r="H168" s="1157"/>
      <c r="I168" s="1157"/>
      <c r="J168" s="1157"/>
      <c r="K168" s="1157"/>
      <c r="L168" s="1157"/>
      <c r="M168" s="1157"/>
      <c r="N168" s="1157">
        <v>22000000</v>
      </c>
      <c r="O168" s="1157">
        <v>22000000</v>
      </c>
      <c r="P168" s="1157">
        <v>22000000</v>
      </c>
      <c r="Q168" s="1157"/>
      <c r="R168" s="1157"/>
      <c r="S168" s="1157"/>
      <c r="T168" s="1157">
        <v>22000000</v>
      </c>
      <c r="U168" s="1157"/>
      <c r="V168" s="1157">
        <v>72000000</v>
      </c>
      <c r="W168" s="1178">
        <f t="shared" si="8"/>
        <v>0</v>
      </c>
    </row>
    <row r="169" spans="1:23" s="1161" customFormat="1" ht="36.75" customHeight="1">
      <c r="A169" s="1154" t="s">
        <v>1851</v>
      </c>
      <c r="B169" s="1155" t="s">
        <v>2792</v>
      </c>
      <c r="C169" s="1156" t="s">
        <v>2793</v>
      </c>
      <c r="D169" s="1157">
        <v>4000000000</v>
      </c>
      <c r="E169" s="1157"/>
      <c r="F169" s="1157"/>
      <c r="G169" s="1157"/>
      <c r="H169" s="1157"/>
      <c r="I169" s="1157"/>
      <c r="J169" s="1157"/>
      <c r="K169" s="1157"/>
      <c r="L169" s="1157"/>
      <c r="M169" s="1157"/>
      <c r="N169" s="1157">
        <v>158000000</v>
      </c>
      <c r="O169" s="1157">
        <v>158000000</v>
      </c>
      <c r="P169" s="1157">
        <v>158000000</v>
      </c>
      <c r="Q169" s="1157"/>
      <c r="R169" s="1157"/>
      <c r="S169" s="1157"/>
      <c r="T169" s="1157">
        <v>158000000</v>
      </c>
      <c r="U169" s="1157"/>
      <c r="V169" s="1157">
        <v>4158000000</v>
      </c>
      <c r="W169" s="1178">
        <f t="shared" si="8"/>
        <v>0</v>
      </c>
    </row>
    <row r="170" spans="1:23" s="1161" customFormat="1" ht="36.75" customHeight="1">
      <c r="A170" s="1154" t="s">
        <v>1852</v>
      </c>
      <c r="B170" s="1155" t="s">
        <v>2794</v>
      </c>
      <c r="C170" s="1156" t="s">
        <v>2795</v>
      </c>
      <c r="D170" s="1157">
        <v>3969980000</v>
      </c>
      <c r="E170" s="1157"/>
      <c r="F170" s="1157"/>
      <c r="G170" s="1157"/>
      <c r="H170" s="1157"/>
      <c r="I170" s="1157"/>
      <c r="J170" s="1157"/>
      <c r="K170" s="1157"/>
      <c r="L170" s="1157"/>
      <c r="M170" s="1157"/>
      <c r="N170" s="1157">
        <v>911000000</v>
      </c>
      <c r="O170" s="1157">
        <v>903817000</v>
      </c>
      <c r="P170" s="1157">
        <v>903817000</v>
      </c>
      <c r="Q170" s="1157"/>
      <c r="R170" s="1157">
        <v>7183000</v>
      </c>
      <c r="S170" s="1158"/>
      <c r="T170" s="1157">
        <v>903817000</v>
      </c>
      <c r="U170" s="1157"/>
      <c r="V170" s="1157">
        <v>4873797000</v>
      </c>
      <c r="W170" s="1178">
        <f t="shared" si="8"/>
        <v>0</v>
      </c>
    </row>
    <row r="171" spans="1:23" s="1161" customFormat="1" ht="36.75" customHeight="1">
      <c r="A171" s="1154" t="s">
        <v>1853</v>
      </c>
      <c r="B171" s="1155" t="s">
        <v>2796</v>
      </c>
      <c r="C171" s="1156" t="s">
        <v>2797</v>
      </c>
      <c r="D171" s="1157">
        <v>3760000000</v>
      </c>
      <c r="E171" s="1157"/>
      <c r="F171" s="1157"/>
      <c r="G171" s="1157"/>
      <c r="H171" s="1157"/>
      <c r="I171" s="1157"/>
      <c r="J171" s="1157"/>
      <c r="K171" s="1157"/>
      <c r="L171" s="1157"/>
      <c r="M171" s="1157"/>
      <c r="N171" s="1157">
        <v>136000000</v>
      </c>
      <c r="O171" s="1157"/>
      <c r="P171" s="1157"/>
      <c r="Q171" s="1157"/>
      <c r="R171" s="1157"/>
      <c r="S171" s="1157">
        <v>136000000</v>
      </c>
      <c r="T171" s="1157"/>
      <c r="U171" s="1157"/>
      <c r="V171" s="1157">
        <v>3760000000</v>
      </c>
      <c r="W171" s="1178">
        <f t="shared" si="8"/>
        <v>0</v>
      </c>
    </row>
    <row r="172" spans="1:23" s="1161" customFormat="1" ht="36.75" customHeight="1">
      <c r="A172" s="1154" t="s">
        <v>1854</v>
      </c>
      <c r="B172" s="1155" t="s">
        <v>2798</v>
      </c>
      <c r="C172" s="1156" t="s">
        <v>2799</v>
      </c>
      <c r="D172" s="1157"/>
      <c r="E172" s="1157"/>
      <c r="F172" s="1157"/>
      <c r="G172" s="1157"/>
      <c r="H172" s="1157"/>
      <c r="I172" s="1157"/>
      <c r="J172" s="1157"/>
      <c r="K172" s="1157"/>
      <c r="L172" s="1157"/>
      <c r="M172" s="1157"/>
      <c r="N172" s="1157">
        <v>34000000</v>
      </c>
      <c r="O172" s="1157">
        <v>13694000</v>
      </c>
      <c r="P172" s="1157">
        <v>13694000</v>
      </c>
      <c r="Q172" s="1157"/>
      <c r="R172" s="1157">
        <v>20306000</v>
      </c>
      <c r="S172" s="1158"/>
      <c r="T172" s="1157">
        <v>13694000</v>
      </c>
      <c r="U172" s="1157"/>
      <c r="V172" s="1157">
        <v>13694000</v>
      </c>
      <c r="W172" s="1178">
        <f t="shared" si="8"/>
        <v>0</v>
      </c>
    </row>
    <row r="173" spans="1:23" s="1161" customFormat="1" ht="36.75" customHeight="1">
      <c r="A173" s="1154" t="s">
        <v>1855</v>
      </c>
      <c r="B173" s="1155" t="s">
        <v>2800</v>
      </c>
      <c r="C173" s="1156" t="s">
        <v>2801</v>
      </c>
      <c r="D173" s="1157"/>
      <c r="E173" s="1157"/>
      <c r="F173" s="1157"/>
      <c r="G173" s="1157"/>
      <c r="H173" s="1157"/>
      <c r="I173" s="1157"/>
      <c r="J173" s="1157"/>
      <c r="K173" s="1157"/>
      <c r="L173" s="1157"/>
      <c r="M173" s="1157"/>
      <c r="N173" s="1157">
        <v>518000000</v>
      </c>
      <c r="O173" s="1157">
        <v>508278000</v>
      </c>
      <c r="P173" s="1157">
        <v>508278000</v>
      </c>
      <c r="Q173" s="1157"/>
      <c r="R173" s="1157"/>
      <c r="S173" s="1157">
        <v>9722000</v>
      </c>
      <c r="T173" s="1157">
        <v>508278000</v>
      </c>
      <c r="U173" s="1157"/>
      <c r="V173" s="1157">
        <v>508278000</v>
      </c>
      <c r="W173" s="1178">
        <f t="shared" si="8"/>
        <v>0</v>
      </c>
    </row>
    <row r="174" spans="1:23" s="1161" customFormat="1" ht="36.75" customHeight="1">
      <c r="A174" s="1154" t="s">
        <v>1856</v>
      </c>
      <c r="B174" s="1155" t="s">
        <v>1316</v>
      </c>
      <c r="C174" s="1156" t="s">
        <v>2802</v>
      </c>
      <c r="D174" s="1157"/>
      <c r="E174" s="1157"/>
      <c r="F174" s="1157"/>
      <c r="G174" s="1157"/>
      <c r="H174" s="1157"/>
      <c r="I174" s="1157"/>
      <c r="J174" s="1157"/>
      <c r="K174" s="1157"/>
      <c r="L174" s="1157"/>
      <c r="M174" s="1157"/>
      <c r="N174" s="1157">
        <v>169000000</v>
      </c>
      <c r="O174" s="1157">
        <v>168300000</v>
      </c>
      <c r="P174" s="1157">
        <v>168300000</v>
      </c>
      <c r="Q174" s="1157"/>
      <c r="R174" s="1157"/>
      <c r="S174" s="1157">
        <v>700000</v>
      </c>
      <c r="T174" s="1157">
        <v>168300000</v>
      </c>
      <c r="U174" s="1157"/>
      <c r="V174" s="1157">
        <v>168300000</v>
      </c>
      <c r="W174" s="1178">
        <f t="shared" si="8"/>
        <v>0</v>
      </c>
    </row>
    <row r="175" spans="1:23" s="1161" customFormat="1" ht="36.75" customHeight="1">
      <c r="A175" s="1154" t="s">
        <v>1857</v>
      </c>
      <c r="B175" s="1155" t="s">
        <v>2803</v>
      </c>
      <c r="C175" s="1156" t="s">
        <v>2804</v>
      </c>
      <c r="D175" s="1157">
        <v>8200635861</v>
      </c>
      <c r="E175" s="1157"/>
      <c r="F175" s="1157"/>
      <c r="G175" s="1157"/>
      <c r="H175" s="1157"/>
      <c r="I175" s="1157"/>
      <c r="J175" s="1157"/>
      <c r="K175" s="1157"/>
      <c r="L175" s="1157"/>
      <c r="M175" s="1157"/>
      <c r="N175" s="1157">
        <v>489000000</v>
      </c>
      <c r="O175" s="1157">
        <v>489000000</v>
      </c>
      <c r="P175" s="1157">
        <v>489000000</v>
      </c>
      <c r="Q175" s="1157"/>
      <c r="R175" s="1157"/>
      <c r="S175" s="1157"/>
      <c r="T175" s="1157">
        <v>489000000</v>
      </c>
      <c r="U175" s="1157"/>
      <c r="V175" s="1157">
        <v>8689635861</v>
      </c>
      <c r="W175" s="1178">
        <f t="shared" si="8"/>
        <v>0</v>
      </c>
    </row>
    <row r="176" spans="1:23" s="1161" customFormat="1" ht="36.75" customHeight="1">
      <c r="A176" s="1154" t="s">
        <v>1858</v>
      </c>
      <c r="B176" s="1155" t="s">
        <v>1307</v>
      </c>
      <c r="C176" s="1156" t="s">
        <v>2805</v>
      </c>
      <c r="D176" s="1157"/>
      <c r="E176" s="1157"/>
      <c r="F176" s="1157"/>
      <c r="G176" s="1157"/>
      <c r="H176" s="1157"/>
      <c r="I176" s="1157"/>
      <c r="J176" s="1157"/>
      <c r="K176" s="1157"/>
      <c r="L176" s="1157"/>
      <c r="M176" s="1157"/>
      <c r="N176" s="1157">
        <v>155000000</v>
      </c>
      <c r="O176" s="1157">
        <v>154986200</v>
      </c>
      <c r="P176" s="1157">
        <v>154986200</v>
      </c>
      <c r="Q176" s="1157"/>
      <c r="R176" s="1157"/>
      <c r="S176" s="1157">
        <v>13800</v>
      </c>
      <c r="T176" s="1157">
        <v>154986200</v>
      </c>
      <c r="U176" s="1157"/>
      <c r="V176" s="1157">
        <v>154986200</v>
      </c>
      <c r="W176" s="1178">
        <f t="shared" si="8"/>
        <v>0</v>
      </c>
    </row>
    <row r="177" spans="1:23" s="1161" customFormat="1" ht="36.75" customHeight="1">
      <c r="A177" s="1154" t="s">
        <v>1859</v>
      </c>
      <c r="B177" s="1155" t="s">
        <v>1310</v>
      </c>
      <c r="C177" s="1156" t="s">
        <v>2806</v>
      </c>
      <c r="D177" s="1157"/>
      <c r="E177" s="1157"/>
      <c r="F177" s="1157"/>
      <c r="G177" s="1157"/>
      <c r="H177" s="1157"/>
      <c r="I177" s="1157"/>
      <c r="J177" s="1157"/>
      <c r="K177" s="1157"/>
      <c r="L177" s="1157"/>
      <c r="M177" s="1157"/>
      <c r="N177" s="1157">
        <v>248000000</v>
      </c>
      <c r="O177" s="1157">
        <v>215361250</v>
      </c>
      <c r="P177" s="1157">
        <v>215361250</v>
      </c>
      <c r="Q177" s="1157"/>
      <c r="R177" s="1157"/>
      <c r="S177" s="1157">
        <v>32638750</v>
      </c>
      <c r="T177" s="1157">
        <v>215361250</v>
      </c>
      <c r="U177" s="1157"/>
      <c r="V177" s="1157">
        <v>215361250</v>
      </c>
      <c r="W177" s="1178">
        <f t="shared" si="8"/>
        <v>0</v>
      </c>
    </row>
    <row r="178" spans="1:23" s="1161" customFormat="1" ht="36.75" customHeight="1">
      <c r="A178" s="1154" t="s">
        <v>1860</v>
      </c>
      <c r="B178" s="1155" t="s">
        <v>1306</v>
      </c>
      <c r="C178" s="1156" t="s">
        <v>2807</v>
      </c>
      <c r="D178" s="1157"/>
      <c r="E178" s="1157"/>
      <c r="F178" s="1157"/>
      <c r="G178" s="1157"/>
      <c r="H178" s="1157"/>
      <c r="I178" s="1157"/>
      <c r="J178" s="1157"/>
      <c r="K178" s="1157"/>
      <c r="L178" s="1157"/>
      <c r="M178" s="1157"/>
      <c r="N178" s="1157">
        <v>93000000</v>
      </c>
      <c r="O178" s="1157">
        <v>93000000</v>
      </c>
      <c r="P178" s="1157">
        <v>93000000</v>
      </c>
      <c r="Q178" s="1157"/>
      <c r="R178" s="1157"/>
      <c r="S178" s="1157"/>
      <c r="T178" s="1157">
        <v>93000000</v>
      </c>
      <c r="U178" s="1157"/>
      <c r="V178" s="1157">
        <v>93000000</v>
      </c>
      <c r="W178" s="1178">
        <f t="shared" si="8"/>
        <v>0</v>
      </c>
    </row>
    <row r="179" spans="1:23" s="1161" customFormat="1" ht="36.75" customHeight="1">
      <c r="A179" s="1154" t="s">
        <v>1861</v>
      </c>
      <c r="B179" s="1155" t="s">
        <v>2091</v>
      </c>
      <c r="C179" s="1156" t="s">
        <v>2808</v>
      </c>
      <c r="D179" s="1157">
        <v>2067740000</v>
      </c>
      <c r="E179" s="1157"/>
      <c r="F179" s="1157"/>
      <c r="G179" s="1157"/>
      <c r="H179" s="1157">
        <v>56260000</v>
      </c>
      <c r="I179" s="1157">
        <v>56260000</v>
      </c>
      <c r="J179" s="1157">
        <v>56260000</v>
      </c>
      <c r="K179" s="1157"/>
      <c r="L179" s="1157"/>
      <c r="M179" s="1157"/>
      <c r="N179" s="1157">
        <v>208000000</v>
      </c>
      <c r="O179" s="1157">
        <v>193080000</v>
      </c>
      <c r="P179" s="1157">
        <v>193080000</v>
      </c>
      <c r="Q179" s="1157"/>
      <c r="R179" s="1157"/>
      <c r="S179" s="1157">
        <v>14920000</v>
      </c>
      <c r="T179" s="1157">
        <f>666340000-417000000</f>
        <v>249340000</v>
      </c>
      <c r="U179" s="1157"/>
      <c r="V179" s="1157">
        <f>2734080000-417000000</f>
        <v>2317080000</v>
      </c>
      <c r="W179" s="1178">
        <f t="shared" si="8"/>
        <v>0</v>
      </c>
    </row>
    <row r="180" spans="1:23" s="1161" customFormat="1" ht="36.75" customHeight="1">
      <c r="A180" s="1154" t="s">
        <v>1862</v>
      </c>
      <c r="B180" s="1155" t="s">
        <v>2809</v>
      </c>
      <c r="C180" s="1156" t="s">
        <v>2810</v>
      </c>
      <c r="D180" s="1157"/>
      <c r="E180" s="1157"/>
      <c r="F180" s="1157"/>
      <c r="G180" s="1157"/>
      <c r="H180" s="1157"/>
      <c r="I180" s="1157"/>
      <c r="J180" s="1157"/>
      <c r="K180" s="1157"/>
      <c r="L180" s="1157"/>
      <c r="M180" s="1157"/>
      <c r="N180" s="1157">
        <v>124000000</v>
      </c>
      <c r="O180" s="1157">
        <v>124000000</v>
      </c>
      <c r="P180" s="1157">
        <v>124000000</v>
      </c>
      <c r="Q180" s="1157"/>
      <c r="R180" s="1157"/>
      <c r="S180" s="1157"/>
      <c r="T180" s="1157">
        <v>124000000</v>
      </c>
      <c r="U180" s="1157"/>
      <c r="V180" s="1157">
        <v>124000000</v>
      </c>
      <c r="W180" s="1178">
        <f t="shared" si="8"/>
        <v>0</v>
      </c>
    </row>
    <row r="181" spans="1:23" s="1161" customFormat="1" ht="36.75" customHeight="1">
      <c r="A181" s="1154" t="s">
        <v>1863</v>
      </c>
      <c r="B181" s="1155" t="s">
        <v>2080</v>
      </c>
      <c r="C181" s="1156" t="s">
        <v>2630</v>
      </c>
      <c r="D181" s="1157"/>
      <c r="E181" s="1157"/>
      <c r="F181" s="1157"/>
      <c r="G181" s="1157"/>
      <c r="H181" s="1157"/>
      <c r="I181" s="1157"/>
      <c r="J181" s="1157"/>
      <c r="K181" s="1157"/>
      <c r="L181" s="1157"/>
      <c r="M181" s="1157"/>
      <c r="N181" s="1157">
        <v>160000000</v>
      </c>
      <c r="O181" s="1157">
        <v>143984000</v>
      </c>
      <c r="P181" s="1157">
        <v>143984000</v>
      </c>
      <c r="Q181" s="1157"/>
      <c r="R181" s="1157"/>
      <c r="S181" s="1157">
        <v>16016000</v>
      </c>
      <c r="T181" s="1157">
        <v>143984000</v>
      </c>
      <c r="U181" s="1157"/>
      <c r="V181" s="1157">
        <v>143984000</v>
      </c>
      <c r="W181" s="1178">
        <f t="shared" si="8"/>
        <v>0</v>
      </c>
    </row>
    <row r="182" spans="1:23" s="1161" customFormat="1" ht="36.75" customHeight="1">
      <c r="A182" s="1154" t="s">
        <v>1865</v>
      </c>
      <c r="B182" s="1155" t="s">
        <v>1172</v>
      </c>
      <c r="C182" s="1156" t="s">
        <v>2811</v>
      </c>
      <c r="D182" s="1157"/>
      <c r="E182" s="1157"/>
      <c r="F182" s="1157"/>
      <c r="G182" s="1157"/>
      <c r="H182" s="1157"/>
      <c r="I182" s="1157"/>
      <c r="J182" s="1157"/>
      <c r="K182" s="1157"/>
      <c r="L182" s="1157"/>
      <c r="M182" s="1157"/>
      <c r="N182" s="1157">
        <v>386000000</v>
      </c>
      <c r="O182" s="1157">
        <v>386000000</v>
      </c>
      <c r="P182" s="1157">
        <v>386000000</v>
      </c>
      <c r="Q182" s="1157"/>
      <c r="R182" s="1157"/>
      <c r="S182" s="1157"/>
      <c r="T182" s="1157">
        <v>386000000</v>
      </c>
      <c r="U182" s="1157"/>
      <c r="V182" s="1157">
        <v>386000000</v>
      </c>
      <c r="W182" s="1178">
        <f t="shared" si="8"/>
        <v>0</v>
      </c>
    </row>
    <row r="183" spans="1:23" s="1161" customFormat="1" ht="36.75" customHeight="1">
      <c r="A183" s="1154" t="s">
        <v>1866</v>
      </c>
      <c r="B183" s="1155" t="s">
        <v>1176</v>
      </c>
      <c r="C183" s="1156" t="s">
        <v>2812</v>
      </c>
      <c r="D183" s="1157"/>
      <c r="E183" s="1157"/>
      <c r="F183" s="1157"/>
      <c r="G183" s="1157"/>
      <c r="H183" s="1157"/>
      <c r="I183" s="1157"/>
      <c r="J183" s="1157"/>
      <c r="K183" s="1157"/>
      <c r="L183" s="1157"/>
      <c r="M183" s="1157"/>
      <c r="N183" s="1157">
        <v>338000000</v>
      </c>
      <c r="O183" s="1157">
        <v>324619195</v>
      </c>
      <c r="P183" s="1157">
        <v>324619195</v>
      </c>
      <c r="Q183" s="1157"/>
      <c r="R183" s="1157"/>
      <c r="S183" s="1157">
        <v>13380805</v>
      </c>
      <c r="T183" s="1157">
        <v>324619195</v>
      </c>
      <c r="U183" s="1157"/>
      <c r="V183" s="1157">
        <v>324619195</v>
      </c>
      <c r="W183" s="1178">
        <f t="shared" si="8"/>
        <v>0</v>
      </c>
    </row>
    <row r="184" spans="1:23" s="1161" customFormat="1" ht="36.75" customHeight="1">
      <c r="A184" s="1154" t="s">
        <v>1867</v>
      </c>
      <c r="B184" s="1155" t="s">
        <v>2158</v>
      </c>
      <c r="C184" s="1156" t="s">
        <v>2681</v>
      </c>
      <c r="D184" s="1157"/>
      <c r="E184" s="1157"/>
      <c r="F184" s="1157"/>
      <c r="G184" s="1157"/>
      <c r="H184" s="1157"/>
      <c r="I184" s="1157"/>
      <c r="J184" s="1157"/>
      <c r="K184" s="1157"/>
      <c r="L184" s="1157"/>
      <c r="M184" s="1157"/>
      <c r="N184" s="1157">
        <v>180000000</v>
      </c>
      <c r="O184" s="1157">
        <v>179937000</v>
      </c>
      <c r="P184" s="1157">
        <v>179937000</v>
      </c>
      <c r="Q184" s="1157"/>
      <c r="R184" s="1157"/>
      <c r="S184" s="1157">
        <v>63000</v>
      </c>
      <c r="T184" s="1157">
        <v>179937000</v>
      </c>
      <c r="U184" s="1157"/>
      <c r="V184" s="1157">
        <v>179937000</v>
      </c>
      <c r="W184" s="1178">
        <f t="shared" si="8"/>
        <v>0</v>
      </c>
    </row>
    <row r="185" spans="1:23" s="1161" customFormat="1" ht="36.75" customHeight="1">
      <c r="A185" s="1154" t="s">
        <v>1868</v>
      </c>
      <c r="B185" s="1155" t="s">
        <v>1170</v>
      </c>
      <c r="C185" s="1156" t="s">
        <v>2813</v>
      </c>
      <c r="D185" s="1157">
        <v>823639000</v>
      </c>
      <c r="E185" s="1157"/>
      <c r="F185" s="1157"/>
      <c r="G185" s="1157"/>
      <c r="H185" s="1157"/>
      <c r="I185" s="1157"/>
      <c r="J185" s="1157"/>
      <c r="K185" s="1157"/>
      <c r="L185" s="1157"/>
      <c r="M185" s="1157"/>
      <c r="N185" s="1157">
        <v>800000000</v>
      </c>
      <c r="O185" s="1157"/>
      <c r="P185" s="1157"/>
      <c r="Q185" s="1157"/>
      <c r="R185" s="1157"/>
      <c r="S185" s="1157">
        <v>800000000</v>
      </c>
      <c r="T185" s="1157"/>
      <c r="U185" s="1157"/>
      <c r="V185" s="1157">
        <v>823639000</v>
      </c>
      <c r="W185" s="1178">
        <f t="shared" si="8"/>
        <v>0</v>
      </c>
    </row>
    <row r="186" spans="1:23" s="1161" customFormat="1" ht="36.75" customHeight="1">
      <c r="A186" s="1154" t="s">
        <v>1869</v>
      </c>
      <c r="B186" s="1155" t="s">
        <v>2814</v>
      </c>
      <c r="C186" s="1156" t="s">
        <v>2815</v>
      </c>
      <c r="D186" s="1157"/>
      <c r="E186" s="1157"/>
      <c r="F186" s="1157"/>
      <c r="G186" s="1157"/>
      <c r="H186" s="1157"/>
      <c r="I186" s="1157"/>
      <c r="J186" s="1157"/>
      <c r="K186" s="1157"/>
      <c r="L186" s="1157"/>
      <c r="M186" s="1157"/>
      <c r="N186" s="1157">
        <v>1000000000</v>
      </c>
      <c r="O186" s="1157">
        <v>1000000000</v>
      </c>
      <c r="P186" s="1157">
        <v>1000000000</v>
      </c>
      <c r="Q186" s="1157"/>
      <c r="R186" s="1157"/>
      <c r="S186" s="1157"/>
      <c r="T186" s="1157">
        <v>1000000000</v>
      </c>
      <c r="U186" s="1157"/>
      <c r="V186" s="1157">
        <v>1000000000</v>
      </c>
      <c r="W186" s="1178">
        <f t="shared" si="8"/>
        <v>0</v>
      </c>
    </row>
    <row r="187" spans="1:23" s="1161" customFormat="1" ht="36.75" customHeight="1">
      <c r="A187" s="1154" t="s">
        <v>1870</v>
      </c>
      <c r="B187" s="1155" t="s">
        <v>1919</v>
      </c>
      <c r="C187" s="1156" t="s">
        <v>2816</v>
      </c>
      <c r="D187" s="1157"/>
      <c r="E187" s="1157"/>
      <c r="F187" s="1157"/>
      <c r="G187" s="1157"/>
      <c r="H187" s="1157"/>
      <c r="I187" s="1157"/>
      <c r="J187" s="1157"/>
      <c r="K187" s="1157"/>
      <c r="L187" s="1157"/>
      <c r="M187" s="1157"/>
      <c r="N187" s="1157">
        <v>329000000</v>
      </c>
      <c r="O187" s="1157">
        <v>302937000</v>
      </c>
      <c r="P187" s="1157">
        <v>302937000</v>
      </c>
      <c r="Q187" s="1157"/>
      <c r="R187" s="1157">
        <v>26063000</v>
      </c>
      <c r="S187" s="1158"/>
      <c r="T187" s="1157">
        <v>302937000</v>
      </c>
      <c r="U187" s="1157"/>
      <c r="V187" s="1157">
        <v>302937000</v>
      </c>
      <c r="W187" s="1178">
        <f t="shared" si="8"/>
        <v>0</v>
      </c>
    </row>
    <row r="188" spans="1:23" s="1161" customFormat="1" ht="36.75" customHeight="1">
      <c r="A188" s="1154" t="s">
        <v>1871</v>
      </c>
      <c r="B188" s="1155" t="s">
        <v>2817</v>
      </c>
      <c r="C188" s="1156" t="s">
        <v>2818</v>
      </c>
      <c r="D188" s="1157">
        <v>30299630000</v>
      </c>
      <c r="E188" s="1157"/>
      <c r="F188" s="1157"/>
      <c r="G188" s="1157"/>
      <c r="H188" s="1157"/>
      <c r="I188" s="1157"/>
      <c r="J188" s="1157"/>
      <c r="K188" s="1157"/>
      <c r="L188" s="1157"/>
      <c r="M188" s="1157"/>
      <c r="N188" s="1157">
        <v>2163000000</v>
      </c>
      <c r="O188" s="1157">
        <v>2163000000</v>
      </c>
      <c r="P188" s="1157">
        <v>2163000000</v>
      </c>
      <c r="Q188" s="1157"/>
      <c r="R188" s="1157"/>
      <c r="S188" s="1157"/>
      <c r="T188" s="1157">
        <v>2163000000</v>
      </c>
      <c r="U188" s="1157"/>
      <c r="V188" s="1157">
        <v>32462630000</v>
      </c>
      <c r="W188" s="1178">
        <f t="shared" si="8"/>
        <v>0</v>
      </c>
    </row>
    <row r="189" spans="1:23" s="1161" customFormat="1" ht="36.75" customHeight="1">
      <c r="A189" s="1154" t="s">
        <v>1872</v>
      </c>
      <c r="B189" s="1155" t="s">
        <v>2249</v>
      </c>
      <c r="C189" s="1156" t="s">
        <v>2740</v>
      </c>
      <c r="D189" s="1157">
        <v>2925000000</v>
      </c>
      <c r="E189" s="1157"/>
      <c r="F189" s="1157"/>
      <c r="G189" s="1157"/>
      <c r="H189" s="1157"/>
      <c r="I189" s="1157"/>
      <c r="J189" s="1157"/>
      <c r="K189" s="1157"/>
      <c r="L189" s="1157"/>
      <c r="M189" s="1157"/>
      <c r="N189" s="1157">
        <v>30000000</v>
      </c>
      <c r="O189" s="1157">
        <v>30000000</v>
      </c>
      <c r="P189" s="1157">
        <v>30000000</v>
      </c>
      <c r="Q189" s="1157"/>
      <c r="R189" s="1157"/>
      <c r="S189" s="1157"/>
      <c r="T189" s="1157">
        <v>30000000</v>
      </c>
      <c r="U189" s="1157"/>
      <c r="V189" s="1157">
        <f>4080000000-1125000000</f>
        <v>2955000000</v>
      </c>
      <c r="W189" s="1178">
        <f t="shared" si="8"/>
        <v>0</v>
      </c>
    </row>
    <row r="190" spans="1:23" s="1161" customFormat="1" ht="36.75" customHeight="1">
      <c r="A190" s="1154" t="s">
        <v>1873</v>
      </c>
      <c r="B190" s="1155" t="s">
        <v>2819</v>
      </c>
      <c r="C190" s="1156" t="s">
        <v>2820</v>
      </c>
      <c r="D190" s="1157">
        <v>1407999565</v>
      </c>
      <c r="E190" s="1157"/>
      <c r="F190" s="1157"/>
      <c r="G190" s="1157"/>
      <c r="H190" s="1157"/>
      <c r="I190" s="1157"/>
      <c r="J190" s="1157"/>
      <c r="K190" s="1157"/>
      <c r="L190" s="1157"/>
      <c r="M190" s="1157"/>
      <c r="N190" s="1157">
        <v>383000000</v>
      </c>
      <c r="O190" s="1157">
        <v>382574000</v>
      </c>
      <c r="P190" s="1157">
        <v>382574000</v>
      </c>
      <c r="Q190" s="1157"/>
      <c r="R190" s="1157"/>
      <c r="S190" s="1157">
        <v>426000</v>
      </c>
      <c r="T190" s="1157">
        <v>382574000</v>
      </c>
      <c r="U190" s="1157"/>
      <c r="V190" s="1157">
        <v>1790573565</v>
      </c>
      <c r="W190" s="1178">
        <f t="shared" si="8"/>
        <v>0</v>
      </c>
    </row>
    <row r="191" spans="1:23" s="1161" customFormat="1" ht="36.75" customHeight="1">
      <c r="A191" s="1154" t="s">
        <v>1874</v>
      </c>
      <c r="B191" s="1155" t="s">
        <v>2821</v>
      </c>
      <c r="C191" s="1156" t="s">
        <v>2822</v>
      </c>
      <c r="D191" s="1157"/>
      <c r="E191" s="1157"/>
      <c r="F191" s="1157"/>
      <c r="G191" s="1157"/>
      <c r="H191" s="1157"/>
      <c r="I191" s="1157"/>
      <c r="J191" s="1157"/>
      <c r="K191" s="1157"/>
      <c r="L191" s="1157"/>
      <c r="M191" s="1157"/>
      <c r="N191" s="1157">
        <v>850000000</v>
      </c>
      <c r="O191" s="1157">
        <v>850000000</v>
      </c>
      <c r="P191" s="1157">
        <v>850000000</v>
      </c>
      <c r="Q191" s="1157"/>
      <c r="R191" s="1157"/>
      <c r="S191" s="1157"/>
      <c r="T191" s="1157">
        <v>850000000</v>
      </c>
      <c r="U191" s="1157"/>
      <c r="V191" s="1157">
        <v>850000000</v>
      </c>
      <c r="W191" s="1178">
        <f t="shared" si="8"/>
        <v>0</v>
      </c>
    </row>
    <row r="192" spans="1:23" s="1161" customFormat="1" ht="36.75" customHeight="1">
      <c r="A192" s="1154" t="s">
        <v>1875</v>
      </c>
      <c r="B192" s="1155" t="s">
        <v>2823</v>
      </c>
      <c r="C192" s="1156" t="s">
        <v>2824</v>
      </c>
      <c r="D192" s="1157"/>
      <c r="E192" s="1157"/>
      <c r="F192" s="1157"/>
      <c r="G192" s="1157"/>
      <c r="H192" s="1157"/>
      <c r="I192" s="1157"/>
      <c r="J192" s="1157"/>
      <c r="K192" s="1157"/>
      <c r="L192" s="1157"/>
      <c r="M192" s="1157"/>
      <c r="N192" s="1157">
        <v>191000000</v>
      </c>
      <c r="O192" s="1157">
        <v>180192000</v>
      </c>
      <c r="P192" s="1157">
        <v>180192000</v>
      </c>
      <c r="Q192" s="1157"/>
      <c r="R192" s="1157"/>
      <c r="S192" s="1157">
        <v>10808000</v>
      </c>
      <c r="T192" s="1157">
        <v>180192000</v>
      </c>
      <c r="U192" s="1157"/>
      <c r="V192" s="1157">
        <v>180192000</v>
      </c>
      <c r="W192" s="1178">
        <f t="shared" si="8"/>
        <v>0</v>
      </c>
    </row>
    <row r="193" spans="1:23" s="1161" customFormat="1" ht="36.75" customHeight="1">
      <c r="A193" s="1154" t="s">
        <v>1876</v>
      </c>
      <c r="B193" s="1155" t="s">
        <v>2825</v>
      </c>
      <c r="C193" s="1156" t="s">
        <v>2826</v>
      </c>
      <c r="D193" s="1157"/>
      <c r="E193" s="1157"/>
      <c r="F193" s="1157"/>
      <c r="G193" s="1157"/>
      <c r="H193" s="1157"/>
      <c r="I193" s="1157"/>
      <c r="J193" s="1157"/>
      <c r="K193" s="1157"/>
      <c r="L193" s="1157"/>
      <c r="M193" s="1157"/>
      <c r="N193" s="1157">
        <v>240000000</v>
      </c>
      <c r="O193" s="1157">
        <v>228767000</v>
      </c>
      <c r="P193" s="1157">
        <v>228767000</v>
      </c>
      <c r="Q193" s="1157"/>
      <c r="R193" s="1157"/>
      <c r="S193" s="1157">
        <v>11233000</v>
      </c>
      <c r="T193" s="1157">
        <v>228767000</v>
      </c>
      <c r="U193" s="1157"/>
      <c r="V193" s="1157">
        <v>228767000</v>
      </c>
      <c r="W193" s="1178">
        <f t="shared" si="8"/>
        <v>0</v>
      </c>
    </row>
    <row r="194" spans="1:23" s="1161" customFormat="1" ht="36.75" customHeight="1">
      <c r="A194" s="1154" t="s">
        <v>1877</v>
      </c>
      <c r="B194" s="1155" t="s">
        <v>1269</v>
      </c>
      <c r="C194" s="1156" t="s">
        <v>2827</v>
      </c>
      <c r="D194" s="1157"/>
      <c r="E194" s="1157"/>
      <c r="F194" s="1157"/>
      <c r="G194" s="1157"/>
      <c r="H194" s="1157"/>
      <c r="I194" s="1157"/>
      <c r="J194" s="1157"/>
      <c r="K194" s="1157"/>
      <c r="L194" s="1157"/>
      <c r="M194" s="1157"/>
      <c r="N194" s="1157">
        <v>346000000</v>
      </c>
      <c r="O194" s="1157">
        <v>346000000</v>
      </c>
      <c r="P194" s="1157">
        <v>346000000</v>
      </c>
      <c r="Q194" s="1157"/>
      <c r="R194" s="1157"/>
      <c r="S194" s="1157"/>
      <c r="T194" s="1157">
        <v>346000000</v>
      </c>
      <c r="U194" s="1157"/>
      <c r="V194" s="1157">
        <v>346000000</v>
      </c>
      <c r="W194" s="1178">
        <f t="shared" si="8"/>
        <v>0</v>
      </c>
    </row>
    <row r="195" spans="1:23" s="1161" customFormat="1" ht="36.75" customHeight="1">
      <c r="A195" s="1154" t="s">
        <v>1878</v>
      </c>
      <c r="B195" s="1155" t="s">
        <v>2828</v>
      </c>
      <c r="C195" s="1156" t="s">
        <v>2829</v>
      </c>
      <c r="D195" s="1157"/>
      <c r="E195" s="1157"/>
      <c r="F195" s="1157"/>
      <c r="G195" s="1157"/>
      <c r="H195" s="1157"/>
      <c r="I195" s="1157"/>
      <c r="J195" s="1157"/>
      <c r="K195" s="1157"/>
      <c r="L195" s="1157"/>
      <c r="M195" s="1157"/>
      <c r="N195" s="1157">
        <v>245000000</v>
      </c>
      <c r="O195" s="1157">
        <v>214410000</v>
      </c>
      <c r="P195" s="1157">
        <v>214410000</v>
      </c>
      <c r="Q195" s="1157"/>
      <c r="R195" s="1157"/>
      <c r="S195" s="1157">
        <v>30590000</v>
      </c>
      <c r="T195" s="1157">
        <v>214410000</v>
      </c>
      <c r="U195" s="1157"/>
      <c r="V195" s="1157">
        <v>214410000</v>
      </c>
      <c r="W195" s="1178">
        <f t="shared" si="8"/>
        <v>0</v>
      </c>
    </row>
    <row r="196" spans="1:23" s="1161" customFormat="1" ht="36.75" customHeight="1">
      <c r="A196" s="1154" t="s">
        <v>1879</v>
      </c>
      <c r="B196" s="1155" t="s">
        <v>2830</v>
      </c>
      <c r="C196" s="1156" t="s">
        <v>2831</v>
      </c>
      <c r="D196" s="1157"/>
      <c r="E196" s="1157"/>
      <c r="F196" s="1157"/>
      <c r="G196" s="1157"/>
      <c r="H196" s="1157"/>
      <c r="I196" s="1157"/>
      <c r="J196" s="1157"/>
      <c r="K196" s="1157"/>
      <c r="L196" s="1157"/>
      <c r="M196" s="1157"/>
      <c r="N196" s="1157">
        <v>358000000</v>
      </c>
      <c r="O196" s="1157">
        <v>208699500</v>
      </c>
      <c r="P196" s="1157">
        <v>208699500</v>
      </c>
      <c r="Q196" s="1157"/>
      <c r="R196" s="1157">
        <v>149300500</v>
      </c>
      <c r="S196" s="1158"/>
      <c r="T196" s="1157">
        <v>208699500</v>
      </c>
      <c r="U196" s="1157"/>
      <c r="V196" s="1157">
        <v>208699500</v>
      </c>
      <c r="W196" s="1178">
        <f t="shared" si="8"/>
        <v>0</v>
      </c>
    </row>
    <row r="197" spans="1:23" s="1161" customFormat="1" ht="36.75" customHeight="1">
      <c r="A197" s="1154" t="s">
        <v>1880</v>
      </c>
      <c r="B197" s="1155" t="s">
        <v>1992</v>
      </c>
      <c r="C197" s="1156" t="s">
        <v>2832</v>
      </c>
      <c r="D197" s="1157"/>
      <c r="E197" s="1157"/>
      <c r="F197" s="1157"/>
      <c r="G197" s="1157"/>
      <c r="H197" s="1157"/>
      <c r="I197" s="1157"/>
      <c r="J197" s="1157"/>
      <c r="K197" s="1157"/>
      <c r="L197" s="1157"/>
      <c r="M197" s="1157"/>
      <c r="N197" s="1157">
        <v>27000000</v>
      </c>
      <c r="O197" s="1157">
        <v>27000000</v>
      </c>
      <c r="P197" s="1157">
        <v>27000000</v>
      </c>
      <c r="Q197" s="1157"/>
      <c r="R197" s="1157"/>
      <c r="S197" s="1157"/>
      <c r="T197" s="1157">
        <v>27000000</v>
      </c>
      <c r="U197" s="1157"/>
      <c r="V197" s="1157">
        <v>27000000</v>
      </c>
      <c r="W197" s="1178">
        <f t="shared" si="8"/>
        <v>0</v>
      </c>
    </row>
    <row r="198" spans="1:23" s="1161" customFormat="1" ht="36.75" customHeight="1">
      <c r="A198" s="1154" t="s">
        <v>1881</v>
      </c>
      <c r="B198" s="1155" t="s">
        <v>1295</v>
      </c>
      <c r="C198" s="1156" t="s">
        <v>2833</v>
      </c>
      <c r="D198" s="1157"/>
      <c r="E198" s="1157"/>
      <c r="F198" s="1157"/>
      <c r="G198" s="1157"/>
      <c r="H198" s="1157"/>
      <c r="I198" s="1157"/>
      <c r="J198" s="1157"/>
      <c r="K198" s="1157"/>
      <c r="L198" s="1157"/>
      <c r="M198" s="1157"/>
      <c r="N198" s="1157">
        <v>293000000</v>
      </c>
      <c r="O198" s="1157">
        <v>249018182</v>
      </c>
      <c r="P198" s="1157">
        <v>249018182</v>
      </c>
      <c r="Q198" s="1157"/>
      <c r="R198" s="1157"/>
      <c r="S198" s="1157">
        <v>43981818</v>
      </c>
      <c r="T198" s="1157">
        <v>249018182</v>
      </c>
      <c r="U198" s="1157"/>
      <c r="V198" s="1157">
        <v>249018182</v>
      </c>
      <c r="W198" s="1178">
        <f t="shared" si="8"/>
        <v>0</v>
      </c>
    </row>
    <row r="199" spans="1:23" s="1161" customFormat="1" ht="36.75" customHeight="1">
      <c r="A199" s="1154" t="s">
        <v>1882</v>
      </c>
      <c r="B199" s="1155" t="s">
        <v>2834</v>
      </c>
      <c r="C199" s="1156" t="s">
        <v>2835</v>
      </c>
      <c r="D199" s="1157"/>
      <c r="E199" s="1157"/>
      <c r="F199" s="1157"/>
      <c r="G199" s="1157"/>
      <c r="H199" s="1157"/>
      <c r="I199" s="1157"/>
      <c r="J199" s="1157"/>
      <c r="K199" s="1157"/>
      <c r="L199" s="1157"/>
      <c r="M199" s="1157"/>
      <c r="N199" s="1157">
        <v>506000000</v>
      </c>
      <c r="O199" s="1157">
        <v>455643000</v>
      </c>
      <c r="P199" s="1157">
        <v>455643000</v>
      </c>
      <c r="Q199" s="1157"/>
      <c r="R199" s="1157">
        <v>50357000</v>
      </c>
      <c r="S199" s="1158"/>
      <c r="T199" s="1157">
        <v>455643000</v>
      </c>
      <c r="U199" s="1157"/>
      <c r="V199" s="1157">
        <v>455643000</v>
      </c>
      <c r="W199" s="1178">
        <f t="shared" si="8"/>
        <v>0</v>
      </c>
    </row>
    <row r="200" spans="1:23" s="1161" customFormat="1" ht="36.75" customHeight="1">
      <c r="A200" s="1154" t="s">
        <v>1883</v>
      </c>
      <c r="B200" s="1155" t="s">
        <v>1994</v>
      </c>
      <c r="C200" s="1156" t="s">
        <v>2836</v>
      </c>
      <c r="D200" s="1157"/>
      <c r="E200" s="1157"/>
      <c r="F200" s="1157"/>
      <c r="G200" s="1157"/>
      <c r="H200" s="1157"/>
      <c r="I200" s="1157"/>
      <c r="J200" s="1157"/>
      <c r="K200" s="1157"/>
      <c r="L200" s="1157"/>
      <c r="M200" s="1157"/>
      <c r="N200" s="1157">
        <v>90000000</v>
      </c>
      <c r="O200" s="1157">
        <v>82691000</v>
      </c>
      <c r="P200" s="1157">
        <v>82691000</v>
      </c>
      <c r="Q200" s="1157"/>
      <c r="R200" s="1157">
        <v>7309000</v>
      </c>
      <c r="S200" s="1158"/>
      <c r="T200" s="1157">
        <v>82691000</v>
      </c>
      <c r="U200" s="1157"/>
      <c r="V200" s="1157">
        <v>82691000</v>
      </c>
      <c r="W200" s="1178">
        <f t="shared" si="8"/>
        <v>0</v>
      </c>
    </row>
    <row r="201" spans="1:23" s="1161" customFormat="1" ht="36.75" customHeight="1">
      <c r="A201" s="1154" t="s">
        <v>1884</v>
      </c>
      <c r="B201" s="1155" t="s">
        <v>1299</v>
      </c>
      <c r="C201" s="1156" t="s">
        <v>2837</v>
      </c>
      <c r="D201" s="1157"/>
      <c r="E201" s="1157"/>
      <c r="F201" s="1157"/>
      <c r="G201" s="1157"/>
      <c r="H201" s="1157"/>
      <c r="I201" s="1157"/>
      <c r="J201" s="1157"/>
      <c r="K201" s="1157"/>
      <c r="L201" s="1157"/>
      <c r="M201" s="1157"/>
      <c r="N201" s="1157">
        <v>155000000</v>
      </c>
      <c r="O201" s="1157">
        <v>139723000</v>
      </c>
      <c r="P201" s="1157">
        <v>139723000</v>
      </c>
      <c r="Q201" s="1157"/>
      <c r="R201" s="1157">
        <v>15277000</v>
      </c>
      <c r="S201" s="1158"/>
      <c r="T201" s="1157">
        <v>139723000</v>
      </c>
      <c r="U201" s="1157"/>
      <c r="V201" s="1157">
        <v>139723000</v>
      </c>
      <c r="W201" s="1178">
        <f t="shared" si="8"/>
        <v>0</v>
      </c>
    </row>
    <row r="202" spans="1:23" s="1161" customFormat="1" ht="36.75" customHeight="1">
      <c r="A202" s="1154" t="s">
        <v>1885</v>
      </c>
      <c r="B202" s="1155" t="s">
        <v>1298</v>
      </c>
      <c r="C202" s="1156" t="s">
        <v>2838</v>
      </c>
      <c r="D202" s="1157"/>
      <c r="E202" s="1157"/>
      <c r="F202" s="1157"/>
      <c r="G202" s="1157"/>
      <c r="H202" s="1157"/>
      <c r="I202" s="1157"/>
      <c r="J202" s="1157"/>
      <c r="K202" s="1157"/>
      <c r="L202" s="1157"/>
      <c r="M202" s="1157"/>
      <c r="N202" s="1157">
        <v>126000000</v>
      </c>
      <c r="O202" s="1157">
        <v>120000070</v>
      </c>
      <c r="P202" s="1157">
        <v>120000070</v>
      </c>
      <c r="Q202" s="1157"/>
      <c r="R202" s="1157">
        <v>5999930</v>
      </c>
      <c r="S202" s="1158"/>
      <c r="T202" s="1157">
        <v>120000070</v>
      </c>
      <c r="U202" s="1157"/>
      <c r="V202" s="1157">
        <v>120000070</v>
      </c>
      <c r="W202" s="1178">
        <f t="shared" si="8"/>
        <v>0</v>
      </c>
    </row>
    <row r="203" spans="1:23" s="1161" customFormat="1" ht="36.75" customHeight="1">
      <c r="A203" s="1154" t="s">
        <v>1886</v>
      </c>
      <c r="B203" s="1155" t="s">
        <v>2839</v>
      </c>
      <c r="C203" s="1156" t="s">
        <v>2840</v>
      </c>
      <c r="D203" s="1157"/>
      <c r="E203" s="1157"/>
      <c r="F203" s="1157"/>
      <c r="G203" s="1157"/>
      <c r="H203" s="1157"/>
      <c r="I203" s="1157"/>
      <c r="J203" s="1157"/>
      <c r="K203" s="1157"/>
      <c r="L203" s="1157"/>
      <c r="M203" s="1157"/>
      <c r="N203" s="1157">
        <v>183000000</v>
      </c>
      <c r="O203" s="1157">
        <v>163095000</v>
      </c>
      <c r="P203" s="1157">
        <v>163095000</v>
      </c>
      <c r="Q203" s="1157"/>
      <c r="R203" s="1157">
        <v>19905000</v>
      </c>
      <c r="S203" s="1158"/>
      <c r="T203" s="1157">
        <v>163095000</v>
      </c>
      <c r="U203" s="1157"/>
      <c r="V203" s="1157">
        <v>163095000</v>
      </c>
      <c r="W203" s="1178">
        <f t="shared" ref="W203:W266" si="10">N203-O203-R203-S203</f>
        <v>0</v>
      </c>
    </row>
    <row r="204" spans="1:23" s="1161" customFormat="1" ht="36.75" customHeight="1">
      <c r="A204" s="1154" t="s">
        <v>1887</v>
      </c>
      <c r="B204" s="1155" t="s">
        <v>1247</v>
      </c>
      <c r="C204" s="1156" t="s">
        <v>2841</v>
      </c>
      <c r="D204" s="1157"/>
      <c r="E204" s="1157"/>
      <c r="F204" s="1157"/>
      <c r="G204" s="1157"/>
      <c r="H204" s="1157"/>
      <c r="I204" s="1157"/>
      <c r="J204" s="1157"/>
      <c r="K204" s="1157"/>
      <c r="L204" s="1157"/>
      <c r="M204" s="1157"/>
      <c r="N204" s="1157">
        <v>248000000</v>
      </c>
      <c r="O204" s="1157">
        <v>184856000</v>
      </c>
      <c r="P204" s="1157">
        <v>184856000</v>
      </c>
      <c r="Q204" s="1157"/>
      <c r="R204" s="1157">
        <v>63144000</v>
      </c>
      <c r="S204" s="1158"/>
      <c r="T204" s="1157">
        <v>184856000</v>
      </c>
      <c r="U204" s="1157"/>
      <c r="V204" s="1157">
        <v>184856000</v>
      </c>
      <c r="W204" s="1178">
        <f t="shared" si="10"/>
        <v>0</v>
      </c>
    </row>
    <row r="205" spans="1:23" s="1161" customFormat="1" ht="36.75" customHeight="1">
      <c r="A205" s="1154" t="s">
        <v>1888</v>
      </c>
      <c r="B205" s="1155" t="s">
        <v>2842</v>
      </c>
      <c r="C205" s="1156" t="s">
        <v>2843</v>
      </c>
      <c r="D205" s="1157"/>
      <c r="E205" s="1157"/>
      <c r="F205" s="1157"/>
      <c r="G205" s="1157"/>
      <c r="H205" s="1157"/>
      <c r="I205" s="1157"/>
      <c r="J205" s="1157"/>
      <c r="K205" s="1157"/>
      <c r="L205" s="1157"/>
      <c r="M205" s="1157"/>
      <c r="N205" s="1157">
        <v>710000000</v>
      </c>
      <c r="O205" s="1157">
        <v>709961000</v>
      </c>
      <c r="P205" s="1157">
        <v>709961000</v>
      </c>
      <c r="Q205" s="1157"/>
      <c r="R205" s="1157"/>
      <c r="S205" s="1157">
        <v>39000</v>
      </c>
      <c r="T205" s="1157">
        <v>709961000</v>
      </c>
      <c r="U205" s="1157"/>
      <c r="V205" s="1157">
        <v>709961000</v>
      </c>
      <c r="W205" s="1178">
        <f t="shared" si="10"/>
        <v>0</v>
      </c>
    </row>
    <row r="206" spans="1:23" s="1161" customFormat="1" ht="36.75" customHeight="1">
      <c r="A206" s="1154" t="s">
        <v>1889</v>
      </c>
      <c r="B206" s="1155" t="s">
        <v>2844</v>
      </c>
      <c r="C206" s="1156" t="s">
        <v>2845</v>
      </c>
      <c r="D206" s="1157"/>
      <c r="E206" s="1157"/>
      <c r="F206" s="1157"/>
      <c r="G206" s="1157"/>
      <c r="H206" s="1157"/>
      <c r="I206" s="1157"/>
      <c r="J206" s="1157"/>
      <c r="K206" s="1157"/>
      <c r="L206" s="1157"/>
      <c r="M206" s="1157"/>
      <c r="N206" s="1157">
        <v>111000000</v>
      </c>
      <c r="O206" s="1157">
        <v>111000000</v>
      </c>
      <c r="P206" s="1157">
        <v>111000000</v>
      </c>
      <c r="Q206" s="1157"/>
      <c r="R206" s="1157"/>
      <c r="S206" s="1157"/>
      <c r="T206" s="1157">
        <v>111000000</v>
      </c>
      <c r="U206" s="1157"/>
      <c r="V206" s="1157">
        <v>111000000</v>
      </c>
      <c r="W206" s="1178">
        <f t="shared" si="10"/>
        <v>0</v>
      </c>
    </row>
    <row r="207" spans="1:23" s="1161" customFormat="1" ht="36.75" customHeight="1">
      <c r="A207" s="1154" t="s">
        <v>1890</v>
      </c>
      <c r="B207" s="1155" t="s">
        <v>2846</v>
      </c>
      <c r="C207" s="1156" t="s">
        <v>2847</v>
      </c>
      <c r="D207" s="1157"/>
      <c r="E207" s="1157"/>
      <c r="F207" s="1157"/>
      <c r="G207" s="1157"/>
      <c r="H207" s="1157"/>
      <c r="I207" s="1157"/>
      <c r="J207" s="1157"/>
      <c r="K207" s="1157"/>
      <c r="L207" s="1157"/>
      <c r="M207" s="1157"/>
      <c r="N207" s="1157">
        <v>160000000</v>
      </c>
      <c r="O207" s="1157"/>
      <c r="P207" s="1157"/>
      <c r="Q207" s="1157"/>
      <c r="R207" s="1157">
        <v>160000000</v>
      </c>
      <c r="S207" s="1158"/>
      <c r="T207" s="1157"/>
      <c r="U207" s="1157"/>
      <c r="V207" s="1157"/>
      <c r="W207" s="1178">
        <f t="shared" si="10"/>
        <v>0</v>
      </c>
    </row>
    <row r="208" spans="1:23" s="1161" customFormat="1" ht="36.75" customHeight="1">
      <c r="A208" s="1154" t="s">
        <v>1891</v>
      </c>
      <c r="B208" s="1155" t="s">
        <v>2848</v>
      </c>
      <c r="C208" s="1156" t="s">
        <v>2849</v>
      </c>
      <c r="D208" s="1157"/>
      <c r="E208" s="1157"/>
      <c r="F208" s="1157"/>
      <c r="G208" s="1157"/>
      <c r="H208" s="1157"/>
      <c r="I208" s="1157"/>
      <c r="J208" s="1157"/>
      <c r="K208" s="1157"/>
      <c r="L208" s="1157"/>
      <c r="M208" s="1157"/>
      <c r="N208" s="1157">
        <v>143000000</v>
      </c>
      <c r="O208" s="1157"/>
      <c r="P208" s="1157"/>
      <c r="Q208" s="1157"/>
      <c r="R208" s="1157">
        <v>143000000</v>
      </c>
      <c r="S208" s="1158"/>
      <c r="T208" s="1157"/>
      <c r="U208" s="1157"/>
      <c r="V208" s="1157"/>
      <c r="W208" s="1178">
        <f t="shared" si="10"/>
        <v>0</v>
      </c>
    </row>
    <row r="209" spans="1:23" s="1161" customFormat="1" ht="36.75" customHeight="1">
      <c r="A209" s="1154" t="s">
        <v>1892</v>
      </c>
      <c r="B209" s="1155" t="s">
        <v>2850</v>
      </c>
      <c r="C209" s="1156" t="s">
        <v>2851</v>
      </c>
      <c r="D209" s="1157"/>
      <c r="E209" s="1157"/>
      <c r="F209" s="1157"/>
      <c r="G209" s="1157"/>
      <c r="H209" s="1157"/>
      <c r="I209" s="1157"/>
      <c r="J209" s="1157"/>
      <c r="K209" s="1157"/>
      <c r="L209" s="1157"/>
      <c r="M209" s="1157"/>
      <c r="N209" s="1157">
        <v>64000000</v>
      </c>
      <c r="O209" s="1157"/>
      <c r="P209" s="1157"/>
      <c r="Q209" s="1157"/>
      <c r="R209" s="1157">
        <v>64000000</v>
      </c>
      <c r="S209" s="1158"/>
      <c r="T209" s="1157"/>
      <c r="U209" s="1157"/>
      <c r="V209" s="1157"/>
      <c r="W209" s="1178">
        <f t="shared" si="10"/>
        <v>0</v>
      </c>
    </row>
    <row r="210" spans="1:23" s="1161" customFormat="1" ht="36.75" customHeight="1">
      <c r="A210" s="1154" t="s">
        <v>1893</v>
      </c>
      <c r="B210" s="1155" t="s">
        <v>2852</v>
      </c>
      <c r="C210" s="1156" t="s">
        <v>2853</v>
      </c>
      <c r="D210" s="1157"/>
      <c r="E210" s="1157"/>
      <c r="F210" s="1157"/>
      <c r="G210" s="1157"/>
      <c r="H210" s="1157"/>
      <c r="I210" s="1157"/>
      <c r="J210" s="1157"/>
      <c r="K210" s="1157"/>
      <c r="L210" s="1157"/>
      <c r="M210" s="1157"/>
      <c r="N210" s="1157">
        <v>240000000</v>
      </c>
      <c r="O210" s="1157">
        <v>240000000</v>
      </c>
      <c r="P210" s="1157">
        <v>240000000</v>
      </c>
      <c r="Q210" s="1157"/>
      <c r="R210" s="1157"/>
      <c r="S210" s="1157"/>
      <c r="T210" s="1157">
        <v>240000000</v>
      </c>
      <c r="U210" s="1157"/>
      <c r="V210" s="1157">
        <v>240000000</v>
      </c>
      <c r="W210" s="1178">
        <f t="shared" si="10"/>
        <v>0</v>
      </c>
    </row>
    <row r="211" spans="1:23" s="1161" customFormat="1" ht="36.75" customHeight="1">
      <c r="A211" s="1154" t="s">
        <v>1894</v>
      </c>
      <c r="B211" s="1155" t="s">
        <v>2854</v>
      </c>
      <c r="C211" s="1156" t="s">
        <v>2855</v>
      </c>
      <c r="D211" s="1157"/>
      <c r="E211" s="1157"/>
      <c r="F211" s="1157"/>
      <c r="G211" s="1157"/>
      <c r="H211" s="1157"/>
      <c r="I211" s="1157"/>
      <c r="J211" s="1157"/>
      <c r="K211" s="1157"/>
      <c r="L211" s="1157"/>
      <c r="M211" s="1157"/>
      <c r="N211" s="1157">
        <v>159000000</v>
      </c>
      <c r="O211" s="1157">
        <v>159000000</v>
      </c>
      <c r="P211" s="1157">
        <v>159000000</v>
      </c>
      <c r="Q211" s="1157"/>
      <c r="R211" s="1157"/>
      <c r="S211" s="1157"/>
      <c r="T211" s="1157">
        <v>159000000</v>
      </c>
      <c r="U211" s="1157"/>
      <c r="V211" s="1157">
        <v>159000000</v>
      </c>
      <c r="W211" s="1178">
        <f t="shared" si="10"/>
        <v>0</v>
      </c>
    </row>
    <row r="212" spans="1:23" s="1161" customFormat="1" ht="36.75" customHeight="1">
      <c r="A212" s="1154" t="s">
        <v>1895</v>
      </c>
      <c r="B212" s="1155" t="s">
        <v>2856</v>
      </c>
      <c r="C212" s="1156" t="s">
        <v>2857</v>
      </c>
      <c r="D212" s="1157"/>
      <c r="E212" s="1157"/>
      <c r="F212" s="1157"/>
      <c r="G212" s="1157"/>
      <c r="H212" s="1157"/>
      <c r="I212" s="1157"/>
      <c r="J212" s="1157"/>
      <c r="K212" s="1157"/>
      <c r="L212" s="1157"/>
      <c r="M212" s="1157"/>
      <c r="N212" s="1157">
        <v>240000000</v>
      </c>
      <c r="O212" s="1157">
        <v>240000000</v>
      </c>
      <c r="P212" s="1157">
        <v>240000000</v>
      </c>
      <c r="Q212" s="1157"/>
      <c r="R212" s="1157"/>
      <c r="S212" s="1157"/>
      <c r="T212" s="1157">
        <v>240000000</v>
      </c>
      <c r="U212" s="1157"/>
      <c r="V212" s="1157">
        <v>240000000</v>
      </c>
      <c r="W212" s="1178">
        <f t="shared" si="10"/>
        <v>0</v>
      </c>
    </row>
    <row r="213" spans="1:23" s="1161" customFormat="1" ht="36.75" customHeight="1">
      <c r="A213" s="1154" t="s">
        <v>1896</v>
      </c>
      <c r="B213" s="1155" t="s">
        <v>2700</v>
      </c>
      <c r="C213" s="1156" t="s">
        <v>2701</v>
      </c>
      <c r="D213" s="1157"/>
      <c r="E213" s="1157"/>
      <c r="F213" s="1157"/>
      <c r="G213" s="1157"/>
      <c r="H213" s="1157"/>
      <c r="I213" s="1157"/>
      <c r="J213" s="1157"/>
      <c r="K213" s="1157"/>
      <c r="L213" s="1157"/>
      <c r="M213" s="1157"/>
      <c r="N213" s="1157">
        <v>15000000000</v>
      </c>
      <c r="O213" s="1157"/>
      <c r="P213" s="1157"/>
      <c r="Q213" s="1157"/>
      <c r="R213" s="1157">
        <v>15000000000</v>
      </c>
      <c r="S213" s="1157"/>
      <c r="T213" s="1157"/>
      <c r="U213" s="1157"/>
      <c r="V213" s="1157"/>
      <c r="W213" s="1178">
        <f t="shared" si="10"/>
        <v>0</v>
      </c>
    </row>
    <row r="214" spans="1:23" s="1161" customFormat="1" ht="36.75" customHeight="1">
      <c r="A214" s="1154" t="s">
        <v>1897</v>
      </c>
      <c r="B214" s="1155" t="s">
        <v>1163</v>
      </c>
      <c r="C214" s="1156" t="s">
        <v>2858</v>
      </c>
      <c r="D214" s="1157">
        <v>7835255980</v>
      </c>
      <c r="E214" s="1157">
        <v>594080992</v>
      </c>
      <c r="F214" s="1157"/>
      <c r="G214" s="1157">
        <v>594080992</v>
      </c>
      <c r="H214" s="1157">
        <v>744020</v>
      </c>
      <c r="I214" s="1157">
        <v>744020</v>
      </c>
      <c r="J214" s="1157">
        <v>744020</v>
      </c>
      <c r="K214" s="1157"/>
      <c r="L214" s="1157"/>
      <c r="M214" s="1157"/>
      <c r="N214" s="1157">
        <v>671000000</v>
      </c>
      <c r="O214" s="1157">
        <v>239295879</v>
      </c>
      <c r="P214" s="1157">
        <v>239295879</v>
      </c>
      <c r="Q214" s="1157"/>
      <c r="R214" s="1157">
        <v>431704121</v>
      </c>
      <c r="S214" s="1158"/>
      <c r="T214" s="1157">
        <v>834120891</v>
      </c>
      <c r="U214" s="1157"/>
      <c r="V214" s="1157">
        <v>8075295879</v>
      </c>
      <c r="W214" s="1178">
        <f t="shared" si="10"/>
        <v>0</v>
      </c>
    </row>
    <row r="215" spans="1:23" s="1161" customFormat="1" ht="36.75" customHeight="1">
      <c r="A215" s="1154" t="s">
        <v>1898</v>
      </c>
      <c r="B215" s="1155" t="s">
        <v>1973</v>
      </c>
      <c r="C215" s="1156" t="s">
        <v>2859</v>
      </c>
      <c r="D215" s="1157">
        <v>4374000000</v>
      </c>
      <c r="E215" s="1157">
        <v>1185129113</v>
      </c>
      <c r="F215" s="1157"/>
      <c r="G215" s="1157">
        <v>465005984</v>
      </c>
      <c r="H215" s="1157"/>
      <c r="I215" s="1157"/>
      <c r="J215" s="1157"/>
      <c r="K215" s="1157"/>
      <c r="L215" s="1157"/>
      <c r="M215" s="1157"/>
      <c r="N215" s="1157">
        <v>413000000</v>
      </c>
      <c r="O215" s="1157">
        <v>137493235</v>
      </c>
      <c r="P215" s="1157">
        <v>137493235</v>
      </c>
      <c r="Q215" s="1157"/>
      <c r="R215" s="1157">
        <v>275506765</v>
      </c>
      <c r="S215" s="1158"/>
      <c r="T215" s="1157">
        <v>602499219</v>
      </c>
      <c r="U215" s="1157">
        <v>720123129</v>
      </c>
      <c r="V215" s="1157">
        <v>4511493235</v>
      </c>
      <c r="W215" s="1178">
        <f t="shared" si="10"/>
        <v>0</v>
      </c>
    </row>
    <row r="216" spans="1:23" s="1161" customFormat="1" ht="36.75" customHeight="1">
      <c r="A216" s="1154" t="s">
        <v>1899</v>
      </c>
      <c r="B216" s="1155" t="s">
        <v>1162</v>
      </c>
      <c r="C216" s="1156" t="s">
        <v>2860</v>
      </c>
      <c r="D216" s="1157">
        <v>4467787211</v>
      </c>
      <c r="E216" s="1157"/>
      <c r="F216" s="1157"/>
      <c r="G216" s="1157"/>
      <c r="H216" s="1157">
        <v>395000000</v>
      </c>
      <c r="I216" s="1157">
        <v>395000000</v>
      </c>
      <c r="J216" s="1157">
        <v>289639240</v>
      </c>
      <c r="K216" s="1157">
        <v>105360760</v>
      </c>
      <c r="L216" s="1157"/>
      <c r="M216" s="1157"/>
      <c r="N216" s="1157">
        <v>200000000</v>
      </c>
      <c r="O216" s="1157">
        <v>21648247</v>
      </c>
      <c r="P216" s="1157">
        <v>21648247</v>
      </c>
      <c r="Q216" s="1157"/>
      <c r="R216" s="1157"/>
      <c r="S216" s="1157">
        <v>178351753</v>
      </c>
      <c r="T216" s="1157">
        <v>311287487</v>
      </c>
      <c r="U216" s="1157">
        <v>105360760</v>
      </c>
      <c r="V216" s="1157">
        <v>4884435458</v>
      </c>
      <c r="W216" s="1178">
        <f t="shared" si="10"/>
        <v>0</v>
      </c>
    </row>
    <row r="217" spans="1:23" s="1161" customFormat="1" ht="36.75" customHeight="1">
      <c r="A217" s="1154" t="s">
        <v>1900</v>
      </c>
      <c r="B217" s="1155" t="s">
        <v>1974</v>
      </c>
      <c r="C217" s="1156" t="s">
        <v>2861</v>
      </c>
      <c r="D217" s="1157">
        <v>4924155000</v>
      </c>
      <c r="E217" s="1157"/>
      <c r="F217" s="1157"/>
      <c r="G217" s="1157"/>
      <c r="H217" s="1157">
        <v>1925000000</v>
      </c>
      <c r="I217" s="1157">
        <v>1925000000</v>
      </c>
      <c r="J217" s="1157">
        <v>1925000000</v>
      </c>
      <c r="K217" s="1157"/>
      <c r="L217" s="1157"/>
      <c r="M217" s="1157"/>
      <c r="N217" s="1157">
        <v>2000000000</v>
      </c>
      <c r="O217" s="1157">
        <v>1215726000</v>
      </c>
      <c r="P217" s="1157">
        <v>1215726000</v>
      </c>
      <c r="Q217" s="1157"/>
      <c r="R217" s="1157"/>
      <c r="S217" s="1157">
        <v>784274000</v>
      </c>
      <c r="T217" s="1157">
        <v>3140726000</v>
      </c>
      <c r="U217" s="1157"/>
      <c r="V217" s="1157">
        <v>8064881000</v>
      </c>
      <c r="W217" s="1178">
        <f t="shared" si="10"/>
        <v>0</v>
      </c>
    </row>
    <row r="218" spans="1:23" s="1161" customFormat="1" ht="36.75" customHeight="1">
      <c r="A218" s="1154" t="s">
        <v>1901</v>
      </c>
      <c r="B218" s="1155" t="s">
        <v>1195</v>
      </c>
      <c r="C218" s="1156" t="s">
        <v>2862</v>
      </c>
      <c r="D218" s="1157">
        <v>73060304996</v>
      </c>
      <c r="E218" s="1157">
        <v>17169123115</v>
      </c>
      <c r="F218" s="1157"/>
      <c r="G218" s="1157">
        <v>6753479092</v>
      </c>
      <c r="H218" s="1157">
        <v>141618429</v>
      </c>
      <c r="I218" s="1157">
        <v>141618429</v>
      </c>
      <c r="J218" s="1157">
        <v>141618429</v>
      </c>
      <c r="K218" s="1157"/>
      <c r="L218" s="1157"/>
      <c r="M218" s="1157"/>
      <c r="N218" s="1157">
        <v>46874000000</v>
      </c>
      <c r="O218" s="1157">
        <v>10237071039</v>
      </c>
      <c r="P218" s="1157">
        <v>8723407527</v>
      </c>
      <c r="Q218" s="1157">
        <v>1513663512</v>
      </c>
      <c r="R218" s="1157">
        <v>36636928961</v>
      </c>
      <c r="S218" s="1158"/>
      <c r="T218" s="1157">
        <v>15618505048</v>
      </c>
      <c r="U218" s="1157">
        <v>11929307535</v>
      </c>
      <c r="V218" s="1157">
        <v>83438994464</v>
      </c>
      <c r="W218" s="1178">
        <f t="shared" si="10"/>
        <v>0</v>
      </c>
    </row>
    <row r="219" spans="1:23" s="1161" customFormat="1" ht="36.75" customHeight="1">
      <c r="A219" s="1154" t="s">
        <v>1902</v>
      </c>
      <c r="B219" s="1155" t="s">
        <v>1196</v>
      </c>
      <c r="C219" s="1156" t="s">
        <v>2863</v>
      </c>
      <c r="D219" s="1157">
        <v>40147019205</v>
      </c>
      <c r="E219" s="1157">
        <v>2699495255</v>
      </c>
      <c r="F219" s="1157"/>
      <c r="G219" s="1157"/>
      <c r="H219" s="1157"/>
      <c r="I219" s="1157"/>
      <c r="J219" s="1157"/>
      <c r="K219" s="1157"/>
      <c r="L219" s="1157"/>
      <c r="M219" s="1157"/>
      <c r="N219" s="1157">
        <v>24207000000</v>
      </c>
      <c r="O219" s="1157">
        <v>3000000000</v>
      </c>
      <c r="P219" s="1157">
        <v>3000000000</v>
      </c>
      <c r="Q219" s="1157"/>
      <c r="R219" s="1157">
        <v>21207000000</v>
      </c>
      <c r="S219" s="1158"/>
      <c r="T219" s="1157">
        <v>3000000000</v>
      </c>
      <c r="U219" s="1157">
        <v>2699495255</v>
      </c>
      <c r="V219" s="1157">
        <v>43147019205</v>
      </c>
      <c r="W219" s="1178">
        <f t="shared" si="10"/>
        <v>0</v>
      </c>
    </row>
    <row r="220" spans="1:23" s="1161" customFormat="1" ht="36.75" customHeight="1">
      <c r="A220" s="1154" t="s">
        <v>1903</v>
      </c>
      <c r="B220" s="1155" t="s">
        <v>1975</v>
      </c>
      <c r="C220" s="1156" t="s">
        <v>2864</v>
      </c>
      <c r="D220" s="1157">
        <v>42873865711</v>
      </c>
      <c r="E220" s="1157">
        <v>75600000</v>
      </c>
      <c r="F220" s="1157"/>
      <c r="G220" s="1157"/>
      <c r="H220" s="1157">
        <v>18125624289</v>
      </c>
      <c r="I220" s="1157">
        <v>18125624289</v>
      </c>
      <c r="J220" s="1157">
        <v>7739662277</v>
      </c>
      <c r="K220" s="1157">
        <v>10385962012</v>
      </c>
      <c r="L220" s="1157"/>
      <c r="M220" s="1157"/>
      <c r="N220" s="1157">
        <v>19010000000</v>
      </c>
      <c r="O220" s="1157">
        <v>5388907833</v>
      </c>
      <c r="P220" s="1157">
        <v>4755849838</v>
      </c>
      <c r="Q220" s="1157">
        <v>633057995</v>
      </c>
      <c r="R220" s="1157">
        <v>13621092167</v>
      </c>
      <c r="S220" s="1158"/>
      <c r="T220" s="1157">
        <v>12495512115</v>
      </c>
      <c r="U220" s="1157">
        <v>11094620007</v>
      </c>
      <c r="V220" s="1157">
        <v>66388397833</v>
      </c>
      <c r="W220" s="1178">
        <f t="shared" si="10"/>
        <v>0</v>
      </c>
    </row>
    <row r="221" spans="1:23" s="1161" customFormat="1" ht="36.75" customHeight="1">
      <c r="A221" s="1154" t="s">
        <v>1904</v>
      </c>
      <c r="B221" s="1155" t="s">
        <v>2213</v>
      </c>
      <c r="C221" s="1156" t="s">
        <v>2865</v>
      </c>
      <c r="D221" s="1157">
        <v>1281294000</v>
      </c>
      <c r="E221" s="1157">
        <v>0</v>
      </c>
      <c r="F221" s="1157">
        <v>0</v>
      </c>
      <c r="G221" s="1157">
        <v>0</v>
      </c>
      <c r="H221" s="1157">
        <v>1285681000</v>
      </c>
      <c r="I221" s="1157">
        <v>1251700000</v>
      </c>
      <c r="J221" s="1157">
        <v>1251700000</v>
      </c>
      <c r="K221" s="1157">
        <v>0</v>
      </c>
      <c r="L221" s="1157">
        <v>0</v>
      </c>
      <c r="M221" s="1157">
        <v>33981000</v>
      </c>
      <c r="N221" s="1157">
        <v>909000000</v>
      </c>
      <c r="O221" s="1157"/>
      <c r="P221" s="1157"/>
      <c r="Q221" s="1157">
        <v>0</v>
      </c>
      <c r="R221" s="1157">
        <v>909000000</v>
      </c>
      <c r="S221" s="1158"/>
      <c r="T221" s="1157">
        <v>3237251103</v>
      </c>
      <c r="U221" s="1157">
        <v>0</v>
      </c>
      <c r="V221" s="1157">
        <f>4518545103</f>
        <v>4518545103</v>
      </c>
      <c r="W221" s="1178">
        <f t="shared" si="10"/>
        <v>0</v>
      </c>
    </row>
    <row r="222" spans="1:23" s="1161" customFormat="1" ht="36.75" customHeight="1">
      <c r="A222" s="1154" t="s">
        <v>1905</v>
      </c>
      <c r="B222" s="1155" t="s">
        <v>2216</v>
      </c>
      <c r="C222" s="1156" t="s">
        <v>2866</v>
      </c>
      <c r="D222" s="1157">
        <v>4585879329</v>
      </c>
      <c r="E222" s="1157">
        <v>646536329</v>
      </c>
      <c r="F222" s="1157"/>
      <c r="G222" s="1157">
        <v>646536329</v>
      </c>
      <c r="H222" s="1157">
        <v>1203872671</v>
      </c>
      <c r="I222" s="1157">
        <v>1203872671</v>
      </c>
      <c r="J222" s="1157">
        <v>1203872671</v>
      </c>
      <c r="K222" s="1157"/>
      <c r="L222" s="1157"/>
      <c r="M222" s="1157"/>
      <c r="N222" s="1157">
        <v>8000000000</v>
      </c>
      <c r="O222" s="1157">
        <v>1603746238</v>
      </c>
      <c r="P222" s="1157">
        <v>1603746238</v>
      </c>
      <c r="Q222" s="1157"/>
      <c r="R222" s="1157">
        <v>6396253762</v>
      </c>
      <c r="S222" s="1158"/>
      <c r="T222" s="1157">
        <v>3454155238</v>
      </c>
      <c r="U222" s="1157"/>
      <c r="V222" s="1157">
        <v>7393498238</v>
      </c>
      <c r="W222" s="1178">
        <f t="shared" si="10"/>
        <v>0</v>
      </c>
    </row>
    <row r="223" spans="1:23" s="1161" customFormat="1" ht="36.75" customHeight="1">
      <c r="A223" s="1154" t="s">
        <v>1906</v>
      </c>
      <c r="B223" s="1155" t="s">
        <v>2217</v>
      </c>
      <c r="C223" s="1156" t="s">
        <v>2867</v>
      </c>
      <c r="D223" s="1157">
        <v>942267000</v>
      </c>
      <c r="E223" s="1157"/>
      <c r="F223" s="1157"/>
      <c r="G223" s="1157"/>
      <c r="H223" s="1157">
        <v>1557733000</v>
      </c>
      <c r="I223" s="1157">
        <v>1557733000</v>
      </c>
      <c r="J223" s="1157">
        <v>1557733000</v>
      </c>
      <c r="K223" s="1157"/>
      <c r="L223" s="1157"/>
      <c r="M223" s="1157"/>
      <c r="N223" s="1157">
        <v>8000000000</v>
      </c>
      <c r="O223" s="1157">
        <v>3355163000</v>
      </c>
      <c r="P223" s="1157">
        <v>3304237074</v>
      </c>
      <c r="Q223" s="1157">
        <v>50925926</v>
      </c>
      <c r="R223" s="1157">
        <v>4644837000</v>
      </c>
      <c r="S223" s="1158"/>
      <c r="T223" s="1157">
        <v>4861970074</v>
      </c>
      <c r="U223" s="1157">
        <v>50925926</v>
      </c>
      <c r="V223" s="1157">
        <v>5855163000</v>
      </c>
      <c r="W223" s="1178">
        <f t="shared" si="10"/>
        <v>0</v>
      </c>
    </row>
    <row r="224" spans="1:23" s="1161" customFormat="1" ht="36.75" customHeight="1">
      <c r="A224" s="1154" t="s">
        <v>1907</v>
      </c>
      <c r="B224" s="1155" t="s">
        <v>2214</v>
      </c>
      <c r="C224" s="1156" t="s">
        <v>2868</v>
      </c>
      <c r="D224" s="1157">
        <v>2446751118</v>
      </c>
      <c r="E224" s="1157"/>
      <c r="F224" s="1157"/>
      <c r="G224" s="1157"/>
      <c r="H224" s="1157">
        <v>199248882</v>
      </c>
      <c r="I224" s="1157">
        <v>199248882</v>
      </c>
      <c r="J224" s="1157">
        <v>199248882</v>
      </c>
      <c r="K224" s="1157"/>
      <c r="L224" s="1157"/>
      <c r="M224" s="1157"/>
      <c r="N224" s="1157">
        <v>1350000000</v>
      </c>
      <c r="O224" s="1157">
        <v>508372118</v>
      </c>
      <c r="P224" s="1157">
        <v>508372118</v>
      </c>
      <c r="Q224" s="1157"/>
      <c r="R224" s="1157"/>
      <c r="S224" s="1157">
        <v>841627882</v>
      </c>
      <c r="T224" s="1157">
        <v>707621000</v>
      </c>
      <c r="U224" s="1157"/>
      <c r="V224" s="1157">
        <v>3154372118</v>
      </c>
      <c r="W224" s="1178">
        <f t="shared" si="10"/>
        <v>0</v>
      </c>
    </row>
    <row r="225" spans="1:23" s="1161" customFormat="1" ht="36.75" customHeight="1">
      <c r="A225" s="1154" t="s">
        <v>1908</v>
      </c>
      <c r="B225" s="1155" t="s">
        <v>2869</v>
      </c>
      <c r="C225" s="1156" t="s">
        <v>2870</v>
      </c>
      <c r="D225" s="1157">
        <v>23515000000</v>
      </c>
      <c r="E225" s="1157"/>
      <c r="F225" s="1157"/>
      <c r="G225" s="1157"/>
      <c r="H225" s="1157"/>
      <c r="I225" s="1157"/>
      <c r="J225" s="1157"/>
      <c r="K225" s="1157"/>
      <c r="L225" s="1157"/>
      <c r="M225" s="1157"/>
      <c r="N225" s="1157">
        <v>11035000000</v>
      </c>
      <c r="O225" s="1157">
        <v>10015111447</v>
      </c>
      <c r="P225" s="1157">
        <v>10015111447</v>
      </c>
      <c r="Q225" s="1157"/>
      <c r="R225" s="1157"/>
      <c r="S225" s="1157">
        <v>1019888553</v>
      </c>
      <c r="T225" s="1157">
        <v>10015111447</v>
      </c>
      <c r="U225" s="1157"/>
      <c r="V225" s="1157">
        <v>33530111447</v>
      </c>
      <c r="W225" s="1178">
        <f t="shared" si="10"/>
        <v>0</v>
      </c>
    </row>
    <row r="226" spans="1:23" s="1167" customFormat="1" ht="36.75" customHeight="1">
      <c r="A226" s="1154" t="s">
        <v>1909</v>
      </c>
      <c r="B226" s="1155" t="s">
        <v>1848</v>
      </c>
      <c r="C226" s="1156" t="s">
        <v>2871</v>
      </c>
      <c r="D226" s="1159">
        <v>60875535000</v>
      </c>
      <c r="E226" s="1159">
        <v>164340000</v>
      </c>
      <c r="F226" s="1159">
        <v>0</v>
      </c>
      <c r="G226" s="1159">
        <v>164340000</v>
      </c>
      <c r="H226" s="1159">
        <v>0</v>
      </c>
      <c r="I226" s="1159">
        <v>0</v>
      </c>
      <c r="J226" s="1159">
        <v>0</v>
      </c>
      <c r="K226" s="1159">
        <v>0</v>
      </c>
      <c r="L226" s="1159">
        <v>0</v>
      </c>
      <c r="M226" s="1159">
        <v>0</v>
      </c>
      <c r="N226" s="1159">
        <v>6179128200</v>
      </c>
      <c r="O226" s="1159">
        <v>6179128200</v>
      </c>
      <c r="P226" s="1159">
        <v>6179128200</v>
      </c>
      <c r="Q226" s="1159">
        <v>0</v>
      </c>
      <c r="R226" s="1159">
        <v>0</v>
      </c>
      <c r="S226" s="1159">
        <v>0</v>
      </c>
      <c r="T226" s="1159">
        <v>6343468200</v>
      </c>
      <c r="U226" s="1159">
        <v>0</v>
      </c>
      <c r="V226" s="1159">
        <v>67054663200</v>
      </c>
      <c r="W226" s="1178">
        <f t="shared" si="10"/>
        <v>0</v>
      </c>
    </row>
    <row r="227" spans="1:23" s="1161" customFormat="1" ht="36.75" customHeight="1">
      <c r="A227" s="1154" t="s">
        <v>1910</v>
      </c>
      <c r="B227" s="1155" t="s">
        <v>1849</v>
      </c>
      <c r="C227" s="1156" t="s">
        <v>2872</v>
      </c>
      <c r="D227" s="1157">
        <v>54128337000</v>
      </c>
      <c r="E227" s="1157"/>
      <c r="F227" s="1157"/>
      <c r="G227" s="1157"/>
      <c r="H227" s="1157">
        <v>3871663000</v>
      </c>
      <c r="I227" s="1157">
        <v>3871663000</v>
      </c>
      <c r="J227" s="1157">
        <v>3871663000</v>
      </c>
      <c r="K227" s="1157"/>
      <c r="L227" s="1157"/>
      <c r="M227" s="1157"/>
      <c r="N227" s="1157">
        <v>1610000000</v>
      </c>
      <c r="O227" s="1157">
        <v>1610000000</v>
      </c>
      <c r="P227" s="1157">
        <v>1610000000</v>
      </c>
      <c r="Q227" s="1157"/>
      <c r="R227" s="1157"/>
      <c r="S227" s="1157"/>
      <c r="T227" s="1157">
        <v>5481663000</v>
      </c>
      <c r="U227" s="1157"/>
      <c r="V227" s="1157">
        <v>59610000000</v>
      </c>
      <c r="W227" s="1178">
        <f t="shared" si="10"/>
        <v>0</v>
      </c>
    </row>
    <row r="228" spans="1:23" s="1161" customFormat="1" ht="51" customHeight="1">
      <c r="A228" s="1154" t="s">
        <v>1911</v>
      </c>
      <c r="B228" s="1155" t="s">
        <v>1987</v>
      </c>
      <c r="C228" s="1156" t="s">
        <v>2756</v>
      </c>
      <c r="D228" s="1157">
        <v>10183645830</v>
      </c>
      <c r="E228" s="1157">
        <v>181111960</v>
      </c>
      <c r="F228" s="1157"/>
      <c r="G228" s="1157">
        <v>181111960</v>
      </c>
      <c r="H228" s="1157">
        <v>346354170</v>
      </c>
      <c r="I228" s="1157">
        <v>346354170</v>
      </c>
      <c r="J228" s="1157">
        <v>296354170</v>
      </c>
      <c r="K228" s="1157">
        <v>50000000</v>
      </c>
      <c r="L228" s="1157"/>
      <c r="M228" s="1157"/>
      <c r="N228" s="1157">
        <v>1708000000</v>
      </c>
      <c r="O228" s="1157">
        <v>1708000000</v>
      </c>
      <c r="P228" s="1157">
        <v>1708000000</v>
      </c>
      <c r="Q228" s="1157"/>
      <c r="R228" s="1157"/>
      <c r="S228" s="1157"/>
      <c r="T228" s="1157">
        <f>6147466130-3962000000</f>
        <v>2185466130</v>
      </c>
      <c r="U228" s="1157">
        <v>50000000</v>
      </c>
      <c r="V228" s="1157">
        <f>16200000000-3962000000</f>
        <v>12238000000</v>
      </c>
      <c r="W228" s="1178">
        <f t="shared" si="10"/>
        <v>0</v>
      </c>
    </row>
    <row r="229" spans="1:23" s="1161" customFormat="1" ht="36.75" customHeight="1">
      <c r="A229" s="1154" t="s">
        <v>1912</v>
      </c>
      <c r="B229" s="1155" t="s">
        <v>2265</v>
      </c>
      <c r="C229" s="1156" t="s">
        <v>2873</v>
      </c>
      <c r="D229" s="1157"/>
      <c r="E229" s="1157"/>
      <c r="F229" s="1157"/>
      <c r="G229" s="1157"/>
      <c r="H229" s="1157"/>
      <c r="I229" s="1157"/>
      <c r="J229" s="1157"/>
      <c r="K229" s="1157"/>
      <c r="L229" s="1157"/>
      <c r="M229" s="1157"/>
      <c r="N229" s="1157">
        <v>1320000000</v>
      </c>
      <c r="O229" s="1157">
        <v>1320000000</v>
      </c>
      <c r="P229" s="1157">
        <v>1320000000</v>
      </c>
      <c r="Q229" s="1157"/>
      <c r="R229" s="1157"/>
      <c r="S229" s="1157"/>
      <c r="T229" s="1157">
        <v>1320000000</v>
      </c>
      <c r="U229" s="1157"/>
      <c r="V229" s="1157">
        <v>1320000000</v>
      </c>
      <c r="W229" s="1178">
        <f t="shared" si="10"/>
        <v>0</v>
      </c>
    </row>
    <row r="230" spans="1:23" s="1161" customFormat="1" ht="36.75" customHeight="1">
      <c r="A230" s="1154" t="s">
        <v>1913</v>
      </c>
      <c r="B230" s="1155" t="s">
        <v>2266</v>
      </c>
      <c r="C230" s="1156" t="s">
        <v>2874</v>
      </c>
      <c r="D230" s="1157">
        <v>1215000000</v>
      </c>
      <c r="E230" s="1157">
        <v>49563000</v>
      </c>
      <c r="F230" s="1157"/>
      <c r="G230" s="1157">
        <v>49563000</v>
      </c>
      <c r="H230" s="1157"/>
      <c r="I230" s="1157"/>
      <c r="J230" s="1157"/>
      <c r="K230" s="1157"/>
      <c r="L230" s="1157"/>
      <c r="M230" s="1157"/>
      <c r="N230" s="1157">
        <v>1485000000</v>
      </c>
      <c r="O230" s="1157">
        <v>1485000000</v>
      </c>
      <c r="P230" s="1157">
        <v>1485000000</v>
      </c>
      <c r="Q230" s="1157"/>
      <c r="R230" s="1157"/>
      <c r="S230" s="1157"/>
      <c r="T230" s="1157">
        <v>1534563000</v>
      </c>
      <c r="U230" s="1157"/>
      <c r="V230" s="1157">
        <v>2700000000</v>
      </c>
      <c r="W230" s="1178">
        <f t="shared" si="10"/>
        <v>0</v>
      </c>
    </row>
    <row r="231" spans="1:23" s="1161" customFormat="1" ht="36.75" customHeight="1">
      <c r="A231" s="1154" t="s">
        <v>1914</v>
      </c>
      <c r="B231" s="1155" t="s">
        <v>2267</v>
      </c>
      <c r="C231" s="1156" t="s">
        <v>2875</v>
      </c>
      <c r="D231" s="1157">
        <v>1350000000</v>
      </c>
      <c r="E231" s="1157"/>
      <c r="F231" s="1157"/>
      <c r="G231" s="1157"/>
      <c r="H231" s="1157"/>
      <c r="I231" s="1157"/>
      <c r="J231" s="1157"/>
      <c r="K231" s="1157"/>
      <c r="L231" s="1157"/>
      <c r="M231" s="1157"/>
      <c r="N231" s="1157">
        <v>1259000000</v>
      </c>
      <c r="O231" s="1157">
        <v>1258304349</v>
      </c>
      <c r="P231" s="1157">
        <v>1258304349</v>
      </c>
      <c r="Q231" s="1157"/>
      <c r="R231" s="1157"/>
      <c r="S231" s="1157">
        <v>695651</v>
      </c>
      <c r="T231" s="1157">
        <v>1258304349</v>
      </c>
      <c r="U231" s="1157"/>
      <c r="V231" s="1157">
        <v>2608304349</v>
      </c>
      <c r="W231" s="1178">
        <f t="shared" si="10"/>
        <v>0</v>
      </c>
    </row>
    <row r="232" spans="1:23" s="1161" customFormat="1" ht="36.75" customHeight="1">
      <c r="A232" s="1154" t="s">
        <v>1915</v>
      </c>
      <c r="B232" s="1155" t="s">
        <v>2268</v>
      </c>
      <c r="C232" s="1156" t="s">
        <v>2876</v>
      </c>
      <c r="D232" s="1157">
        <v>1350000000</v>
      </c>
      <c r="E232" s="1157"/>
      <c r="F232" s="1157"/>
      <c r="G232" s="1157"/>
      <c r="H232" s="1157"/>
      <c r="I232" s="1157"/>
      <c r="J232" s="1157"/>
      <c r="K232" s="1157"/>
      <c r="L232" s="1157"/>
      <c r="M232" s="1157"/>
      <c r="N232" s="1157">
        <v>1200000000</v>
      </c>
      <c r="O232" s="1157">
        <v>1195244000</v>
      </c>
      <c r="P232" s="1157">
        <v>1195244000</v>
      </c>
      <c r="Q232" s="1157"/>
      <c r="R232" s="1157"/>
      <c r="S232" s="1157">
        <v>4756000</v>
      </c>
      <c r="T232" s="1157">
        <v>1195244000</v>
      </c>
      <c r="U232" s="1157"/>
      <c r="V232" s="1157">
        <v>2545244000</v>
      </c>
      <c r="W232" s="1178">
        <f t="shared" si="10"/>
        <v>0</v>
      </c>
    </row>
    <row r="233" spans="1:23" s="1161" customFormat="1" ht="36.75" customHeight="1">
      <c r="A233" s="1154" t="s">
        <v>1916</v>
      </c>
      <c r="B233" s="1155" t="s">
        <v>2269</v>
      </c>
      <c r="C233" s="1156" t="s">
        <v>2877</v>
      </c>
      <c r="D233" s="1157">
        <v>3990000000</v>
      </c>
      <c r="E233" s="1157">
        <v>800000000</v>
      </c>
      <c r="F233" s="1157"/>
      <c r="G233" s="1157">
        <v>800000000</v>
      </c>
      <c r="H233" s="1157"/>
      <c r="I233" s="1157"/>
      <c r="J233" s="1157"/>
      <c r="K233" s="1157"/>
      <c r="L233" s="1157"/>
      <c r="M233" s="1157"/>
      <c r="N233" s="1157">
        <v>210000000</v>
      </c>
      <c r="O233" s="1157">
        <v>210000000</v>
      </c>
      <c r="P233" s="1157">
        <v>210000000</v>
      </c>
      <c r="Q233" s="1157"/>
      <c r="R233" s="1157"/>
      <c r="S233" s="1157"/>
      <c r="T233" s="1157">
        <v>1010000000</v>
      </c>
      <c r="U233" s="1157"/>
      <c r="V233" s="1157">
        <v>4200000000</v>
      </c>
      <c r="W233" s="1178">
        <f t="shared" si="10"/>
        <v>0</v>
      </c>
    </row>
    <row r="234" spans="1:23" s="1161" customFormat="1" ht="36.75" customHeight="1">
      <c r="A234" s="1154" t="s">
        <v>1917</v>
      </c>
      <c r="B234" s="1155" t="s">
        <v>2270</v>
      </c>
      <c r="C234" s="1156" t="s">
        <v>2878</v>
      </c>
      <c r="D234" s="1157">
        <v>3510000000</v>
      </c>
      <c r="E234" s="1157"/>
      <c r="F234" s="1157"/>
      <c r="G234" s="1157"/>
      <c r="H234" s="1157"/>
      <c r="I234" s="1157"/>
      <c r="J234" s="1157"/>
      <c r="K234" s="1157"/>
      <c r="L234" s="1157"/>
      <c r="M234" s="1157"/>
      <c r="N234" s="1157">
        <v>4290000000</v>
      </c>
      <c r="O234" s="1157">
        <v>4290000000</v>
      </c>
      <c r="P234" s="1157">
        <v>4290000000</v>
      </c>
      <c r="Q234" s="1157"/>
      <c r="R234" s="1157"/>
      <c r="S234" s="1157"/>
      <c r="T234" s="1157">
        <v>4290000000</v>
      </c>
      <c r="U234" s="1157"/>
      <c r="V234" s="1157">
        <v>7800000000</v>
      </c>
      <c r="W234" s="1178">
        <f t="shared" si="10"/>
        <v>0</v>
      </c>
    </row>
    <row r="235" spans="1:23" s="1161" customFormat="1" ht="36.75" customHeight="1">
      <c r="A235" s="1154" t="s">
        <v>1918</v>
      </c>
      <c r="B235" s="1155" t="s">
        <v>2271</v>
      </c>
      <c r="C235" s="1156" t="s">
        <v>2879</v>
      </c>
      <c r="D235" s="1157">
        <v>2160000000</v>
      </c>
      <c r="E235" s="1157"/>
      <c r="F235" s="1157"/>
      <c r="G235" s="1157"/>
      <c r="H235" s="1157"/>
      <c r="I235" s="1157"/>
      <c r="J235" s="1157"/>
      <c r="K235" s="1157"/>
      <c r="L235" s="1157"/>
      <c r="M235" s="1157"/>
      <c r="N235" s="1157">
        <v>2177000000</v>
      </c>
      <c r="O235" s="1157">
        <v>2176824000</v>
      </c>
      <c r="P235" s="1157">
        <v>2176824000</v>
      </c>
      <c r="Q235" s="1157"/>
      <c r="R235" s="1157"/>
      <c r="S235" s="1157">
        <v>176000</v>
      </c>
      <c r="T235" s="1157">
        <v>2176824000</v>
      </c>
      <c r="U235" s="1157"/>
      <c r="V235" s="1157">
        <v>4336824000</v>
      </c>
      <c r="W235" s="1178">
        <f t="shared" si="10"/>
        <v>0</v>
      </c>
    </row>
    <row r="236" spans="1:23" s="1161" customFormat="1" ht="36.75" customHeight="1">
      <c r="A236" s="1154" t="s">
        <v>1920</v>
      </c>
      <c r="B236" s="1155" t="s">
        <v>2272</v>
      </c>
      <c r="C236" s="1156" t="s">
        <v>2880</v>
      </c>
      <c r="D236" s="1157">
        <v>2700000000</v>
      </c>
      <c r="E236" s="1157"/>
      <c r="F236" s="1157"/>
      <c r="G236" s="1157"/>
      <c r="H236" s="1157"/>
      <c r="I236" s="1157"/>
      <c r="J236" s="1157"/>
      <c r="K236" s="1157"/>
      <c r="L236" s="1157"/>
      <c r="M236" s="1157"/>
      <c r="N236" s="1157">
        <v>3300000000</v>
      </c>
      <c r="O236" s="1157">
        <v>3300000000</v>
      </c>
      <c r="P236" s="1157">
        <v>3300000000</v>
      </c>
      <c r="Q236" s="1157"/>
      <c r="R236" s="1157"/>
      <c r="S236" s="1157"/>
      <c r="T236" s="1157">
        <v>3300000000</v>
      </c>
      <c r="U236" s="1157"/>
      <c r="V236" s="1157">
        <v>6000000000</v>
      </c>
      <c r="W236" s="1178">
        <f t="shared" si="10"/>
        <v>0</v>
      </c>
    </row>
    <row r="237" spans="1:23" s="1161" customFormat="1" ht="36.75" customHeight="1">
      <c r="A237" s="1154" t="s">
        <v>1922</v>
      </c>
      <c r="B237" s="1155" t="s">
        <v>2273</v>
      </c>
      <c r="C237" s="1156" t="s">
        <v>2881</v>
      </c>
      <c r="D237" s="1157">
        <v>675000000</v>
      </c>
      <c r="E237" s="1157"/>
      <c r="F237" s="1157"/>
      <c r="G237" s="1157"/>
      <c r="H237" s="1157"/>
      <c r="I237" s="1157"/>
      <c r="J237" s="1157"/>
      <c r="K237" s="1157"/>
      <c r="L237" s="1157"/>
      <c r="M237" s="1157"/>
      <c r="N237" s="1157">
        <v>825000000</v>
      </c>
      <c r="O237" s="1157">
        <v>825000000</v>
      </c>
      <c r="P237" s="1157">
        <v>825000000</v>
      </c>
      <c r="Q237" s="1157"/>
      <c r="R237" s="1157"/>
      <c r="S237" s="1157"/>
      <c r="T237" s="1157">
        <v>825000000</v>
      </c>
      <c r="U237" s="1157"/>
      <c r="V237" s="1157">
        <v>1500000000</v>
      </c>
      <c r="W237" s="1178">
        <f t="shared" si="10"/>
        <v>0</v>
      </c>
    </row>
    <row r="238" spans="1:23" s="1161" customFormat="1" ht="36.75" customHeight="1">
      <c r="A238" s="1154" t="s">
        <v>1923</v>
      </c>
      <c r="B238" s="1155" t="s">
        <v>2274</v>
      </c>
      <c r="C238" s="1156" t="s">
        <v>2882</v>
      </c>
      <c r="D238" s="1157">
        <v>810000000</v>
      </c>
      <c r="E238" s="1157"/>
      <c r="F238" s="1157"/>
      <c r="G238" s="1157"/>
      <c r="H238" s="1157"/>
      <c r="I238" s="1157"/>
      <c r="J238" s="1157"/>
      <c r="K238" s="1157"/>
      <c r="L238" s="1157"/>
      <c r="M238" s="1157"/>
      <c r="N238" s="1157">
        <v>990000000</v>
      </c>
      <c r="O238" s="1157">
        <v>982620000</v>
      </c>
      <c r="P238" s="1157">
        <v>982620000</v>
      </c>
      <c r="Q238" s="1157"/>
      <c r="R238" s="1157"/>
      <c r="S238" s="1157">
        <v>7380000</v>
      </c>
      <c r="T238" s="1157">
        <v>982620000</v>
      </c>
      <c r="U238" s="1157"/>
      <c r="V238" s="1157">
        <v>1792620000</v>
      </c>
      <c r="W238" s="1178">
        <f t="shared" si="10"/>
        <v>0</v>
      </c>
    </row>
    <row r="239" spans="1:23" s="1161" customFormat="1" ht="36.75" customHeight="1">
      <c r="A239" s="1154" t="s">
        <v>1924</v>
      </c>
      <c r="B239" s="1155" t="s">
        <v>2275</v>
      </c>
      <c r="C239" s="1156" t="s">
        <v>2883</v>
      </c>
      <c r="D239" s="1157">
        <v>810000000</v>
      </c>
      <c r="E239" s="1157"/>
      <c r="F239" s="1157"/>
      <c r="G239" s="1157"/>
      <c r="H239" s="1157"/>
      <c r="I239" s="1157"/>
      <c r="J239" s="1157"/>
      <c r="K239" s="1157"/>
      <c r="L239" s="1157"/>
      <c r="M239" s="1157"/>
      <c r="N239" s="1157">
        <v>990000000</v>
      </c>
      <c r="O239" s="1157">
        <v>812735000</v>
      </c>
      <c r="P239" s="1157">
        <v>812735000</v>
      </c>
      <c r="Q239" s="1157"/>
      <c r="R239" s="1157"/>
      <c r="S239" s="1157">
        <v>177265000</v>
      </c>
      <c r="T239" s="1157">
        <v>812735000</v>
      </c>
      <c r="U239" s="1157"/>
      <c r="V239" s="1157">
        <v>1622735000</v>
      </c>
      <c r="W239" s="1178">
        <f t="shared" si="10"/>
        <v>0</v>
      </c>
    </row>
    <row r="240" spans="1:23" s="1161" customFormat="1" ht="36.75" customHeight="1">
      <c r="A240" s="1154" t="s">
        <v>1925</v>
      </c>
      <c r="B240" s="1155" t="s">
        <v>2276</v>
      </c>
      <c r="C240" s="1156" t="s">
        <v>2884</v>
      </c>
      <c r="D240" s="1157">
        <v>1080000000</v>
      </c>
      <c r="E240" s="1157"/>
      <c r="F240" s="1157"/>
      <c r="G240" s="1157"/>
      <c r="H240" s="1157"/>
      <c r="I240" s="1157"/>
      <c r="J240" s="1157"/>
      <c r="K240" s="1157"/>
      <c r="L240" s="1157"/>
      <c r="M240" s="1157"/>
      <c r="N240" s="1157">
        <v>1320000000</v>
      </c>
      <c r="O240" s="1157">
        <v>1298214000</v>
      </c>
      <c r="P240" s="1157">
        <v>1298214000</v>
      </c>
      <c r="Q240" s="1157"/>
      <c r="R240" s="1157"/>
      <c r="S240" s="1157">
        <v>21786000</v>
      </c>
      <c r="T240" s="1157">
        <v>1298214000</v>
      </c>
      <c r="U240" s="1157"/>
      <c r="V240" s="1157">
        <v>2378214000</v>
      </c>
      <c r="W240" s="1178">
        <f t="shared" si="10"/>
        <v>0</v>
      </c>
    </row>
    <row r="241" spans="1:23" s="1161" customFormat="1" ht="36.75" customHeight="1">
      <c r="A241" s="1154" t="s">
        <v>1926</v>
      </c>
      <c r="B241" s="1155" t="s">
        <v>2277</v>
      </c>
      <c r="C241" s="1156" t="s">
        <v>2885</v>
      </c>
      <c r="D241" s="1157">
        <v>1080000000</v>
      </c>
      <c r="E241" s="1157"/>
      <c r="F241" s="1157"/>
      <c r="G241" s="1157"/>
      <c r="H241" s="1157"/>
      <c r="I241" s="1157"/>
      <c r="J241" s="1157"/>
      <c r="K241" s="1157"/>
      <c r="L241" s="1157"/>
      <c r="M241" s="1157"/>
      <c r="N241" s="1157">
        <v>1320000000</v>
      </c>
      <c r="O241" s="1157">
        <v>1255614000</v>
      </c>
      <c r="P241" s="1157">
        <v>1255614000</v>
      </c>
      <c r="Q241" s="1157"/>
      <c r="R241" s="1157"/>
      <c r="S241" s="1157">
        <v>64386000</v>
      </c>
      <c r="T241" s="1157">
        <v>1255614000</v>
      </c>
      <c r="U241" s="1157"/>
      <c r="V241" s="1157">
        <v>2335614000</v>
      </c>
      <c r="W241" s="1178">
        <f t="shared" si="10"/>
        <v>0</v>
      </c>
    </row>
    <row r="242" spans="1:23" s="1161" customFormat="1" ht="36.75" customHeight="1">
      <c r="A242" s="1154" t="s">
        <v>1927</v>
      </c>
      <c r="B242" s="1155" t="s">
        <v>2278</v>
      </c>
      <c r="C242" s="1156" t="s">
        <v>2886</v>
      </c>
      <c r="D242" s="1157">
        <v>1349594420</v>
      </c>
      <c r="E242" s="1157"/>
      <c r="F242" s="1157"/>
      <c r="G242" s="1157"/>
      <c r="H242" s="1157">
        <v>405580</v>
      </c>
      <c r="I242" s="1157"/>
      <c r="J242" s="1157"/>
      <c r="K242" s="1157"/>
      <c r="L242" s="1157"/>
      <c r="M242" s="1157">
        <v>405580</v>
      </c>
      <c r="N242" s="1157">
        <v>1650000000</v>
      </c>
      <c r="O242" s="1157">
        <v>1650000000</v>
      </c>
      <c r="P242" s="1157">
        <v>1650000000</v>
      </c>
      <c r="Q242" s="1157"/>
      <c r="R242" s="1157"/>
      <c r="S242" s="1157"/>
      <c r="T242" s="1157">
        <v>1650000000</v>
      </c>
      <c r="U242" s="1157"/>
      <c r="V242" s="1157">
        <v>2999594420</v>
      </c>
      <c r="W242" s="1178">
        <f t="shared" si="10"/>
        <v>0</v>
      </c>
    </row>
    <row r="243" spans="1:23" s="1161" customFormat="1" ht="36.75" customHeight="1">
      <c r="A243" s="1154" t="s">
        <v>1928</v>
      </c>
      <c r="B243" s="1155" t="s">
        <v>2279</v>
      </c>
      <c r="C243" s="1156" t="s">
        <v>2887</v>
      </c>
      <c r="D243" s="1157">
        <v>1350000000</v>
      </c>
      <c r="E243" s="1157"/>
      <c r="F243" s="1157"/>
      <c r="G243" s="1157"/>
      <c r="H243" s="1157"/>
      <c r="I243" s="1157"/>
      <c r="J243" s="1157"/>
      <c r="K243" s="1157"/>
      <c r="L243" s="1157"/>
      <c r="M243" s="1157"/>
      <c r="N243" s="1157">
        <v>1650000000</v>
      </c>
      <c r="O243" s="1157">
        <v>1650000000</v>
      </c>
      <c r="P243" s="1157">
        <v>1650000000</v>
      </c>
      <c r="Q243" s="1157"/>
      <c r="R243" s="1157"/>
      <c r="S243" s="1157"/>
      <c r="T243" s="1157">
        <v>1650000000</v>
      </c>
      <c r="U243" s="1157"/>
      <c r="V243" s="1157">
        <v>3000000000</v>
      </c>
      <c r="W243" s="1178">
        <f t="shared" si="10"/>
        <v>0</v>
      </c>
    </row>
    <row r="244" spans="1:23" s="1161" customFormat="1" ht="36.75" customHeight="1">
      <c r="A244" s="1154" t="s">
        <v>1929</v>
      </c>
      <c r="B244" s="1155" t="s">
        <v>2280</v>
      </c>
      <c r="C244" s="1156" t="s">
        <v>2888</v>
      </c>
      <c r="D244" s="1157">
        <v>1350000000</v>
      </c>
      <c r="E244" s="1157"/>
      <c r="F244" s="1157"/>
      <c r="G244" s="1157"/>
      <c r="H244" s="1157"/>
      <c r="I244" s="1157"/>
      <c r="J244" s="1157"/>
      <c r="K244" s="1157"/>
      <c r="L244" s="1157"/>
      <c r="M244" s="1157"/>
      <c r="N244" s="1157">
        <v>1650000000</v>
      </c>
      <c r="O244" s="1157">
        <v>1650000000</v>
      </c>
      <c r="P244" s="1157">
        <v>1650000000</v>
      </c>
      <c r="Q244" s="1157"/>
      <c r="R244" s="1157"/>
      <c r="S244" s="1157"/>
      <c r="T244" s="1157">
        <v>1650000000</v>
      </c>
      <c r="U244" s="1157"/>
      <c r="V244" s="1157">
        <v>3000000000</v>
      </c>
      <c r="W244" s="1178">
        <f t="shared" si="10"/>
        <v>0</v>
      </c>
    </row>
    <row r="245" spans="1:23" s="1161" customFormat="1" ht="36.75" customHeight="1">
      <c r="A245" s="1154" t="s">
        <v>1931</v>
      </c>
      <c r="B245" s="1155" t="s">
        <v>2281</v>
      </c>
      <c r="C245" s="1156" t="s">
        <v>2889</v>
      </c>
      <c r="D245" s="1157">
        <v>1330000000</v>
      </c>
      <c r="E245" s="1157"/>
      <c r="F245" s="1157"/>
      <c r="G245" s="1157"/>
      <c r="H245" s="1157">
        <v>20000000</v>
      </c>
      <c r="I245" s="1157"/>
      <c r="J245" s="1157"/>
      <c r="K245" s="1157"/>
      <c r="L245" s="1157"/>
      <c r="M245" s="1157">
        <v>20000000</v>
      </c>
      <c r="N245" s="1157">
        <v>1650000000</v>
      </c>
      <c r="O245" s="1157">
        <v>1620549000</v>
      </c>
      <c r="P245" s="1157">
        <v>1620549000</v>
      </c>
      <c r="Q245" s="1157"/>
      <c r="R245" s="1157"/>
      <c r="S245" s="1157">
        <v>29451000</v>
      </c>
      <c r="T245" s="1157">
        <v>1620549000</v>
      </c>
      <c r="U245" s="1157"/>
      <c r="V245" s="1157">
        <v>2950549000</v>
      </c>
      <c r="W245" s="1178">
        <f t="shared" si="10"/>
        <v>0</v>
      </c>
    </row>
    <row r="246" spans="1:23" s="1161" customFormat="1" ht="36.75" customHeight="1">
      <c r="A246" s="1154" t="s">
        <v>1932</v>
      </c>
      <c r="B246" s="1155" t="s">
        <v>2282</v>
      </c>
      <c r="C246" s="1156" t="s">
        <v>2890</v>
      </c>
      <c r="D246" s="1157">
        <v>1350000000</v>
      </c>
      <c r="E246" s="1157"/>
      <c r="F246" s="1157"/>
      <c r="G246" s="1157"/>
      <c r="H246" s="1157"/>
      <c r="I246" s="1157"/>
      <c r="J246" s="1157"/>
      <c r="K246" s="1157"/>
      <c r="L246" s="1157"/>
      <c r="M246" s="1157"/>
      <c r="N246" s="1157">
        <v>1650000000</v>
      </c>
      <c r="O246" s="1157">
        <v>1608010000</v>
      </c>
      <c r="P246" s="1157">
        <v>1608010000</v>
      </c>
      <c r="Q246" s="1157"/>
      <c r="R246" s="1157">
        <v>41990000</v>
      </c>
      <c r="S246" s="1158"/>
      <c r="T246" s="1157">
        <v>1608010000</v>
      </c>
      <c r="U246" s="1157"/>
      <c r="V246" s="1157">
        <v>2958010000</v>
      </c>
      <c r="W246" s="1178">
        <f t="shared" si="10"/>
        <v>0</v>
      </c>
    </row>
    <row r="247" spans="1:23" s="1161" customFormat="1" ht="36.75" customHeight="1">
      <c r="A247" s="1154" t="s">
        <v>1153</v>
      </c>
      <c r="B247" s="1155" t="s">
        <v>2283</v>
      </c>
      <c r="C247" s="1156" t="s">
        <v>2891</v>
      </c>
      <c r="D247" s="1157"/>
      <c r="E247" s="1157"/>
      <c r="F247" s="1157"/>
      <c r="G247" s="1157"/>
      <c r="H247" s="1157"/>
      <c r="I247" s="1157"/>
      <c r="J247" s="1157"/>
      <c r="K247" s="1157"/>
      <c r="L247" s="1157"/>
      <c r="M247" s="1157"/>
      <c r="N247" s="1157">
        <v>1980000000</v>
      </c>
      <c r="O247" s="1157">
        <v>1980000000</v>
      </c>
      <c r="P247" s="1157">
        <v>1980000000</v>
      </c>
      <c r="Q247" s="1157"/>
      <c r="R247" s="1157"/>
      <c r="S247" s="1157"/>
      <c r="T247" s="1157">
        <v>1980000000</v>
      </c>
      <c r="U247" s="1157"/>
      <c r="V247" s="1157">
        <v>1980000000</v>
      </c>
      <c r="W247" s="1178">
        <f t="shared" si="10"/>
        <v>0</v>
      </c>
    </row>
    <row r="248" spans="1:23" s="1161" customFormat="1" ht="36.75" customHeight="1">
      <c r="A248" s="1154" t="s">
        <v>1465</v>
      </c>
      <c r="B248" s="1155" t="s">
        <v>2284</v>
      </c>
      <c r="C248" s="1156" t="s">
        <v>2892</v>
      </c>
      <c r="D248" s="1157"/>
      <c r="E248" s="1157"/>
      <c r="F248" s="1157"/>
      <c r="G248" s="1157"/>
      <c r="H248" s="1157"/>
      <c r="I248" s="1157"/>
      <c r="J248" s="1157"/>
      <c r="K248" s="1157"/>
      <c r="L248" s="1157"/>
      <c r="M248" s="1157"/>
      <c r="N248" s="1157">
        <v>1980000000</v>
      </c>
      <c r="O248" s="1157">
        <v>1980000000</v>
      </c>
      <c r="P248" s="1157">
        <v>1980000000</v>
      </c>
      <c r="Q248" s="1157"/>
      <c r="R248" s="1157"/>
      <c r="S248" s="1157"/>
      <c r="T248" s="1157">
        <v>1980000000</v>
      </c>
      <c r="U248" s="1157"/>
      <c r="V248" s="1157">
        <v>1980000000</v>
      </c>
      <c r="W248" s="1178">
        <f t="shared" si="10"/>
        <v>0</v>
      </c>
    </row>
    <row r="249" spans="1:23" s="1161" customFormat="1" ht="36.75" customHeight="1">
      <c r="A249" s="1154" t="s">
        <v>369</v>
      </c>
      <c r="B249" s="1155" t="s">
        <v>2285</v>
      </c>
      <c r="C249" s="1156" t="s">
        <v>2893</v>
      </c>
      <c r="D249" s="1157">
        <v>100000000</v>
      </c>
      <c r="E249" s="1157"/>
      <c r="F249" s="1157"/>
      <c r="G249" s="1157"/>
      <c r="H249" s="1157"/>
      <c r="I249" s="1157"/>
      <c r="J249" s="1157"/>
      <c r="K249" s="1157"/>
      <c r="L249" s="1157"/>
      <c r="M249" s="1157"/>
      <c r="N249" s="1157">
        <v>1980000000</v>
      </c>
      <c r="O249" s="1157">
        <v>1980000000</v>
      </c>
      <c r="P249" s="1157">
        <v>1980000000</v>
      </c>
      <c r="Q249" s="1157"/>
      <c r="R249" s="1157"/>
      <c r="S249" s="1157"/>
      <c r="T249" s="1157">
        <v>1980000000</v>
      </c>
      <c r="U249" s="1157"/>
      <c r="V249" s="1157">
        <v>2080000000</v>
      </c>
      <c r="W249" s="1178">
        <f t="shared" si="10"/>
        <v>0</v>
      </c>
    </row>
    <row r="250" spans="1:23" s="1161" customFormat="1" ht="36.75" customHeight="1">
      <c r="A250" s="1154" t="s">
        <v>1492</v>
      </c>
      <c r="B250" s="1155" t="s">
        <v>2286</v>
      </c>
      <c r="C250" s="1156" t="s">
        <v>2894</v>
      </c>
      <c r="D250" s="1157">
        <v>1600000000</v>
      </c>
      <c r="E250" s="1157"/>
      <c r="F250" s="1157"/>
      <c r="G250" s="1157"/>
      <c r="H250" s="1157">
        <v>20000000</v>
      </c>
      <c r="I250" s="1157"/>
      <c r="J250" s="1157"/>
      <c r="K250" s="1157"/>
      <c r="L250" s="1157"/>
      <c r="M250" s="1157">
        <v>20000000</v>
      </c>
      <c r="N250" s="1157">
        <v>1980000000</v>
      </c>
      <c r="O250" s="1157">
        <v>1980000000</v>
      </c>
      <c r="P250" s="1157">
        <v>1980000000</v>
      </c>
      <c r="Q250" s="1157"/>
      <c r="R250" s="1157"/>
      <c r="S250" s="1157"/>
      <c r="T250" s="1157">
        <v>1980000000</v>
      </c>
      <c r="U250" s="1157"/>
      <c r="V250" s="1157">
        <v>3580000000</v>
      </c>
      <c r="W250" s="1178">
        <f t="shared" si="10"/>
        <v>0</v>
      </c>
    </row>
    <row r="251" spans="1:23" s="1161" customFormat="1" ht="36.75" customHeight="1">
      <c r="A251" s="1154" t="s">
        <v>1933</v>
      </c>
      <c r="B251" s="1155" t="s">
        <v>2287</v>
      </c>
      <c r="C251" s="1156" t="s">
        <v>2895</v>
      </c>
      <c r="D251" s="1157">
        <v>1620000000</v>
      </c>
      <c r="E251" s="1157"/>
      <c r="F251" s="1157"/>
      <c r="G251" s="1157"/>
      <c r="H251" s="1157"/>
      <c r="I251" s="1157"/>
      <c r="J251" s="1157"/>
      <c r="K251" s="1157"/>
      <c r="L251" s="1157"/>
      <c r="M251" s="1157"/>
      <c r="N251" s="1157">
        <v>1566000000</v>
      </c>
      <c r="O251" s="1157">
        <v>1558827000</v>
      </c>
      <c r="P251" s="1157">
        <v>1558827000</v>
      </c>
      <c r="Q251" s="1157"/>
      <c r="R251" s="1157"/>
      <c r="S251" s="1157">
        <v>7173000</v>
      </c>
      <c r="T251" s="1157">
        <v>1558827000</v>
      </c>
      <c r="U251" s="1157"/>
      <c r="V251" s="1157">
        <v>3178827000</v>
      </c>
      <c r="W251" s="1178">
        <f t="shared" si="10"/>
        <v>0</v>
      </c>
    </row>
    <row r="252" spans="1:23" s="1161" customFormat="1" ht="36.75" customHeight="1">
      <c r="A252" s="1154" t="s">
        <v>1934</v>
      </c>
      <c r="B252" s="1155" t="s">
        <v>2288</v>
      </c>
      <c r="C252" s="1156" t="s">
        <v>2896</v>
      </c>
      <c r="D252" s="1157">
        <v>1620000000</v>
      </c>
      <c r="E252" s="1157"/>
      <c r="F252" s="1157"/>
      <c r="G252" s="1157"/>
      <c r="H252" s="1157"/>
      <c r="I252" s="1157"/>
      <c r="J252" s="1157"/>
      <c r="K252" s="1157"/>
      <c r="L252" s="1157"/>
      <c r="M252" s="1157"/>
      <c r="N252" s="1157">
        <v>1739000000</v>
      </c>
      <c r="O252" s="1157">
        <v>1738278000</v>
      </c>
      <c r="P252" s="1157">
        <v>1738278000</v>
      </c>
      <c r="Q252" s="1157"/>
      <c r="R252" s="1157"/>
      <c r="S252" s="1157">
        <v>722000</v>
      </c>
      <c r="T252" s="1157">
        <v>1738278000</v>
      </c>
      <c r="U252" s="1157"/>
      <c r="V252" s="1157">
        <v>3358278000</v>
      </c>
      <c r="W252" s="1178">
        <f t="shared" si="10"/>
        <v>0</v>
      </c>
    </row>
    <row r="253" spans="1:23" s="1161" customFormat="1" ht="36.75" customHeight="1">
      <c r="A253" s="1154" t="s">
        <v>1935</v>
      </c>
      <c r="B253" s="1155" t="s">
        <v>2289</v>
      </c>
      <c r="C253" s="1156" t="s">
        <v>2897</v>
      </c>
      <c r="D253" s="1157">
        <v>1890000000</v>
      </c>
      <c r="E253" s="1157"/>
      <c r="F253" s="1157"/>
      <c r="G253" s="1157"/>
      <c r="H253" s="1157"/>
      <c r="I253" s="1157"/>
      <c r="J253" s="1157"/>
      <c r="K253" s="1157"/>
      <c r="L253" s="1157"/>
      <c r="M253" s="1157"/>
      <c r="N253" s="1157">
        <v>2310000000</v>
      </c>
      <c r="O253" s="1157">
        <v>2310000000</v>
      </c>
      <c r="P253" s="1157">
        <v>2310000000</v>
      </c>
      <c r="Q253" s="1157"/>
      <c r="R253" s="1157"/>
      <c r="S253" s="1157"/>
      <c r="T253" s="1157">
        <v>2310000000</v>
      </c>
      <c r="U253" s="1157"/>
      <c r="V253" s="1157">
        <v>4200000000</v>
      </c>
      <c r="W253" s="1178">
        <f t="shared" si="10"/>
        <v>0</v>
      </c>
    </row>
    <row r="254" spans="1:23" s="1161" customFormat="1" ht="36.75" customHeight="1">
      <c r="A254" s="1154" t="s">
        <v>1936</v>
      </c>
      <c r="B254" s="1155" t="s">
        <v>2290</v>
      </c>
      <c r="C254" s="1156" t="s">
        <v>2898</v>
      </c>
      <c r="D254" s="1157">
        <v>3990000000</v>
      </c>
      <c r="E254" s="1157"/>
      <c r="F254" s="1157"/>
      <c r="G254" s="1157"/>
      <c r="H254" s="1157"/>
      <c r="I254" s="1157"/>
      <c r="J254" s="1157"/>
      <c r="K254" s="1157"/>
      <c r="L254" s="1157"/>
      <c r="M254" s="1157"/>
      <c r="N254" s="1157">
        <v>210000000</v>
      </c>
      <c r="O254" s="1157">
        <v>210000000</v>
      </c>
      <c r="P254" s="1157">
        <v>210000000</v>
      </c>
      <c r="Q254" s="1157"/>
      <c r="R254" s="1157"/>
      <c r="S254" s="1157"/>
      <c r="T254" s="1157">
        <v>210000000</v>
      </c>
      <c r="U254" s="1157"/>
      <c r="V254" s="1157">
        <v>4200000000</v>
      </c>
      <c r="W254" s="1178">
        <f t="shared" si="10"/>
        <v>0</v>
      </c>
    </row>
    <row r="255" spans="1:23" s="1161" customFormat="1" ht="36.75" customHeight="1">
      <c r="A255" s="1154" t="s">
        <v>1937</v>
      </c>
      <c r="B255" s="1155" t="s">
        <v>2291</v>
      </c>
      <c r="C255" s="1156" t="s">
        <v>2899</v>
      </c>
      <c r="D255" s="1157">
        <v>1890000000</v>
      </c>
      <c r="E255" s="1157"/>
      <c r="F255" s="1157"/>
      <c r="G255" s="1157"/>
      <c r="H255" s="1157"/>
      <c r="I255" s="1157"/>
      <c r="J255" s="1157"/>
      <c r="K255" s="1157"/>
      <c r="L255" s="1157"/>
      <c r="M255" s="1157"/>
      <c r="N255" s="1157">
        <v>2310000000</v>
      </c>
      <c r="O255" s="1157">
        <v>2310000000</v>
      </c>
      <c r="P255" s="1157">
        <v>2310000000</v>
      </c>
      <c r="Q255" s="1157"/>
      <c r="R255" s="1157"/>
      <c r="S255" s="1157"/>
      <c r="T255" s="1157">
        <v>2310000000</v>
      </c>
      <c r="U255" s="1157"/>
      <c r="V255" s="1157">
        <v>4200000000</v>
      </c>
      <c r="W255" s="1178">
        <f t="shared" si="10"/>
        <v>0</v>
      </c>
    </row>
    <row r="256" spans="1:23" s="1161" customFormat="1" ht="36.75" customHeight="1">
      <c r="A256" s="1154" t="s">
        <v>1938</v>
      </c>
      <c r="B256" s="1155" t="s">
        <v>2292</v>
      </c>
      <c r="C256" s="1156" t="s">
        <v>2900</v>
      </c>
      <c r="D256" s="1157">
        <v>2025000000</v>
      </c>
      <c r="E256" s="1157">
        <v>100000000</v>
      </c>
      <c r="F256" s="1157"/>
      <c r="G256" s="1157">
        <v>100000000</v>
      </c>
      <c r="H256" s="1157"/>
      <c r="I256" s="1157"/>
      <c r="J256" s="1157"/>
      <c r="K256" s="1157"/>
      <c r="L256" s="1157"/>
      <c r="M256" s="1157"/>
      <c r="N256" s="1157">
        <v>2475000000</v>
      </c>
      <c r="O256" s="1157">
        <v>2475000000</v>
      </c>
      <c r="P256" s="1157">
        <v>2247480000</v>
      </c>
      <c r="Q256" s="1157">
        <v>227520000</v>
      </c>
      <c r="R256" s="1157"/>
      <c r="S256" s="1157"/>
      <c r="T256" s="1157">
        <v>2347480000</v>
      </c>
      <c r="U256" s="1157">
        <v>227520000</v>
      </c>
      <c r="V256" s="1157">
        <v>4500000000</v>
      </c>
      <c r="W256" s="1178">
        <f t="shared" si="10"/>
        <v>0</v>
      </c>
    </row>
    <row r="257" spans="1:23" s="1161" customFormat="1" ht="36.75" customHeight="1">
      <c r="A257" s="1154" t="s">
        <v>1939</v>
      </c>
      <c r="B257" s="1155" t="s">
        <v>2293</v>
      </c>
      <c r="C257" s="1156" t="s">
        <v>2901</v>
      </c>
      <c r="D257" s="1157">
        <v>2025000000</v>
      </c>
      <c r="E257" s="1157"/>
      <c r="F257" s="1157"/>
      <c r="G257" s="1157"/>
      <c r="H257" s="1157"/>
      <c r="I257" s="1157"/>
      <c r="J257" s="1157"/>
      <c r="K257" s="1157"/>
      <c r="L257" s="1157"/>
      <c r="M257" s="1157"/>
      <c r="N257" s="1157">
        <v>2475000000</v>
      </c>
      <c r="O257" s="1157">
        <v>2042790000</v>
      </c>
      <c r="P257" s="1157">
        <v>2024848000</v>
      </c>
      <c r="Q257" s="1157">
        <v>17942000</v>
      </c>
      <c r="R257" s="1157"/>
      <c r="S257" s="1157">
        <v>432210000</v>
      </c>
      <c r="T257" s="1157">
        <v>2024848000</v>
      </c>
      <c r="U257" s="1157">
        <v>17942000</v>
      </c>
      <c r="V257" s="1157">
        <v>4067790000</v>
      </c>
      <c r="W257" s="1178">
        <f t="shared" si="10"/>
        <v>0</v>
      </c>
    </row>
    <row r="258" spans="1:23" s="1161" customFormat="1" ht="36.75" customHeight="1">
      <c r="A258" s="1154" t="s">
        <v>1570</v>
      </c>
      <c r="B258" s="1155" t="s">
        <v>2294</v>
      </c>
      <c r="C258" s="1156" t="s">
        <v>2902</v>
      </c>
      <c r="D258" s="1157">
        <v>2025000000</v>
      </c>
      <c r="E258" s="1157"/>
      <c r="F258" s="1157"/>
      <c r="G258" s="1157"/>
      <c r="H258" s="1157"/>
      <c r="I258" s="1157"/>
      <c r="J258" s="1157"/>
      <c r="K258" s="1157"/>
      <c r="L258" s="1157"/>
      <c r="M258" s="1157"/>
      <c r="N258" s="1157">
        <v>2475000000</v>
      </c>
      <c r="O258" s="1157">
        <v>2330340000</v>
      </c>
      <c r="P258" s="1157">
        <v>2330340000</v>
      </c>
      <c r="Q258" s="1157"/>
      <c r="R258" s="1157"/>
      <c r="S258" s="1157">
        <v>144660000</v>
      </c>
      <c r="T258" s="1157">
        <v>2330340000</v>
      </c>
      <c r="U258" s="1157"/>
      <c r="V258" s="1157">
        <v>4355340000</v>
      </c>
      <c r="W258" s="1178">
        <f t="shared" si="10"/>
        <v>0</v>
      </c>
    </row>
    <row r="259" spans="1:23" s="1161" customFormat="1" ht="36.75" customHeight="1">
      <c r="A259" s="1154" t="s">
        <v>1940</v>
      </c>
      <c r="B259" s="1155" t="s">
        <v>2295</v>
      </c>
      <c r="C259" s="1156" t="s">
        <v>2903</v>
      </c>
      <c r="D259" s="1157">
        <v>2160000000</v>
      </c>
      <c r="E259" s="1157"/>
      <c r="F259" s="1157"/>
      <c r="G259" s="1157"/>
      <c r="H259" s="1157"/>
      <c r="I259" s="1157"/>
      <c r="J259" s="1157"/>
      <c r="K259" s="1157"/>
      <c r="L259" s="1157"/>
      <c r="M259" s="1157"/>
      <c r="N259" s="1157">
        <v>2640000000</v>
      </c>
      <c r="O259" s="1157">
        <v>1891763400</v>
      </c>
      <c r="P259" s="1157">
        <v>1840727400</v>
      </c>
      <c r="Q259" s="1157">
        <v>51036000</v>
      </c>
      <c r="R259" s="1157"/>
      <c r="S259" s="1157">
        <v>748236600</v>
      </c>
      <c r="T259" s="1157">
        <v>1840727400</v>
      </c>
      <c r="U259" s="1157">
        <v>51036000</v>
      </c>
      <c r="V259" s="1157">
        <v>4051763400</v>
      </c>
      <c r="W259" s="1178">
        <f t="shared" si="10"/>
        <v>0</v>
      </c>
    </row>
    <row r="260" spans="1:23" s="1161" customFormat="1" ht="36.75" customHeight="1">
      <c r="A260" s="1154" t="s">
        <v>1941</v>
      </c>
      <c r="B260" s="1155" t="s">
        <v>2296</v>
      </c>
      <c r="C260" s="1156" t="s">
        <v>2904</v>
      </c>
      <c r="D260" s="1157">
        <v>2147000000</v>
      </c>
      <c r="E260" s="1157"/>
      <c r="F260" s="1157"/>
      <c r="G260" s="1157"/>
      <c r="H260" s="1157"/>
      <c r="I260" s="1157"/>
      <c r="J260" s="1157"/>
      <c r="K260" s="1157"/>
      <c r="L260" s="1157"/>
      <c r="M260" s="1157"/>
      <c r="N260" s="1157">
        <v>2625000000</v>
      </c>
      <c r="O260" s="1157">
        <v>2547275000</v>
      </c>
      <c r="P260" s="1157">
        <v>2547275000</v>
      </c>
      <c r="Q260" s="1157"/>
      <c r="R260" s="1157"/>
      <c r="S260" s="1157">
        <v>77725000</v>
      </c>
      <c r="T260" s="1157">
        <v>2547275000</v>
      </c>
      <c r="U260" s="1157"/>
      <c r="V260" s="1157">
        <v>4694275000</v>
      </c>
      <c r="W260" s="1178">
        <f t="shared" si="10"/>
        <v>0</v>
      </c>
    </row>
    <row r="261" spans="1:23" s="1161" customFormat="1" ht="36.75" customHeight="1">
      <c r="A261" s="1154" t="s">
        <v>1942</v>
      </c>
      <c r="B261" s="1155" t="s">
        <v>2297</v>
      </c>
      <c r="C261" s="1156" t="s">
        <v>2905</v>
      </c>
      <c r="D261" s="1157">
        <v>2160000000</v>
      </c>
      <c r="E261" s="1157"/>
      <c r="F261" s="1157"/>
      <c r="G261" s="1157"/>
      <c r="H261" s="1157"/>
      <c r="I261" s="1157"/>
      <c r="J261" s="1157"/>
      <c r="K261" s="1157"/>
      <c r="L261" s="1157"/>
      <c r="M261" s="1157"/>
      <c r="N261" s="1157">
        <v>2640000000</v>
      </c>
      <c r="O261" s="1157">
        <v>2640000000</v>
      </c>
      <c r="P261" s="1157">
        <v>2640000000</v>
      </c>
      <c r="Q261" s="1157"/>
      <c r="R261" s="1157"/>
      <c r="S261" s="1157"/>
      <c r="T261" s="1157">
        <v>2640000000</v>
      </c>
      <c r="U261" s="1157"/>
      <c r="V261" s="1157">
        <v>4800000000</v>
      </c>
      <c r="W261" s="1178">
        <f t="shared" si="10"/>
        <v>0</v>
      </c>
    </row>
    <row r="262" spans="1:23" s="1161" customFormat="1" ht="36.75" customHeight="1">
      <c r="A262" s="1154" t="s">
        <v>1943</v>
      </c>
      <c r="B262" s="1155" t="s">
        <v>2298</v>
      </c>
      <c r="C262" s="1156" t="s">
        <v>2906</v>
      </c>
      <c r="D262" s="1157">
        <v>2430000000</v>
      </c>
      <c r="E262" s="1157"/>
      <c r="F262" s="1157"/>
      <c r="G262" s="1157"/>
      <c r="H262" s="1157"/>
      <c r="I262" s="1157"/>
      <c r="J262" s="1157"/>
      <c r="K262" s="1157"/>
      <c r="L262" s="1157"/>
      <c r="M262" s="1157"/>
      <c r="N262" s="1157">
        <v>2970000000</v>
      </c>
      <c r="O262" s="1157">
        <v>2970000000</v>
      </c>
      <c r="P262" s="1157">
        <v>2970000000</v>
      </c>
      <c r="Q262" s="1157"/>
      <c r="R262" s="1157"/>
      <c r="S262" s="1157"/>
      <c r="T262" s="1157">
        <v>2970000000</v>
      </c>
      <c r="U262" s="1157"/>
      <c r="V262" s="1157">
        <v>5400000000</v>
      </c>
      <c r="W262" s="1178">
        <f t="shared" si="10"/>
        <v>0</v>
      </c>
    </row>
    <row r="263" spans="1:23" s="1161" customFormat="1" ht="36.75" customHeight="1">
      <c r="A263" s="1154" t="s">
        <v>1944</v>
      </c>
      <c r="B263" s="1155" t="s">
        <v>2299</v>
      </c>
      <c r="C263" s="1156" t="s">
        <v>2907</v>
      </c>
      <c r="D263" s="1157">
        <v>2565000000</v>
      </c>
      <c r="E263" s="1157"/>
      <c r="F263" s="1157"/>
      <c r="G263" s="1157"/>
      <c r="H263" s="1157"/>
      <c r="I263" s="1157"/>
      <c r="J263" s="1157"/>
      <c r="K263" s="1157"/>
      <c r="L263" s="1157"/>
      <c r="M263" s="1157"/>
      <c r="N263" s="1157">
        <v>3135000000</v>
      </c>
      <c r="O263" s="1157">
        <v>3074398500</v>
      </c>
      <c r="P263" s="1157">
        <v>3074398500</v>
      </c>
      <c r="Q263" s="1157"/>
      <c r="R263" s="1157"/>
      <c r="S263" s="1157">
        <v>60601500</v>
      </c>
      <c r="T263" s="1157">
        <v>3074398500</v>
      </c>
      <c r="U263" s="1157"/>
      <c r="V263" s="1157">
        <v>5639398500</v>
      </c>
      <c r="W263" s="1178">
        <f t="shared" si="10"/>
        <v>0</v>
      </c>
    </row>
    <row r="264" spans="1:23" s="1161" customFormat="1" ht="36.75" customHeight="1">
      <c r="A264" s="1154" t="s">
        <v>1945</v>
      </c>
      <c r="B264" s="1155" t="s">
        <v>2300</v>
      </c>
      <c r="C264" s="1156" t="s">
        <v>2908</v>
      </c>
      <c r="D264" s="1157">
        <v>2700000000</v>
      </c>
      <c r="E264" s="1157"/>
      <c r="F264" s="1157"/>
      <c r="G264" s="1157"/>
      <c r="H264" s="1157"/>
      <c r="I264" s="1157"/>
      <c r="J264" s="1157"/>
      <c r="K264" s="1157"/>
      <c r="L264" s="1157"/>
      <c r="M264" s="1157"/>
      <c r="N264" s="1157">
        <v>3300000000</v>
      </c>
      <c r="O264" s="1157">
        <v>1844071862</v>
      </c>
      <c r="P264" s="1157">
        <v>1844071862</v>
      </c>
      <c r="Q264" s="1157"/>
      <c r="R264" s="1157">
        <v>1455928138</v>
      </c>
      <c r="S264" s="1158"/>
      <c r="T264" s="1157">
        <v>1844071862</v>
      </c>
      <c r="U264" s="1157"/>
      <c r="V264" s="1157">
        <v>4544071862</v>
      </c>
      <c r="W264" s="1178">
        <f t="shared" si="10"/>
        <v>0</v>
      </c>
    </row>
    <row r="265" spans="1:23" s="1161" customFormat="1" ht="36.75" customHeight="1">
      <c r="A265" s="1154" t="s">
        <v>1946</v>
      </c>
      <c r="B265" s="1155" t="s">
        <v>2168</v>
      </c>
      <c r="C265" s="1156" t="s">
        <v>2909</v>
      </c>
      <c r="D265" s="1157">
        <v>2651000000</v>
      </c>
      <c r="E265" s="1157"/>
      <c r="F265" s="1157"/>
      <c r="G265" s="1157"/>
      <c r="H265" s="1157"/>
      <c r="I265" s="1157"/>
      <c r="J265" s="1157"/>
      <c r="K265" s="1157"/>
      <c r="L265" s="1157"/>
      <c r="M265" s="1157"/>
      <c r="N265" s="1157">
        <v>3300000000</v>
      </c>
      <c r="O265" s="1157">
        <v>3300000000</v>
      </c>
      <c r="P265" s="1157">
        <v>3300000000</v>
      </c>
      <c r="Q265" s="1157"/>
      <c r="R265" s="1157"/>
      <c r="S265" s="1157"/>
      <c r="T265" s="1157">
        <v>3300000000</v>
      </c>
      <c r="U265" s="1157"/>
      <c r="V265" s="1157">
        <v>5951000000</v>
      </c>
      <c r="W265" s="1178">
        <f t="shared" si="10"/>
        <v>0</v>
      </c>
    </row>
    <row r="266" spans="1:23" s="1161" customFormat="1" ht="36.75" customHeight="1">
      <c r="A266" s="1154" t="s">
        <v>1947</v>
      </c>
      <c r="B266" s="1155" t="s">
        <v>2169</v>
      </c>
      <c r="C266" s="1156" t="s">
        <v>2910</v>
      </c>
      <c r="D266" s="1157"/>
      <c r="E266" s="1157"/>
      <c r="F266" s="1157"/>
      <c r="G266" s="1157"/>
      <c r="H266" s="1157"/>
      <c r="I266" s="1157"/>
      <c r="J266" s="1157"/>
      <c r="K266" s="1157"/>
      <c r="L266" s="1157"/>
      <c r="M266" s="1157"/>
      <c r="N266" s="1157">
        <v>3653000000</v>
      </c>
      <c r="O266" s="1157">
        <v>3653000000</v>
      </c>
      <c r="P266" s="1157">
        <v>3653000000</v>
      </c>
      <c r="Q266" s="1157"/>
      <c r="R266" s="1157"/>
      <c r="S266" s="1157"/>
      <c r="T266" s="1157">
        <v>3653000000</v>
      </c>
      <c r="U266" s="1157"/>
      <c r="V266" s="1157">
        <v>3653000000</v>
      </c>
      <c r="W266" s="1178">
        <f t="shared" si="10"/>
        <v>0</v>
      </c>
    </row>
    <row r="267" spans="1:23" s="1161" customFormat="1" ht="36.75" customHeight="1">
      <c r="A267" s="1154" t="s">
        <v>1948</v>
      </c>
      <c r="B267" s="1155" t="s">
        <v>2170</v>
      </c>
      <c r="C267" s="1156" t="s">
        <v>2911</v>
      </c>
      <c r="D267" s="1157"/>
      <c r="E267" s="1157"/>
      <c r="F267" s="1157"/>
      <c r="G267" s="1157"/>
      <c r="H267" s="1157"/>
      <c r="I267" s="1157"/>
      <c r="J267" s="1157"/>
      <c r="K267" s="1157"/>
      <c r="L267" s="1157"/>
      <c r="M267" s="1157"/>
      <c r="N267" s="1157">
        <v>3696000000</v>
      </c>
      <c r="O267" s="1157">
        <v>3696000000</v>
      </c>
      <c r="P267" s="1157">
        <v>3696000000</v>
      </c>
      <c r="Q267" s="1157"/>
      <c r="R267" s="1157"/>
      <c r="S267" s="1157"/>
      <c r="T267" s="1157">
        <v>3696000000</v>
      </c>
      <c r="U267" s="1157"/>
      <c r="V267" s="1157">
        <v>3696000000</v>
      </c>
      <c r="W267" s="1178">
        <f t="shared" ref="W267:W330" si="11">N267-O267-R267-S267</f>
        <v>0</v>
      </c>
    </row>
    <row r="268" spans="1:23" s="1161" customFormat="1" ht="36.75" customHeight="1">
      <c r="A268" s="1154" t="s">
        <v>955</v>
      </c>
      <c r="B268" s="1155" t="s">
        <v>2171</v>
      </c>
      <c r="C268" s="1156" t="s">
        <v>2912</v>
      </c>
      <c r="D268" s="1157">
        <v>3240000000</v>
      </c>
      <c r="E268" s="1157"/>
      <c r="F268" s="1157"/>
      <c r="G268" s="1157"/>
      <c r="H268" s="1157"/>
      <c r="I268" s="1157"/>
      <c r="J268" s="1157"/>
      <c r="K268" s="1157"/>
      <c r="L268" s="1157"/>
      <c r="M268" s="1157"/>
      <c r="N268" s="1157">
        <v>360000000</v>
      </c>
      <c r="O268" s="1157">
        <v>360000000</v>
      </c>
      <c r="P268" s="1157">
        <v>360000000</v>
      </c>
      <c r="Q268" s="1157"/>
      <c r="R268" s="1157"/>
      <c r="S268" s="1157"/>
      <c r="T268" s="1157">
        <v>360000000</v>
      </c>
      <c r="U268" s="1157"/>
      <c r="V268" s="1157">
        <v>3600000000</v>
      </c>
      <c r="W268" s="1178">
        <f t="shared" si="11"/>
        <v>0</v>
      </c>
    </row>
    <row r="269" spans="1:23" s="1161" customFormat="1" ht="36.75" customHeight="1">
      <c r="A269" s="1154" t="s">
        <v>1949</v>
      </c>
      <c r="B269" s="1155" t="s">
        <v>2172</v>
      </c>
      <c r="C269" s="1156" t="s">
        <v>2913</v>
      </c>
      <c r="D269" s="1157">
        <v>4050000000</v>
      </c>
      <c r="E269" s="1157">
        <v>2611382000</v>
      </c>
      <c r="F269" s="1157"/>
      <c r="G269" s="1157">
        <v>2611382000</v>
      </c>
      <c r="H269" s="1157"/>
      <c r="I269" s="1157"/>
      <c r="J269" s="1157"/>
      <c r="K269" s="1157"/>
      <c r="L269" s="1157"/>
      <c r="M269" s="1157"/>
      <c r="N269" s="1157">
        <v>4950000000</v>
      </c>
      <c r="O269" s="1157">
        <v>4950000000</v>
      </c>
      <c r="P269" s="1157">
        <v>4565106000</v>
      </c>
      <c r="Q269" s="1157">
        <v>384894000</v>
      </c>
      <c r="R269" s="1157"/>
      <c r="S269" s="1157"/>
      <c r="T269" s="1157">
        <v>7176488000</v>
      </c>
      <c r="U269" s="1157">
        <v>384894000</v>
      </c>
      <c r="V269" s="1157">
        <v>9000000000</v>
      </c>
      <c r="W269" s="1178">
        <f t="shared" si="11"/>
        <v>0</v>
      </c>
    </row>
    <row r="270" spans="1:23" s="1161" customFormat="1" ht="36.75" customHeight="1">
      <c r="A270" s="1154" t="s">
        <v>956</v>
      </c>
      <c r="B270" s="1155" t="s">
        <v>2173</v>
      </c>
      <c r="C270" s="1156" t="s">
        <v>2914</v>
      </c>
      <c r="D270" s="1157">
        <v>4050000000</v>
      </c>
      <c r="E270" s="1157">
        <v>3574350000</v>
      </c>
      <c r="F270" s="1157">
        <v>0</v>
      </c>
      <c r="G270" s="1157">
        <v>1024350000</v>
      </c>
      <c r="H270" s="1157">
        <v>0</v>
      </c>
      <c r="I270" s="1157">
        <v>0</v>
      </c>
      <c r="J270" s="1157">
        <v>0</v>
      </c>
      <c r="K270" s="1157">
        <v>0</v>
      </c>
      <c r="L270" s="1157">
        <v>0</v>
      </c>
      <c r="M270" s="1157">
        <v>0</v>
      </c>
      <c r="N270" s="1157">
        <v>4950000000</v>
      </c>
      <c r="O270" s="1157">
        <v>1016481000</v>
      </c>
      <c r="P270" s="1157">
        <v>1016481000</v>
      </c>
      <c r="Q270" s="1157">
        <v>0</v>
      </c>
      <c r="R270" s="1157">
        <v>3933519000</v>
      </c>
      <c r="S270" s="1158"/>
      <c r="T270" s="1157">
        <v>2040831000</v>
      </c>
      <c r="U270" s="1157">
        <v>2550000000</v>
      </c>
      <c r="V270" s="1157">
        <v>5066481000</v>
      </c>
      <c r="W270" s="1178">
        <f t="shared" si="11"/>
        <v>0</v>
      </c>
    </row>
    <row r="271" spans="1:23" s="1161" customFormat="1" ht="36.75" customHeight="1">
      <c r="A271" s="1154" t="s">
        <v>352</v>
      </c>
      <c r="B271" s="1155" t="s">
        <v>2262</v>
      </c>
      <c r="C271" s="1156" t="s">
        <v>2753</v>
      </c>
      <c r="D271" s="1157">
        <v>5265000000</v>
      </c>
      <c r="E271" s="1157">
        <v>1504205000</v>
      </c>
      <c r="F271" s="1157"/>
      <c r="G271" s="1157">
        <v>1504205000</v>
      </c>
      <c r="H271" s="1157"/>
      <c r="I271" s="1157"/>
      <c r="J271" s="1157"/>
      <c r="K271" s="1157"/>
      <c r="L271" s="1157"/>
      <c r="M271" s="1157"/>
      <c r="N271" s="1157"/>
      <c r="O271" s="1157"/>
      <c r="P271" s="1157"/>
      <c r="Q271" s="1157"/>
      <c r="R271" s="1157"/>
      <c r="S271" s="1157"/>
      <c r="T271" s="1157">
        <v>1504205000</v>
      </c>
      <c r="U271" s="1157"/>
      <c r="V271" s="1157">
        <v>5265000000</v>
      </c>
      <c r="W271" s="1178">
        <f t="shared" si="11"/>
        <v>0</v>
      </c>
    </row>
    <row r="272" spans="1:23" s="1161" customFormat="1" ht="36.75" customHeight="1">
      <c r="A272" s="1154" t="s">
        <v>1950</v>
      </c>
      <c r="B272" s="1155" t="s">
        <v>2915</v>
      </c>
      <c r="C272" s="1156" t="s">
        <v>2916</v>
      </c>
      <c r="D272" s="1157"/>
      <c r="E272" s="1157"/>
      <c r="F272" s="1157"/>
      <c r="G272" s="1157"/>
      <c r="H272" s="1157">
        <v>5400000000</v>
      </c>
      <c r="I272" s="1157">
        <v>5255441000</v>
      </c>
      <c r="J272" s="1157">
        <v>996339000</v>
      </c>
      <c r="K272" s="1157">
        <v>4259102000</v>
      </c>
      <c r="L272" s="1157"/>
      <c r="M272" s="1157">
        <v>144559000</v>
      </c>
      <c r="N272" s="1157">
        <v>6600000000</v>
      </c>
      <c r="O272" s="1157">
        <v>5145119000</v>
      </c>
      <c r="P272" s="1157">
        <v>119934000</v>
      </c>
      <c r="Q272" s="1157">
        <v>5025185000</v>
      </c>
      <c r="R272" s="1157">
        <v>1454881000</v>
      </c>
      <c r="S272" s="1158"/>
      <c r="T272" s="1157">
        <v>1116273000</v>
      </c>
      <c r="U272" s="1157">
        <v>9284287000</v>
      </c>
      <c r="V272" s="1157">
        <v>10400560000</v>
      </c>
      <c r="W272" s="1178">
        <f t="shared" si="11"/>
        <v>0</v>
      </c>
    </row>
    <row r="273" spans="1:23" s="1161" customFormat="1" ht="36.75" customHeight="1">
      <c r="A273" s="1154" t="s">
        <v>1951</v>
      </c>
      <c r="B273" s="1155" t="s">
        <v>2174</v>
      </c>
      <c r="C273" s="1156" t="s">
        <v>2917</v>
      </c>
      <c r="D273" s="1157">
        <v>12907802193</v>
      </c>
      <c r="E273" s="1157">
        <v>6164257500</v>
      </c>
      <c r="F273" s="1157"/>
      <c r="G273" s="1157">
        <v>6164257500</v>
      </c>
      <c r="H273" s="1157">
        <v>52197807</v>
      </c>
      <c r="I273" s="1157">
        <v>52197807</v>
      </c>
      <c r="J273" s="1157">
        <v>52197807</v>
      </c>
      <c r="K273" s="1157"/>
      <c r="L273" s="1157"/>
      <c r="M273" s="1157"/>
      <c r="N273" s="1157">
        <v>15840000000</v>
      </c>
      <c r="O273" s="1157">
        <v>14227325798</v>
      </c>
      <c r="P273" s="1157">
        <v>10490361713</v>
      </c>
      <c r="Q273" s="1157">
        <v>3736964085</v>
      </c>
      <c r="R273" s="1157">
        <v>1612674202</v>
      </c>
      <c r="S273" s="1158"/>
      <c r="T273" s="1157">
        <v>16706817020</v>
      </c>
      <c r="U273" s="1157">
        <v>3736964085</v>
      </c>
      <c r="V273" s="1157">
        <v>27187325798</v>
      </c>
      <c r="W273" s="1178">
        <f t="shared" si="11"/>
        <v>0</v>
      </c>
    </row>
    <row r="274" spans="1:23" s="1161" customFormat="1" ht="36.75" customHeight="1">
      <c r="A274" s="1154" t="s">
        <v>1952</v>
      </c>
      <c r="B274" s="1155" t="s">
        <v>1216</v>
      </c>
      <c r="C274" s="1156" t="s">
        <v>2918</v>
      </c>
      <c r="D274" s="1157">
        <v>36600998400</v>
      </c>
      <c r="E274" s="1157">
        <v>5610828000</v>
      </c>
      <c r="F274" s="1157">
        <v>0</v>
      </c>
      <c r="G274" s="1157">
        <v>5194829000</v>
      </c>
      <c r="H274" s="1157">
        <v>0</v>
      </c>
      <c r="I274" s="1157">
        <v>0</v>
      </c>
      <c r="J274" s="1157">
        <v>0</v>
      </c>
      <c r="K274" s="1157">
        <v>0</v>
      </c>
      <c r="L274" s="1157">
        <v>0</v>
      </c>
      <c r="M274" s="1157">
        <v>0</v>
      </c>
      <c r="N274" s="1157">
        <v>19100000000</v>
      </c>
      <c r="O274" s="1157">
        <v>3585438500</v>
      </c>
      <c r="P274" s="1157">
        <v>3585438500</v>
      </c>
      <c r="Q274" s="1157">
        <v>0</v>
      </c>
      <c r="R274" s="1157">
        <v>15514561500</v>
      </c>
      <c r="S274" s="1158"/>
      <c r="T274" s="1157">
        <v>8780267500</v>
      </c>
      <c r="U274" s="1157">
        <v>416000000</v>
      </c>
      <c r="V274" s="1157">
        <v>40186437900</v>
      </c>
      <c r="W274" s="1178">
        <f t="shared" si="11"/>
        <v>0</v>
      </c>
    </row>
    <row r="275" spans="1:23" s="1161" customFormat="1" ht="36.75" customHeight="1">
      <c r="A275" s="1154" t="s">
        <v>1953</v>
      </c>
      <c r="B275" s="1155" t="s">
        <v>1209</v>
      </c>
      <c r="C275" s="1156" t="s">
        <v>2757</v>
      </c>
      <c r="D275" s="1157">
        <v>3687000000</v>
      </c>
      <c r="E275" s="1157">
        <v>0</v>
      </c>
      <c r="F275" s="1157">
        <v>0</v>
      </c>
      <c r="G275" s="1157">
        <v>0</v>
      </c>
      <c r="H275" s="1157">
        <v>0</v>
      </c>
      <c r="I275" s="1157">
        <v>0</v>
      </c>
      <c r="J275" s="1157">
        <v>0</v>
      </c>
      <c r="K275" s="1157">
        <v>0</v>
      </c>
      <c r="L275" s="1157">
        <v>0</v>
      </c>
      <c r="M275" s="1157">
        <v>0</v>
      </c>
      <c r="N275" s="1157">
        <v>2093000000</v>
      </c>
      <c r="O275" s="1157">
        <f>P275+Q275</f>
        <v>2024865400</v>
      </c>
      <c r="P275" s="1157">
        <f>2050705400-25840000</f>
        <v>2024865400</v>
      </c>
      <c r="Q275" s="1157">
        <v>0</v>
      </c>
      <c r="R275" s="1157">
        <v>0</v>
      </c>
      <c r="S275" s="1157">
        <f>N275-O275</f>
        <v>68134600</v>
      </c>
      <c r="T275" s="1157">
        <f>2050705400-25840000</f>
        <v>2024865400</v>
      </c>
      <c r="U275" s="1157">
        <v>0</v>
      </c>
      <c r="V275" s="1157">
        <f>5737705400-25840000</f>
        <v>5711865400</v>
      </c>
      <c r="W275" s="1178">
        <f t="shared" si="11"/>
        <v>0</v>
      </c>
    </row>
    <row r="276" spans="1:23" s="1161" customFormat="1" ht="36.75" customHeight="1">
      <c r="A276" s="1154" t="s">
        <v>1954</v>
      </c>
      <c r="B276" s="1155" t="s">
        <v>1208</v>
      </c>
      <c r="C276" s="1156" t="s">
        <v>2919</v>
      </c>
      <c r="D276" s="1157">
        <v>3435000000</v>
      </c>
      <c r="E276" s="1157"/>
      <c r="F276" s="1157"/>
      <c r="G276" s="1157"/>
      <c r="H276" s="1157"/>
      <c r="I276" s="1157"/>
      <c r="J276" s="1157"/>
      <c r="K276" s="1157"/>
      <c r="L276" s="1157"/>
      <c r="M276" s="1157"/>
      <c r="N276" s="1157">
        <v>2770000000</v>
      </c>
      <c r="O276" s="1157">
        <v>2769281000</v>
      </c>
      <c r="P276" s="1157">
        <v>2769281000</v>
      </c>
      <c r="Q276" s="1157"/>
      <c r="R276" s="1157"/>
      <c r="S276" s="1157">
        <v>719000</v>
      </c>
      <c r="T276" s="1157">
        <v>2769281000</v>
      </c>
      <c r="U276" s="1157"/>
      <c r="V276" s="1157">
        <v>6204281000</v>
      </c>
      <c r="W276" s="1178">
        <f t="shared" si="11"/>
        <v>0</v>
      </c>
    </row>
    <row r="277" spans="1:23" s="1161" customFormat="1" ht="36.75" customHeight="1">
      <c r="A277" s="1154" t="s">
        <v>839</v>
      </c>
      <c r="B277" s="1155" t="s">
        <v>2175</v>
      </c>
      <c r="C277" s="1156" t="s">
        <v>2920</v>
      </c>
      <c r="D277" s="1157"/>
      <c r="E277" s="1157"/>
      <c r="F277" s="1157"/>
      <c r="G277" s="1157"/>
      <c r="H277" s="1157"/>
      <c r="I277" s="1157"/>
      <c r="J277" s="1157"/>
      <c r="K277" s="1157"/>
      <c r="L277" s="1157"/>
      <c r="M277" s="1157"/>
      <c r="N277" s="1157">
        <v>2000000000</v>
      </c>
      <c r="O277" s="1157">
        <v>2000000000</v>
      </c>
      <c r="P277" s="1157">
        <v>2000000000</v>
      </c>
      <c r="Q277" s="1157"/>
      <c r="R277" s="1157"/>
      <c r="S277" s="1157"/>
      <c r="T277" s="1157">
        <v>2000000000</v>
      </c>
      <c r="U277" s="1157"/>
      <c r="V277" s="1157">
        <v>2000000000</v>
      </c>
      <c r="W277" s="1178">
        <f t="shared" si="11"/>
        <v>0</v>
      </c>
    </row>
    <row r="278" spans="1:23" s="1161" customFormat="1" ht="36.75" customHeight="1">
      <c r="A278" s="1154" t="s">
        <v>840</v>
      </c>
      <c r="B278" s="1155" t="s">
        <v>2176</v>
      </c>
      <c r="C278" s="1156" t="s">
        <v>2921</v>
      </c>
      <c r="D278" s="1157">
        <v>4500000000</v>
      </c>
      <c r="E278" s="1157">
        <v>629828000</v>
      </c>
      <c r="F278" s="1157"/>
      <c r="G278" s="1157">
        <v>629828000</v>
      </c>
      <c r="H278" s="1157"/>
      <c r="I278" s="1157"/>
      <c r="J278" s="1157"/>
      <c r="K278" s="1157"/>
      <c r="L278" s="1157"/>
      <c r="M278" s="1157"/>
      <c r="N278" s="1157">
        <v>6000000000</v>
      </c>
      <c r="O278" s="1157">
        <v>4539764000</v>
      </c>
      <c r="P278" s="1157">
        <v>3997026000</v>
      </c>
      <c r="Q278" s="1157">
        <v>542738000</v>
      </c>
      <c r="R278" s="1157">
        <v>1460236000</v>
      </c>
      <c r="S278" s="1158"/>
      <c r="T278" s="1157">
        <v>4626854000</v>
      </c>
      <c r="U278" s="1157">
        <v>542738000</v>
      </c>
      <c r="V278" s="1157">
        <v>9039764000</v>
      </c>
      <c r="W278" s="1178">
        <f t="shared" si="11"/>
        <v>0</v>
      </c>
    </row>
    <row r="279" spans="1:23" s="1161" customFormat="1" ht="36.75" customHeight="1">
      <c r="A279" s="1154" t="s">
        <v>1508</v>
      </c>
      <c r="B279" s="1155" t="s">
        <v>2177</v>
      </c>
      <c r="C279" s="1156" t="s">
        <v>2922</v>
      </c>
      <c r="D279" s="1157"/>
      <c r="E279" s="1157"/>
      <c r="F279" s="1157"/>
      <c r="G279" s="1157"/>
      <c r="H279" s="1157"/>
      <c r="I279" s="1157"/>
      <c r="J279" s="1157"/>
      <c r="K279" s="1157"/>
      <c r="L279" s="1157"/>
      <c r="M279" s="1157"/>
      <c r="N279" s="1157">
        <v>3600000000</v>
      </c>
      <c r="O279" s="1157">
        <v>1100739000</v>
      </c>
      <c r="P279" s="1157">
        <v>1100739000</v>
      </c>
      <c r="Q279" s="1157"/>
      <c r="R279" s="1157"/>
      <c r="S279" s="1157">
        <v>2499261000</v>
      </c>
      <c r="T279" s="1157">
        <v>1100739000</v>
      </c>
      <c r="U279" s="1157"/>
      <c r="V279" s="1157">
        <v>1100739000</v>
      </c>
      <c r="W279" s="1178">
        <f t="shared" si="11"/>
        <v>0</v>
      </c>
    </row>
    <row r="280" spans="1:23" s="1161" customFormat="1" ht="36.75" customHeight="1">
      <c r="A280" s="1154" t="s">
        <v>1540</v>
      </c>
      <c r="B280" s="1155" t="s">
        <v>2178</v>
      </c>
      <c r="C280" s="1156" t="s">
        <v>2923</v>
      </c>
      <c r="D280" s="1157">
        <v>3563613200</v>
      </c>
      <c r="E280" s="1157">
        <v>3334762200</v>
      </c>
      <c r="F280" s="1157"/>
      <c r="G280" s="1157">
        <v>3282485200</v>
      </c>
      <c r="H280" s="1157">
        <v>36386800</v>
      </c>
      <c r="I280" s="1157">
        <v>36386800</v>
      </c>
      <c r="J280" s="1157">
        <v>36386800</v>
      </c>
      <c r="K280" s="1157"/>
      <c r="L280" s="1157"/>
      <c r="M280" s="1157"/>
      <c r="N280" s="1157">
        <v>4800000000</v>
      </c>
      <c r="O280" s="1157">
        <v>4800000000</v>
      </c>
      <c r="P280" s="1157">
        <v>4800000000</v>
      </c>
      <c r="Q280" s="1157"/>
      <c r="R280" s="1157"/>
      <c r="S280" s="1157"/>
      <c r="T280" s="1157">
        <v>8118872000</v>
      </c>
      <c r="U280" s="1157">
        <v>52277000</v>
      </c>
      <c r="V280" s="1157">
        <v>8400000000</v>
      </c>
      <c r="W280" s="1178">
        <f t="shared" si="11"/>
        <v>0</v>
      </c>
    </row>
    <row r="281" spans="1:23" s="1161" customFormat="1" ht="36.75" customHeight="1">
      <c r="A281" s="1154" t="s">
        <v>838</v>
      </c>
      <c r="B281" s="1155" t="s">
        <v>2179</v>
      </c>
      <c r="C281" s="1156" t="s">
        <v>2924</v>
      </c>
      <c r="D281" s="1157"/>
      <c r="E281" s="1157"/>
      <c r="F281" s="1157"/>
      <c r="G281" s="1157"/>
      <c r="H281" s="1157"/>
      <c r="I281" s="1157"/>
      <c r="J281" s="1157"/>
      <c r="K281" s="1157"/>
      <c r="L281" s="1157"/>
      <c r="M281" s="1157"/>
      <c r="N281" s="1157">
        <v>1440000000</v>
      </c>
      <c r="O281" s="1157">
        <v>1440000000</v>
      </c>
      <c r="P281" s="1157">
        <v>1440000000</v>
      </c>
      <c r="Q281" s="1157"/>
      <c r="R281" s="1157"/>
      <c r="S281" s="1157"/>
      <c r="T281" s="1157">
        <v>1440000000</v>
      </c>
      <c r="U281" s="1157"/>
      <c r="V281" s="1157">
        <v>1440000000</v>
      </c>
      <c r="W281" s="1178">
        <f t="shared" si="11"/>
        <v>0</v>
      </c>
    </row>
    <row r="282" spans="1:23" s="1161" customFormat="1" ht="36.75" customHeight="1">
      <c r="A282" s="1154" t="s">
        <v>959</v>
      </c>
      <c r="B282" s="1155" t="s">
        <v>2180</v>
      </c>
      <c r="C282" s="1156" t="s">
        <v>2925</v>
      </c>
      <c r="D282" s="1157"/>
      <c r="E282" s="1157"/>
      <c r="F282" s="1157"/>
      <c r="G282" s="1157"/>
      <c r="H282" s="1157"/>
      <c r="I282" s="1157"/>
      <c r="J282" s="1157"/>
      <c r="K282" s="1157"/>
      <c r="L282" s="1157"/>
      <c r="M282" s="1157"/>
      <c r="N282" s="1157">
        <v>960000000</v>
      </c>
      <c r="O282" s="1157">
        <v>960000000</v>
      </c>
      <c r="P282" s="1157">
        <v>960000000</v>
      </c>
      <c r="Q282" s="1157"/>
      <c r="R282" s="1157"/>
      <c r="S282" s="1157"/>
      <c r="T282" s="1157">
        <v>960000000</v>
      </c>
      <c r="U282" s="1157"/>
      <c r="V282" s="1157">
        <v>960000000</v>
      </c>
      <c r="W282" s="1178">
        <f t="shared" si="11"/>
        <v>0</v>
      </c>
    </row>
    <row r="283" spans="1:23" s="1161" customFormat="1" ht="36.75" customHeight="1">
      <c r="A283" s="1154" t="s">
        <v>1955</v>
      </c>
      <c r="B283" s="1155" t="s">
        <v>2181</v>
      </c>
      <c r="C283" s="1156" t="s">
        <v>2926</v>
      </c>
      <c r="D283" s="1157">
        <v>2430000000</v>
      </c>
      <c r="E283" s="1157">
        <v>2215000000</v>
      </c>
      <c r="F283" s="1157">
        <v>0</v>
      </c>
      <c r="G283" s="1157">
        <v>2215000000</v>
      </c>
      <c r="H283" s="1157">
        <v>0</v>
      </c>
      <c r="I283" s="1157">
        <v>0</v>
      </c>
      <c r="J283" s="1157">
        <v>0</v>
      </c>
      <c r="K283" s="1157">
        <v>0</v>
      </c>
      <c r="L283" s="1157">
        <v>0</v>
      </c>
      <c r="M283" s="1157">
        <v>0</v>
      </c>
      <c r="N283" s="1157">
        <v>5740000000</v>
      </c>
      <c r="O283" s="1157">
        <v>5740000000</v>
      </c>
      <c r="P283" s="1157">
        <v>5740000000</v>
      </c>
      <c r="Q283" s="1157">
        <v>0</v>
      </c>
      <c r="R283" s="1157">
        <v>0</v>
      </c>
      <c r="S283" s="1157">
        <v>0</v>
      </c>
      <c r="T283" s="1157">
        <v>7955000000</v>
      </c>
      <c r="U283" s="1157">
        <v>0</v>
      </c>
      <c r="V283" s="1157">
        <v>8170000000</v>
      </c>
      <c r="W283" s="1178">
        <f t="shared" si="11"/>
        <v>0</v>
      </c>
    </row>
    <row r="284" spans="1:23" s="1161" customFormat="1" ht="36.75" customHeight="1">
      <c r="A284" s="1154" t="s">
        <v>960</v>
      </c>
      <c r="B284" s="1155" t="s">
        <v>2182</v>
      </c>
      <c r="C284" s="1156" t="s">
        <v>2927</v>
      </c>
      <c r="D284" s="1157"/>
      <c r="E284" s="1157"/>
      <c r="F284" s="1157"/>
      <c r="G284" s="1157"/>
      <c r="H284" s="1157"/>
      <c r="I284" s="1157"/>
      <c r="J284" s="1157"/>
      <c r="K284" s="1157"/>
      <c r="L284" s="1157"/>
      <c r="M284" s="1157"/>
      <c r="N284" s="1157">
        <v>1200000000</v>
      </c>
      <c r="O284" s="1157">
        <v>1200000000</v>
      </c>
      <c r="P284" s="1157">
        <v>1200000000</v>
      </c>
      <c r="Q284" s="1157"/>
      <c r="R284" s="1157"/>
      <c r="S284" s="1157"/>
      <c r="T284" s="1157">
        <v>1200000000</v>
      </c>
      <c r="U284" s="1157"/>
      <c r="V284" s="1157">
        <v>1200000000</v>
      </c>
      <c r="W284" s="1178">
        <f t="shared" si="11"/>
        <v>0</v>
      </c>
    </row>
    <row r="285" spans="1:23" s="1161" customFormat="1" ht="36.75" customHeight="1">
      <c r="A285" s="1154" t="s">
        <v>1956</v>
      </c>
      <c r="B285" s="1155" t="s">
        <v>2183</v>
      </c>
      <c r="C285" s="1156" t="s">
        <v>2928</v>
      </c>
      <c r="D285" s="1157"/>
      <c r="E285" s="1157"/>
      <c r="F285" s="1157"/>
      <c r="G285" s="1157"/>
      <c r="H285" s="1157"/>
      <c r="I285" s="1157"/>
      <c r="J285" s="1157"/>
      <c r="K285" s="1157"/>
      <c r="L285" s="1157"/>
      <c r="M285" s="1157"/>
      <c r="N285" s="1157">
        <v>4200000000</v>
      </c>
      <c r="O285" s="1157">
        <v>4200000000</v>
      </c>
      <c r="P285" s="1157">
        <v>4200000000</v>
      </c>
      <c r="Q285" s="1157"/>
      <c r="R285" s="1157"/>
      <c r="S285" s="1157"/>
      <c r="T285" s="1157">
        <v>4200000000</v>
      </c>
      <c r="U285" s="1157"/>
      <c r="V285" s="1157">
        <v>4200000000</v>
      </c>
      <c r="W285" s="1178">
        <f t="shared" si="11"/>
        <v>0</v>
      </c>
    </row>
    <row r="286" spans="1:23" s="1161" customFormat="1" ht="36.75" customHeight="1">
      <c r="A286" s="1154" t="s">
        <v>303</v>
      </c>
      <c r="B286" s="1155" t="s">
        <v>2184</v>
      </c>
      <c r="C286" s="1156" t="s">
        <v>2929</v>
      </c>
      <c r="D286" s="1157">
        <v>1080000000</v>
      </c>
      <c r="E286" s="1157">
        <v>15000000</v>
      </c>
      <c r="F286" s="1157">
        <v>0</v>
      </c>
      <c r="G286" s="1157">
        <v>15000000</v>
      </c>
      <c r="H286" s="1157">
        <v>0</v>
      </c>
      <c r="I286" s="1157">
        <v>0</v>
      </c>
      <c r="J286" s="1157">
        <v>0</v>
      </c>
      <c r="K286" s="1157">
        <v>0</v>
      </c>
      <c r="L286" s="1157">
        <v>0</v>
      </c>
      <c r="M286" s="1157">
        <v>0</v>
      </c>
      <c r="N286" s="1157">
        <v>1440000000</v>
      </c>
      <c r="O286" s="1157">
        <v>1413000000</v>
      </c>
      <c r="P286" s="1157">
        <v>1413000000</v>
      </c>
      <c r="Q286" s="1157">
        <v>0</v>
      </c>
      <c r="R286" s="1157">
        <v>0</v>
      </c>
      <c r="S286" s="1157">
        <v>27000000</v>
      </c>
      <c r="T286" s="1157">
        <v>1428000000</v>
      </c>
      <c r="U286" s="1157">
        <v>0</v>
      </c>
      <c r="V286" s="1157">
        <v>2493000000</v>
      </c>
      <c r="W286" s="1178">
        <f t="shared" si="11"/>
        <v>0</v>
      </c>
    </row>
    <row r="287" spans="1:23" s="1161" customFormat="1" ht="36.75" customHeight="1">
      <c r="A287" s="1154" t="s">
        <v>353</v>
      </c>
      <c r="B287" s="1155" t="s">
        <v>2185</v>
      </c>
      <c r="C287" s="1156" t="s">
        <v>2930</v>
      </c>
      <c r="D287" s="1157">
        <v>100000000</v>
      </c>
      <c r="E287" s="1157"/>
      <c r="F287" s="1157"/>
      <c r="G287" s="1157"/>
      <c r="H287" s="1157">
        <v>584000000</v>
      </c>
      <c r="I287" s="1157">
        <v>584000000</v>
      </c>
      <c r="J287" s="1157"/>
      <c r="K287" s="1157">
        <v>584000000</v>
      </c>
      <c r="L287" s="1157"/>
      <c r="M287" s="1157"/>
      <c r="N287" s="1157">
        <v>665000000</v>
      </c>
      <c r="O287" s="1157">
        <v>406000000</v>
      </c>
      <c r="P287" s="1157"/>
      <c r="Q287" s="1157">
        <v>406000000</v>
      </c>
      <c r="R287" s="1157">
        <v>259000000</v>
      </c>
      <c r="S287" s="1158"/>
      <c r="T287" s="1157"/>
      <c r="U287" s="1157">
        <v>990000000</v>
      </c>
      <c r="V287" s="1157">
        <v>1090000000</v>
      </c>
      <c r="W287" s="1178">
        <f t="shared" si="11"/>
        <v>0</v>
      </c>
    </row>
    <row r="288" spans="1:23" s="1161" customFormat="1" ht="36.75" customHeight="1">
      <c r="A288" s="1154" t="s">
        <v>304</v>
      </c>
      <c r="B288" s="1155" t="s">
        <v>2186</v>
      </c>
      <c r="C288" s="1156" t="s">
        <v>2931</v>
      </c>
      <c r="D288" s="1157">
        <v>1080000000</v>
      </c>
      <c r="E288" s="1157">
        <v>30536000</v>
      </c>
      <c r="F288" s="1157">
        <v>0</v>
      </c>
      <c r="G288" s="1157">
        <v>30536000</v>
      </c>
      <c r="H288" s="1157">
        <v>0</v>
      </c>
      <c r="I288" s="1157">
        <v>0</v>
      </c>
      <c r="J288" s="1157">
        <v>0</v>
      </c>
      <c r="K288" s="1157">
        <v>0</v>
      </c>
      <c r="L288" s="1157">
        <v>0</v>
      </c>
      <c r="M288" s="1157">
        <v>0</v>
      </c>
      <c r="N288" s="1157">
        <v>1440000000</v>
      </c>
      <c r="O288" s="1157">
        <v>1440000000</v>
      </c>
      <c r="P288" s="1157">
        <v>1440000000</v>
      </c>
      <c r="Q288" s="1157">
        <v>0</v>
      </c>
      <c r="R288" s="1157">
        <v>0</v>
      </c>
      <c r="S288" s="1157">
        <v>0</v>
      </c>
      <c r="T288" s="1157">
        <v>1470536000</v>
      </c>
      <c r="U288" s="1157">
        <v>0</v>
      </c>
      <c r="V288" s="1157">
        <v>2520000000</v>
      </c>
      <c r="W288" s="1178">
        <f t="shared" si="11"/>
        <v>0</v>
      </c>
    </row>
    <row r="289" spans="1:23" s="1161" customFormat="1" ht="36.75" customHeight="1">
      <c r="A289" s="1154" t="s">
        <v>962</v>
      </c>
      <c r="B289" s="1155" t="s">
        <v>2187</v>
      </c>
      <c r="C289" s="1156" t="s">
        <v>2932</v>
      </c>
      <c r="D289" s="1157"/>
      <c r="E289" s="1157"/>
      <c r="F289" s="1157"/>
      <c r="G289" s="1157"/>
      <c r="H289" s="1157"/>
      <c r="I289" s="1157"/>
      <c r="J289" s="1157"/>
      <c r="K289" s="1157"/>
      <c r="L289" s="1157"/>
      <c r="M289" s="1157"/>
      <c r="N289" s="1157">
        <v>3150000000</v>
      </c>
      <c r="O289" s="1157">
        <v>3121149000</v>
      </c>
      <c r="P289" s="1157">
        <v>3121149000</v>
      </c>
      <c r="Q289" s="1157"/>
      <c r="R289" s="1157">
        <v>28851000</v>
      </c>
      <c r="S289" s="1158"/>
      <c r="T289" s="1157">
        <v>3121149000</v>
      </c>
      <c r="U289" s="1157"/>
      <c r="V289" s="1157">
        <v>3121149000</v>
      </c>
      <c r="W289" s="1178">
        <f t="shared" si="11"/>
        <v>0</v>
      </c>
    </row>
    <row r="290" spans="1:23" s="1161" customFormat="1" ht="36.75" customHeight="1">
      <c r="A290" s="1154" t="s">
        <v>1957</v>
      </c>
      <c r="B290" s="1155" t="s">
        <v>2188</v>
      </c>
      <c r="C290" s="1156" t="s">
        <v>2933</v>
      </c>
      <c r="D290" s="1157"/>
      <c r="E290" s="1157"/>
      <c r="F290" s="1157"/>
      <c r="G290" s="1157"/>
      <c r="H290" s="1157"/>
      <c r="I290" s="1157"/>
      <c r="J290" s="1157"/>
      <c r="K290" s="1157"/>
      <c r="L290" s="1157"/>
      <c r="M290" s="1157"/>
      <c r="N290" s="1157">
        <v>1200000000</v>
      </c>
      <c r="O290" s="1157">
        <v>1200000000</v>
      </c>
      <c r="P290" s="1157">
        <v>1200000000</v>
      </c>
      <c r="Q290" s="1157"/>
      <c r="R290" s="1157"/>
      <c r="S290" s="1157"/>
      <c r="T290" s="1157">
        <v>1200000000</v>
      </c>
      <c r="U290" s="1157"/>
      <c r="V290" s="1157">
        <v>1200000000</v>
      </c>
      <c r="W290" s="1178">
        <f t="shared" si="11"/>
        <v>0</v>
      </c>
    </row>
    <row r="291" spans="1:23" s="1161" customFormat="1" ht="36.75" customHeight="1">
      <c r="A291" s="1154" t="s">
        <v>1958</v>
      </c>
      <c r="B291" s="1155" t="s">
        <v>2189</v>
      </c>
      <c r="C291" s="1156" t="s">
        <v>2934</v>
      </c>
      <c r="D291" s="1157">
        <v>1670000000</v>
      </c>
      <c r="E291" s="1157">
        <v>416628000</v>
      </c>
      <c r="F291" s="1157">
        <v>0</v>
      </c>
      <c r="G291" s="1157">
        <v>350000000</v>
      </c>
      <c r="H291" s="1157">
        <v>0</v>
      </c>
      <c r="I291" s="1157">
        <v>0</v>
      </c>
      <c r="J291" s="1157">
        <v>0</v>
      </c>
      <c r="K291" s="1157">
        <v>0</v>
      </c>
      <c r="L291" s="1157">
        <v>0</v>
      </c>
      <c r="M291" s="1157">
        <v>0</v>
      </c>
      <c r="N291" s="1157">
        <v>2180000000</v>
      </c>
      <c r="O291" s="1157">
        <v>2180000000</v>
      </c>
      <c r="P291" s="1157">
        <v>2180000000</v>
      </c>
      <c r="Q291" s="1157">
        <v>0</v>
      </c>
      <c r="R291" s="1157">
        <v>0</v>
      </c>
      <c r="S291" s="1157">
        <v>0</v>
      </c>
      <c r="T291" s="1157">
        <v>2530000000</v>
      </c>
      <c r="U291" s="1157">
        <v>66628000</v>
      </c>
      <c r="V291" s="1157">
        <v>3850000000</v>
      </c>
      <c r="W291" s="1178">
        <f t="shared" si="11"/>
        <v>0</v>
      </c>
    </row>
    <row r="292" spans="1:23" s="1161" customFormat="1" ht="36.75" customHeight="1">
      <c r="A292" s="1154" t="s">
        <v>1959</v>
      </c>
      <c r="B292" s="1155" t="s">
        <v>2190</v>
      </c>
      <c r="C292" s="1156" t="s">
        <v>2935</v>
      </c>
      <c r="D292" s="1157"/>
      <c r="E292" s="1157"/>
      <c r="F292" s="1157"/>
      <c r="G292" s="1157"/>
      <c r="H292" s="1157"/>
      <c r="I292" s="1157"/>
      <c r="J292" s="1157"/>
      <c r="K292" s="1157"/>
      <c r="L292" s="1157"/>
      <c r="M292" s="1157"/>
      <c r="N292" s="1157">
        <v>10400000000</v>
      </c>
      <c r="O292" s="1157">
        <v>10400000000</v>
      </c>
      <c r="P292" s="1157">
        <v>6027757000</v>
      </c>
      <c r="Q292" s="1157">
        <v>4372243000</v>
      </c>
      <c r="R292" s="1157"/>
      <c r="S292" s="1157"/>
      <c r="T292" s="1157">
        <v>6027757000</v>
      </c>
      <c r="U292" s="1157">
        <v>4372243000</v>
      </c>
      <c r="V292" s="1157">
        <v>10400000000</v>
      </c>
      <c r="W292" s="1178">
        <f t="shared" si="11"/>
        <v>0</v>
      </c>
    </row>
    <row r="293" spans="1:23" s="1161" customFormat="1" ht="36.75" customHeight="1">
      <c r="A293" s="1154" t="s">
        <v>1960</v>
      </c>
      <c r="B293" s="1155" t="s">
        <v>2191</v>
      </c>
      <c r="C293" s="1156" t="s">
        <v>2936</v>
      </c>
      <c r="D293" s="1157">
        <v>1153570000</v>
      </c>
      <c r="E293" s="1157">
        <v>805087000</v>
      </c>
      <c r="F293" s="1157"/>
      <c r="G293" s="1157">
        <v>805087000</v>
      </c>
      <c r="H293" s="1157">
        <v>16430000</v>
      </c>
      <c r="I293" s="1157">
        <v>16430000</v>
      </c>
      <c r="J293" s="1157">
        <v>16430000</v>
      </c>
      <c r="K293" s="1157"/>
      <c r="L293" s="1157"/>
      <c r="M293" s="1157"/>
      <c r="N293" s="1157">
        <v>1560000000</v>
      </c>
      <c r="O293" s="1157">
        <v>1560000000</v>
      </c>
      <c r="P293" s="1157">
        <v>1560000000</v>
      </c>
      <c r="Q293" s="1157"/>
      <c r="R293" s="1157"/>
      <c r="S293" s="1157"/>
      <c r="T293" s="1157">
        <v>2381517000</v>
      </c>
      <c r="U293" s="1157"/>
      <c r="V293" s="1157">
        <v>2730000000</v>
      </c>
      <c r="W293" s="1178">
        <f t="shared" si="11"/>
        <v>0</v>
      </c>
    </row>
    <row r="294" spans="1:23" s="1161" customFormat="1" ht="36.75" customHeight="1">
      <c r="A294" s="1154" t="s">
        <v>1961</v>
      </c>
      <c r="B294" s="1155" t="s">
        <v>2192</v>
      </c>
      <c r="C294" s="1156" t="s">
        <v>2937</v>
      </c>
      <c r="D294" s="1157"/>
      <c r="E294" s="1157"/>
      <c r="F294" s="1157"/>
      <c r="G294" s="1157"/>
      <c r="H294" s="1157"/>
      <c r="I294" s="1157"/>
      <c r="J294" s="1157"/>
      <c r="K294" s="1157"/>
      <c r="L294" s="1157"/>
      <c r="M294" s="1157"/>
      <c r="N294" s="1157">
        <v>3900000000</v>
      </c>
      <c r="O294" s="1157">
        <v>3900000000</v>
      </c>
      <c r="P294" s="1157">
        <v>3900000000</v>
      </c>
      <c r="Q294" s="1157"/>
      <c r="R294" s="1157"/>
      <c r="S294" s="1157"/>
      <c r="T294" s="1157">
        <v>3900000000</v>
      </c>
      <c r="U294" s="1157"/>
      <c r="V294" s="1157">
        <v>3900000000</v>
      </c>
      <c r="W294" s="1178">
        <f t="shared" si="11"/>
        <v>0</v>
      </c>
    </row>
    <row r="295" spans="1:23" s="1161" customFormat="1" ht="36.75" customHeight="1">
      <c r="A295" s="1154" t="s">
        <v>1962</v>
      </c>
      <c r="B295" s="1155" t="s">
        <v>2193</v>
      </c>
      <c r="C295" s="1156" t="s">
        <v>2938</v>
      </c>
      <c r="D295" s="1157">
        <v>1813218000</v>
      </c>
      <c r="E295" s="1157">
        <v>790000000</v>
      </c>
      <c r="F295" s="1157"/>
      <c r="G295" s="1157">
        <v>790000000</v>
      </c>
      <c r="H295" s="1157">
        <v>196782000</v>
      </c>
      <c r="I295" s="1157">
        <v>196782000</v>
      </c>
      <c r="J295" s="1157">
        <v>196782000</v>
      </c>
      <c r="K295" s="1157"/>
      <c r="L295" s="1157"/>
      <c r="M295" s="1157"/>
      <c r="N295" s="1157">
        <v>4020000000</v>
      </c>
      <c r="O295" s="1157">
        <v>4020000000</v>
      </c>
      <c r="P295" s="1157">
        <v>4020000000</v>
      </c>
      <c r="Q295" s="1157"/>
      <c r="R295" s="1157"/>
      <c r="S295" s="1157"/>
      <c r="T295" s="1157">
        <v>5006782000</v>
      </c>
      <c r="U295" s="1157"/>
      <c r="V295" s="1157">
        <v>6030000000</v>
      </c>
      <c r="W295" s="1178">
        <f t="shared" si="11"/>
        <v>0</v>
      </c>
    </row>
    <row r="296" spans="1:23" s="1161" customFormat="1" ht="36.75" customHeight="1">
      <c r="A296" s="1154" t="s">
        <v>1963</v>
      </c>
      <c r="B296" s="1155" t="s">
        <v>2194</v>
      </c>
      <c r="C296" s="1156" t="s">
        <v>2939</v>
      </c>
      <c r="D296" s="1157"/>
      <c r="E296" s="1157"/>
      <c r="F296" s="1157"/>
      <c r="G296" s="1157"/>
      <c r="H296" s="1157"/>
      <c r="I296" s="1157"/>
      <c r="J296" s="1157"/>
      <c r="K296" s="1157"/>
      <c r="L296" s="1157"/>
      <c r="M296" s="1157"/>
      <c r="N296" s="1157">
        <v>4550000000</v>
      </c>
      <c r="O296" s="1157">
        <v>4550000000</v>
      </c>
      <c r="P296" s="1157">
        <v>4550000000</v>
      </c>
      <c r="Q296" s="1157"/>
      <c r="R296" s="1157"/>
      <c r="S296" s="1157"/>
      <c r="T296" s="1157">
        <v>4550000000</v>
      </c>
      <c r="U296" s="1157"/>
      <c r="V296" s="1157">
        <v>4550000000</v>
      </c>
      <c r="W296" s="1178">
        <f t="shared" si="11"/>
        <v>0</v>
      </c>
    </row>
    <row r="297" spans="1:23" s="1161" customFormat="1" ht="36.75" customHeight="1">
      <c r="A297" s="1154" t="s">
        <v>1964</v>
      </c>
      <c r="B297" s="1155" t="s">
        <v>2195</v>
      </c>
      <c r="C297" s="1156" t="s">
        <v>2940</v>
      </c>
      <c r="D297" s="1157">
        <v>2250000000</v>
      </c>
      <c r="E297" s="1157">
        <v>1825172000</v>
      </c>
      <c r="F297" s="1157">
        <v>0</v>
      </c>
      <c r="G297" s="1157">
        <v>1825172000</v>
      </c>
      <c r="H297" s="1157">
        <v>0</v>
      </c>
      <c r="I297" s="1157">
        <v>0</v>
      </c>
      <c r="J297" s="1157">
        <v>0</v>
      </c>
      <c r="K297" s="1157">
        <v>0</v>
      </c>
      <c r="L297" s="1157">
        <v>0</v>
      </c>
      <c r="M297" s="1157">
        <v>0</v>
      </c>
      <c r="N297" s="1157">
        <v>3000000000</v>
      </c>
      <c r="O297" s="1157">
        <v>3000000000</v>
      </c>
      <c r="P297" s="1157">
        <v>3000000000</v>
      </c>
      <c r="Q297" s="1157">
        <v>0</v>
      </c>
      <c r="R297" s="1157">
        <v>0</v>
      </c>
      <c r="S297" s="1157">
        <v>0</v>
      </c>
      <c r="T297" s="1157">
        <v>4825172000</v>
      </c>
      <c r="U297" s="1157">
        <v>0</v>
      </c>
      <c r="V297" s="1157">
        <v>5250000000</v>
      </c>
      <c r="W297" s="1178">
        <f t="shared" si="11"/>
        <v>0</v>
      </c>
    </row>
    <row r="298" spans="1:23" s="1161" customFormat="1" ht="36.75" customHeight="1">
      <c r="A298" s="1154" t="s">
        <v>963</v>
      </c>
      <c r="B298" s="1155" t="s">
        <v>2196</v>
      </c>
      <c r="C298" s="1156" t="s">
        <v>2941</v>
      </c>
      <c r="D298" s="1157"/>
      <c r="E298" s="1157"/>
      <c r="F298" s="1157"/>
      <c r="G298" s="1157"/>
      <c r="H298" s="1157"/>
      <c r="I298" s="1157"/>
      <c r="J298" s="1157"/>
      <c r="K298" s="1157"/>
      <c r="L298" s="1157"/>
      <c r="M298" s="1157"/>
      <c r="N298" s="1157">
        <v>3000000000</v>
      </c>
      <c r="O298" s="1157">
        <v>3000000000</v>
      </c>
      <c r="P298" s="1157">
        <v>3000000000</v>
      </c>
      <c r="Q298" s="1157"/>
      <c r="R298" s="1157"/>
      <c r="S298" s="1157"/>
      <c r="T298" s="1157">
        <v>3000000000</v>
      </c>
      <c r="U298" s="1157"/>
      <c r="V298" s="1157">
        <v>3000000000</v>
      </c>
      <c r="W298" s="1178">
        <f t="shared" si="11"/>
        <v>0</v>
      </c>
    </row>
    <row r="299" spans="1:23" s="1161" customFormat="1" ht="36.75" customHeight="1">
      <c r="A299" s="1154" t="s">
        <v>1965</v>
      </c>
      <c r="B299" s="1155" t="s">
        <v>2197</v>
      </c>
      <c r="C299" s="1156" t="s">
        <v>2942</v>
      </c>
      <c r="D299" s="1157">
        <v>2250000000</v>
      </c>
      <c r="E299" s="1157">
        <v>950000000</v>
      </c>
      <c r="F299" s="1157">
        <v>0</v>
      </c>
      <c r="G299" s="1157">
        <v>950000000</v>
      </c>
      <c r="H299" s="1157">
        <v>0</v>
      </c>
      <c r="I299" s="1157">
        <v>0</v>
      </c>
      <c r="J299" s="1157">
        <v>0</v>
      </c>
      <c r="K299" s="1157">
        <v>0</v>
      </c>
      <c r="L299" s="1157">
        <v>0</v>
      </c>
      <c r="M299" s="1157">
        <v>0</v>
      </c>
      <c r="N299" s="1157">
        <v>4500000000</v>
      </c>
      <c r="O299" s="1157">
        <v>4500000000</v>
      </c>
      <c r="P299" s="1157">
        <v>4500000000</v>
      </c>
      <c r="Q299" s="1157">
        <v>0</v>
      </c>
      <c r="R299" s="1157">
        <v>0</v>
      </c>
      <c r="S299" s="1157">
        <v>0</v>
      </c>
      <c r="T299" s="1157">
        <v>5450000000</v>
      </c>
      <c r="U299" s="1157">
        <v>0</v>
      </c>
      <c r="V299" s="1157">
        <v>6750000000</v>
      </c>
      <c r="W299" s="1178">
        <f t="shared" si="11"/>
        <v>0</v>
      </c>
    </row>
    <row r="300" spans="1:23" s="1161" customFormat="1" ht="36.75" customHeight="1">
      <c r="A300" s="1154" t="s">
        <v>1966</v>
      </c>
      <c r="B300" s="1155" t="s">
        <v>2198</v>
      </c>
      <c r="C300" s="1156" t="s">
        <v>2943</v>
      </c>
      <c r="D300" s="1157"/>
      <c r="E300" s="1157"/>
      <c r="F300" s="1157"/>
      <c r="G300" s="1157"/>
      <c r="H300" s="1157"/>
      <c r="I300" s="1157"/>
      <c r="J300" s="1157"/>
      <c r="K300" s="1157"/>
      <c r="L300" s="1157"/>
      <c r="M300" s="1157"/>
      <c r="N300" s="1157">
        <v>7500000000</v>
      </c>
      <c r="O300" s="1157">
        <v>7500000000</v>
      </c>
      <c r="P300" s="1157">
        <v>7500000000</v>
      </c>
      <c r="Q300" s="1157"/>
      <c r="R300" s="1157"/>
      <c r="S300" s="1157"/>
      <c r="T300" s="1157">
        <v>7500000000</v>
      </c>
      <c r="U300" s="1157"/>
      <c r="V300" s="1157">
        <v>7500000000</v>
      </c>
      <c r="W300" s="1178">
        <f t="shared" si="11"/>
        <v>0</v>
      </c>
    </row>
    <row r="301" spans="1:23" s="1161" customFormat="1" ht="36.75" customHeight="1">
      <c r="A301" s="1154" t="s">
        <v>965</v>
      </c>
      <c r="B301" s="1155" t="s">
        <v>2199</v>
      </c>
      <c r="C301" s="1156" t="s">
        <v>2944</v>
      </c>
      <c r="D301" s="1157"/>
      <c r="E301" s="1157"/>
      <c r="F301" s="1157"/>
      <c r="G301" s="1157"/>
      <c r="H301" s="1157"/>
      <c r="I301" s="1157"/>
      <c r="J301" s="1157"/>
      <c r="K301" s="1157"/>
      <c r="L301" s="1157"/>
      <c r="M301" s="1157"/>
      <c r="N301" s="1157">
        <v>2000000000</v>
      </c>
      <c r="O301" s="1157">
        <v>2000000000</v>
      </c>
      <c r="P301" s="1157">
        <v>2000000000</v>
      </c>
      <c r="Q301" s="1157"/>
      <c r="R301" s="1157"/>
      <c r="S301" s="1157"/>
      <c r="T301" s="1157">
        <v>2000000000</v>
      </c>
      <c r="U301" s="1157"/>
      <c r="V301" s="1157">
        <v>2000000000</v>
      </c>
      <c r="W301" s="1178">
        <f t="shared" si="11"/>
        <v>0</v>
      </c>
    </row>
    <row r="302" spans="1:23" s="1161" customFormat="1" ht="36.75" customHeight="1">
      <c r="A302" s="1154" t="s">
        <v>1967</v>
      </c>
      <c r="B302" s="1155" t="s">
        <v>2200</v>
      </c>
      <c r="C302" s="1156" t="s">
        <v>2945</v>
      </c>
      <c r="D302" s="1157"/>
      <c r="E302" s="1157"/>
      <c r="F302" s="1157"/>
      <c r="G302" s="1157"/>
      <c r="H302" s="1157"/>
      <c r="I302" s="1157"/>
      <c r="J302" s="1157"/>
      <c r="K302" s="1157"/>
      <c r="L302" s="1157"/>
      <c r="M302" s="1157"/>
      <c r="N302" s="1157">
        <v>3000000000</v>
      </c>
      <c r="O302" s="1157">
        <v>2883961000</v>
      </c>
      <c r="P302" s="1157">
        <v>2883961000</v>
      </c>
      <c r="Q302" s="1157"/>
      <c r="R302" s="1157">
        <v>116039000</v>
      </c>
      <c r="S302" s="1158"/>
      <c r="T302" s="1157">
        <v>2883961000</v>
      </c>
      <c r="U302" s="1157"/>
      <c r="V302" s="1157">
        <v>2883961000</v>
      </c>
      <c r="W302" s="1178">
        <f t="shared" si="11"/>
        <v>0</v>
      </c>
    </row>
    <row r="303" spans="1:23" s="1161" customFormat="1" ht="36.75" customHeight="1">
      <c r="A303" s="1154" t="s">
        <v>1968</v>
      </c>
      <c r="B303" s="1155" t="s">
        <v>2201</v>
      </c>
      <c r="C303" s="1156" t="s">
        <v>2946</v>
      </c>
      <c r="D303" s="1157"/>
      <c r="E303" s="1157"/>
      <c r="F303" s="1157"/>
      <c r="G303" s="1157"/>
      <c r="H303" s="1157"/>
      <c r="I303" s="1157"/>
      <c r="J303" s="1157"/>
      <c r="K303" s="1157"/>
      <c r="L303" s="1157"/>
      <c r="M303" s="1157"/>
      <c r="N303" s="1157">
        <v>960000000</v>
      </c>
      <c r="O303" s="1157">
        <v>959990000</v>
      </c>
      <c r="P303" s="1157">
        <v>959990000</v>
      </c>
      <c r="Q303" s="1157"/>
      <c r="R303" s="1157"/>
      <c r="S303" s="1157">
        <v>10000</v>
      </c>
      <c r="T303" s="1157">
        <v>959990000</v>
      </c>
      <c r="U303" s="1157"/>
      <c r="V303" s="1157">
        <v>959990000</v>
      </c>
      <c r="W303" s="1178">
        <f t="shared" si="11"/>
        <v>0</v>
      </c>
    </row>
    <row r="304" spans="1:23" s="1161" customFormat="1" ht="36.75" customHeight="1">
      <c r="A304" s="1154" t="s">
        <v>1969</v>
      </c>
      <c r="B304" s="1155" t="s">
        <v>2202</v>
      </c>
      <c r="C304" s="1156" t="s">
        <v>2947</v>
      </c>
      <c r="D304" s="1157">
        <v>19999999387</v>
      </c>
      <c r="E304" s="1157">
        <v>12462338770</v>
      </c>
      <c r="F304" s="1157">
        <v>0</v>
      </c>
      <c r="G304" s="1157">
        <v>12462338770</v>
      </c>
      <c r="H304" s="1157">
        <v>0</v>
      </c>
      <c r="I304" s="1157">
        <v>0</v>
      </c>
      <c r="J304" s="1157">
        <v>0</v>
      </c>
      <c r="K304" s="1157">
        <v>0</v>
      </c>
      <c r="L304" s="1157">
        <v>0</v>
      </c>
      <c r="M304" s="1157">
        <v>0</v>
      </c>
      <c r="N304" s="1157">
        <v>44720000000</v>
      </c>
      <c r="O304" s="1157">
        <v>44720000000</v>
      </c>
      <c r="P304" s="1157">
        <v>44073949312</v>
      </c>
      <c r="Q304" s="1157">
        <v>646050688</v>
      </c>
      <c r="R304" s="1157">
        <v>0</v>
      </c>
      <c r="S304" s="1157">
        <v>0</v>
      </c>
      <c r="T304" s="1157">
        <v>56536288082</v>
      </c>
      <c r="U304" s="1157">
        <v>646050688</v>
      </c>
      <c r="V304" s="1157">
        <v>64719999387</v>
      </c>
      <c r="W304" s="1178">
        <f t="shared" si="11"/>
        <v>0</v>
      </c>
    </row>
    <row r="305" spans="1:23" s="1161" customFormat="1" ht="36.75" customHeight="1">
      <c r="A305" s="1154" t="s">
        <v>247</v>
      </c>
      <c r="B305" s="1155" t="s">
        <v>2948</v>
      </c>
      <c r="C305" s="1156" t="s">
        <v>2949</v>
      </c>
      <c r="D305" s="1157"/>
      <c r="E305" s="1157"/>
      <c r="F305" s="1157"/>
      <c r="G305" s="1157"/>
      <c r="H305" s="1157"/>
      <c r="I305" s="1157"/>
      <c r="J305" s="1157"/>
      <c r="K305" s="1157"/>
      <c r="L305" s="1157"/>
      <c r="M305" s="1157"/>
      <c r="N305" s="1157">
        <v>2100000000</v>
      </c>
      <c r="O305" s="1157">
        <v>2100000000</v>
      </c>
      <c r="P305" s="1157">
        <v>2100000000</v>
      </c>
      <c r="Q305" s="1157"/>
      <c r="R305" s="1157"/>
      <c r="S305" s="1157"/>
      <c r="T305" s="1157">
        <v>2100000000</v>
      </c>
      <c r="U305" s="1157"/>
      <c r="V305" s="1157">
        <v>2100000000</v>
      </c>
      <c r="W305" s="1178">
        <f t="shared" si="11"/>
        <v>0</v>
      </c>
    </row>
    <row r="306" spans="1:23" s="1161" customFormat="1" ht="36.75" customHeight="1">
      <c r="A306" s="1154" t="s">
        <v>1572</v>
      </c>
      <c r="B306" s="1155" t="s">
        <v>2203</v>
      </c>
      <c r="C306" s="1156" t="s">
        <v>2950</v>
      </c>
      <c r="D306" s="1157">
        <v>1800000000</v>
      </c>
      <c r="E306" s="1157">
        <v>1432023000</v>
      </c>
      <c r="F306" s="1157">
        <v>0</v>
      </c>
      <c r="G306" s="1157">
        <v>1432023000</v>
      </c>
      <c r="H306" s="1157">
        <v>0</v>
      </c>
      <c r="I306" s="1157">
        <v>0</v>
      </c>
      <c r="J306" s="1157">
        <v>0</v>
      </c>
      <c r="K306" s="1157">
        <v>0</v>
      </c>
      <c r="L306" s="1157">
        <v>0</v>
      </c>
      <c r="M306" s="1157">
        <v>0</v>
      </c>
      <c r="N306" s="1157">
        <v>2400000000</v>
      </c>
      <c r="O306" s="1157">
        <v>2400000000</v>
      </c>
      <c r="P306" s="1157">
        <v>2400000000</v>
      </c>
      <c r="Q306" s="1157">
        <v>0</v>
      </c>
      <c r="R306" s="1157">
        <v>0</v>
      </c>
      <c r="S306" s="1157">
        <v>0</v>
      </c>
      <c r="T306" s="1157">
        <v>3832023000</v>
      </c>
      <c r="U306" s="1157">
        <v>0</v>
      </c>
      <c r="V306" s="1157">
        <v>4200000000</v>
      </c>
      <c r="W306" s="1178">
        <f t="shared" si="11"/>
        <v>0</v>
      </c>
    </row>
    <row r="307" spans="1:23" s="1161" customFormat="1" ht="36.75" customHeight="1">
      <c r="A307" s="1154" t="s">
        <v>375</v>
      </c>
      <c r="B307" s="1155" t="s">
        <v>2951</v>
      </c>
      <c r="C307" s="1156" t="s">
        <v>2952</v>
      </c>
      <c r="D307" s="1157"/>
      <c r="E307" s="1157"/>
      <c r="F307" s="1157"/>
      <c r="G307" s="1157"/>
      <c r="H307" s="1157">
        <v>28081000</v>
      </c>
      <c r="I307" s="1157"/>
      <c r="J307" s="1157"/>
      <c r="K307" s="1157"/>
      <c r="L307" s="1157"/>
      <c r="M307" s="1157">
        <v>28081000</v>
      </c>
      <c r="N307" s="1157">
        <v>2600000000</v>
      </c>
      <c r="O307" s="1157">
        <v>2600000000</v>
      </c>
      <c r="P307" s="1157">
        <v>2600000000</v>
      </c>
      <c r="Q307" s="1157"/>
      <c r="R307" s="1157"/>
      <c r="S307" s="1157"/>
      <c r="T307" s="1157">
        <v>2600000000</v>
      </c>
      <c r="U307" s="1157"/>
      <c r="V307" s="1157">
        <v>2600000000</v>
      </c>
      <c r="W307" s="1178">
        <f t="shared" si="11"/>
        <v>0</v>
      </c>
    </row>
    <row r="308" spans="1:23" s="1161" customFormat="1" ht="36.75" customHeight="1">
      <c r="A308" s="1154" t="s">
        <v>163</v>
      </c>
      <c r="B308" s="1155" t="s">
        <v>2204</v>
      </c>
      <c r="C308" s="1156" t="s">
        <v>2953</v>
      </c>
      <c r="D308" s="1157">
        <v>214950000</v>
      </c>
      <c r="E308" s="1157">
        <v>0</v>
      </c>
      <c r="F308" s="1157">
        <v>0</v>
      </c>
      <c r="G308" s="1157">
        <v>0</v>
      </c>
      <c r="H308" s="1157">
        <v>3735050000</v>
      </c>
      <c r="I308" s="1157">
        <v>3735050000</v>
      </c>
      <c r="J308" s="1157">
        <v>785050000</v>
      </c>
      <c r="K308" s="1157">
        <v>2950000000</v>
      </c>
      <c r="L308" s="1157">
        <v>0</v>
      </c>
      <c r="M308" s="1157">
        <v>0</v>
      </c>
      <c r="N308" s="1157">
        <v>10050000000</v>
      </c>
      <c r="O308" s="1157">
        <v>10050000000</v>
      </c>
      <c r="P308" s="1157">
        <v>10000000000</v>
      </c>
      <c r="Q308" s="1157">
        <v>50000000</v>
      </c>
      <c r="R308" s="1157">
        <v>0</v>
      </c>
      <c r="S308" s="1157">
        <v>0</v>
      </c>
      <c r="T308" s="1157">
        <v>10785050000</v>
      </c>
      <c r="U308" s="1157">
        <v>3000000000</v>
      </c>
      <c r="V308" s="1157">
        <v>14000000000</v>
      </c>
      <c r="W308" s="1178">
        <f t="shared" si="11"/>
        <v>0</v>
      </c>
    </row>
    <row r="309" spans="1:23" s="1161" customFormat="1" ht="36.75" customHeight="1">
      <c r="A309" s="1154" t="s">
        <v>1573</v>
      </c>
      <c r="B309" s="1155" t="s">
        <v>2205</v>
      </c>
      <c r="C309" s="1156" t="s">
        <v>2954</v>
      </c>
      <c r="D309" s="1157">
        <v>150000000</v>
      </c>
      <c r="E309" s="1157">
        <v>0</v>
      </c>
      <c r="F309" s="1157">
        <v>0</v>
      </c>
      <c r="G309" s="1157">
        <v>0</v>
      </c>
      <c r="H309" s="1157">
        <v>2850000000</v>
      </c>
      <c r="I309" s="1157">
        <v>2701000000</v>
      </c>
      <c r="J309" s="1157">
        <v>2701000000</v>
      </c>
      <c r="K309" s="1157">
        <v>0</v>
      </c>
      <c r="L309" s="1157">
        <v>0</v>
      </c>
      <c r="M309" s="1157">
        <v>149000000</v>
      </c>
      <c r="N309" s="1157">
        <v>4700000000</v>
      </c>
      <c r="O309" s="1157">
        <v>4700000000</v>
      </c>
      <c r="P309" s="1157">
        <v>4700000000</v>
      </c>
      <c r="Q309" s="1157">
        <v>0</v>
      </c>
      <c r="R309" s="1157">
        <v>0</v>
      </c>
      <c r="S309" s="1157">
        <v>0</v>
      </c>
      <c r="T309" s="1157">
        <v>7401000000</v>
      </c>
      <c r="U309" s="1157">
        <v>0</v>
      </c>
      <c r="V309" s="1157">
        <v>7551000000</v>
      </c>
      <c r="W309" s="1178">
        <f t="shared" si="11"/>
        <v>0</v>
      </c>
    </row>
    <row r="310" spans="1:23" s="1161" customFormat="1" ht="36.75" customHeight="1">
      <c r="A310" s="1154" t="s">
        <v>837</v>
      </c>
      <c r="B310" s="1155" t="s">
        <v>2206</v>
      </c>
      <c r="C310" s="1156" t="s">
        <v>2955</v>
      </c>
      <c r="D310" s="1157">
        <v>745988000</v>
      </c>
      <c r="E310" s="1157">
        <v>201773000</v>
      </c>
      <c r="F310" s="1157">
        <v>0</v>
      </c>
      <c r="G310" s="1157">
        <v>201773000</v>
      </c>
      <c r="H310" s="1157">
        <v>2254012000</v>
      </c>
      <c r="I310" s="1157">
        <v>1157152000</v>
      </c>
      <c r="J310" s="1157">
        <v>1122152000</v>
      </c>
      <c r="K310" s="1157">
        <v>35000000</v>
      </c>
      <c r="L310" s="1157">
        <v>0</v>
      </c>
      <c r="M310" s="1157">
        <v>1096860000</v>
      </c>
      <c r="N310" s="1157">
        <v>2950000000</v>
      </c>
      <c r="O310" s="1157">
        <v>2018788000</v>
      </c>
      <c r="P310" s="1157">
        <v>2018788000</v>
      </c>
      <c r="Q310" s="1157">
        <v>0</v>
      </c>
      <c r="R310" s="1157">
        <v>931212000</v>
      </c>
      <c r="S310" s="1158"/>
      <c r="T310" s="1157">
        <v>3342713000</v>
      </c>
      <c r="U310" s="1157">
        <v>35000000</v>
      </c>
      <c r="V310" s="1157">
        <v>3921928000</v>
      </c>
      <c r="W310" s="1178">
        <f t="shared" si="11"/>
        <v>0</v>
      </c>
    </row>
    <row r="311" spans="1:23" s="1161" customFormat="1" ht="47.25" customHeight="1">
      <c r="A311" s="1154" t="s">
        <v>164</v>
      </c>
      <c r="B311" s="1155" t="s">
        <v>2207</v>
      </c>
      <c r="C311" s="1156" t="s">
        <v>2956</v>
      </c>
      <c r="D311" s="1157">
        <v>1000000000</v>
      </c>
      <c r="E311" s="1157">
        <v>78805000</v>
      </c>
      <c r="F311" s="1157">
        <v>0</v>
      </c>
      <c r="G311" s="1157">
        <v>78805000</v>
      </c>
      <c r="H311" s="1157">
        <v>2500000000</v>
      </c>
      <c r="I311" s="1157">
        <v>2500000000</v>
      </c>
      <c r="J311" s="1157">
        <v>2500000000</v>
      </c>
      <c r="K311" s="1157">
        <v>0</v>
      </c>
      <c r="L311" s="1157">
        <v>0</v>
      </c>
      <c r="M311" s="1157">
        <v>0</v>
      </c>
      <c r="N311" s="1157">
        <v>10500000000</v>
      </c>
      <c r="O311" s="1157">
        <v>10500000000</v>
      </c>
      <c r="P311" s="1157">
        <v>10500000000</v>
      </c>
      <c r="Q311" s="1157">
        <v>0</v>
      </c>
      <c r="R311" s="1157">
        <v>0</v>
      </c>
      <c r="S311" s="1157">
        <v>0</v>
      </c>
      <c r="T311" s="1157">
        <v>13078805000</v>
      </c>
      <c r="U311" s="1157">
        <v>0</v>
      </c>
      <c r="V311" s="1157">
        <v>14000000000</v>
      </c>
      <c r="W311" s="1178">
        <f t="shared" si="11"/>
        <v>0</v>
      </c>
    </row>
    <row r="312" spans="1:23" s="1161" customFormat="1" ht="36.75" customHeight="1">
      <c r="A312" s="1154" t="s">
        <v>836</v>
      </c>
      <c r="B312" s="1155" t="s">
        <v>2208</v>
      </c>
      <c r="C312" s="1156" t="s">
        <v>2957</v>
      </c>
      <c r="D312" s="1157">
        <v>1000000000</v>
      </c>
      <c r="E312" s="1157">
        <v>0</v>
      </c>
      <c r="F312" s="1157">
        <v>0</v>
      </c>
      <c r="G312" s="1157">
        <v>0</v>
      </c>
      <c r="H312" s="1157">
        <v>2000000000</v>
      </c>
      <c r="I312" s="1157">
        <v>2000000000</v>
      </c>
      <c r="J312" s="1157">
        <v>1800000000</v>
      </c>
      <c r="K312" s="1157">
        <v>200000000</v>
      </c>
      <c r="L312" s="1157">
        <v>0</v>
      </c>
      <c r="M312" s="1157">
        <v>0</v>
      </c>
      <c r="N312" s="1157">
        <v>11000000000</v>
      </c>
      <c r="O312" s="1157">
        <v>11000000000</v>
      </c>
      <c r="P312" s="1157">
        <v>11000000000</v>
      </c>
      <c r="Q312" s="1157">
        <v>0</v>
      </c>
      <c r="R312" s="1157">
        <v>0</v>
      </c>
      <c r="S312" s="1157">
        <v>0</v>
      </c>
      <c r="T312" s="1157">
        <v>12800000000</v>
      </c>
      <c r="U312" s="1157">
        <v>200000000</v>
      </c>
      <c r="V312" s="1157">
        <v>14000000000</v>
      </c>
      <c r="W312" s="1178">
        <f t="shared" si="11"/>
        <v>0</v>
      </c>
    </row>
    <row r="313" spans="1:23" s="1161" customFormat="1" ht="36.75" customHeight="1">
      <c r="A313" s="1154" t="s">
        <v>835</v>
      </c>
      <c r="B313" s="1155" t="s">
        <v>2209</v>
      </c>
      <c r="C313" s="1156" t="s">
        <v>2958</v>
      </c>
      <c r="D313" s="1157">
        <v>1000000000</v>
      </c>
      <c r="E313" s="1157">
        <v>588149000</v>
      </c>
      <c r="F313" s="1157">
        <v>0</v>
      </c>
      <c r="G313" s="1157">
        <v>325588000</v>
      </c>
      <c r="H313" s="1157">
        <v>2000000000</v>
      </c>
      <c r="I313" s="1157">
        <v>0</v>
      </c>
      <c r="J313" s="1157">
        <v>0</v>
      </c>
      <c r="K313" s="1157">
        <v>0</v>
      </c>
      <c r="L313" s="1157">
        <v>2000000000</v>
      </c>
      <c r="M313" s="1158"/>
      <c r="N313" s="1157">
        <v>7220000000</v>
      </c>
      <c r="O313" s="1157">
        <v>7220000000</v>
      </c>
      <c r="P313" s="1157">
        <v>349781000</v>
      </c>
      <c r="Q313" s="1157">
        <v>6870219000</v>
      </c>
      <c r="R313" s="1157">
        <v>0</v>
      </c>
      <c r="S313" s="1157">
        <v>0</v>
      </c>
      <c r="T313" s="1157">
        <v>675369000</v>
      </c>
      <c r="U313" s="1157">
        <v>7132780000</v>
      </c>
      <c r="V313" s="1157">
        <v>8220000000</v>
      </c>
      <c r="W313" s="1178">
        <f t="shared" si="11"/>
        <v>0</v>
      </c>
    </row>
    <row r="314" spans="1:23" s="1161" customFormat="1" ht="36.75" customHeight="1">
      <c r="A314" s="1154" t="s">
        <v>167</v>
      </c>
      <c r="B314" s="1155" t="s">
        <v>2959</v>
      </c>
      <c r="C314" s="1156" t="s">
        <v>2960</v>
      </c>
      <c r="D314" s="1157">
        <v>0</v>
      </c>
      <c r="E314" s="1157">
        <v>0</v>
      </c>
      <c r="F314" s="1157">
        <v>0</v>
      </c>
      <c r="G314" s="1157">
        <v>0</v>
      </c>
      <c r="H314" s="1157">
        <v>3000000000</v>
      </c>
      <c r="I314" s="1157">
        <v>1000000000</v>
      </c>
      <c r="J314" s="1157">
        <v>518741000</v>
      </c>
      <c r="K314" s="1157">
        <v>481259000</v>
      </c>
      <c r="L314" s="1157"/>
      <c r="M314" s="1157">
        <v>2000000000</v>
      </c>
      <c r="N314" s="1157">
        <v>7500000000</v>
      </c>
      <c r="O314" s="1157">
        <v>5018555408</v>
      </c>
      <c r="P314" s="1157">
        <v>2594004408</v>
      </c>
      <c r="Q314" s="1157">
        <v>2424551000</v>
      </c>
      <c r="R314" s="1157">
        <v>2481444592</v>
      </c>
      <c r="S314" s="1158"/>
      <c r="T314" s="1157">
        <v>3112745408</v>
      </c>
      <c r="U314" s="1157">
        <v>2905810000</v>
      </c>
      <c r="V314" s="1157">
        <v>6018555408</v>
      </c>
      <c r="W314" s="1178">
        <f t="shared" si="11"/>
        <v>0</v>
      </c>
    </row>
    <row r="315" spans="1:23" s="1161" customFormat="1" ht="48.75" customHeight="1">
      <c r="A315" s="1154" t="s">
        <v>169</v>
      </c>
      <c r="B315" s="1155" t="s">
        <v>2210</v>
      </c>
      <c r="C315" s="1156" t="s">
        <v>2961</v>
      </c>
      <c r="D315" s="1157">
        <v>1000000000</v>
      </c>
      <c r="E315" s="1157">
        <v>615892000</v>
      </c>
      <c r="F315" s="1157"/>
      <c r="G315" s="1157">
        <v>615892000</v>
      </c>
      <c r="H315" s="1157"/>
      <c r="I315" s="1157"/>
      <c r="J315" s="1157"/>
      <c r="K315" s="1157"/>
      <c r="L315" s="1157"/>
      <c r="M315" s="1157"/>
      <c r="N315" s="1157">
        <v>5250000000</v>
      </c>
      <c r="O315" s="1157">
        <v>4157778000</v>
      </c>
      <c r="P315" s="1157">
        <v>4157778000</v>
      </c>
      <c r="Q315" s="1157"/>
      <c r="R315" s="1157"/>
      <c r="S315" s="1157">
        <v>1092222000</v>
      </c>
      <c r="T315" s="1157">
        <v>4773670000</v>
      </c>
      <c r="U315" s="1157"/>
      <c r="V315" s="1157">
        <v>5157778000</v>
      </c>
      <c r="W315" s="1178">
        <f t="shared" si="11"/>
        <v>0</v>
      </c>
    </row>
    <row r="316" spans="1:23" s="1161" customFormat="1" ht="36.75" customHeight="1">
      <c r="A316" s="1154" t="s">
        <v>1574</v>
      </c>
      <c r="B316" s="1155" t="s">
        <v>2211</v>
      </c>
      <c r="C316" s="1156" t="s">
        <v>2952</v>
      </c>
      <c r="D316" s="1157">
        <v>537296000</v>
      </c>
      <c r="E316" s="1157"/>
      <c r="F316" s="1157"/>
      <c r="G316" s="1157"/>
      <c r="H316" s="1157">
        <v>3462704000</v>
      </c>
      <c r="I316" s="1157">
        <v>3462704000</v>
      </c>
      <c r="J316" s="1157">
        <v>1762704000</v>
      </c>
      <c r="K316" s="1157">
        <v>1700000000</v>
      </c>
      <c r="L316" s="1157"/>
      <c r="M316" s="1157"/>
      <c r="N316" s="1157">
        <v>4000000000</v>
      </c>
      <c r="O316" s="1157">
        <v>2610284000</v>
      </c>
      <c r="P316" s="1157">
        <v>2610284000</v>
      </c>
      <c r="Q316" s="1157"/>
      <c r="R316" s="1157">
        <v>1389716000</v>
      </c>
      <c r="S316" s="1158"/>
      <c r="T316" s="1157">
        <v>4372988000</v>
      </c>
      <c r="U316" s="1157">
        <v>1700000000</v>
      </c>
      <c r="V316" s="1157">
        <v>6610284000</v>
      </c>
      <c r="W316" s="1178">
        <f t="shared" si="11"/>
        <v>0</v>
      </c>
    </row>
    <row r="317" spans="1:23" s="1161" customFormat="1" ht="36.75" customHeight="1">
      <c r="A317" s="1154" t="s">
        <v>1971</v>
      </c>
      <c r="B317" s="1155" t="s">
        <v>2212</v>
      </c>
      <c r="C317" s="1156" t="s">
        <v>2769</v>
      </c>
      <c r="D317" s="1159">
        <v>1000000000</v>
      </c>
      <c r="E317" s="1159">
        <v>716698000</v>
      </c>
      <c r="F317" s="1159">
        <v>0</v>
      </c>
      <c r="G317" s="1159">
        <v>716698000</v>
      </c>
      <c r="H317" s="1159">
        <v>2000000000</v>
      </c>
      <c r="I317" s="1159">
        <v>2000000000</v>
      </c>
      <c r="J317" s="1159">
        <v>2000000000</v>
      </c>
      <c r="K317" s="1159">
        <v>0</v>
      </c>
      <c r="L317" s="1159">
        <v>0</v>
      </c>
      <c r="M317" s="1159">
        <v>0</v>
      </c>
      <c r="N317" s="1159">
        <v>500000000</v>
      </c>
      <c r="O317" s="1159">
        <v>500000000</v>
      </c>
      <c r="P317" s="1159">
        <v>500000000</v>
      </c>
      <c r="Q317" s="1159">
        <v>0</v>
      </c>
      <c r="R317" s="1159">
        <v>0</v>
      </c>
      <c r="S317" s="1159">
        <v>0</v>
      </c>
      <c r="T317" s="1159">
        <v>3216698000</v>
      </c>
      <c r="U317" s="1159">
        <v>0</v>
      </c>
      <c r="V317" s="1159">
        <v>3500000000</v>
      </c>
      <c r="W317" s="1178">
        <f t="shared" si="11"/>
        <v>0</v>
      </c>
    </row>
    <row r="318" spans="1:23" s="1161" customFormat="1" ht="36.75" customHeight="1">
      <c r="A318" s="1154" t="s">
        <v>1467</v>
      </c>
      <c r="B318" s="1155" t="s">
        <v>2104</v>
      </c>
      <c r="C318" s="1156" t="s">
        <v>2962</v>
      </c>
      <c r="D318" s="1157"/>
      <c r="E318" s="1157"/>
      <c r="F318" s="1157"/>
      <c r="G318" s="1157"/>
      <c r="H318" s="1157"/>
      <c r="I318" s="1157"/>
      <c r="J318" s="1157"/>
      <c r="K318" s="1157"/>
      <c r="L318" s="1157"/>
      <c r="M318" s="1157"/>
      <c r="N318" s="1157">
        <v>351000000</v>
      </c>
      <c r="O318" s="1157">
        <v>349859000</v>
      </c>
      <c r="P318" s="1157">
        <v>349859000</v>
      </c>
      <c r="Q318" s="1157"/>
      <c r="R318" s="1157"/>
      <c r="S318" s="1157">
        <v>1141000</v>
      </c>
      <c r="T318" s="1157">
        <v>349859000</v>
      </c>
      <c r="U318" s="1157"/>
      <c r="V318" s="1157">
        <v>349859000</v>
      </c>
      <c r="W318" s="1178">
        <f t="shared" si="11"/>
        <v>0</v>
      </c>
    </row>
    <row r="319" spans="1:23" s="1161" customFormat="1" ht="36.75" customHeight="1">
      <c r="A319" s="1154" t="s">
        <v>2306</v>
      </c>
      <c r="B319" s="1155" t="s">
        <v>2107</v>
      </c>
      <c r="C319" s="1156" t="s">
        <v>2963</v>
      </c>
      <c r="D319" s="1157">
        <v>2160000000</v>
      </c>
      <c r="E319" s="1157"/>
      <c r="F319" s="1157"/>
      <c r="G319" s="1157"/>
      <c r="H319" s="1157"/>
      <c r="I319" s="1157"/>
      <c r="J319" s="1157"/>
      <c r="K319" s="1157"/>
      <c r="L319" s="1157"/>
      <c r="M319" s="1157"/>
      <c r="N319" s="1157">
        <v>258000000</v>
      </c>
      <c r="O319" s="1157">
        <v>257420000</v>
      </c>
      <c r="P319" s="1157">
        <v>257420000</v>
      </c>
      <c r="Q319" s="1157"/>
      <c r="R319" s="1157"/>
      <c r="S319" s="1157">
        <v>580000</v>
      </c>
      <c r="T319" s="1157">
        <v>257420000</v>
      </c>
      <c r="U319" s="1157"/>
      <c r="V319" s="1157">
        <f>2957420000-540000000</f>
        <v>2417420000</v>
      </c>
      <c r="W319" s="1178">
        <f t="shared" si="11"/>
        <v>0</v>
      </c>
    </row>
    <row r="320" spans="1:23" s="1161" customFormat="1" ht="36.75" customHeight="1">
      <c r="A320" s="1154" t="s">
        <v>966</v>
      </c>
      <c r="B320" s="1155" t="s">
        <v>2109</v>
      </c>
      <c r="C320" s="1156" t="s">
        <v>2964</v>
      </c>
      <c r="D320" s="1157"/>
      <c r="E320" s="1157"/>
      <c r="F320" s="1157"/>
      <c r="G320" s="1157"/>
      <c r="H320" s="1157"/>
      <c r="I320" s="1157"/>
      <c r="J320" s="1157"/>
      <c r="K320" s="1157"/>
      <c r="L320" s="1157"/>
      <c r="M320" s="1157"/>
      <c r="N320" s="1157">
        <v>365000000</v>
      </c>
      <c r="O320" s="1157">
        <v>353064000</v>
      </c>
      <c r="P320" s="1157">
        <v>353064000</v>
      </c>
      <c r="Q320" s="1157"/>
      <c r="R320" s="1157"/>
      <c r="S320" s="1157">
        <v>11936000</v>
      </c>
      <c r="T320" s="1157">
        <v>353064000</v>
      </c>
      <c r="U320" s="1157"/>
      <c r="V320" s="1157">
        <v>353064000</v>
      </c>
      <c r="W320" s="1178">
        <f t="shared" si="11"/>
        <v>0</v>
      </c>
    </row>
    <row r="321" spans="1:23" s="1161" customFormat="1" ht="36.75" customHeight="1">
      <c r="A321" s="1154" t="s">
        <v>2307</v>
      </c>
      <c r="B321" s="1155" t="s">
        <v>2318</v>
      </c>
      <c r="C321" s="1156" t="s">
        <v>2965</v>
      </c>
      <c r="D321" s="1157">
        <v>3010000000</v>
      </c>
      <c r="E321" s="1157"/>
      <c r="F321" s="1157"/>
      <c r="G321" s="1157"/>
      <c r="H321" s="1157"/>
      <c r="I321" s="1157"/>
      <c r="J321" s="1157"/>
      <c r="K321" s="1157"/>
      <c r="L321" s="1157"/>
      <c r="M321" s="1157"/>
      <c r="N321" s="1157">
        <v>535000000</v>
      </c>
      <c r="O321" s="1157">
        <v>535000000</v>
      </c>
      <c r="P321" s="1157">
        <v>535000000</v>
      </c>
      <c r="Q321" s="1157"/>
      <c r="R321" s="1157"/>
      <c r="S321" s="1157"/>
      <c r="T321" s="1157">
        <v>535000000</v>
      </c>
      <c r="U321" s="1157"/>
      <c r="V321" s="1157">
        <f>5695000000-2150000000</f>
        <v>3545000000</v>
      </c>
      <c r="W321" s="1178">
        <f t="shared" si="11"/>
        <v>0</v>
      </c>
    </row>
    <row r="322" spans="1:23" s="1161" customFormat="1" ht="36.75" customHeight="1">
      <c r="A322" s="1154" t="s">
        <v>2308</v>
      </c>
      <c r="B322" s="1155" t="s">
        <v>2220</v>
      </c>
      <c r="C322" s="1156" t="s">
        <v>2709</v>
      </c>
      <c r="D322" s="1157">
        <v>39655000000</v>
      </c>
      <c r="E322" s="1157">
        <v>10456206201</v>
      </c>
      <c r="F322" s="1157"/>
      <c r="G322" s="1157">
        <v>10456206201</v>
      </c>
      <c r="H322" s="1157"/>
      <c r="I322" s="1157"/>
      <c r="J322" s="1157"/>
      <c r="K322" s="1157"/>
      <c r="L322" s="1157"/>
      <c r="M322" s="1157"/>
      <c r="N322" s="1157">
        <v>3375000000</v>
      </c>
      <c r="O322" s="1157"/>
      <c r="P322" s="1157"/>
      <c r="Q322" s="1157"/>
      <c r="R322" s="1157">
        <v>3375000000</v>
      </c>
      <c r="S322" s="1158"/>
      <c r="T322" s="1157">
        <f>G322</f>
        <v>10456206201</v>
      </c>
      <c r="U322" s="1157"/>
      <c r="V322" s="1157">
        <f>60748563000-21093563000</f>
        <v>39655000000</v>
      </c>
      <c r="W322" s="1178">
        <f t="shared" si="11"/>
        <v>0</v>
      </c>
    </row>
    <row r="323" spans="1:23" s="1161" customFormat="1" ht="36.75" customHeight="1">
      <c r="A323" s="1154" t="s">
        <v>305</v>
      </c>
      <c r="B323" s="1155" t="s">
        <v>2966</v>
      </c>
      <c r="C323" s="1156" t="s">
        <v>2967</v>
      </c>
      <c r="D323" s="1157"/>
      <c r="E323" s="1157"/>
      <c r="F323" s="1157"/>
      <c r="G323" s="1157"/>
      <c r="H323" s="1157"/>
      <c r="I323" s="1157"/>
      <c r="J323" s="1157"/>
      <c r="K323" s="1157"/>
      <c r="L323" s="1157"/>
      <c r="M323" s="1157"/>
      <c r="N323" s="1157">
        <v>500000000</v>
      </c>
      <c r="O323" s="1157">
        <v>500000000</v>
      </c>
      <c r="P323" s="1157">
        <v>500000000</v>
      </c>
      <c r="Q323" s="1157"/>
      <c r="R323" s="1157"/>
      <c r="S323" s="1157"/>
      <c r="T323" s="1157">
        <v>500000000</v>
      </c>
      <c r="U323" s="1157"/>
      <c r="V323" s="1157">
        <v>500000000</v>
      </c>
      <c r="W323" s="1178">
        <f t="shared" si="11"/>
        <v>0</v>
      </c>
    </row>
    <row r="324" spans="1:23" s="1161" customFormat="1" ht="36.75" customHeight="1">
      <c r="A324" s="1154" t="s">
        <v>2309</v>
      </c>
      <c r="B324" s="1155" t="s">
        <v>2968</v>
      </c>
      <c r="C324" s="1156" t="s">
        <v>2969</v>
      </c>
      <c r="D324" s="1157"/>
      <c r="E324" s="1157"/>
      <c r="F324" s="1157"/>
      <c r="G324" s="1157"/>
      <c r="H324" s="1157"/>
      <c r="I324" s="1157"/>
      <c r="J324" s="1157"/>
      <c r="K324" s="1157"/>
      <c r="L324" s="1157"/>
      <c r="M324" s="1157"/>
      <c r="N324" s="1157">
        <v>857000000</v>
      </c>
      <c r="O324" s="1157">
        <v>857000000</v>
      </c>
      <c r="P324" s="1157">
        <v>857000000</v>
      </c>
      <c r="Q324" s="1157"/>
      <c r="R324" s="1157"/>
      <c r="S324" s="1157"/>
      <c r="T324" s="1157">
        <v>857000000</v>
      </c>
      <c r="U324" s="1157"/>
      <c r="V324" s="1157">
        <v>857000000</v>
      </c>
      <c r="W324" s="1178">
        <f t="shared" si="11"/>
        <v>0</v>
      </c>
    </row>
    <row r="325" spans="1:23" s="1161" customFormat="1" ht="36.75" customHeight="1">
      <c r="A325" s="1154" t="s">
        <v>2310</v>
      </c>
      <c r="B325" s="1155" t="s">
        <v>2970</v>
      </c>
      <c r="C325" s="1156" t="s">
        <v>2971</v>
      </c>
      <c r="D325" s="1157"/>
      <c r="E325" s="1157"/>
      <c r="F325" s="1157"/>
      <c r="G325" s="1157"/>
      <c r="H325" s="1157"/>
      <c r="I325" s="1157"/>
      <c r="J325" s="1157"/>
      <c r="K325" s="1157"/>
      <c r="L325" s="1157"/>
      <c r="M325" s="1157"/>
      <c r="N325" s="1157">
        <v>4000000000</v>
      </c>
      <c r="O325" s="1157">
        <v>2104771000</v>
      </c>
      <c r="P325" s="1157">
        <v>453760000</v>
      </c>
      <c r="Q325" s="1157">
        <v>1651011000</v>
      </c>
      <c r="R325" s="1157">
        <v>1895229000</v>
      </c>
      <c r="S325" s="1158"/>
      <c r="T325" s="1157">
        <v>453760000</v>
      </c>
      <c r="U325" s="1157">
        <v>1651011000</v>
      </c>
      <c r="V325" s="1157">
        <v>2104771000</v>
      </c>
      <c r="W325" s="1178">
        <f t="shared" si="11"/>
        <v>0</v>
      </c>
    </row>
    <row r="326" spans="1:23" s="1161" customFormat="1" ht="36.75" customHeight="1">
      <c r="A326" s="1154" t="s">
        <v>2311</v>
      </c>
      <c r="B326" s="1155" t="s">
        <v>2972</v>
      </c>
      <c r="C326" s="1156" t="s">
        <v>2973</v>
      </c>
      <c r="D326" s="1157"/>
      <c r="E326" s="1157"/>
      <c r="F326" s="1157"/>
      <c r="G326" s="1157"/>
      <c r="H326" s="1157"/>
      <c r="I326" s="1157"/>
      <c r="J326" s="1157"/>
      <c r="K326" s="1157"/>
      <c r="L326" s="1157"/>
      <c r="M326" s="1157"/>
      <c r="N326" s="1157">
        <v>3000000000</v>
      </c>
      <c r="O326" s="1157">
        <v>2978471025</v>
      </c>
      <c r="P326" s="1157">
        <v>2978471025</v>
      </c>
      <c r="Q326" s="1157"/>
      <c r="R326" s="1157"/>
      <c r="S326" s="1157">
        <v>21528975</v>
      </c>
      <c r="T326" s="1157">
        <v>2978471025</v>
      </c>
      <c r="U326" s="1157"/>
      <c r="V326" s="1157">
        <v>2978471025</v>
      </c>
      <c r="W326" s="1178">
        <f t="shared" si="11"/>
        <v>0</v>
      </c>
    </row>
    <row r="327" spans="1:23" s="1161" customFormat="1" ht="36.75" customHeight="1">
      <c r="A327" s="1152" t="s">
        <v>275</v>
      </c>
      <c r="B327" s="1153" t="s">
        <v>1978</v>
      </c>
      <c r="C327" s="1150"/>
      <c r="D327" s="1151">
        <f>SUM(D328:D367)</f>
        <v>26592563311</v>
      </c>
      <c r="E327" s="1151">
        <f t="shared" ref="E327:V327" si="12">SUM(E328:E367)</f>
        <v>2945535000</v>
      </c>
      <c r="F327" s="1151">
        <f t="shared" si="12"/>
        <v>0</v>
      </c>
      <c r="G327" s="1151">
        <f t="shared" si="12"/>
        <v>2604828000</v>
      </c>
      <c r="H327" s="1151">
        <f t="shared" si="12"/>
        <v>754436689</v>
      </c>
      <c r="I327" s="1151">
        <f t="shared" si="12"/>
        <v>753302689</v>
      </c>
      <c r="J327" s="1151">
        <f t="shared" si="12"/>
        <v>753302689</v>
      </c>
      <c r="K327" s="1151">
        <f t="shared" si="12"/>
        <v>0</v>
      </c>
      <c r="L327" s="1151">
        <f t="shared" si="12"/>
        <v>0</v>
      </c>
      <c r="M327" s="1151">
        <f t="shared" si="12"/>
        <v>1134000</v>
      </c>
      <c r="N327" s="1151">
        <f t="shared" si="12"/>
        <v>43001000000</v>
      </c>
      <c r="O327" s="1151">
        <f t="shared" si="12"/>
        <v>40640897735</v>
      </c>
      <c r="P327" s="1151">
        <f t="shared" si="12"/>
        <v>39254897735</v>
      </c>
      <c r="Q327" s="1151">
        <f t="shared" si="12"/>
        <v>1386000000</v>
      </c>
      <c r="R327" s="1151">
        <f t="shared" si="12"/>
        <v>2313838076</v>
      </c>
      <c r="S327" s="1151">
        <f t="shared" si="12"/>
        <v>46264189</v>
      </c>
      <c r="T327" s="1151">
        <f t="shared" si="12"/>
        <v>42613028424</v>
      </c>
      <c r="U327" s="1151">
        <f t="shared" si="12"/>
        <v>1726707000</v>
      </c>
      <c r="V327" s="1151">
        <f t="shared" si="12"/>
        <v>67986763735</v>
      </c>
      <c r="W327" s="1178">
        <f t="shared" si="11"/>
        <v>0</v>
      </c>
    </row>
    <row r="328" spans="1:23" s="1161" customFormat="1" ht="36.75" customHeight="1">
      <c r="A328" s="1154" t="s">
        <v>175</v>
      </c>
      <c r="B328" s="1155" t="s">
        <v>2163</v>
      </c>
      <c r="C328" s="1156" t="s">
        <v>2974</v>
      </c>
      <c r="D328" s="1157">
        <v>1500000000</v>
      </c>
      <c r="E328" s="1157"/>
      <c r="F328" s="1157"/>
      <c r="G328" s="1157"/>
      <c r="H328" s="1157"/>
      <c r="I328" s="1157"/>
      <c r="J328" s="1157"/>
      <c r="K328" s="1157"/>
      <c r="L328" s="1157"/>
      <c r="M328" s="1157"/>
      <c r="N328" s="1157">
        <v>1190000000</v>
      </c>
      <c r="O328" s="1157">
        <v>1190000000</v>
      </c>
      <c r="P328" s="1157">
        <v>1190000000</v>
      </c>
      <c r="Q328" s="1157"/>
      <c r="R328" s="1157"/>
      <c r="S328" s="1157"/>
      <c r="T328" s="1157">
        <v>1190000000</v>
      </c>
      <c r="U328" s="1157"/>
      <c r="V328" s="1157">
        <v>2690000000</v>
      </c>
      <c r="W328" s="1178">
        <f t="shared" si="11"/>
        <v>0</v>
      </c>
    </row>
    <row r="329" spans="1:23" s="1161" customFormat="1" ht="36.75" customHeight="1">
      <c r="A329" s="1154" t="s">
        <v>78</v>
      </c>
      <c r="B329" s="1155" t="s">
        <v>1990</v>
      </c>
      <c r="C329" s="1156" t="s">
        <v>2975</v>
      </c>
      <c r="D329" s="1157">
        <v>7800000000</v>
      </c>
      <c r="E329" s="1157">
        <v>35000000</v>
      </c>
      <c r="F329" s="1157">
        <v>0</v>
      </c>
      <c r="G329" s="1157">
        <v>0</v>
      </c>
      <c r="H329" s="1157">
        <v>0</v>
      </c>
      <c r="I329" s="1157">
        <v>0</v>
      </c>
      <c r="J329" s="1157">
        <v>0</v>
      </c>
      <c r="K329" s="1157">
        <v>0</v>
      </c>
      <c r="L329" s="1157">
        <v>0</v>
      </c>
      <c r="M329" s="1157">
        <v>0</v>
      </c>
      <c r="N329" s="1157">
        <v>1680000000</v>
      </c>
      <c r="O329" s="1157">
        <v>633843924</v>
      </c>
      <c r="P329" s="1157">
        <v>633843924</v>
      </c>
      <c r="Q329" s="1157">
        <v>0</v>
      </c>
      <c r="R329" s="1157">
        <v>1046156076</v>
      </c>
      <c r="S329" s="1158"/>
      <c r="T329" s="1157">
        <v>633843924</v>
      </c>
      <c r="U329" s="1157">
        <v>35000000</v>
      </c>
      <c r="V329" s="1157">
        <v>8433843924</v>
      </c>
      <c r="W329" s="1178">
        <f t="shared" si="11"/>
        <v>0</v>
      </c>
    </row>
    <row r="330" spans="1:23" s="1161" customFormat="1" ht="36.75" customHeight="1">
      <c r="A330" s="1154" t="s">
        <v>79</v>
      </c>
      <c r="B330" s="1155" t="s">
        <v>2976</v>
      </c>
      <c r="C330" s="1156" t="s">
        <v>2977</v>
      </c>
      <c r="D330" s="1157"/>
      <c r="E330" s="1157"/>
      <c r="F330" s="1157"/>
      <c r="G330" s="1157"/>
      <c r="H330" s="1157"/>
      <c r="I330" s="1157"/>
      <c r="J330" s="1157"/>
      <c r="K330" s="1157"/>
      <c r="L330" s="1157"/>
      <c r="M330" s="1157"/>
      <c r="N330" s="1157">
        <v>1200000000</v>
      </c>
      <c r="O330" s="1157">
        <v>1200000000</v>
      </c>
      <c r="P330" s="1157">
        <v>1200000000</v>
      </c>
      <c r="Q330" s="1157"/>
      <c r="R330" s="1157"/>
      <c r="S330" s="1157"/>
      <c r="T330" s="1157">
        <v>1200000000</v>
      </c>
      <c r="U330" s="1157"/>
      <c r="V330" s="1157">
        <v>1200000000</v>
      </c>
      <c r="W330" s="1178">
        <f t="shared" si="11"/>
        <v>0</v>
      </c>
    </row>
    <row r="331" spans="1:23" s="1161" customFormat="1" ht="36.75" customHeight="1">
      <c r="A331" s="1154" t="s">
        <v>80</v>
      </c>
      <c r="B331" s="1155" t="s">
        <v>2164</v>
      </c>
      <c r="C331" s="1156" t="s">
        <v>2978</v>
      </c>
      <c r="D331" s="1157">
        <v>900000000</v>
      </c>
      <c r="E331" s="1157"/>
      <c r="F331" s="1157"/>
      <c r="G331" s="1157"/>
      <c r="H331" s="1157"/>
      <c r="I331" s="1157"/>
      <c r="J331" s="1157"/>
      <c r="K331" s="1157"/>
      <c r="L331" s="1157"/>
      <c r="M331" s="1157"/>
      <c r="N331" s="1157">
        <v>450000000</v>
      </c>
      <c r="O331" s="1157">
        <v>450000000</v>
      </c>
      <c r="P331" s="1157">
        <v>450000000</v>
      </c>
      <c r="Q331" s="1157"/>
      <c r="R331" s="1157"/>
      <c r="S331" s="1157"/>
      <c r="T331" s="1157">
        <v>450000000</v>
      </c>
      <c r="U331" s="1157"/>
      <c r="V331" s="1157">
        <v>1350000000</v>
      </c>
      <c r="W331" s="1178">
        <f t="shared" ref="W331:W394" si="13">N331-O331-R331-S331</f>
        <v>0</v>
      </c>
    </row>
    <row r="332" spans="1:23" s="1161" customFormat="1" ht="36.75" customHeight="1">
      <c r="A332" s="1154" t="s">
        <v>81</v>
      </c>
      <c r="B332" s="1155" t="s">
        <v>2165</v>
      </c>
      <c r="C332" s="1156" t="s">
        <v>2758</v>
      </c>
      <c r="D332" s="1157">
        <v>1950000000</v>
      </c>
      <c r="E332" s="1157"/>
      <c r="F332" s="1157"/>
      <c r="G332" s="1157"/>
      <c r="H332" s="1157"/>
      <c r="I332" s="1157"/>
      <c r="J332" s="1157"/>
      <c r="K332" s="1157"/>
      <c r="L332" s="1157"/>
      <c r="M332" s="1157"/>
      <c r="N332" s="1157">
        <v>750000000</v>
      </c>
      <c r="O332" s="1157">
        <v>750000000</v>
      </c>
      <c r="P332" s="1157">
        <v>750000000</v>
      </c>
      <c r="Q332" s="1157"/>
      <c r="R332" s="1157"/>
      <c r="S332" s="1157"/>
      <c r="T332" s="1157">
        <v>750000000</v>
      </c>
      <c r="U332" s="1157"/>
      <c r="V332" s="1157">
        <f>2960000000-260000000</f>
        <v>2700000000</v>
      </c>
      <c r="W332" s="1178">
        <f t="shared" si="13"/>
        <v>0</v>
      </c>
    </row>
    <row r="333" spans="1:23" s="1161" customFormat="1" ht="36.75" customHeight="1">
      <c r="A333" s="1154" t="s">
        <v>82</v>
      </c>
      <c r="B333" s="1155" t="s">
        <v>2167</v>
      </c>
      <c r="C333" s="1156" t="s">
        <v>2979</v>
      </c>
      <c r="D333" s="1157"/>
      <c r="E333" s="1157"/>
      <c r="F333" s="1157"/>
      <c r="G333" s="1157"/>
      <c r="H333" s="1157"/>
      <c r="I333" s="1157"/>
      <c r="J333" s="1157"/>
      <c r="K333" s="1157"/>
      <c r="L333" s="1157"/>
      <c r="M333" s="1157"/>
      <c r="N333" s="1157">
        <v>1375000000</v>
      </c>
      <c r="O333" s="1157">
        <v>1375000000</v>
      </c>
      <c r="P333" s="1157">
        <v>1375000000</v>
      </c>
      <c r="Q333" s="1157"/>
      <c r="R333" s="1157"/>
      <c r="S333" s="1157"/>
      <c r="T333" s="1157">
        <v>1375000000</v>
      </c>
      <c r="U333" s="1157"/>
      <c r="V333" s="1157">
        <v>1375000000</v>
      </c>
      <c r="W333" s="1178">
        <f t="shared" si="13"/>
        <v>0</v>
      </c>
    </row>
    <row r="334" spans="1:23" s="1161" customFormat="1" ht="36.75" customHeight="1">
      <c r="A334" s="1154" t="s">
        <v>83</v>
      </c>
      <c r="B334" s="1155" t="s">
        <v>2318</v>
      </c>
      <c r="C334" s="1156" t="s">
        <v>2965</v>
      </c>
      <c r="D334" s="1157"/>
      <c r="E334" s="1157"/>
      <c r="F334" s="1157"/>
      <c r="G334" s="1157"/>
      <c r="H334" s="1157"/>
      <c r="I334" s="1157"/>
      <c r="J334" s="1157"/>
      <c r="K334" s="1157"/>
      <c r="L334" s="1157"/>
      <c r="M334" s="1157"/>
      <c r="N334" s="1157">
        <v>2150000000</v>
      </c>
      <c r="O334" s="1157">
        <v>2150000000</v>
      </c>
      <c r="P334" s="1157">
        <v>2150000000</v>
      </c>
      <c r="Q334" s="1157"/>
      <c r="R334" s="1157"/>
      <c r="S334" s="1157"/>
      <c r="T334" s="1157">
        <v>2150000000</v>
      </c>
      <c r="U334" s="1157"/>
      <c r="V334" s="1157">
        <v>2150000000</v>
      </c>
      <c r="W334" s="1178">
        <f t="shared" si="13"/>
        <v>0</v>
      </c>
    </row>
    <row r="335" spans="1:23" s="1161" customFormat="1" ht="36.75" customHeight="1">
      <c r="A335" s="1154" t="s">
        <v>197</v>
      </c>
      <c r="B335" s="1155" t="s">
        <v>2319</v>
      </c>
      <c r="C335" s="1156" t="s">
        <v>2980</v>
      </c>
      <c r="D335" s="1157">
        <v>630000000</v>
      </c>
      <c r="E335" s="1157"/>
      <c r="F335" s="1157"/>
      <c r="G335" s="1157"/>
      <c r="H335" s="1157"/>
      <c r="I335" s="1157"/>
      <c r="J335" s="1157"/>
      <c r="K335" s="1157"/>
      <c r="L335" s="1157"/>
      <c r="M335" s="1157"/>
      <c r="N335" s="1157">
        <v>630000000</v>
      </c>
      <c r="O335" s="1157">
        <v>630000000</v>
      </c>
      <c r="P335" s="1157">
        <v>630000000</v>
      </c>
      <c r="Q335" s="1157"/>
      <c r="R335" s="1157"/>
      <c r="S335" s="1157"/>
      <c r="T335" s="1157">
        <v>630000000</v>
      </c>
      <c r="U335" s="1157"/>
      <c r="V335" s="1157">
        <v>1260000000</v>
      </c>
      <c r="W335" s="1178">
        <f t="shared" si="13"/>
        <v>0</v>
      </c>
    </row>
    <row r="336" spans="1:23" s="1161" customFormat="1" ht="36.75" customHeight="1">
      <c r="A336" s="1154" t="s">
        <v>198</v>
      </c>
      <c r="B336" s="1155" t="s">
        <v>2320</v>
      </c>
      <c r="C336" s="1156" t="s">
        <v>2981</v>
      </c>
      <c r="D336" s="1157">
        <v>840000000</v>
      </c>
      <c r="E336" s="1157"/>
      <c r="F336" s="1157"/>
      <c r="G336" s="1157"/>
      <c r="H336" s="1157"/>
      <c r="I336" s="1157"/>
      <c r="J336" s="1157"/>
      <c r="K336" s="1157"/>
      <c r="L336" s="1157"/>
      <c r="M336" s="1157"/>
      <c r="N336" s="1157">
        <v>840000000</v>
      </c>
      <c r="O336" s="1157">
        <v>840000000</v>
      </c>
      <c r="P336" s="1157">
        <v>840000000</v>
      </c>
      <c r="Q336" s="1157"/>
      <c r="R336" s="1157"/>
      <c r="S336" s="1157"/>
      <c r="T336" s="1157">
        <v>840000000</v>
      </c>
      <c r="U336" s="1157"/>
      <c r="V336" s="1157">
        <v>1680000000</v>
      </c>
      <c r="W336" s="1178">
        <f t="shared" si="13"/>
        <v>0</v>
      </c>
    </row>
    <row r="337" spans="1:23" s="1161" customFormat="1" ht="36.75" customHeight="1">
      <c r="A337" s="1154" t="s">
        <v>418</v>
      </c>
      <c r="B337" s="1155" t="s">
        <v>2321</v>
      </c>
      <c r="C337" s="1156" t="s">
        <v>2982</v>
      </c>
      <c r="D337" s="1157">
        <v>1150000000</v>
      </c>
      <c r="E337" s="1157">
        <v>306828000</v>
      </c>
      <c r="F337" s="1157"/>
      <c r="G337" s="1157">
        <v>306828000</v>
      </c>
      <c r="H337" s="1157">
        <v>5000000</v>
      </c>
      <c r="I337" s="1157">
        <v>5000000</v>
      </c>
      <c r="J337" s="1157">
        <v>5000000</v>
      </c>
      <c r="K337" s="1157"/>
      <c r="L337" s="1157"/>
      <c r="M337" s="1157"/>
      <c r="N337" s="1157">
        <v>3345000000</v>
      </c>
      <c r="O337" s="1157">
        <v>2561693000</v>
      </c>
      <c r="P337" s="1157">
        <v>2561693000</v>
      </c>
      <c r="Q337" s="1157"/>
      <c r="R337" s="1157">
        <v>783307000</v>
      </c>
      <c r="S337" s="1158"/>
      <c r="T337" s="1157">
        <v>2873521000</v>
      </c>
      <c r="U337" s="1157"/>
      <c r="V337" s="1157">
        <v>3716693000</v>
      </c>
      <c r="W337" s="1178">
        <f t="shared" si="13"/>
        <v>0</v>
      </c>
    </row>
    <row r="338" spans="1:23" s="1161" customFormat="1" ht="36.75" customHeight="1">
      <c r="A338" s="1154" t="s">
        <v>792</v>
      </c>
      <c r="B338" s="1155" t="s">
        <v>2322</v>
      </c>
      <c r="C338" s="1156" t="s">
        <v>2702</v>
      </c>
      <c r="D338" s="1157">
        <v>2309855000</v>
      </c>
      <c r="E338" s="1157">
        <v>1839000000</v>
      </c>
      <c r="F338" s="1157"/>
      <c r="G338" s="1157">
        <v>1600000000</v>
      </c>
      <c r="H338" s="1157">
        <v>145000</v>
      </c>
      <c r="I338" s="1157">
        <v>145000</v>
      </c>
      <c r="J338" s="1157">
        <v>145000</v>
      </c>
      <c r="K338" s="1157"/>
      <c r="L338" s="1157"/>
      <c r="M338" s="1157"/>
      <c r="N338" s="1157">
        <v>3590000000</v>
      </c>
      <c r="O338" s="1157">
        <f>P338+Q338</f>
        <v>3590000000</v>
      </c>
      <c r="P338" s="1157">
        <v>2204000000</v>
      </c>
      <c r="Q338" s="1157">
        <v>1386000000</v>
      </c>
      <c r="R338" s="1157"/>
      <c r="S338" s="1157"/>
      <c r="T338" s="1157">
        <f>4504145000-700000000</f>
        <v>3804145000</v>
      </c>
      <c r="U338" s="1157">
        <v>1625000000</v>
      </c>
      <c r="V338" s="1157">
        <f>6600000000-700000000</f>
        <v>5900000000</v>
      </c>
      <c r="W338" s="1178">
        <f t="shared" si="13"/>
        <v>0</v>
      </c>
    </row>
    <row r="339" spans="1:23" s="1161" customFormat="1" ht="36.75" customHeight="1">
      <c r="A339" s="1154" t="s">
        <v>216</v>
      </c>
      <c r="B339" s="1155" t="s">
        <v>2088</v>
      </c>
      <c r="C339" s="1156" t="s">
        <v>2983</v>
      </c>
      <c r="D339" s="1157"/>
      <c r="E339" s="1157"/>
      <c r="F339" s="1157"/>
      <c r="G339" s="1157"/>
      <c r="H339" s="1157"/>
      <c r="I339" s="1157"/>
      <c r="J339" s="1157"/>
      <c r="K339" s="1157"/>
      <c r="L339" s="1157"/>
      <c r="M339" s="1157"/>
      <c r="N339" s="1157">
        <v>576000000</v>
      </c>
      <c r="O339" s="1157">
        <v>576000000</v>
      </c>
      <c r="P339" s="1157">
        <v>576000000</v>
      </c>
      <c r="Q339" s="1157"/>
      <c r="R339" s="1157"/>
      <c r="S339" s="1157"/>
      <c r="T339" s="1157">
        <v>576000000</v>
      </c>
      <c r="U339" s="1157"/>
      <c r="V339" s="1157">
        <v>576000000</v>
      </c>
      <c r="W339" s="1178">
        <f t="shared" si="13"/>
        <v>0</v>
      </c>
    </row>
    <row r="340" spans="1:23" s="1161" customFormat="1" ht="36.75" customHeight="1">
      <c r="A340" s="1154" t="s">
        <v>793</v>
      </c>
      <c r="B340" s="1155" t="s">
        <v>2089</v>
      </c>
      <c r="C340" s="1156" t="s">
        <v>2984</v>
      </c>
      <c r="D340" s="1157"/>
      <c r="E340" s="1157"/>
      <c r="F340" s="1157"/>
      <c r="G340" s="1157"/>
      <c r="H340" s="1157"/>
      <c r="I340" s="1157"/>
      <c r="J340" s="1157"/>
      <c r="K340" s="1157"/>
      <c r="L340" s="1157"/>
      <c r="M340" s="1157"/>
      <c r="N340" s="1157">
        <v>876000000</v>
      </c>
      <c r="O340" s="1157">
        <v>872368000</v>
      </c>
      <c r="P340" s="1157">
        <v>872368000</v>
      </c>
      <c r="Q340" s="1157"/>
      <c r="R340" s="1157"/>
      <c r="S340" s="1157">
        <v>3632000</v>
      </c>
      <c r="T340" s="1157">
        <v>872368000</v>
      </c>
      <c r="U340" s="1157"/>
      <c r="V340" s="1157">
        <v>872368000</v>
      </c>
      <c r="W340" s="1178">
        <f t="shared" si="13"/>
        <v>0</v>
      </c>
    </row>
    <row r="341" spans="1:23" s="1161" customFormat="1" ht="36.75" customHeight="1">
      <c r="A341" s="1154" t="s">
        <v>794</v>
      </c>
      <c r="B341" s="1155" t="s">
        <v>2090</v>
      </c>
      <c r="C341" s="1156" t="s">
        <v>2985</v>
      </c>
      <c r="D341" s="1157">
        <v>2046866000</v>
      </c>
      <c r="E341" s="1157"/>
      <c r="F341" s="1157"/>
      <c r="G341" s="1157"/>
      <c r="H341" s="1157">
        <v>1134000</v>
      </c>
      <c r="I341" s="1157"/>
      <c r="J341" s="1157"/>
      <c r="K341" s="1157"/>
      <c r="L341" s="1157"/>
      <c r="M341" s="1157">
        <v>1134000</v>
      </c>
      <c r="N341" s="1157">
        <v>539000000</v>
      </c>
      <c r="O341" s="1157">
        <v>539000000</v>
      </c>
      <c r="P341" s="1157">
        <v>539000000</v>
      </c>
      <c r="Q341" s="1157"/>
      <c r="R341" s="1157"/>
      <c r="S341" s="1157"/>
      <c r="T341" s="1157">
        <v>539000000</v>
      </c>
      <c r="U341" s="1157"/>
      <c r="V341" s="1157">
        <v>2585866000</v>
      </c>
      <c r="W341" s="1178">
        <f t="shared" si="13"/>
        <v>0</v>
      </c>
    </row>
    <row r="342" spans="1:23" s="1161" customFormat="1" ht="36.75" customHeight="1">
      <c r="A342" s="1154" t="s">
        <v>795</v>
      </c>
      <c r="B342" s="1155" t="s">
        <v>2091</v>
      </c>
      <c r="C342" s="1156" t="s">
        <v>2808</v>
      </c>
      <c r="D342" s="1157"/>
      <c r="E342" s="1157"/>
      <c r="F342" s="1157"/>
      <c r="G342" s="1157"/>
      <c r="H342" s="1157"/>
      <c r="I342" s="1157"/>
      <c r="J342" s="1157"/>
      <c r="K342" s="1157"/>
      <c r="L342" s="1157"/>
      <c r="M342" s="1157"/>
      <c r="N342" s="1157">
        <v>417000000</v>
      </c>
      <c r="O342" s="1157">
        <v>417000000</v>
      </c>
      <c r="P342" s="1157">
        <v>417000000</v>
      </c>
      <c r="Q342" s="1157"/>
      <c r="R342" s="1157"/>
      <c r="S342" s="1157"/>
      <c r="T342" s="1157">
        <v>417000000</v>
      </c>
      <c r="U342" s="1157"/>
      <c r="V342" s="1157">
        <v>417000000</v>
      </c>
      <c r="W342" s="1178">
        <f t="shared" si="13"/>
        <v>0</v>
      </c>
    </row>
    <row r="343" spans="1:23" s="1161" customFormat="1" ht="36.75" customHeight="1">
      <c r="A343" s="1154" t="s">
        <v>796</v>
      </c>
      <c r="B343" s="1155" t="s">
        <v>2092</v>
      </c>
      <c r="C343" s="1156" t="s">
        <v>2778</v>
      </c>
      <c r="D343" s="1157"/>
      <c r="E343" s="1157"/>
      <c r="F343" s="1157"/>
      <c r="G343" s="1157"/>
      <c r="H343" s="1157"/>
      <c r="I343" s="1157"/>
      <c r="J343" s="1157"/>
      <c r="K343" s="1157"/>
      <c r="L343" s="1157"/>
      <c r="M343" s="1157"/>
      <c r="N343" s="1157">
        <v>576000000</v>
      </c>
      <c r="O343" s="1157">
        <v>576000000</v>
      </c>
      <c r="P343" s="1157">
        <v>576000000</v>
      </c>
      <c r="Q343" s="1157"/>
      <c r="R343" s="1157"/>
      <c r="S343" s="1157"/>
      <c r="T343" s="1157">
        <v>576000000</v>
      </c>
      <c r="U343" s="1157"/>
      <c r="V343" s="1157">
        <v>576000000</v>
      </c>
      <c r="W343" s="1178">
        <f t="shared" si="13"/>
        <v>0</v>
      </c>
    </row>
    <row r="344" spans="1:23" s="1161" customFormat="1" ht="36.75" customHeight="1">
      <c r="A344" s="1154" t="s">
        <v>797</v>
      </c>
      <c r="B344" s="1155" t="s">
        <v>2093</v>
      </c>
      <c r="C344" s="1156" t="s">
        <v>2759</v>
      </c>
      <c r="D344" s="1157"/>
      <c r="E344" s="1157"/>
      <c r="F344" s="1157"/>
      <c r="G344" s="1157"/>
      <c r="H344" s="1157"/>
      <c r="I344" s="1157"/>
      <c r="J344" s="1157"/>
      <c r="K344" s="1157"/>
      <c r="L344" s="1157"/>
      <c r="M344" s="1157"/>
      <c r="N344" s="1157">
        <v>768000000</v>
      </c>
      <c r="O344" s="1157">
        <v>768000000</v>
      </c>
      <c r="P344" s="1157">
        <v>768000000</v>
      </c>
      <c r="Q344" s="1157"/>
      <c r="R344" s="1157"/>
      <c r="S344" s="1157"/>
      <c r="T344" s="1157">
        <v>768000000</v>
      </c>
      <c r="U344" s="1157"/>
      <c r="V344" s="1157">
        <v>768000000</v>
      </c>
      <c r="W344" s="1178">
        <f t="shared" si="13"/>
        <v>0</v>
      </c>
    </row>
    <row r="345" spans="1:23" s="1161" customFormat="1" ht="36.75" customHeight="1">
      <c r="A345" s="1154" t="s">
        <v>798</v>
      </c>
      <c r="B345" s="1155" t="s">
        <v>2094</v>
      </c>
      <c r="C345" s="1156" t="s">
        <v>2986</v>
      </c>
      <c r="D345" s="1157"/>
      <c r="E345" s="1157"/>
      <c r="F345" s="1157"/>
      <c r="G345" s="1157"/>
      <c r="H345" s="1157"/>
      <c r="I345" s="1157"/>
      <c r="J345" s="1157"/>
      <c r="K345" s="1157"/>
      <c r="L345" s="1157"/>
      <c r="M345" s="1157"/>
      <c r="N345" s="1157">
        <v>768000000</v>
      </c>
      <c r="O345" s="1157">
        <v>283625000</v>
      </c>
      <c r="P345" s="1157">
        <v>283625000</v>
      </c>
      <c r="Q345" s="1157"/>
      <c r="R345" s="1157">
        <v>484375000</v>
      </c>
      <c r="S345" s="1158"/>
      <c r="T345" s="1157">
        <v>283625000</v>
      </c>
      <c r="U345" s="1157"/>
      <c r="V345" s="1157">
        <v>283625000</v>
      </c>
      <c r="W345" s="1178">
        <f t="shared" si="13"/>
        <v>0</v>
      </c>
    </row>
    <row r="346" spans="1:23" s="1161" customFormat="1" ht="36.75" customHeight="1">
      <c r="A346" s="1154" t="s">
        <v>799</v>
      </c>
      <c r="B346" s="1155" t="s">
        <v>2095</v>
      </c>
      <c r="C346" s="1156" t="s">
        <v>2987</v>
      </c>
      <c r="D346" s="1157"/>
      <c r="E346" s="1157"/>
      <c r="F346" s="1157"/>
      <c r="G346" s="1157"/>
      <c r="H346" s="1157"/>
      <c r="I346" s="1157"/>
      <c r="J346" s="1157"/>
      <c r="K346" s="1157"/>
      <c r="L346" s="1157"/>
      <c r="M346" s="1157"/>
      <c r="N346" s="1157">
        <v>540000000</v>
      </c>
      <c r="O346" s="1157">
        <v>540000000</v>
      </c>
      <c r="P346" s="1157">
        <v>540000000</v>
      </c>
      <c r="Q346" s="1157"/>
      <c r="R346" s="1157"/>
      <c r="S346" s="1157"/>
      <c r="T346" s="1157">
        <v>540000000</v>
      </c>
      <c r="U346" s="1157"/>
      <c r="V346" s="1157">
        <v>540000000</v>
      </c>
      <c r="W346" s="1178">
        <f t="shared" si="13"/>
        <v>0</v>
      </c>
    </row>
    <row r="347" spans="1:23" s="1161" customFormat="1" ht="36.75" customHeight="1">
      <c r="A347" s="1154" t="s">
        <v>800</v>
      </c>
      <c r="B347" s="1155" t="s">
        <v>2096</v>
      </c>
      <c r="C347" s="1156" t="s">
        <v>2988</v>
      </c>
      <c r="D347" s="1157"/>
      <c r="E347" s="1157"/>
      <c r="F347" s="1157"/>
      <c r="G347" s="1157"/>
      <c r="H347" s="1157"/>
      <c r="I347" s="1157"/>
      <c r="J347" s="1157"/>
      <c r="K347" s="1157"/>
      <c r="L347" s="1157"/>
      <c r="M347" s="1157"/>
      <c r="N347" s="1157">
        <v>1056000000</v>
      </c>
      <c r="O347" s="1157">
        <v>1056000000</v>
      </c>
      <c r="P347" s="1157">
        <v>1056000000</v>
      </c>
      <c r="Q347" s="1157"/>
      <c r="R347" s="1157"/>
      <c r="S347" s="1157"/>
      <c r="T347" s="1157">
        <v>1056000000</v>
      </c>
      <c r="U347" s="1157"/>
      <c r="V347" s="1157">
        <v>1056000000</v>
      </c>
      <c r="W347" s="1178">
        <f t="shared" si="13"/>
        <v>0</v>
      </c>
    </row>
    <row r="348" spans="1:23" s="1161" customFormat="1" ht="36.75" customHeight="1">
      <c r="A348" s="1154" t="s">
        <v>801</v>
      </c>
      <c r="B348" s="1155" t="s">
        <v>2097</v>
      </c>
      <c r="C348" s="1156" t="s">
        <v>2989</v>
      </c>
      <c r="D348" s="1157"/>
      <c r="E348" s="1157"/>
      <c r="F348" s="1157"/>
      <c r="G348" s="1157"/>
      <c r="H348" s="1157"/>
      <c r="I348" s="1157"/>
      <c r="J348" s="1157"/>
      <c r="K348" s="1157"/>
      <c r="L348" s="1157"/>
      <c r="M348" s="1157"/>
      <c r="N348" s="1157">
        <v>771000000</v>
      </c>
      <c r="O348" s="1157">
        <v>771000000</v>
      </c>
      <c r="P348" s="1157">
        <v>771000000</v>
      </c>
      <c r="Q348" s="1157"/>
      <c r="R348" s="1157"/>
      <c r="S348" s="1157"/>
      <c r="T348" s="1157">
        <v>771000000</v>
      </c>
      <c r="U348" s="1157"/>
      <c r="V348" s="1157">
        <v>771000000</v>
      </c>
      <c r="W348" s="1178">
        <f t="shared" si="13"/>
        <v>0</v>
      </c>
    </row>
    <row r="349" spans="1:23" s="1161" customFormat="1" ht="36.75" customHeight="1">
      <c r="A349" s="1154" t="s">
        <v>1851</v>
      </c>
      <c r="B349" s="1155" t="s">
        <v>2760</v>
      </c>
      <c r="C349" s="1156" t="s">
        <v>2761</v>
      </c>
      <c r="D349" s="1157"/>
      <c r="E349" s="1157"/>
      <c r="F349" s="1157"/>
      <c r="G349" s="1157"/>
      <c r="H349" s="1157"/>
      <c r="I349" s="1157"/>
      <c r="J349" s="1157"/>
      <c r="K349" s="1157"/>
      <c r="L349" s="1157"/>
      <c r="M349" s="1157"/>
      <c r="N349" s="1157">
        <v>576000000</v>
      </c>
      <c r="O349" s="1157">
        <v>576000000</v>
      </c>
      <c r="P349" s="1157">
        <v>576000000</v>
      </c>
      <c r="Q349" s="1157"/>
      <c r="R349" s="1157"/>
      <c r="S349" s="1157"/>
      <c r="T349" s="1157">
        <v>576000000</v>
      </c>
      <c r="U349" s="1157"/>
      <c r="V349" s="1157">
        <v>576000000</v>
      </c>
      <c r="W349" s="1178">
        <f t="shared" si="13"/>
        <v>0</v>
      </c>
    </row>
    <row r="350" spans="1:23" s="1161" customFormat="1" ht="36.75" customHeight="1">
      <c r="A350" s="1154" t="s">
        <v>1852</v>
      </c>
      <c r="B350" s="1155" t="s">
        <v>2098</v>
      </c>
      <c r="C350" s="1156" t="s">
        <v>2762</v>
      </c>
      <c r="D350" s="1157"/>
      <c r="E350" s="1157"/>
      <c r="F350" s="1157"/>
      <c r="G350" s="1157"/>
      <c r="H350" s="1157"/>
      <c r="I350" s="1157"/>
      <c r="J350" s="1157"/>
      <c r="K350" s="1157"/>
      <c r="L350" s="1157"/>
      <c r="M350" s="1157"/>
      <c r="N350" s="1157">
        <v>576000000</v>
      </c>
      <c r="O350" s="1157">
        <v>576000000</v>
      </c>
      <c r="P350" s="1157">
        <v>576000000</v>
      </c>
      <c r="Q350" s="1157"/>
      <c r="R350" s="1157"/>
      <c r="S350" s="1157"/>
      <c r="T350" s="1157">
        <v>576000000</v>
      </c>
      <c r="U350" s="1157"/>
      <c r="V350" s="1157">
        <v>576000000</v>
      </c>
      <c r="W350" s="1178">
        <f t="shared" si="13"/>
        <v>0</v>
      </c>
    </row>
    <row r="351" spans="1:23" s="1161" customFormat="1" ht="36.75" customHeight="1">
      <c r="A351" s="1154" t="s">
        <v>1853</v>
      </c>
      <c r="B351" s="1155" t="s">
        <v>2099</v>
      </c>
      <c r="C351" s="1156" t="s">
        <v>2990</v>
      </c>
      <c r="D351" s="1157"/>
      <c r="E351" s="1157"/>
      <c r="F351" s="1157"/>
      <c r="G351" s="1157"/>
      <c r="H351" s="1157"/>
      <c r="I351" s="1157"/>
      <c r="J351" s="1157"/>
      <c r="K351" s="1157"/>
      <c r="L351" s="1157"/>
      <c r="M351" s="1157"/>
      <c r="N351" s="1157">
        <v>614000000</v>
      </c>
      <c r="O351" s="1157">
        <v>605841000</v>
      </c>
      <c r="P351" s="1157">
        <v>605841000</v>
      </c>
      <c r="Q351" s="1157"/>
      <c r="R351" s="1157"/>
      <c r="S351" s="1157">
        <v>8159000</v>
      </c>
      <c r="T351" s="1157">
        <v>605841000</v>
      </c>
      <c r="U351" s="1157"/>
      <c r="V351" s="1157">
        <v>605841000</v>
      </c>
      <c r="W351" s="1178">
        <f t="shared" si="13"/>
        <v>0</v>
      </c>
    </row>
    <row r="352" spans="1:23" s="1161" customFormat="1" ht="36.75" customHeight="1">
      <c r="A352" s="1154" t="s">
        <v>1854</v>
      </c>
      <c r="B352" s="1155" t="s">
        <v>2100</v>
      </c>
      <c r="C352" s="1156" t="s">
        <v>2991</v>
      </c>
      <c r="D352" s="1157"/>
      <c r="E352" s="1157"/>
      <c r="F352" s="1157"/>
      <c r="G352" s="1157"/>
      <c r="H352" s="1157"/>
      <c r="I352" s="1157"/>
      <c r="J352" s="1157"/>
      <c r="K352" s="1157"/>
      <c r="L352" s="1157"/>
      <c r="M352" s="1157"/>
      <c r="N352" s="1157">
        <v>528000000</v>
      </c>
      <c r="O352" s="1157">
        <v>528000000</v>
      </c>
      <c r="P352" s="1157">
        <v>528000000</v>
      </c>
      <c r="Q352" s="1157"/>
      <c r="R352" s="1157"/>
      <c r="S352" s="1157"/>
      <c r="T352" s="1157">
        <v>528000000</v>
      </c>
      <c r="U352" s="1157"/>
      <c r="V352" s="1157">
        <v>528000000</v>
      </c>
      <c r="W352" s="1178">
        <f t="shared" si="13"/>
        <v>0</v>
      </c>
    </row>
    <row r="353" spans="1:23" s="1161" customFormat="1" ht="36.75" customHeight="1">
      <c r="A353" s="1154" t="s">
        <v>1855</v>
      </c>
      <c r="B353" s="1155" t="s">
        <v>2101</v>
      </c>
      <c r="C353" s="1156" t="s">
        <v>2992</v>
      </c>
      <c r="D353" s="1157"/>
      <c r="E353" s="1157"/>
      <c r="F353" s="1157"/>
      <c r="G353" s="1157"/>
      <c r="H353" s="1157"/>
      <c r="I353" s="1157"/>
      <c r="J353" s="1157"/>
      <c r="K353" s="1157"/>
      <c r="L353" s="1157"/>
      <c r="M353" s="1157"/>
      <c r="N353" s="1157">
        <v>960000000</v>
      </c>
      <c r="O353" s="1157">
        <v>950000000</v>
      </c>
      <c r="P353" s="1157">
        <v>950000000</v>
      </c>
      <c r="Q353" s="1157"/>
      <c r="R353" s="1157"/>
      <c r="S353" s="1157">
        <v>10000000</v>
      </c>
      <c r="T353" s="1157">
        <v>950000000</v>
      </c>
      <c r="U353" s="1157"/>
      <c r="V353" s="1157">
        <v>950000000</v>
      </c>
      <c r="W353" s="1178">
        <f t="shared" si="13"/>
        <v>0</v>
      </c>
    </row>
    <row r="354" spans="1:23" s="1161" customFormat="1" ht="36.75" customHeight="1">
      <c r="A354" s="1154" t="s">
        <v>1856</v>
      </c>
      <c r="B354" s="1155" t="s">
        <v>2102</v>
      </c>
      <c r="C354" s="1156" t="s">
        <v>2993</v>
      </c>
      <c r="D354" s="1157">
        <v>3175842311</v>
      </c>
      <c r="E354" s="1157">
        <v>466707000</v>
      </c>
      <c r="F354" s="1157"/>
      <c r="G354" s="1157">
        <v>400000000</v>
      </c>
      <c r="H354" s="1157">
        <v>718157689</v>
      </c>
      <c r="I354" s="1157">
        <v>718157689</v>
      </c>
      <c r="J354" s="1157">
        <v>718157689</v>
      </c>
      <c r="K354" s="1157"/>
      <c r="L354" s="1157"/>
      <c r="M354" s="1157"/>
      <c r="N354" s="1157">
        <v>1056000000</v>
      </c>
      <c r="O354" s="1157">
        <v>1033691311</v>
      </c>
      <c r="P354" s="1157">
        <v>1033691311</v>
      </c>
      <c r="Q354" s="1157"/>
      <c r="R354" s="1157"/>
      <c r="S354" s="1157">
        <v>22308689</v>
      </c>
      <c r="T354" s="1157">
        <v>2151849000</v>
      </c>
      <c r="U354" s="1157">
        <v>66707000</v>
      </c>
      <c r="V354" s="1157">
        <v>4927691311</v>
      </c>
      <c r="W354" s="1178">
        <f t="shared" si="13"/>
        <v>0</v>
      </c>
    </row>
    <row r="355" spans="1:23" s="1161" customFormat="1" ht="36.75" customHeight="1">
      <c r="A355" s="1154" t="s">
        <v>1857</v>
      </c>
      <c r="B355" s="1155" t="s">
        <v>2103</v>
      </c>
      <c r="C355" s="1156" t="s">
        <v>2763</v>
      </c>
      <c r="D355" s="1157"/>
      <c r="E355" s="1157"/>
      <c r="F355" s="1157"/>
      <c r="G355" s="1157"/>
      <c r="H355" s="1157"/>
      <c r="I355" s="1157"/>
      <c r="J355" s="1157"/>
      <c r="K355" s="1157"/>
      <c r="L355" s="1157"/>
      <c r="M355" s="1157"/>
      <c r="N355" s="1157">
        <v>720000000</v>
      </c>
      <c r="O355" s="1157">
        <v>720000000</v>
      </c>
      <c r="P355" s="1157">
        <v>720000000</v>
      </c>
      <c r="Q355" s="1157"/>
      <c r="R355" s="1157"/>
      <c r="S355" s="1157"/>
      <c r="T355" s="1157">
        <v>720000000</v>
      </c>
      <c r="U355" s="1157"/>
      <c r="V355" s="1157">
        <v>720000000</v>
      </c>
      <c r="W355" s="1178">
        <f t="shared" si="13"/>
        <v>0</v>
      </c>
    </row>
    <row r="356" spans="1:23" s="1161" customFormat="1" ht="36.75" customHeight="1">
      <c r="A356" s="1154" t="s">
        <v>1858</v>
      </c>
      <c r="B356" s="1155" t="s">
        <v>2104</v>
      </c>
      <c r="C356" s="1156" t="s">
        <v>2962</v>
      </c>
      <c r="D356" s="1157"/>
      <c r="E356" s="1157"/>
      <c r="F356" s="1157"/>
      <c r="G356" s="1157"/>
      <c r="H356" s="1157"/>
      <c r="I356" s="1157"/>
      <c r="J356" s="1157"/>
      <c r="K356" s="1157"/>
      <c r="L356" s="1157"/>
      <c r="M356" s="1157"/>
      <c r="N356" s="1157">
        <v>720000000</v>
      </c>
      <c r="O356" s="1157">
        <v>720000000</v>
      </c>
      <c r="P356" s="1157">
        <v>720000000</v>
      </c>
      <c r="Q356" s="1157"/>
      <c r="R356" s="1157"/>
      <c r="S356" s="1157"/>
      <c r="T356" s="1157">
        <v>720000000</v>
      </c>
      <c r="U356" s="1157"/>
      <c r="V356" s="1157">
        <v>720000000</v>
      </c>
      <c r="W356" s="1178">
        <f t="shared" si="13"/>
        <v>0</v>
      </c>
    </row>
    <row r="357" spans="1:23" s="1161" customFormat="1" ht="36.75" customHeight="1">
      <c r="A357" s="1154" t="s">
        <v>1859</v>
      </c>
      <c r="B357" s="1155" t="s">
        <v>2105</v>
      </c>
      <c r="C357" s="1156" t="s">
        <v>2994</v>
      </c>
      <c r="D357" s="1157"/>
      <c r="E357" s="1157"/>
      <c r="F357" s="1157"/>
      <c r="G357" s="1157"/>
      <c r="H357" s="1157"/>
      <c r="I357" s="1157"/>
      <c r="J357" s="1157"/>
      <c r="K357" s="1157"/>
      <c r="L357" s="1157"/>
      <c r="M357" s="1157"/>
      <c r="N357" s="1157">
        <v>990000000</v>
      </c>
      <c r="O357" s="1157">
        <v>990000000</v>
      </c>
      <c r="P357" s="1157">
        <v>990000000</v>
      </c>
      <c r="Q357" s="1157"/>
      <c r="R357" s="1157"/>
      <c r="S357" s="1157"/>
      <c r="T357" s="1157">
        <v>990000000</v>
      </c>
      <c r="U357" s="1157"/>
      <c r="V357" s="1157">
        <v>990000000</v>
      </c>
      <c r="W357" s="1178">
        <f t="shared" si="13"/>
        <v>0</v>
      </c>
    </row>
    <row r="358" spans="1:23" s="1161" customFormat="1" ht="36.75" customHeight="1">
      <c r="A358" s="1154" t="s">
        <v>1860</v>
      </c>
      <c r="B358" s="1155" t="s">
        <v>2106</v>
      </c>
      <c r="C358" s="1156" t="s">
        <v>2995</v>
      </c>
      <c r="D358" s="1157"/>
      <c r="E358" s="1157"/>
      <c r="F358" s="1157"/>
      <c r="G358" s="1157"/>
      <c r="H358" s="1157"/>
      <c r="I358" s="1157"/>
      <c r="J358" s="1157"/>
      <c r="K358" s="1157"/>
      <c r="L358" s="1157"/>
      <c r="M358" s="1157"/>
      <c r="N358" s="1157">
        <v>672000000</v>
      </c>
      <c r="O358" s="1157">
        <v>672000000</v>
      </c>
      <c r="P358" s="1157">
        <v>672000000</v>
      </c>
      <c r="Q358" s="1157"/>
      <c r="R358" s="1157"/>
      <c r="S358" s="1157"/>
      <c r="T358" s="1157">
        <v>672000000</v>
      </c>
      <c r="U358" s="1157"/>
      <c r="V358" s="1157">
        <v>672000000</v>
      </c>
      <c r="W358" s="1178">
        <f t="shared" si="13"/>
        <v>0</v>
      </c>
    </row>
    <row r="359" spans="1:23" s="1161" customFormat="1" ht="36.75" customHeight="1">
      <c r="A359" s="1154" t="s">
        <v>1861</v>
      </c>
      <c r="B359" s="1155" t="s">
        <v>2107</v>
      </c>
      <c r="C359" s="1156" t="s">
        <v>2963</v>
      </c>
      <c r="D359" s="1157"/>
      <c r="E359" s="1157"/>
      <c r="F359" s="1157"/>
      <c r="G359" s="1157"/>
      <c r="H359" s="1157"/>
      <c r="I359" s="1157"/>
      <c r="J359" s="1157"/>
      <c r="K359" s="1157"/>
      <c r="L359" s="1157"/>
      <c r="M359" s="1157"/>
      <c r="N359" s="1157">
        <v>540000000</v>
      </c>
      <c r="O359" s="1157">
        <v>540000000</v>
      </c>
      <c r="P359" s="1157">
        <v>540000000</v>
      </c>
      <c r="Q359" s="1157"/>
      <c r="R359" s="1157"/>
      <c r="S359" s="1157"/>
      <c r="T359" s="1157">
        <v>540000000</v>
      </c>
      <c r="U359" s="1157"/>
      <c r="V359" s="1157">
        <v>540000000</v>
      </c>
      <c r="W359" s="1178">
        <f t="shared" si="13"/>
        <v>0</v>
      </c>
    </row>
    <row r="360" spans="1:23" s="1161" customFormat="1" ht="36.75" customHeight="1">
      <c r="A360" s="1154" t="s">
        <v>1862</v>
      </c>
      <c r="B360" s="1155" t="s">
        <v>2108</v>
      </c>
      <c r="C360" s="1156" t="s">
        <v>2996</v>
      </c>
      <c r="D360" s="1157"/>
      <c r="E360" s="1157"/>
      <c r="F360" s="1157"/>
      <c r="G360" s="1157"/>
      <c r="H360" s="1157"/>
      <c r="I360" s="1157"/>
      <c r="J360" s="1157"/>
      <c r="K360" s="1157"/>
      <c r="L360" s="1157"/>
      <c r="M360" s="1157"/>
      <c r="N360" s="1157">
        <v>924000000</v>
      </c>
      <c r="O360" s="1157">
        <v>924000000</v>
      </c>
      <c r="P360" s="1157">
        <v>924000000</v>
      </c>
      <c r="Q360" s="1157"/>
      <c r="R360" s="1157"/>
      <c r="S360" s="1157"/>
      <c r="T360" s="1157">
        <v>924000000</v>
      </c>
      <c r="U360" s="1157"/>
      <c r="V360" s="1157">
        <v>924000000</v>
      </c>
      <c r="W360" s="1178">
        <f t="shared" si="13"/>
        <v>0</v>
      </c>
    </row>
    <row r="361" spans="1:23" s="1161" customFormat="1" ht="36.75" customHeight="1">
      <c r="A361" s="1154" t="s">
        <v>1863</v>
      </c>
      <c r="B361" s="1155" t="s">
        <v>2109</v>
      </c>
      <c r="C361" s="1156" t="s">
        <v>2964</v>
      </c>
      <c r="D361" s="1157"/>
      <c r="E361" s="1157"/>
      <c r="F361" s="1157"/>
      <c r="G361" s="1157"/>
      <c r="H361" s="1157"/>
      <c r="I361" s="1157"/>
      <c r="J361" s="1157"/>
      <c r="K361" s="1157"/>
      <c r="L361" s="1157"/>
      <c r="M361" s="1157"/>
      <c r="N361" s="1157">
        <v>720000000</v>
      </c>
      <c r="O361" s="1157">
        <v>720000000</v>
      </c>
      <c r="P361" s="1157">
        <v>720000000</v>
      </c>
      <c r="Q361" s="1157"/>
      <c r="R361" s="1157"/>
      <c r="S361" s="1157"/>
      <c r="T361" s="1157">
        <v>720000000</v>
      </c>
      <c r="U361" s="1157"/>
      <c r="V361" s="1157">
        <v>720000000</v>
      </c>
      <c r="W361" s="1178">
        <f t="shared" si="13"/>
        <v>0</v>
      </c>
    </row>
    <row r="362" spans="1:23" s="1161" customFormat="1" ht="36.75" customHeight="1">
      <c r="A362" s="1154" t="s">
        <v>1865</v>
      </c>
      <c r="B362" s="1155" t="s">
        <v>2110</v>
      </c>
      <c r="C362" s="1156" t="s">
        <v>2997</v>
      </c>
      <c r="D362" s="1157">
        <v>4290000000</v>
      </c>
      <c r="E362" s="1157">
        <v>298000000</v>
      </c>
      <c r="F362" s="1157"/>
      <c r="G362" s="1157">
        <v>298000000</v>
      </c>
      <c r="H362" s="1157">
        <v>30000000</v>
      </c>
      <c r="I362" s="1157">
        <v>30000000</v>
      </c>
      <c r="J362" s="1157">
        <v>30000000</v>
      </c>
      <c r="K362" s="1157"/>
      <c r="L362" s="1157"/>
      <c r="M362" s="1157"/>
      <c r="N362" s="1157">
        <v>1080000000</v>
      </c>
      <c r="O362" s="1157">
        <v>1080000000</v>
      </c>
      <c r="P362" s="1157">
        <v>1080000000</v>
      </c>
      <c r="Q362" s="1157"/>
      <c r="R362" s="1157"/>
      <c r="S362" s="1157"/>
      <c r="T362" s="1157">
        <v>1408000000</v>
      </c>
      <c r="U362" s="1157"/>
      <c r="V362" s="1157">
        <v>5400000000</v>
      </c>
      <c r="W362" s="1178">
        <f t="shared" si="13"/>
        <v>0</v>
      </c>
    </row>
    <row r="363" spans="1:23" s="1161" customFormat="1" ht="36.75" customHeight="1">
      <c r="A363" s="1154" t="s">
        <v>1866</v>
      </c>
      <c r="B363" s="1155" t="s">
        <v>2111</v>
      </c>
      <c r="C363" s="1156" t="s">
        <v>2764</v>
      </c>
      <c r="D363" s="1157"/>
      <c r="E363" s="1157"/>
      <c r="F363" s="1157"/>
      <c r="G363" s="1157"/>
      <c r="H363" s="1157"/>
      <c r="I363" s="1157"/>
      <c r="J363" s="1157"/>
      <c r="K363" s="1157"/>
      <c r="L363" s="1157"/>
      <c r="M363" s="1157"/>
      <c r="N363" s="1157">
        <v>1710000000</v>
      </c>
      <c r="O363" s="1157">
        <v>1710000000</v>
      </c>
      <c r="P363" s="1157">
        <v>1710000000</v>
      </c>
      <c r="Q363" s="1157"/>
      <c r="R363" s="1157"/>
      <c r="S363" s="1157"/>
      <c r="T363" s="1157">
        <v>1710000000</v>
      </c>
      <c r="U363" s="1157"/>
      <c r="V363" s="1157">
        <v>1710000000</v>
      </c>
      <c r="W363" s="1178">
        <f t="shared" si="13"/>
        <v>0</v>
      </c>
    </row>
    <row r="364" spans="1:23" s="1161" customFormat="1" ht="36.75" customHeight="1">
      <c r="A364" s="1154" t="s">
        <v>1867</v>
      </c>
      <c r="B364" s="1155" t="s">
        <v>2112</v>
      </c>
      <c r="C364" s="1156" t="s">
        <v>2998</v>
      </c>
      <c r="D364" s="1157"/>
      <c r="E364" s="1157"/>
      <c r="F364" s="1157"/>
      <c r="G364" s="1157"/>
      <c r="H364" s="1157"/>
      <c r="I364" s="1157"/>
      <c r="J364" s="1157"/>
      <c r="K364" s="1157"/>
      <c r="L364" s="1157"/>
      <c r="M364" s="1157"/>
      <c r="N364" s="1157">
        <v>720000000</v>
      </c>
      <c r="O364" s="1157">
        <v>720000000</v>
      </c>
      <c r="P364" s="1157">
        <v>720000000</v>
      </c>
      <c r="Q364" s="1157"/>
      <c r="R364" s="1157"/>
      <c r="S364" s="1157"/>
      <c r="T364" s="1157">
        <v>720000000</v>
      </c>
      <c r="U364" s="1157"/>
      <c r="V364" s="1157">
        <v>720000000</v>
      </c>
      <c r="W364" s="1178">
        <f t="shared" si="13"/>
        <v>0</v>
      </c>
    </row>
    <row r="365" spans="1:23" s="1161" customFormat="1" ht="36.75" customHeight="1">
      <c r="A365" s="1154" t="s">
        <v>1868</v>
      </c>
      <c r="B365" s="1155" t="s">
        <v>2113</v>
      </c>
      <c r="C365" s="1156" t="s">
        <v>2999</v>
      </c>
      <c r="D365" s="1157"/>
      <c r="E365" s="1157"/>
      <c r="F365" s="1157"/>
      <c r="G365" s="1157"/>
      <c r="H365" s="1157"/>
      <c r="I365" s="1157"/>
      <c r="J365" s="1157"/>
      <c r="K365" s="1157"/>
      <c r="L365" s="1157"/>
      <c r="M365" s="1157"/>
      <c r="N365" s="1157">
        <v>720000000</v>
      </c>
      <c r="O365" s="1157">
        <v>720000000</v>
      </c>
      <c r="P365" s="1157">
        <v>720000000</v>
      </c>
      <c r="Q365" s="1157"/>
      <c r="R365" s="1157"/>
      <c r="S365" s="1157"/>
      <c r="T365" s="1157">
        <v>720000000</v>
      </c>
      <c r="U365" s="1157"/>
      <c r="V365" s="1157">
        <v>720000000</v>
      </c>
      <c r="W365" s="1178">
        <f t="shared" si="13"/>
        <v>0</v>
      </c>
    </row>
    <row r="366" spans="1:23" s="1161" customFormat="1" ht="36.75" customHeight="1">
      <c r="A366" s="1154" t="s">
        <v>1869</v>
      </c>
      <c r="B366" s="1155" t="s">
        <v>2114</v>
      </c>
      <c r="C366" s="1156" t="s">
        <v>3000</v>
      </c>
      <c r="D366" s="1157"/>
      <c r="E366" s="1157"/>
      <c r="F366" s="1157"/>
      <c r="G366" s="1157"/>
      <c r="H366" s="1157"/>
      <c r="I366" s="1157"/>
      <c r="J366" s="1157"/>
      <c r="K366" s="1157"/>
      <c r="L366" s="1157"/>
      <c r="M366" s="1157"/>
      <c r="N366" s="1157">
        <v>1200000000</v>
      </c>
      <c r="O366" s="1157">
        <v>1197835500</v>
      </c>
      <c r="P366" s="1157">
        <v>1197835500</v>
      </c>
      <c r="Q366" s="1157"/>
      <c r="R366" s="1157"/>
      <c r="S366" s="1157">
        <v>2164500</v>
      </c>
      <c r="T366" s="1157">
        <v>1197835500</v>
      </c>
      <c r="U366" s="1157"/>
      <c r="V366" s="1157">
        <v>1197835500</v>
      </c>
      <c r="W366" s="1178">
        <f t="shared" si="13"/>
        <v>0</v>
      </c>
    </row>
    <row r="367" spans="1:23" s="1161" customFormat="1" ht="36.75" customHeight="1">
      <c r="A367" s="1154" t="s">
        <v>1870</v>
      </c>
      <c r="B367" s="1155" t="s">
        <v>2146</v>
      </c>
      <c r="C367" s="1156" t="s">
        <v>2637</v>
      </c>
      <c r="D367" s="1157"/>
      <c r="E367" s="1157"/>
      <c r="F367" s="1157"/>
      <c r="G367" s="1157"/>
      <c r="H367" s="1157"/>
      <c r="I367" s="1157"/>
      <c r="J367" s="1157"/>
      <c r="K367" s="1157"/>
      <c r="L367" s="1157"/>
      <c r="M367" s="1157"/>
      <c r="N367" s="1157">
        <v>3888000000</v>
      </c>
      <c r="O367" s="1157">
        <v>3888000000</v>
      </c>
      <c r="P367" s="1157">
        <v>3888000000</v>
      </c>
      <c r="Q367" s="1157"/>
      <c r="R367" s="1157"/>
      <c r="S367" s="1157"/>
      <c r="T367" s="1157">
        <v>3888000000</v>
      </c>
      <c r="U367" s="1157"/>
      <c r="V367" s="1157">
        <v>3888000000</v>
      </c>
      <c r="W367" s="1178">
        <f t="shared" si="13"/>
        <v>0</v>
      </c>
    </row>
    <row r="368" spans="1:23" s="1161" customFormat="1" ht="36.75" customHeight="1">
      <c r="A368" s="1152" t="s">
        <v>276</v>
      </c>
      <c r="B368" s="1153" t="s">
        <v>1983</v>
      </c>
      <c r="C368" s="1150"/>
      <c r="D368" s="1151">
        <f>SUM(D369:D387)</f>
        <v>28105433000</v>
      </c>
      <c r="E368" s="1151">
        <f t="shared" ref="E368:V368" si="14">SUM(E369:E387)</f>
        <v>59707000</v>
      </c>
      <c r="F368" s="1151">
        <f t="shared" si="14"/>
        <v>0</v>
      </c>
      <c r="G368" s="1151">
        <f t="shared" si="14"/>
        <v>0</v>
      </c>
      <c r="H368" s="1151">
        <f t="shared" si="14"/>
        <v>0</v>
      </c>
      <c r="I368" s="1151">
        <f t="shared" si="14"/>
        <v>0</v>
      </c>
      <c r="J368" s="1151">
        <f t="shared" si="14"/>
        <v>0</v>
      </c>
      <c r="K368" s="1151">
        <f t="shared" si="14"/>
        <v>0</v>
      </c>
      <c r="L368" s="1151">
        <f t="shared" si="14"/>
        <v>0</v>
      </c>
      <c r="M368" s="1151">
        <f t="shared" si="14"/>
        <v>0</v>
      </c>
      <c r="N368" s="1151">
        <f t="shared" si="14"/>
        <v>15532000000</v>
      </c>
      <c r="O368" s="1151">
        <f t="shared" si="14"/>
        <v>15166334393</v>
      </c>
      <c r="P368" s="1151">
        <f t="shared" si="14"/>
        <v>15166334393</v>
      </c>
      <c r="Q368" s="1151">
        <f t="shared" si="14"/>
        <v>0</v>
      </c>
      <c r="R368" s="1151">
        <f t="shared" si="14"/>
        <v>0</v>
      </c>
      <c r="S368" s="1151">
        <f t="shared" si="14"/>
        <v>365665607</v>
      </c>
      <c r="T368" s="1151">
        <f t="shared" si="14"/>
        <v>15166334393</v>
      </c>
      <c r="U368" s="1151">
        <f t="shared" si="14"/>
        <v>59707000</v>
      </c>
      <c r="V368" s="1151">
        <f t="shared" si="14"/>
        <v>43271767393</v>
      </c>
      <c r="W368" s="1178">
        <f t="shared" si="13"/>
        <v>0</v>
      </c>
    </row>
    <row r="369" spans="1:23" s="1161" customFormat="1" ht="36.75" customHeight="1">
      <c r="A369" s="1154" t="s">
        <v>175</v>
      </c>
      <c r="B369" s="1155" t="s">
        <v>3001</v>
      </c>
      <c r="C369" s="1156" t="s">
        <v>3002</v>
      </c>
      <c r="D369" s="1157">
        <v>1200000000</v>
      </c>
      <c r="E369" s="1157"/>
      <c r="F369" s="1157"/>
      <c r="G369" s="1157"/>
      <c r="H369" s="1157"/>
      <c r="I369" s="1157"/>
      <c r="J369" s="1157"/>
      <c r="K369" s="1157"/>
      <c r="L369" s="1157"/>
      <c r="M369" s="1157"/>
      <c r="N369" s="1157">
        <v>880000000</v>
      </c>
      <c r="O369" s="1157">
        <v>880000000</v>
      </c>
      <c r="P369" s="1157">
        <v>880000000</v>
      </c>
      <c r="Q369" s="1157"/>
      <c r="R369" s="1157"/>
      <c r="S369" s="1157"/>
      <c r="T369" s="1157">
        <v>880000000</v>
      </c>
      <c r="U369" s="1157"/>
      <c r="V369" s="1157">
        <v>2080000000</v>
      </c>
      <c r="W369" s="1178">
        <f t="shared" si="13"/>
        <v>0</v>
      </c>
    </row>
    <row r="370" spans="1:23" s="1161" customFormat="1" ht="36.75" customHeight="1">
      <c r="A370" s="1154" t="s">
        <v>78</v>
      </c>
      <c r="B370" s="1155" t="s">
        <v>3003</v>
      </c>
      <c r="C370" s="1156" t="s">
        <v>3004</v>
      </c>
      <c r="D370" s="1157">
        <v>1200000000</v>
      </c>
      <c r="E370" s="1157"/>
      <c r="F370" s="1157"/>
      <c r="G370" s="1157"/>
      <c r="H370" s="1157"/>
      <c r="I370" s="1157"/>
      <c r="J370" s="1157"/>
      <c r="K370" s="1157"/>
      <c r="L370" s="1157"/>
      <c r="M370" s="1157"/>
      <c r="N370" s="1157">
        <v>881000000</v>
      </c>
      <c r="O370" s="1157">
        <v>856311300</v>
      </c>
      <c r="P370" s="1157">
        <v>856311300</v>
      </c>
      <c r="Q370" s="1157"/>
      <c r="R370" s="1179"/>
      <c r="S370" s="1157">
        <v>24688700</v>
      </c>
      <c r="T370" s="1157">
        <v>856311300</v>
      </c>
      <c r="U370" s="1157"/>
      <c r="V370" s="1157">
        <v>2056311300</v>
      </c>
      <c r="W370" s="1178">
        <f t="shared" si="13"/>
        <v>0</v>
      </c>
    </row>
    <row r="371" spans="1:23" s="1161" customFormat="1" ht="36.75" customHeight="1">
      <c r="A371" s="1154" t="s">
        <v>79</v>
      </c>
      <c r="B371" s="1155" t="s">
        <v>3005</v>
      </c>
      <c r="C371" s="1156" t="s">
        <v>3006</v>
      </c>
      <c r="D371" s="1157">
        <v>1200000000</v>
      </c>
      <c r="E371" s="1157"/>
      <c r="F371" s="1157"/>
      <c r="G371" s="1157"/>
      <c r="H371" s="1157"/>
      <c r="I371" s="1157"/>
      <c r="J371" s="1157"/>
      <c r="K371" s="1157"/>
      <c r="L371" s="1157"/>
      <c r="M371" s="1157"/>
      <c r="N371" s="1157">
        <v>850000000</v>
      </c>
      <c r="O371" s="1157">
        <v>850000000</v>
      </c>
      <c r="P371" s="1157">
        <v>850000000</v>
      </c>
      <c r="Q371" s="1157"/>
      <c r="R371" s="1157"/>
      <c r="S371" s="1157"/>
      <c r="T371" s="1157">
        <v>850000000</v>
      </c>
      <c r="U371" s="1157"/>
      <c r="V371" s="1157">
        <v>2050000000</v>
      </c>
      <c r="W371" s="1178">
        <f t="shared" si="13"/>
        <v>0</v>
      </c>
    </row>
    <row r="372" spans="1:23" s="1161" customFormat="1" ht="36.75" customHeight="1">
      <c r="A372" s="1154" t="s">
        <v>80</v>
      </c>
      <c r="B372" s="1155" t="s">
        <v>3007</v>
      </c>
      <c r="C372" s="1156" t="s">
        <v>3008</v>
      </c>
      <c r="D372" s="1157"/>
      <c r="E372" s="1157"/>
      <c r="F372" s="1157"/>
      <c r="G372" s="1157"/>
      <c r="H372" s="1157"/>
      <c r="I372" s="1157"/>
      <c r="J372" s="1157"/>
      <c r="K372" s="1157"/>
      <c r="L372" s="1157"/>
      <c r="M372" s="1157"/>
      <c r="N372" s="1157">
        <v>800000000</v>
      </c>
      <c r="O372" s="1157">
        <v>800000000</v>
      </c>
      <c r="P372" s="1157">
        <v>800000000</v>
      </c>
      <c r="Q372" s="1157"/>
      <c r="R372" s="1157"/>
      <c r="S372" s="1157"/>
      <c r="T372" s="1157">
        <v>800000000</v>
      </c>
      <c r="U372" s="1157"/>
      <c r="V372" s="1157">
        <v>800000000</v>
      </c>
      <c r="W372" s="1178">
        <f t="shared" si="13"/>
        <v>0</v>
      </c>
    </row>
    <row r="373" spans="1:23" s="1161" customFormat="1" ht="36.75" customHeight="1">
      <c r="A373" s="1154" t="s">
        <v>81</v>
      </c>
      <c r="B373" s="1155" t="s">
        <v>3009</v>
      </c>
      <c r="C373" s="1156" t="s">
        <v>3010</v>
      </c>
      <c r="D373" s="1157">
        <v>2400000000</v>
      </c>
      <c r="E373" s="1157"/>
      <c r="F373" s="1157"/>
      <c r="G373" s="1157"/>
      <c r="H373" s="1157"/>
      <c r="I373" s="1157"/>
      <c r="J373" s="1157"/>
      <c r="K373" s="1157"/>
      <c r="L373" s="1157"/>
      <c r="M373" s="1157"/>
      <c r="N373" s="1157">
        <v>300000000</v>
      </c>
      <c r="O373" s="1157"/>
      <c r="P373" s="1157"/>
      <c r="Q373" s="1157"/>
      <c r="R373" s="1179"/>
      <c r="S373" s="1157">
        <v>300000000</v>
      </c>
      <c r="T373" s="1157"/>
      <c r="U373" s="1157"/>
      <c r="V373" s="1157">
        <v>2400000000</v>
      </c>
      <c r="W373" s="1178">
        <f t="shared" si="13"/>
        <v>0</v>
      </c>
    </row>
    <row r="374" spans="1:23" s="1161" customFormat="1" ht="36.75" customHeight="1">
      <c r="A374" s="1154" t="s">
        <v>82</v>
      </c>
      <c r="B374" s="1155" t="s">
        <v>3011</v>
      </c>
      <c r="C374" s="1156" t="s">
        <v>3012</v>
      </c>
      <c r="D374" s="1157"/>
      <c r="E374" s="1157"/>
      <c r="F374" s="1157"/>
      <c r="G374" s="1157"/>
      <c r="H374" s="1157"/>
      <c r="I374" s="1157"/>
      <c r="J374" s="1157"/>
      <c r="K374" s="1157"/>
      <c r="L374" s="1157"/>
      <c r="M374" s="1157"/>
      <c r="N374" s="1157">
        <v>800000000</v>
      </c>
      <c r="O374" s="1157">
        <v>800000000</v>
      </c>
      <c r="P374" s="1157">
        <v>800000000</v>
      </c>
      <c r="Q374" s="1157"/>
      <c r="R374" s="1157"/>
      <c r="S374" s="1157"/>
      <c r="T374" s="1157">
        <v>800000000</v>
      </c>
      <c r="U374" s="1157"/>
      <c r="V374" s="1157">
        <v>800000000</v>
      </c>
      <c r="W374" s="1178">
        <f t="shared" si="13"/>
        <v>0</v>
      </c>
    </row>
    <row r="375" spans="1:23" s="1161" customFormat="1" ht="36.75" customHeight="1">
      <c r="A375" s="1154" t="s">
        <v>83</v>
      </c>
      <c r="B375" s="1155" t="s">
        <v>3013</v>
      </c>
      <c r="C375" s="1156" t="s">
        <v>3014</v>
      </c>
      <c r="D375" s="1157">
        <v>2000000000</v>
      </c>
      <c r="E375" s="1157"/>
      <c r="F375" s="1157"/>
      <c r="G375" s="1157"/>
      <c r="H375" s="1157"/>
      <c r="I375" s="1157"/>
      <c r="J375" s="1157"/>
      <c r="K375" s="1157"/>
      <c r="L375" s="1157"/>
      <c r="M375" s="1157"/>
      <c r="N375" s="1157">
        <v>700000000</v>
      </c>
      <c r="O375" s="1157">
        <v>700000000</v>
      </c>
      <c r="P375" s="1157">
        <v>700000000</v>
      </c>
      <c r="Q375" s="1157"/>
      <c r="R375" s="1157"/>
      <c r="S375" s="1157"/>
      <c r="T375" s="1157">
        <v>700000000</v>
      </c>
      <c r="U375" s="1157"/>
      <c r="V375" s="1157">
        <v>2700000000</v>
      </c>
      <c r="W375" s="1178">
        <f t="shared" si="13"/>
        <v>0</v>
      </c>
    </row>
    <row r="376" spans="1:23" s="1161" customFormat="1" ht="36.75" customHeight="1">
      <c r="A376" s="1154" t="s">
        <v>197</v>
      </c>
      <c r="B376" s="1155" t="s">
        <v>3015</v>
      </c>
      <c r="C376" s="1156" t="s">
        <v>3016</v>
      </c>
      <c r="D376" s="1157"/>
      <c r="E376" s="1157"/>
      <c r="F376" s="1157"/>
      <c r="G376" s="1157"/>
      <c r="H376" s="1157"/>
      <c r="I376" s="1157"/>
      <c r="J376" s="1157"/>
      <c r="K376" s="1157"/>
      <c r="L376" s="1157"/>
      <c r="M376" s="1157"/>
      <c r="N376" s="1157">
        <v>1700000000</v>
      </c>
      <c r="O376" s="1157">
        <v>1693733093</v>
      </c>
      <c r="P376" s="1157">
        <v>1693733093</v>
      </c>
      <c r="Q376" s="1157"/>
      <c r="R376" s="1157"/>
      <c r="S376" s="1157">
        <v>6266907</v>
      </c>
      <c r="T376" s="1157">
        <v>1693733093</v>
      </c>
      <c r="U376" s="1157"/>
      <c r="V376" s="1157">
        <v>1693733093</v>
      </c>
      <c r="W376" s="1178">
        <f t="shared" si="13"/>
        <v>0</v>
      </c>
    </row>
    <row r="377" spans="1:23" s="1161" customFormat="1" ht="36.75" customHeight="1">
      <c r="A377" s="1154" t="s">
        <v>198</v>
      </c>
      <c r="B377" s="1155" t="s">
        <v>3017</v>
      </c>
      <c r="C377" s="1156" t="s">
        <v>3018</v>
      </c>
      <c r="D377" s="1157">
        <v>1000000000</v>
      </c>
      <c r="E377" s="1157"/>
      <c r="F377" s="1157"/>
      <c r="G377" s="1157"/>
      <c r="H377" s="1157"/>
      <c r="I377" s="1157"/>
      <c r="J377" s="1157"/>
      <c r="K377" s="1157"/>
      <c r="L377" s="1157"/>
      <c r="M377" s="1157"/>
      <c r="N377" s="1157">
        <v>300000000</v>
      </c>
      <c r="O377" s="1157">
        <v>300000000</v>
      </c>
      <c r="P377" s="1157">
        <v>300000000</v>
      </c>
      <c r="Q377" s="1157"/>
      <c r="R377" s="1157"/>
      <c r="S377" s="1157"/>
      <c r="T377" s="1157">
        <v>300000000</v>
      </c>
      <c r="U377" s="1157"/>
      <c r="V377" s="1157">
        <v>1300000000</v>
      </c>
      <c r="W377" s="1178">
        <f t="shared" si="13"/>
        <v>0</v>
      </c>
    </row>
    <row r="378" spans="1:23" s="1161" customFormat="1" ht="36.75" customHeight="1">
      <c r="A378" s="1154" t="s">
        <v>418</v>
      </c>
      <c r="B378" s="1155" t="s">
        <v>3019</v>
      </c>
      <c r="C378" s="1156" t="s">
        <v>3020</v>
      </c>
      <c r="D378" s="1157">
        <v>900000000</v>
      </c>
      <c r="E378" s="1157"/>
      <c r="F378" s="1157"/>
      <c r="G378" s="1157"/>
      <c r="H378" s="1157"/>
      <c r="I378" s="1157"/>
      <c r="J378" s="1157"/>
      <c r="K378" s="1157"/>
      <c r="L378" s="1157"/>
      <c r="M378" s="1157"/>
      <c r="N378" s="1157">
        <v>1300000000</v>
      </c>
      <c r="O378" s="1157">
        <v>1300000000</v>
      </c>
      <c r="P378" s="1157">
        <v>1300000000</v>
      </c>
      <c r="Q378" s="1157"/>
      <c r="R378" s="1157"/>
      <c r="S378" s="1157"/>
      <c r="T378" s="1157">
        <v>1300000000</v>
      </c>
      <c r="U378" s="1157"/>
      <c r="V378" s="1157">
        <v>2200000000</v>
      </c>
      <c r="W378" s="1178">
        <f t="shared" si="13"/>
        <v>0</v>
      </c>
    </row>
    <row r="379" spans="1:23" s="1161" customFormat="1" ht="36.75" customHeight="1">
      <c r="A379" s="1154" t="s">
        <v>792</v>
      </c>
      <c r="B379" s="1155" t="s">
        <v>3021</v>
      </c>
      <c r="C379" s="1156" t="s">
        <v>3022</v>
      </c>
      <c r="D379" s="1157">
        <v>2100000000</v>
      </c>
      <c r="E379" s="1157"/>
      <c r="F379" s="1157"/>
      <c r="G379" s="1157"/>
      <c r="H379" s="1157"/>
      <c r="I379" s="1157"/>
      <c r="J379" s="1157"/>
      <c r="K379" s="1157"/>
      <c r="L379" s="1157"/>
      <c r="M379" s="1157"/>
      <c r="N379" s="1157">
        <v>600000000</v>
      </c>
      <c r="O379" s="1157">
        <v>600000000</v>
      </c>
      <c r="P379" s="1157">
        <v>600000000</v>
      </c>
      <c r="Q379" s="1157"/>
      <c r="R379" s="1157"/>
      <c r="S379" s="1157"/>
      <c r="T379" s="1157">
        <v>600000000</v>
      </c>
      <c r="U379" s="1157"/>
      <c r="V379" s="1157">
        <v>2700000000</v>
      </c>
      <c r="W379" s="1178">
        <f t="shared" si="13"/>
        <v>0</v>
      </c>
    </row>
    <row r="380" spans="1:23" s="1161" customFormat="1" ht="36.75" customHeight="1">
      <c r="A380" s="1154" t="s">
        <v>216</v>
      </c>
      <c r="B380" s="1155" t="s">
        <v>3023</v>
      </c>
      <c r="C380" s="1156" t="s">
        <v>3024</v>
      </c>
      <c r="D380" s="1157">
        <v>800000000</v>
      </c>
      <c r="E380" s="1157"/>
      <c r="F380" s="1157"/>
      <c r="G380" s="1157"/>
      <c r="H380" s="1157"/>
      <c r="I380" s="1157"/>
      <c r="J380" s="1157"/>
      <c r="K380" s="1157"/>
      <c r="L380" s="1157"/>
      <c r="M380" s="1157"/>
      <c r="N380" s="1157">
        <v>550000000</v>
      </c>
      <c r="O380" s="1157">
        <v>550000000</v>
      </c>
      <c r="P380" s="1157">
        <v>550000000</v>
      </c>
      <c r="Q380" s="1157"/>
      <c r="R380" s="1157"/>
      <c r="S380" s="1157"/>
      <c r="T380" s="1157">
        <v>550000000</v>
      </c>
      <c r="U380" s="1157"/>
      <c r="V380" s="1157">
        <v>1350000000</v>
      </c>
      <c r="W380" s="1178">
        <f t="shared" si="13"/>
        <v>0</v>
      </c>
    </row>
    <row r="381" spans="1:23" s="1161" customFormat="1" ht="36.75" customHeight="1">
      <c r="A381" s="1154" t="s">
        <v>793</v>
      </c>
      <c r="B381" s="1155" t="s">
        <v>3025</v>
      </c>
      <c r="C381" s="1156" t="s">
        <v>3026</v>
      </c>
      <c r="D381" s="1157">
        <v>1800000000</v>
      </c>
      <c r="E381" s="1157"/>
      <c r="F381" s="1157"/>
      <c r="G381" s="1157"/>
      <c r="H381" s="1157"/>
      <c r="I381" s="1157"/>
      <c r="J381" s="1157"/>
      <c r="K381" s="1157"/>
      <c r="L381" s="1157"/>
      <c r="M381" s="1157"/>
      <c r="N381" s="1157">
        <v>871000000</v>
      </c>
      <c r="O381" s="1157">
        <v>863991000</v>
      </c>
      <c r="P381" s="1157">
        <v>863991000</v>
      </c>
      <c r="Q381" s="1157"/>
      <c r="R381" s="1157"/>
      <c r="S381" s="1157">
        <v>7009000</v>
      </c>
      <c r="T381" s="1157">
        <v>863991000</v>
      </c>
      <c r="U381" s="1157"/>
      <c r="V381" s="1157">
        <v>2663991000</v>
      </c>
      <c r="W381" s="1178">
        <f t="shared" si="13"/>
        <v>0</v>
      </c>
    </row>
    <row r="382" spans="1:23" s="1161" customFormat="1" ht="36.75" customHeight="1">
      <c r="A382" s="1154" t="s">
        <v>794</v>
      </c>
      <c r="B382" s="1155" t="s">
        <v>1984</v>
      </c>
      <c r="C382" s="1156" t="s">
        <v>3027</v>
      </c>
      <c r="D382" s="1157">
        <v>2199999000</v>
      </c>
      <c r="E382" s="1157"/>
      <c r="F382" s="1157"/>
      <c r="G382" s="1157"/>
      <c r="H382" s="1157"/>
      <c r="I382" s="1157"/>
      <c r="J382" s="1157"/>
      <c r="K382" s="1157"/>
      <c r="L382" s="1157"/>
      <c r="M382" s="1157"/>
      <c r="N382" s="1157">
        <v>500000000</v>
      </c>
      <c r="O382" s="1157">
        <v>472299000</v>
      </c>
      <c r="P382" s="1157">
        <v>472299000</v>
      </c>
      <c r="Q382" s="1157"/>
      <c r="R382" s="1157"/>
      <c r="S382" s="1157">
        <v>27701000</v>
      </c>
      <c r="T382" s="1157">
        <v>472299000</v>
      </c>
      <c r="U382" s="1157"/>
      <c r="V382" s="1157">
        <v>2672298000</v>
      </c>
      <c r="W382" s="1178">
        <f t="shared" si="13"/>
        <v>0</v>
      </c>
    </row>
    <row r="383" spans="1:23" s="1161" customFormat="1" ht="36.75" customHeight="1">
      <c r="A383" s="1154" t="s">
        <v>795</v>
      </c>
      <c r="B383" s="1155" t="s">
        <v>3028</v>
      </c>
      <c r="C383" s="1156" t="s">
        <v>3029</v>
      </c>
      <c r="D383" s="1157">
        <v>2100000000</v>
      </c>
      <c r="E383" s="1157"/>
      <c r="F383" s="1157"/>
      <c r="G383" s="1157"/>
      <c r="H383" s="1157"/>
      <c r="I383" s="1157"/>
      <c r="J383" s="1157"/>
      <c r="K383" s="1157"/>
      <c r="L383" s="1157"/>
      <c r="M383" s="1157"/>
      <c r="N383" s="1157">
        <v>600000000</v>
      </c>
      <c r="O383" s="1157">
        <v>600000000</v>
      </c>
      <c r="P383" s="1157">
        <v>600000000</v>
      </c>
      <c r="Q383" s="1157"/>
      <c r="R383" s="1157"/>
      <c r="S383" s="1157"/>
      <c r="T383" s="1157">
        <v>600000000</v>
      </c>
      <c r="U383" s="1157"/>
      <c r="V383" s="1157">
        <v>2700000000</v>
      </c>
      <c r="W383" s="1178">
        <f t="shared" si="13"/>
        <v>0</v>
      </c>
    </row>
    <row r="384" spans="1:23" s="1161" customFormat="1" ht="36.75" customHeight="1">
      <c r="A384" s="1154" t="s">
        <v>796</v>
      </c>
      <c r="B384" s="1155" t="s">
        <v>3030</v>
      </c>
      <c r="C384" s="1156" t="s">
        <v>3031</v>
      </c>
      <c r="D384" s="1157">
        <v>1766845000</v>
      </c>
      <c r="E384" s="1157"/>
      <c r="F384" s="1157"/>
      <c r="G384" s="1157"/>
      <c r="H384" s="1157"/>
      <c r="I384" s="1157"/>
      <c r="J384" s="1157"/>
      <c r="K384" s="1157"/>
      <c r="L384" s="1157"/>
      <c r="M384" s="1157"/>
      <c r="N384" s="1157">
        <v>700000000</v>
      </c>
      <c r="O384" s="1157">
        <v>700000000</v>
      </c>
      <c r="P384" s="1157">
        <v>700000000</v>
      </c>
      <c r="Q384" s="1157"/>
      <c r="R384" s="1157"/>
      <c r="S384" s="1157"/>
      <c r="T384" s="1157">
        <v>700000000</v>
      </c>
      <c r="U384" s="1157"/>
      <c r="V384" s="1157">
        <v>2466845000</v>
      </c>
      <c r="W384" s="1178">
        <f t="shared" si="13"/>
        <v>0</v>
      </c>
    </row>
    <row r="385" spans="1:23" s="1161" customFormat="1" ht="36.75" customHeight="1">
      <c r="A385" s="1154" t="s">
        <v>797</v>
      </c>
      <c r="B385" s="1155" t="s">
        <v>3032</v>
      </c>
      <c r="C385" s="1156" t="s">
        <v>3033</v>
      </c>
      <c r="D385" s="1157">
        <v>1737020000</v>
      </c>
      <c r="E385" s="1157"/>
      <c r="F385" s="1157"/>
      <c r="G385" s="1157"/>
      <c r="H385" s="1157"/>
      <c r="I385" s="1157"/>
      <c r="J385" s="1157"/>
      <c r="K385" s="1157"/>
      <c r="L385" s="1157"/>
      <c r="M385" s="1157"/>
      <c r="N385" s="1157">
        <v>600000000</v>
      </c>
      <c r="O385" s="1157">
        <v>600000000</v>
      </c>
      <c r="P385" s="1157">
        <v>600000000</v>
      </c>
      <c r="Q385" s="1157"/>
      <c r="R385" s="1157"/>
      <c r="S385" s="1157"/>
      <c r="T385" s="1157">
        <v>600000000</v>
      </c>
      <c r="U385" s="1157"/>
      <c r="V385" s="1157">
        <v>2337020000</v>
      </c>
      <c r="W385" s="1178">
        <f t="shared" si="13"/>
        <v>0</v>
      </c>
    </row>
    <row r="386" spans="1:23" s="1161" customFormat="1" ht="36.75" customHeight="1">
      <c r="A386" s="1154" t="s">
        <v>798</v>
      </c>
      <c r="B386" s="1155" t="s">
        <v>3034</v>
      </c>
      <c r="C386" s="1156" t="s">
        <v>3035</v>
      </c>
      <c r="D386" s="1157">
        <v>1701569000</v>
      </c>
      <c r="E386" s="1157"/>
      <c r="F386" s="1157"/>
      <c r="G386" s="1157"/>
      <c r="H386" s="1157"/>
      <c r="I386" s="1157"/>
      <c r="J386" s="1157"/>
      <c r="K386" s="1157"/>
      <c r="L386" s="1157"/>
      <c r="M386" s="1157"/>
      <c r="N386" s="1157">
        <v>600000000</v>
      </c>
      <c r="O386" s="1157">
        <v>600000000</v>
      </c>
      <c r="P386" s="1157">
        <v>600000000</v>
      </c>
      <c r="Q386" s="1157"/>
      <c r="R386" s="1157"/>
      <c r="S386" s="1157"/>
      <c r="T386" s="1157">
        <v>600000000</v>
      </c>
      <c r="U386" s="1157"/>
      <c r="V386" s="1157">
        <v>2301569000</v>
      </c>
      <c r="W386" s="1178">
        <f t="shared" si="13"/>
        <v>0</v>
      </c>
    </row>
    <row r="387" spans="1:23" s="1161" customFormat="1" ht="36.75" customHeight="1">
      <c r="A387" s="1154" t="s">
        <v>799</v>
      </c>
      <c r="B387" s="1155" t="s">
        <v>1179</v>
      </c>
      <c r="C387" s="1156" t="s">
        <v>3036</v>
      </c>
      <c r="D387" s="1157">
        <v>4000000000</v>
      </c>
      <c r="E387" s="1157">
        <v>59707000</v>
      </c>
      <c r="F387" s="1157"/>
      <c r="G387" s="1157"/>
      <c r="H387" s="1157"/>
      <c r="I387" s="1157"/>
      <c r="J387" s="1157"/>
      <c r="K387" s="1157"/>
      <c r="L387" s="1157"/>
      <c r="M387" s="1157"/>
      <c r="N387" s="1157">
        <v>2000000000</v>
      </c>
      <c r="O387" s="1157">
        <v>2000000000</v>
      </c>
      <c r="P387" s="1157">
        <v>2000000000</v>
      </c>
      <c r="Q387" s="1157"/>
      <c r="R387" s="1157"/>
      <c r="S387" s="1157"/>
      <c r="T387" s="1157">
        <v>2000000000</v>
      </c>
      <c r="U387" s="1157">
        <v>59707000</v>
      </c>
      <c r="V387" s="1157">
        <v>6000000000</v>
      </c>
      <c r="W387" s="1178">
        <f t="shared" si="13"/>
        <v>0</v>
      </c>
    </row>
    <row r="388" spans="1:23" s="1161" customFormat="1" ht="36.75" customHeight="1">
      <c r="A388" s="1152" t="s">
        <v>277</v>
      </c>
      <c r="B388" s="1153" t="s">
        <v>1980</v>
      </c>
      <c r="C388" s="1150"/>
      <c r="D388" s="1151">
        <f>SUM(D389:D398)</f>
        <v>38411629000</v>
      </c>
      <c r="E388" s="1151">
        <f t="shared" ref="E388:V388" si="15">SUM(E389:E398)</f>
        <v>746791000</v>
      </c>
      <c r="F388" s="1151">
        <f t="shared" si="15"/>
        <v>0</v>
      </c>
      <c r="G388" s="1151">
        <f t="shared" si="15"/>
        <v>746791000</v>
      </c>
      <c r="H388" s="1151">
        <f t="shared" si="15"/>
        <v>731371000</v>
      </c>
      <c r="I388" s="1151">
        <f t="shared" si="15"/>
        <v>731371000</v>
      </c>
      <c r="J388" s="1151">
        <f t="shared" si="15"/>
        <v>731371000</v>
      </c>
      <c r="K388" s="1151">
        <f t="shared" si="15"/>
        <v>0</v>
      </c>
      <c r="L388" s="1151">
        <f t="shared" si="15"/>
        <v>0</v>
      </c>
      <c r="M388" s="1151">
        <f t="shared" si="15"/>
        <v>0</v>
      </c>
      <c r="N388" s="1151">
        <f t="shared" si="15"/>
        <v>10702368103</v>
      </c>
      <c r="O388" s="1151">
        <f t="shared" si="15"/>
        <v>9656799003</v>
      </c>
      <c r="P388" s="1151">
        <f t="shared" si="15"/>
        <v>9656799003</v>
      </c>
      <c r="Q388" s="1151">
        <f t="shared" si="15"/>
        <v>0</v>
      </c>
      <c r="R388" s="1151">
        <f t="shared" si="15"/>
        <v>0</v>
      </c>
      <c r="S388" s="1151">
        <f t="shared" si="15"/>
        <v>1045569100</v>
      </c>
      <c r="T388" s="1151">
        <f t="shared" si="15"/>
        <v>9149409900</v>
      </c>
      <c r="U388" s="1151">
        <f t="shared" si="15"/>
        <v>0</v>
      </c>
      <c r="V388" s="1151">
        <f t="shared" si="15"/>
        <v>46814247900</v>
      </c>
      <c r="W388" s="1178">
        <f t="shared" si="13"/>
        <v>0</v>
      </c>
    </row>
    <row r="389" spans="1:23" s="1161" customFormat="1" ht="36.75" customHeight="1">
      <c r="A389" s="1154" t="s">
        <v>175</v>
      </c>
      <c r="B389" s="1155" t="s">
        <v>3037</v>
      </c>
      <c r="C389" s="1156" t="s">
        <v>3038</v>
      </c>
      <c r="D389" s="1157">
        <v>2000000000</v>
      </c>
      <c r="E389" s="1157"/>
      <c r="F389" s="1157"/>
      <c r="G389" s="1157"/>
      <c r="H389" s="1157"/>
      <c r="I389" s="1157"/>
      <c r="J389" s="1157"/>
      <c r="K389" s="1157"/>
      <c r="L389" s="1157"/>
      <c r="M389" s="1157"/>
      <c r="N389" s="1157">
        <v>1148000000</v>
      </c>
      <c r="O389" s="1157">
        <v>1145410900</v>
      </c>
      <c r="P389" s="1157">
        <v>1145410900</v>
      </c>
      <c r="Q389" s="1157"/>
      <c r="R389" s="1157"/>
      <c r="S389" s="1157">
        <v>2589100</v>
      </c>
      <c r="T389" s="1157">
        <v>1145410900</v>
      </c>
      <c r="U389" s="1157"/>
      <c r="V389" s="1157">
        <v>3145410900</v>
      </c>
      <c r="W389" s="1178">
        <f t="shared" si="13"/>
        <v>0</v>
      </c>
    </row>
    <row r="390" spans="1:23" s="1161" customFormat="1" ht="36.75" customHeight="1">
      <c r="A390" s="1154" t="s">
        <v>78</v>
      </c>
      <c r="B390" s="1155" t="s">
        <v>3039</v>
      </c>
      <c r="C390" s="1156" t="s">
        <v>3040</v>
      </c>
      <c r="D390" s="1157">
        <v>3200000000</v>
      </c>
      <c r="E390" s="1157"/>
      <c r="F390" s="1157"/>
      <c r="G390" s="1157"/>
      <c r="H390" s="1157"/>
      <c r="I390" s="1157"/>
      <c r="J390" s="1157"/>
      <c r="K390" s="1157"/>
      <c r="L390" s="1157"/>
      <c r="M390" s="1157"/>
      <c r="N390" s="1157">
        <v>765000000</v>
      </c>
      <c r="O390" s="1157">
        <v>759374000</v>
      </c>
      <c r="P390" s="1157">
        <v>759374000</v>
      </c>
      <c r="Q390" s="1157"/>
      <c r="R390" s="1157"/>
      <c r="S390" s="1157">
        <v>5626000</v>
      </c>
      <c r="T390" s="1157">
        <v>759374000</v>
      </c>
      <c r="U390" s="1157"/>
      <c r="V390" s="1157">
        <v>3959374000</v>
      </c>
      <c r="W390" s="1178">
        <f t="shared" si="13"/>
        <v>0</v>
      </c>
    </row>
    <row r="391" spans="1:23" s="1161" customFormat="1" ht="36.75" customHeight="1">
      <c r="A391" s="1154" t="s">
        <v>79</v>
      </c>
      <c r="B391" s="1155" t="s">
        <v>1982</v>
      </c>
      <c r="C391" s="1156" t="s">
        <v>3041</v>
      </c>
      <c r="D391" s="1157">
        <v>2200000000</v>
      </c>
      <c r="E391" s="1157"/>
      <c r="F391" s="1157"/>
      <c r="G391" s="1157"/>
      <c r="H391" s="1157"/>
      <c r="I391" s="1157"/>
      <c r="J391" s="1157"/>
      <c r="K391" s="1157"/>
      <c r="L391" s="1157"/>
      <c r="M391" s="1157"/>
      <c r="N391" s="1157">
        <v>1500000000</v>
      </c>
      <c r="O391" s="1157">
        <v>1500000000</v>
      </c>
      <c r="P391" s="1157">
        <v>1500000000</v>
      </c>
      <c r="Q391" s="1157"/>
      <c r="R391" s="1157"/>
      <c r="S391" s="1157"/>
      <c r="T391" s="1157">
        <v>1500000000</v>
      </c>
      <c r="U391" s="1157"/>
      <c r="V391" s="1157">
        <v>3700000000</v>
      </c>
      <c r="W391" s="1178">
        <f t="shared" si="13"/>
        <v>0</v>
      </c>
    </row>
    <row r="392" spans="1:23" s="1161" customFormat="1" ht="36.75" customHeight="1">
      <c r="A392" s="1154" t="s">
        <v>80</v>
      </c>
      <c r="B392" s="1155" t="s">
        <v>3042</v>
      </c>
      <c r="C392" s="1156" t="s">
        <v>3043</v>
      </c>
      <c r="D392" s="1157">
        <v>2100000000</v>
      </c>
      <c r="E392" s="1157"/>
      <c r="F392" s="1157"/>
      <c r="G392" s="1157"/>
      <c r="H392" s="1157"/>
      <c r="I392" s="1157"/>
      <c r="J392" s="1157"/>
      <c r="K392" s="1157"/>
      <c r="L392" s="1157"/>
      <c r="M392" s="1157"/>
      <c r="N392" s="1157">
        <v>1000000000</v>
      </c>
      <c r="O392" s="1157">
        <v>1000000000</v>
      </c>
      <c r="P392" s="1157">
        <v>1000000000</v>
      </c>
      <c r="Q392" s="1157"/>
      <c r="R392" s="1157"/>
      <c r="S392" s="1157"/>
      <c r="T392" s="1157">
        <v>1000000000</v>
      </c>
      <c r="U392" s="1157"/>
      <c r="V392" s="1157">
        <v>3100000000</v>
      </c>
      <c r="W392" s="1178">
        <f t="shared" si="13"/>
        <v>0</v>
      </c>
    </row>
    <row r="393" spans="1:23" s="1161" customFormat="1" ht="36.75" customHeight="1">
      <c r="A393" s="1154" t="s">
        <v>81</v>
      </c>
      <c r="B393" s="1155" t="s">
        <v>3044</v>
      </c>
      <c r="C393" s="1156" t="s">
        <v>3045</v>
      </c>
      <c r="D393" s="1157">
        <v>4300000000</v>
      </c>
      <c r="E393" s="1157"/>
      <c r="F393" s="1157"/>
      <c r="G393" s="1157"/>
      <c r="H393" s="1157"/>
      <c r="I393" s="1157"/>
      <c r="J393" s="1157"/>
      <c r="K393" s="1157"/>
      <c r="L393" s="1157"/>
      <c r="M393" s="1157"/>
      <c r="N393" s="1157">
        <v>972000000</v>
      </c>
      <c r="O393" s="1157">
        <v>971987000</v>
      </c>
      <c r="P393" s="1157">
        <v>971987000</v>
      </c>
      <c r="Q393" s="1157"/>
      <c r="R393" s="1157"/>
      <c r="S393" s="1157">
        <v>13000</v>
      </c>
      <c r="T393" s="1157">
        <v>971987000</v>
      </c>
      <c r="U393" s="1157"/>
      <c r="V393" s="1157">
        <v>5271987000</v>
      </c>
      <c r="W393" s="1178">
        <f t="shared" si="13"/>
        <v>0</v>
      </c>
    </row>
    <row r="394" spans="1:23" s="1161" customFormat="1" ht="36.75" customHeight="1">
      <c r="A394" s="1154" t="s">
        <v>82</v>
      </c>
      <c r="B394" s="1155" t="s">
        <v>3046</v>
      </c>
      <c r="C394" s="1156" t="s">
        <v>3047</v>
      </c>
      <c r="D394" s="1157"/>
      <c r="E394" s="1157"/>
      <c r="F394" s="1157"/>
      <c r="G394" s="1157"/>
      <c r="H394" s="1157"/>
      <c r="I394" s="1157"/>
      <c r="J394" s="1157"/>
      <c r="K394" s="1157"/>
      <c r="L394" s="1157"/>
      <c r="M394" s="1157"/>
      <c r="N394" s="1157">
        <v>186000000</v>
      </c>
      <c r="O394" s="1157">
        <v>186000000</v>
      </c>
      <c r="P394" s="1157">
        <v>186000000</v>
      </c>
      <c r="Q394" s="1157"/>
      <c r="R394" s="1157"/>
      <c r="S394" s="1157"/>
      <c r="T394" s="1157">
        <v>186000000</v>
      </c>
      <c r="U394" s="1157"/>
      <c r="V394" s="1157">
        <v>186000000</v>
      </c>
      <c r="W394" s="1178">
        <f t="shared" si="13"/>
        <v>0</v>
      </c>
    </row>
    <row r="395" spans="1:23" s="1161" customFormat="1" ht="36.75" customHeight="1">
      <c r="A395" s="1154" t="s">
        <v>83</v>
      </c>
      <c r="B395" s="1155" t="s">
        <v>3048</v>
      </c>
      <c r="C395" s="1156" t="s">
        <v>3049</v>
      </c>
      <c r="D395" s="1157">
        <v>3800000000</v>
      </c>
      <c r="E395" s="1157"/>
      <c r="F395" s="1157"/>
      <c r="G395" s="1157"/>
      <c r="H395" s="1157"/>
      <c r="I395" s="1157"/>
      <c r="J395" s="1157"/>
      <c r="K395" s="1157"/>
      <c r="L395" s="1157"/>
      <c r="M395" s="1157"/>
      <c r="N395" s="1157">
        <v>1177000000</v>
      </c>
      <c r="O395" s="1157">
        <v>1168159000</v>
      </c>
      <c r="P395" s="1157">
        <v>1168159000</v>
      </c>
      <c r="Q395" s="1157"/>
      <c r="R395" s="1157"/>
      <c r="S395" s="1157">
        <v>8841000</v>
      </c>
      <c r="T395" s="1157">
        <v>1168159000</v>
      </c>
      <c r="U395" s="1157"/>
      <c r="V395" s="1157">
        <v>4968159000</v>
      </c>
      <c r="W395" s="1178">
        <f t="shared" ref="W395:W458" si="16">N395-O395-R395-S395</f>
        <v>0</v>
      </c>
    </row>
    <row r="396" spans="1:23" s="1161" customFormat="1" ht="36.75" customHeight="1">
      <c r="A396" s="1154" t="s">
        <v>197</v>
      </c>
      <c r="B396" s="1155" t="s">
        <v>2352</v>
      </c>
      <c r="C396" s="1156" t="s">
        <v>3050</v>
      </c>
      <c r="D396" s="1157">
        <v>4000000000</v>
      </c>
      <c r="E396" s="1157"/>
      <c r="F396" s="1157"/>
      <c r="G396" s="1157"/>
      <c r="H396" s="1157"/>
      <c r="I396" s="1157"/>
      <c r="J396" s="1157"/>
      <c r="K396" s="1157"/>
      <c r="L396" s="1157"/>
      <c r="M396" s="1157"/>
      <c r="N396" s="1157">
        <v>968817000</v>
      </c>
      <c r="O396" s="1157">
        <v>940317000</v>
      </c>
      <c r="P396" s="1157">
        <v>940317000</v>
      </c>
      <c r="Q396" s="1157"/>
      <c r="R396" s="1157"/>
      <c r="S396" s="1157">
        <v>28500000</v>
      </c>
      <c r="T396" s="1157">
        <v>940317000</v>
      </c>
      <c r="U396" s="1157"/>
      <c r="V396" s="1157">
        <v>4940317000</v>
      </c>
      <c r="W396" s="1178">
        <f t="shared" si="16"/>
        <v>0</v>
      </c>
    </row>
    <row r="397" spans="1:23" s="1161" customFormat="1" ht="36.75" customHeight="1">
      <c r="A397" s="1154" t="s">
        <v>198</v>
      </c>
      <c r="B397" s="1155" t="s">
        <v>1166</v>
      </c>
      <c r="C397" s="1156" t="s">
        <v>3051</v>
      </c>
      <c r="D397" s="1157">
        <v>16811629000</v>
      </c>
      <c r="E397" s="1157">
        <v>746791000</v>
      </c>
      <c r="F397" s="1157">
        <v>0</v>
      </c>
      <c r="G397" s="1157">
        <v>746791000</v>
      </c>
      <c r="H397" s="1157">
        <v>731371000</v>
      </c>
      <c r="I397" s="1157">
        <v>731371000</v>
      </c>
      <c r="J397" s="1157">
        <v>731371000</v>
      </c>
      <c r="K397" s="1157">
        <v>0</v>
      </c>
      <c r="L397" s="1157">
        <v>0</v>
      </c>
      <c r="M397" s="1157">
        <v>0</v>
      </c>
      <c r="N397" s="1157">
        <v>1000000000</v>
      </c>
      <c r="O397" s="1157">
        <v>0</v>
      </c>
      <c r="P397" s="1157">
        <v>0</v>
      </c>
      <c r="Q397" s="1157">
        <v>0</v>
      </c>
      <c r="R397" s="1157">
        <v>0</v>
      </c>
      <c r="S397" s="1157">
        <v>1000000000</v>
      </c>
      <c r="T397" s="1157">
        <v>1478162000</v>
      </c>
      <c r="U397" s="1157">
        <v>0</v>
      </c>
      <c r="V397" s="1157">
        <v>17543000000</v>
      </c>
      <c r="W397" s="1178">
        <f t="shared" si="16"/>
        <v>0</v>
      </c>
    </row>
    <row r="398" spans="1:23" s="1161" customFormat="1" ht="36.75" customHeight="1">
      <c r="A398" s="1154" t="s">
        <v>418</v>
      </c>
      <c r="B398" s="1155" t="s">
        <v>2213</v>
      </c>
      <c r="C398" s="1156" t="s">
        <v>2865</v>
      </c>
      <c r="D398" s="1157"/>
      <c r="E398" s="1157">
        <v>0</v>
      </c>
      <c r="F398" s="1157">
        <v>0</v>
      </c>
      <c r="G398" s="1157">
        <v>0</v>
      </c>
      <c r="H398" s="1157"/>
      <c r="I398" s="1157"/>
      <c r="J398" s="1157"/>
      <c r="K398" s="1157">
        <v>0</v>
      </c>
      <c r="L398" s="1157">
        <v>0</v>
      </c>
      <c r="M398" s="1157"/>
      <c r="N398" s="1160">
        <v>1985551103</v>
      </c>
      <c r="O398" s="1157">
        <v>1985551103</v>
      </c>
      <c r="P398" s="1157">
        <v>1985551103</v>
      </c>
      <c r="Q398" s="1157">
        <v>0</v>
      </c>
      <c r="R398" s="1157">
        <v>0</v>
      </c>
      <c r="S398" s="1157"/>
      <c r="T398" s="1157"/>
      <c r="U398" s="1157">
        <v>0</v>
      </c>
      <c r="V398" s="1157"/>
      <c r="W398" s="1178">
        <f t="shared" si="16"/>
        <v>0</v>
      </c>
    </row>
    <row r="399" spans="1:23" s="1161" customFormat="1" ht="36.75" customHeight="1">
      <c r="A399" s="1152" t="s">
        <v>278</v>
      </c>
      <c r="B399" s="1153" t="s">
        <v>1985</v>
      </c>
      <c r="C399" s="1150"/>
      <c r="D399" s="1151">
        <f>SUM(D400)</f>
        <v>18000000000</v>
      </c>
      <c r="E399" s="1151">
        <f t="shared" ref="E399:V399" si="17">SUM(E400)</f>
        <v>416454000</v>
      </c>
      <c r="F399" s="1151">
        <f t="shared" si="17"/>
        <v>0</v>
      </c>
      <c r="G399" s="1151">
        <f t="shared" si="17"/>
        <v>416454000</v>
      </c>
      <c r="H399" s="1151">
        <f t="shared" si="17"/>
        <v>0</v>
      </c>
      <c r="I399" s="1151">
        <f t="shared" si="17"/>
        <v>0</v>
      </c>
      <c r="J399" s="1151">
        <f t="shared" si="17"/>
        <v>0</v>
      </c>
      <c r="K399" s="1151">
        <f t="shared" si="17"/>
        <v>0</v>
      </c>
      <c r="L399" s="1151">
        <f t="shared" si="17"/>
        <v>0</v>
      </c>
      <c r="M399" s="1151">
        <f t="shared" si="17"/>
        <v>0</v>
      </c>
      <c r="N399" s="1151">
        <f t="shared" si="17"/>
        <v>1466792000</v>
      </c>
      <c r="O399" s="1151">
        <f t="shared" si="17"/>
        <v>1244579000</v>
      </c>
      <c r="P399" s="1151">
        <f t="shared" si="17"/>
        <v>1244579000</v>
      </c>
      <c r="Q399" s="1151">
        <f t="shared" si="17"/>
        <v>0</v>
      </c>
      <c r="R399" s="1151">
        <f t="shared" si="17"/>
        <v>0</v>
      </c>
      <c r="S399" s="1151">
        <f t="shared" si="17"/>
        <v>222213000</v>
      </c>
      <c r="T399" s="1151">
        <f t="shared" si="17"/>
        <v>1661033000</v>
      </c>
      <c r="U399" s="1151">
        <f t="shared" si="17"/>
        <v>0</v>
      </c>
      <c r="V399" s="1151">
        <f t="shared" si="17"/>
        <v>19244579000</v>
      </c>
      <c r="W399" s="1178">
        <f t="shared" si="16"/>
        <v>0</v>
      </c>
    </row>
    <row r="400" spans="1:23" s="1161" customFormat="1" ht="36.75" customHeight="1">
      <c r="A400" s="1154" t="s">
        <v>175</v>
      </c>
      <c r="B400" s="1155" t="s">
        <v>2343</v>
      </c>
      <c r="C400" s="1156" t="s">
        <v>3052</v>
      </c>
      <c r="D400" s="1157">
        <v>18000000000</v>
      </c>
      <c r="E400" s="1157">
        <v>416454000</v>
      </c>
      <c r="F400" s="1157"/>
      <c r="G400" s="1157">
        <v>416454000</v>
      </c>
      <c r="H400" s="1157"/>
      <c r="I400" s="1157"/>
      <c r="J400" s="1157"/>
      <c r="K400" s="1157"/>
      <c r="L400" s="1157"/>
      <c r="M400" s="1157"/>
      <c r="N400" s="1157">
        <v>1466792000</v>
      </c>
      <c r="O400" s="1157">
        <v>1244579000</v>
      </c>
      <c r="P400" s="1157">
        <v>1244579000</v>
      </c>
      <c r="Q400" s="1157"/>
      <c r="R400" s="1157"/>
      <c r="S400" s="1157">
        <v>222213000</v>
      </c>
      <c r="T400" s="1157">
        <v>1661033000</v>
      </c>
      <c r="U400" s="1157"/>
      <c r="V400" s="1157">
        <v>19244579000</v>
      </c>
      <c r="W400" s="1178">
        <f t="shared" si="16"/>
        <v>0</v>
      </c>
    </row>
    <row r="401" spans="1:23" s="1161" customFormat="1" ht="36.75" customHeight="1">
      <c r="A401" s="1152" t="s">
        <v>588</v>
      </c>
      <c r="B401" s="1153" t="s">
        <v>2344</v>
      </c>
      <c r="C401" s="1150"/>
      <c r="D401" s="1151">
        <f>SUM(D402:D408)</f>
        <v>4230513931</v>
      </c>
      <c r="E401" s="1151">
        <f t="shared" ref="E401:V401" si="18">SUM(E402:E408)</f>
        <v>0</v>
      </c>
      <c r="F401" s="1151">
        <f t="shared" si="18"/>
        <v>0</v>
      </c>
      <c r="G401" s="1151">
        <f t="shared" si="18"/>
        <v>0</v>
      </c>
      <c r="H401" s="1151">
        <f t="shared" si="18"/>
        <v>0</v>
      </c>
      <c r="I401" s="1151">
        <f t="shared" si="18"/>
        <v>0</v>
      </c>
      <c r="J401" s="1151">
        <f t="shared" si="18"/>
        <v>0</v>
      </c>
      <c r="K401" s="1151">
        <f t="shared" si="18"/>
        <v>0</v>
      </c>
      <c r="L401" s="1151">
        <f t="shared" si="18"/>
        <v>0</v>
      </c>
      <c r="M401" s="1151">
        <f t="shared" si="18"/>
        <v>0</v>
      </c>
      <c r="N401" s="1151">
        <f t="shared" si="18"/>
        <v>11529118962</v>
      </c>
      <c r="O401" s="1151">
        <f t="shared" si="18"/>
        <v>11469686862</v>
      </c>
      <c r="P401" s="1151">
        <f t="shared" si="18"/>
        <v>11469686862</v>
      </c>
      <c r="Q401" s="1151">
        <f t="shared" si="18"/>
        <v>0</v>
      </c>
      <c r="R401" s="1151">
        <f t="shared" si="18"/>
        <v>0</v>
      </c>
      <c r="S401" s="1151">
        <f t="shared" si="18"/>
        <v>59432100</v>
      </c>
      <c r="T401" s="1151">
        <f t="shared" si="18"/>
        <v>11469686862</v>
      </c>
      <c r="U401" s="1151">
        <f t="shared" si="18"/>
        <v>0</v>
      </c>
      <c r="V401" s="1151">
        <f t="shared" si="18"/>
        <v>15700200793</v>
      </c>
      <c r="W401" s="1178">
        <f t="shared" si="16"/>
        <v>0</v>
      </c>
    </row>
    <row r="402" spans="1:23" s="1161" customFormat="1" ht="36.75" customHeight="1">
      <c r="A402" s="1154" t="s">
        <v>175</v>
      </c>
      <c r="B402" s="1155" t="s">
        <v>3053</v>
      </c>
      <c r="C402" s="1156" t="s">
        <v>3054</v>
      </c>
      <c r="D402" s="1157"/>
      <c r="E402" s="1157"/>
      <c r="F402" s="1157"/>
      <c r="G402" s="1157"/>
      <c r="H402" s="1157"/>
      <c r="I402" s="1157"/>
      <c r="J402" s="1157"/>
      <c r="K402" s="1157"/>
      <c r="L402" s="1157"/>
      <c r="M402" s="1157"/>
      <c r="N402" s="1157">
        <v>3000000000</v>
      </c>
      <c r="O402" s="1157">
        <v>3000000000</v>
      </c>
      <c r="P402" s="1157">
        <v>3000000000</v>
      </c>
      <c r="Q402" s="1157"/>
      <c r="R402" s="1157"/>
      <c r="S402" s="1157"/>
      <c r="T402" s="1157">
        <v>3000000000</v>
      </c>
      <c r="U402" s="1157"/>
      <c r="V402" s="1157">
        <v>3000000000</v>
      </c>
      <c r="W402" s="1178">
        <f t="shared" si="16"/>
        <v>0</v>
      </c>
    </row>
    <row r="403" spans="1:23" s="1161" customFormat="1" ht="36.75" customHeight="1">
      <c r="A403" s="1154" t="s">
        <v>78</v>
      </c>
      <c r="B403" s="1155" t="s">
        <v>3055</v>
      </c>
      <c r="C403" s="1156" t="s">
        <v>3056</v>
      </c>
      <c r="D403" s="1157"/>
      <c r="E403" s="1157"/>
      <c r="F403" s="1157"/>
      <c r="G403" s="1157"/>
      <c r="H403" s="1157"/>
      <c r="I403" s="1157"/>
      <c r="J403" s="1157"/>
      <c r="K403" s="1157"/>
      <c r="L403" s="1157"/>
      <c r="M403" s="1157"/>
      <c r="N403" s="1157">
        <v>3437700000</v>
      </c>
      <c r="O403" s="1157">
        <v>3434700000</v>
      </c>
      <c r="P403" s="1157">
        <v>3434700000</v>
      </c>
      <c r="Q403" s="1157"/>
      <c r="R403" s="1157"/>
      <c r="S403" s="1157">
        <v>3000000</v>
      </c>
      <c r="T403" s="1157">
        <v>3434700000</v>
      </c>
      <c r="U403" s="1157"/>
      <c r="V403" s="1157">
        <v>3434700000</v>
      </c>
      <c r="W403" s="1178">
        <f t="shared" si="16"/>
        <v>0</v>
      </c>
    </row>
    <row r="404" spans="1:23" s="1161" customFormat="1" ht="36.75" customHeight="1">
      <c r="A404" s="1154" t="s">
        <v>79</v>
      </c>
      <c r="B404" s="1155" t="s">
        <v>3057</v>
      </c>
      <c r="C404" s="1156" t="s">
        <v>3058</v>
      </c>
      <c r="D404" s="1157">
        <v>4230513931</v>
      </c>
      <c r="E404" s="1157"/>
      <c r="F404" s="1157"/>
      <c r="G404" s="1157"/>
      <c r="H404" s="1157"/>
      <c r="I404" s="1157"/>
      <c r="J404" s="1157"/>
      <c r="K404" s="1157"/>
      <c r="L404" s="1157"/>
      <c r="M404" s="1157"/>
      <c r="N404" s="1157">
        <v>2762292862</v>
      </c>
      <c r="O404" s="1157">
        <v>2762292862</v>
      </c>
      <c r="P404" s="1157">
        <v>2762292862</v>
      </c>
      <c r="Q404" s="1157"/>
      <c r="R404" s="1157"/>
      <c r="S404" s="1157"/>
      <c r="T404" s="1157">
        <v>2762292862</v>
      </c>
      <c r="U404" s="1157"/>
      <c r="V404" s="1157">
        <v>6992806793</v>
      </c>
      <c r="W404" s="1178">
        <f t="shared" si="16"/>
        <v>0</v>
      </c>
    </row>
    <row r="405" spans="1:23" s="1161" customFormat="1" ht="36.75" customHeight="1">
      <c r="A405" s="1154" t="s">
        <v>80</v>
      </c>
      <c r="B405" s="1155" t="s">
        <v>3059</v>
      </c>
      <c r="C405" s="1156" t="s">
        <v>3060</v>
      </c>
      <c r="D405" s="1157"/>
      <c r="E405" s="1157"/>
      <c r="F405" s="1157"/>
      <c r="G405" s="1157"/>
      <c r="H405" s="1157"/>
      <c r="I405" s="1157"/>
      <c r="J405" s="1157"/>
      <c r="K405" s="1157"/>
      <c r="L405" s="1157"/>
      <c r="M405" s="1157"/>
      <c r="N405" s="1157">
        <v>1260000000</v>
      </c>
      <c r="O405" s="1157">
        <v>1259859900</v>
      </c>
      <c r="P405" s="1157">
        <v>1259859900</v>
      </c>
      <c r="Q405" s="1157"/>
      <c r="R405" s="1157"/>
      <c r="S405" s="1157">
        <v>140100</v>
      </c>
      <c r="T405" s="1157">
        <v>1259859900</v>
      </c>
      <c r="U405" s="1157"/>
      <c r="V405" s="1157">
        <v>1259859900</v>
      </c>
      <c r="W405" s="1178">
        <f t="shared" si="16"/>
        <v>0</v>
      </c>
    </row>
    <row r="406" spans="1:23" s="1161" customFormat="1" ht="36.75" customHeight="1">
      <c r="A406" s="1154" t="s">
        <v>81</v>
      </c>
      <c r="B406" s="1155" t="s">
        <v>3061</v>
      </c>
      <c r="C406" s="1156" t="s">
        <v>3062</v>
      </c>
      <c r="D406" s="1157"/>
      <c r="E406" s="1157"/>
      <c r="F406" s="1157"/>
      <c r="G406" s="1157"/>
      <c r="H406" s="1157"/>
      <c r="I406" s="1157"/>
      <c r="J406" s="1157"/>
      <c r="K406" s="1157"/>
      <c r="L406" s="1157"/>
      <c r="M406" s="1157"/>
      <c r="N406" s="1157">
        <v>100000000</v>
      </c>
      <c r="O406" s="1157">
        <v>43708000</v>
      </c>
      <c r="P406" s="1157">
        <v>43708000</v>
      </c>
      <c r="Q406" s="1157"/>
      <c r="R406" s="1157"/>
      <c r="S406" s="1157">
        <v>56292000</v>
      </c>
      <c r="T406" s="1157">
        <v>43708000</v>
      </c>
      <c r="U406" s="1157"/>
      <c r="V406" s="1157">
        <v>43708000</v>
      </c>
      <c r="W406" s="1178">
        <f t="shared" si="16"/>
        <v>0</v>
      </c>
    </row>
    <row r="407" spans="1:23" s="1161" customFormat="1" ht="36.75" customHeight="1">
      <c r="A407" s="1154" t="s">
        <v>82</v>
      </c>
      <c r="B407" s="1155" t="s">
        <v>3063</v>
      </c>
      <c r="C407" s="1156" t="s">
        <v>3064</v>
      </c>
      <c r="D407" s="1157"/>
      <c r="E407" s="1157"/>
      <c r="F407" s="1157"/>
      <c r="G407" s="1157"/>
      <c r="H407" s="1157"/>
      <c r="I407" s="1157"/>
      <c r="J407" s="1157"/>
      <c r="K407" s="1157"/>
      <c r="L407" s="1157"/>
      <c r="M407" s="1157"/>
      <c r="N407" s="1157">
        <v>745000000</v>
      </c>
      <c r="O407" s="1157">
        <v>745000000</v>
      </c>
      <c r="P407" s="1157">
        <v>745000000</v>
      </c>
      <c r="Q407" s="1157"/>
      <c r="R407" s="1157"/>
      <c r="S407" s="1157"/>
      <c r="T407" s="1157">
        <v>745000000</v>
      </c>
      <c r="U407" s="1157"/>
      <c r="V407" s="1157">
        <v>745000000</v>
      </c>
      <c r="W407" s="1178">
        <f t="shared" si="16"/>
        <v>0</v>
      </c>
    </row>
    <row r="408" spans="1:23" s="1161" customFormat="1" ht="36.75" customHeight="1">
      <c r="A408" s="1154" t="s">
        <v>83</v>
      </c>
      <c r="B408" s="1155" t="s">
        <v>2776</v>
      </c>
      <c r="C408" s="1156" t="s">
        <v>2777</v>
      </c>
      <c r="D408" s="1157"/>
      <c r="E408" s="1157"/>
      <c r="F408" s="1157"/>
      <c r="G408" s="1157"/>
      <c r="H408" s="1157"/>
      <c r="I408" s="1157"/>
      <c r="J408" s="1157"/>
      <c r="K408" s="1157"/>
      <c r="L408" s="1157"/>
      <c r="M408" s="1157"/>
      <c r="N408" s="1157">
        <v>224126100</v>
      </c>
      <c r="O408" s="1157">
        <v>224126100</v>
      </c>
      <c r="P408" s="1157">
        <v>224126100</v>
      </c>
      <c r="Q408" s="1157"/>
      <c r="R408" s="1157"/>
      <c r="S408" s="1157"/>
      <c r="T408" s="1157">
        <v>224126100</v>
      </c>
      <c r="U408" s="1157"/>
      <c r="V408" s="1157">
        <v>224126100</v>
      </c>
      <c r="W408" s="1178">
        <f t="shared" si="16"/>
        <v>0</v>
      </c>
    </row>
    <row r="409" spans="1:23" s="1161" customFormat="1" ht="36.75" customHeight="1">
      <c r="A409" s="1152" t="s">
        <v>1148</v>
      </c>
      <c r="B409" s="1153" t="s">
        <v>1989</v>
      </c>
      <c r="C409" s="1150"/>
      <c r="D409" s="1151">
        <f>SUM(D410:D414)</f>
        <v>20183903113</v>
      </c>
      <c r="E409" s="1151">
        <f t="shared" ref="E409:V409" si="19">SUM(E410:E414)</f>
        <v>2766955989</v>
      </c>
      <c r="F409" s="1151">
        <f t="shared" si="19"/>
        <v>0</v>
      </c>
      <c r="G409" s="1151">
        <f t="shared" si="19"/>
        <v>2617606989</v>
      </c>
      <c r="H409" s="1151">
        <f t="shared" si="19"/>
        <v>3206096887</v>
      </c>
      <c r="I409" s="1151">
        <f t="shared" si="19"/>
        <v>2234956025</v>
      </c>
      <c r="J409" s="1151">
        <f t="shared" si="19"/>
        <v>2234956025</v>
      </c>
      <c r="K409" s="1151">
        <f t="shared" si="19"/>
        <v>0</v>
      </c>
      <c r="L409" s="1151">
        <f t="shared" si="19"/>
        <v>971140862</v>
      </c>
      <c r="M409" s="1151">
        <f t="shared" si="19"/>
        <v>0</v>
      </c>
      <c r="N409" s="1151">
        <f t="shared" si="19"/>
        <v>8150000000</v>
      </c>
      <c r="O409" s="1151">
        <f t="shared" si="19"/>
        <v>5814922603</v>
      </c>
      <c r="P409" s="1151">
        <f t="shared" si="19"/>
        <v>5814922603</v>
      </c>
      <c r="Q409" s="1151">
        <f t="shared" si="19"/>
        <v>0</v>
      </c>
      <c r="R409" s="1151">
        <f t="shared" si="19"/>
        <v>2150000000</v>
      </c>
      <c r="S409" s="1151">
        <f t="shared" si="19"/>
        <v>185077397</v>
      </c>
      <c r="T409" s="1151">
        <f t="shared" si="19"/>
        <v>10667485617</v>
      </c>
      <c r="U409" s="1151">
        <f t="shared" si="19"/>
        <v>149349000</v>
      </c>
      <c r="V409" s="1151">
        <f t="shared" si="19"/>
        <v>26584641741</v>
      </c>
      <c r="W409" s="1178">
        <f t="shared" si="16"/>
        <v>0</v>
      </c>
    </row>
    <row r="410" spans="1:23" s="1161" customFormat="1" ht="36.75" customHeight="1">
      <c r="A410" s="1154" t="s">
        <v>175</v>
      </c>
      <c r="B410" s="1155" t="s">
        <v>1183</v>
      </c>
      <c r="C410" s="1156" t="s">
        <v>3065</v>
      </c>
      <c r="D410" s="1157">
        <v>5000000000</v>
      </c>
      <c r="E410" s="1157"/>
      <c r="F410" s="1157"/>
      <c r="G410" s="1157"/>
      <c r="H410" s="1157"/>
      <c r="I410" s="1157"/>
      <c r="J410" s="1157"/>
      <c r="K410" s="1157"/>
      <c r="L410" s="1157"/>
      <c r="M410" s="1157"/>
      <c r="N410" s="1157">
        <v>4000000000</v>
      </c>
      <c r="O410" s="1157">
        <v>3833675000</v>
      </c>
      <c r="P410" s="1157">
        <v>3833675000</v>
      </c>
      <c r="Q410" s="1157"/>
      <c r="R410" s="1157"/>
      <c r="S410" s="1157">
        <f>N410-P410</f>
        <v>166325000</v>
      </c>
      <c r="T410" s="1157">
        <f>P410</f>
        <v>3833675000</v>
      </c>
      <c r="U410" s="1157"/>
      <c r="V410" s="1157">
        <v>7184535000</v>
      </c>
      <c r="W410" s="1178">
        <f t="shared" si="16"/>
        <v>0</v>
      </c>
    </row>
    <row r="411" spans="1:23" s="1161" customFormat="1" ht="36.75" customHeight="1">
      <c r="A411" s="1154" t="s">
        <v>78</v>
      </c>
      <c r="B411" s="1155" t="s">
        <v>3066</v>
      </c>
      <c r="C411" s="1156" t="s">
        <v>3067</v>
      </c>
      <c r="D411" s="1157">
        <v>2300000000</v>
      </c>
      <c r="E411" s="1157"/>
      <c r="F411" s="1157"/>
      <c r="G411" s="1157"/>
      <c r="H411" s="1157"/>
      <c r="I411" s="1157"/>
      <c r="J411" s="1157"/>
      <c r="K411" s="1157"/>
      <c r="L411" s="1157"/>
      <c r="M411" s="1157"/>
      <c r="N411" s="1157">
        <v>970000000</v>
      </c>
      <c r="O411" s="1157">
        <v>970000000</v>
      </c>
      <c r="P411" s="1157">
        <v>970000000</v>
      </c>
      <c r="Q411" s="1157"/>
      <c r="R411" s="1157"/>
      <c r="S411" s="1157"/>
      <c r="T411" s="1157">
        <v>970000000</v>
      </c>
      <c r="U411" s="1157"/>
      <c r="V411" s="1157">
        <v>3270000000</v>
      </c>
      <c r="W411" s="1178">
        <f t="shared" si="16"/>
        <v>0</v>
      </c>
    </row>
    <row r="412" spans="1:23" s="1161" customFormat="1" ht="36.75" customHeight="1">
      <c r="A412" s="1154" t="s">
        <v>79</v>
      </c>
      <c r="B412" s="1155" t="s">
        <v>3068</v>
      </c>
      <c r="C412" s="1156" t="s">
        <v>3069</v>
      </c>
      <c r="D412" s="1157">
        <v>600000000</v>
      </c>
      <c r="E412" s="1157"/>
      <c r="F412" s="1157"/>
      <c r="G412" s="1157"/>
      <c r="H412" s="1157"/>
      <c r="I412" s="1157"/>
      <c r="J412" s="1157"/>
      <c r="K412" s="1157"/>
      <c r="L412" s="1157"/>
      <c r="M412" s="1157"/>
      <c r="N412" s="1157">
        <v>530000000</v>
      </c>
      <c r="O412" s="1157">
        <v>511247603</v>
      </c>
      <c r="P412" s="1157">
        <v>511247603</v>
      </c>
      <c r="Q412" s="1157"/>
      <c r="R412" s="1157"/>
      <c r="S412" s="1157">
        <v>18752397</v>
      </c>
      <c r="T412" s="1157">
        <v>511247603</v>
      </c>
      <c r="U412" s="1157"/>
      <c r="V412" s="1157">
        <v>1111247603</v>
      </c>
      <c r="W412" s="1178">
        <f t="shared" si="16"/>
        <v>0</v>
      </c>
    </row>
    <row r="413" spans="1:23" s="1161" customFormat="1" ht="36.75" customHeight="1">
      <c r="A413" s="1154" t="s">
        <v>80</v>
      </c>
      <c r="B413" s="1155" t="s">
        <v>2357</v>
      </c>
      <c r="C413" s="1156" t="s">
        <v>3070</v>
      </c>
      <c r="D413" s="1157">
        <v>6783903113</v>
      </c>
      <c r="E413" s="1157">
        <v>2766955989</v>
      </c>
      <c r="F413" s="1157"/>
      <c r="G413" s="1157">
        <v>2617606989</v>
      </c>
      <c r="H413" s="1157">
        <v>3206096887</v>
      </c>
      <c r="I413" s="1157">
        <v>2234956025</v>
      </c>
      <c r="J413" s="1157">
        <v>2234956025</v>
      </c>
      <c r="K413" s="1157"/>
      <c r="L413" s="1157">
        <v>971140862</v>
      </c>
      <c r="M413" s="1179"/>
      <c r="N413" s="1157">
        <v>2150000000</v>
      </c>
      <c r="O413" s="1157"/>
      <c r="P413" s="1157"/>
      <c r="Q413" s="1157"/>
      <c r="R413" s="1157">
        <v>2150000000</v>
      </c>
      <c r="S413" s="1179"/>
      <c r="T413" s="1157">
        <v>4852563014</v>
      </c>
      <c r="U413" s="1157">
        <v>149349000</v>
      </c>
      <c r="V413" s="1157">
        <v>9018859138</v>
      </c>
      <c r="W413" s="1178">
        <f t="shared" si="16"/>
        <v>0</v>
      </c>
    </row>
    <row r="414" spans="1:23" s="1161" customFormat="1" ht="36.75" customHeight="1">
      <c r="A414" s="1154" t="s">
        <v>81</v>
      </c>
      <c r="B414" s="1155" t="s">
        <v>2356</v>
      </c>
      <c r="C414" s="1156" t="s">
        <v>3071</v>
      </c>
      <c r="D414" s="1157">
        <v>5500000000</v>
      </c>
      <c r="E414" s="1157"/>
      <c r="F414" s="1157"/>
      <c r="G414" s="1157"/>
      <c r="H414" s="1157"/>
      <c r="I414" s="1157"/>
      <c r="J414" s="1157"/>
      <c r="K414" s="1157"/>
      <c r="L414" s="1157"/>
      <c r="M414" s="1157"/>
      <c r="N414" s="1157">
        <v>500000000</v>
      </c>
      <c r="O414" s="1157">
        <v>500000000</v>
      </c>
      <c r="P414" s="1157">
        <v>500000000</v>
      </c>
      <c r="Q414" s="1157"/>
      <c r="R414" s="1157"/>
      <c r="S414" s="1157"/>
      <c r="T414" s="1157">
        <v>500000000</v>
      </c>
      <c r="U414" s="1157"/>
      <c r="V414" s="1157">
        <v>6000000000</v>
      </c>
      <c r="W414" s="1178">
        <f t="shared" si="16"/>
        <v>0</v>
      </c>
    </row>
    <row r="415" spans="1:23" s="1161" customFormat="1" ht="36.75" customHeight="1">
      <c r="A415" s="1152" t="s">
        <v>3072</v>
      </c>
      <c r="B415" s="1153" t="s">
        <v>3073</v>
      </c>
      <c r="C415" s="1150"/>
      <c r="D415" s="1151">
        <f>SUM(D416:D550)</f>
        <v>470044836830</v>
      </c>
      <c r="E415" s="1151">
        <f t="shared" ref="E415:V415" si="20">SUM(E416:E550)</f>
        <v>47860541730</v>
      </c>
      <c r="F415" s="1151">
        <f t="shared" si="20"/>
        <v>716937422</v>
      </c>
      <c r="G415" s="1151">
        <f t="shared" si="20"/>
        <v>20297765283</v>
      </c>
      <c r="H415" s="1151">
        <f t="shared" si="20"/>
        <v>145196820538</v>
      </c>
      <c r="I415" s="1151">
        <f t="shared" si="20"/>
        <v>106470264114</v>
      </c>
      <c r="J415" s="1151">
        <f t="shared" si="20"/>
        <v>93859549217</v>
      </c>
      <c r="K415" s="1151">
        <f t="shared" si="20"/>
        <v>12610714897</v>
      </c>
      <c r="L415" s="1151">
        <f t="shared" si="20"/>
        <v>12244033100</v>
      </c>
      <c r="M415" s="1151">
        <f t="shared" si="20"/>
        <v>26482523324</v>
      </c>
      <c r="N415" s="1151">
        <f t="shared" si="20"/>
        <v>0</v>
      </c>
      <c r="O415" s="1151">
        <f t="shared" si="20"/>
        <v>0</v>
      </c>
      <c r="P415" s="1151">
        <f t="shared" si="20"/>
        <v>0</v>
      </c>
      <c r="Q415" s="1151">
        <f t="shared" si="20"/>
        <v>0</v>
      </c>
      <c r="R415" s="1151">
        <f t="shared" si="20"/>
        <v>0</v>
      </c>
      <c r="S415" s="1151">
        <f t="shared" si="20"/>
        <v>0</v>
      </c>
      <c r="T415" s="1151">
        <f t="shared" si="20"/>
        <v>114157314500</v>
      </c>
      <c r="U415" s="1151">
        <f t="shared" si="20"/>
        <v>39456553922</v>
      </c>
      <c r="V415" s="1151">
        <f t="shared" si="20"/>
        <v>575798163522</v>
      </c>
      <c r="W415" s="1178">
        <f t="shared" si="16"/>
        <v>0</v>
      </c>
    </row>
    <row r="416" spans="1:23" s="1161" customFormat="1" ht="36.75" customHeight="1">
      <c r="A416" s="1154" t="s">
        <v>175</v>
      </c>
      <c r="B416" s="1155" t="s">
        <v>2345</v>
      </c>
      <c r="C416" s="1156" t="s">
        <v>2769</v>
      </c>
      <c r="D416" s="1157"/>
      <c r="E416" s="1157"/>
      <c r="F416" s="1157"/>
      <c r="G416" s="1157"/>
      <c r="H416" s="1157">
        <v>7000000000</v>
      </c>
      <c r="I416" s="1157">
        <v>7000000000</v>
      </c>
      <c r="J416" s="1157">
        <v>5767180000</v>
      </c>
      <c r="K416" s="1157">
        <v>1232820000</v>
      </c>
      <c r="L416" s="1157"/>
      <c r="M416" s="1157"/>
      <c r="N416" s="1157"/>
      <c r="O416" s="1157"/>
      <c r="P416" s="1157"/>
      <c r="Q416" s="1157"/>
      <c r="R416" s="1157"/>
      <c r="S416" s="1157"/>
      <c r="T416" s="1157">
        <v>5767180000</v>
      </c>
      <c r="U416" s="1157">
        <v>1232820000</v>
      </c>
      <c r="V416" s="1157">
        <v>7000000000</v>
      </c>
      <c r="W416" s="1178">
        <f t="shared" si="16"/>
        <v>0</v>
      </c>
    </row>
    <row r="417" spans="1:23" s="1161" customFormat="1" ht="36.75" customHeight="1">
      <c r="A417" s="1154" t="s">
        <v>78</v>
      </c>
      <c r="B417" s="1155" t="s">
        <v>2346</v>
      </c>
      <c r="C417" s="1156" t="s">
        <v>2952</v>
      </c>
      <c r="D417" s="1157"/>
      <c r="E417" s="1157"/>
      <c r="F417" s="1157"/>
      <c r="G417" s="1157"/>
      <c r="H417" s="1157">
        <v>2000000000</v>
      </c>
      <c r="I417" s="1157">
        <v>2000000000</v>
      </c>
      <c r="J417" s="1157">
        <v>165000000</v>
      </c>
      <c r="K417" s="1157">
        <v>1835000000</v>
      </c>
      <c r="L417" s="1157"/>
      <c r="M417" s="1157"/>
      <c r="N417" s="1157"/>
      <c r="O417" s="1157"/>
      <c r="P417" s="1157"/>
      <c r="Q417" s="1157"/>
      <c r="R417" s="1157"/>
      <c r="S417" s="1157"/>
      <c r="T417" s="1157">
        <v>165000000</v>
      </c>
      <c r="U417" s="1157">
        <v>1835000000</v>
      </c>
      <c r="V417" s="1157">
        <v>2000000000</v>
      </c>
      <c r="W417" s="1178">
        <f t="shared" si="16"/>
        <v>0</v>
      </c>
    </row>
    <row r="418" spans="1:23" s="1161" customFormat="1" ht="36.75" customHeight="1">
      <c r="A418" s="1154" t="s">
        <v>79</v>
      </c>
      <c r="B418" s="1155" t="s">
        <v>1248</v>
      </c>
      <c r="C418" s="1156" t="s">
        <v>3074</v>
      </c>
      <c r="D418" s="1157">
        <v>193122000</v>
      </c>
      <c r="E418" s="1157"/>
      <c r="F418" s="1157"/>
      <c r="G418" s="1157"/>
      <c r="H418" s="1157">
        <v>30878000</v>
      </c>
      <c r="I418" s="1157">
        <v>28484000</v>
      </c>
      <c r="J418" s="1157">
        <v>28484000</v>
      </c>
      <c r="K418" s="1157"/>
      <c r="L418" s="1157"/>
      <c r="M418" s="1157">
        <v>2394000</v>
      </c>
      <c r="N418" s="1157"/>
      <c r="O418" s="1157"/>
      <c r="P418" s="1157"/>
      <c r="Q418" s="1157"/>
      <c r="R418" s="1157"/>
      <c r="S418" s="1157"/>
      <c r="T418" s="1157">
        <v>28484000</v>
      </c>
      <c r="U418" s="1157"/>
      <c r="V418" s="1157">
        <v>221606000</v>
      </c>
      <c r="W418" s="1178">
        <f t="shared" si="16"/>
        <v>0</v>
      </c>
    </row>
    <row r="419" spans="1:23" s="1161" customFormat="1" ht="36.75" customHeight="1">
      <c r="A419" s="1154" t="s">
        <v>80</v>
      </c>
      <c r="B419" s="1155" t="s">
        <v>1240</v>
      </c>
      <c r="C419" s="1156" t="s">
        <v>3075</v>
      </c>
      <c r="D419" s="1157">
        <v>2433322000</v>
      </c>
      <c r="E419" s="1157"/>
      <c r="F419" s="1157"/>
      <c r="G419" s="1157"/>
      <c r="H419" s="1157">
        <v>12678000</v>
      </c>
      <c r="I419" s="1157"/>
      <c r="J419" s="1157"/>
      <c r="K419" s="1157"/>
      <c r="L419" s="1157"/>
      <c r="M419" s="1157">
        <v>12678000</v>
      </c>
      <c r="N419" s="1157"/>
      <c r="O419" s="1157"/>
      <c r="P419" s="1157"/>
      <c r="Q419" s="1157"/>
      <c r="R419" s="1157"/>
      <c r="S419" s="1157"/>
      <c r="T419" s="1157"/>
      <c r="U419" s="1157"/>
      <c r="V419" s="1157">
        <v>2433322000</v>
      </c>
      <c r="W419" s="1178">
        <f t="shared" si="16"/>
        <v>0</v>
      </c>
    </row>
    <row r="420" spans="1:23" s="1161" customFormat="1" ht="36.75" customHeight="1">
      <c r="A420" s="1154" t="s">
        <v>81</v>
      </c>
      <c r="B420" s="1155" t="s">
        <v>3076</v>
      </c>
      <c r="C420" s="1156" t="s">
        <v>3077</v>
      </c>
      <c r="D420" s="1157">
        <v>2584212000</v>
      </c>
      <c r="E420" s="1157"/>
      <c r="F420" s="1157"/>
      <c r="G420" s="1157"/>
      <c r="H420" s="1157">
        <v>1028000000</v>
      </c>
      <c r="I420" s="1157">
        <v>46763000</v>
      </c>
      <c r="J420" s="1157">
        <v>46763000</v>
      </c>
      <c r="K420" s="1157"/>
      <c r="L420" s="1157"/>
      <c r="M420" s="1157">
        <v>981237000</v>
      </c>
      <c r="N420" s="1157"/>
      <c r="O420" s="1157"/>
      <c r="P420" s="1157"/>
      <c r="Q420" s="1157"/>
      <c r="R420" s="1157"/>
      <c r="S420" s="1157"/>
      <c r="T420" s="1157">
        <v>46763000</v>
      </c>
      <c r="U420" s="1157"/>
      <c r="V420" s="1157">
        <v>2630975000</v>
      </c>
      <c r="W420" s="1178">
        <f t="shared" si="16"/>
        <v>0</v>
      </c>
    </row>
    <row r="421" spans="1:23" s="1161" customFormat="1" ht="36.75" customHeight="1">
      <c r="A421" s="1154" t="s">
        <v>82</v>
      </c>
      <c r="B421" s="1155" t="s">
        <v>1241</v>
      </c>
      <c r="C421" s="1156" t="s">
        <v>3078</v>
      </c>
      <c r="D421" s="1157">
        <v>39470000</v>
      </c>
      <c r="E421" s="1157"/>
      <c r="F421" s="1157"/>
      <c r="G421" s="1157"/>
      <c r="H421" s="1157">
        <v>15530000</v>
      </c>
      <c r="I421" s="1157"/>
      <c r="J421" s="1157"/>
      <c r="K421" s="1157"/>
      <c r="L421" s="1157"/>
      <c r="M421" s="1157">
        <v>15530000</v>
      </c>
      <c r="N421" s="1157"/>
      <c r="O421" s="1157"/>
      <c r="P421" s="1157"/>
      <c r="Q421" s="1157"/>
      <c r="R421" s="1157"/>
      <c r="S421" s="1157"/>
      <c r="T421" s="1157"/>
      <c r="U421" s="1157"/>
      <c r="V421" s="1157">
        <v>39470000</v>
      </c>
      <c r="W421" s="1178">
        <f t="shared" si="16"/>
        <v>0</v>
      </c>
    </row>
    <row r="422" spans="1:23" s="1161" customFormat="1" ht="36.75" customHeight="1">
      <c r="A422" s="1154" t="s">
        <v>83</v>
      </c>
      <c r="B422" s="1155" t="s">
        <v>1260</v>
      </c>
      <c r="C422" s="1156" t="s">
        <v>3079</v>
      </c>
      <c r="D422" s="1157"/>
      <c r="E422" s="1157"/>
      <c r="F422" s="1157"/>
      <c r="G422" s="1157"/>
      <c r="H422" s="1157">
        <v>155000000</v>
      </c>
      <c r="I422" s="1157">
        <v>154540000</v>
      </c>
      <c r="J422" s="1157">
        <v>154540000</v>
      </c>
      <c r="K422" s="1157"/>
      <c r="L422" s="1157"/>
      <c r="M422" s="1157">
        <v>460000</v>
      </c>
      <c r="N422" s="1157"/>
      <c r="O422" s="1157"/>
      <c r="P422" s="1157"/>
      <c r="Q422" s="1157"/>
      <c r="R422" s="1157"/>
      <c r="S422" s="1157"/>
      <c r="T422" s="1157">
        <v>154540000</v>
      </c>
      <c r="U422" s="1157"/>
      <c r="V422" s="1157">
        <v>154540000</v>
      </c>
      <c r="W422" s="1178">
        <f t="shared" si="16"/>
        <v>0</v>
      </c>
    </row>
    <row r="423" spans="1:23" s="1161" customFormat="1" ht="36.75" customHeight="1">
      <c r="A423" s="1154" t="s">
        <v>197</v>
      </c>
      <c r="B423" s="1155" t="s">
        <v>1261</v>
      </c>
      <c r="C423" s="1156" t="s">
        <v>3080</v>
      </c>
      <c r="D423" s="1157">
        <v>448681000</v>
      </c>
      <c r="E423" s="1157"/>
      <c r="F423" s="1157"/>
      <c r="G423" s="1157"/>
      <c r="H423" s="1157">
        <v>319000</v>
      </c>
      <c r="I423" s="1157"/>
      <c r="J423" s="1157"/>
      <c r="K423" s="1157"/>
      <c r="L423" s="1157"/>
      <c r="M423" s="1157">
        <v>319000</v>
      </c>
      <c r="N423" s="1157"/>
      <c r="O423" s="1157"/>
      <c r="P423" s="1157"/>
      <c r="Q423" s="1157"/>
      <c r="R423" s="1157"/>
      <c r="S423" s="1157"/>
      <c r="T423" s="1157"/>
      <c r="U423" s="1157"/>
      <c r="V423" s="1157">
        <v>448681000</v>
      </c>
      <c r="W423" s="1178">
        <f t="shared" si="16"/>
        <v>0</v>
      </c>
    </row>
    <row r="424" spans="1:23" s="1161" customFormat="1" ht="36.75" customHeight="1">
      <c r="A424" s="1154" t="s">
        <v>198</v>
      </c>
      <c r="B424" s="1155" t="s">
        <v>1273</v>
      </c>
      <c r="C424" s="1156" t="s">
        <v>3081</v>
      </c>
      <c r="D424" s="1157"/>
      <c r="E424" s="1157"/>
      <c r="F424" s="1157"/>
      <c r="G424" s="1157"/>
      <c r="H424" s="1157">
        <v>43000000</v>
      </c>
      <c r="I424" s="1157">
        <v>38802000</v>
      </c>
      <c r="J424" s="1157">
        <v>38802000</v>
      </c>
      <c r="K424" s="1157"/>
      <c r="L424" s="1157"/>
      <c r="M424" s="1157">
        <v>4198000</v>
      </c>
      <c r="N424" s="1157"/>
      <c r="O424" s="1157"/>
      <c r="P424" s="1157"/>
      <c r="Q424" s="1157"/>
      <c r="R424" s="1157"/>
      <c r="S424" s="1157"/>
      <c r="T424" s="1157">
        <v>38802000</v>
      </c>
      <c r="U424" s="1157"/>
      <c r="V424" s="1157">
        <v>38802000</v>
      </c>
      <c r="W424" s="1178">
        <f t="shared" si="16"/>
        <v>0</v>
      </c>
    </row>
    <row r="425" spans="1:23" s="1161" customFormat="1" ht="36.75" customHeight="1">
      <c r="A425" s="1154" t="s">
        <v>418</v>
      </c>
      <c r="B425" s="1155" t="s">
        <v>1864</v>
      </c>
      <c r="C425" s="1156" t="s">
        <v>3082</v>
      </c>
      <c r="D425" s="1157">
        <v>360705000</v>
      </c>
      <c r="E425" s="1157"/>
      <c r="F425" s="1157"/>
      <c r="G425" s="1157"/>
      <c r="H425" s="1157">
        <v>2295000</v>
      </c>
      <c r="I425" s="1157">
        <v>2000000</v>
      </c>
      <c r="J425" s="1157">
        <v>2000000</v>
      </c>
      <c r="K425" s="1157"/>
      <c r="L425" s="1157"/>
      <c r="M425" s="1157">
        <v>295000</v>
      </c>
      <c r="N425" s="1157"/>
      <c r="O425" s="1157"/>
      <c r="P425" s="1157"/>
      <c r="Q425" s="1157"/>
      <c r="R425" s="1157"/>
      <c r="S425" s="1157"/>
      <c r="T425" s="1157">
        <v>2000000</v>
      </c>
      <c r="U425" s="1157"/>
      <c r="V425" s="1157">
        <v>362705000</v>
      </c>
      <c r="W425" s="1178">
        <f t="shared" si="16"/>
        <v>0</v>
      </c>
    </row>
    <row r="426" spans="1:23" s="1161" customFormat="1" ht="36.75" customHeight="1">
      <c r="A426" s="1154" t="s">
        <v>792</v>
      </c>
      <c r="B426" s="1155" t="s">
        <v>1171</v>
      </c>
      <c r="C426" s="1156" t="s">
        <v>3083</v>
      </c>
      <c r="D426" s="1157">
        <v>5201978817</v>
      </c>
      <c r="E426" s="1157">
        <v>123956008</v>
      </c>
      <c r="F426" s="1157"/>
      <c r="G426" s="1157">
        <v>123956008</v>
      </c>
      <c r="H426" s="1157">
        <v>1529229454</v>
      </c>
      <c r="I426" s="1157">
        <v>1483744811</v>
      </c>
      <c r="J426" s="1157">
        <v>1483744811</v>
      </c>
      <c r="K426" s="1157"/>
      <c r="L426" s="1157"/>
      <c r="M426" s="1157">
        <v>45484643</v>
      </c>
      <c r="N426" s="1157"/>
      <c r="O426" s="1157"/>
      <c r="P426" s="1157"/>
      <c r="Q426" s="1157"/>
      <c r="R426" s="1157"/>
      <c r="S426" s="1157"/>
      <c r="T426" s="1157">
        <v>1607700819</v>
      </c>
      <c r="U426" s="1157"/>
      <c r="V426" s="1157">
        <v>6685723628</v>
      </c>
      <c r="W426" s="1178">
        <f t="shared" si="16"/>
        <v>0</v>
      </c>
    </row>
    <row r="427" spans="1:23" s="1161" customFormat="1" ht="36.75" customHeight="1">
      <c r="A427" s="1154" t="s">
        <v>216</v>
      </c>
      <c r="B427" s="1155" t="s">
        <v>1281</v>
      </c>
      <c r="C427" s="1156" t="s">
        <v>3084</v>
      </c>
      <c r="D427" s="1157">
        <v>284780000</v>
      </c>
      <c r="E427" s="1157"/>
      <c r="F427" s="1157"/>
      <c r="G427" s="1157"/>
      <c r="H427" s="1157">
        <v>4220000</v>
      </c>
      <c r="I427" s="1157">
        <v>4220000</v>
      </c>
      <c r="J427" s="1157">
        <v>4220000</v>
      </c>
      <c r="K427" s="1157"/>
      <c r="L427" s="1157"/>
      <c r="M427" s="1157"/>
      <c r="N427" s="1157"/>
      <c r="O427" s="1157"/>
      <c r="P427" s="1157"/>
      <c r="Q427" s="1157"/>
      <c r="R427" s="1157"/>
      <c r="S427" s="1157"/>
      <c r="T427" s="1157">
        <v>4220000</v>
      </c>
      <c r="U427" s="1157"/>
      <c r="V427" s="1157">
        <v>289000000</v>
      </c>
      <c r="W427" s="1178">
        <f t="shared" si="16"/>
        <v>0</v>
      </c>
    </row>
    <row r="428" spans="1:23" s="1161" customFormat="1" ht="36.75" customHeight="1">
      <c r="A428" s="1154" t="s">
        <v>793</v>
      </c>
      <c r="B428" s="1155" t="s">
        <v>1274</v>
      </c>
      <c r="C428" s="1156" t="s">
        <v>3085</v>
      </c>
      <c r="D428" s="1157">
        <v>370868000</v>
      </c>
      <c r="E428" s="1157"/>
      <c r="F428" s="1157"/>
      <c r="G428" s="1157"/>
      <c r="H428" s="1157">
        <v>51132000</v>
      </c>
      <c r="I428" s="1157">
        <v>45600000</v>
      </c>
      <c r="J428" s="1157">
        <v>45600000</v>
      </c>
      <c r="K428" s="1157"/>
      <c r="L428" s="1157"/>
      <c r="M428" s="1157">
        <v>5532000</v>
      </c>
      <c r="N428" s="1157"/>
      <c r="O428" s="1157"/>
      <c r="P428" s="1157"/>
      <c r="Q428" s="1157"/>
      <c r="R428" s="1157"/>
      <c r="S428" s="1157"/>
      <c r="T428" s="1157">
        <v>45600000</v>
      </c>
      <c r="U428" s="1157"/>
      <c r="V428" s="1157">
        <v>416468000</v>
      </c>
      <c r="W428" s="1178">
        <f t="shared" si="16"/>
        <v>0</v>
      </c>
    </row>
    <row r="429" spans="1:23" s="1161" customFormat="1" ht="36.75" customHeight="1">
      <c r="A429" s="1154" t="s">
        <v>794</v>
      </c>
      <c r="B429" s="1155" t="s">
        <v>1257</v>
      </c>
      <c r="C429" s="1156" t="s">
        <v>3086</v>
      </c>
      <c r="D429" s="1157">
        <v>248257000</v>
      </c>
      <c r="E429" s="1157"/>
      <c r="F429" s="1157"/>
      <c r="G429" s="1157"/>
      <c r="H429" s="1157">
        <v>94743000</v>
      </c>
      <c r="I429" s="1157">
        <v>31797000</v>
      </c>
      <c r="J429" s="1157">
        <v>31797000</v>
      </c>
      <c r="K429" s="1157"/>
      <c r="L429" s="1157"/>
      <c r="M429" s="1157">
        <v>62946000</v>
      </c>
      <c r="N429" s="1157"/>
      <c r="O429" s="1157"/>
      <c r="P429" s="1157"/>
      <c r="Q429" s="1157"/>
      <c r="R429" s="1157"/>
      <c r="S429" s="1157"/>
      <c r="T429" s="1157">
        <v>31797000</v>
      </c>
      <c r="U429" s="1157"/>
      <c r="V429" s="1157">
        <v>280054000</v>
      </c>
      <c r="W429" s="1178">
        <f t="shared" si="16"/>
        <v>0</v>
      </c>
    </row>
    <row r="430" spans="1:23" s="1161" customFormat="1" ht="36.75" customHeight="1">
      <c r="A430" s="1154" t="s">
        <v>795</v>
      </c>
      <c r="B430" s="1155" t="s">
        <v>1242</v>
      </c>
      <c r="C430" s="1156" t="s">
        <v>3087</v>
      </c>
      <c r="D430" s="1157">
        <v>195872000</v>
      </c>
      <c r="E430" s="1157"/>
      <c r="F430" s="1157"/>
      <c r="G430" s="1157"/>
      <c r="H430" s="1157">
        <v>91128000</v>
      </c>
      <c r="I430" s="1157"/>
      <c r="J430" s="1157"/>
      <c r="K430" s="1157"/>
      <c r="L430" s="1157"/>
      <c r="M430" s="1157">
        <v>91128000</v>
      </c>
      <c r="N430" s="1157"/>
      <c r="O430" s="1157"/>
      <c r="P430" s="1157"/>
      <c r="Q430" s="1157"/>
      <c r="R430" s="1157"/>
      <c r="S430" s="1157"/>
      <c r="T430" s="1157"/>
      <c r="U430" s="1157"/>
      <c r="V430" s="1157">
        <v>195872000</v>
      </c>
      <c r="W430" s="1178">
        <f t="shared" si="16"/>
        <v>0</v>
      </c>
    </row>
    <row r="431" spans="1:23" s="1161" customFormat="1" ht="36.75" customHeight="1">
      <c r="A431" s="1154" t="s">
        <v>796</v>
      </c>
      <c r="B431" s="1155" t="s">
        <v>1262</v>
      </c>
      <c r="C431" s="1156" t="s">
        <v>3088</v>
      </c>
      <c r="D431" s="1157">
        <v>363511000</v>
      </c>
      <c r="E431" s="1157"/>
      <c r="F431" s="1157"/>
      <c r="G431" s="1157"/>
      <c r="H431" s="1157">
        <v>16489000</v>
      </c>
      <c r="I431" s="1157"/>
      <c r="J431" s="1157"/>
      <c r="K431" s="1157"/>
      <c r="L431" s="1157"/>
      <c r="M431" s="1157">
        <v>16489000</v>
      </c>
      <c r="N431" s="1157"/>
      <c r="O431" s="1157"/>
      <c r="P431" s="1157"/>
      <c r="Q431" s="1157"/>
      <c r="R431" s="1157"/>
      <c r="S431" s="1157"/>
      <c r="T431" s="1157"/>
      <c r="U431" s="1157"/>
      <c r="V431" s="1157">
        <v>363511000</v>
      </c>
      <c r="W431" s="1178">
        <f t="shared" si="16"/>
        <v>0</v>
      </c>
    </row>
    <row r="432" spans="1:23" s="1161" customFormat="1" ht="36.75" customHeight="1">
      <c r="A432" s="1154" t="s">
        <v>797</v>
      </c>
      <c r="B432" s="1155" t="s">
        <v>1263</v>
      </c>
      <c r="C432" s="1156" t="s">
        <v>3089</v>
      </c>
      <c r="D432" s="1157"/>
      <c r="E432" s="1157"/>
      <c r="F432" s="1157"/>
      <c r="G432" s="1157"/>
      <c r="H432" s="1157">
        <v>226000000</v>
      </c>
      <c r="I432" s="1157">
        <v>220723866</v>
      </c>
      <c r="J432" s="1157">
        <v>220723866</v>
      </c>
      <c r="K432" s="1157"/>
      <c r="L432" s="1157"/>
      <c r="M432" s="1157">
        <v>5276134</v>
      </c>
      <c r="N432" s="1157"/>
      <c r="O432" s="1157"/>
      <c r="P432" s="1157"/>
      <c r="Q432" s="1157"/>
      <c r="R432" s="1157"/>
      <c r="S432" s="1157"/>
      <c r="T432" s="1157">
        <v>220723866</v>
      </c>
      <c r="U432" s="1157"/>
      <c r="V432" s="1157">
        <v>220723866</v>
      </c>
      <c r="W432" s="1178">
        <f t="shared" si="16"/>
        <v>0</v>
      </c>
    </row>
    <row r="433" spans="1:23" s="1161" customFormat="1" ht="36.75" customHeight="1">
      <c r="A433" s="1154" t="s">
        <v>798</v>
      </c>
      <c r="B433" s="1155" t="s">
        <v>1264</v>
      </c>
      <c r="C433" s="1156" t="s">
        <v>3090</v>
      </c>
      <c r="D433" s="1157"/>
      <c r="E433" s="1157"/>
      <c r="F433" s="1157"/>
      <c r="G433" s="1157"/>
      <c r="H433" s="1157">
        <v>351000000</v>
      </c>
      <c r="I433" s="1157">
        <v>350521000</v>
      </c>
      <c r="J433" s="1157">
        <v>350521000</v>
      </c>
      <c r="K433" s="1157"/>
      <c r="L433" s="1157"/>
      <c r="M433" s="1157">
        <v>479000</v>
      </c>
      <c r="N433" s="1157"/>
      <c r="O433" s="1157"/>
      <c r="P433" s="1157"/>
      <c r="Q433" s="1157"/>
      <c r="R433" s="1157"/>
      <c r="S433" s="1157"/>
      <c r="T433" s="1157">
        <v>350521000</v>
      </c>
      <c r="U433" s="1157"/>
      <c r="V433" s="1157">
        <v>350521000</v>
      </c>
      <c r="W433" s="1178">
        <f t="shared" si="16"/>
        <v>0</v>
      </c>
    </row>
    <row r="434" spans="1:23" s="1161" customFormat="1" ht="36.75" customHeight="1">
      <c r="A434" s="1154" t="s">
        <v>799</v>
      </c>
      <c r="B434" s="1155" t="s">
        <v>1272</v>
      </c>
      <c r="C434" s="1156" t="s">
        <v>3091</v>
      </c>
      <c r="D434" s="1157">
        <v>299798000</v>
      </c>
      <c r="E434" s="1157"/>
      <c r="F434" s="1157"/>
      <c r="G434" s="1157"/>
      <c r="H434" s="1157">
        <v>43202000</v>
      </c>
      <c r="I434" s="1157">
        <v>39830000</v>
      </c>
      <c r="J434" s="1157">
        <v>39830000</v>
      </c>
      <c r="K434" s="1157"/>
      <c r="L434" s="1157"/>
      <c r="M434" s="1157">
        <v>3372000</v>
      </c>
      <c r="N434" s="1157"/>
      <c r="O434" s="1157"/>
      <c r="P434" s="1157"/>
      <c r="Q434" s="1157"/>
      <c r="R434" s="1157"/>
      <c r="S434" s="1157"/>
      <c r="T434" s="1157">
        <v>39830000</v>
      </c>
      <c r="U434" s="1157"/>
      <c r="V434" s="1157">
        <v>339628000</v>
      </c>
      <c r="W434" s="1178">
        <f t="shared" si="16"/>
        <v>0</v>
      </c>
    </row>
    <row r="435" spans="1:23" s="1161" customFormat="1" ht="36.75" customHeight="1">
      <c r="A435" s="1154" t="s">
        <v>800</v>
      </c>
      <c r="B435" s="1155" t="s">
        <v>1265</v>
      </c>
      <c r="C435" s="1156" t="s">
        <v>3092</v>
      </c>
      <c r="D435" s="1157"/>
      <c r="E435" s="1157"/>
      <c r="F435" s="1157"/>
      <c r="G435" s="1157"/>
      <c r="H435" s="1157">
        <v>108000000</v>
      </c>
      <c r="I435" s="1157">
        <v>105285000</v>
      </c>
      <c r="J435" s="1157">
        <v>105285000</v>
      </c>
      <c r="K435" s="1157"/>
      <c r="L435" s="1157"/>
      <c r="M435" s="1157">
        <v>2715000</v>
      </c>
      <c r="N435" s="1157"/>
      <c r="O435" s="1157"/>
      <c r="P435" s="1157"/>
      <c r="Q435" s="1157"/>
      <c r="R435" s="1157"/>
      <c r="S435" s="1157"/>
      <c r="T435" s="1157">
        <v>105285000</v>
      </c>
      <c r="U435" s="1157"/>
      <c r="V435" s="1157">
        <v>105285000</v>
      </c>
      <c r="W435" s="1178">
        <f t="shared" si="16"/>
        <v>0</v>
      </c>
    </row>
    <row r="436" spans="1:23" s="1161" customFormat="1" ht="36.75" customHeight="1">
      <c r="A436" s="1154" t="s">
        <v>801</v>
      </c>
      <c r="B436" s="1155" t="s">
        <v>2313</v>
      </c>
      <c r="C436" s="1156" t="s">
        <v>3093</v>
      </c>
      <c r="D436" s="1157"/>
      <c r="E436" s="1157"/>
      <c r="F436" s="1157"/>
      <c r="G436" s="1157"/>
      <c r="H436" s="1157">
        <v>125000000</v>
      </c>
      <c r="I436" s="1157">
        <v>124440000</v>
      </c>
      <c r="J436" s="1157">
        <v>124440000</v>
      </c>
      <c r="K436" s="1157"/>
      <c r="L436" s="1157"/>
      <c r="M436" s="1157">
        <v>560000</v>
      </c>
      <c r="N436" s="1157"/>
      <c r="O436" s="1157"/>
      <c r="P436" s="1157"/>
      <c r="Q436" s="1157"/>
      <c r="R436" s="1157"/>
      <c r="S436" s="1157"/>
      <c r="T436" s="1157">
        <v>124440000</v>
      </c>
      <c r="U436" s="1157"/>
      <c r="V436" s="1157">
        <v>124440000</v>
      </c>
      <c r="W436" s="1178">
        <f t="shared" si="16"/>
        <v>0</v>
      </c>
    </row>
    <row r="437" spans="1:23" s="1161" customFormat="1" ht="36.75" customHeight="1">
      <c r="A437" s="1154" t="s">
        <v>1851</v>
      </c>
      <c r="B437" s="1155" t="s">
        <v>1252</v>
      </c>
      <c r="C437" s="1156" t="s">
        <v>3094</v>
      </c>
      <c r="D437" s="1157">
        <v>388892000</v>
      </c>
      <c r="E437" s="1157"/>
      <c r="F437" s="1157"/>
      <c r="G437" s="1157"/>
      <c r="H437" s="1157">
        <v>91108000</v>
      </c>
      <c r="I437" s="1157"/>
      <c r="J437" s="1157"/>
      <c r="K437" s="1157"/>
      <c r="L437" s="1157"/>
      <c r="M437" s="1157">
        <v>91108000</v>
      </c>
      <c r="N437" s="1157"/>
      <c r="O437" s="1157"/>
      <c r="P437" s="1157"/>
      <c r="Q437" s="1157"/>
      <c r="R437" s="1157"/>
      <c r="S437" s="1157"/>
      <c r="T437" s="1157"/>
      <c r="U437" s="1157"/>
      <c r="V437" s="1157">
        <v>388892000</v>
      </c>
      <c r="W437" s="1178">
        <f t="shared" si="16"/>
        <v>0</v>
      </c>
    </row>
    <row r="438" spans="1:23" s="1161" customFormat="1" ht="36.75" customHeight="1">
      <c r="A438" s="1154" t="s">
        <v>1852</v>
      </c>
      <c r="B438" s="1155" t="s">
        <v>1282</v>
      </c>
      <c r="C438" s="1156" t="s">
        <v>3095</v>
      </c>
      <c r="D438" s="1157">
        <v>289827000</v>
      </c>
      <c r="E438" s="1157"/>
      <c r="F438" s="1157"/>
      <c r="G438" s="1157"/>
      <c r="H438" s="1157">
        <v>10173000</v>
      </c>
      <c r="I438" s="1157">
        <v>7566000</v>
      </c>
      <c r="J438" s="1157">
        <v>7566000</v>
      </c>
      <c r="K438" s="1157"/>
      <c r="L438" s="1157"/>
      <c r="M438" s="1157">
        <v>2607000</v>
      </c>
      <c r="N438" s="1157"/>
      <c r="O438" s="1157"/>
      <c r="P438" s="1157"/>
      <c r="Q438" s="1157"/>
      <c r="R438" s="1157"/>
      <c r="S438" s="1157"/>
      <c r="T438" s="1157">
        <v>7566000</v>
      </c>
      <c r="U438" s="1157"/>
      <c r="V438" s="1157">
        <v>297393000</v>
      </c>
      <c r="W438" s="1178">
        <f t="shared" si="16"/>
        <v>0</v>
      </c>
    </row>
    <row r="439" spans="1:23" s="1161" customFormat="1" ht="36.75" customHeight="1">
      <c r="A439" s="1154" t="s">
        <v>1853</v>
      </c>
      <c r="B439" s="1155" t="s">
        <v>1253</v>
      </c>
      <c r="C439" s="1156" t="s">
        <v>3096</v>
      </c>
      <c r="D439" s="1157">
        <v>161989000</v>
      </c>
      <c r="E439" s="1157"/>
      <c r="F439" s="1157"/>
      <c r="G439" s="1157"/>
      <c r="H439" s="1157">
        <v>33011000</v>
      </c>
      <c r="I439" s="1157">
        <v>33011000</v>
      </c>
      <c r="J439" s="1157">
        <v>33011000</v>
      </c>
      <c r="K439" s="1157"/>
      <c r="L439" s="1157"/>
      <c r="M439" s="1157"/>
      <c r="N439" s="1157"/>
      <c r="O439" s="1157"/>
      <c r="P439" s="1157"/>
      <c r="Q439" s="1157"/>
      <c r="R439" s="1157"/>
      <c r="S439" s="1157"/>
      <c r="T439" s="1157">
        <v>33011000</v>
      </c>
      <c r="U439" s="1157"/>
      <c r="V439" s="1157">
        <v>195000000</v>
      </c>
      <c r="W439" s="1178">
        <f t="shared" si="16"/>
        <v>0</v>
      </c>
    </row>
    <row r="440" spans="1:23" s="1161" customFormat="1" ht="36.75" customHeight="1">
      <c r="A440" s="1154" t="s">
        <v>1854</v>
      </c>
      <c r="B440" s="1155" t="s">
        <v>1266</v>
      </c>
      <c r="C440" s="1156" t="s">
        <v>3097</v>
      </c>
      <c r="D440" s="1157"/>
      <c r="E440" s="1157"/>
      <c r="F440" s="1157"/>
      <c r="G440" s="1157"/>
      <c r="H440" s="1157">
        <v>340000000</v>
      </c>
      <c r="I440" s="1157">
        <v>340000000</v>
      </c>
      <c r="J440" s="1157">
        <v>340000000</v>
      </c>
      <c r="K440" s="1157"/>
      <c r="L440" s="1157"/>
      <c r="M440" s="1157"/>
      <c r="N440" s="1157"/>
      <c r="O440" s="1157"/>
      <c r="P440" s="1157"/>
      <c r="Q440" s="1157"/>
      <c r="R440" s="1157"/>
      <c r="S440" s="1157"/>
      <c r="T440" s="1157">
        <v>340000000</v>
      </c>
      <c r="U440" s="1157"/>
      <c r="V440" s="1157">
        <v>340000000</v>
      </c>
      <c r="W440" s="1178">
        <f t="shared" si="16"/>
        <v>0</v>
      </c>
    </row>
    <row r="441" spans="1:23" s="1161" customFormat="1" ht="36.75" customHeight="1">
      <c r="A441" s="1154" t="s">
        <v>1855</v>
      </c>
      <c r="B441" s="1155" t="s">
        <v>1243</v>
      </c>
      <c r="C441" s="1156" t="s">
        <v>3098</v>
      </c>
      <c r="D441" s="1157">
        <v>295279000</v>
      </c>
      <c r="E441" s="1157"/>
      <c r="F441" s="1157"/>
      <c r="G441" s="1157"/>
      <c r="H441" s="1157">
        <v>47721000</v>
      </c>
      <c r="I441" s="1157">
        <v>47425000</v>
      </c>
      <c r="J441" s="1157">
        <v>47425000</v>
      </c>
      <c r="K441" s="1157"/>
      <c r="L441" s="1157"/>
      <c r="M441" s="1157">
        <v>296000</v>
      </c>
      <c r="N441" s="1157"/>
      <c r="O441" s="1157"/>
      <c r="P441" s="1157"/>
      <c r="Q441" s="1157"/>
      <c r="R441" s="1157"/>
      <c r="S441" s="1157"/>
      <c r="T441" s="1157">
        <v>47425000</v>
      </c>
      <c r="U441" s="1157"/>
      <c r="V441" s="1157">
        <v>342704000</v>
      </c>
      <c r="W441" s="1178">
        <f t="shared" si="16"/>
        <v>0</v>
      </c>
    </row>
    <row r="442" spans="1:23" s="1161" customFormat="1" ht="36.75" customHeight="1">
      <c r="A442" s="1154" t="s">
        <v>1856</v>
      </c>
      <c r="B442" s="1155" t="s">
        <v>1267</v>
      </c>
      <c r="C442" s="1156" t="s">
        <v>3099</v>
      </c>
      <c r="D442" s="1157"/>
      <c r="E442" s="1157"/>
      <c r="F442" s="1157"/>
      <c r="G442" s="1157"/>
      <c r="H442" s="1157">
        <v>132000000</v>
      </c>
      <c r="I442" s="1157">
        <v>131252000</v>
      </c>
      <c r="J442" s="1157">
        <v>131252000</v>
      </c>
      <c r="K442" s="1157"/>
      <c r="L442" s="1157"/>
      <c r="M442" s="1157">
        <v>748000</v>
      </c>
      <c r="N442" s="1157"/>
      <c r="O442" s="1157"/>
      <c r="P442" s="1157"/>
      <c r="Q442" s="1157"/>
      <c r="R442" s="1157"/>
      <c r="S442" s="1157"/>
      <c r="T442" s="1157">
        <v>131252000</v>
      </c>
      <c r="U442" s="1157"/>
      <c r="V442" s="1157">
        <v>131252000</v>
      </c>
      <c r="W442" s="1178">
        <f t="shared" si="16"/>
        <v>0</v>
      </c>
    </row>
    <row r="443" spans="1:23" s="1161" customFormat="1" ht="36.75" customHeight="1">
      <c r="A443" s="1154" t="s">
        <v>1857</v>
      </c>
      <c r="B443" s="1155" t="s">
        <v>1244</v>
      </c>
      <c r="C443" s="1156" t="s">
        <v>3100</v>
      </c>
      <c r="D443" s="1157">
        <v>344993870</v>
      </c>
      <c r="E443" s="1157"/>
      <c r="F443" s="1157"/>
      <c r="G443" s="1157"/>
      <c r="H443" s="1157">
        <v>13006130</v>
      </c>
      <c r="I443" s="1157">
        <v>12720000</v>
      </c>
      <c r="J443" s="1157">
        <v>12720000</v>
      </c>
      <c r="K443" s="1157"/>
      <c r="L443" s="1157"/>
      <c r="M443" s="1157">
        <v>286130</v>
      </c>
      <c r="N443" s="1157"/>
      <c r="O443" s="1157"/>
      <c r="P443" s="1157"/>
      <c r="Q443" s="1157"/>
      <c r="R443" s="1157"/>
      <c r="S443" s="1157"/>
      <c r="T443" s="1157">
        <v>12720000</v>
      </c>
      <c r="U443" s="1157"/>
      <c r="V443" s="1157">
        <v>357713870</v>
      </c>
      <c r="W443" s="1178">
        <f t="shared" si="16"/>
        <v>0</v>
      </c>
    </row>
    <row r="444" spans="1:23" s="1161" customFormat="1" ht="36.75" customHeight="1">
      <c r="A444" s="1154" t="s">
        <v>1858</v>
      </c>
      <c r="B444" s="1155" t="s">
        <v>1249</v>
      </c>
      <c r="C444" s="1156" t="s">
        <v>3101</v>
      </c>
      <c r="D444" s="1157">
        <v>361782000</v>
      </c>
      <c r="E444" s="1157"/>
      <c r="F444" s="1157"/>
      <c r="G444" s="1157"/>
      <c r="H444" s="1157">
        <v>23218000</v>
      </c>
      <c r="I444" s="1157"/>
      <c r="J444" s="1157"/>
      <c r="K444" s="1157"/>
      <c r="L444" s="1157"/>
      <c r="M444" s="1157">
        <v>23218000</v>
      </c>
      <c r="N444" s="1157"/>
      <c r="O444" s="1157"/>
      <c r="P444" s="1157"/>
      <c r="Q444" s="1157"/>
      <c r="R444" s="1157"/>
      <c r="S444" s="1157"/>
      <c r="T444" s="1157"/>
      <c r="U444" s="1157"/>
      <c r="V444" s="1157">
        <v>361782000</v>
      </c>
      <c r="W444" s="1178">
        <f t="shared" si="16"/>
        <v>0</v>
      </c>
    </row>
    <row r="445" spans="1:23" s="1161" customFormat="1" ht="36.75" customHeight="1">
      <c r="A445" s="1154" t="s">
        <v>1859</v>
      </c>
      <c r="B445" s="1155" t="s">
        <v>1182</v>
      </c>
      <c r="C445" s="1156" t="s">
        <v>3102</v>
      </c>
      <c r="D445" s="1157">
        <v>3838202000</v>
      </c>
      <c r="E445" s="1157"/>
      <c r="F445" s="1157"/>
      <c r="G445" s="1157"/>
      <c r="H445" s="1157">
        <v>1798000</v>
      </c>
      <c r="I445" s="1157"/>
      <c r="J445" s="1157"/>
      <c r="K445" s="1157"/>
      <c r="L445" s="1157"/>
      <c r="M445" s="1157">
        <v>1798000</v>
      </c>
      <c r="N445" s="1157"/>
      <c r="O445" s="1157"/>
      <c r="P445" s="1157"/>
      <c r="Q445" s="1157"/>
      <c r="R445" s="1157"/>
      <c r="S445" s="1157"/>
      <c r="T445" s="1157"/>
      <c r="U445" s="1157"/>
      <c r="V445" s="1157">
        <v>3838202000</v>
      </c>
      <c r="W445" s="1178">
        <f t="shared" si="16"/>
        <v>0</v>
      </c>
    </row>
    <row r="446" spans="1:23" s="1161" customFormat="1" ht="36.75" customHeight="1">
      <c r="A446" s="1154" t="s">
        <v>1860</v>
      </c>
      <c r="B446" s="1155" t="s">
        <v>1283</v>
      </c>
      <c r="C446" s="1156" t="s">
        <v>3103</v>
      </c>
      <c r="D446" s="1157">
        <v>97306000</v>
      </c>
      <c r="E446" s="1157"/>
      <c r="F446" s="1157"/>
      <c r="G446" s="1157"/>
      <c r="H446" s="1157">
        <v>30694000</v>
      </c>
      <c r="I446" s="1157">
        <v>30694000</v>
      </c>
      <c r="J446" s="1157">
        <v>30694000</v>
      </c>
      <c r="K446" s="1157"/>
      <c r="L446" s="1157"/>
      <c r="M446" s="1157"/>
      <c r="N446" s="1157"/>
      <c r="O446" s="1157"/>
      <c r="P446" s="1157"/>
      <c r="Q446" s="1157"/>
      <c r="R446" s="1157"/>
      <c r="S446" s="1157"/>
      <c r="T446" s="1157">
        <v>30694000</v>
      </c>
      <c r="U446" s="1157"/>
      <c r="V446" s="1157">
        <v>128000000</v>
      </c>
      <c r="W446" s="1178">
        <f t="shared" si="16"/>
        <v>0</v>
      </c>
    </row>
    <row r="447" spans="1:23" s="1161" customFormat="1" ht="36.75" customHeight="1">
      <c r="A447" s="1154" t="s">
        <v>1861</v>
      </c>
      <c r="B447" s="1155" t="s">
        <v>1275</v>
      </c>
      <c r="C447" s="1156" t="s">
        <v>3104</v>
      </c>
      <c r="D447" s="1157">
        <v>315042000</v>
      </c>
      <c r="E447" s="1157"/>
      <c r="F447" s="1157"/>
      <c r="G447" s="1157"/>
      <c r="H447" s="1157">
        <v>5958000</v>
      </c>
      <c r="I447" s="1157"/>
      <c r="J447" s="1157"/>
      <c r="K447" s="1157"/>
      <c r="L447" s="1157"/>
      <c r="M447" s="1157">
        <v>5958000</v>
      </c>
      <c r="N447" s="1157"/>
      <c r="O447" s="1157"/>
      <c r="P447" s="1157"/>
      <c r="Q447" s="1157"/>
      <c r="R447" s="1157"/>
      <c r="S447" s="1157"/>
      <c r="T447" s="1157"/>
      <c r="U447" s="1157"/>
      <c r="V447" s="1157">
        <v>315042000</v>
      </c>
      <c r="W447" s="1178">
        <f t="shared" si="16"/>
        <v>0</v>
      </c>
    </row>
    <row r="448" spans="1:23" s="1161" customFormat="1" ht="36.75" customHeight="1">
      <c r="A448" s="1154" t="s">
        <v>1862</v>
      </c>
      <c r="B448" s="1155" t="s">
        <v>1284</v>
      </c>
      <c r="C448" s="1156" t="s">
        <v>3105</v>
      </c>
      <c r="D448" s="1157">
        <v>347041000</v>
      </c>
      <c r="E448" s="1157"/>
      <c r="F448" s="1157"/>
      <c r="G448" s="1157"/>
      <c r="H448" s="1157">
        <v>12959000</v>
      </c>
      <c r="I448" s="1157">
        <v>9800000</v>
      </c>
      <c r="J448" s="1157">
        <v>9800000</v>
      </c>
      <c r="K448" s="1157"/>
      <c r="L448" s="1157"/>
      <c r="M448" s="1157">
        <v>3159000</v>
      </c>
      <c r="N448" s="1157"/>
      <c r="O448" s="1157"/>
      <c r="P448" s="1157"/>
      <c r="Q448" s="1157"/>
      <c r="R448" s="1157"/>
      <c r="S448" s="1157"/>
      <c r="T448" s="1157">
        <v>9800000</v>
      </c>
      <c r="U448" s="1157"/>
      <c r="V448" s="1157">
        <v>356841000</v>
      </c>
      <c r="W448" s="1178">
        <f t="shared" si="16"/>
        <v>0</v>
      </c>
    </row>
    <row r="449" spans="1:23" s="1161" customFormat="1" ht="36.75" customHeight="1">
      <c r="A449" s="1154" t="s">
        <v>1863</v>
      </c>
      <c r="B449" s="1155" t="s">
        <v>1251</v>
      </c>
      <c r="C449" s="1156" t="s">
        <v>3106</v>
      </c>
      <c r="D449" s="1157"/>
      <c r="E449" s="1157"/>
      <c r="F449" s="1157"/>
      <c r="G449" s="1157"/>
      <c r="H449" s="1157">
        <v>359000000</v>
      </c>
      <c r="I449" s="1157">
        <v>358272000</v>
      </c>
      <c r="J449" s="1157">
        <v>358272000</v>
      </c>
      <c r="K449" s="1157"/>
      <c r="L449" s="1157"/>
      <c r="M449" s="1157">
        <v>728000</v>
      </c>
      <c r="N449" s="1157"/>
      <c r="O449" s="1157"/>
      <c r="P449" s="1157"/>
      <c r="Q449" s="1157"/>
      <c r="R449" s="1157"/>
      <c r="S449" s="1157"/>
      <c r="T449" s="1157">
        <v>358272000</v>
      </c>
      <c r="U449" s="1157"/>
      <c r="V449" s="1157">
        <v>358272000</v>
      </c>
      <c r="W449" s="1178">
        <f t="shared" si="16"/>
        <v>0</v>
      </c>
    </row>
    <row r="450" spans="1:23" s="1161" customFormat="1" ht="36.75" customHeight="1">
      <c r="A450" s="1154" t="s">
        <v>1865</v>
      </c>
      <c r="B450" s="1155" t="s">
        <v>1268</v>
      </c>
      <c r="C450" s="1156" t="s">
        <v>3107</v>
      </c>
      <c r="D450" s="1157">
        <v>1158394000</v>
      </c>
      <c r="E450" s="1157"/>
      <c r="F450" s="1157"/>
      <c r="G450" s="1157"/>
      <c r="H450" s="1157">
        <v>141606000</v>
      </c>
      <c r="I450" s="1157"/>
      <c r="J450" s="1157"/>
      <c r="K450" s="1157"/>
      <c r="L450" s="1157"/>
      <c r="M450" s="1157">
        <v>141606000</v>
      </c>
      <c r="N450" s="1157"/>
      <c r="O450" s="1157"/>
      <c r="P450" s="1157"/>
      <c r="Q450" s="1157"/>
      <c r="R450" s="1157"/>
      <c r="S450" s="1157"/>
      <c r="T450" s="1157"/>
      <c r="U450" s="1157"/>
      <c r="V450" s="1157">
        <v>1158394000</v>
      </c>
      <c r="W450" s="1178">
        <f t="shared" si="16"/>
        <v>0</v>
      </c>
    </row>
    <row r="451" spans="1:23" s="1161" customFormat="1" ht="36.75" customHeight="1">
      <c r="A451" s="1154" t="s">
        <v>1866</v>
      </c>
      <c r="B451" s="1155" t="s">
        <v>1245</v>
      </c>
      <c r="C451" s="1156" t="s">
        <v>3108</v>
      </c>
      <c r="D451" s="1157">
        <v>244671000</v>
      </c>
      <c r="E451" s="1157"/>
      <c r="F451" s="1157"/>
      <c r="G451" s="1157"/>
      <c r="H451" s="1157">
        <v>66329000</v>
      </c>
      <c r="I451" s="1157"/>
      <c r="J451" s="1157"/>
      <c r="K451" s="1157"/>
      <c r="L451" s="1157"/>
      <c r="M451" s="1157">
        <v>66329000</v>
      </c>
      <c r="N451" s="1157"/>
      <c r="O451" s="1157"/>
      <c r="P451" s="1157"/>
      <c r="Q451" s="1157"/>
      <c r="R451" s="1157"/>
      <c r="S451" s="1157"/>
      <c r="T451" s="1157"/>
      <c r="U451" s="1157"/>
      <c r="V451" s="1157">
        <v>244671000</v>
      </c>
      <c r="W451" s="1178">
        <f t="shared" si="16"/>
        <v>0</v>
      </c>
    </row>
    <row r="452" spans="1:23" s="1161" customFormat="1" ht="36.75" customHeight="1">
      <c r="A452" s="1154" t="s">
        <v>1867</v>
      </c>
      <c r="B452" s="1155" t="s">
        <v>1173</v>
      </c>
      <c r="C452" s="1156" t="s">
        <v>3109</v>
      </c>
      <c r="D452" s="1157">
        <v>4382446400</v>
      </c>
      <c r="E452" s="1157"/>
      <c r="F452" s="1157"/>
      <c r="G452" s="1157"/>
      <c r="H452" s="1157">
        <v>119545100</v>
      </c>
      <c r="I452" s="1157"/>
      <c r="J452" s="1157"/>
      <c r="K452" s="1157"/>
      <c r="L452" s="1157"/>
      <c r="M452" s="1157">
        <v>119545100</v>
      </c>
      <c r="N452" s="1157"/>
      <c r="O452" s="1157"/>
      <c r="P452" s="1157"/>
      <c r="Q452" s="1157"/>
      <c r="R452" s="1157"/>
      <c r="S452" s="1157"/>
      <c r="T452" s="1157"/>
      <c r="U452" s="1157"/>
      <c r="V452" s="1157">
        <v>4382446400</v>
      </c>
      <c r="W452" s="1178">
        <f t="shared" si="16"/>
        <v>0</v>
      </c>
    </row>
    <row r="453" spans="1:23" s="1161" customFormat="1" ht="36.75" customHeight="1">
      <c r="A453" s="1154" t="s">
        <v>1868</v>
      </c>
      <c r="B453" s="1155" t="s">
        <v>1276</v>
      </c>
      <c r="C453" s="1156" t="s">
        <v>3110</v>
      </c>
      <c r="D453" s="1157">
        <v>5623750000</v>
      </c>
      <c r="E453" s="1157"/>
      <c r="F453" s="1157"/>
      <c r="G453" s="1157"/>
      <c r="H453" s="1157">
        <v>117593000</v>
      </c>
      <c r="I453" s="1157"/>
      <c r="J453" s="1157"/>
      <c r="K453" s="1157"/>
      <c r="L453" s="1157"/>
      <c r="M453" s="1157">
        <v>117593000</v>
      </c>
      <c r="N453" s="1157"/>
      <c r="O453" s="1157"/>
      <c r="P453" s="1157"/>
      <c r="Q453" s="1157"/>
      <c r="R453" s="1157"/>
      <c r="S453" s="1157"/>
      <c r="T453" s="1157"/>
      <c r="U453" s="1157"/>
      <c r="V453" s="1157">
        <v>5623750000</v>
      </c>
      <c r="W453" s="1178">
        <f t="shared" si="16"/>
        <v>0</v>
      </c>
    </row>
    <row r="454" spans="1:23" s="1161" customFormat="1" ht="36.75" customHeight="1">
      <c r="A454" s="1154" t="s">
        <v>1869</v>
      </c>
      <c r="B454" s="1155" t="s">
        <v>1194</v>
      </c>
      <c r="C454" s="1156" t="s">
        <v>3111</v>
      </c>
      <c r="D454" s="1157">
        <v>85974000</v>
      </c>
      <c r="E454" s="1157"/>
      <c r="F454" s="1157"/>
      <c r="G454" s="1157"/>
      <c r="H454" s="1157">
        <v>16026000</v>
      </c>
      <c r="I454" s="1157"/>
      <c r="J454" s="1157"/>
      <c r="K454" s="1157"/>
      <c r="L454" s="1157"/>
      <c r="M454" s="1157">
        <v>16026000</v>
      </c>
      <c r="N454" s="1157"/>
      <c r="O454" s="1157"/>
      <c r="P454" s="1157"/>
      <c r="Q454" s="1157"/>
      <c r="R454" s="1157"/>
      <c r="S454" s="1157"/>
      <c r="T454" s="1157"/>
      <c r="U454" s="1157"/>
      <c r="V454" s="1157">
        <v>85974000</v>
      </c>
      <c r="W454" s="1178">
        <f t="shared" si="16"/>
        <v>0</v>
      </c>
    </row>
    <row r="455" spans="1:23" s="1161" customFormat="1" ht="36.75" customHeight="1">
      <c r="A455" s="1154" t="s">
        <v>1870</v>
      </c>
      <c r="B455" s="1155" t="s">
        <v>1258</v>
      </c>
      <c r="C455" s="1156" t="s">
        <v>3112</v>
      </c>
      <c r="D455" s="1157">
        <v>221973000</v>
      </c>
      <c r="E455" s="1157"/>
      <c r="F455" s="1157"/>
      <c r="G455" s="1157"/>
      <c r="H455" s="1157">
        <v>17027000</v>
      </c>
      <c r="I455" s="1157"/>
      <c r="J455" s="1157"/>
      <c r="K455" s="1157"/>
      <c r="L455" s="1157"/>
      <c r="M455" s="1157">
        <v>17027000</v>
      </c>
      <c r="N455" s="1157"/>
      <c r="O455" s="1157"/>
      <c r="P455" s="1157"/>
      <c r="Q455" s="1157"/>
      <c r="R455" s="1157"/>
      <c r="S455" s="1157"/>
      <c r="T455" s="1157"/>
      <c r="U455" s="1157"/>
      <c r="V455" s="1157">
        <v>221973000</v>
      </c>
      <c r="W455" s="1178">
        <f t="shared" si="16"/>
        <v>0</v>
      </c>
    </row>
    <row r="456" spans="1:23" s="1161" customFormat="1" ht="36.75" customHeight="1">
      <c r="A456" s="1154" t="s">
        <v>1871</v>
      </c>
      <c r="B456" s="1155" t="s">
        <v>1175</v>
      </c>
      <c r="C456" s="1156" t="s">
        <v>3113</v>
      </c>
      <c r="D456" s="1157"/>
      <c r="E456" s="1157"/>
      <c r="F456" s="1157"/>
      <c r="G456" s="1157"/>
      <c r="H456" s="1157">
        <v>153000000</v>
      </c>
      <c r="I456" s="1157">
        <v>153000000</v>
      </c>
      <c r="J456" s="1157">
        <v>153000000</v>
      </c>
      <c r="K456" s="1157"/>
      <c r="L456" s="1157"/>
      <c r="M456" s="1157"/>
      <c r="N456" s="1157"/>
      <c r="O456" s="1157"/>
      <c r="P456" s="1157"/>
      <c r="Q456" s="1157"/>
      <c r="R456" s="1157"/>
      <c r="S456" s="1157"/>
      <c r="T456" s="1157">
        <v>153000000</v>
      </c>
      <c r="U456" s="1157"/>
      <c r="V456" s="1157">
        <v>153000000</v>
      </c>
      <c r="W456" s="1178">
        <f t="shared" si="16"/>
        <v>0</v>
      </c>
    </row>
    <row r="457" spans="1:23" s="1161" customFormat="1" ht="36.75" customHeight="1">
      <c r="A457" s="1154" t="s">
        <v>1872</v>
      </c>
      <c r="B457" s="1155" t="s">
        <v>1270</v>
      </c>
      <c r="C457" s="1156" t="s">
        <v>3114</v>
      </c>
      <c r="D457" s="1157">
        <v>1910023000</v>
      </c>
      <c r="E457" s="1157"/>
      <c r="F457" s="1157"/>
      <c r="G457" s="1157"/>
      <c r="H457" s="1157">
        <v>1977000</v>
      </c>
      <c r="I457" s="1157"/>
      <c r="J457" s="1157"/>
      <c r="K457" s="1157"/>
      <c r="L457" s="1157"/>
      <c r="M457" s="1157">
        <v>1977000</v>
      </c>
      <c r="N457" s="1157"/>
      <c r="O457" s="1157"/>
      <c r="P457" s="1157"/>
      <c r="Q457" s="1157"/>
      <c r="R457" s="1157"/>
      <c r="S457" s="1157"/>
      <c r="T457" s="1157"/>
      <c r="U457" s="1157"/>
      <c r="V457" s="1157">
        <v>1910023000</v>
      </c>
      <c r="W457" s="1178">
        <f t="shared" si="16"/>
        <v>0</v>
      </c>
    </row>
    <row r="458" spans="1:23" s="1161" customFormat="1" ht="36.75" customHeight="1">
      <c r="A458" s="1154" t="s">
        <v>1873</v>
      </c>
      <c r="B458" s="1155" t="s">
        <v>1285</v>
      </c>
      <c r="C458" s="1156" t="s">
        <v>3115</v>
      </c>
      <c r="D458" s="1157">
        <v>218564846</v>
      </c>
      <c r="E458" s="1157"/>
      <c r="F458" s="1157"/>
      <c r="G458" s="1157"/>
      <c r="H458" s="1157">
        <v>29435154</v>
      </c>
      <c r="I458" s="1157">
        <v>29435154</v>
      </c>
      <c r="J458" s="1157">
        <v>29435154</v>
      </c>
      <c r="K458" s="1157"/>
      <c r="L458" s="1157"/>
      <c r="M458" s="1157"/>
      <c r="N458" s="1157"/>
      <c r="O458" s="1157"/>
      <c r="P458" s="1157"/>
      <c r="Q458" s="1157"/>
      <c r="R458" s="1157"/>
      <c r="S458" s="1157"/>
      <c r="T458" s="1157">
        <v>29435154</v>
      </c>
      <c r="U458" s="1157"/>
      <c r="V458" s="1157">
        <v>248000000</v>
      </c>
      <c r="W458" s="1178">
        <f t="shared" si="16"/>
        <v>0</v>
      </c>
    </row>
    <row r="459" spans="1:23" s="1161" customFormat="1" ht="36.75" customHeight="1">
      <c r="A459" s="1154" t="s">
        <v>1874</v>
      </c>
      <c r="B459" s="1155" t="s">
        <v>1177</v>
      </c>
      <c r="C459" s="1156" t="s">
        <v>3116</v>
      </c>
      <c r="D459" s="1157">
        <v>4145067760</v>
      </c>
      <c r="E459" s="1157"/>
      <c r="F459" s="1157"/>
      <c r="G459" s="1157"/>
      <c r="H459" s="1157">
        <v>354932240</v>
      </c>
      <c r="I459" s="1157"/>
      <c r="J459" s="1157"/>
      <c r="K459" s="1157"/>
      <c r="L459" s="1157"/>
      <c r="M459" s="1157">
        <v>354932240</v>
      </c>
      <c r="N459" s="1157"/>
      <c r="O459" s="1157"/>
      <c r="P459" s="1157"/>
      <c r="Q459" s="1157"/>
      <c r="R459" s="1157"/>
      <c r="S459" s="1157"/>
      <c r="T459" s="1157"/>
      <c r="U459" s="1157"/>
      <c r="V459" s="1157">
        <v>4145067760</v>
      </c>
      <c r="W459" s="1178">
        <f t="shared" ref="W459:W522" si="21">N459-O459-R459-S459</f>
        <v>0</v>
      </c>
    </row>
    <row r="460" spans="1:23" s="1161" customFormat="1" ht="36.75" customHeight="1">
      <c r="A460" s="1154" t="s">
        <v>1875</v>
      </c>
      <c r="B460" s="1155" t="s">
        <v>1271</v>
      </c>
      <c r="C460" s="1156" t="s">
        <v>3117</v>
      </c>
      <c r="D460" s="1157">
        <v>4753238000</v>
      </c>
      <c r="E460" s="1157"/>
      <c r="F460" s="1157"/>
      <c r="G460" s="1157"/>
      <c r="H460" s="1157">
        <v>553000000</v>
      </c>
      <c r="I460" s="1157"/>
      <c r="J460" s="1157"/>
      <c r="K460" s="1157"/>
      <c r="L460" s="1157"/>
      <c r="M460" s="1157">
        <v>553000000</v>
      </c>
      <c r="N460" s="1157"/>
      <c r="O460" s="1157"/>
      <c r="P460" s="1157"/>
      <c r="Q460" s="1157"/>
      <c r="R460" s="1157"/>
      <c r="S460" s="1157"/>
      <c r="T460" s="1157"/>
      <c r="U460" s="1157"/>
      <c r="V460" s="1157">
        <v>4753238000</v>
      </c>
      <c r="W460" s="1178">
        <f t="shared" si="21"/>
        <v>0</v>
      </c>
    </row>
    <row r="461" spans="1:23" s="1161" customFormat="1" ht="36.75" customHeight="1">
      <c r="A461" s="1154" t="s">
        <v>1876</v>
      </c>
      <c r="B461" s="1155" t="s">
        <v>1930</v>
      </c>
      <c r="C461" s="1156" t="s">
        <v>3118</v>
      </c>
      <c r="D461" s="1157">
        <v>1209660000</v>
      </c>
      <c r="E461" s="1157"/>
      <c r="F461" s="1157"/>
      <c r="G461" s="1157"/>
      <c r="H461" s="1157">
        <v>1144340000</v>
      </c>
      <c r="I461" s="1157"/>
      <c r="J461" s="1157"/>
      <c r="K461" s="1157"/>
      <c r="L461" s="1157"/>
      <c r="M461" s="1157">
        <v>1144340000</v>
      </c>
      <c r="N461" s="1157"/>
      <c r="O461" s="1157"/>
      <c r="P461" s="1157"/>
      <c r="Q461" s="1157"/>
      <c r="R461" s="1157"/>
      <c r="S461" s="1157"/>
      <c r="T461" s="1157"/>
      <c r="U461" s="1157"/>
      <c r="V461" s="1157">
        <v>1209660000</v>
      </c>
      <c r="W461" s="1178">
        <f t="shared" si="21"/>
        <v>0</v>
      </c>
    </row>
    <row r="462" spans="1:23" s="1161" customFormat="1" ht="36.75" customHeight="1">
      <c r="A462" s="1154" t="s">
        <v>1877</v>
      </c>
      <c r="B462" s="1155" t="s">
        <v>1921</v>
      </c>
      <c r="C462" s="1156" t="s">
        <v>3119</v>
      </c>
      <c r="D462" s="1157">
        <v>109298000</v>
      </c>
      <c r="E462" s="1157"/>
      <c r="F462" s="1157"/>
      <c r="G462" s="1157"/>
      <c r="H462" s="1157">
        <v>18702000</v>
      </c>
      <c r="I462" s="1157">
        <v>11629000</v>
      </c>
      <c r="J462" s="1157">
        <v>11629000</v>
      </c>
      <c r="K462" s="1157"/>
      <c r="L462" s="1157"/>
      <c r="M462" s="1157">
        <v>7073000</v>
      </c>
      <c r="N462" s="1157"/>
      <c r="O462" s="1157"/>
      <c r="P462" s="1157"/>
      <c r="Q462" s="1157"/>
      <c r="R462" s="1157"/>
      <c r="S462" s="1157"/>
      <c r="T462" s="1157">
        <v>11629000</v>
      </c>
      <c r="U462" s="1157"/>
      <c r="V462" s="1157">
        <v>120927000</v>
      </c>
      <c r="W462" s="1178">
        <f t="shared" si="21"/>
        <v>0</v>
      </c>
    </row>
    <row r="463" spans="1:23" s="1161" customFormat="1" ht="36.75" customHeight="1">
      <c r="A463" s="1154" t="s">
        <v>1878</v>
      </c>
      <c r="B463" s="1155" t="s">
        <v>2087</v>
      </c>
      <c r="C463" s="1156" t="s">
        <v>3120</v>
      </c>
      <c r="D463" s="1157"/>
      <c r="E463" s="1157"/>
      <c r="F463" s="1157"/>
      <c r="G463" s="1157"/>
      <c r="H463" s="1157">
        <v>269000000</v>
      </c>
      <c r="I463" s="1157">
        <v>269000000</v>
      </c>
      <c r="J463" s="1157">
        <v>269000000</v>
      </c>
      <c r="K463" s="1157"/>
      <c r="L463" s="1157"/>
      <c r="M463" s="1157"/>
      <c r="N463" s="1157"/>
      <c r="O463" s="1157"/>
      <c r="P463" s="1157"/>
      <c r="Q463" s="1157"/>
      <c r="R463" s="1157"/>
      <c r="S463" s="1157"/>
      <c r="T463" s="1157">
        <v>269000000</v>
      </c>
      <c r="U463" s="1157"/>
      <c r="V463" s="1157">
        <v>269000000</v>
      </c>
      <c r="W463" s="1178">
        <f t="shared" si="21"/>
        <v>0</v>
      </c>
    </row>
    <row r="464" spans="1:23" s="1161" customFormat="1" ht="36.75" customHeight="1">
      <c r="A464" s="1154" t="s">
        <v>1879</v>
      </c>
      <c r="B464" s="1155" t="s">
        <v>2105</v>
      </c>
      <c r="C464" s="1156" t="s">
        <v>2994</v>
      </c>
      <c r="D464" s="1157">
        <v>3960000000</v>
      </c>
      <c r="E464" s="1157">
        <v>405138000</v>
      </c>
      <c r="F464" s="1157"/>
      <c r="G464" s="1157">
        <v>405138000</v>
      </c>
      <c r="H464" s="1157"/>
      <c r="I464" s="1157"/>
      <c r="J464" s="1157"/>
      <c r="K464" s="1157"/>
      <c r="L464" s="1157"/>
      <c r="M464" s="1157"/>
      <c r="N464" s="1157"/>
      <c r="O464" s="1157"/>
      <c r="P464" s="1157"/>
      <c r="Q464" s="1157"/>
      <c r="R464" s="1157"/>
      <c r="S464" s="1157"/>
      <c r="T464" s="1157">
        <v>405138000</v>
      </c>
      <c r="U464" s="1157"/>
      <c r="V464" s="1157">
        <v>3960000000</v>
      </c>
      <c r="W464" s="1178">
        <f t="shared" si="21"/>
        <v>0</v>
      </c>
    </row>
    <row r="465" spans="1:23" s="1161" customFormat="1" ht="36.75" customHeight="1">
      <c r="A465" s="1154" t="s">
        <v>1880</v>
      </c>
      <c r="B465" s="1155" t="s">
        <v>2218</v>
      </c>
      <c r="C465" s="1156" t="s">
        <v>3121</v>
      </c>
      <c r="D465" s="1157">
        <v>2298364000</v>
      </c>
      <c r="E465" s="1157">
        <v>567014000</v>
      </c>
      <c r="F465" s="1157"/>
      <c r="G465" s="1157">
        <v>567014000</v>
      </c>
      <c r="H465" s="1157">
        <v>4884636000</v>
      </c>
      <c r="I465" s="1157">
        <v>4206429958</v>
      </c>
      <c r="J465" s="1157">
        <v>4206429958</v>
      </c>
      <c r="K465" s="1157"/>
      <c r="L465" s="1157"/>
      <c r="M465" s="1157">
        <v>678206042</v>
      </c>
      <c r="N465" s="1157"/>
      <c r="O465" s="1157"/>
      <c r="P465" s="1157"/>
      <c r="Q465" s="1157"/>
      <c r="R465" s="1157"/>
      <c r="S465" s="1157"/>
      <c r="T465" s="1157">
        <v>4773443958</v>
      </c>
      <c r="U465" s="1157"/>
      <c r="V465" s="1157">
        <v>6504793958</v>
      </c>
      <c r="W465" s="1178">
        <f t="shared" si="21"/>
        <v>0</v>
      </c>
    </row>
    <row r="466" spans="1:23" s="1161" customFormat="1" ht="36.75" customHeight="1">
      <c r="A466" s="1154" t="s">
        <v>1881</v>
      </c>
      <c r="B466" s="1155" t="s">
        <v>2369</v>
      </c>
      <c r="C466" s="1156" t="s">
        <v>3122</v>
      </c>
      <c r="D466" s="1157">
        <v>1000000000</v>
      </c>
      <c r="E466" s="1157">
        <v>650953000</v>
      </c>
      <c r="F466" s="1157"/>
      <c r="G466" s="1157">
        <v>650953000</v>
      </c>
      <c r="H466" s="1157"/>
      <c r="I466" s="1157"/>
      <c r="J466" s="1157"/>
      <c r="K466" s="1157"/>
      <c r="L466" s="1157"/>
      <c r="M466" s="1157"/>
      <c r="N466" s="1157"/>
      <c r="O466" s="1157"/>
      <c r="P466" s="1157"/>
      <c r="Q466" s="1157"/>
      <c r="R466" s="1157"/>
      <c r="S466" s="1157"/>
      <c r="T466" s="1157">
        <v>650953000</v>
      </c>
      <c r="U466" s="1157"/>
      <c r="V466" s="1157">
        <v>1000000000</v>
      </c>
      <c r="W466" s="1178">
        <f t="shared" si="21"/>
        <v>0</v>
      </c>
    </row>
    <row r="467" spans="1:23" s="1161" customFormat="1" ht="36.75" customHeight="1">
      <c r="A467" s="1154" t="s">
        <v>1882</v>
      </c>
      <c r="B467" s="1155" t="s">
        <v>2327</v>
      </c>
      <c r="C467" s="1156" t="s">
        <v>2686</v>
      </c>
      <c r="D467" s="1157">
        <v>2100000000</v>
      </c>
      <c r="E467" s="1157">
        <v>71701000</v>
      </c>
      <c r="F467" s="1157"/>
      <c r="G467" s="1157">
        <v>71701000</v>
      </c>
      <c r="H467" s="1157"/>
      <c r="I467" s="1157"/>
      <c r="J467" s="1157"/>
      <c r="K467" s="1157"/>
      <c r="L467" s="1157"/>
      <c r="M467" s="1157"/>
      <c r="N467" s="1157"/>
      <c r="O467" s="1157"/>
      <c r="P467" s="1157"/>
      <c r="Q467" s="1157"/>
      <c r="R467" s="1157"/>
      <c r="S467" s="1157"/>
      <c r="T467" s="1157">
        <v>71701000</v>
      </c>
      <c r="U467" s="1157"/>
      <c r="V467" s="1157">
        <v>2100000000</v>
      </c>
      <c r="W467" s="1178">
        <f t="shared" si="21"/>
        <v>0</v>
      </c>
    </row>
    <row r="468" spans="1:23" s="1161" customFormat="1" ht="36.75" customHeight="1">
      <c r="A468" s="1154" t="s">
        <v>1883</v>
      </c>
      <c r="B468" s="1155" t="s">
        <v>2367</v>
      </c>
      <c r="C468" s="1156" t="s">
        <v>3123</v>
      </c>
      <c r="D468" s="1157">
        <v>1826342000</v>
      </c>
      <c r="E468" s="1157">
        <v>500222000</v>
      </c>
      <c r="F468" s="1157"/>
      <c r="G468" s="1157">
        <v>100222000</v>
      </c>
      <c r="H468" s="1157"/>
      <c r="I468" s="1157"/>
      <c r="J468" s="1157"/>
      <c r="K468" s="1157"/>
      <c r="L468" s="1157"/>
      <c r="M468" s="1157"/>
      <c r="N468" s="1157"/>
      <c r="O468" s="1157"/>
      <c r="P468" s="1157"/>
      <c r="Q468" s="1157"/>
      <c r="R468" s="1157"/>
      <c r="S468" s="1157"/>
      <c r="T468" s="1157">
        <v>100222000</v>
      </c>
      <c r="U468" s="1157">
        <v>400000000</v>
      </c>
      <c r="V468" s="1157">
        <v>1826342000</v>
      </c>
      <c r="W468" s="1178">
        <f t="shared" si="21"/>
        <v>0</v>
      </c>
    </row>
    <row r="469" spans="1:23" s="1161" customFormat="1" ht="36.75" customHeight="1">
      <c r="A469" s="1154" t="s">
        <v>1884</v>
      </c>
      <c r="B469" s="1155" t="s">
        <v>2336</v>
      </c>
      <c r="C469" s="1156" t="s">
        <v>2696</v>
      </c>
      <c r="D469" s="1157">
        <v>1680000000</v>
      </c>
      <c r="E469" s="1157">
        <v>590000000</v>
      </c>
      <c r="F469" s="1157"/>
      <c r="G469" s="1157">
        <v>590000000</v>
      </c>
      <c r="H469" s="1157"/>
      <c r="I469" s="1157"/>
      <c r="J469" s="1157"/>
      <c r="K469" s="1157"/>
      <c r="L469" s="1157"/>
      <c r="M469" s="1157"/>
      <c r="N469" s="1157"/>
      <c r="O469" s="1157"/>
      <c r="P469" s="1157"/>
      <c r="Q469" s="1157"/>
      <c r="R469" s="1157"/>
      <c r="S469" s="1157"/>
      <c r="T469" s="1157">
        <v>590000000</v>
      </c>
      <c r="U469" s="1157"/>
      <c r="V469" s="1157">
        <v>1680000000</v>
      </c>
      <c r="W469" s="1178">
        <f t="shared" si="21"/>
        <v>0</v>
      </c>
    </row>
    <row r="470" spans="1:23" s="1161" customFormat="1" ht="36.75" customHeight="1">
      <c r="A470" s="1154" t="s">
        <v>1885</v>
      </c>
      <c r="B470" s="1155" t="s">
        <v>2368</v>
      </c>
      <c r="C470" s="1156" t="s">
        <v>3124</v>
      </c>
      <c r="D470" s="1157">
        <v>261014000</v>
      </c>
      <c r="E470" s="1157">
        <v>13000000</v>
      </c>
      <c r="F470" s="1157"/>
      <c r="G470" s="1157">
        <v>13000000</v>
      </c>
      <c r="H470" s="1157"/>
      <c r="I470" s="1157"/>
      <c r="J470" s="1157"/>
      <c r="K470" s="1157"/>
      <c r="L470" s="1157"/>
      <c r="M470" s="1157"/>
      <c r="N470" s="1157"/>
      <c r="O470" s="1157"/>
      <c r="P470" s="1157"/>
      <c r="Q470" s="1157"/>
      <c r="R470" s="1157"/>
      <c r="S470" s="1157"/>
      <c r="T470" s="1157">
        <v>13000000</v>
      </c>
      <c r="U470" s="1157"/>
      <c r="V470" s="1157">
        <v>261014000</v>
      </c>
      <c r="W470" s="1178">
        <f t="shared" si="21"/>
        <v>0</v>
      </c>
    </row>
    <row r="471" spans="1:23" s="1161" customFormat="1" ht="36.75" customHeight="1">
      <c r="A471" s="1154" t="s">
        <v>1886</v>
      </c>
      <c r="B471" s="1155" t="s">
        <v>1167</v>
      </c>
      <c r="C471" s="1156" t="s">
        <v>3125</v>
      </c>
      <c r="D471" s="1157"/>
      <c r="E471" s="1157"/>
      <c r="F471" s="1157"/>
      <c r="G471" s="1157"/>
      <c r="H471" s="1157">
        <v>115000000</v>
      </c>
      <c r="I471" s="1157">
        <v>114801000</v>
      </c>
      <c r="J471" s="1157">
        <v>114801000</v>
      </c>
      <c r="K471" s="1157"/>
      <c r="L471" s="1157"/>
      <c r="M471" s="1157">
        <v>199000</v>
      </c>
      <c r="N471" s="1157"/>
      <c r="O471" s="1157"/>
      <c r="P471" s="1157"/>
      <c r="Q471" s="1157"/>
      <c r="R471" s="1157"/>
      <c r="S471" s="1157"/>
      <c r="T471" s="1157">
        <v>114801000</v>
      </c>
      <c r="U471" s="1157"/>
      <c r="V471" s="1157">
        <v>114801000</v>
      </c>
      <c r="W471" s="1178">
        <f t="shared" si="21"/>
        <v>0</v>
      </c>
    </row>
    <row r="472" spans="1:23" s="1161" customFormat="1" ht="36.75" customHeight="1">
      <c r="A472" s="1154" t="s">
        <v>1887</v>
      </c>
      <c r="B472" s="1155" t="s">
        <v>3126</v>
      </c>
      <c r="C472" s="1156" t="s">
        <v>3127</v>
      </c>
      <c r="D472" s="1157">
        <v>2876000000</v>
      </c>
      <c r="E472" s="1157"/>
      <c r="F472" s="1157"/>
      <c r="G472" s="1157"/>
      <c r="H472" s="1157">
        <v>93000000</v>
      </c>
      <c r="I472" s="1157">
        <v>90895000</v>
      </c>
      <c r="J472" s="1157">
        <v>90895000</v>
      </c>
      <c r="K472" s="1157"/>
      <c r="L472" s="1157"/>
      <c r="M472" s="1157">
        <v>2105000</v>
      </c>
      <c r="N472" s="1157"/>
      <c r="O472" s="1157"/>
      <c r="P472" s="1157"/>
      <c r="Q472" s="1157"/>
      <c r="R472" s="1157"/>
      <c r="S472" s="1157"/>
      <c r="T472" s="1157">
        <v>90895000</v>
      </c>
      <c r="U472" s="1157"/>
      <c r="V472" s="1157">
        <v>2966895000</v>
      </c>
      <c r="W472" s="1178">
        <f t="shared" si="21"/>
        <v>0</v>
      </c>
    </row>
    <row r="473" spans="1:23" s="1161" customFormat="1" ht="36.75" customHeight="1">
      <c r="A473" s="1154" t="s">
        <v>1888</v>
      </c>
      <c r="B473" s="1155" t="s">
        <v>1207</v>
      </c>
      <c r="C473" s="1156" t="s">
        <v>3128</v>
      </c>
      <c r="D473" s="1157"/>
      <c r="E473" s="1157"/>
      <c r="F473" s="1157"/>
      <c r="G473" s="1157"/>
      <c r="H473" s="1157">
        <v>135000000</v>
      </c>
      <c r="I473" s="1157">
        <v>129859000</v>
      </c>
      <c r="J473" s="1157">
        <v>129859000</v>
      </c>
      <c r="K473" s="1157"/>
      <c r="L473" s="1157"/>
      <c r="M473" s="1157">
        <v>5141000</v>
      </c>
      <c r="N473" s="1157"/>
      <c r="O473" s="1157"/>
      <c r="P473" s="1157"/>
      <c r="Q473" s="1157"/>
      <c r="R473" s="1157"/>
      <c r="S473" s="1157"/>
      <c r="T473" s="1157">
        <v>129859000</v>
      </c>
      <c r="U473" s="1157"/>
      <c r="V473" s="1157">
        <v>129859000</v>
      </c>
      <c r="W473" s="1178">
        <f t="shared" si="21"/>
        <v>0</v>
      </c>
    </row>
    <row r="474" spans="1:23" s="1161" customFormat="1" ht="36.75" customHeight="1">
      <c r="A474" s="1154" t="s">
        <v>1889</v>
      </c>
      <c r="B474" s="1155" t="s">
        <v>1259</v>
      </c>
      <c r="C474" s="1156" t="s">
        <v>3129</v>
      </c>
      <c r="D474" s="1157">
        <v>1168937000</v>
      </c>
      <c r="E474" s="1157"/>
      <c r="F474" s="1157"/>
      <c r="G474" s="1157"/>
      <c r="H474" s="1157">
        <v>445063000</v>
      </c>
      <c r="I474" s="1157">
        <v>91047000</v>
      </c>
      <c r="J474" s="1157">
        <v>91047000</v>
      </c>
      <c r="K474" s="1157"/>
      <c r="L474" s="1157"/>
      <c r="M474" s="1157">
        <v>354016000</v>
      </c>
      <c r="N474" s="1157"/>
      <c r="O474" s="1157"/>
      <c r="P474" s="1157"/>
      <c r="Q474" s="1157"/>
      <c r="R474" s="1157"/>
      <c r="S474" s="1157"/>
      <c r="T474" s="1157">
        <v>91047000</v>
      </c>
      <c r="U474" s="1157"/>
      <c r="V474" s="1157">
        <v>1259984000</v>
      </c>
      <c r="W474" s="1178">
        <f t="shared" si="21"/>
        <v>0</v>
      </c>
    </row>
    <row r="475" spans="1:23" s="1161" customFormat="1" ht="36.75" customHeight="1">
      <c r="A475" s="1154" t="s">
        <v>1890</v>
      </c>
      <c r="B475" s="1155" t="s">
        <v>1180</v>
      </c>
      <c r="C475" s="1156" t="s">
        <v>3130</v>
      </c>
      <c r="D475" s="1157">
        <v>1540000000</v>
      </c>
      <c r="E475" s="1157">
        <v>1540000000</v>
      </c>
      <c r="F475" s="1157"/>
      <c r="G475" s="1157">
        <v>1540000000</v>
      </c>
      <c r="H475" s="1157"/>
      <c r="I475" s="1157"/>
      <c r="J475" s="1157"/>
      <c r="K475" s="1157"/>
      <c r="L475" s="1157"/>
      <c r="M475" s="1157"/>
      <c r="N475" s="1157"/>
      <c r="O475" s="1157"/>
      <c r="P475" s="1157"/>
      <c r="Q475" s="1157"/>
      <c r="R475" s="1157"/>
      <c r="S475" s="1157"/>
      <c r="T475" s="1157">
        <v>1540000000</v>
      </c>
      <c r="U475" s="1157"/>
      <c r="V475" s="1157">
        <v>1540000000</v>
      </c>
      <c r="W475" s="1178">
        <f t="shared" si="21"/>
        <v>0</v>
      </c>
    </row>
    <row r="476" spans="1:23" s="1161" customFormat="1" ht="36.75" customHeight="1">
      <c r="A476" s="1154" t="s">
        <v>1891</v>
      </c>
      <c r="B476" s="1155" t="s">
        <v>1979</v>
      </c>
      <c r="C476" s="1156" t="s">
        <v>3131</v>
      </c>
      <c r="D476" s="1157">
        <v>4647208271</v>
      </c>
      <c r="E476" s="1157"/>
      <c r="F476" s="1157"/>
      <c r="G476" s="1157"/>
      <c r="H476" s="1157">
        <v>1752791729</v>
      </c>
      <c r="I476" s="1157"/>
      <c r="J476" s="1157"/>
      <c r="K476" s="1157"/>
      <c r="L476" s="1157"/>
      <c r="M476" s="1157">
        <v>1752791729</v>
      </c>
      <c r="N476" s="1157"/>
      <c r="O476" s="1157"/>
      <c r="P476" s="1157"/>
      <c r="Q476" s="1157"/>
      <c r="R476" s="1157"/>
      <c r="S476" s="1157"/>
      <c r="T476" s="1157"/>
      <c r="U476" s="1157"/>
      <c r="V476" s="1157">
        <v>4647208271</v>
      </c>
      <c r="W476" s="1178">
        <f t="shared" si="21"/>
        <v>0</v>
      </c>
    </row>
    <row r="477" spans="1:23" s="1161" customFormat="1" ht="36.75" customHeight="1">
      <c r="A477" s="1154" t="s">
        <v>1892</v>
      </c>
      <c r="B477" s="1155" t="s">
        <v>1181</v>
      </c>
      <c r="C477" s="1156" t="s">
        <v>3132</v>
      </c>
      <c r="D477" s="1157">
        <v>93160000</v>
      </c>
      <c r="E477" s="1157"/>
      <c r="F477" s="1157"/>
      <c r="G477" s="1157"/>
      <c r="H477" s="1157">
        <v>21840000</v>
      </c>
      <c r="I477" s="1157"/>
      <c r="J477" s="1157"/>
      <c r="K477" s="1157"/>
      <c r="L477" s="1157"/>
      <c r="M477" s="1157">
        <v>21840000</v>
      </c>
      <c r="N477" s="1157"/>
      <c r="O477" s="1157"/>
      <c r="P477" s="1157"/>
      <c r="Q477" s="1157"/>
      <c r="R477" s="1157"/>
      <c r="S477" s="1157"/>
      <c r="T477" s="1157"/>
      <c r="U477" s="1157"/>
      <c r="V477" s="1157">
        <v>93160000</v>
      </c>
      <c r="W477" s="1178">
        <f t="shared" si="21"/>
        <v>0</v>
      </c>
    </row>
    <row r="478" spans="1:23" s="1161" customFormat="1" ht="36.75" customHeight="1">
      <c r="A478" s="1154" t="s">
        <v>1893</v>
      </c>
      <c r="B478" s="1155" t="s">
        <v>2166</v>
      </c>
      <c r="C478" s="1156" t="s">
        <v>3133</v>
      </c>
      <c r="D478" s="1157">
        <v>4015289548</v>
      </c>
      <c r="E478" s="1157">
        <v>1621366000</v>
      </c>
      <c r="F478" s="1157">
        <v>0</v>
      </c>
      <c r="G478" s="1157">
        <v>1621366000</v>
      </c>
      <c r="H478" s="1157">
        <v>700000000</v>
      </c>
      <c r="I478" s="1157">
        <v>700000000</v>
      </c>
      <c r="J478" s="1157">
        <v>700000000</v>
      </c>
      <c r="K478" s="1157">
        <v>0</v>
      </c>
      <c r="L478" s="1157">
        <v>0</v>
      </c>
      <c r="M478" s="1157">
        <v>0</v>
      </c>
      <c r="N478" s="1157">
        <v>0</v>
      </c>
      <c r="O478" s="1157">
        <v>0</v>
      </c>
      <c r="P478" s="1157">
        <v>0</v>
      </c>
      <c r="Q478" s="1157">
        <v>0</v>
      </c>
      <c r="R478" s="1157">
        <v>0</v>
      </c>
      <c r="S478" s="1157">
        <v>0</v>
      </c>
      <c r="T478" s="1157">
        <v>2321366000</v>
      </c>
      <c r="U478" s="1157">
        <v>0</v>
      </c>
      <c r="V478" s="1157">
        <v>4715289548</v>
      </c>
      <c r="W478" s="1178">
        <f t="shared" si="21"/>
        <v>0</v>
      </c>
    </row>
    <row r="479" spans="1:23" s="1161" customFormat="1" ht="36.75" customHeight="1">
      <c r="A479" s="1154" t="s">
        <v>1894</v>
      </c>
      <c r="B479" s="1155" t="s">
        <v>2371</v>
      </c>
      <c r="C479" s="1156" t="s">
        <v>3134</v>
      </c>
      <c r="D479" s="1157"/>
      <c r="E479" s="1157"/>
      <c r="F479" s="1157"/>
      <c r="G479" s="1157"/>
      <c r="H479" s="1157">
        <v>2000000000</v>
      </c>
      <c r="I479" s="1157">
        <v>1961956000</v>
      </c>
      <c r="J479" s="1157">
        <v>1819715000</v>
      </c>
      <c r="K479" s="1157">
        <v>142241000</v>
      </c>
      <c r="L479" s="1157"/>
      <c r="M479" s="1157">
        <v>38044000</v>
      </c>
      <c r="N479" s="1157"/>
      <c r="O479" s="1157"/>
      <c r="P479" s="1157"/>
      <c r="Q479" s="1157"/>
      <c r="R479" s="1157"/>
      <c r="S479" s="1157"/>
      <c r="T479" s="1157">
        <v>1819715000</v>
      </c>
      <c r="U479" s="1157">
        <v>142241000</v>
      </c>
      <c r="V479" s="1157">
        <v>1961956000</v>
      </c>
      <c r="W479" s="1178">
        <f t="shared" si="21"/>
        <v>0</v>
      </c>
    </row>
    <row r="480" spans="1:23" s="1161" customFormat="1" ht="36.75" customHeight="1">
      <c r="A480" s="1154" t="s">
        <v>1895</v>
      </c>
      <c r="B480" s="1155" t="s">
        <v>3135</v>
      </c>
      <c r="C480" s="1156" t="s">
        <v>3136</v>
      </c>
      <c r="D480" s="1157"/>
      <c r="E480" s="1157"/>
      <c r="F480" s="1157"/>
      <c r="G480" s="1157"/>
      <c r="H480" s="1157">
        <v>8000000000</v>
      </c>
      <c r="I480" s="1157">
        <v>267005000</v>
      </c>
      <c r="J480" s="1157">
        <v>267005000</v>
      </c>
      <c r="K480" s="1157"/>
      <c r="L480" s="1157">
        <v>7732995000</v>
      </c>
      <c r="M480" s="1179"/>
      <c r="N480" s="1157"/>
      <c r="O480" s="1157"/>
      <c r="P480" s="1157"/>
      <c r="Q480" s="1157"/>
      <c r="R480" s="1157"/>
      <c r="S480" s="1157"/>
      <c r="T480" s="1157">
        <v>267005000</v>
      </c>
      <c r="U480" s="1157"/>
      <c r="V480" s="1157">
        <v>267005000</v>
      </c>
      <c r="W480" s="1178">
        <f t="shared" si="21"/>
        <v>0</v>
      </c>
    </row>
    <row r="481" spans="1:23" s="1161" customFormat="1" ht="36.75" customHeight="1">
      <c r="A481" s="1154" t="s">
        <v>1896</v>
      </c>
      <c r="B481" s="1155" t="s">
        <v>1197</v>
      </c>
      <c r="C481" s="1156" t="s">
        <v>3137</v>
      </c>
      <c r="D481" s="1157">
        <v>62190270636</v>
      </c>
      <c r="E481" s="1157">
        <v>158726636</v>
      </c>
      <c r="F481" s="1157"/>
      <c r="G481" s="1157">
        <v>157028860</v>
      </c>
      <c r="H481" s="1157">
        <v>729364</v>
      </c>
      <c r="I481" s="1157"/>
      <c r="J481" s="1157"/>
      <c r="K481" s="1157"/>
      <c r="L481" s="1157"/>
      <c r="M481" s="1157">
        <v>729364</v>
      </c>
      <c r="N481" s="1157"/>
      <c r="O481" s="1157"/>
      <c r="P481" s="1157"/>
      <c r="Q481" s="1157"/>
      <c r="R481" s="1157"/>
      <c r="S481" s="1157"/>
      <c r="T481" s="1157">
        <v>157028860</v>
      </c>
      <c r="U481" s="1157">
        <v>1697776</v>
      </c>
      <c r="V481" s="1157">
        <v>62190270636</v>
      </c>
      <c r="W481" s="1178">
        <f t="shared" si="21"/>
        <v>0</v>
      </c>
    </row>
    <row r="482" spans="1:23" s="1161" customFormat="1" ht="36.75" customHeight="1">
      <c r="A482" s="1154" t="s">
        <v>1897</v>
      </c>
      <c r="B482" s="1155" t="s">
        <v>1233</v>
      </c>
      <c r="C482" s="1156" t="s">
        <v>3138</v>
      </c>
      <c r="D482" s="1157">
        <v>3802437000</v>
      </c>
      <c r="E482" s="1157">
        <v>172694000</v>
      </c>
      <c r="F482" s="1157">
        <v>172694000</v>
      </c>
      <c r="G482" s="1157"/>
      <c r="H482" s="1157"/>
      <c r="I482" s="1157"/>
      <c r="J482" s="1157"/>
      <c r="K482" s="1157"/>
      <c r="L482" s="1157"/>
      <c r="M482" s="1157"/>
      <c r="N482" s="1157"/>
      <c r="O482" s="1157"/>
      <c r="P482" s="1157"/>
      <c r="Q482" s="1157"/>
      <c r="R482" s="1157"/>
      <c r="S482" s="1157"/>
      <c r="T482" s="1157"/>
      <c r="U482" s="1157"/>
      <c r="V482" s="1157">
        <v>3629743000</v>
      </c>
      <c r="W482" s="1178">
        <f t="shared" si="21"/>
        <v>0</v>
      </c>
    </row>
    <row r="483" spans="1:23" s="1161" customFormat="1" ht="36.75" customHeight="1">
      <c r="A483" s="1154" t="s">
        <v>1898</v>
      </c>
      <c r="B483" s="1155" t="s">
        <v>1169</v>
      </c>
      <c r="C483" s="1156" t="s">
        <v>3139</v>
      </c>
      <c r="D483" s="1157">
        <v>39676970000</v>
      </c>
      <c r="E483" s="1157">
        <v>544243422</v>
      </c>
      <c r="F483" s="1157">
        <v>544243422</v>
      </c>
      <c r="G483" s="1157"/>
      <c r="H483" s="1157"/>
      <c r="I483" s="1157"/>
      <c r="J483" s="1157"/>
      <c r="K483" s="1157"/>
      <c r="L483" s="1157"/>
      <c r="M483" s="1157"/>
      <c r="N483" s="1157"/>
      <c r="O483" s="1157"/>
      <c r="P483" s="1157"/>
      <c r="Q483" s="1157"/>
      <c r="R483" s="1157"/>
      <c r="S483" s="1157"/>
      <c r="T483" s="1157"/>
      <c r="U483" s="1157"/>
      <c r="V483" s="1157">
        <v>39132726578</v>
      </c>
      <c r="W483" s="1178">
        <f t="shared" si="21"/>
        <v>0</v>
      </c>
    </row>
    <row r="484" spans="1:23" s="1161" customFormat="1" ht="36.75" customHeight="1">
      <c r="A484" s="1154" t="s">
        <v>1899</v>
      </c>
      <c r="B484" s="1155" t="s">
        <v>3140</v>
      </c>
      <c r="C484" s="1156" t="s">
        <v>3141</v>
      </c>
      <c r="D484" s="1157"/>
      <c r="E484" s="1157"/>
      <c r="F484" s="1157"/>
      <c r="G484" s="1157"/>
      <c r="H484" s="1157">
        <v>300000000</v>
      </c>
      <c r="I484" s="1157">
        <v>300000000</v>
      </c>
      <c r="J484" s="1157">
        <v>300000000</v>
      </c>
      <c r="K484" s="1157"/>
      <c r="L484" s="1157"/>
      <c r="M484" s="1157"/>
      <c r="N484" s="1157"/>
      <c r="O484" s="1157"/>
      <c r="P484" s="1157"/>
      <c r="Q484" s="1157"/>
      <c r="R484" s="1157"/>
      <c r="S484" s="1157"/>
      <c r="T484" s="1157">
        <v>300000000</v>
      </c>
      <c r="U484" s="1157"/>
      <c r="V484" s="1157">
        <v>300000000</v>
      </c>
      <c r="W484" s="1178">
        <f t="shared" si="21"/>
        <v>0</v>
      </c>
    </row>
    <row r="485" spans="1:23" s="1161" customFormat="1" ht="36.75" customHeight="1">
      <c r="A485" s="1154" t="s">
        <v>1900</v>
      </c>
      <c r="B485" s="1155" t="s">
        <v>1970</v>
      </c>
      <c r="C485" s="1156" t="s">
        <v>3142</v>
      </c>
      <c r="D485" s="1157">
        <v>1050000000</v>
      </c>
      <c r="E485" s="1157">
        <v>30068000</v>
      </c>
      <c r="F485" s="1157"/>
      <c r="G485" s="1157">
        <v>30068000</v>
      </c>
      <c r="H485" s="1157"/>
      <c r="I485" s="1157"/>
      <c r="J485" s="1157"/>
      <c r="K485" s="1157"/>
      <c r="L485" s="1157"/>
      <c r="M485" s="1157"/>
      <c r="N485" s="1157"/>
      <c r="O485" s="1157"/>
      <c r="P485" s="1157"/>
      <c r="Q485" s="1157"/>
      <c r="R485" s="1157"/>
      <c r="S485" s="1157"/>
      <c r="T485" s="1157">
        <v>30068000</v>
      </c>
      <c r="U485" s="1157"/>
      <c r="V485" s="1157">
        <v>1050000000</v>
      </c>
      <c r="W485" s="1178">
        <f t="shared" si="21"/>
        <v>0</v>
      </c>
    </row>
    <row r="486" spans="1:23" s="1161" customFormat="1" ht="36.75" customHeight="1">
      <c r="A486" s="1154" t="s">
        <v>1901</v>
      </c>
      <c r="B486" s="1155" t="s">
        <v>1234</v>
      </c>
      <c r="C486" s="1156" t="s">
        <v>3143</v>
      </c>
      <c r="D486" s="1157">
        <v>12738136550</v>
      </c>
      <c r="E486" s="1157">
        <v>6239453000</v>
      </c>
      <c r="F486" s="1157"/>
      <c r="G486" s="1157"/>
      <c r="H486" s="1157"/>
      <c r="I486" s="1157"/>
      <c r="J486" s="1157"/>
      <c r="K486" s="1157"/>
      <c r="L486" s="1157"/>
      <c r="M486" s="1157"/>
      <c r="N486" s="1157"/>
      <c r="O486" s="1157"/>
      <c r="P486" s="1157"/>
      <c r="Q486" s="1157"/>
      <c r="R486" s="1157"/>
      <c r="S486" s="1157"/>
      <c r="T486" s="1157"/>
      <c r="U486" s="1157">
        <v>6239453000</v>
      </c>
      <c r="V486" s="1157">
        <v>12738136550</v>
      </c>
      <c r="W486" s="1178">
        <f t="shared" si="21"/>
        <v>0</v>
      </c>
    </row>
    <row r="487" spans="1:23" s="1161" customFormat="1" ht="36.75" customHeight="1">
      <c r="A487" s="1154" t="s">
        <v>1902</v>
      </c>
      <c r="B487" s="1155" t="s">
        <v>1235</v>
      </c>
      <c r="C487" s="1156" t="s">
        <v>3144</v>
      </c>
      <c r="D487" s="1157">
        <v>11064309478</v>
      </c>
      <c r="E487" s="1157">
        <v>4216302000</v>
      </c>
      <c r="F487" s="1157"/>
      <c r="G487" s="1157"/>
      <c r="H487" s="1157"/>
      <c r="I487" s="1157"/>
      <c r="J487" s="1157"/>
      <c r="K487" s="1157"/>
      <c r="L487" s="1157"/>
      <c r="M487" s="1157"/>
      <c r="N487" s="1157"/>
      <c r="O487" s="1157"/>
      <c r="P487" s="1157"/>
      <c r="Q487" s="1157"/>
      <c r="R487" s="1157"/>
      <c r="S487" s="1157"/>
      <c r="T487" s="1157"/>
      <c r="U487" s="1157">
        <v>4216302000</v>
      </c>
      <c r="V487" s="1157">
        <v>11064309478</v>
      </c>
      <c r="W487" s="1178">
        <f t="shared" si="21"/>
        <v>0</v>
      </c>
    </row>
    <row r="488" spans="1:23" s="1161" customFormat="1" ht="36.75" customHeight="1">
      <c r="A488" s="1154" t="s">
        <v>1903</v>
      </c>
      <c r="B488" s="1155" t="s">
        <v>1236</v>
      </c>
      <c r="C488" s="1156" t="s">
        <v>3145</v>
      </c>
      <c r="D488" s="1157">
        <v>3893187000</v>
      </c>
      <c r="E488" s="1157">
        <v>14244000</v>
      </c>
      <c r="F488" s="1157"/>
      <c r="G488" s="1157">
        <v>14244000</v>
      </c>
      <c r="H488" s="1157"/>
      <c r="I488" s="1157"/>
      <c r="J488" s="1157"/>
      <c r="K488" s="1157"/>
      <c r="L488" s="1157"/>
      <c r="M488" s="1157"/>
      <c r="N488" s="1157"/>
      <c r="O488" s="1157"/>
      <c r="P488" s="1157"/>
      <c r="Q488" s="1157"/>
      <c r="R488" s="1157"/>
      <c r="S488" s="1157"/>
      <c r="T488" s="1157">
        <v>14244000</v>
      </c>
      <c r="U488" s="1157"/>
      <c r="V488" s="1157">
        <v>3893187000</v>
      </c>
      <c r="W488" s="1178">
        <f t="shared" si="21"/>
        <v>0</v>
      </c>
    </row>
    <row r="489" spans="1:23" s="1161" customFormat="1" ht="36.75" customHeight="1">
      <c r="A489" s="1154" t="s">
        <v>1904</v>
      </c>
      <c r="B489" s="1155" t="s">
        <v>1237</v>
      </c>
      <c r="C489" s="1156" t="s">
        <v>3146</v>
      </c>
      <c r="D489" s="1157">
        <v>12763126000</v>
      </c>
      <c r="E489" s="1157">
        <v>6930386000</v>
      </c>
      <c r="F489" s="1157"/>
      <c r="G489" s="1157"/>
      <c r="H489" s="1157"/>
      <c r="I489" s="1157"/>
      <c r="J489" s="1157"/>
      <c r="K489" s="1157"/>
      <c r="L489" s="1157"/>
      <c r="M489" s="1157"/>
      <c r="N489" s="1157"/>
      <c r="O489" s="1157"/>
      <c r="P489" s="1157"/>
      <c r="Q489" s="1157"/>
      <c r="R489" s="1157"/>
      <c r="S489" s="1157"/>
      <c r="T489" s="1157"/>
      <c r="U489" s="1157">
        <v>6930386000</v>
      </c>
      <c r="V489" s="1157">
        <v>12763126000</v>
      </c>
      <c r="W489" s="1178">
        <f t="shared" si="21"/>
        <v>0</v>
      </c>
    </row>
    <row r="490" spans="1:23" s="1161" customFormat="1" ht="36.75" customHeight="1">
      <c r="A490" s="1154" t="s">
        <v>1905</v>
      </c>
      <c r="B490" s="1155" t="s">
        <v>1238</v>
      </c>
      <c r="C490" s="1156" t="s">
        <v>3147</v>
      </c>
      <c r="D490" s="1157">
        <v>10900614000</v>
      </c>
      <c r="E490" s="1157">
        <v>2674243000</v>
      </c>
      <c r="F490" s="1157"/>
      <c r="G490" s="1157"/>
      <c r="H490" s="1157"/>
      <c r="I490" s="1157"/>
      <c r="J490" s="1157"/>
      <c r="K490" s="1157"/>
      <c r="L490" s="1157"/>
      <c r="M490" s="1157"/>
      <c r="N490" s="1157"/>
      <c r="O490" s="1157"/>
      <c r="P490" s="1157"/>
      <c r="Q490" s="1157"/>
      <c r="R490" s="1157"/>
      <c r="S490" s="1157"/>
      <c r="T490" s="1157"/>
      <c r="U490" s="1157">
        <v>2674243000</v>
      </c>
      <c r="V490" s="1157">
        <v>10900614000</v>
      </c>
      <c r="W490" s="1178">
        <f t="shared" si="21"/>
        <v>0</v>
      </c>
    </row>
    <row r="491" spans="1:23" s="1161" customFormat="1" ht="36.75" customHeight="1">
      <c r="A491" s="1154" t="s">
        <v>1906</v>
      </c>
      <c r="B491" s="1155" t="s">
        <v>2312</v>
      </c>
      <c r="C491" s="1156" t="s">
        <v>3148</v>
      </c>
      <c r="D491" s="1157">
        <v>337705000</v>
      </c>
      <c r="E491" s="1157"/>
      <c r="F491" s="1157"/>
      <c r="G491" s="1157"/>
      <c r="H491" s="1157">
        <v>21295000</v>
      </c>
      <c r="I491" s="1157">
        <v>21295000</v>
      </c>
      <c r="J491" s="1157">
        <v>21295000</v>
      </c>
      <c r="K491" s="1157"/>
      <c r="L491" s="1157"/>
      <c r="M491" s="1157"/>
      <c r="N491" s="1157"/>
      <c r="O491" s="1157"/>
      <c r="P491" s="1157"/>
      <c r="Q491" s="1157"/>
      <c r="R491" s="1157"/>
      <c r="S491" s="1157"/>
      <c r="T491" s="1157">
        <v>21295000</v>
      </c>
      <c r="U491" s="1157"/>
      <c r="V491" s="1157">
        <v>359000000</v>
      </c>
      <c r="W491" s="1178">
        <f t="shared" si="21"/>
        <v>0</v>
      </c>
    </row>
    <row r="492" spans="1:23" s="1161" customFormat="1" ht="36.75" customHeight="1">
      <c r="A492" s="1154" t="s">
        <v>1907</v>
      </c>
      <c r="B492" s="1155" t="s">
        <v>1227</v>
      </c>
      <c r="C492" s="1156" t="s">
        <v>3149</v>
      </c>
      <c r="D492" s="1157">
        <v>252000000</v>
      </c>
      <c r="E492" s="1157">
        <v>252000000</v>
      </c>
      <c r="F492" s="1157"/>
      <c r="G492" s="1157"/>
      <c r="H492" s="1157"/>
      <c r="I492" s="1157"/>
      <c r="J492" s="1157"/>
      <c r="K492" s="1157"/>
      <c r="L492" s="1157"/>
      <c r="M492" s="1157"/>
      <c r="N492" s="1157"/>
      <c r="O492" s="1157"/>
      <c r="P492" s="1157"/>
      <c r="Q492" s="1157"/>
      <c r="R492" s="1157"/>
      <c r="S492" s="1157"/>
      <c r="T492" s="1157"/>
      <c r="U492" s="1157">
        <v>252000000</v>
      </c>
      <c r="V492" s="1157">
        <v>252000000</v>
      </c>
      <c r="W492" s="1178">
        <f t="shared" si="21"/>
        <v>0</v>
      </c>
    </row>
    <row r="493" spans="1:23" s="1161" customFormat="1" ht="36.75" customHeight="1">
      <c r="A493" s="1154" t="s">
        <v>1908</v>
      </c>
      <c r="B493" s="1155" t="s">
        <v>1278</v>
      </c>
      <c r="C493" s="1156" t="s">
        <v>3150</v>
      </c>
      <c r="D493" s="1157">
        <v>1300000000</v>
      </c>
      <c r="E493" s="1157"/>
      <c r="F493" s="1157"/>
      <c r="G493" s="1157"/>
      <c r="H493" s="1157">
        <v>232000000</v>
      </c>
      <c r="I493" s="1157">
        <v>232000000</v>
      </c>
      <c r="J493" s="1157">
        <v>232000000</v>
      </c>
      <c r="K493" s="1157"/>
      <c r="L493" s="1157"/>
      <c r="M493" s="1157"/>
      <c r="N493" s="1157"/>
      <c r="O493" s="1157"/>
      <c r="P493" s="1157"/>
      <c r="Q493" s="1157"/>
      <c r="R493" s="1157"/>
      <c r="S493" s="1157"/>
      <c r="T493" s="1157">
        <v>232000000</v>
      </c>
      <c r="U493" s="1157"/>
      <c r="V493" s="1157">
        <v>1532000000</v>
      </c>
      <c r="W493" s="1178">
        <f t="shared" si="21"/>
        <v>0</v>
      </c>
    </row>
    <row r="494" spans="1:23" s="1161" customFormat="1" ht="36.75" customHeight="1">
      <c r="A494" s="1154" t="s">
        <v>1909</v>
      </c>
      <c r="B494" s="1155" t="s">
        <v>1220</v>
      </c>
      <c r="C494" s="1156" t="s">
        <v>3151</v>
      </c>
      <c r="D494" s="1157">
        <v>28000695862</v>
      </c>
      <c r="E494" s="1157">
        <v>1669784862</v>
      </c>
      <c r="F494" s="1157"/>
      <c r="G494" s="1157"/>
      <c r="H494" s="1157"/>
      <c r="I494" s="1157"/>
      <c r="J494" s="1157"/>
      <c r="K494" s="1157"/>
      <c r="L494" s="1157"/>
      <c r="M494" s="1157"/>
      <c r="N494" s="1157"/>
      <c r="O494" s="1157"/>
      <c r="P494" s="1157"/>
      <c r="Q494" s="1157"/>
      <c r="R494" s="1157"/>
      <c r="S494" s="1157"/>
      <c r="T494" s="1157"/>
      <c r="U494" s="1157">
        <v>1669784862</v>
      </c>
      <c r="V494" s="1157">
        <v>28000695862</v>
      </c>
      <c r="W494" s="1178">
        <f t="shared" si="21"/>
        <v>0</v>
      </c>
    </row>
    <row r="495" spans="1:23" s="1161" customFormat="1" ht="36.75" customHeight="1">
      <c r="A495" s="1154" t="s">
        <v>1910</v>
      </c>
      <c r="B495" s="1155" t="s">
        <v>1232</v>
      </c>
      <c r="C495" s="1156" t="s">
        <v>3152</v>
      </c>
      <c r="D495" s="1157"/>
      <c r="E495" s="1157"/>
      <c r="F495" s="1157"/>
      <c r="G495" s="1157"/>
      <c r="H495" s="1157">
        <v>1584000000</v>
      </c>
      <c r="I495" s="1157">
        <v>1583745500</v>
      </c>
      <c r="J495" s="1157">
        <v>1583745500</v>
      </c>
      <c r="K495" s="1157"/>
      <c r="L495" s="1157"/>
      <c r="M495" s="1157">
        <v>254500</v>
      </c>
      <c r="N495" s="1157"/>
      <c r="O495" s="1157"/>
      <c r="P495" s="1157"/>
      <c r="Q495" s="1157"/>
      <c r="R495" s="1157"/>
      <c r="S495" s="1157"/>
      <c r="T495" s="1157">
        <v>1583745500</v>
      </c>
      <c r="U495" s="1157"/>
      <c r="V495" s="1157">
        <v>1583745500</v>
      </c>
      <c r="W495" s="1178">
        <f t="shared" si="21"/>
        <v>0</v>
      </c>
    </row>
    <row r="496" spans="1:23" s="1161" customFormat="1" ht="36.75" customHeight="1">
      <c r="A496" s="1154" t="s">
        <v>1911</v>
      </c>
      <c r="B496" s="1155" t="s">
        <v>1160</v>
      </c>
      <c r="C496" s="1156" t="s">
        <v>3153</v>
      </c>
      <c r="D496" s="1157">
        <v>438966100</v>
      </c>
      <c r="E496" s="1157"/>
      <c r="F496" s="1157"/>
      <c r="G496" s="1157"/>
      <c r="H496" s="1157">
        <v>292183900</v>
      </c>
      <c r="I496" s="1157">
        <v>292183900</v>
      </c>
      <c r="J496" s="1157">
        <v>292183900</v>
      </c>
      <c r="K496" s="1157"/>
      <c r="L496" s="1157"/>
      <c r="M496" s="1157"/>
      <c r="N496" s="1157"/>
      <c r="O496" s="1157"/>
      <c r="P496" s="1157"/>
      <c r="Q496" s="1157"/>
      <c r="R496" s="1157"/>
      <c r="S496" s="1157"/>
      <c r="T496" s="1157">
        <v>292183900</v>
      </c>
      <c r="U496" s="1157"/>
      <c r="V496" s="1157">
        <v>731150000</v>
      </c>
      <c r="W496" s="1178">
        <f t="shared" si="21"/>
        <v>0</v>
      </c>
    </row>
    <row r="497" spans="1:23" s="1161" customFormat="1" ht="36.75" customHeight="1">
      <c r="A497" s="1154" t="s">
        <v>1912</v>
      </c>
      <c r="B497" s="1155" t="s">
        <v>1161</v>
      </c>
      <c r="C497" s="1156" t="s">
        <v>3154</v>
      </c>
      <c r="D497" s="1157"/>
      <c r="E497" s="1157"/>
      <c r="F497" s="1157"/>
      <c r="G497" s="1157"/>
      <c r="H497" s="1157">
        <v>805000000</v>
      </c>
      <c r="I497" s="1157">
        <v>805000000</v>
      </c>
      <c r="J497" s="1157">
        <v>805000000</v>
      </c>
      <c r="K497" s="1157"/>
      <c r="L497" s="1157"/>
      <c r="M497" s="1157"/>
      <c r="N497" s="1157"/>
      <c r="O497" s="1157"/>
      <c r="P497" s="1157"/>
      <c r="Q497" s="1157"/>
      <c r="R497" s="1157"/>
      <c r="S497" s="1157"/>
      <c r="T497" s="1157">
        <v>805000000</v>
      </c>
      <c r="U497" s="1157"/>
      <c r="V497" s="1157">
        <v>805000000</v>
      </c>
      <c r="W497" s="1178">
        <f t="shared" si="21"/>
        <v>0</v>
      </c>
    </row>
    <row r="498" spans="1:23" s="1161" customFormat="1" ht="36.75" customHeight="1">
      <c r="A498" s="1154" t="s">
        <v>1913</v>
      </c>
      <c r="B498" s="1155" t="s">
        <v>1288</v>
      </c>
      <c r="C498" s="1156" t="s">
        <v>3155</v>
      </c>
      <c r="D498" s="1157">
        <v>10383004000</v>
      </c>
      <c r="E498" s="1157"/>
      <c r="F498" s="1157"/>
      <c r="G498" s="1157"/>
      <c r="H498" s="1157">
        <v>169996000</v>
      </c>
      <c r="I498" s="1157">
        <v>139939000</v>
      </c>
      <c r="J498" s="1157">
        <v>139939000</v>
      </c>
      <c r="K498" s="1157"/>
      <c r="L498" s="1157"/>
      <c r="M498" s="1157">
        <v>30057000</v>
      </c>
      <c r="N498" s="1157"/>
      <c r="O498" s="1157"/>
      <c r="P498" s="1157"/>
      <c r="Q498" s="1157"/>
      <c r="R498" s="1157"/>
      <c r="S498" s="1157"/>
      <c r="T498" s="1157">
        <v>139939000</v>
      </c>
      <c r="U498" s="1157"/>
      <c r="V498" s="1157">
        <v>10522943000</v>
      </c>
      <c r="W498" s="1178">
        <f t="shared" si="21"/>
        <v>0</v>
      </c>
    </row>
    <row r="499" spans="1:23" s="1161" customFormat="1" ht="36.75" customHeight="1">
      <c r="A499" s="1154" t="s">
        <v>1914</v>
      </c>
      <c r="B499" s="1155" t="s">
        <v>1256</v>
      </c>
      <c r="C499" s="1156" t="s">
        <v>3156</v>
      </c>
      <c r="D499" s="1157">
        <v>4448085247</v>
      </c>
      <c r="E499" s="1157"/>
      <c r="F499" s="1157"/>
      <c r="G499" s="1157"/>
      <c r="H499" s="1157">
        <v>476914753</v>
      </c>
      <c r="I499" s="1157"/>
      <c r="J499" s="1157"/>
      <c r="K499" s="1157"/>
      <c r="L499" s="1157"/>
      <c r="M499" s="1157">
        <v>476914753</v>
      </c>
      <c r="N499" s="1157"/>
      <c r="O499" s="1157"/>
      <c r="P499" s="1157"/>
      <c r="Q499" s="1157"/>
      <c r="R499" s="1157"/>
      <c r="S499" s="1157"/>
      <c r="T499" s="1157"/>
      <c r="U499" s="1157"/>
      <c r="V499" s="1157">
        <v>4448085247</v>
      </c>
      <c r="W499" s="1178">
        <f t="shared" si="21"/>
        <v>0</v>
      </c>
    </row>
    <row r="500" spans="1:23" s="1161" customFormat="1" ht="36.75" customHeight="1">
      <c r="A500" s="1154" t="s">
        <v>1915</v>
      </c>
      <c r="B500" s="1155" t="s">
        <v>2314</v>
      </c>
      <c r="C500" s="1156" t="s">
        <v>3157</v>
      </c>
      <c r="D500" s="1157">
        <v>376821000</v>
      </c>
      <c r="E500" s="1157"/>
      <c r="F500" s="1157"/>
      <c r="G500" s="1157"/>
      <c r="H500" s="1157">
        <v>179000</v>
      </c>
      <c r="I500" s="1157"/>
      <c r="J500" s="1157"/>
      <c r="K500" s="1157"/>
      <c r="L500" s="1157"/>
      <c r="M500" s="1157">
        <v>179000</v>
      </c>
      <c r="N500" s="1157"/>
      <c r="O500" s="1157"/>
      <c r="P500" s="1157"/>
      <c r="Q500" s="1157"/>
      <c r="R500" s="1157"/>
      <c r="S500" s="1157"/>
      <c r="T500" s="1157"/>
      <c r="U500" s="1157"/>
      <c r="V500" s="1157">
        <v>376821000</v>
      </c>
      <c r="W500" s="1178">
        <f t="shared" si="21"/>
        <v>0</v>
      </c>
    </row>
    <row r="501" spans="1:23" s="1161" customFormat="1" ht="36.75" customHeight="1">
      <c r="A501" s="1154" t="s">
        <v>1916</v>
      </c>
      <c r="B501" s="1155" t="s">
        <v>2315</v>
      </c>
      <c r="C501" s="1156" t="s">
        <v>3158</v>
      </c>
      <c r="D501" s="1157">
        <v>135952000</v>
      </c>
      <c r="E501" s="1157"/>
      <c r="F501" s="1157"/>
      <c r="G501" s="1157"/>
      <c r="H501" s="1157">
        <v>13048000</v>
      </c>
      <c r="I501" s="1157"/>
      <c r="J501" s="1157"/>
      <c r="K501" s="1157"/>
      <c r="L501" s="1157"/>
      <c r="M501" s="1157">
        <v>13048000</v>
      </c>
      <c r="N501" s="1157"/>
      <c r="O501" s="1157"/>
      <c r="P501" s="1157"/>
      <c r="Q501" s="1157"/>
      <c r="R501" s="1157"/>
      <c r="S501" s="1157"/>
      <c r="T501" s="1157"/>
      <c r="U501" s="1157"/>
      <c r="V501" s="1157">
        <v>135952000</v>
      </c>
      <c r="W501" s="1178">
        <f t="shared" si="21"/>
        <v>0</v>
      </c>
    </row>
    <row r="502" spans="1:23" s="1161" customFormat="1" ht="36.75" customHeight="1">
      <c r="A502" s="1154" t="s">
        <v>1917</v>
      </c>
      <c r="B502" s="1155" t="s">
        <v>1279</v>
      </c>
      <c r="C502" s="1156" t="s">
        <v>3159</v>
      </c>
      <c r="D502" s="1157">
        <v>3828603000</v>
      </c>
      <c r="E502" s="1157"/>
      <c r="F502" s="1157"/>
      <c r="G502" s="1157"/>
      <c r="H502" s="1157">
        <v>115397000</v>
      </c>
      <c r="I502" s="1157">
        <v>62680000</v>
      </c>
      <c r="J502" s="1157">
        <v>62680000</v>
      </c>
      <c r="K502" s="1157"/>
      <c r="L502" s="1157"/>
      <c r="M502" s="1157">
        <v>52717000</v>
      </c>
      <c r="N502" s="1157"/>
      <c r="O502" s="1157"/>
      <c r="P502" s="1157"/>
      <c r="Q502" s="1157"/>
      <c r="R502" s="1157"/>
      <c r="S502" s="1157"/>
      <c r="T502" s="1157">
        <v>62680000</v>
      </c>
      <c r="U502" s="1157"/>
      <c r="V502" s="1157">
        <v>3891283000</v>
      </c>
      <c r="W502" s="1178">
        <f t="shared" si="21"/>
        <v>0</v>
      </c>
    </row>
    <row r="503" spans="1:23" s="1161" customFormat="1" ht="36.75" customHeight="1">
      <c r="A503" s="1154" t="s">
        <v>1918</v>
      </c>
      <c r="B503" s="1155" t="s">
        <v>1202</v>
      </c>
      <c r="C503" s="1156" t="s">
        <v>3160</v>
      </c>
      <c r="D503" s="1157">
        <v>3820709000</v>
      </c>
      <c r="E503" s="1157"/>
      <c r="F503" s="1157"/>
      <c r="G503" s="1157"/>
      <c r="H503" s="1157">
        <v>15291000</v>
      </c>
      <c r="I503" s="1157">
        <v>15291000</v>
      </c>
      <c r="J503" s="1157">
        <v>15291000</v>
      </c>
      <c r="K503" s="1157"/>
      <c r="L503" s="1157"/>
      <c r="M503" s="1157"/>
      <c r="N503" s="1157"/>
      <c r="O503" s="1157"/>
      <c r="P503" s="1157"/>
      <c r="Q503" s="1157"/>
      <c r="R503" s="1157"/>
      <c r="S503" s="1157"/>
      <c r="T503" s="1157">
        <v>15291000</v>
      </c>
      <c r="U503" s="1157"/>
      <c r="V503" s="1157">
        <v>3836000000</v>
      </c>
      <c r="W503" s="1178">
        <f t="shared" si="21"/>
        <v>0</v>
      </c>
    </row>
    <row r="504" spans="1:23" s="1161" customFormat="1" ht="36.75" customHeight="1">
      <c r="A504" s="1154" t="s">
        <v>1920</v>
      </c>
      <c r="B504" s="1155" t="s">
        <v>2219</v>
      </c>
      <c r="C504" s="1156" t="s">
        <v>3161</v>
      </c>
      <c r="D504" s="1157">
        <v>5264313000</v>
      </c>
      <c r="E504" s="1157"/>
      <c r="F504" s="1157"/>
      <c r="G504" s="1157"/>
      <c r="H504" s="1157">
        <v>111687000</v>
      </c>
      <c r="I504" s="1157">
        <v>8826400</v>
      </c>
      <c r="J504" s="1157">
        <v>8826400</v>
      </c>
      <c r="K504" s="1157"/>
      <c r="L504" s="1157"/>
      <c r="M504" s="1157">
        <v>102860600</v>
      </c>
      <c r="N504" s="1157"/>
      <c r="O504" s="1157"/>
      <c r="P504" s="1157"/>
      <c r="Q504" s="1157"/>
      <c r="R504" s="1157"/>
      <c r="S504" s="1157"/>
      <c r="T504" s="1157">
        <v>8826400</v>
      </c>
      <c r="U504" s="1157"/>
      <c r="V504" s="1157">
        <v>5273139400</v>
      </c>
      <c r="W504" s="1178">
        <f t="shared" si="21"/>
        <v>0</v>
      </c>
    </row>
    <row r="505" spans="1:23" s="1161" customFormat="1" ht="36.75" customHeight="1">
      <c r="A505" s="1154" t="s">
        <v>1922</v>
      </c>
      <c r="B505" s="1155" t="s">
        <v>1203</v>
      </c>
      <c r="C505" s="1156" t="s">
        <v>3162</v>
      </c>
      <c r="D505" s="1157">
        <v>3533895000</v>
      </c>
      <c r="E505" s="1157"/>
      <c r="F505" s="1157"/>
      <c r="G505" s="1157"/>
      <c r="H505" s="1157">
        <v>48178000</v>
      </c>
      <c r="I505" s="1157">
        <v>37829000</v>
      </c>
      <c r="J505" s="1157">
        <v>37829000</v>
      </c>
      <c r="K505" s="1157"/>
      <c r="L505" s="1157"/>
      <c r="M505" s="1157">
        <v>10349000</v>
      </c>
      <c r="N505" s="1157"/>
      <c r="O505" s="1157"/>
      <c r="P505" s="1157"/>
      <c r="Q505" s="1157"/>
      <c r="R505" s="1157"/>
      <c r="S505" s="1157"/>
      <c r="T505" s="1157">
        <v>37829000</v>
      </c>
      <c r="U505" s="1157"/>
      <c r="V505" s="1157">
        <v>3571724000</v>
      </c>
      <c r="W505" s="1178">
        <f t="shared" si="21"/>
        <v>0</v>
      </c>
    </row>
    <row r="506" spans="1:23" s="1161" customFormat="1" ht="36.75" customHeight="1">
      <c r="A506" s="1154" t="s">
        <v>1923</v>
      </c>
      <c r="B506" s="1155" t="s">
        <v>2316</v>
      </c>
      <c r="C506" s="1156" t="s">
        <v>3163</v>
      </c>
      <c r="D506" s="1157">
        <v>9131000</v>
      </c>
      <c r="E506" s="1157"/>
      <c r="F506" s="1157"/>
      <c r="G506" s="1157"/>
      <c r="H506" s="1157">
        <v>19869000</v>
      </c>
      <c r="I506" s="1157"/>
      <c r="J506" s="1157"/>
      <c r="K506" s="1157"/>
      <c r="L506" s="1157"/>
      <c r="M506" s="1157">
        <v>19869000</v>
      </c>
      <c r="N506" s="1157"/>
      <c r="O506" s="1157"/>
      <c r="P506" s="1157"/>
      <c r="Q506" s="1157"/>
      <c r="R506" s="1157"/>
      <c r="S506" s="1157"/>
      <c r="T506" s="1157"/>
      <c r="U506" s="1157"/>
      <c r="V506" s="1157">
        <v>9131000</v>
      </c>
      <c r="W506" s="1178">
        <f t="shared" si="21"/>
        <v>0</v>
      </c>
    </row>
    <row r="507" spans="1:23" s="1161" customFormat="1" ht="36.75" customHeight="1">
      <c r="A507" s="1154" t="s">
        <v>1924</v>
      </c>
      <c r="B507" s="1155" t="s">
        <v>1981</v>
      </c>
      <c r="C507" s="1156" t="s">
        <v>3164</v>
      </c>
      <c r="D507" s="1157">
        <v>1300000000</v>
      </c>
      <c r="E507" s="1157">
        <v>7195000</v>
      </c>
      <c r="F507" s="1157"/>
      <c r="G507" s="1157">
        <v>7195000</v>
      </c>
      <c r="H507" s="1157"/>
      <c r="I507" s="1157"/>
      <c r="J507" s="1157"/>
      <c r="K507" s="1157"/>
      <c r="L507" s="1157"/>
      <c r="M507" s="1157"/>
      <c r="N507" s="1157"/>
      <c r="O507" s="1157"/>
      <c r="P507" s="1157"/>
      <c r="Q507" s="1157"/>
      <c r="R507" s="1157"/>
      <c r="S507" s="1157"/>
      <c r="T507" s="1157">
        <v>7195000</v>
      </c>
      <c r="U507" s="1157"/>
      <c r="V507" s="1157">
        <v>1300000000</v>
      </c>
      <c r="W507" s="1178">
        <f t="shared" si="21"/>
        <v>0</v>
      </c>
    </row>
    <row r="508" spans="1:23" s="1161" customFormat="1" ht="36.75" customHeight="1">
      <c r="A508" s="1154" t="s">
        <v>1925</v>
      </c>
      <c r="B508" s="1155" t="s">
        <v>1976</v>
      </c>
      <c r="C508" s="1156" t="s">
        <v>3165</v>
      </c>
      <c r="D508" s="1157">
        <v>4355419000</v>
      </c>
      <c r="E508" s="1157">
        <v>409792000</v>
      </c>
      <c r="F508" s="1157">
        <v>0</v>
      </c>
      <c r="G508" s="1157">
        <v>359506000</v>
      </c>
      <c r="H508" s="1157">
        <v>499000000</v>
      </c>
      <c r="I508" s="1157">
        <v>499000000</v>
      </c>
      <c r="J508" s="1157">
        <v>499000000</v>
      </c>
      <c r="K508" s="1157">
        <v>0</v>
      </c>
      <c r="L508" s="1157">
        <v>0</v>
      </c>
      <c r="M508" s="1157">
        <v>0</v>
      </c>
      <c r="N508" s="1157">
        <v>0</v>
      </c>
      <c r="O508" s="1157">
        <v>0</v>
      </c>
      <c r="P508" s="1157">
        <v>0</v>
      </c>
      <c r="Q508" s="1157">
        <v>0</v>
      </c>
      <c r="R508" s="1157">
        <v>0</v>
      </c>
      <c r="S508" s="1157">
        <v>0</v>
      </c>
      <c r="T508" s="1157">
        <v>858506000</v>
      </c>
      <c r="U508" s="1157">
        <v>50286000</v>
      </c>
      <c r="V508" s="1157">
        <v>4854419000</v>
      </c>
      <c r="W508" s="1178">
        <f t="shared" si="21"/>
        <v>0</v>
      </c>
    </row>
    <row r="509" spans="1:23" s="1161" customFormat="1" ht="36.75" customHeight="1">
      <c r="A509" s="1154" t="s">
        <v>1926</v>
      </c>
      <c r="B509" s="1155" t="s">
        <v>1850</v>
      </c>
      <c r="C509" s="1156" t="s">
        <v>3166</v>
      </c>
      <c r="D509" s="1157"/>
      <c r="E509" s="1157"/>
      <c r="F509" s="1157"/>
      <c r="G509" s="1157"/>
      <c r="H509" s="1157">
        <v>228000000</v>
      </c>
      <c r="I509" s="1157">
        <v>228000000</v>
      </c>
      <c r="J509" s="1157">
        <v>228000000</v>
      </c>
      <c r="K509" s="1157"/>
      <c r="L509" s="1157"/>
      <c r="M509" s="1157"/>
      <c r="N509" s="1157"/>
      <c r="O509" s="1157"/>
      <c r="P509" s="1157"/>
      <c r="Q509" s="1157"/>
      <c r="R509" s="1157"/>
      <c r="S509" s="1157"/>
      <c r="T509" s="1157">
        <v>228000000</v>
      </c>
      <c r="U509" s="1157"/>
      <c r="V509" s="1157">
        <v>228000000</v>
      </c>
      <c r="W509" s="1178">
        <f t="shared" si="21"/>
        <v>0</v>
      </c>
    </row>
    <row r="510" spans="1:23" s="1161" customFormat="1" ht="36.75" customHeight="1">
      <c r="A510" s="1154" t="s">
        <v>1927</v>
      </c>
      <c r="B510" s="1155" t="s">
        <v>1988</v>
      </c>
      <c r="C510" s="1156" t="s">
        <v>3167</v>
      </c>
      <c r="D510" s="1157">
        <v>14400000000</v>
      </c>
      <c r="E510" s="1157">
        <v>688656480</v>
      </c>
      <c r="F510" s="1157"/>
      <c r="G510" s="1157">
        <v>597439515</v>
      </c>
      <c r="H510" s="1157">
        <v>1038405000</v>
      </c>
      <c r="I510" s="1157">
        <v>1038405000</v>
      </c>
      <c r="J510" s="1157">
        <v>1038405000</v>
      </c>
      <c r="K510" s="1157"/>
      <c r="L510" s="1157"/>
      <c r="M510" s="1157"/>
      <c r="N510" s="1157"/>
      <c r="O510" s="1157"/>
      <c r="P510" s="1157"/>
      <c r="Q510" s="1157"/>
      <c r="R510" s="1157"/>
      <c r="S510" s="1157"/>
      <c r="T510" s="1157">
        <v>1635844515</v>
      </c>
      <c r="U510" s="1157">
        <v>91216965</v>
      </c>
      <c r="V510" s="1157">
        <v>15438405000</v>
      </c>
      <c r="W510" s="1178">
        <f t="shared" si="21"/>
        <v>0</v>
      </c>
    </row>
    <row r="511" spans="1:23" s="1161" customFormat="1" ht="36.75" customHeight="1">
      <c r="A511" s="1154" t="s">
        <v>1928</v>
      </c>
      <c r="B511" s="1155" t="s">
        <v>1986</v>
      </c>
      <c r="C511" s="1156" t="s">
        <v>3168</v>
      </c>
      <c r="D511" s="1157">
        <v>1442810000</v>
      </c>
      <c r="E511" s="1157"/>
      <c r="F511" s="1157"/>
      <c r="G511" s="1157"/>
      <c r="H511" s="1157"/>
      <c r="I511" s="1157"/>
      <c r="J511" s="1157"/>
      <c r="K511" s="1157"/>
      <c r="L511" s="1157"/>
      <c r="M511" s="1157"/>
      <c r="N511" s="1157"/>
      <c r="O511" s="1157"/>
      <c r="P511" s="1157"/>
      <c r="Q511" s="1157"/>
      <c r="R511" s="1157"/>
      <c r="S511" s="1157"/>
      <c r="T511" s="1157"/>
      <c r="U511" s="1157"/>
      <c r="V511" s="1157">
        <v>1442810000</v>
      </c>
      <c r="W511" s="1178">
        <f t="shared" si="21"/>
        <v>0</v>
      </c>
    </row>
    <row r="512" spans="1:23" s="1161" customFormat="1" ht="36.75" customHeight="1">
      <c r="A512" s="1154" t="s">
        <v>1929</v>
      </c>
      <c r="B512" s="1155" t="s">
        <v>2341</v>
      </c>
      <c r="C512" s="1156" t="s">
        <v>3169</v>
      </c>
      <c r="D512" s="1157">
        <v>11000000000</v>
      </c>
      <c r="E512" s="1157">
        <v>150319000</v>
      </c>
      <c r="F512" s="1157"/>
      <c r="G512" s="1157">
        <v>150319000</v>
      </c>
      <c r="H512" s="1157"/>
      <c r="I512" s="1157"/>
      <c r="J512" s="1157"/>
      <c r="K512" s="1157"/>
      <c r="L512" s="1157"/>
      <c r="M512" s="1157"/>
      <c r="N512" s="1157"/>
      <c r="O512" s="1157"/>
      <c r="P512" s="1157"/>
      <c r="Q512" s="1157"/>
      <c r="R512" s="1157"/>
      <c r="S512" s="1157"/>
      <c r="T512" s="1157">
        <v>150319000</v>
      </c>
      <c r="U512" s="1157"/>
      <c r="V512" s="1157">
        <v>11000000000</v>
      </c>
      <c r="W512" s="1178">
        <f t="shared" si="21"/>
        <v>0</v>
      </c>
    </row>
    <row r="513" spans="1:23" s="1161" customFormat="1" ht="36.75" customHeight="1">
      <c r="A513" s="1154" t="s">
        <v>1931</v>
      </c>
      <c r="B513" s="1155" t="s">
        <v>2351</v>
      </c>
      <c r="C513" s="1156" t="s">
        <v>3170</v>
      </c>
      <c r="D513" s="1157"/>
      <c r="E513" s="1157"/>
      <c r="F513" s="1157"/>
      <c r="G513" s="1157"/>
      <c r="H513" s="1157">
        <v>4000000000</v>
      </c>
      <c r="I513" s="1157">
        <v>4000000000</v>
      </c>
      <c r="J513" s="1157">
        <v>4000000000</v>
      </c>
      <c r="K513" s="1157"/>
      <c r="L513" s="1157"/>
      <c r="M513" s="1157"/>
      <c r="N513" s="1157"/>
      <c r="O513" s="1157"/>
      <c r="P513" s="1157"/>
      <c r="Q513" s="1157"/>
      <c r="R513" s="1157"/>
      <c r="S513" s="1157"/>
      <c r="T513" s="1157">
        <v>4000000000</v>
      </c>
      <c r="U513" s="1157"/>
      <c r="V513" s="1157">
        <v>4000000000</v>
      </c>
      <c r="W513" s="1178">
        <f t="shared" si="21"/>
        <v>0</v>
      </c>
    </row>
    <row r="514" spans="1:23" s="1161" customFormat="1" ht="36.75" customHeight="1">
      <c r="A514" s="1154" t="s">
        <v>1932</v>
      </c>
      <c r="B514" s="1155" t="s">
        <v>2347</v>
      </c>
      <c r="C514" s="1156" t="s">
        <v>3171</v>
      </c>
      <c r="D514" s="1157">
        <v>10000000000</v>
      </c>
      <c r="E514" s="1157">
        <v>6491855000</v>
      </c>
      <c r="F514" s="1157">
        <v>0</v>
      </c>
      <c r="G514" s="1157">
        <v>6491855000</v>
      </c>
      <c r="H514" s="1157">
        <v>4500000000</v>
      </c>
      <c r="I514" s="1157">
        <v>4500000000</v>
      </c>
      <c r="J514" s="1157">
        <v>4500000000</v>
      </c>
      <c r="K514" s="1157">
        <v>0</v>
      </c>
      <c r="L514" s="1157">
        <v>0</v>
      </c>
      <c r="M514" s="1157">
        <v>0</v>
      </c>
      <c r="N514" s="1157">
        <v>0</v>
      </c>
      <c r="O514" s="1157">
        <v>0</v>
      </c>
      <c r="P514" s="1157">
        <v>0</v>
      </c>
      <c r="Q514" s="1157">
        <v>0</v>
      </c>
      <c r="R514" s="1157">
        <v>0</v>
      </c>
      <c r="S514" s="1157">
        <v>0</v>
      </c>
      <c r="T514" s="1157">
        <v>10991855000</v>
      </c>
      <c r="U514" s="1157">
        <v>0</v>
      </c>
      <c r="V514" s="1157">
        <v>14500000000</v>
      </c>
      <c r="W514" s="1178">
        <f t="shared" si="21"/>
        <v>0</v>
      </c>
    </row>
    <row r="515" spans="1:23" s="1161" customFormat="1" ht="36.75" customHeight="1">
      <c r="A515" s="1154" t="s">
        <v>1153</v>
      </c>
      <c r="B515" s="1155" t="s">
        <v>2348</v>
      </c>
      <c r="C515" s="1156" t="s">
        <v>3172</v>
      </c>
      <c r="D515" s="1157"/>
      <c r="E515" s="1157"/>
      <c r="F515" s="1157"/>
      <c r="G515" s="1157"/>
      <c r="H515" s="1157">
        <v>4500000000</v>
      </c>
      <c r="I515" s="1157">
        <v>4500000000</v>
      </c>
      <c r="J515" s="1157">
        <v>4500000000</v>
      </c>
      <c r="K515" s="1157"/>
      <c r="L515" s="1157"/>
      <c r="M515" s="1157"/>
      <c r="N515" s="1157"/>
      <c r="O515" s="1157"/>
      <c r="P515" s="1157"/>
      <c r="Q515" s="1157"/>
      <c r="R515" s="1157"/>
      <c r="S515" s="1157"/>
      <c r="T515" s="1157">
        <v>4500000000</v>
      </c>
      <c r="U515" s="1157"/>
      <c r="V515" s="1157">
        <v>4500000000</v>
      </c>
      <c r="W515" s="1178">
        <f t="shared" si="21"/>
        <v>0</v>
      </c>
    </row>
    <row r="516" spans="1:23" s="1161" customFormat="1" ht="36.75" customHeight="1">
      <c r="A516" s="1154" t="s">
        <v>1465</v>
      </c>
      <c r="B516" s="1155" t="s">
        <v>2342</v>
      </c>
      <c r="C516" s="1156" t="s">
        <v>3173</v>
      </c>
      <c r="D516" s="1157">
        <v>21801722000</v>
      </c>
      <c r="E516" s="1157"/>
      <c r="F516" s="1157"/>
      <c r="G516" s="1157"/>
      <c r="H516" s="1157">
        <v>2698278000</v>
      </c>
      <c r="I516" s="1157">
        <v>2045820000</v>
      </c>
      <c r="J516" s="1157">
        <v>1295820000</v>
      </c>
      <c r="K516" s="1157">
        <v>750000000</v>
      </c>
      <c r="L516" s="1157"/>
      <c r="M516" s="1157">
        <v>652458000</v>
      </c>
      <c r="N516" s="1157"/>
      <c r="O516" s="1157"/>
      <c r="P516" s="1157"/>
      <c r="Q516" s="1157"/>
      <c r="R516" s="1157"/>
      <c r="S516" s="1157"/>
      <c r="T516" s="1157">
        <v>1295820000</v>
      </c>
      <c r="U516" s="1157">
        <v>750000000</v>
      </c>
      <c r="V516" s="1157">
        <v>23847542000</v>
      </c>
      <c r="W516" s="1178">
        <f t="shared" si="21"/>
        <v>0</v>
      </c>
    </row>
    <row r="517" spans="1:23" s="1161" customFormat="1" ht="36.75" customHeight="1">
      <c r="A517" s="1154" t="s">
        <v>369</v>
      </c>
      <c r="B517" s="1155" t="s">
        <v>2359</v>
      </c>
      <c r="C517" s="1156" t="s">
        <v>3174</v>
      </c>
      <c r="D517" s="1157">
        <v>2131711000</v>
      </c>
      <c r="E517" s="1157">
        <v>370000000</v>
      </c>
      <c r="F517" s="1157"/>
      <c r="G517" s="1157">
        <v>370000000</v>
      </c>
      <c r="H517" s="1157">
        <v>1868289000</v>
      </c>
      <c r="I517" s="1157">
        <v>1590456000</v>
      </c>
      <c r="J517" s="1157">
        <v>1590456000</v>
      </c>
      <c r="K517" s="1157"/>
      <c r="L517" s="1157"/>
      <c r="M517" s="1157">
        <v>277833000</v>
      </c>
      <c r="N517" s="1157"/>
      <c r="O517" s="1157"/>
      <c r="P517" s="1157"/>
      <c r="Q517" s="1157"/>
      <c r="R517" s="1157"/>
      <c r="S517" s="1157"/>
      <c r="T517" s="1157">
        <v>1960456000</v>
      </c>
      <c r="U517" s="1157"/>
      <c r="V517" s="1157">
        <v>3722167000</v>
      </c>
      <c r="W517" s="1178">
        <f t="shared" si="21"/>
        <v>0</v>
      </c>
    </row>
    <row r="518" spans="1:23" s="1161" customFormat="1" ht="36.75" customHeight="1">
      <c r="A518" s="1154" t="s">
        <v>1492</v>
      </c>
      <c r="B518" s="1155" t="s">
        <v>2358</v>
      </c>
      <c r="C518" s="1156" t="s">
        <v>3175</v>
      </c>
      <c r="D518" s="1157">
        <v>2451779000</v>
      </c>
      <c r="E518" s="1157"/>
      <c r="F518" s="1157"/>
      <c r="G518" s="1157"/>
      <c r="H518" s="1157">
        <v>548221000</v>
      </c>
      <c r="I518" s="1157">
        <v>396271000</v>
      </c>
      <c r="J518" s="1157">
        <v>396271000</v>
      </c>
      <c r="K518" s="1157"/>
      <c r="L518" s="1157"/>
      <c r="M518" s="1157">
        <v>151950000</v>
      </c>
      <c r="N518" s="1157"/>
      <c r="O518" s="1157"/>
      <c r="P518" s="1157"/>
      <c r="Q518" s="1157"/>
      <c r="R518" s="1157"/>
      <c r="S518" s="1157"/>
      <c r="T518" s="1157">
        <v>396271000</v>
      </c>
      <c r="U518" s="1157"/>
      <c r="V518" s="1157">
        <v>2848050000</v>
      </c>
      <c r="W518" s="1178">
        <f t="shared" si="21"/>
        <v>0</v>
      </c>
    </row>
    <row r="519" spans="1:23" s="1161" customFormat="1" ht="36.75" customHeight="1">
      <c r="A519" s="1154" t="s">
        <v>1933</v>
      </c>
      <c r="B519" s="1155" t="s">
        <v>2363</v>
      </c>
      <c r="C519" s="1156" t="s">
        <v>3176</v>
      </c>
      <c r="D519" s="1157">
        <v>2000000000</v>
      </c>
      <c r="E519" s="1157">
        <v>417959000</v>
      </c>
      <c r="F519" s="1157"/>
      <c r="G519" s="1157">
        <v>340304000</v>
      </c>
      <c r="H519" s="1157"/>
      <c r="I519" s="1157"/>
      <c r="J519" s="1157"/>
      <c r="K519" s="1157"/>
      <c r="L519" s="1157"/>
      <c r="M519" s="1157"/>
      <c r="N519" s="1157"/>
      <c r="O519" s="1157"/>
      <c r="P519" s="1157"/>
      <c r="Q519" s="1157"/>
      <c r="R519" s="1157"/>
      <c r="S519" s="1157"/>
      <c r="T519" s="1157">
        <v>340304000</v>
      </c>
      <c r="U519" s="1157">
        <v>77655000</v>
      </c>
      <c r="V519" s="1157">
        <v>2000000000</v>
      </c>
      <c r="W519" s="1178">
        <f t="shared" si="21"/>
        <v>0</v>
      </c>
    </row>
    <row r="520" spans="1:23" s="1161" customFormat="1" ht="36.75" customHeight="1">
      <c r="A520" s="1154" t="s">
        <v>1934</v>
      </c>
      <c r="B520" s="1155" t="s">
        <v>2365</v>
      </c>
      <c r="C520" s="1156" t="s">
        <v>3177</v>
      </c>
      <c r="D520" s="1157">
        <v>1700000000</v>
      </c>
      <c r="E520" s="1157">
        <v>100000000</v>
      </c>
      <c r="F520" s="1157"/>
      <c r="G520" s="1157">
        <v>100000000</v>
      </c>
      <c r="H520" s="1157"/>
      <c r="I520" s="1157"/>
      <c r="J520" s="1157"/>
      <c r="K520" s="1157"/>
      <c r="L520" s="1157"/>
      <c r="M520" s="1157"/>
      <c r="N520" s="1157"/>
      <c r="O520" s="1157"/>
      <c r="P520" s="1157"/>
      <c r="Q520" s="1157"/>
      <c r="R520" s="1157"/>
      <c r="S520" s="1157"/>
      <c r="T520" s="1157">
        <v>100000000</v>
      </c>
      <c r="U520" s="1157"/>
      <c r="V520" s="1157">
        <v>1700000000</v>
      </c>
      <c r="W520" s="1178">
        <f t="shared" si="21"/>
        <v>0</v>
      </c>
    </row>
    <row r="521" spans="1:23" s="1161" customFormat="1" ht="36.75" customHeight="1">
      <c r="A521" s="1154" t="s">
        <v>1935</v>
      </c>
      <c r="B521" s="1155" t="s">
        <v>2361</v>
      </c>
      <c r="C521" s="1156" t="s">
        <v>3178</v>
      </c>
      <c r="D521" s="1157">
        <v>4689754000</v>
      </c>
      <c r="E521" s="1157">
        <v>4062606000</v>
      </c>
      <c r="F521" s="1157"/>
      <c r="G521" s="1157">
        <v>1552581000</v>
      </c>
      <c r="H521" s="1157">
        <v>6452246000</v>
      </c>
      <c r="I521" s="1157">
        <v>1748291000</v>
      </c>
      <c r="J521" s="1157">
        <v>1748291000</v>
      </c>
      <c r="K521" s="1157"/>
      <c r="L521" s="1179"/>
      <c r="M521" s="1157">
        <v>4703955000</v>
      </c>
      <c r="N521" s="1157"/>
      <c r="O521" s="1157"/>
      <c r="P521" s="1157"/>
      <c r="Q521" s="1157"/>
      <c r="R521" s="1157"/>
      <c r="S521" s="1157"/>
      <c r="T521" s="1157">
        <v>3300872000</v>
      </c>
      <c r="U521" s="1157">
        <v>2510025000</v>
      </c>
      <c r="V521" s="1157">
        <v>6438045000</v>
      </c>
      <c r="W521" s="1178">
        <f t="shared" si="21"/>
        <v>0</v>
      </c>
    </row>
    <row r="522" spans="1:23" s="1161" customFormat="1" ht="36.75" customHeight="1">
      <c r="A522" s="1154" t="s">
        <v>1936</v>
      </c>
      <c r="B522" s="1155" t="s">
        <v>2366</v>
      </c>
      <c r="C522" s="1156" t="s">
        <v>3179</v>
      </c>
      <c r="D522" s="1157">
        <v>4938276246</v>
      </c>
      <c r="E522" s="1157">
        <v>242419600</v>
      </c>
      <c r="F522" s="1157"/>
      <c r="G522" s="1157">
        <v>242419600</v>
      </c>
      <c r="H522" s="1157"/>
      <c r="I522" s="1157"/>
      <c r="J522" s="1157"/>
      <c r="K522" s="1157"/>
      <c r="L522" s="1157"/>
      <c r="M522" s="1157"/>
      <c r="N522" s="1157"/>
      <c r="O522" s="1157"/>
      <c r="P522" s="1157"/>
      <c r="Q522" s="1157"/>
      <c r="R522" s="1157"/>
      <c r="S522" s="1157"/>
      <c r="T522" s="1157">
        <v>242419600</v>
      </c>
      <c r="U522" s="1157"/>
      <c r="V522" s="1157">
        <v>4938276246</v>
      </c>
      <c r="W522" s="1178">
        <f t="shared" si="21"/>
        <v>0</v>
      </c>
    </row>
    <row r="523" spans="1:23" s="1161" customFormat="1" ht="36.75" customHeight="1">
      <c r="A523" s="1154" t="s">
        <v>1937</v>
      </c>
      <c r="B523" s="1155" t="s">
        <v>2355</v>
      </c>
      <c r="C523" s="1156" t="s">
        <v>3180</v>
      </c>
      <c r="D523" s="1157">
        <v>7000000000</v>
      </c>
      <c r="E523" s="1157">
        <v>725442000</v>
      </c>
      <c r="F523" s="1157"/>
      <c r="G523" s="1157">
        <v>725442000</v>
      </c>
      <c r="H523" s="1157"/>
      <c r="I523" s="1157"/>
      <c r="J523" s="1157"/>
      <c r="K523" s="1157"/>
      <c r="L523" s="1157"/>
      <c r="M523" s="1157"/>
      <c r="N523" s="1157"/>
      <c r="O523" s="1157"/>
      <c r="P523" s="1157"/>
      <c r="Q523" s="1157"/>
      <c r="R523" s="1157"/>
      <c r="S523" s="1157"/>
      <c r="T523" s="1157">
        <v>725442000</v>
      </c>
      <c r="U523" s="1157"/>
      <c r="V523" s="1157">
        <v>7000000000</v>
      </c>
      <c r="W523" s="1178">
        <f t="shared" ref="W523:W586" si="22">N523-O523-R523-S523</f>
        <v>0</v>
      </c>
    </row>
    <row r="524" spans="1:23" s="1161" customFormat="1" ht="36.75" customHeight="1">
      <c r="A524" s="1154" t="s">
        <v>1938</v>
      </c>
      <c r="B524" s="1155" t="s">
        <v>2364</v>
      </c>
      <c r="C524" s="1156" t="s">
        <v>3181</v>
      </c>
      <c r="D524" s="1157">
        <v>684307000</v>
      </c>
      <c r="E524" s="1157"/>
      <c r="F524" s="1157"/>
      <c r="G524" s="1157"/>
      <c r="H524" s="1157">
        <v>30293000</v>
      </c>
      <c r="I524" s="1157">
        <v>30260000</v>
      </c>
      <c r="J524" s="1157">
        <v>30260000</v>
      </c>
      <c r="K524" s="1157"/>
      <c r="L524" s="1157"/>
      <c r="M524" s="1157">
        <v>33000</v>
      </c>
      <c r="N524" s="1157"/>
      <c r="O524" s="1157"/>
      <c r="P524" s="1157"/>
      <c r="Q524" s="1157"/>
      <c r="R524" s="1157"/>
      <c r="S524" s="1157"/>
      <c r="T524" s="1157">
        <v>30260000</v>
      </c>
      <c r="U524" s="1157"/>
      <c r="V524" s="1157">
        <v>714567000</v>
      </c>
      <c r="W524" s="1178">
        <f t="shared" si="22"/>
        <v>0</v>
      </c>
    </row>
    <row r="525" spans="1:23" s="1161" customFormat="1" ht="36.75" customHeight="1">
      <c r="A525" s="1154" t="s">
        <v>1939</v>
      </c>
      <c r="B525" s="1155" t="s">
        <v>2353</v>
      </c>
      <c r="C525" s="1156" t="s">
        <v>3182</v>
      </c>
      <c r="D525" s="1157">
        <v>1174074800</v>
      </c>
      <c r="E525" s="1157"/>
      <c r="F525" s="1157"/>
      <c r="G525" s="1157"/>
      <c r="H525" s="1157">
        <v>45925200</v>
      </c>
      <c r="I525" s="1157">
        <v>6252800</v>
      </c>
      <c r="J525" s="1157">
        <v>6252800</v>
      </c>
      <c r="K525" s="1157"/>
      <c r="L525" s="1157"/>
      <c r="M525" s="1157">
        <v>39672400</v>
      </c>
      <c r="N525" s="1157"/>
      <c r="O525" s="1157"/>
      <c r="P525" s="1157"/>
      <c r="Q525" s="1157"/>
      <c r="R525" s="1157"/>
      <c r="S525" s="1157"/>
      <c r="T525" s="1157">
        <v>6252800</v>
      </c>
      <c r="U525" s="1157"/>
      <c r="V525" s="1157">
        <v>1180327600</v>
      </c>
      <c r="W525" s="1178">
        <f t="shared" si="22"/>
        <v>0</v>
      </c>
    </row>
    <row r="526" spans="1:23" s="1161" customFormat="1" ht="36.75" customHeight="1">
      <c r="A526" s="1154" t="s">
        <v>1570</v>
      </c>
      <c r="B526" s="1155" t="s">
        <v>2360</v>
      </c>
      <c r="C526" s="1156" t="s">
        <v>3183</v>
      </c>
      <c r="D526" s="1157">
        <v>630007000</v>
      </c>
      <c r="E526" s="1157"/>
      <c r="F526" s="1157"/>
      <c r="G526" s="1157"/>
      <c r="H526" s="1157">
        <v>19993000</v>
      </c>
      <c r="I526" s="1157">
        <v>2844000</v>
      </c>
      <c r="J526" s="1157">
        <v>2844000</v>
      </c>
      <c r="K526" s="1157"/>
      <c r="L526" s="1157"/>
      <c r="M526" s="1157">
        <v>17149000</v>
      </c>
      <c r="N526" s="1157"/>
      <c r="O526" s="1157"/>
      <c r="P526" s="1157"/>
      <c r="Q526" s="1157"/>
      <c r="R526" s="1157"/>
      <c r="S526" s="1157"/>
      <c r="T526" s="1157">
        <v>2844000</v>
      </c>
      <c r="U526" s="1157"/>
      <c r="V526" s="1157">
        <v>632851000</v>
      </c>
      <c r="W526" s="1178">
        <f t="shared" si="22"/>
        <v>0</v>
      </c>
    </row>
    <row r="527" spans="1:23" s="1161" customFormat="1" ht="36.75" customHeight="1">
      <c r="A527" s="1154" t="s">
        <v>1940</v>
      </c>
      <c r="B527" s="1155" t="s">
        <v>2362</v>
      </c>
      <c r="C527" s="1156" t="s">
        <v>3184</v>
      </c>
      <c r="D527" s="1157">
        <v>3441721000</v>
      </c>
      <c r="E527" s="1157">
        <v>2932000000</v>
      </c>
      <c r="F527" s="1157"/>
      <c r="G527" s="1157">
        <v>1199210578</v>
      </c>
      <c r="H527" s="1157">
        <v>5402513000</v>
      </c>
      <c r="I527" s="1157">
        <v>2012458934</v>
      </c>
      <c r="J527" s="1157">
        <v>2012458934</v>
      </c>
      <c r="K527" s="1157"/>
      <c r="L527" s="1179"/>
      <c r="M527" s="1157">
        <v>3390054066</v>
      </c>
      <c r="N527" s="1157"/>
      <c r="O527" s="1157"/>
      <c r="P527" s="1157"/>
      <c r="Q527" s="1157"/>
      <c r="R527" s="1157"/>
      <c r="S527" s="1157"/>
      <c r="T527" s="1157">
        <v>3211669512</v>
      </c>
      <c r="U527" s="1157">
        <v>1732789422</v>
      </c>
      <c r="V527" s="1157">
        <v>5454179934</v>
      </c>
      <c r="W527" s="1178">
        <f t="shared" si="22"/>
        <v>0</v>
      </c>
    </row>
    <row r="528" spans="1:23" s="1161" customFormat="1" ht="36.75" customHeight="1">
      <c r="A528" s="1154" t="s">
        <v>1941</v>
      </c>
      <c r="B528" s="1155" t="s">
        <v>2354</v>
      </c>
      <c r="C528" s="1156" t="s">
        <v>3185</v>
      </c>
      <c r="D528" s="1157">
        <v>1753661600</v>
      </c>
      <c r="E528" s="1157">
        <v>86471600</v>
      </c>
      <c r="F528" s="1157"/>
      <c r="G528" s="1157">
        <v>86471600</v>
      </c>
      <c r="H528" s="1157">
        <v>81738400</v>
      </c>
      <c r="I528" s="1157">
        <v>71677000</v>
      </c>
      <c r="J528" s="1157">
        <v>71677000</v>
      </c>
      <c r="K528" s="1157"/>
      <c r="L528" s="1157"/>
      <c r="M528" s="1157">
        <v>10061400</v>
      </c>
      <c r="N528" s="1157"/>
      <c r="O528" s="1157"/>
      <c r="P528" s="1157"/>
      <c r="Q528" s="1157"/>
      <c r="R528" s="1157"/>
      <c r="S528" s="1157"/>
      <c r="T528" s="1157">
        <v>158148600</v>
      </c>
      <c r="U528" s="1157"/>
      <c r="V528" s="1157">
        <v>1825338600</v>
      </c>
      <c r="W528" s="1178">
        <f t="shared" si="22"/>
        <v>0</v>
      </c>
    </row>
    <row r="529" spans="1:23" s="1161" customFormat="1" ht="36.75" customHeight="1">
      <c r="A529" s="1154" t="s">
        <v>1942</v>
      </c>
      <c r="B529" s="1155" t="s">
        <v>2317</v>
      </c>
      <c r="C529" s="1156" t="s">
        <v>3186</v>
      </c>
      <c r="D529" s="1157"/>
      <c r="E529" s="1157"/>
      <c r="F529" s="1157"/>
      <c r="G529" s="1157"/>
      <c r="H529" s="1157">
        <v>496000000</v>
      </c>
      <c r="I529" s="1157">
        <v>496000000</v>
      </c>
      <c r="J529" s="1157">
        <v>496000000</v>
      </c>
      <c r="K529" s="1157"/>
      <c r="L529" s="1157"/>
      <c r="M529" s="1157"/>
      <c r="N529" s="1157"/>
      <c r="O529" s="1157"/>
      <c r="P529" s="1157"/>
      <c r="Q529" s="1157"/>
      <c r="R529" s="1157"/>
      <c r="S529" s="1157"/>
      <c r="T529" s="1157">
        <v>496000000</v>
      </c>
      <c r="U529" s="1157"/>
      <c r="V529" s="1157">
        <v>496000000</v>
      </c>
      <c r="W529" s="1178">
        <f t="shared" si="22"/>
        <v>0</v>
      </c>
    </row>
    <row r="530" spans="1:23" s="1161" customFormat="1" ht="36.75" customHeight="1">
      <c r="A530" s="1154" t="s">
        <v>1943</v>
      </c>
      <c r="B530" s="1155" t="s">
        <v>2349</v>
      </c>
      <c r="C530" s="1156" t="s">
        <v>3187</v>
      </c>
      <c r="D530" s="1157"/>
      <c r="E530" s="1157"/>
      <c r="F530" s="1157"/>
      <c r="G530" s="1157"/>
      <c r="H530" s="1157">
        <v>4500000000</v>
      </c>
      <c r="I530" s="1157">
        <v>4500000000</v>
      </c>
      <c r="J530" s="1157">
        <v>4276000000</v>
      </c>
      <c r="K530" s="1157">
        <v>224000000</v>
      </c>
      <c r="L530" s="1157"/>
      <c r="M530" s="1157"/>
      <c r="N530" s="1157"/>
      <c r="O530" s="1157"/>
      <c r="P530" s="1157"/>
      <c r="Q530" s="1157"/>
      <c r="R530" s="1157"/>
      <c r="S530" s="1157"/>
      <c r="T530" s="1157">
        <v>4276000000</v>
      </c>
      <c r="U530" s="1157">
        <v>224000000</v>
      </c>
      <c r="V530" s="1157">
        <v>4500000000</v>
      </c>
      <c r="W530" s="1178">
        <f t="shared" si="22"/>
        <v>0</v>
      </c>
    </row>
    <row r="531" spans="1:23" s="1161" customFormat="1" ht="36.75" customHeight="1">
      <c r="A531" s="1154" t="s">
        <v>1944</v>
      </c>
      <c r="B531" s="1155" t="s">
        <v>2304</v>
      </c>
      <c r="C531" s="1156" t="s">
        <v>3188</v>
      </c>
      <c r="D531" s="1157"/>
      <c r="E531" s="1157"/>
      <c r="F531" s="1157"/>
      <c r="G531" s="1157"/>
      <c r="H531" s="1157">
        <v>350000000</v>
      </c>
      <c r="I531" s="1157">
        <v>350000000</v>
      </c>
      <c r="J531" s="1157">
        <v>350000000</v>
      </c>
      <c r="K531" s="1157"/>
      <c r="L531" s="1157"/>
      <c r="M531" s="1157"/>
      <c r="N531" s="1157"/>
      <c r="O531" s="1157"/>
      <c r="P531" s="1157"/>
      <c r="Q531" s="1157"/>
      <c r="R531" s="1157"/>
      <c r="S531" s="1157"/>
      <c r="T531" s="1157">
        <v>350000000</v>
      </c>
      <c r="U531" s="1157"/>
      <c r="V531" s="1157">
        <v>350000000</v>
      </c>
      <c r="W531" s="1178">
        <f t="shared" si="22"/>
        <v>0</v>
      </c>
    </row>
    <row r="532" spans="1:23" s="1161" customFormat="1" ht="36.75" customHeight="1">
      <c r="A532" s="1154" t="s">
        <v>1945</v>
      </c>
      <c r="B532" s="1155" t="s">
        <v>2301</v>
      </c>
      <c r="C532" s="1156" t="s">
        <v>3189</v>
      </c>
      <c r="D532" s="1157"/>
      <c r="E532" s="1157"/>
      <c r="F532" s="1157"/>
      <c r="G532" s="1157"/>
      <c r="H532" s="1157">
        <v>8000000000</v>
      </c>
      <c r="I532" s="1157"/>
      <c r="J532" s="1157"/>
      <c r="K532" s="1157"/>
      <c r="L532" s="1157"/>
      <c r="M532" s="1157">
        <v>8000000000</v>
      </c>
      <c r="N532" s="1157"/>
      <c r="O532" s="1157"/>
      <c r="P532" s="1157"/>
      <c r="Q532" s="1157"/>
      <c r="R532" s="1157"/>
      <c r="S532" s="1157"/>
      <c r="T532" s="1157"/>
      <c r="U532" s="1157"/>
      <c r="V532" s="1157"/>
      <c r="W532" s="1178">
        <f t="shared" si="22"/>
        <v>0</v>
      </c>
    </row>
    <row r="533" spans="1:23" s="1161" customFormat="1" ht="36.75" customHeight="1">
      <c r="A533" s="1154" t="s">
        <v>1946</v>
      </c>
      <c r="B533" s="1155" t="s">
        <v>2303</v>
      </c>
      <c r="C533" s="1156" t="s">
        <v>3190</v>
      </c>
      <c r="D533" s="1157"/>
      <c r="E533" s="1157"/>
      <c r="F533" s="1157"/>
      <c r="G533" s="1157"/>
      <c r="H533" s="1157">
        <v>250000000</v>
      </c>
      <c r="I533" s="1157">
        <v>249692000</v>
      </c>
      <c r="J533" s="1157">
        <v>249692000</v>
      </c>
      <c r="K533" s="1157"/>
      <c r="L533" s="1157"/>
      <c r="M533" s="1157">
        <v>308000</v>
      </c>
      <c r="N533" s="1157"/>
      <c r="O533" s="1157"/>
      <c r="P533" s="1157"/>
      <c r="Q533" s="1157"/>
      <c r="R533" s="1157"/>
      <c r="S533" s="1157"/>
      <c r="T533" s="1157">
        <v>249692000</v>
      </c>
      <c r="U533" s="1157"/>
      <c r="V533" s="1157">
        <v>249692000</v>
      </c>
      <c r="W533" s="1178">
        <f t="shared" si="22"/>
        <v>0</v>
      </c>
    </row>
    <row r="534" spans="1:23" s="1161" customFormat="1" ht="52.5" customHeight="1">
      <c r="A534" s="1154" t="s">
        <v>1947</v>
      </c>
      <c r="B534" s="1155" t="s">
        <v>2302</v>
      </c>
      <c r="C534" s="1156" t="s">
        <v>3191</v>
      </c>
      <c r="D534" s="1157"/>
      <c r="E534" s="1157"/>
      <c r="F534" s="1157"/>
      <c r="G534" s="1157"/>
      <c r="H534" s="1157">
        <v>500000000</v>
      </c>
      <c r="I534" s="1157">
        <v>498209999</v>
      </c>
      <c r="J534" s="1157">
        <v>498209999</v>
      </c>
      <c r="K534" s="1157"/>
      <c r="L534" s="1157"/>
      <c r="M534" s="1157">
        <v>1790001</v>
      </c>
      <c r="N534" s="1157"/>
      <c r="O534" s="1157"/>
      <c r="P534" s="1157"/>
      <c r="Q534" s="1157"/>
      <c r="R534" s="1157"/>
      <c r="S534" s="1157"/>
      <c r="T534" s="1157">
        <v>498209999</v>
      </c>
      <c r="U534" s="1157"/>
      <c r="V534" s="1157">
        <v>498209999</v>
      </c>
      <c r="W534" s="1178">
        <f t="shared" si="22"/>
        <v>0</v>
      </c>
    </row>
    <row r="535" spans="1:23" s="1161" customFormat="1" ht="36.75" customHeight="1">
      <c r="A535" s="1154" t="s">
        <v>1948</v>
      </c>
      <c r="B535" s="1155" t="s">
        <v>2350</v>
      </c>
      <c r="C535" s="1156" t="s">
        <v>3192</v>
      </c>
      <c r="D535" s="1157"/>
      <c r="E535" s="1157"/>
      <c r="F535" s="1157"/>
      <c r="G535" s="1157"/>
      <c r="H535" s="1157">
        <v>4000000000</v>
      </c>
      <c r="I535" s="1157">
        <v>4000000000</v>
      </c>
      <c r="J535" s="1157">
        <v>1422840203</v>
      </c>
      <c r="K535" s="1157">
        <v>2577159797</v>
      </c>
      <c r="L535" s="1157"/>
      <c r="M535" s="1157"/>
      <c r="N535" s="1157"/>
      <c r="O535" s="1157"/>
      <c r="P535" s="1157"/>
      <c r="Q535" s="1157"/>
      <c r="R535" s="1157"/>
      <c r="S535" s="1157"/>
      <c r="T535" s="1157">
        <v>1422840203</v>
      </c>
      <c r="U535" s="1157">
        <v>2577159797</v>
      </c>
      <c r="V535" s="1157">
        <v>4000000000</v>
      </c>
      <c r="W535" s="1178">
        <f t="shared" si="22"/>
        <v>0</v>
      </c>
    </row>
    <row r="536" spans="1:23" s="1161" customFormat="1" ht="36.75" customHeight="1">
      <c r="A536" s="1154" t="s">
        <v>955</v>
      </c>
      <c r="B536" s="1155" t="s">
        <v>3193</v>
      </c>
      <c r="C536" s="1156" t="s">
        <v>3194</v>
      </c>
      <c r="D536" s="1157"/>
      <c r="E536" s="1157"/>
      <c r="F536" s="1157"/>
      <c r="G536" s="1157"/>
      <c r="H536" s="1157">
        <v>3500000000</v>
      </c>
      <c r="I536" s="1157">
        <v>3468844500</v>
      </c>
      <c r="J536" s="1157">
        <v>3468844500</v>
      </c>
      <c r="K536" s="1157"/>
      <c r="L536" s="1157"/>
      <c r="M536" s="1157">
        <v>31155500</v>
      </c>
      <c r="N536" s="1157"/>
      <c r="O536" s="1157"/>
      <c r="P536" s="1157"/>
      <c r="Q536" s="1157"/>
      <c r="R536" s="1157"/>
      <c r="S536" s="1157"/>
      <c r="T536" s="1157">
        <v>3468844500</v>
      </c>
      <c r="U536" s="1157"/>
      <c r="V536" s="1157">
        <v>3468844500</v>
      </c>
      <c r="W536" s="1178">
        <f t="shared" si="22"/>
        <v>0</v>
      </c>
    </row>
    <row r="537" spans="1:23" s="1161" customFormat="1" ht="36.75" customHeight="1">
      <c r="A537" s="1154" t="s">
        <v>1949</v>
      </c>
      <c r="B537" s="1155" t="s">
        <v>3195</v>
      </c>
      <c r="C537" s="1156" t="s">
        <v>3196</v>
      </c>
      <c r="D537" s="1157"/>
      <c r="E537" s="1157"/>
      <c r="F537" s="1157"/>
      <c r="G537" s="1157"/>
      <c r="H537" s="1157">
        <v>8000000000</v>
      </c>
      <c r="I537" s="1157">
        <v>6299588900</v>
      </c>
      <c r="J537" s="1157">
        <v>3174905800</v>
      </c>
      <c r="K537" s="1157">
        <v>3124683100</v>
      </c>
      <c r="L537" s="1157">
        <v>1700411100</v>
      </c>
      <c r="M537" s="1158"/>
      <c r="N537" s="1157"/>
      <c r="O537" s="1157"/>
      <c r="P537" s="1157"/>
      <c r="Q537" s="1157"/>
      <c r="R537" s="1157"/>
      <c r="S537" s="1157"/>
      <c r="T537" s="1157">
        <v>3174905800</v>
      </c>
      <c r="U537" s="1157">
        <v>3124683100</v>
      </c>
      <c r="V537" s="1157">
        <v>6299588900</v>
      </c>
      <c r="W537" s="1178">
        <f t="shared" si="22"/>
        <v>0</v>
      </c>
    </row>
    <row r="538" spans="1:23" s="1161" customFormat="1" ht="36.75" customHeight="1">
      <c r="A538" s="1154" t="s">
        <v>956</v>
      </c>
      <c r="B538" s="1155" t="s">
        <v>3197</v>
      </c>
      <c r="C538" s="1156" t="s">
        <v>3198</v>
      </c>
      <c r="D538" s="1157"/>
      <c r="E538" s="1157"/>
      <c r="F538" s="1157"/>
      <c r="G538" s="1157"/>
      <c r="H538" s="1157">
        <v>20000000000</v>
      </c>
      <c r="I538" s="1157">
        <v>19316408000</v>
      </c>
      <c r="J538" s="1157">
        <v>19316408000</v>
      </c>
      <c r="K538" s="1157"/>
      <c r="L538" s="1157"/>
      <c r="M538" s="1157">
        <v>683592000</v>
      </c>
      <c r="N538" s="1157"/>
      <c r="O538" s="1157"/>
      <c r="P538" s="1157"/>
      <c r="Q538" s="1157"/>
      <c r="R538" s="1157"/>
      <c r="S538" s="1157"/>
      <c r="T538" s="1157">
        <v>19316408000</v>
      </c>
      <c r="U538" s="1157"/>
      <c r="V538" s="1157">
        <v>19316408000</v>
      </c>
      <c r="W538" s="1178">
        <f t="shared" si="22"/>
        <v>0</v>
      </c>
    </row>
    <row r="539" spans="1:23" s="1161" customFormat="1" ht="36.75" customHeight="1">
      <c r="A539" s="1154" t="s">
        <v>352</v>
      </c>
      <c r="B539" s="1155" t="s">
        <v>3199</v>
      </c>
      <c r="C539" s="1156" t="s">
        <v>3200</v>
      </c>
      <c r="D539" s="1157"/>
      <c r="E539" s="1157"/>
      <c r="F539" s="1157"/>
      <c r="G539" s="1157"/>
      <c r="H539" s="1157">
        <v>5330000000</v>
      </c>
      <c r="I539" s="1157">
        <v>5301532262</v>
      </c>
      <c r="J539" s="1157">
        <v>5301532262</v>
      </c>
      <c r="K539" s="1157"/>
      <c r="L539" s="1157"/>
      <c r="M539" s="1157">
        <v>28467738</v>
      </c>
      <c r="N539" s="1157"/>
      <c r="O539" s="1157"/>
      <c r="P539" s="1157"/>
      <c r="Q539" s="1157"/>
      <c r="R539" s="1157"/>
      <c r="S539" s="1157"/>
      <c r="T539" s="1157">
        <v>5301532262</v>
      </c>
      <c r="U539" s="1157"/>
      <c r="V539" s="1157">
        <v>5301532262</v>
      </c>
      <c r="W539" s="1178">
        <f t="shared" si="22"/>
        <v>0</v>
      </c>
    </row>
    <row r="540" spans="1:23" s="1161" customFormat="1" ht="36.75" customHeight="1">
      <c r="A540" s="1154" t="s">
        <v>1950</v>
      </c>
      <c r="B540" s="1155" t="s">
        <v>3201</v>
      </c>
      <c r="C540" s="1156" t="s">
        <v>3202</v>
      </c>
      <c r="D540" s="1157"/>
      <c r="E540" s="1157"/>
      <c r="F540" s="1157"/>
      <c r="G540" s="1157"/>
      <c r="H540" s="1157">
        <v>6000000000</v>
      </c>
      <c r="I540" s="1157">
        <v>5939875000</v>
      </c>
      <c r="J540" s="1157">
        <v>5939875000</v>
      </c>
      <c r="K540" s="1157"/>
      <c r="L540" s="1157"/>
      <c r="M540" s="1157">
        <v>60125000</v>
      </c>
      <c r="N540" s="1157"/>
      <c r="O540" s="1157"/>
      <c r="P540" s="1157"/>
      <c r="Q540" s="1157"/>
      <c r="R540" s="1157"/>
      <c r="S540" s="1157"/>
      <c r="T540" s="1157">
        <v>5939875000</v>
      </c>
      <c r="U540" s="1157"/>
      <c r="V540" s="1157">
        <v>5939875000</v>
      </c>
      <c r="W540" s="1178">
        <f t="shared" si="22"/>
        <v>0</v>
      </c>
    </row>
    <row r="541" spans="1:23" s="1161" customFormat="1" ht="36.75" customHeight="1">
      <c r="A541" s="1154" t="s">
        <v>1951</v>
      </c>
      <c r="B541" s="1155" t="s">
        <v>3203</v>
      </c>
      <c r="C541" s="1156" t="s">
        <v>3204</v>
      </c>
      <c r="D541" s="1157"/>
      <c r="E541" s="1157"/>
      <c r="F541" s="1157"/>
      <c r="G541" s="1157"/>
      <c r="H541" s="1157">
        <v>2800000000</v>
      </c>
      <c r="I541" s="1157">
        <v>2794867000</v>
      </c>
      <c r="J541" s="1157">
        <v>2794867000</v>
      </c>
      <c r="K541" s="1157"/>
      <c r="L541" s="1157"/>
      <c r="M541" s="1157">
        <v>5133000</v>
      </c>
      <c r="N541" s="1157"/>
      <c r="O541" s="1157"/>
      <c r="P541" s="1157"/>
      <c r="Q541" s="1157"/>
      <c r="R541" s="1157"/>
      <c r="S541" s="1157"/>
      <c r="T541" s="1157">
        <v>2794867000</v>
      </c>
      <c r="U541" s="1157"/>
      <c r="V541" s="1157">
        <v>2794867000</v>
      </c>
      <c r="W541" s="1178">
        <f t="shared" si="22"/>
        <v>0</v>
      </c>
    </row>
    <row r="542" spans="1:23" s="1161" customFormat="1" ht="36.75" customHeight="1">
      <c r="A542" s="1154" t="s">
        <v>1952</v>
      </c>
      <c r="B542" s="1155" t="s">
        <v>3205</v>
      </c>
      <c r="C542" s="1156" t="s">
        <v>3206</v>
      </c>
      <c r="D542" s="1157"/>
      <c r="E542" s="1157"/>
      <c r="F542" s="1157"/>
      <c r="G542" s="1157"/>
      <c r="H542" s="1157">
        <v>6000000000</v>
      </c>
      <c r="I542" s="1157">
        <v>3189373000</v>
      </c>
      <c r="J542" s="1157">
        <v>464562000</v>
      </c>
      <c r="K542" s="1157">
        <v>2724811000</v>
      </c>
      <c r="L542" s="1157">
        <v>2810627000</v>
      </c>
      <c r="M542" s="1158"/>
      <c r="N542" s="1157"/>
      <c r="O542" s="1157"/>
      <c r="P542" s="1157"/>
      <c r="Q542" s="1157"/>
      <c r="R542" s="1157"/>
      <c r="S542" s="1157"/>
      <c r="T542" s="1157">
        <v>464562000</v>
      </c>
      <c r="U542" s="1157">
        <v>2724811000</v>
      </c>
      <c r="V542" s="1157">
        <v>3189373000</v>
      </c>
      <c r="W542" s="1178">
        <f t="shared" si="22"/>
        <v>0</v>
      </c>
    </row>
    <row r="543" spans="1:23" s="1161" customFormat="1" ht="36.75" customHeight="1">
      <c r="A543" s="1154" t="s">
        <v>1953</v>
      </c>
      <c r="B543" s="1155" t="s">
        <v>1188</v>
      </c>
      <c r="C543" s="1156" t="s">
        <v>3207</v>
      </c>
      <c r="D543" s="1157">
        <v>15800000000</v>
      </c>
      <c r="E543" s="1157">
        <v>86000000</v>
      </c>
      <c r="F543" s="1157"/>
      <c r="G543" s="1157">
        <v>86000000</v>
      </c>
      <c r="H543" s="1157"/>
      <c r="I543" s="1157"/>
      <c r="J543" s="1157"/>
      <c r="K543" s="1157"/>
      <c r="L543" s="1157"/>
      <c r="M543" s="1157"/>
      <c r="N543" s="1157"/>
      <c r="O543" s="1157"/>
      <c r="P543" s="1157"/>
      <c r="Q543" s="1157"/>
      <c r="R543" s="1157"/>
      <c r="S543" s="1157"/>
      <c r="T543" s="1157">
        <v>86000000</v>
      </c>
      <c r="U543" s="1157"/>
      <c r="V543" s="1157">
        <v>15800000000</v>
      </c>
      <c r="W543" s="1178">
        <f t="shared" si="22"/>
        <v>0</v>
      </c>
    </row>
    <row r="544" spans="1:23" s="1161" customFormat="1" ht="36.75" customHeight="1">
      <c r="A544" s="1154" t="s">
        <v>1954</v>
      </c>
      <c r="B544" s="1155" t="s">
        <v>3208</v>
      </c>
      <c r="C544" s="1156" t="s">
        <v>3209</v>
      </c>
      <c r="D544" s="1157"/>
      <c r="E544" s="1157"/>
      <c r="F544" s="1157"/>
      <c r="G544" s="1157"/>
      <c r="H544" s="1157">
        <v>1500000000</v>
      </c>
      <c r="I544" s="1157">
        <v>865035914</v>
      </c>
      <c r="J544" s="1157">
        <v>865035914</v>
      </c>
      <c r="K544" s="1157"/>
      <c r="L544" s="1157"/>
      <c r="M544" s="1157">
        <v>634964086</v>
      </c>
      <c r="N544" s="1157"/>
      <c r="O544" s="1157"/>
      <c r="P544" s="1157"/>
      <c r="Q544" s="1157"/>
      <c r="R544" s="1157"/>
      <c r="S544" s="1157"/>
      <c r="T544" s="1157">
        <v>865035914</v>
      </c>
      <c r="U544" s="1157"/>
      <c r="V544" s="1157">
        <v>865035914</v>
      </c>
      <c r="W544" s="1178">
        <f t="shared" si="22"/>
        <v>0</v>
      </c>
    </row>
    <row r="545" spans="1:23" s="1161" customFormat="1" ht="36.75" customHeight="1">
      <c r="A545" s="1154" t="s">
        <v>839</v>
      </c>
      <c r="B545" s="1155" t="s">
        <v>1187</v>
      </c>
      <c r="C545" s="1156" t="s">
        <v>3210</v>
      </c>
      <c r="D545" s="1157">
        <v>7070005000</v>
      </c>
      <c r="E545" s="1157">
        <v>2100489000</v>
      </c>
      <c r="F545" s="1157">
        <v>0</v>
      </c>
      <c r="G545" s="1157">
        <v>2100489000</v>
      </c>
      <c r="H545" s="1157">
        <v>1629314000</v>
      </c>
      <c r="I545" s="1157">
        <v>1627828000</v>
      </c>
      <c r="J545" s="1157">
        <v>1627828000</v>
      </c>
      <c r="K545" s="1157">
        <v>0</v>
      </c>
      <c r="L545" s="1157">
        <v>0</v>
      </c>
      <c r="M545" s="1157">
        <v>1486000</v>
      </c>
      <c r="N545" s="1157">
        <v>0</v>
      </c>
      <c r="O545" s="1157">
        <v>0</v>
      </c>
      <c r="P545" s="1157">
        <v>0</v>
      </c>
      <c r="Q545" s="1157">
        <v>0</v>
      </c>
      <c r="R545" s="1157">
        <v>0</v>
      </c>
      <c r="S545" s="1157">
        <v>0</v>
      </c>
      <c r="T545" s="1157">
        <v>3728317000</v>
      </c>
      <c r="U545" s="1157">
        <v>0</v>
      </c>
      <c r="V545" s="1157">
        <v>8697833000</v>
      </c>
      <c r="W545" s="1178">
        <f t="shared" si="22"/>
        <v>0</v>
      </c>
    </row>
    <row r="546" spans="1:23" s="1161" customFormat="1" ht="36.75" customHeight="1">
      <c r="A546" s="1154" t="s">
        <v>840</v>
      </c>
      <c r="B546" s="1155" t="s">
        <v>1210</v>
      </c>
      <c r="C546" s="1156" t="s">
        <v>3211</v>
      </c>
      <c r="D546" s="1157">
        <v>7038770000</v>
      </c>
      <c r="E546" s="1157"/>
      <c r="F546" s="1157"/>
      <c r="G546" s="1157"/>
      <c r="H546" s="1157">
        <v>499230000</v>
      </c>
      <c r="I546" s="1157">
        <v>195963000</v>
      </c>
      <c r="J546" s="1157">
        <v>195963000</v>
      </c>
      <c r="K546" s="1157"/>
      <c r="L546" s="1157"/>
      <c r="M546" s="1157">
        <v>303267000</v>
      </c>
      <c r="N546" s="1157"/>
      <c r="O546" s="1157"/>
      <c r="P546" s="1157"/>
      <c r="Q546" s="1157"/>
      <c r="R546" s="1157"/>
      <c r="S546" s="1157"/>
      <c r="T546" s="1157">
        <v>195963000</v>
      </c>
      <c r="U546" s="1157"/>
      <c r="V546" s="1157">
        <v>7234733000</v>
      </c>
      <c r="W546" s="1178">
        <f t="shared" si="22"/>
        <v>0</v>
      </c>
    </row>
    <row r="547" spans="1:23" s="1161" customFormat="1" ht="36.75" customHeight="1">
      <c r="A547" s="1154" t="s">
        <v>1508</v>
      </c>
      <c r="B547" s="1155" t="s">
        <v>1239</v>
      </c>
      <c r="C547" s="1156" t="s">
        <v>3212</v>
      </c>
      <c r="D547" s="1157">
        <v>52037582799</v>
      </c>
      <c r="E547" s="1157">
        <v>3842122</v>
      </c>
      <c r="F547" s="1157"/>
      <c r="G547" s="1157">
        <v>3842122</v>
      </c>
      <c r="H547" s="1157">
        <v>239000000</v>
      </c>
      <c r="I547" s="1157">
        <v>230973216</v>
      </c>
      <c r="J547" s="1157">
        <v>230973216</v>
      </c>
      <c r="K547" s="1157"/>
      <c r="L547" s="1157"/>
      <c r="M547" s="1157">
        <v>8026784</v>
      </c>
      <c r="N547" s="1157"/>
      <c r="O547" s="1157"/>
      <c r="P547" s="1157"/>
      <c r="Q547" s="1157"/>
      <c r="R547" s="1157"/>
      <c r="S547" s="1157"/>
      <c r="T547" s="1157">
        <v>234815338</v>
      </c>
      <c r="U547" s="1157"/>
      <c r="V547" s="1157">
        <v>52268556015</v>
      </c>
      <c r="W547" s="1178">
        <f t="shared" si="22"/>
        <v>0</v>
      </c>
    </row>
    <row r="548" spans="1:23" s="1161" customFormat="1" ht="36.75" customHeight="1">
      <c r="A548" s="1154" t="s">
        <v>1540</v>
      </c>
      <c r="B548" s="1155" t="s">
        <v>1186</v>
      </c>
      <c r="C548" s="1156"/>
      <c r="D548" s="1157"/>
      <c r="E548" s="1157"/>
      <c r="F548" s="1157"/>
      <c r="G548" s="1157"/>
      <c r="H548" s="1157">
        <v>271000</v>
      </c>
      <c r="I548" s="1157"/>
      <c r="J548" s="1157"/>
      <c r="K548" s="1157"/>
      <c r="L548" s="1157"/>
      <c r="M548" s="1157">
        <v>271000</v>
      </c>
      <c r="N548" s="1157"/>
      <c r="O548" s="1157"/>
      <c r="P548" s="1157"/>
      <c r="Q548" s="1157"/>
      <c r="R548" s="1157"/>
      <c r="S548" s="1157"/>
      <c r="T548" s="1157"/>
      <c r="U548" s="1157"/>
      <c r="V548" s="1157"/>
      <c r="W548" s="1178">
        <f t="shared" si="22"/>
        <v>0</v>
      </c>
    </row>
    <row r="549" spans="1:23" s="1161" customFormat="1" ht="36.75" customHeight="1">
      <c r="A549" s="1154" t="s">
        <v>838</v>
      </c>
      <c r="B549" s="1155" t="s">
        <v>1174</v>
      </c>
      <c r="C549" s="1156"/>
      <c r="D549" s="1157"/>
      <c r="E549" s="1157"/>
      <c r="F549" s="1157"/>
      <c r="G549" s="1157"/>
      <c r="H549" s="1157">
        <v>1003114</v>
      </c>
      <c r="I549" s="1157"/>
      <c r="J549" s="1157"/>
      <c r="K549" s="1157"/>
      <c r="L549" s="1157"/>
      <c r="M549" s="1157">
        <v>1003114</v>
      </c>
      <c r="N549" s="1157"/>
      <c r="O549" s="1157"/>
      <c r="P549" s="1157"/>
      <c r="Q549" s="1157"/>
      <c r="R549" s="1157"/>
      <c r="S549" s="1157"/>
      <c r="T549" s="1157"/>
      <c r="U549" s="1157"/>
      <c r="V549" s="1157"/>
      <c r="W549" s="1178">
        <f t="shared" si="22"/>
        <v>0</v>
      </c>
    </row>
    <row r="550" spans="1:23" s="1161" customFormat="1" ht="36.75" customHeight="1">
      <c r="A550" s="1154" t="s">
        <v>959</v>
      </c>
      <c r="B550" s="1155" t="s">
        <v>1184</v>
      </c>
      <c r="C550" s="1156" t="s">
        <v>3213</v>
      </c>
      <c r="D550" s="1157"/>
      <c r="E550" s="1157"/>
      <c r="F550" s="1157"/>
      <c r="G550" s="1157"/>
      <c r="H550" s="1157">
        <v>305000000</v>
      </c>
      <c r="I550" s="1157">
        <v>305000000</v>
      </c>
      <c r="J550" s="1157">
        <v>305000000</v>
      </c>
      <c r="K550" s="1157"/>
      <c r="L550" s="1157"/>
      <c r="M550" s="1157"/>
      <c r="N550" s="1157"/>
      <c r="O550" s="1157"/>
      <c r="P550" s="1157"/>
      <c r="Q550" s="1157"/>
      <c r="R550" s="1157"/>
      <c r="S550" s="1157"/>
      <c r="T550" s="1157">
        <v>305000000</v>
      </c>
      <c r="U550" s="1157"/>
      <c r="V550" s="1157">
        <v>305000000</v>
      </c>
      <c r="W550" s="1178">
        <f t="shared" si="22"/>
        <v>0</v>
      </c>
    </row>
    <row r="551" spans="1:23" s="1161" customFormat="1" ht="36.75" customHeight="1">
      <c r="A551" s="1152" t="s">
        <v>269</v>
      </c>
      <c r="B551" s="1153" t="s">
        <v>3214</v>
      </c>
      <c r="C551" s="1150"/>
      <c r="D551" s="1151">
        <f>D552+D604+D608</f>
        <v>2702843857862</v>
      </c>
      <c r="E551" s="1151">
        <f t="shared" ref="E551:V551" si="23">E552+E604+E608</f>
        <v>170598980306</v>
      </c>
      <c r="F551" s="1151">
        <f t="shared" si="23"/>
        <v>2045600</v>
      </c>
      <c r="G551" s="1151">
        <f t="shared" si="23"/>
        <v>127153635665</v>
      </c>
      <c r="H551" s="1151">
        <f t="shared" si="23"/>
        <v>286005449970</v>
      </c>
      <c r="I551" s="1151">
        <f t="shared" si="23"/>
        <v>205538299122</v>
      </c>
      <c r="J551" s="1151">
        <f t="shared" si="23"/>
        <v>123716588798</v>
      </c>
      <c r="K551" s="1151">
        <f t="shared" si="23"/>
        <v>81821710324</v>
      </c>
      <c r="L551" s="1151">
        <f>L552+L604+L608</f>
        <v>35605343787</v>
      </c>
      <c r="M551" s="1151">
        <f t="shared" si="23"/>
        <v>44861807061</v>
      </c>
      <c r="N551" s="1151">
        <f t="shared" si="23"/>
        <v>1027166000000</v>
      </c>
      <c r="O551" s="1151">
        <f t="shared" si="23"/>
        <v>945632057295</v>
      </c>
      <c r="P551" s="1151">
        <f t="shared" si="23"/>
        <v>461313492235</v>
      </c>
      <c r="Q551" s="1151">
        <f t="shared" si="23"/>
        <v>484318565060</v>
      </c>
      <c r="R551" s="1151">
        <f t="shared" si="23"/>
        <v>74499229501</v>
      </c>
      <c r="S551" s="1151">
        <f t="shared" si="23"/>
        <v>7034713204</v>
      </c>
      <c r="T551" s="1151">
        <f t="shared" si="23"/>
        <v>712183716698</v>
      </c>
      <c r="U551" s="1151">
        <f t="shared" si="23"/>
        <v>609583573425</v>
      </c>
      <c r="V551" s="1151">
        <f t="shared" si="23"/>
        <v>3854012168679</v>
      </c>
      <c r="W551" s="1178">
        <f t="shared" si="22"/>
        <v>0</v>
      </c>
    </row>
    <row r="552" spans="1:23" s="1161" customFormat="1" ht="36.75" customHeight="1">
      <c r="A552" s="1152" t="s">
        <v>273</v>
      </c>
      <c r="B552" s="1153" t="s">
        <v>3215</v>
      </c>
      <c r="C552" s="1150"/>
      <c r="D552" s="1151">
        <f>SUM(D553:D603)</f>
        <v>1030503814332</v>
      </c>
      <c r="E552" s="1151">
        <f t="shared" ref="E552:V552" si="24">SUM(E553:E603)</f>
        <v>63754947850</v>
      </c>
      <c r="F552" s="1151">
        <f t="shared" si="24"/>
        <v>0</v>
      </c>
      <c r="G552" s="1151">
        <f t="shared" si="24"/>
        <v>47043274762</v>
      </c>
      <c r="H552" s="1151">
        <f t="shared" si="24"/>
        <v>50934997680</v>
      </c>
      <c r="I552" s="1151">
        <f t="shared" si="24"/>
        <v>48148814326</v>
      </c>
      <c r="J552" s="1151">
        <f t="shared" si="24"/>
        <v>42892662949</v>
      </c>
      <c r="K552" s="1151">
        <f t="shared" si="24"/>
        <v>5256151377</v>
      </c>
      <c r="L552" s="1151">
        <f t="shared" si="24"/>
        <v>0</v>
      </c>
      <c r="M552" s="1151">
        <f t="shared" si="24"/>
        <v>2786183354</v>
      </c>
      <c r="N552" s="1151">
        <f t="shared" si="24"/>
        <v>1022166000000</v>
      </c>
      <c r="O552" s="1151">
        <f t="shared" si="24"/>
        <v>940664481295</v>
      </c>
      <c r="P552" s="1151">
        <f t="shared" si="24"/>
        <v>458803842235</v>
      </c>
      <c r="Q552" s="1151">
        <f t="shared" si="24"/>
        <v>481860639060</v>
      </c>
      <c r="R552" s="1151">
        <f t="shared" si="24"/>
        <v>74499229501</v>
      </c>
      <c r="S552" s="1151">
        <f t="shared" si="24"/>
        <v>7002289204</v>
      </c>
      <c r="T552" s="1151">
        <f t="shared" si="24"/>
        <v>548739779946</v>
      </c>
      <c r="U552" s="1151">
        <f t="shared" si="24"/>
        <v>503828462525</v>
      </c>
      <c r="V552" s="1151">
        <f t="shared" si="24"/>
        <v>2019317109953</v>
      </c>
      <c r="W552" s="1178">
        <f t="shared" si="22"/>
        <v>0</v>
      </c>
    </row>
    <row r="553" spans="1:23" s="1161" customFormat="1" ht="36.75" customHeight="1">
      <c r="A553" s="1154" t="s">
        <v>175</v>
      </c>
      <c r="B553" s="1155" t="s">
        <v>3216</v>
      </c>
      <c r="C553" s="1156" t="s">
        <v>3217</v>
      </c>
      <c r="D553" s="1157">
        <v>40200000000</v>
      </c>
      <c r="E553" s="1157"/>
      <c r="F553" s="1157"/>
      <c r="G553" s="1157"/>
      <c r="H553" s="1157"/>
      <c r="I553" s="1157"/>
      <c r="J553" s="1157"/>
      <c r="K553" s="1157"/>
      <c r="L553" s="1157"/>
      <c r="M553" s="1157"/>
      <c r="N553" s="1157">
        <v>37900000000</v>
      </c>
      <c r="O553" s="1157">
        <v>37900000000</v>
      </c>
      <c r="P553" s="1157">
        <v>37900000000</v>
      </c>
      <c r="Q553" s="1157"/>
      <c r="R553" s="1157"/>
      <c r="S553" s="1157"/>
      <c r="T553" s="1157">
        <v>37900000000</v>
      </c>
      <c r="U553" s="1157"/>
      <c r="V553" s="1157">
        <v>78100000000</v>
      </c>
      <c r="W553" s="1178">
        <f t="shared" si="22"/>
        <v>0</v>
      </c>
    </row>
    <row r="554" spans="1:23" s="1161" customFormat="1" ht="36.75" customHeight="1">
      <c r="A554" s="1154" t="s">
        <v>78</v>
      </c>
      <c r="B554" s="1155" t="s">
        <v>3208</v>
      </c>
      <c r="C554" s="1156" t="s">
        <v>3209</v>
      </c>
      <c r="D554" s="1157">
        <v>31348000000</v>
      </c>
      <c r="E554" s="1157"/>
      <c r="F554" s="1157"/>
      <c r="G554" s="1157"/>
      <c r="H554" s="1157"/>
      <c r="I554" s="1157"/>
      <c r="J554" s="1157"/>
      <c r="K554" s="1157"/>
      <c r="L554" s="1157"/>
      <c r="M554" s="1157"/>
      <c r="N554" s="1157">
        <v>35000000000</v>
      </c>
      <c r="O554" s="1157">
        <v>35000000000</v>
      </c>
      <c r="P554" s="1157">
        <v>35000000000</v>
      </c>
      <c r="Q554" s="1157"/>
      <c r="R554" s="1157"/>
      <c r="S554" s="1157"/>
      <c r="T554" s="1157">
        <v>35000000000</v>
      </c>
      <c r="U554" s="1157"/>
      <c r="V554" s="1157">
        <v>66348000000</v>
      </c>
      <c r="W554" s="1178">
        <f t="shared" si="22"/>
        <v>0</v>
      </c>
    </row>
    <row r="555" spans="1:23" s="1161" customFormat="1" ht="36.75" customHeight="1">
      <c r="A555" s="1154" t="s">
        <v>79</v>
      </c>
      <c r="B555" s="1155" t="s">
        <v>3218</v>
      </c>
      <c r="C555" s="1156" t="s">
        <v>3219</v>
      </c>
      <c r="D555" s="1157">
        <v>8489405000</v>
      </c>
      <c r="E555" s="1157"/>
      <c r="F555" s="1157"/>
      <c r="G555" s="1157"/>
      <c r="H555" s="1157"/>
      <c r="I555" s="1157"/>
      <c r="J555" s="1157"/>
      <c r="K555" s="1157"/>
      <c r="L555" s="1157"/>
      <c r="M555" s="1157"/>
      <c r="N555" s="1157">
        <v>1500000000</v>
      </c>
      <c r="O555" s="1157">
        <v>1500000000</v>
      </c>
      <c r="P555" s="1157">
        <v>1500000000</v>
      </c>
      <c r="Q555" s="1157"/>
      <c r="R555" s="1157"/>
      <c r="S555" s="1157"/>
      <c r="T555" s="1157">
        <v>1500000000</v>
      </c>
      <c r="U555" s="1157"/>
      <c r="V555" s="1157">
        <v>9989405000</v>
      </c>
      <c r="W555" s="1178">
        <f t="shared" si="22"/>
        <v>0</v>
      </c>
    </row>
    <row r="556" spans="1:23" s="1161" customFormat="1" ht="36.75" customHeight="1">
      <c r="A556" s="1154" t="s">
        <v>80</v>
      </c>
      <c r="B556" s="1155" t="s">
        <v>3220</v>
      </c>
      <c r="C556" s="1156" t="s">
        <v>3221</v>
      </c>
      <c r="D556" s="1157"/>
      <c r="E556" s="1157"/>
      <c r="F556" s="1157"/>
      <c r="G556" s="1157"/>
      <c r="H556" s="1157"/>
      <c r="I556" s="1157"/>
      <c r="J556" s="1157"/>
      <c r="K556" s="1157"/>
      <c r="L556" s="1157"/>
      <c r="M556" s="1157"/>
      <c r="N556" s="1157">
        <v>1999000000</v>
      </c>
      <c r="O556" s="1157">
        <v>1999000000</v>
      </c>
      <c r="P556" s="1157">
        <v>1999000000</v>
      </c>
      <c r="Q556" s="1157"/>
      <c r="R556" s="1157"/>
      <c r="S556" s="1157"/>
      <c r="T556" s="1157">
        <v>1999000000</v>
      </c>
      <c r="U556" s="1157"/>
      <c r="V556" s="1157">
        <v>1999000000</v>
      </c>
      <c r="W556" s="1178">
        <f t="shared" si="22"/>
        <v>0</v>
      </c>
    </row>
    <row r="557" spans="1:23" s="1161" customFormat="1" ht="36.75" customHeight="1">
      <c r="A557" s="1154" t="s">
        <v>81</v>
      </c>
      <c r="B557" s="1155" t="s">
        <v>3222</v>
      </c>
      <c r="C557" s="1156" t="s">
        <v>3223</v>
      </c>
      <c r="D557" s="1157"/>
      <c r="E557" s="1157"/>
      <c r="F557" s="1157"/>
      <c r="G557" s="1157"/>
      <c r="H557" s="1157"/>
      <c r="I557" s="1157"/>
      <c r="J557" s="1157"/>
      <c r="K557" s="1157"/>
      <c r="L557" s="1157"/>
      <c r="M557" s="1157"/>
      <c r="N557" s="1157">
        <v>4906000000</v>
      </c>
      <c r="O557" s="1157">
        <v>4804958191</v>
      </c>
      <c r="P557" s="1157">
        <v>4804958191</v>
      </c>
      <c r="Q557" s="1157"/>
      <c r="R557" s="1157"/>
      <c r="S557" s="1157">
        <v>101041809</v>
      </c>
      <c r="T557" s="1157">
        <v>4804958191</v>
      </c>
      <c r="U557" s="1157"/>
      <c r="V557" s="1157">
        <v>4804958191</v>
      </c>
      <c r="W557" s="1178">
        <f t="shared" si="22"/>
        <v>0</v>
      </c>
    </row>
    <row r="558" spans="1:23" s="1161" customFormat="1" ht="36.75" customHeight="1">
      <c r="A558" s="1154" t="s">
        <v>82</v>
      </c>
      <c r="B558" s="1155" t="s">
        <v>3224</v>
      </c>
      <c r="C558" s="1156" t="s">
        <v>3225</v>
      </c>
      <c r="D558" s="1157">
        <v>27500000000</v>
      </c>
      <c r="E558" s="1157"/>
      <c r="F558" s="1157"/>
      <c r="G558" s="1157"/>
      <c r="H558" s="1157"/>
      <c r="I558" s="1157"/>
      <c r="J558" s="1157"/>
      <c r="K558" s="1157"/>
      <c r="L558" s="1157"/>
      <c r="M558" s="1157"/>
      <c r="N558" s="1157">
        <v>15000000000</v>
      </c>
      <c r="O558" s="1157">
        <v>15000000000</v>
      </c>
      <c r="P558" s="1157">
        <v>15000000000</v>
      </c>
      <c r="Q558" s="1157"/>
      <c r="R558" s="1157"/>
      <c r="S558" s="1157"/>
      <c r="T558" s="1157">
        <v>15000000000</v>
      </c>
      <c r="U558" s="1157"/>
      <c r="V558" s="1157">
        <v>42500000000</v>
      </c>
      <c r="W558" s="1178">
        <f t="shared" si="22"/>
        <v>0</v>
      </c>
    </row>
    <row r="559" spans="1:23" s="1161" customFormat="1" ht="36.75" customHeight="1">
      <c r="A559" s="1154" t="s">
        <v>83</v>
      </c>
      <c r="B559" s="1155" t="s">
        <v>3226</v>
      </c>
      <c r="C559" s="1156" t="s">
        <v>3227</v>
      </c>
      <c r="D559" s="1157"/>
      <c r="E559" s="1157"/>
      <c r="F559" s="1157"/>
      <c r="G559" s="1157"/>
      <c r="H559" s="1157"/>
      <c r="I559" s="1157"/>
      <c r="J559" s="1157"/>
      <c r="K559" s="1157"/>
      <c r="L559" s="1157"/>
      <c r="M559" s="1157"/>
      <c r="N559" s="1157">
        <v>20000000000</v>
      </c>
      <c r="O559" s="1157">
        <v>20000000000</v>
      </c>
      <c r="P559" s="1157">
        <v>20000000000</v>
      </c>
      <c r="Q559" s="1157"/>
      <c r="R559" s="1157"/>
      <c r="S559" s="1157"/>
      <c r="T559" s="1157">
        <v>20000000000</v>
      </c>
      <c r="U559" s="1157"/>
      <c r="V559" s="1157">
        <v>20000000000</v>
      </c>
      <c r="W559" s="1178">
        <f t="shared" si="22"/>
        <v>0</v>
      </c>
    </row>
    <row r="560" spans="1:23" s="1161" customFormat="1" ht="36.75" customHeight="1">
      <c r="A560" s="1154" t="s">
        <v>197</v>
      </c>
      <c r="B560" s="1155" t="s">
        <v>1288</v>
      </c>
      <c r="C560" s="1156" t="s">
        <v>3155</v>
      </c>
      <c r="D560" s="1157"/>
      <c r="E560" s="1157"/>
      <c r="F560" s="1157"/>
      <c r="G560" s="1157"/>
      <c r="H560" s="1157"/>
      <c r="I560" s="1157"/>
      <c r="J560" s="1157"/>
      <c r="K560" s="1157"/>
      <c r="L560" s="1157"/>
      <c r="M560" s="1157"/>
      <c r="N560" s="1157">
        <v>5000000000</v>
      </c>
      <c r="O560" s="1157">
        <v>5000000000</v>
      </c>
      <c r="P560" s="1157">
        <v>5000000000</v>
      </c>
      <c r="Q560" s="1157"/>
      <c r="R560" s="1157"/>
      <c r="S560" s="1157"/>
      <c r="T560" s="1157">
        <v>5000000000</v>
      </c>
      <c r="U560" s="1157"/>
      <c r="V560" s="1157">
        <v>5000000000</v>
      </c>
      <c r="W560" s="1178">
        <f t="shared" si="22"/>
        <v>0</v>
      </c>
    </row>
    <row r="561" spans="1:23" s="1161" customFormat="1" ht="36.75" customHeight="1">
      <c r="A561" s="1154" t="s">
        <v>198</v>
      </c>
      <c r="B561" s="1155" t="s">
        <v>3228</v>
      </c>
      <c r="C561" s="1156" t="s">
        <v>3229</v>
      </c>
      <c r="D561" s="1157"/>
      <c r="E561" s="1157"/>
      <c r="F561" s="1157"/>
      <c r="G561" s="1157"/>
      <c r="H561" s="1157"/>
      <c r="I561" s="1157"/>
      <c r="J561" s="1157"/>
      <c r="K561" s="1157"/>
      <c r="L561" s="1157"/>
      <c r="M561" s="1157"/>
      <c r="N561" s="1157">
        <v>2837000000</v>
      </c>
      <c r="O561" s="1157">
        <v>2836509100</v>
      </c>
      <c r="P561" s="1157">
        <v>2836509100</v>
      </c>
      <c r="Q561" s="1157"/>
      <c r="R561" s="1157"/>
      <c r="S561" s="1157">
        <v>490900</v>
      </c>
      <c r="T561" s="1157">
        <v>2836509100</v>
      </c>
      <c r="U561" s="1157"/>
      <c r="V561" s="1157">
        <v>2836509100</v>
      </c>
      <c r="W561" s="1178">
        <f t="shared" si="22"/>
        <v>0</v>
      </c>
    </row>
    <row r="562" spans="1:23" s="1161" customFormat="1" ht="36.75" customHeight="1">
      <c r="A562" s="1154" t="s">
        <v>418</v>
      </c>
      <c r="B562" s="1155" t="s">
        <v>3230</v>
      </c>
      <c r="C562" s="1156" t="s">
        <v>2769</v>
      </c>
      <c r="D562" s="1157"/>
      <c r="E562" s="1157"/>
      <c r="F562" s="1157"/>
      <c r="G562" s="1157"/>
      <c r="H562" s="1157"/>
      <c r="I562" s="1157"/>
      <c r="J562" s="1157"/>
      <c r="K562" s="1157"/>
      <c r="L562" s="1157"/>
      <c r="M562" s="1157"/>
      <c r="N562" s="1157">
        <v>7057000000</v>
      </c>
      <c r="O562" s="1157">
        <v>7056843500</v>
      </c>
      <c r="P562" s="1157">
        <v>7056843500</v>
      </c>
      <c r="Q562" s="1157"/>
      <c r="R562" s="1157"/>
      <c r="S562" s="1157">
        <v>156500</v>
      </c>
      <c r="T562" s="1157">
        <v>7056843500</v>
      </c>
      <c r="U562" s="1157"/>
      <c r="V562" s="1157">
        <v>7056843500</v>
      </c>
      <c r="W562" s="1178">
        <f t="shared" si="22"/>
        <v>0</v>
      </c>
    </row>
    <row r="563" spans="1:23" s="1161" customFormat="1" ht="36.75" customHeight="1">
      <c r="A563" s="1154" t="s">
        <v>792</v>
      </c>
      <c r="B563" s="1155" t="s">
        <v>1231</v>
      </c>
      <c r="C563" s="1156" t="s">
        <v>2769</v>
      </c>
      <c r="D563" s="1157">
        <v>40585089992</v>
      </c>
      <c r="E563" s="1157">
        <v>16022258600</v>
      </c>
      <c r="F563" s="1157">
        <v>0</v>
      </c>
      <c r="G563" s="1157">
        <v>3485455600</v>
      </c>
      <c r="H563" s="1157">
        <v>7836910008</v>
      </c>
      <c r="I563" s="1157">
        <v>5465109412</v>
      </c>
      <c r="J563" s="1157">
        <v>5465109412</v>
      </c>
      <c r="K563" s="1157">
        <v>0</v>
      </c>
      <c r="L563" s="1157">
        <v>0</v>
      </c>
      <c r="M563" s="1157">
        <f>H563-I563</f>
        <v>2371800596</v>
      </c>
      <c r="N563" s="1157">
        <v>51578000000</v>
      </c>
      <c r="O563" s="1157"/>
      <c r="P563" s="1157"/>
      <c r="Q563" s="1157">
        <v>0</v>
      </c>
      <c r="R563" s="1157">
        <v>51578000000</v>
      </c>
      <c r="S563" s="1158"/>
      <c r="T563" s="1157">
        <v>8950565012</v>
      </c>
      <c r="U563" s="1157">
        <v>12536803000</v>
      </c>
      <c r="V563" s="1157">
        <v>46050199404</v>
      </c>
      <c r="W563" s="1178">
        <f t="shared" si="22"/>
        <v>0</v>
      </c>
    </row>
    <row r="564" spans="1:23" s="1161" customFormat="1" ht="36.75" customHeight="1">
      <c r="A564" s="1154" t="s">
        <v>216</v>
      </c>
      <c r="B564" s="1155" t="s">
        <v>1212</v>
      </c>
      <c r="C564" s="1156" t="s">
        <v>3231</v>
      </c>
      <c r="D564" s="1157">
        <v>42481738569</v>
      </c>
      <c r="E564" s="1157">
        <v>3630648600</v>
      </c>
      <c r="F564" s="1157"/>
      <c r="G564" s="1157">
        <v>3630648600</v>
      </c>
      <c r="H564" s="1157">
        <v>9868261431</v>
      </c>
      <c r="I564" s="1157">
        <v>9868261431</v>
      </c>
      <c r="J564" s="1157">
        <v>9868261431</v>
      </c>
      <c r="K564" s="1157"/>
      <c r="L564" s="1157"/>
      <c r="M564" s="1157"/>
      <c r="N564" s="1157">
        <v>17650000000</v>
      </c>
      <c r="O564" s="1157">
        <v>17122165369</v>
      </c>
      <c r="P564" s="1157">
        <v>17122165369</v>
      </c>
      <c r="Q564" s="1157"/>
      <c r="R564" s="1157"/>
      <c r="S564" s="1157">
        <v>527834631</v>
      </c>
      <c r="T564" s="1157">
        <v>30621075400</v>
      </c>
      <c r="U564" s="1157"/>
      <c r="V564" s="1157">
        <v>69472165369</v>
      </c>
      <c r="W564" s="1178">
        <f t="shared" si="22"/>
        <v>0</v>
      </c>
    </row>
    <row r="565" spans="1:23" s="1161" customFormat="1" ht="36.75" customHeight="1">
      <c r="A565" s="1154" t="s">
        <v>793</v>
      </c>
      <c r="B565" s="1155" t="s">
        <v>1214</v>
      </c>
      <c r="C565" s="1156" t="s">
        <v>3232</v>
      </c>
      <c r="D565" s="1157">
        <v>68850000000</v>
      </c>
      <c r="E565" s="1157">
        <v>253703639</v>
      </c>
      <c r="F565" s="1157"/>
      <c r="G565" s="1157">
        <v>57159800</v>
      </c>
      <c r="H565" s="1157">
        <v>7390000000</v>
      </c>
      <c r="I565" s="1157">
        <v>7015352000</v>
      </c>
      <c r="J565" s="1157">
        <v>6689621000</v>
      </c>
      <c r="K565" s="1157">
        <v>325731000</v>
      </c>
      <c r="L565" s="1157"/>
      <c r="M565" s="1157">
        <v>374648000</v>
      </c>
      <c r="N565" s="1157">
        <v>4760000000</v>
      </c>
      <c r="O565" s="1157">
        <v>4506537000</v>
      </c>
      <c r="P565" s="1157">
        <v>4506537000</v>
      </c>
      <c r="Q565" s="1157"/>
      <c r="R565" s="1157"/>
      <c r="S565" s="1157">
        <v>253463000</v>
      </c>
      <c r="T565" s="1157">
        <v>11253317800</v>
      </c>
      <c r="U565" s="1157">
        <v>522274839</v>
      </c>
      <c r="V565" s="1157">
        <v>80371889000</v>
      </c>
      <c r="W565" s="1178">
        <f t="shared" si="22"/>
        <v>0</v>
      </c>
    </row>
    <row r="566" spans="1:23" s="1161" customFormat="1" ht="36.75" customHeight="1">
      <c r="A566" s="1154" t="s">
        <v>794</v>
      </c>
      <c r="B566" s="1155" t="s">
        <v>1213</v>
      </c>
      <c r="C566" s="1156" t="s">
        <v>3233</v>
      </c>
      <c r="D566" s="1157"/>
      <c r="E566" s="1157"/>
      <c r="F566" s="1157"/>
      <c r="G566" s="1157"/>
      <c r="H566" s="1157"/>
      <c r="I566" s="1157"/>
      <c r="J566" s="1157"/>
      <c r="K566" s="1157"/>
      <c r="L566" s="1157"/>
      <c r="M566" s="1157"/>
      <c r="N566" s="1157">
        <v>22048000000</v>
      </c>
      <c r="O566" s="1157">
        <v>21263251714</v>
      </c>
      <c r="P566" s="1157">
        <v>21263251714</v>
      </c>
      <c r="Q566" s="1157"/>
      <c r="R566" s="1157"/>
      <c r="S566" s="1157">
        <v>784748286</v>
      </c>
      <c r="T566" s="1157">
        <v>21263251714</v>
      </c>
      <c r="U566" s="1157"/>
      <c r="V566" s="1157">
        <v>21263251714</v>
      </c>
      <c r="W566" s="1178">
        <f t="shared" si="22"/>
        <v>0</v>
      </c>
    </row>
    <row r="567" spans="1:23" s="1161" customFormat="1" ht="36.75" customHeight="1">
      <c r="A567" s="1154" t="s">
        <v>795</v>
      </c>
      <c r="B567" s="1155" t="s">
        <v>1215</v>
      </c>
      <c r="C567" s="1156" t="s">
        <v>3234</v>
      </c>
      <c r="D567" s="1157">
        <v>58950000000</v>
      </c>
      <c r="E567" s="1157">
        <v>3077000000</v>
      </c>
      <c r="F567" s="1157"/>
      <c r="G567" s="1157">
        <v>3077000000</v>
      </c>
      <c r="H567" s="1157"/>
      <c r="I567" s="1157"/>
      <c r="J567" s="1157"/>
      <c r="K567" s="1157"/>
      <c r="L567" s="1157"/>
      <c r="M567" s="1157"/>
      <c r="N567" s="1157">
        <v>19598000000</v>
      </c>
      <c r="O567" s="1157">
        <v>17610753975</v>
      </c>
      <c r="P567" s="1157">
        <v>17610753975</v>
      </c>
      <c r="Q567" s="1157"/>
      <c r="R567" s="1157">
        <v>1987246025</v>
      </c>
      <c r="S567" s="1158"/>
      <c r="T567" s="1157">
        <v>20687753975</v>
      </c>
      <c r="U567" s="1157"/>
      <c r="V567" s="1157">
        <v>76560753975</v>
      </c>
      <c r="W567" s="1178">
        <f t="shared" si="22"/>
        <v>0</v>
      </c>
    </row>
    <row r="568" spans="1:23" s="1161" customFormat="1" ht="36.75" customHeight="1">
      <c r="A568" s="1154" t="s">
        <v>796</v>
      </c>
      <c r="B568" s="1155" t="s">
        <v>1178</v>
      </c>
      <c r="C568" s="1156" t="s">
        <v>3235</v>
      </c>
      <c r="D568" s="1157">
        <v>66350000000</v>
      </c>
      <c r="E568" s="1157">
        <v>51300000</v>
      </c>
      <c r="F568" s="1157">
        <v>0</v>
      </c>
      <c r="G568" s="1157">
        <v>51300000</v>
      </c>
      <c r="H568" s="1157">
        <v>0</v>
      </c>
      <c r="I568" s="1157">
        <v>0</v>
      </c>
      <c r="J568" s="1157">
        <v>0</v>
      </c>
      <c r="K568" s="1157">
        <v>0</v>
      </c>
      <c r="L568" s="1157">
        <v>0</v>
      </c>
      <c r="M568" s="1157">
        <v>0</v>
      </c>
      <c r="N568" s="1157">
        <v>13650000000</v>
      </c>
      <c r="O568" s="1157">
        <v>12571646142</v>
      </c>
      <c r="P568" s="1157">
        <v>12571646142</v>
      </c>
      <c r="Q568" s="1157">
        <v>0</v>
      </c>
      <c r="R568" s="1157">
        <v>1078353858</v>
      </c>
      <c r="S568" s="1158"/>
      <c r="T568" s="1157">
        <v>12622946142</v>
      </c>
      <c r="U568" s="1157">
        <v>0</v>
      </c>
      <c r="V568" s="1157">
        <v>78921646142</v>
      </c>
      <c r="W568" s="1178">
        <f t="shared" si="22"/>
        <v>0</v>
      </c>
    </row>
    <row r="569" spans="1:23" s="1161" customFormat="1" ht="36.75" customHeight="1">
      <c r="A569" s="1154" t="s">
        <v>797</v>
      </c>
      <c r="B569" s="1155" t="s">
        <v>1211</v>
      </c>
      <c r="C569" s="1156" t="s">
        <v>3236</v>
      </c>
      <c r="D569" s="1157">
        <v>76891999846</v>
      </c>
      <c r="E569" s="1157">
        <v>158637062</v>
      </c>
      <c r="F569" s="1157"/>
      <c r="G569" s="1157"/>
      <c r="H569" s="1157">
        <v>154</v>
      </c>
      <c r="I569" s="1157">
        <v>154</v>
      </c>
      <c r="J569" s="1157">
        <v>154</v>
      </c>
      <c r="K569" s="1157"/>
      <c r="L569" s="1157"/>
      <c r="M569" s="1157"/>
      <c r="N569" s="1157">
        <v>20642000000</v>
      </c>
      <c r="O569" s="1157">
        <v>18046151963</v>
      </c>
      <c r="P569" s="1157">
        <v>18046151963</v>
      </c>
      <c r="Q569" s="1157"/>
      <c r="R569" s="1157"/>
      <c r="S569" s="1157">
        <v>2595848037</v>
      </c>
      <c r="T569" s="1157">
        <v>18046152117</v>
      </c>
      <c r="U569" s="1157">
        <v>158637062</v>
      </c>
      <c r="V569" s="1157">
        <v>94938151963</v>
      </c>
      <c r="W569" s="1178">
        <f t="shared" si="22"/>
        <v>0</v>
      </c>
    </row>
    <row r="570" spans="1:23" s="1161" customFormat="1" ht="36.75" customHeight="1">
      <c r="A570" s="1154" t="s">
        <v>798</v>
      </c>
      <c r="B570" s="1155" t="s">
        <v>1217</v>
      </c>
      <c r="C570" s="1156" t="s">
        <v>3237</v>
      </c>
      <c r="D570" s="1157">
        <v>53267937000</v>
      </c>
      <c r="E570" s="1157"/>
      <c r="F570" s="1157"/>
      <c r="G570" s="1157"/>
      <c r="H570" s="1157">
        <v>3682063000</v>
      </c>
      <c r="I570" s="1157">
        <v>3682063000</v>
      </c>
      <c r="J570" s="1157">
        <v>3682063000</v>
      </c>
      <c r="K570" s="1157"/>
      <c r="L570" s="1157"/>
      <c r="M570" s="1157"/>
      <c r="N570" s="1157">
        <v>11050000000</v>
      </c>
      <c r="O570" s="1157">
        <v>10213881611</v>
      </c>
      <c r="P570" s="1157">
        <v>10213881611</v>
      </c>
      <c r="Q570" s="1157"/>
      <c r="R570" s="1157"/>
      <c r="S570" s="1157">
        <v>836118389</v>
      </c>
      <c r="T570" s="1157">
        <v>13895944611</v>
      </c>
      <c r="U570" s="1157"/>
      <c r="V570" s="1157">
        <v>67163881611</v>
      </c>
      <c r="W570" s="1178">
        <f t="shared" si="22"/>
        <v>0</v>
      </c>
    </row>
    <row r="571" spans="1:23" s="1161" customFormat="1" ht="36.75" customHeight="1">
      <c r="A571" s="1154" t="s">
        <v>799</v>
      </c>
      <c r="B571" s="1155" t="s">
        <v>1286</v>
      </c>
      <c r="C571" s="1156" t="s">
        <v>3238</v>
      </c>
      <c r="D571" s="1157">
        <v>27930602000</v>
      </c>
      <c r="E571" s="1157"/>
      <c r="F571" s="1157"/>
      <c r="G571" s="1157"/>
      <c r="H571" s="1157">
        <v>4419398000</v>
      </c>
      <c r="I571" s="1157">
        <v>4419398000</v>
      </c>
      <c r="J571" s="1157">
        <v>4419398000</v>
      </c>
      <c r="K571" s="1157"/>
      <c r="L571" s="1157"/>
      <c r="M571" s="1157"/>
      <c r="N571" s="1157">
        <v>2038000000</v>
      </c>
      <c r="O571" s="1157">
        <v>2038000000</v>
      </c>
      <c r="P571" s="1157">
        <v>608930000</v>
      </c>
      <c r="Q571" s="1157">
        <v>1429070000</v>
      </c>
      <c r="R571" s="1157"/>
      <c r="S571" s="1157"/>
      <c r="T571" s="1157">
        <v>5028328000</v>
      </c>
      <c r="U571" s="1157">
        <v>1429070000</v>
      </c>
      <c r="V571" s="1157">
        <v>34388000000</v>
      </c>
      <c r="W571" s="1178">
        <f t="shared" si="22"/>
        <v>0</v>
      </c>
    </row>
    <row r="572" spans="1:23" s="1161" customFormat="1" ht="36.75" customHeight="1">
      <c r="A572" s="1154" t="s">
        <v>800</v>
      </c>
      <c r="B572" s="1155" t="s">
        <v>2374</v>
      </c>
      <c r="C572" s="1156" t="s">
        <v>3239</v>
      </c>
      <c r="D572" s="1157">
        <v>2000000000</v>
      </c>
      <c r="E572" s="1157"/>
      <c r="F572" s="1157"/>
      <c r="G572" s="1157"/>
      <c r="H572" s="1157"/>
      <c r="I572" s="1157"/>
      <c r="J572" s="1157"/>
      <c r="K572" s="1157"/>
      <c r="L572" s="1157"/>
      <c r="M572" s="1157"/>
      <c r="N572" s="1157">
        <v>6700000000</v>
      </c>
      <c r="O572" s="1157">
        <v>4949000000</v>
      </c>
      <c r="P572" s="1157">
        <v>4949000000</v>
      </c>
      <c r="Q572" s="1157"/>
      <c r="R572" s="1157"/>
      <c r="S572" s="1157">
        <v>1751000000</v>
      </c>
      <c r="T572" s="1157">
        <v>4949000000</v>
      </c>
      <c r="U572" s="1157"/>
      <c r="V572" s="1157">
        <v>6949000000</v>
      </c>
      <c r="W572" s="1178">
        <f t="shared" si="22"/>
        <v>0</v>
      </c>
    </row>
    <row r="573" spans="1:23" s="1161" customFormat="1" ht="36.75" customHeight="1">
      <c r="A573" s="1154" t="s">
        <v>801</v>
      </c>
      <c r="B573" s="1155" t="s">
        <v>3240</v>
      </c>
      <c r="C573" s="1156" t="s">
        <v>3241</v>
      </c>
      <c r="D573" s="1157">
        <v>2700000000</v>
      </c>
      <c r="E573" s="1157"/>
      <c r="F573" s="1157"/>
      <c r="G573" s="1157"/>
      <c r="H573" s="1157"/>
      <c r="I573" s="1157"/>
      <c r="J573" s="1157"/>
      <c r="K573" s="1157"/>
      <c r="L573" s="1157"/>
      <c r="M573" s="1157"/>
      <c r="N573" s="1157">
        <v>5070000000</v>
      </c>
      <c r="O573" s="1157">
        <v>5070000000</v>
      </c>
      <c r="P573" s="1157">
        <v>4533133000</v>
      </c>
      <c r="Q573" s="1157">
        <v>536867000</v>
      </c>
      <c r="R573" s="1157"/>
      <c r="S573" s="1157"/>
      <c r="T573" s="1157">
        <v>4533133000</v>
      </c>
      <c r="U573" s="1157">
        <v>536867000</v>
      </c>
      <c r="V573" s="1157">
        <v>7770000000</v>
      </c>
      <c r="W573" s="1178">
        <f t="shared" si="22"/>
        <v>0</v>
      </c>
    </row>
    <row r="574" spans="1:23" s="1161" customFormat="1" ht="36.75" customHeight="1">
      <c r="A574" s="1154" t="s">
        <v>1851</v>
      </c>
      <c r="B574" s="1155" t="s">
        <v>1166</v>
      </c>
      <c r="C574" s="1156" t="s">
        <v>3051</v>
      </c>
      <c r="D574" s="1157">
        <v>120131000000</v>
      </c>
      <c r="E574" s="1157">
        <v>17878320000</v>
      </c>
      <c r="F574" s="1157"/>
      <c r="G574" s="1157">
        <v>17878320000</v>
      </c>
      <c r="H574" s="1157">
        <v>219000000</v>
      </c>
      <c r="I574" s="1157">
        <v>219000000</v>
      </c>
      <c r="J574" s="1157">
        <v>219000000</v>
      </c>
      <c r="K574" s="1157"/>
      <c r="L574" s="1157"/>
      <c r="M574" s="1157"/>
      <c r="N574" s="1157">
        <v>19347000000</v>
      </c>
      <c r="O574" s="1157">
        <v>18745990000</v>
      </c>
      <c r="P574" s="1157">
        <v>18026427000</v>
      </c>
      <c r="Q574" s="1157">
        <v>719563000</v>
      </c>
      <c r="R574" s="1157">
        <v>601010000</v>
      </c>
      <c r="S574" s="1158"/>
      <c r="T574" s="1157">
        <v>36123747000</v>
      </c>
      <c r="U574" s="1157">
        <v>719563000</v>
      </c>
      <c r="V574" s="1157">
        <v>139095990000</v>
      </c>
      <c r="W574" s="1178">
        <f t="shared" si="22"/>
        <v>0</v>
      </c>
    </row>
    <row r="575" spans="1:23" s="1161" customFormat="1" ht="36.75" customHeight="1">
      <c r="A575" s="1154" t="s">
        <v>1852</v>
      </c>
      <c r="B575" s="1155" t="s">
        <v>1216</v>
      </c>
      <c r="C575" s="1156" t="s">
        <v>2918</v>
      </c>
      <c r="D575" s="1157">
        <v>166480515409</v>
      </c>
      <c r="E575" s="1157">
        <v>9545279000</v>
      </c>
      <c r="F575" s="1157"/>
      <c r="G575" s="1157">
        <v>9545279000</v>
      </c>
      <c r="H575" s="1157"/>
      <c r="I575" s="1157"/>
      <c r="J575" s="1157"/>
      <c r="K575" s="1157"/>
      <c r="L575" s="1157"/>
      <c r="M575" s="1157"/>
      <c r="N575" s="1157">
        <v>48951000000</v>
      </c>
      <c r="O575" s="1157">
        <v>48951000000</v>
      </c>
      <c r="P575" s="1157">
        <v>31195389600</v>
      </c>
      <c r="Q575" s="1157">
        <v>17755610400</v>
      </c>
      <c r="R575" s="1157"/>
      <c r="S575" s="1157"/>
      <c r="T575" s="1157">
        <v>40740668600</v>
      </c>
      <c r="U575" s="1157">
        <v>17755609400</v>
      </c>
      <c r="V575" s="1157">
        <v>215431515409</v>
      </c>
      <c r="W575" s="1178">
        <f t="shared" si="22"/>
        <v>0</v>
      </c>
    </row>
    <row r="576" spans="1:23" s="1161" customFormat="1" ht="36.75" customHeight="1">
      <c r="A576" s="1154" t="s">
        <v>1853</v>
      </c>
      <c r="B576" s="1155" t="s">
        <v>1180</v>
      </c>
      <c r="C576" s="1156" t="s">
        <v>3130</v>
      </c>
      <c r="D576" s="1157">
        <v>25917986000</v>
      </c>
      <c r="E576" s="1157">
        <v>700365000</v>
      </c>
      <c r="F576" s="1157"/>
      <c r="G576" s="1157">
        <v>521490000</v>
      </c>
      <c r="H576" s="1157">
        <v>7574000</v>
      </c>
      <c r="I576" s="1157">
        <v>7574000</v>
      </c>
      <c r="J576" s="1157">
        <v>7574000</v>
      </c>
      <c r="K576" s="1157"/>
      <c r="L576" s="1157"/>
      <c r="M576" s="1157"/>
      <c r="N576" s="1157">
        <v>19750000000</v>
      </c>
      <c r="O576" s="1157">
        <v>4013582000</v>
      </c>
      <c r="P576" s="1157">
        <v>2876715000</v>
      </c>
      <c r="Q576" s="1157">
        <v>1136867000</v>
      </c>
      <c r="R576" s="1157">
        <v>15736418000</v>
      </c>
      <c r="S576" s="1158"/>
      <c r="T576" s="1157">
        <v>3405779000</v>
      </c>
      <c r="U576" s="1157">
        <v>1315742000</v>
      </c>
      <c r="V576" s="1157">
        <v>29939142000</v>
      </c>
      <c r="W576" s="1178">
        <f t="shared" si="22"/>
        <v>0</v>
      </c>
    </row>
    <row r="577" spans="1:23" s="1161" customFormat="1" ht="36.75" customHeight="1">
      <c r="A577" s="1154" t="s">
        <v>1854</v>
      </c>
      <c r="B577" s="1155" t="s">
        <v>1287</v>
      </c>
      <c r="C577" s="1156" t="s">
        <v>3242</v>
      </c>
      <c r="D577" s="1157">
        <v>26811899091</v>
      </c>
      <c r="E577" s="1157">
        <v>2423992000</v>
      </c>
      <c r="F577" s="1157">
        <v>0</v>
      </c>
      <c r="G577" s="1157">
        <v>2133902232</v>
      </c>
      <c r="H577" s="1157">
        <v>2720100909</v>
      </c>
      <c r="I577" s="1157">
        <v>2720100909</v>
      </c>
      <c r="J577" s="1157">
        <v>2720100909</v>
      </c>
      <c r="K577" s="1157">
        <v>0</v>
      </c>
      <c r="L577" s="1157">
        <v>0</v>
      </c>
      <c r="M577" s="1157">
        <v>0</v>
      </c>
      <c r="N577" s="1157">
        <v>25420000000</v>
      </c>
      <c r="O577" s="1157">
        <v>25420000000</v>
      </c>
      <c r="P577" s="1157">
        <v>25242870000</v>
      </c>
      <c r="Q577" s="1157">
        <v>177130000</v>
      </c>
      <c r="R577" s="1157">
        <v>0</v>
      </c>
      <c r="S577" s="1157">
        <v>0</v>
      </c>
      <c r="T577" s="1157">
        <v>30096873141</v>
      </c>
      <c r="U577" s="1157">
        <v>467219768</v>
      </c>
      <c r="V577" s="1157">
        <v>54952000000</v>
      </c>
      <c r="W577" s="1178">
        <f t="shared" si="22"/>
        <v>0</v>
      </c>
    </row>
    <row r="578" spans="1:23" s="1161" customFormat="1" ht="36.75" customHeight="1">
      <c r="A578" s="1154" t="s">
        <v>1855</v>
      </c>
      <c r="B578" s="1155" t="s">
        <v>1191</v>
      </c>
      <c r="C578" s="1156" t="s">
        <v>2769</v>
      </c>
      <c r="D578" s="1157">
        <v>45350000000</v>
      </c>
      <c r="E578" s="1157">
        <v>650979000</v>
      </c>
      <c r="F578" s="1157">
        <v>0</v>
      </c>
      <c r="G578" s="1157">
        <v>650979000</v>
      </c>
      <c r="H578" s="1157">
        <v>0</v>
      </c>
      <c r="I578" s="1157">
        <v>0</v>
      </c>
      <c r="J578" s="1157">
        <v>0</v>
      </c>
      <c r="K578" s="1157">
        <v>0</v>
      </c>
      <c r="L578" s="1157">
        <v>0</v>
      </c>
      <c r="M578" s="1157">
        <v>0</v>
      </c>
      <c r="N578" s="1157">
        <v>7589000000</v>
      </c>
      <c r="O578" s="1157">
        <v>7437678000</v>
      </c>
      <c r="P578" s="1157">
        <v>7437678000</v>
      </c>
      <c r="Q578" s="1157">
        <v>0</v>
      </c>
      <c r="R578" s="1157">
        <v>0</v>
      </c>
      <c r="S578" s="1157">
        <v>151322000</v>
      </c>
      <c r="T578" s="1157">
        <v>8088657000</v>
      </c>
      <c r="U578" s="1157">
        <v>0</v>
      </c>
      <c r="V578" s="1157">
        <v>52787678000</v>
      </c>
      <c r="W578" s="1178">
        <f t="shared" si="22"/>
        <v>0</v>
      </c>
    </row>
    <row r="579" spans="1:23" s="1161" customFormat="1" ht="36.75" customHeight="1">
      <c r="A579" s="1154" t="s">
        <v>1856</v>
      </c>
      <c r="B579" s="1155" t="s">
        <v>1192</v>
      </c>
      <c r="C579" s="1156" t="s">
        <v>2769</v>
      </c>
      <c r="D579" s="1157">
        <v>48350000000</v>
      </c>
      <c r="E579" s="1157">
        <v>424374000</v>
      </c>
      <c r="F579" s="1157">
        <v>0</v>
      </c>
      <c r="G579" s="1157">
        <v>424374000</v>
      </c>
      <c r="H579" s="1157">
        <v>0</v>
      </c>
      <c r="I579" s="1157">
        <v>0</v>
      </c>
      <c r="J579" s="1157">
        <v>0</v>
      </c>
      <c r="K579" s="1157">
        <v>0</v>
      </c>
      <c r="L579" s="1157">
        <v>0</v>
      </c>
      <c r="M579" s="1157">
        <v>0</v>
      </c>
      <c r="N579" s="1157">
        <v>9616000000</v>
      </c>
      <c r="O579" s="1157">
        <v>9296506000</v>
      </c>
      <c r="P579" s="1157">
        <v>9296506000</v>
      </c>
      <c r="Q579" s="1157">
        <v>0</v>
      </c>
      <c r="R579" s="1157">
        <v>319494000</v>
      </c>
      <c r="S579" s="1158"/>
      <c r="T579" s="1157">
        <v>9720880000</v>
      </c>
      <c r="U579" s="1157">
        <v>0</v>
      </c>
      <c r="V579" s="1157">
        <v>57646506000</v>
      </c>
      <c r="W579" s="1178">
        <f t="shared" si="22"/>
        <v>0</v>
      </c>
    </row>
    <row r="580" spans="1:23" s="1161" customFormat="1" ht="36.75" customHeight="1">
      <c r="A580" s="1154" t="s">
        <v>1857</v>
      </c>
      <c r="B580" s="1155" t="s">
        <v>1198</v>
      </c>
      <c r="C580" s="1156" t="s">
        <v>3243</v>
      </c>
      <c r="D580" s="1157">
        <v>11373199205</v>
      </c>
      <c r="E580" s="1157">
        <v>0</v>
      </c>
      <c r="F580" s="1157">
        <v>0</v>
      </c>
      <c r="G580" s="1157">
        <v>0</v>
      </c>
      <c r="H580" s="1157">
        <v>1667320282</v>
      </c>
      <c r="I580" s="1157">
        <v>1667320282</v>
      </c>
      <c r="J580" s="1157">
        <v>1667320282</v>
      </c>
      <c r="K580" s="1157">
        <v>0</v>
      </c>
      <c r="L580" s="1157">
        <v>0</v>
      </c>
      <c r="M580" s="1157">
        <v>0</v>
      </c>
      <c r="N580" s="1157">
        <v>3100000000</v>
      </c>
      <c r="O580" s="1157">
        <v>2838741139</v>
      </c>
      <c r="P580" s="1157">
        <v>2838741139</v>
      </c>
      <c r="Q580" s="1157">
        <v>0</v>
      </c>
      <c r="R580" s="1157">
        <v>261258861</v>
      </c>
      <c r="S580" s="1158"/>
      <c r="T580" s="1157">
        <v>4506061421</v>
      </c>
      <c r="U580" s="1157">
        <v>0</v>
      </c>
      <c r="V580" s="1157">
        <v>15879260626</v>
      </c>
      <c r="W580" s="1178">
        <f t="shared" si="22"/>
        <v>0</v>
      </c>
    </row>
    <row r="581" spans="1:23" s="1161" customFormat="1" ht="36.75" customHeight="1">
      <c r="A581" s="1154" t="s">
        <v>1858</v>
      </c>
      <c r="B581" s="1155" t="s">
        <v>2375</v>
      </c>
      <c r="C581" s="1156" t="s">
        <v>3244</v>
      </c>
      <c r="D581" s="1157"/>
      <c r="E581" s="1157"/>
      <c r="F581" s="1157"/>
      <c r="G581" s="1157"/>
      <c r="H581" s="1157"/>
      <c r="I581" s="1157"/>
      <c r="J581" s="1157"/>
      <c r="K581" s="1157"/>
      <c r="L581" s="1157"/>
      <c r="M581" s="1157"/>
      <c r="N581" s="1157">
        <v>36953000000</v>
      </c>
      <c r="O581" s="1157">
        <v>36952734348</v>
      </c>
      <c r="P581" s="1157">
        <v>36952734348</v>
      </c>
      <c r="Q581" s="1157"/>
      <c r="R581" s="1157"/>
      <c r="S581" s="1157">
        <v>265652</v>
      </c>
      <c r="T581" s="1157">
        <v>36952734348</v>
      </c>
      <c r="U581" s="1157"/>
      <c r="V581" s="1157">
        <v>36952734348</v>
      </c>
      <c r="W581" s="1178">
        <f t="shared" si="22"/>
        <v>0</v>
      </c>
    </row>
    <row r="582" spans="1:23" s="1161" customFormat="1" ht="36.75" customHeight="1">
      <c r="A582" s="1154" t="s">
        <v>1859</v>
      </c>
      <c r="B582" s="1155" t="s">
        <v>1196</v>
      </c>
      <c r="C582" s="1156" t="s">
        <v>2863</v>
      </c>
      <c r="D582" s="1157">
        <v>6629077358</v>
      </c>
      <c r="E582" s="1157">
        <v>725211310</v>
      </c>
      <c r="F582" s="1157"/>
      <c r="G582" s="1157">
        <v>725211310</v>
      </c>
      <c r="H582" s="1157"/>
      <c r="I582" s="1157"/>
      <c r="J582" s="1157"/>
      <c r="K582" s="1157"/>
      <c r="L582" s="1157"/>
      <c r="M582" s="1157"/>
      <c r="N582" s="1157">
        <v>6000000000</v>
      </c>
      <c r="O582" s="1157">
        <v>3062551243</v>
      </c>
      <c r="P582" s="1157">
        <v>1124539674</v>
      </c>
      <c r="Q582" s="1157">
        <v>1938011569</v>
      </c>
      <c r="R582" s="1157">
        <v>2937448757</v>
      </c>
      <c r="S582" s="1158"/>
      <c r="T582" s="1157">
        <v>1849750984</v>
      </c>
      <c r="U582" s="1157">
        <v>1938011569</v>
      </c>
      <c r="V582" s="1157">
        <v>9691628601</v>
      </c>
      <c r="W582" s="1178">
        <f t="shared" si="22"/>
        <v>0</v>
      </c>
    </row>
    <row r="583" spans="1:23" s="1161" customFormat="1" ht="36.75" customHeight="1">
      <c r="A583" s="1154" t="s">
        <v>1860</v>
      </c>
      <c r="B583" s="1155" t="s">
        <v>1975</v>
      </c>
      <c r="C583" s="1156" t="s">
        <v>2864</v>
      </c>
      <c r="D583" s="1157">
        <v>31915364862</v>
      </c>
      <c r="E583" s="1157">
        <v>8212879639</v>
      </c>
      <c r="F583" s="1157"/>
      <c r="G583" s="1157">
        <v>4862155220</v>
      </c>
      <c r="H583" s="1157">
        <v>13084635138</v>
      </c>
      <c r="I583" s="1157">
        <v>13084635138</v>
      </c>
      <c r="J583" s="1157">
        <v>8154214761</v>
      </c>
      <c r="K583" s="1157">
        <v>4930420377</v>
      </c>
      <c r="L583" s="1157"/>
      <c r="M583" s="1157"/>
      <c r="N583" s="1157">
        <v>40000000000</v>
      </c>
      <c r="O583" s="1157">
        <v>40000000000</v>
      </c>
      <c r="P583" s="1157">
        <v>25930079409</v>
      </c>
      <c r="Q583" s="1157">
        <v>14069920591</v>
      </c>
      <c r="R583" s="1157"/>
      <c r="S583" s="1157"/>
      <c r="T583" s="1157">
        <v>38946449390</v>
      </c>
      <c r="U583" s="1157">
        <v>22351065387</v>
      </c>
      <c r="V583" s="1157">
        <v>85000000000</v>
      </c>
      <c r="W583" s="1178">
        <f t="shared" si="22"/>
        <v>0</v>
      </c>
    </row>
    <row r="584" spans="1:23" s="1161" customFormat="1" ht="36.75" customHeight="1">
      <c r="A584" s="1154" t="s">
        <v>1861</v>
      </c>
      <c r="B584" s="1155" t="s">
        <v>2700</v>
      </c>
      <c r="C584" s="1156" t="s">
        <v>2701</v>
      </c>
      <c r="D584" s="1157"/>
      <c r="E584" s="1157"/>
      <c r="F584" s="1157"/>
      <c r="G584" s="1157"/>
      <c r="H584" s="1157"/>
      <c r="I584" s="1157"/>
      <c r="J584" s="1157"/>
      <c r="K584" s="1157"/>
      <c r="L584" s="1157"/>
      <c r="M584" s="1157"/>
      <c r="N584" s="1157">
        <v>206887000000</v>
      </c>
      <c r="O584" s="1157">
        <v>206887000000</v>
      </c>
      <c r="P584" s="1157"/>
      <c r="Q584" s="1157">
        <v>206887000000</v>
      </c>
      <c r="R584" s="1157"/>
      <c r="S584" s="1157"/>
      <c r="T584" s="1157"/>
      <c r="U584" s="1157">
        <v>206887000000</v>
      </c>
      <c r="V584" s="1157">
        <v>206887000000</v>
      </c>
      <c r="W584" s="1178">
        <f t="shared" si="22"/>
        <v>0</v>
      </c>
    </row>
    <row r="585" spans="1:23" s="1161" customFormat="1" ht="36.75" customHeight="1">
      <c r="A585" s="1154" t="s">
        <v>1862</v>
      </c>
      <c r="B585" s="1155" t="s">
        <v>3245</v>
      </c>
      <c r="C585" s="1156" t="s">
        <v>3246</v>
      </c>
      <c r="D585" s="1157"/>
      <c r="E585" s="1157"/>
      <c r="F585" s="1157"/>
      <c r="G585" s="1157"/>
      <c r="H585" s="1157"/>
      <c r="I585" s="1157"/>
      <c r="J585" s="1157"/>
      <c r="K585" s="1157"/>
      <c r="L585" s="1157"/>
      <c r="M585" s="1157"/>
      <c r="N585" s="1157">
        <v>30900000000</v>
      </c>
      <c r="O585" s="1157">
        <v>30900000000</v>
      </c>
      <c r="P585" s="1157">
        <v>3974347000</v>
      </c>
      <c r="Q585" s="1157">
        <v>26925653000</v>
      </c>
      <c r="R585" s="1157"/>
      <c r="S585" s="1157"/>
      <c r="T585" s="1157">
        <v>3974347000</v>
      </c>
      <c r="U585" s="1157">
        <v>26925653000</v>
      </c>
      <c r="V585" s="1157">
        <v>30900000000</v>
      </c>
      <c r="W585" s="1178">
        <f t="shared" si="22"/>
        <v>0</v>
      </c>
    </row>
    <row r="586" spans="1:23" s="1161" customFormat="1" ht="36.75" customHeight="1">
      <c r="A586" s="1154" t="s">
        <v>1863</v>
      </c>
      <c r="B586" s="1155" t="s">
        <v>3247</v>
      </c>
      <c r="C586" s="1156" t="s">
        <v>3248</v>
      </c>
      <c r="D586" s="1157"/>
      <c r="E586" s="1157"/>
      <c r="F586" s="1157"/>
      <c r="G586" s="1157"/>
      <c r="H586" s="1157"/>
      <c r="I586" s="1157"/>
      <c r="J586" s="1157"/>
      <c r="K586" s="1157"/>
      <c r="L586" s="1157"/>
      <c r="M586" s="1157"/>
      <c r="N586" s="1157">
        <v>30900000000</v>
      </c>
      <c r="O586" s="1157">
        <v>30900000000</v>
      </c>
      <c r="P586" s="1157">
        <v>3793569000</v>
      </c>
      <c r="Q586" s="1157">
        <v>27106431000</v>
      </c>
      <c r="R586" s="1157"/>
      <c r="S586" s="1157"/>
      <c r="T586" s="1157">
        <v>3793569000</v>
      </c>
      <c r="U586" s="1157">
        <v>27106431000</v>
      </c>
      <c r="V586" s="1157">
        <v>30900000000</v>
      </c>
      <c r="W586" s="1178">
        <f t="shared" si="22"/>
        <v>0</v>
      </c>
    </row>
    <row r="587" spans="1:23" s="1161" customFormat="1" ht="36.75" customHeight="1">
      <c r="A587" s="1154" t="s">
        <v>1865</v>
      </c>
      <c r="B587" s="1155" t="s">
        <v>3249</v>
      </c>
      <c r="C587" s="1156" t="s">
        <v>3250</v>
      </c>
      <c r="D587" s="1157"/>
      <c r="E587" s="1157"/>
      <c r="F587" s="1157"/>
      <c r="G587" s="1157"/>
      <c r="H587" s="1157"/>
      <c r="I587" s="1157"/>
      <c r="J587" s="1157"/>
      <c r="K587" s="1157"/>
      <c r="L587" s="1157"/>
      <c r="M587" s="1157"/>
      <c r="N587" s="1157">
        <v>30900000000</v>
      </c>
      <c r="O587" s="1157">
        <v>30900000000</v>
      </c>
      <c r="P587" s="1157">
        <v>2901958000</v>
      </c>
      <c r="Q587" s="1157">
        <v>27998042000</v>
      </c>
      <c r="R587" s="1157"/>
      <c r="S587" s="1157"/>
      <c r="T587" s="1157">
        <v>2901958000</v>
      </c>
      <c r="U587" s="1157">
        <v>27998042000</v>
      </c>
      <c r="V587" s="1157">
        <v>30900000000</v>
      </c>
      <c r="W587" s="1178">
        <f t="shared" ref="W587:W650" si="25">N587-O587-R587-S587</f>
        <v>0</v>
      </c>
    </row>
    <row r="588" spans="1:23" s="1161" customFormat="1" ht="36.75" customHeight="1">
      <c r="A588" s="1154" t="s">
        <v>1866</v>
      </c>
      <c r="B588" s="1155" t="s">
        <v>3251</v>
      </c>
      <c r="C588" s="1156" t="s">
        <v>3252</v>
      </c>
      <c r="D588" s="1157"/>
      <c r="E588" s="1157"/>
      <c r="F588" s="1157"/>
      <c r="G588" s="1157"/>
      <c r="H588" s="1157"/>
      <c r="I588" s="1157"/>
      <c r="J588" s="1157"/>
      <c r="K588" s="1157"/>
      <c r="L588" s="1157"/>
      <c r="M588" s="1157"/>
      <c r="N588" s="1157">
        <v>30900000000</v>
      </c>
      <c r="O588" s="1157">
        <v>30900000000</v>
      </c>
      <c r="P588" s="1157">
        <v>2700000000</v>
      </c>
      <c r="Q588" s="1157">
        <v>28200000000</v>
      </c>
      <c r="R588" s="1157"/>
      <c r="S588" s="1157"/>
      <c r="T588" s="1157">
        <v>2700000000</v>
      </c>
      <c r="U588" s="1157">
        <v>28200000000</v>
      </c>
      <c r="V588" s="1157">
        <v>30900000000</v>
      </c>
      <c r="W588" s="1178">
        <f t="shared" si="25"/>
        <v>0</v>
      </c>
    </row>
    <row r="589" spans="1:23" s="1161" customFormat="1" ht="51" customHeight="1">
      <c r="A589" s="1154" t="s">
        <v>1867</v>
      </c>
      <c r="B589" s="1155" t="s">
        <v>3253</v>
      </c>
      <c r="C589" s="1156" t="s">
        <v>3254</v>
      </c>
      <c r="D589" s="1157"/>
      <c r="E589" s="1157"/>
      <c r="F589" s="1157"/>
      <c r="G589" s="1157"/>
      <c r="H589" s="1157"/>
      <c r="I589" s="1157"/>
      <c r="J589" s="1157"/>
      <c r="K589" s="1157"/>
      <c r="L589" s="1157"/>
      <c r="M589" s="1157"/>
      <c r="N589" s="1157">
        <v>30900000000</v>
      </c>
      <c r="O589" s="1157">
        <v>30900000000</v>
      </c>
      <c r="P589" s="1157">
        <v>1400000000</v>
      </c>
      <c r="Q589" s="1157">
        <v>29500000000</v>
      </c>
      <c r="R589" s="1157"/>
      <c r="S589" s="1157"/>
      <c r="T589" s="1157">
        <v>1400000000</v>
      </c>
      <c r="U589" s="1157">
        <v>29500000000</v>
      </c>
      <c r="V589" s="1157">
        <v>30900000000</v>
      </c>
      <c r="W589" s="1178">
        <f t="shared" si="25"/>
        <v>0</v>
      </c>
    </row>
    <row r="590" spans="1:23" s="1161" customFormat="1" ht="36.75" customHeight="1">
      <c r="A590" s="1154" t="s">
        <v>1868</v>
      </c>
      <c r="B590" s="1155" t="s">
        <v>3255</v>
      </c>
      <c r="C590" s="1156" t="s">
        <v>3256</v>
      </c>
      <c r="D590" s="1157"/>
      <c r="E590" s="1157"/>
      <c r="F590" s="1157"/>
      <c r="G590" s="1157"/>
      <c r="H590" s="1157"/>
      <c r="I590" s="1157"/>
      <c r="J590" s="1157"/>
      <c r="K590" s="1157"/>
      <c r="L590" s="1157"/>
      <c r="M590" s="1157"/>
      <c r="N590" s="1157">
        <v>33829000000</v>
      </c>
      <c r="O590" s="1157">
        <v>33829000000</v>
      </c>
      <c r="P590" s="1157">
        <v>4130749000</v>
      </c>
      <c r="Q590" s="1157">
        <v>29698251000</v>
      </c>
      <c r="R590" s="1157"/>
      <c r="S590" s="1157"/>
      <c r="T590" s="1157">
        <v>4130749000</v>
      </c>
      <c r="U590" s="1157">
        <v>29698251000</v>
      </c>
      <c r="V590" s="1157">
        <v>33829000000</v>
      </c>
      <c r="W590" s="1178">
        <f t="shared" si="25"/>
        <v>0</v>
      </c>
    </row>
    <row r="591" spans="1:23" s="1161" customFormat="1" ht="36.75" customHeight="1">
      <c r="A591" s="1154" t="s">
        <v>1869</v>
      </c>
      <c r="B591" s="1155" t="s">
        <v>3257</v>
      </c>
      <c r="C591" s="1156" t="s">
        <v>3258</v>
      </c>
      <c r="D591" s="1157"/>
      <c r="E591" s="1157"/>
      <c r="F591" s="1157"/>
      <c r="G591" s="1157"/>
      <c r="H591" s="1157"/>
      <c r="I591" s="1157"/>
      <c r="J591" s="1157"/>
      <c r="K591" s="1157"/>
      <c r="L591" s="1157"/>
      <c r="M591" s="1157"/>
      <c r="N591" s="1157">
        <v>41678000000</v>
      </c>
      <c r="O591" s="1157">
        <v>41678000000</v>
      </c>
      <c r="P591" s="1157">
        <v>3594115500</v>
      </c>
      <c r="Q591" s="1157">
        <v>38083884500</v>
      </c>
      <c r="R591" s="1157"/>
      <c r="S591" s="1157"/>
      <c r="T591" s="1157">
        <v>3594115500</v>
      </c>
      <c r="U591" s="1157">
        <v>38083884500</v>
      </c>
      <c r="V591" s="1157">
        <v>41678000000</v>
      </c>
      <c r="W591" s="1178">
        <f t="shared" si="25"/>
        <v>0</v>
      </c>
    </row>
    <row r="592" spans="1:23" s="1161" customFormat="1" ht="36.75" customHeight="1">
      <c r="A592" s="1154" t="s">
        <v>1870</v>
      </c>
      <c r="B592" s="1155" t="s">
        <v>3259</v>
      </c>
      <c r="C592" s="1156" t="s">
        <v>3260</v>
      </c>
      <c r="D592" s="1157"/>
      <c r="E592" s="1157"/>
      <c r="F592" s="1157"/>
      <c r="G592" s="1157"/>
      <c r="H592" s="1157"/>
      <c r="I592" s="1157"/>
      <c r="J592" s="1157"/>
      <c r="K592" s="1157"/>
      <c r="L592" s="1157"/>
      <c r="M592" s="1157"/>
      <c r="N592" s="1157">
        <v>30900000000</v>
      </c>
      <c r="O592" s="1157">
        <v>30900000000</v>
      </c>
      <c r="P592" s="1157">
        <v>1201662000</v>
      </c>
      <c r="Q592" s="1157">
        <v>29698338000</v>
      </c>
      <c r="R592" s="1157"/>
      <c r="S592" s="1157"/>
      <c r="T592" s="1157">
        <v>1201662000</v>
      </c>
      <c r="U592" s="1157">
        <v>29698338000</v>
      </c>
      <c r="V592" s="1157">
        <v>30900000000</v>
      </c>
      <c r="W592" s="1178">
        <f t="shared" si="25"/>
        <v>0</v>
      </c>
    </row>
    <row r="593" spans="1:23" s="1161" customFormat="1" ht="36.75" customHeight="1">
      <c r="A593" s="1154" t="s">
        <v>1871</v>
      </c>
      <c r="B593" s="1155" t="s">
        <v>3261</v>
      </c>
      <c r="C593" s="1156" t="s">
        <v>3262</v>
      </c>
      <c r="D593" s="1157"/>
      <c r="E593" s="1157"/>
      <c r="F593" s="1157"/>
      <c r="G593" s="1157"/>
      <c r="H593" s="1157"/>
      <c r="I593" s="1157"/>
      <c r="J593" s="1157"/>
      <c r="K593" s="1157"/>
      <c r="L593" s="1157"/>
      <c r="M593" s="1157"/>
      <c r="N593" s="1157">
        <v>1400000000</v>
      </c>
      <c r="O593" s="1157">
        <v>1400000000</v>
      </c>
      <c r="P593" s="1157">
        <v>1400000000</v>
      </c>
      <c r="Q593" s="1157"/>
      <c r="R593" s="1157"/>
      <c r="S593" s="1157"/>
      <c r="T593" s="1157">
        <v>1400000000</v>
      </c>
      <c r="U593" s="1157"/>
      <c r="V593" s="1157">
        <v>1400000000</v>
      </c>
      <c r="W593" s="1178">
        <f t="shared" si="25"/>
        <v>0</v>
      </c>
    </row>
    <row r="594" spans="1:23" s="1161" customFormat="1" ht="36.75" customHeight="1">
      <c r="A594" s="1154" t="s">
        <v>1872</v>
      </c>
      <c r="B594" s="1155" t="s">
        <v>3263</v>
      </c>
      <c r="C594" s="1156" t="s">
        <v>3264</v>
      </c>
      <c r="D594" s="1157"/>
      <c r="E594" s="1157"/>
      <c r="F594" s="1157"/>
      <c r="G594" s="1157"/>
      <c r="H594" s="1157"/>
      <c r="I594" s="1157"/>
      <c r="J594" s="1157"/>
      <c r="K594" s="1157"/>
      <c r="L594" s="1157"/>
      <c r="M594" s="1157"/>
      <c r="N594" s="1157">
        <v>1435000000</v>
      </c>
      <c r="O594" s="1157">
        <v>1435000000</v>
      </c>
      <c r="P594" s="1157">
        <v>1435000000</v>
      </c>
      <c r="Q594" s="1157"/>
      <c r="R594" s="1157"/>
      <c r="S594" s="1157"/>
      <c r="T594" s="1157">
        <v>1435000000</v>
      </c>
      <c r="U594" s="1157"/>
      <c r="V594" s="1157">
        <v>1435000000</v>
      </c>
      <c r="W594" s="1178">
        <f t="shared" si="25"/>
        <v>0</v>
      </c>
    </row>
    <row r="595" spans="1:23" s="1161" customFormat="1" ht="36.75" customHeight="1">
      <c r="A595" s="1154" t="s">
        <v>1873</v>
      </c>
      <c r="B595" s="1155" t="s">
        <v>2305</v>
      </c>
      <c r="C595" s="1156" t="s">
        <v>3265</v>
      </c>
      <c r="D595" s="1157"/>
      <c r="E595" s="1157"/>
      <c r="F595" s="1157"/>
      <c r="G595" s="1157"/>
      <c r="H595" s="1157"/>
      <c r="I595" s="1157"/>
      <c r="J595" s="1157"/>
      <c r="K595" s="1157"/>
      <c r="L595" s="1157"/>
      <c r="M595" s="1157"/>
      <c r="N595" s="1157">
        <v>2995000000</v>
      </c>
      <c r="O595" s="1157">
        <v>2995000000</v>
      </c>
      <c r="P595" s="1157">
        <v>2995000000</v>
      </c>
      <c r="Q595" s="1157"/>
      <c r="R595" s="1157"/>
      <c r="S595" s="1157"/>
      <c r="T595" s="1157">
        <v>2995000000</v>
      </c>
      <c r="U595" s="1157"/>
      <c r="V595" s="1157">
        <v>2995000000</v>
      </c>
      <c r="W595" s="1178">
        <f t="shared" si="25"/>
        <v>0</v>
      </c>
    </row>
    <row r="596" spans="1:23" s="1161" customFormat="1" ht="36.75" customHeight="1">
      <c r="A596" s="1154" t="s">
        <v>1874</v>
      </c>
      <c r="B596" s="1155" t="s">
        <v>2370</v>
      </c>
      <c r="C596" s="1156" t="s">
        <v>3266</v>
      </c>
      <c r="D596" s="1157"/>
      <c r="E596" s="1157"/>
      <c r="F596" s="1157"/>
      <c r="G596" s="1157"/>
      <c r="H596" s="1157"/>
      <c r="I596" s="1157"/>
      <c r="J596" s="1157"/>
      <c r="K596" s="1157"/>
      <c r="L596" s="1157"/>
      <c r="M596" s="1157"/>
      <c r="N596" s="1157">
        <v>7000000000</v>
      </c>
      <c r="O596" s="1157">
        <v>7000000000</v>
      </c>
      <c r="P596" s="1157">
        <v>7000000000</v>
      </c>
      <c r="Q596" s="1157"/>
      <c r="R596" s="1157"/>
      <c r="S596" s="1157"/>
      <c r="T596" s="1157">
        <v>7000000000</v>
      </c>
      <c r="U596" s="1157"/>
      <c r="V596" s="1157">
        <v>7000000000</v>
      </c>
      <c r="W596" s="1178">
        <f t="shared" si="25"/>
        <v>0</v>
      </c>
    </row>
    <row r="597" spans="1:23" s="1161" customFormat="1" ht="36.75" customHeight="1">
      <c r="A597" s="1154" t="s">
        <v>1875</v>
      </c>
      <c r="B597" s="1155" t="s">
        <v>1970</v>
      </c>
      <c r="C597" s="1156" t="s">
        <v>3142</v>
      </c>
      <c r="D597" s="1157"/>
      <c r="E597" s="1157"/>
      <c r="F597" s="1157"/>
      <c r="G597" s="1157"/>
      <c r="H597" s="1157"/>
      <c r="I597" s="1157"/>
      <c r="J597" s="1157"/>
      <c r="K597" s="1157"/>
      <c r="L597" s="1157"/>
      <c r="M597" s="1157"/>
      <c r="N597" s="1157">
        <v>6000000000</v>
      </c>
      <c r="O597" s="1157">
        <v>6000000000</v>
      </c>
      <c r="P597" s="1157">
        <v>6000000000</v>
      </c>
      <c r="Q597" s="1157"/>
      <c r="R597" s="1157"/>
      <c r="S597" s="1157"/>
      <c r="T597" s="1157">
        <v>6000000000</v>
      </c>
      <c r="U597" s="1157"/>
      <c r="V597" s="1157">
        <v>6000000000</v>
      </c>
      <c r="W597" s="1178">
        <f t="shared" si="25"/>
        <v>0</v>
      </c>
    </row>
    <row r="598" spans="1:23" s="1161" customFormat="1" ht="36.75" customHeight="1">
      <c r="A598" s="1154" t="s">
        <v>1876</v>
      </c>
      <c r="B598" s="1155" t="s">
        <v>3267</v>
      </c>
      <c r="C598" s="1156" t="s">
        <v>3268</v>
      </c>
      <c r="D598" s="1157"/>
      <c r="E598" s="1157"/>
      <c r="F598" s="1157"/>
      <c r="G598" s="1157"/>
      <c r="H598" s="1157"/>
      <c r="I598" s="1157"/>
      <c r="J598" s="1157"/>
      <c r="K598" s="1157"/>
      <c r="L598" s="1157"/>
      <c r="M598" s="1157"/>
      <c r="N598" s="1157">
        <v>5000000000</v>
      </c>
      <c r="O598" s="1157">
        <v>5000000000</v>
      </c>
      <c r="P598" s="1157">
        <v>5000000000</v>
      </c>
      <c r="Q598" s="1157"/>
      <c r="R598" s="1157"/>
      <c r="S598" s="1157"/>
      <c r="T598" s="1157">
        <v>5000000000</v>
      </c>
      <c r="U598" s="1157"/>
      <c r="V598" s="1157">
        <v>5000000000</v>
      </c>
      <c r="W598" s="1178">
        <f t="shared" si="25"/>
        <v>0</v>
      </c>
    </row>
    <row r="599" spans="1:23" s="1161" customFormat="1" ht="36.75" customHeight="1">
      <c r="A599" s="1154" t="s">
        <v>1877</v>
      </c>
      <c r="B599" s="1155" t="s">
        <v>1977</v>
      </c>
      <c r="C599" s="1156" t="s">
        <v>3269</v>
      </c>
      <c r="D599" s="1157"/>
      <c r="E599" s="1157"/>
      <c r="F599" s="1157"/>
      <c r="G599" s="1157"/>
      <c r="H599" s="1157"/>
      <c r="I599" s="1157"/>
      <c r="J599" s="1157"/>
      <c r="K599" s="1157"/>
      <c r="L599" s="1157"/>
      <c r="M599" s="1157"/>
      <c r="N599" s="1157">
        <v>2833000000</v>
      </c>
      <c r="O599" s="1157">
        <v>2833000000</v>
      </c>
      <c r="P599" s="1157">
        <v>2833000000</v>
      </c>
      <c r="Q599" s="1157"/>
      <c r="R599" s="1157"/>
      <c r="S599" s="1157"/>
      <c r="T599" s="1157">
        <v>2833000000</v>
      </c>
      <c r="U599" s="1157"/>
      <c r="V599" s="1157">
        <v>2833000000</v>
      </c>
      <c r="W599" s="1178">
        <f t="shared" si="25"/>
        <v>0</v>
      </c>
    </row>
    <row r="600" spans="1:23" s="1161" customFormat="1" ht="36.75" customHeight="1">
      <c r="A600" s="1154" t="s">
        <v>1878</v>
      </c>
      <c r="B600" s="1155" t="s">
        <v>3270</v>
      </c>
      <c r="C600" s="1156" t="s">
        <v>3271</v>
      </c>
      <c r="D600" s="1157"/>
      <c r="E600" s="1157"/>
      <c r="F600" s="1157"/>
      <c r="G600" s="1157"/>
      <c r="H600" s="1157"/>
      <c r="I600" s="1157"/>
      <c r="J600" s="1157"/>
      <c r="K600" s="1157"/>
      <c r="L600" s="1157"/>
      <c r="M600" s="1157"/>
      <c r="N600" s="1157">
        <v>2500000000</v>
      </c>
      <c r="O600" s="1157">
        <v>2500000000</v>
      </c>
      <c r="P600" s="1157">
        <v>2500000000</v>
      </c>
      <c r="Q600" s="1157"/>
      <c r="R600" s="1157"/>
      <c r="S600" s="1157"/>
      <c r="T600" s="1157">
        <v>2500000000</v>
      </c>
      <c r="U600" s="1157"/>
      <c r="V600" s="1157">
        <v>2500000000</v>
      </c>
      <c r="W600" s="1178">
        <f t="shared" si="25"/>
        <v>0</v>
      </c>
    </row>
    <row r="601" spans="1:23" s="1161" customFormat="1" ht="36.75" customHeight="1">
      <c r="A601" s="1154" t="s">
        <v>1879</v>
      </c>
      <c r="B601" s="1155" t="s">
        <v>1226</v>
      </c>
      <c r="C601" s="1156"/>
      <c r="D601" s="1157"/>
      <c r="E601" s="1157"/>
      <c r="F601" s="1157"/>
      <c r="G601" s="1157"/>
      <c r="H601" s="1157">
        <v>24530402</v>
      </c>
      <c r="I601" s="1157"/>
      <c r="J601" s="1157"/>
      <c r="K601" s="1157"/>
      <c r="L601" s="1157"/>
      <c r="M601" s="1157">
        <v>24530402</v>
      </c>
      <c r="N601" s="1157"/>
      <c r="O601" s="1157"/>
      <c r="P601" s="1157"/>
      <c r="Q601" s="1157"/>
      <c r="R601" s="1157"/>
      <c r="S601" s="1157"/>
      <c r="T601" s="1157"/>
      <c r="U601" s="1157"/>
      <c r="V601" s="1157"/>
      <c r="W601" s="1178">
        <f t="shared" si="25"/>
        <v>0</v>
      </c>
    </row>
    <row r="602" spans="1:23" s="1161" customFormat="1" ht="36.75" customHeight="1">
      <c r="A602" s="1154" t="s">
        <v>1880</v>
      </c>
      <c r="B602" s="1155" t="s">
        <v>1199</v>
      </c>
      <c r="C602" s="1156"/>
      <c r="D602" s="1157"/>
      <c r="E602" s="1157"/>
      <c r="F602" s="1157"/>
      <c r="G602" s="1157"/>
      <c r="H602" s="1157">
        <v>15204356</v>
      </c>
      <c r="I602" s="1157"/>
      <c r="J602" s="1157"/>
      <c r="K602" s="1157"/>
      <c r="L602" s="1157"/>
      <c r="M602" s="1157">
        <v>15204356</v>
      </c>
      <c r="N602" s="1157"/>
      <c r="O602" s="1157"/>
      <c r="P602" s="1157"/>
      <c r="Q602" s="1157"/>
      <c r="R602" s="1157"/>
      <c r="S602" s="1157"/>
      <c r="T602" s="1157"/>
      <c r="U602" s="1157"/>
      <c r="V602" s="1157"/>
      <c r="W602" s="1178">
        <f t="shared" si="25"/>
        <v>0</v>
      </c>
    </row>
    <row r="603" spans="1:23" s="1161" customFormat="1" ht="36.75" customHeight="1">
      <c r="A603" s="1154" t="s">
        <v>1881</v>
      </c>
      <c r="B603" s="1155" t="s">
        <v>1161</v>
      </c>
      <c r="C603" s="1156" t="s">
        <v>3154</v>
      </c>
      <c r="D603" s="1157"/>
      <c r="E603" s="1157"/>
      <c r="F603" s="1157"/>
      <c r="G603" s="1157"/>
      <c r="H603" s="1157"/>
      <c r="I603" s="1157"/>
      <c r="J603" s="1157"/>
      <c r="K603" s="1157"/>
      <c r="L603" s="1157"/>
      <c r="M603" s="1157"/>
      <c r="N603" s="1157">
        <v>2500000000</v>
      </c>
      <c r="O603" s="1157">
        <v>2500000000</v>
      </c>
      <c r="P603" s="1157">
        <v>2500000000</v>
      </c>
      <c r="Q603" s="1157"/>
      <c r="R603" s="1157"/>
      <c r="S603" s="1157"/>
      <c r="T603" s="1157">
        <v>2500000000</v>
      </c>
      <c r="U603" s="1157"/>
      <c r="V603" s="1157">
        <v>2500000000</v>
      </c>
      <c r="W603" s="1178">
        <f t="shared" si="25"/>
        <v>0</v>
      </c>
    </row>
    <row r="604" spans="1:23" s="1161" customFormat="1" ht="36.75" customHeight="1">
      <c r="A604" s="1152" t="s">
        <v>274</v>
      </c>
      <c r="B604" s="1153" t="s">
        <v>3272</v>
      </c>
      <c r="C604" s="1150"/>
      <c r="D604" s="1151">
        <f>SUM(D605:D607)</f>
        <v>0</v>
      </c>
      <c r="E604" s="1151">
        <f t="shared" ref="E604:V604" si="26">SUM(E605:E607)</f>
        <v>0</v>
      </c>
      <c r="F604" s="1151">
        <f t="shared" si="26"/>
        <v>0</v>
      </c>
      <c r="G604" s="1151">
        <f t="shared" si="26"/>
        <v>0</v>
      </c>
      <c r="H604" s="1151">
        <f t="shared" si="26"/>
        <v>0</v>
      </c>
      <c r="I604" s="1151">
        <f t="shared" si="26"/>
        <v>0</v>
      </c>
      <c r="J604" s="1151">
        <f t="shared" si="26"/>
        <v>0</v>
      </c>
      <c r="K604" s="1151">
        <f t="shared" si="26"/>
        <v>0</v>
      </c>
      <c r="L604" s="1151">
        <f t="shared" si="26"/>
        <v>0</v>
      </c>
      <c r="M604" s="1151">
        <f t="shared" si="26"/>
        <v>0</v>
      </c>
      <c r="N604" s="1151">
        <f t="shared" si="26"/>
        <v>5000000000</v>
      </c>
      <c r="O604" s="1151">
        <f t="shared" si="26"/>
        <v>4967576000</v>
      </c>
      <c r="P604" s="1151">
        <f t="shared" si="26"/>
        <v>2509650000</v>
      </c>
      <c r="Q604" s="1151">
        <f t="shared" si="26"/>
        <v>2457926000</v>
      </c>
      <c r="R604" s="1151">
        <f t="shared" si="26"/>
        <v>0</v>
      </c>
      <c r="S604" s="1151">
        <f t="shared" si="26"/>
        <v>32424000</v>
      </c>
      <c r="T604" s="1151">
        <f t="shared" si="26"/>
        <v>2509650000</v>
      </c>
      <c r="U604" s="1151">
        <f t="shared" si="26"/>
        <v>2457926000</v>
      </c>
      <c r="V604" s="1151">
        <f t="shared" si="26"/>
        <v>4967576000</v>
      </c>
      <c r="W604" s="1178">
        <f t="shared" si="25"/>
        <v>0</v>
      </c>
    </row>
    <row r="605" spans="1:23" s="1161" customFormat="1" ht="36.75" customHeight="1">
      <c r="A605" s="1154" t="s">
        <v>175</v>
      </c>
      <c r="B605" s="1155" t="s">
        <v>3273</v>
      </c>
      <c r="C605" s="1156" t="s">
        <v>2769</v>
      </c>
      <c r="D605" s="1157"/>
      <c r="E605" s="1157"/>
      <c r="F605" s="1157"/>
      <c r="G605" s="1157"/>
      <c r="H605" s="1157"/>
      <c r="I605" s="1157"/>
      <c r="J605" s="1157"/>
      <c r="K605" s="1157"/>
      <c r="L605" s="1157"/>
      <c r="M605" s="1157"/>
      <c r="N605" s="1157">
        <v>2000000000</v>
      </c>
      <c r="O605" s="1157">
        <v>1967576000</v>
      </c>
      <c r="P605" s="1157">
        <v>1967576000</v>
      </c>
      <c r="Q605" s="1157"/>
      <c r="R605" s="1157"/>
      <c r="S605" s="1157">
        <v>32424000</v>
      </c>
      <c r="T605" s="1157">
        <v>1967576000</v>
      </c>
      <c r="U605" s="1157"/>
      <c r="V605" s="1157">
        <v>1967576000</v>
      </c>
      <c r="W605" s="1178">
        <f t="shared" si="25"/>
        <v>0</v>
      </c>
    </row>
    <row r="606" spans="1:23" ht="36.75" customHeight="1">
      <c r="A606" s="1154">
        <v>2</v>
      </c>
      <c r="B606" s="1155" t="s">
        <v>3274</v>
      </c>
      <c r="C606" s="1077"/>
      <c r="D606" s="1077"/>
      <c r="E606" s="1077"/>
      <c r="F606" s="1077"/>
      <c r="G606" s="1077"/>
      <c r="H606" s="1077"/>
      <c r="I606" s="1077"/>
      <c r="J606" s="1077"/>
      <c r="K606" s="1077"/>
      <c r="L606" s="1077"/>
      <c r="M606" s="1077"/>
      <c r="N606" s="1078"/>
      <c r="O606" s="1077"/>
      <c r="P606" s="1077"/>
      <c r="Q606" s="1077"/>
      <c r="R606" s="1077"/>
      <c r="S606" s="1077"/>
      <c r="T606" s="1077"/>
      <c r="U606" s="1077"/>
      <c r="V606" s="1077"/>
      <c r="W606" s="1178">
        <f t="shared" si="25"/>
        <v>0</v>
      </c>
    </row>
    <row r="607" spans="1:23" s="1161" customFormat="1" ht="36.75" customHeight="1">
      <c r="A607" s="1154" t="s">
        <v>79</v>
      </c>
      <c r="B607" s="1155" t="s">
        <v>3275</v>
      </c>
      <c r="C607" s="1156" t="s">
        <v>3276</v>
      </c>
      <c r="D607" s="1157"/>
      <c r="E607" s="1157"/>
      <c r="F607" s="1157"/>
      <c r="G607" s="1157"/>
      <c r="H607" s="1157"/>
      <c r="I607" s="1157"/>
      <c r="J607" s="1157"/>
      <c r="K607" s="1157"/>
      <c r="L607" s="1157"/>
      <c r="M607" s="1157"/>
      <c r="N607" s="1157">
        <v>3000000000</v>
      </c>
      <c r="O607" s="1157">
        <v>3000000000</v>
      </c>
      <c r="P607" s="1157">
        <v>542074000</v>
      </c>
      <c r="Q607" s="1157">
        <v>2457926000</v>
      </c>
      <c r="R607" s="1157"/>
      <c r="S607" s="1157"/>
      <c r="T607" s="1157">
        <v>542074000</v>
      </c>
      <c r="U607" s="1157">
        <v>2457926000</v>
      </c>
      <c r="V607" s="1157">
        <v>3000000000</v>
      </c>
      <c r="W607" s="1178">
        <f t="shared" si="25"/>
        <v>0</v>
      </c>
    </row>
    <row r="608" spans="1:23" s="1161" customFormat="1" ht="36.75" customHeight="1">
      <c r="A608" s="1152" t="s">
        <v>275</v>
      </c>
      <c r="B608" s="1153" t="s">
        <v>3277</v>
      </c>
      <c r="C608" s="1150"/>
      <c r="D608" s="1151">
        <f>SUM(D609:D679)</f>
        <v>1672340043530</v>
      </c>
      <c r="E608" s="1151">
        <f t="shared" ref="E608:V608" si="27">SUM(E609:E679)</f>
        <v>106844032456</v>
      </c>
      <c r="F608" s="1151">
        <f t="shared" si="27"/>
        <v>2045600</v>
      </c>
      <c r="G608" s="1151">
        <f t="shared" si="27"/>
        <v>80110360903</v>
      </c>
      <c r="H608" s="1151">
        <f t="shared" si="27"/>
        <v>235070452290</v>
      </c>
      <c r="I608" s="1151">
        <f t="shared" si="27"/>
        <v>157389484796</v>
      </c>
      <c r="J608" s="1151">
        <f t="shared" si="27"/>
        <v>80823925849</v>
      </c>
      <c r="K608" s="1151">
        <f t="shared" si="27"/>
        <v>76565558947</v>
      </c>
      <c r="L608" s="1151">
        <f t="shared" si="27"/>
        <v>35605343787</v>
      </c>
      <c r="M608" s="1151">
        <f t="shared" si="27"/>
        <v>42075623707</v>
      </c>
      <c r="N608" s="1151">
        <f t="shared" si="27"/>
        <v>0</v>
      </c>
      <c r="O608" s="1151">
        <f t="shared" si="27"/>
        <v>0</v>
      </c>
      <c r="P608" s="1151">
        <f t="shared" si="27"/>
        <v>0</v>
      </c>
      <c r="Q608" s="1151">
        <f t="shared" si="27"/>
        <v>0</v>
      </c>
      <c r="R608" s="1151">
        <f t="shared" si="27"/>
        <v>0</v>
      </c>
      <c r="S608" s="1151">
        <f t="shared" si="27"/>
        <v>0</v>
      </c>
      <c r="T608" s="1151">
        <f t="shared" si="27"/>
        <v>160934286752</v>
      </c>
      <c r="U608" s="1151">
        <f t="shared" si="27"/>
        <v>103297184900</v>
      </c>
      <c r="V608" s="1151">
        <f t="shared" si="27"/>
        <v>1829727482726</v>
      </c>
      <c r="W608" s="1178">
        <f t="shared" si="25"/>
        <v>0</v>
      </c>
    </row>
    <row r="609" spans="1:23" s="1161" customFormat="1" ht="36.75" customHeight="1">
      <c r="A609" s="1154" t="s">
        <v>175</v>
      </c>
      <c r="B609" s="1155" t="s">
        <v>1190</v>
      </c>
      <c r="C609" s="1156" t="s">
        <v>2769</v>
      </c>
      <c r="D609" s="1157"/>
      <c r="E609" s="1157"/>
      <c r="F609" s="1157"/>
      <c r="G609" s="1157"/>
      <c r="H609" s="1157">
        <v>163000000</v>
      </c>
      <c r="I609" s="1157">
        <v>163000000</v>
      </c>
      <c r="J609" s="1157">
        <v>163000000</v>
      </c>
      <c r="K609" s="1157"/>
      <c r="L609" s="1157"/>
      <c r="M609" s="1157"/>
      <c r="N609" s="1157"/>
      <c r="O609" s="1157"/>
      <c r="P609" s="1157"/>
      <c r="Q609" s="1157"/>
      <c r="R609" s="1157"/>
      <c r="S609" s="1157"/>
      <c r="T609" s="1157">
        <v>163000000</v>
      </c>
      <c r="U609" s="1157"/>
      <c r="V609" s="1157">
        <v>163000000</v>
      </c>
      <c r="W609" s="1178">
        <f t="shared" si="25"/>
        <v>0</v>
      </c>
    </row>
    <row r="610" spans="1:23" s="1161" customFormat="1" ht="36.75" customHeight="1">
      <c r="A610" s="1154" t="s">
        <v>78</v>
      </c>
      <c r="B610" s="1155" t="s">
        <v>1223</v>
      </c>
      <c r="C610" s="1156" t="s">
        <v>3278</v>
      </c>
      <c r="D610" s="1157">
        <v>223500900</v>
      </c>
      <c r="E610" s="1157">
        <v>223500900</v>
      </c>
      <c r="F610" s="1157"/>
      <c r="G610" s="1157"/>
      <c r="H610" s="1157"/>
      <c r="I610" s="1157"/>
      <c r="J610" s="1157"/>
      <c r="K610" s="1157"/>
      <c r="L610" s="1157"/>
      <c r="M610" s="1157"/>
      <c r="N610" s="1157"/>
      <c r="O610" s="1157"/>
      <c r="P610" s="1157"/>
      <c r="Q610" s="1157"/>
      <c r="R610" s="1157"/>
      <c r="S610" s="1157"/>
      <c r="T610" s="1157"/>
      <c r="U610" s="1157">
        <v>223500900</v>
      </c>
      <c r="V610" s="1157">
        <v>223500900</v>
      </c>
      <c r="W610" s="1178">
        <f t="shared" si="25"/>
        <v>0</v>
      </c>
    </row>
    <row r="611" spans="1:23" s="1161" customFormat="1" ht="36.75" customHeight="1">
      <c r="A611" s="1154" t="s">
        <v>79</v>
      </c>
      <c r="B611" s="1155" t="s">
        <v>1224</v>
      </c>
      <c r="C611" s="1156" t="s">
        <v>3279</v>
      </c>
      <c r="D611" s="1157">
        <v>1698598200</v>
      </c>
      <c r="E611" s="1157">
        <v>863491200</v>
      </c>
      <c r="F611" s="1157"/>
      <c r="G611" s="1157"/>
      <c r="H611" s="1157"/>
      <c r="I611" s="1157"/>
      <c r="J611" s="1157"/>
      <c r="K611" s="1157"/>
      <c r="L611" s="1157"/>
      <c r="M611" s="1157"/>
      <c r="N611" s="1157"/>
      <c r="O611" s="1157"/>
      <c r="P611" s="1157"/>
      <c r="Q611" s="1157"/>
      <c r="R611" s="1157"/>
      <c r="S611" s="1157"/>
      <c r="T611" s="1157"/>
      <c r="U611" s="1157">
        <v>863491200</v>
      </c>
      <c r="V611" s="1157">
        <v>1698598200</v>
      </c>
      <c r="W611" s="1178">
        <f t="shared" si="25"/>
        <v>0</v>
      </c>
    </row>
    <row r="612" spans="1:23" s="1161" customFormat="1" ht="36.75" customHeight="1">
      <c r="A612" s="1154" t="s">
        <v>80</v>
      </c>
      <c r="B612" s="1155" t="s">
        <v>1225</v>
      </c>
      <c r="C612" s="1156" t="s">
        <v>3280</v>
      </c>
      <c r="D612" s="1157">
        <v>867345000</v>
      </c>
      <c r="E612" s="1157">
        <v>17000000</v>
      </c>
      <c r="F612" s="1157"/>
      <c r="G612" s="1157"/>
      <c r="H612" s="1157"/>
      <c r="I612" s="1157"/>
      <c r="J612" s="1157"/>
      <c r="K612" s="1157"/>
      <c r="L612" s="1157"/>
      <c r="M612" s="1157"/>
      <c r="N612" s="1157"/>
      <c r="O612" s="1157"/>
      <c r="P612" s="1157"/>
      <c r="Q612" s="1157"/>
      <c r="R612" s="1157"/>
      <c r="S612" s="1157"/>
      <c r="T612" s="1157"/>
      <c r="U612" s="1157">
        <v>17000000</v>
      </c>
      <c r="V612" s="1157">
        <v>867345000</v>
      </c>
      <c r="W612" s="1178">
        <f t="shared" si="25"/>
        <v>0</v>
      </c>
    </row>
    <row r="613" spans="1:23" s="1161" customFormat="1" ht="36.75" customHeight="1">
      <c r="A613" s="1154" t="s">
        <v>81</v>
      </c>
      <c r="B613" s="1155" t="s">
        <v>1290</v>
      </c>
      <c r="C613" s="1156" t="s">
        <v>3281</v>
      </c>
      <c r="D613" s="1157">
        <v>494956000</v>
      </c>
      <c r="E613" s="1157">
        <v>464956000</v>
      </c>
      <c r="F613" s="1157"/>
      <c r="G613" s="1157"/>
      <c r="H613" s="1157"/>
      <c r="I613" s="1157"/>
      <c r="J613" s="1157"/>
      <c r="K613" s="1157"/>
      <c r="L613" s="1157"/>
      <c r="M613" s="1157"/>
      <c r="N613" s="1157"/>
      <c r="O613" s="1157"/>
      <c r="P613" s="1157"/>
      <c r="Q613" s="1157"/>
      <c r="R613" s="1157"/>
      <c r="S613" s="1157"/>
      <c r="T613" s="1157"/>
      <c r="U613" s="1157">
        <v>464956000</v>
      </c>
      <c r="V613" s="1157">
        <v>494956000</v>
      </c>
      <c r="W613" s="1178">
        <f t="shared" si="25"/>
        <v>0</v>
      </c>
    </row>
    <row r="614" spans="1:23" s="1161" customFormat="1" ht="36.75" customHeight="1">
      <c r="A614" s="1154" t="s">
        <v>82</v>
      </c>
      <c r="B614" s="1155" t="s">
        <v>1301</v>
      </c>
      <c r="C614" s="1156" t="s">
        <v>3282</v>
      </c>
      <c r="D614" s="1157">
        <v>266688000</v>
      </c>
      <c r="E614" s="1157"/>
      <c r="F614" s="1157"/>
      <c r="G614" s="1157"/>
      <c r="H614" s="1157">
        <v>123312000</v>
      </c>
      <c r="I614" s="1157"/>
      <c r="J614" s="1157"/>
      <c r="K614" s="1157"/>
      <c r="L614" s="1157"/>
      <c r="M614" s="1157">
        <v>123312000</v>
      </c>
      <c r="N614" s="1157"/>
      <c r="O614" s="1157"/>
      <c r="P614" s="1157"/>
      <c r="Q614" s="1157"/>
      <c r="R614" s="1157"/>
      <c r="S614" s="1157"/>
      <c r="T614" s="1157"/>
      <c r="U614" s="1157"/>
      <c r="V614" s="1157">
        <v>266688000</v>
      </c>
      <c r="W614" s="1178">
        <f t="shared" si="25"/>
        <v>0</v>
      </c>
    </row>
    <row r="615" spans="1:23" s="1161" customFormat="1" ht="36.75" customHeight="1">
      <c r="A615" s="1154" t="s">
        <v>83</v>
      </c>
      <c r="B615" s="1155" t="s">
        <v>1293</v>
      </c>
      <c r="C615" s="1156" t="s">
        <v>3283</v>
      </c>
      <c r="D615" s="1157">
        <v>196985180</v>
      </c>
      <c r="E615" s="1157"/>
      <c r="F615" s="1157"/>
      <c r="G615" s="1157"/>
      <c r="H615" s="1157">
        <v>83014820</v>
      </c>
      <c r="I615" s="1157"/>
      <c r="J615" s="1157"/>
      <c r="K615" s="1157"/>
      <c r="L615" s="1157"/>
      <c r="M615" s="1157">
        <v>83014820</v>
      </c>
      <c r="N615" s="1157"/>
      <c r="O615" s="1157"/>
      <c r="P615" s="1157"/>
      <c r="Q615" s="1157"/>
      <c r="R615" s="1157"/>
      <c r="S615" s="1157"/>
      <c r="T615" s="1157"/>
      <c r="U615" s="1157"/>
      <c r="V615" s="1157">
        <v>196985180</v>
      </c>
      <c r="W615" s="1178">
        <f t="shared" si="25"/>
        <v>0</v>
      </c>
    </row>
    <row r="616" spans="1:23" s="1161" customFormat="1" ht="36.75" customHeight="1">
      <c r="A616" s="1154" t="s">
        <v>197</v>
      </c>
      <c r="B616" s="1155" t="s">
        <v>1317</v>
      </c>
      <c r="C616" s="1156" t="s">
        <v>3284</v>
      </c>
      <c r="D616" s="1157">
        <v>186579000</v>
      </c>
      <c r="E616" s="1157"/>
      <c r="F616" s="1157"/>
      <c r="G616" s="1157"/>
      <c r="H616" s="1157">
        <v>103421000</v>
      </c>
      <c r="I616" s="1157"/>
      <c r="J616" s="1157"/>
      <c r="K616" s="1157"/>
      <c r="L616" s="1157"/>
      <c r="M616" s="1157">
        <v>103421000</v>
      </c>
      <c r="N616" s="1157"/>
      <c r="O616" s="1157"/>
      <c r="P616" s="1157"/>
      <c r="Q616" s="1157"/>
      <c r="R616" s="1157"/>
      <c r="S616" s="1157"/>
      <c r="T616" s="1157"/>
      <c r="U616" s="1157"/>
      <c r="V616" s="1157">
        <v>186579000</v>
      </c>
      <c r="W616" s="1178">
        <f t="shared" si="25"/>
        <v>0</v>
      </c>
    </row>
    <row r="617" spans="1:23" s="1161" customFormat="1" ht="36.75" customHeight="1">
      <c r="A617" s="1154" t="s">
        <v>198</v>
      </c>
      <c r="B617" s="1155" t="s">
        <v>1294</v>
      </c>
      <c r="C617" s="1156" t="s">
        <v>3285</v>
      </c>
      <c r="D617" s="1157">
        <v>298407850</v>
      </c>
      <c r="E617" s="1157"/>
      <c r="F617" s="1157"/>
      <c r="G617" s="1157"/>
      <c r="H617" s="1157">
        <v>11592150</v>
      </c>
      <c r="I617" s="1157"/>
      <c r="J617" s="1157"/>
      <c r="K617" s="1157"/>
      <c r="L617" s="1157"/>
      <c r="M617" s="1157">
        <v>11592150</v>
      </c>
      <c r="N617" s="1157"/>
      <c r="O617" s="1157"/>
      <c r="P617" s="1157"/>
      <c r="Q617" s="1157"/>
      <c r="R617" s="1157"/>
      <c r="S617" s="1157"/>
      <c r="T617" s="1157"/>
      <c r="U617" s="1157"/>
      <c r="V617" s="1157">
        <v>298407850</v>
      </c>
      <c r="W617" s="1178">
        <f t="shared" si="25"/>
        <v>0</v>
      </c>
    </row>
    <row r="618" spans="1:23" s="1161" customFormat="1" ht="36.75" customHeight="1">
      <c r="A618" s="1154" t="s">
        <v>418</v>
      </c>
      <c r="B618" s="1155" t="s">
        <v>1311</v>
      </c>
      <c r="C618" s="1156" t="s">
        <v>3286</v>
      </c>
      <c r="D618" s="1157">
        <v>162448000</v>
      </c>
      <c r="E618" s="1157"/>
      <c r="F618" s="1157"/>
      <c r="G618" s="1157"/>
      <c r="H618" s="1157">
        <v>37552000</v>
      </c>
      <c r="I618" s="1157"/>
      <c r="J618" s="1157"/>
      <c r="K618" s="1157"/>
      <c r="L618" s="1157"/>
      <c r="M618" s="1157">
        <v>37552000</v>
      </c>
      <c r="N618" s="1157"/>
      <c r="O618" s="1157"/>
      <c r="P618" s="1157"/>
      <c r="Q618" s="1157"/>
      <c r="R618" s="1157"/>
      <c r="S618" s="1157"/>
      <c r="T618" s="1157"/>
      <c r="U618" s="1157"/>
      <c r="V618" s="1157">
        <v>162448000</v>
      </c>
      <c r="W618" s="1178">
        <f t="shared" si="25"/>
        <v>0</v>
      </c>
    </row>
    <row r="619" spans="1:23" s="1161" customFormat="1" ht="36.75" customHeight="1">
      <c r="A619" s="1154" t="s">
        <v>792</v>
      </c>
      <c r="B619" s="1155" t="s">
        <v>1993</v>
      </c>
      <c r="C619" s="1156" t="s">
        <v>3287</v>
      </c>
      <c r="D619" s="1157">
        <v>293731000</v>
      </c>
      <c r="E619" s="1157"/>
      <c r="F619" s="1157"/>
      <c r="G619" s="1157"/>
      <c r="H619" s="1157">
        <v>16269000</v>
      </c>
      <c r="I619" s="1157">
        <v>2963000</v>
      </c>
      <c r="J619" s="1157">
        <v>2963000</v>
      </c>
      <c r="K619" s="1157"/>
      <c r="L619" s="1157"/>
      <c r="M619" s="1157">
        <v>13306000</v>
      </c>
      <c r="N619" s="1157"/>
      <c r="O619" s="1157"/>
      <c r="P619" s="1157"/>
      <c r="Q619" s="1157"/>
      <c r="R619" s="1157"/>
      <c r="S619" s="1157"/>
      <c r="T619" s="1157">
        <v>2963000</v>
      </c>
      <c r="U619" s="1157"/>
      <c r="V619" s="1157">
        <v>296694000</v>
      </c>
      <c r="W619" s="1178">
        <f t="shared" si="25"/>
        <v>0</v>
      </c>
    </row>
    <row r="620" spans="1:23" s="1161" customFormat="1" ht="36.75" customHeight="1">
      <c r="A620" s="1154" t="s">
        <v>216</v>
      </c>
      <c r="B620" s="1155" t="s">
        <v>1295</v>
      </c>
      <c r="C620" s="1156" t="s">
        <v>2833</v>
      </c>
      <c r="D620" s="1157">
        <v>274282000</v>
      </c>
      <c r="E620" s="1157"/>
      <c r="F620" s="1157"/>
      <c r="G620" s="1157"/>
      <c r="H620" s="1157">
        <v>35718000</v>
      </c>
      <c r="I620" s="1157">
        <v>35718000</v>
      </c>
      <c r="J620" s="1157">
        <v>35718000</v>
      </c>
      <c r="K620" s="1157"/>
      <c r="L620" s="1157"/>
      <c r="M620" s="1157"/>
      <c r="N620" s="1157"/>
      <c r="O620" s="1157"/>
      <c r="P620" s="1157"/>
      <c r="Q620" s="1157"/>
      <c r="R620" s="1157"/>
      <c r="S620" s="1157"/>
      <c r="T620" s="1157">
        <v>35718000</v>
      </c>
      <c r="U620" s="1157"/>
      <c r="V620" s="1157">
        <v>310000000</v>
      </c>
      <c r="W620" s="1178">
        <f t="shared" si="25"/>
        <v>0</v>
      </c>
    </row>
    <row r="621" spans="1:23" s="1161" customFormat="1" ht="36.75" customHeight="1">
      <c r="A621" s="1154" t="s">
        <v>793</v>
      </c>
      <c r="B621" s="1155" t="s">
        <v>1296</v>
      </c>
      <c r="C621" s="1156" t="s">
        <v>3288</v>
      </c>
      <c r="D621" s="1157"/>
      <c r="E621" s="1157"/>
      <c r="F621" s="1157"/>
      <c r="G621" s="1157"/>
      <c r="H621" s="1157">
        <v>176335285</v>
      </c>
      <c r="I621" s="1157">
        <v>35368000</v>
      </c>
      <c r="J621" s="1157">
        <v>35368000</v>
      </c>
      <c r="K621" s="1157"/>
      <c r="L621" s="1157"/>
      <c r="M621" s="1157">
        <v>140967285</v>
      </c>
      <c r="N621" s="1157"/>
      <c r="O621" s="1157"/>
      <c r="P621" s="1157"/>
      <c r="Q621" s="1157"/>
      <c r="R621" s="1157"/>
      <c r="S621" s="1157"/>
      <c r="T621" s="1157">
        <v>35368000</v>
      </c>
      <c r="U621" s="1157"/>
      <c r="V621" s="1157">
        <v>35368000</v>
      </c>
      <c r="W621" s="1178">
        <f t="shared" si="25"/>
        <v>0</v>
      </c>
    </row>
    <row r="622" spans="1:23" s="1161" customFormat="1" ht="36.75" customHeight="1">
      <c r="A622" s="1154" t="s">
        <v>794</v>
      </c>
      <c r="B622" s="1155" t="s">
        <v>1312</v>
      </c>
      <c r="C622" s="1156" t="s">
        <v>3289</v>
      </c>
      <c r="D622" s="1157"/>
      <c r="E622" s="1157"/>
      <c r="F622" s="1157"/>
      <c r="G622" s="1157"/>
      <c r="H622" s="1157">
        <v>290000000</v>
      </c>
      <c r="I622" s="1157">
        <v>103883000</v>
      </c>
      <c r="J622" s="1157">
        <v>103883000</v>
      </c>
      <c r="K622" s="1157"/>
      <c r="L622" s="1157"/>
      <c r="M622" s="1157">
        <v>186117000</v>
      </c>
      <c r="N622" s="1157"/>
      <c r="O622" s="1157"/>
      <c r="P622" s="1157"/>
      <c r="Q622" s="1157"/>
      <c r="R622" s="1157"/>
      <c r="S622" s="1157"/>
      <c r="T622" s="1157">
        <v>103883000</v>
      </c>
      <c r="U622" s="1157"/>
      <c r="V622" s="1157">
        <v>103883000</v>
      </c>
      <c r="W622" s="1178">
        <f t="shared" si="25"/>
        <v>0</v>
      </c>
    </row>
    <row r="623" spans="1:23" s="1161" customFormat="1" ht="36.75" customHeight="1">
      <c r="A623" s="1154" t="s">
        <v>795</v>
      </c>
      <c r="B623" s="1155" t="s">
        <v>1313</v>
      </c>
      <c r="C623" s="1156" t="s">
        <v>3290</v>
      </c>
      <c r="D623" s="1157">
        <v>269599371</v>
      </c>
      <c r="E623" s="1157"/>
      <c r="F623" s="1157"/>
      <c r="G623" s="1157"/>
      <c r="H623" s="1157">
        <v>20400629</v>
      </c>
      <c r="I623" s="1157"/>
      <c r="J623" s="1157"/>
      <c r="K623" s="1157"/>
      <c r="L623" s="1157"/>
      <c r="M623" s="1157">
        <v>20400629</v>
      </c>
      <c r="N623" s="1157"/>
      <c r="O623" s="1157"/>
      <c r="P623" s="1157"/>
      <c r="Q623" s="1157"/>
      <c r="R623" s="1157"/>
      <c r="S623" s="1157"/>
      <c r="T623" s="1157"/>
      <c r="U623" s="1157"/>
      <c r="V623" s="1157">
        <v>269599371</v>
      </c>
      <c r="W623" s="1178">
        <f t="shared" si="25"/>
        <v>0</v>
      </c>
    </row>
    <row r="624" spans="1:23" s="1161" customFormat="1" ht="36.75" customHeight="1">
      <c r="A624" s="1154" t="s">
        <v>796</v>
      </c>
      <c r="B624" s="1155" t="s">
        <v>1314</v>
      </c>
      <c r="C624" s="1156" t="s">
        <v>3291</v>
      </c>
      <c r="D624" s="1157">
        <v>228885000</v>
      </c>
      <c r="E624" s="1157"/>
      <c r="F624" s="1157"/>
      <c r="G624" s="1157"/>
      <c r="H624" s="1157">
        <v>61115000</v>
      </c>
      <c r="I624" s="1157">
        <v>32770000</v>
      </c>
      <c r="J624" s="1157">
        <v>32770000</v>
      </c>
      <c r="K624" s="1157"/>
      <c r="L624" s="1157"/>
      <c r="M624" s="1157">
        <v>28345000</v>
      </c>
      <c r="N624" s="1157"/>
      <c r="O624" s="1157"/>
      <c r="P624" s="1157"/>
      <c r="Q624" s="1157"/>
      <c r="R624" s="1157"/>
      <c r="S624" s="1157"/>
      <c r="T624" s="1157">
        <v>32770000</v>
      </c>
      <c r="U624" s="1157"/>
      <c r="V624" s="1157">
        <v>261655000</v>
      </c>
      <c r="W624" s="1178">
        <f t="shared" si="25"/>
        <v>0</v>
      </c>
    </row>
    <row r="625" spans="1:23" s="1161" customFormat="1" ht="36.75" customHeight="1">
      <c r="A625" s="1154" t="s">
        <v>797</v>
      </c>
      <c r="B625" s="1155" t="s">
        <v>1318</v>
      </c>
      <c r="C625" s="1156" t="s">
        <v>3292</v>
      </c>
      <c r="D625" s="1157">
        <v>188364000</v>
      </c>
      <c r="E625" s="1157"/>
      <c r="F625" s="1157"/>
      <c r="G625" s="1157"/>
      <c r="H625" s="1157">
        <v>11636000</v>
      </c>
      <c r="I625" s="1157"/>
      <c r="J625" s="1157"/>
      <c r="K625" s="1157"/>
      <c r="L625" s="1157"/>
      <c r="M625" s="1157">
        <v>11636000</v>
      </c>
      <c r="N625" s="1157"/>
      <c r="O625" s="1157"/>
      <c r="P625" s="1157"/>
      <c r="Q625" s="1157"/>
      <c r="R625" s="1157"/>
      <c r="S625" s="1157"/>
      <c r="T625" s="1157"/>
      <c r="U625" s="1157"/>
      <c r="V625" s="1157">
        <v>188364000</v>
      </c>
      <c r="W625" s="1178">
        <f t="shared" si="25"/>
        <v>0</v>
      </c>
    </row>
    <row r="626" spans="1:23" s="1161" customFormat="1" ht="36.75" customHeight="1">
      <c r="A626" s="1154" t="s">
        <v>798</v>
      </c>
      <c r="B626" s="1155" t="s">
        <v>1308</v>
      </c>
      <c r="C626" s="1156" t="s">
        <v>3293</v>
      </c>
      <c r="D626" s="1157"/>
      <c r="E626" s="1157"/>
      <c r="F626" s="1157"/>
      <c r="G626" s="1157"/>
      <c r="H626" s="1157">
        <v>74145500</v>
      </c>
      <c r="I626" s="1157">
        <v>74145500</v>
      </c>
      <c r="J626" s="1157">
        <v>74145500</v>
      </c>
      <c r="K626" s="1157"/>
      <c r="L626" s="1157"/>
      <c r="M626" s="1157"/>
      <c r="N626" s="1157"/>
      <c r="O626" s="1157"/>
      <c r="P626" s="1157"/>
      <c r="Q626" s="1157"/>
      <c r="R626" s="1157"/>
      <c r="S626" s="1157"/>
      <c r="T626" s="1157">
        <v>74145500</v>
      </c>
      <c r="U626" s="1157"/>
      <c r="V626" s="1157">
        <v>74145500</v>
      </c>
      <c r="W626" s="1178">
        <f t="shared" si="25"/>
        <v>0</v>
      </c>
    </row>
    <row r="627" spans="1:23" s="1161" customFormat="1" ht="36.75" customHeight="1">
      <c r="A627" s="1154" t="s">
        <v>799</v>
      </c>
      <c r="B627" s="1155" t="s">
        <v>1309</v>
      </c>
      <c r="C627" s="1156" t="s">
        <v>3294</v>
      </c>
      <c r="D627" s="1157">
        <v>170420500</v>
      </c>
      <c r="E627" s="1157"/>
      <c r="F627" s="1157"/>
      <c r="G627" s="1157"/>
      <c r="H627" s="1157">
        <v>29579500</v>
      </c>
      <c r="I627" s="1157">
        <v>12449000</v>
      </c>
      <c r="J627" s="1157">
        <v>12449000</v>
      </c>
      <c r="K627" s="1157"/>
      <c r="L627" s="1157"/>
      <c r="M627" s="1157">
        <v>17130500</v>
      </c>
      <c r="N627" s="1157"/>
      <c r="O627" s="1157"/>
      <c r="P627" s="1157"/>
      <c r="Q627" s="1157"/>
      <c r="R627" s="1157"/>
      <c r="S627" s="1157"/>
      <c r="T627" s="1157">
        <v>12449000</v>
      </c>
      <c r="U627" s="1157"/>
      <c r="V627" s="1157">
        <v>182869500</v>
      </c>
      <c r="W627" s="1178">
        <f t="shared" si="25"/>
        <v>0</v>
      </c>
    </row>
    <row r="628" spans="1:23" s="1161" customFormat="1" ht="36.75" customHeight="1">
      <c r="A628" s="1154" t="s">
        <v>800</v>
      </c>
      <c r="B628" s="1155" t="s">
        <v>1300</v>
      </c>
      <c r="C628" s="1156" t="s">
        <v>3295</v>
      </c>
      <c r="D628" s="1157">
        <v>294986000</v>
      </c>
      <c r="E628" s="1157"/>
      <c r="F628" s="1157"/>
      <c r="G628" s="1157"/>
      <c r="H628" s="1157">
        <v>95014000</v>
      </c>
      <c r="I628" s="1157">
        <v>82006000</v>
      </c>
      <c r="J628" s="1157">
        <v>82006000</v>
      </c>
      <c r="K628" s="1157"/>
      <c r="L628" s="1157"/>
      <c r="M628" s="1157">
        <v>13008000</v>
      </c>
      <c r="N628" s="1157"/>
      <c r="O628" s="1157"/>
      <c r="P628" s="1157"/>
      <c r="Q628" s="1157"/>
      <c r="R628" s="1157"/>
      <c r="S628" s="1157"/>
      <c r="T628" s="1157">
        <v>82006000</v>
      </c>
      <c r="U628" s="1157"/>
      <c r="V628" s="1157">
        <v>376992000</v>
      </c>
      <c r="W628" s="1178">
        <f t="shared" si="25"/>
        <v>0</v>
      </c>
    </row>
    <row r="629" spans="1:23" s="1161" customFormat="1" ht="36.75" customHeight="1">
      <c r="A629" s="1154" t="s">
        <v>801</v>
      </c>
      <c r="B629" s="1155" t="s">
        <v>1315</v>
      </c>
      <c r="C629" s="1156" t="s">
        <v>3296</v>
      </c>
      <c r="D629" s="1157">
        <v>283414000</v>
      </c>
      <c r="E629" s="1157"/>
      <c r="F629" s="1157"/>
      <c r="G629" s="1157"/>
      <c r="H629" s="1157">
        <v>182586000</v>
      </c>
      <c r="I629" s="1157">
        <v>52316000</v>
      </c>
      <c r="J629" s="1157">
        <v>52316000</v>
      </c>
      <c r="K629" s="1157"/>
      <c r="L629" s="1157"/>
      <c r="M629" s="1157">
        <v>130270000</v>
      </c>
      <c r="N629" s="1157"/>
      <c r="O629" s="1157"/>
      <c r="P629" s="1157"/>
      <c r="Q629" s="1157"/>
      <c r="R629" s="1157"/>
      <c r="S629" s="1157"/>
      <c r="T629" s="1157">
        <v>52316000</v>
      </c>
      <c r="U629" s="1157"/>
      <c r="V629" s="1157">
        <v>335730000</v>
      </c>
      <c r="W629" s="1178">
        <f t="shared" si="25"/>
        <v>0</v>
      </c>
    </row>
    <row r="630" spans="1:23" s="1161" customFormat="1" ht="36.75" customHeight="1">
      <c r="A630" s="1154" t="s">
        <v>1851</v>
      </c>
      <c r="B630" s="1155" t="s">
        <v>1297</v>
      </c>
      <c r="C630" s="1156" t="s">
        <v>3297</v>
      </c>
      <c r="D630" s="1157">
        <v>186387000</v>
      </c>
      <c r="E630" s="1157"/>
      <c r="F630" s="1157"/>
      <c r="G630" s="1157"/>
      <c r="H630" s="1157">
        <v>103613000</v>
      </c>
      <c r="I630" s="1157"/>
      <c r="J630" s="1157"/>
      <c r="K630" s="1157"/>
      <c r="L630" s="1157"/>
      <c r="M630" s="1157">
        <v>103613000</v>
      </c>
      <c r="N630" s="1157"/>
      <c r="O630" s="1157"/>
      <c r="P630" s="1157"/>
      <c r="Q630" s="1157"/>
      <c r="R630" s="1157"/>
      <c r="S630" s="1157"/>
      <c r="T630" s="1157"/>
      <c r="U630" s="1157"/>
      <c r="V630" s="1157">
        <v>186387000</v>
      </c>
      <c r="W630" s="1178">
        <f t="shared" si="25"/>
        <v>0</v>
      </c>
    </row>
    <row r="631" spans="1:23" s="1161" customFormat="1" ht="36.75" customHeight="1">
      <c r="A631" s="1154" t="s">
        <v>1852</v>
      </c>
      <c r="B631" s="1155" t="s">
        <v>2218</v>
      </c>
      <c r="C631" s="1156" t="s">
        <v>3121</v>
      </c>
      <c r="D631" s="1157">
        <v>20000000000</v>
      </c>
      <c r="E631" s="1157">
        <v>12090878600</v>
      </c>
      <c r="F631" s="1157"/>
      <c r="G631" s="1157">
        <v>12090878600</v>
      </c>
      <c r="H631" s="1157"/>
      <c r="I631" s="1157"/>
      <c r="J631" s="1157"/>
      <c r="K631" s="1157"/>
      <c r="L631" s="1157"/>
      <c r="M631" s="1157"/>
      <c r="N631" s="1157"/>
      <c r="O631" s="1157"/>
      <c r="P631" s="1157"/>
      <c r="Q631" s="1157"/>
      <c r="R631" s="1157"/>
      <c r="S631" s="1157"/>
      <c r="T631" s="1157">
        <v>12090878600</v>
      </c>
      <c r="U631" s="1157"/>
      <c r="V631" s="1157">
        <v>20000000000</v>
      </c>
      <c r="W631" s="1178">
        <f t="shared" si="25"/>
        <v>0</v>
      </c>
    </row>
    <row r="632" spans="1:23" s="1161" customFormat="1" ht="36.75" customHeight="1">
      <c r="A632" s="1154" t="s">
        <v>1853</v>
      </c>
      <c r="B632" s="1155" t="s">
        <v>1228</v>
      </c>
      <c r="C632" s="1156" t="s">
        <v>3298</v>
      </c>
      <c r="D632" s="1157">
        <v>50632000</v>
      </c>
      <c r="E632" s="1157">
        <v>50632000</v>
      </c>
      <c r="F632" s="1157">
        <v>2045600</v>
      </c>
      <c r="G632" s="1157">
        <v>18586400</v>
      </c>
      <c r="H632" s="1157"/>
      <c r="I632" s="1157"/>
      <c r="J632" s="1157"/>
      <c r="K632" s="1157"/>
      <c r="L632" s="1157"/>
      <c r="M632" s="1157"/>
      <c r="N632" s="1157"/>
      <c r="O632" s="1157"/>
      <c r="P632" s="1157"/>
      <c r="Q632" s="1157"/>
      <c r="R632" s="1157"/>
      <c r="S632" s="1157"/>
      <c r="T632" s="1157">
        <v>18586400</v>
      </c>
      <c r="U632" s="1157">
        <v>30000000</v>
      </c>
      <c r="V632" s="1157">
        <v>48586400</v>
      </c>
      <c r="W632" s="1178">
        <f t="shared" si="25"/>
        <v>0</v>
      </c>
    </row>
    <row r="633" spans="1:23" s="1161" customFormat="1" ht="36.75" customHeight="1">
      <c r="A633" s="1154" t="s">
        <v>1854</v>
      </c>
      <c r="B633" s="1155" t="s">
        <v>2819</v>
      </c>
      <c r="C633" s="1156" t="s">
        <v>2820</v>
      </c>
      <c r="D633" s="1157">
        <v>2300000000</v>
      </c>
      <c r="E633" s="1157"/>
      <c r="F633" s="1157"/>
      <c r="G633" s="1157"/>
      <c r="H633" s="1157"/>
      <c r="I633" s="1157"/>
      <c r="J633" s="1157"/>
      <c r="K633" s="1157"/>
      <c r="L633" s="1157"/>
      <c r="M633" s="1157"/>
      <c r="N633" s="1157"/>
      <c r="O633" s="1157"/>
      <c r="P633" s="1157"/>
      <c r="Q633" s="1157"/>
      <c r="R633" s="1157"/>
      <c r="S633" s="1157"/>
      <c r="T633" s="1157"/>
      <c r="U633" s="1157"/>
      <c r="V633" s="1157">
        <v>2300000000</v>
      </c>
      <c r="W633" s="1178">
        <f t="shared" si="25"/>
        <v>0</v>
      </c>
    </row>
    <row r="634" spans="1:23" s="1161" customFormat="1" ht="36.75" customHeight="1">
      <c r="A634" s="1154" t="s">
        <v>1855</v>
      </c>
      <c r="B634" s="1155" t="s">
        <v>2389</v>
      </c>
      <c r="C634" s="1156" t="s">
        <v>3299</v>
      </c>
      <c r="D634" s="1157">
        <v>4693499495</v>
      </c>
      <c r="E634" s="1157">
        <v>1563003000</v>
      </c>
      <c r="F634" s="1157">
        <v>0</v>
      </c>
      <c r="G634" s="1157">
        <v>1563003000</v>
      </c>
      <c r="H634" s="1157">
        <v>2306500505</v>
      </c>
      <c r="I634" s="1157">
        <v>2228953539</v>
      </c>
      <c r="J634" s="1157">
        <v>2228953539</v>
      </c>
      <c r="K634" s="1157">
        <v>0</v>
      </c>
      <c r="L634" s="1157">
        <v>0</v>
      </c>
      <c r="M634" s="1157">
        <v>77546966</v>
      </c>
      <c r="N634" s="1157">
        <v>0</v>
      </c>
      <c r="O634" s="1157">
        <v>0</v>
      </c>
      <c r="P634" s="1157">
        <v>0</v>
      </c>
      <c r="Q634" s="1157">
        <v>0</v>
      </c>
      <c r="R634" s="1157">
        <v>0</v>
      </c>
      <c r="S634" s="1157">
        <v>0</v>
      </c>
      <c r="T634" s="1157">
        <v>3791956539</v>
      </c>
      <c r="U634" s="1157">
        <v>0</v>
      </c>
      <c r="V634" s="1157">
        <v>6922453034</v>
      </c>
      <c r="W634" s="1178">
        <f t="shared" si="25"/>
        <v>0</v>
      </c>
    </row>
    <row r="635" spans="1:23" s="1161" customFormat="1" ht="36.75" customHeight="1">
      <c r="A635" s="1154" t="s">
        <v>1856</v>
      </c>
      <c r="B635" s="1155" t="s">
        <v>1991</v>
      </c>
      <c r="C635" s="1156" t="s">
        <v>3300</v>
      </c>
      <c r="D635" s="1157">
        <v>52906852000</v>
      </c>
      <c r="E635" s="1157"/>
      <c r="F635" s="1157"/>
      <c r="G635" s="1157"/>
      <c r="H635" s="1157">
        <v>113333000</v>
      </c>
      <c r="I635" s="1157"/>
      <c r="J635" s="1157"/>
      <c r="K635" s="1157"/>
      <c r="L635" s="1157"/>
      <c r="M635" s="1157">
        <v>113333000</v>
      </c>
      <c r="N635" s="1157"/>
      <c r="O635" s="1157"/>
      <c r="P635" s="1157"/>
      <c r="Q635" s="1157"/>
      <c r="R635" s="1157"/>
      <c r="S635" s="1157"/>
      <c r="T635" s="1157"/>
      <c r="U635" s="1157"/>
      <c r="V635" s="1157">
        <v>52906852000</v>
      </c>
      <c r="W635" s="1178">
        <f t="shared" si="25"/>
        <v>0</v>
      </c>
    </row>
    <row r="636" spans="1:23" s="1161" customFormat="1" ht="36.75" customHeight="1">
      <c r="A636" s="1154" t="s">
        <v>1857</v>
      </c>
      <c r="B636" s="1155" t="s">
        <v>1246</v>
      </c>
      <c r="C636" s="1156" t="s">
        <v>3301</v>
      </c>
      <c r="D636" s="1157">
        <v>192075413</v>
      </c>
      <c r="E636" s="1157">
        <v>192075413</v>
      </c>
      <c r="F636" s="1157"/>
      <c r="G636" s="1157"/>
      <c r="H636" s="1157"/>
      <c r="I636" s="1157"/>
      <c r="J636" s="1157"/>
      <c r="K636" s="1157"/>
      <c r="L636" s="1157"/>
      <c r="M636" s="1157"/>
      <c r="N636" s="1157"/>
      <c r="O636" s="1157"/>
      <c r="P636" s="1157"/>
      <c r="Q636" s="1157"/>
      <c r="R636" s="1157"/>
      <c r="S636" s="1157"/>
      <c r="T636" s="1157"/>
      <c r="U636" s="1157">
        <v>192075413</v>
      </c>
      <c r="V636" s="1157">
        <v>192075413</v>
      </c>
      <c r="W636" s="1178">
        <f t="shared" si="25"/>
        <v>0</v>
      </c>
    </row>
    <row r="637" spans="1:23" s="1161" customFormat="1" ht="36.75" customHeight="1">
      <c r="A637" s="1154" t="s">
        <v>1858</v>
      </c>
      <c r="B637" s="1155" t="s">
        <v>1229</v>
      </c>
      <c r="C637" s="1156" t="s">
        <v>3302</v>
      </c>
      <c r="D637" s="1157">
        <v>1985617000</v>
      </c>
      <c r="E637" s="1157">
        <v>1331614000</v>
      </c>
      <c r="F637" s="1157"/>
      <c r="G637" s="1157"/>
      <c r="H637" s="1157"/>
      <c r="I637" s="1157"/>
      <c r="J637" s="1157"/>
      <c r="K637" s="1157"/>
      <c r="L637" s="1157"/>
      <c r="M637" s="1157"/>
      <c r="N637" s="1157"/>
      <c r="O637" s="1157"/>
      <c r="P637" s="1157"/>
      <c r="Q637" s="1157"/>
      <c r="R637" s="1157"/>
      <c r="S637" s="1157"/>
      <c r="T637" s="1157"/>
      <c r="U637" s="1157">
        <v>1331614000</v>
      </c>
      <c r="V637" s="1157">
        <v>1985617000</v>
      </c>
      <c r="W637" s="1178">
        <f t="shared" si="25"/>
        <v>0</v>
      </c>
    </row>
    <row r="638" spans="1:23" s="1161" customFormat="1" ht="36.75" customHeight="1">
      <c r="A638" s="1154" t="s">
        <v>1859</v>
      </c>
      <c r="B638" s="1155" t="s">
        <v>1230</v>
      </c>
      <c r="C638" s="1156" t="s">
        <v>3303</v>
      </c>
      <c r="D638" s="1157">
        <v>1782850000</v>
      </c>
      <c r="E638" s="1157">
        <v>797990000</v>
      </c>
      <c r="F638" s="1157"/>
      <c r="G638" s="1157"/>
      <c r="H638" s="1157"/>
      <c r="I638" s="1157"/>
      <c r="J638" s="1157"/>
      <c r="K638" s="1157"/>
      <c r="L638" s="1157"/>
      <c r="M638" s="1157"/>
      <c r="N638" s="1157"/>
      <c r="O638" s="1157"/>
      <c r="P638" s="1157"/>
      <c r="Q638" s="1157"/>
      <c r="R638" s="1157"/>
      <c r="S638" s="1157"/>
      <c r="T638" s="1157"/>
      <c r="U638" s="1157">
        <v>797990000</v>
      </c>
      <c r="V638" s="1157">
        <v>1782850000</v>
      </c>
      <c r="W638" s="1178">
        <f t="shared" si="25"/>
        <v>0</v>
      </c>
    </row>
    <row r="639" spans="1:23" s="1161" customFormat="1" ht="36.75" customHeight="1">
      <c r="A639" s="1154" t="s">
        <v>1860</v>
      </c>
      <c r="B639" s="1155" t="s">
        <v>1277</v>
      </c>
      <c r="C639" s="1156" t="s">
        <v>3304</v>
      </c>
      <c r="D639" s="1157"/>
      <c r="E639" s="1157"/>
      <c r="F639" s="1157"/>
      <c r="G639" s="1157"/>
      <c r="H639" s="1157">
        <v>2000000000</v>
      </c>
      <c r="I639" s="1157"/>
      <c r="J639" s="1157"/>
      <c r="K639" s="1157"/>
      <c r="L639" s="1157"/>
      <c r="M639" s="1157">
        <v>2000000000</v>
      </c>
      <c r="N639" s="1157"/>
      <c r="O639" s="1157"/>
      <c r="P639" s="1157"/>
      <c r="Q639" s="1157"/>
      <c r="R639" s="1157"/>
      <c r="S639" s="1157"/>
      <c r="T639" s="1157"/>
      <c r="U639" s="1157"/>
      <c r="V639" s="1157"/>
      <c r="W639" s="1178">
        <f t="shared" si="25"/>
        <v>0</v>
      </c>
    </row>
    <row r="640" spans="1:23" s="1161" customFormat="1" ht="36.75" customHeight="1">
      <c r="A640" s="1154" t="s">
        <v>1861</v>
      </c>
      <c r="B640" s="1155" t="s">
        <v>1169</v>
      </c>
      <c r="C640" s="1156" t="s">
        <v>3139</v>
      </c>
      <c r="D640" s="1157">
        <v>435494634830</v>
      </c>
      <c r="E640" s="1157"/>
      <c r="F640" s="1157"/>
      <c r="G640" s="1157"/>
      <c r="H640" s="1157">
        <v>1525365170</v>
      </c>
      <c r="I640" s="1157">
        <v>1322215000</v>
      </c>
      <c r="J640" s="1157">
        <v>1322215000</v>
      </c>
      <c r="K640" s="1157"/>
      <c r="L640" s="1157"/>
      <c r="M640" s="1157">
        <v>203150170</v>
      </c>
      <c r="N640" s="1157"/>
      <c r="O640" s="1157"/>
      <c r="P640" s="1157"/>
      <c r="Q640" s="1157"/>
      <c r="R640" s="1157"/>
      <c r="S640" s="1157"/>
      <c r="T640" s="1157">
        <v>1322215000</v>
      </c>
      <c r="U640" s="1157"/>
      <c r="V640" s="1157">
        <v>436816849830</v>
      </c>
      <c r="W640" s="1178">
        <f t="shared" si="25"/>
        <v>0</v>
      </c>
    </row>
    <row r="641" spans="1:23" s="1161" customFormat="1" ht="36.75" customHeight="1">
      <c r="A641" s="1154" t="s">
        <v>1862</v>
      </c>
      <c r="B641" s="1155" t="s">
        <v>1193</v>
      </c>
      <c r="C641" s="1156" t="s">
        <v>3305</v>
      </c>
      <c r="D641" s="1157">
        <v>15650474000</v>
      </c>
      <c r="E641" s="1157"/>
      <c r="F641" s="1157"/>
      <c r="G641" s="1157"/>
      <c r="H641" s="1157">
        <v>4597717000</v>
      </c>
      <c r="I641" s="1157">
        <v>1187389000</v>
      </c>
      <c r="J641" s="1157">
        <v>1187389000</v>
      </c>
      <c r="K641" s="1157"/>
      <c r="L641" s="1157"/>
      <c r="M641" s="1157">
        <v>3410328000</v>
      </c>
      <c r="N641" s="1157"/>
      <c r="O641" s="1157"/>
      <c r="P641" s="1157"/>
      <c r="Q641" s="1157"/>
      <c r="R641" s="1157"/>
      <c r="S641" s="1157"/>
      <c r="T641" s="1157">
        <v>1187389000</v>
      </c>
      <c r="U641" s="1157"/>
      <c r="V641" s="1157">
        <v>16837863000</v>
      </c>
      <c r="W641" s="1178">
        <f t="shared" si="25"/>
        <v>0</v>
      </c>
    </row>
    <row r="642" spans="1:23" s="1161" customFormat="1" ht="36.75" customHeight="1">
      <c r="A642" s="1154" t="s">
        <v>1863</v>
      </c>
      <c r="B642" s="1155" t="s">
        <v>1185</v>
      </c>
      <c r="C642" s="1156" t="s">
        <v>3306</v>
      </c>
      <c r="D642" s="1157">
        <v>35642834001</v>
      </c>
      <c r="E642" s="1157">
        <v>1000000000</v>
      </c>
      <c r="F642" s="1157"/>
      <c r="G642" s="1157">
        <v>1000000000</v>
      </c>
      <c r="H642" s="1157">
        <v>5575706999</v>
      </c>
      <c r="I642" s="1157">
        <v>4127843000</v>
      </c>
      <c r="J642" s="1157">
        <v>4127843000</v>
      </c>
      <c r="K642" s="1157"/>
      <c r="L642" s="1157"/>
      <c r="M642" s="1157">
        <v>1447863999</v>
      </c>
      <c r="N642" s="1157"/>
      <c r="O642" s="1157"/>
      <c r="P642" s="1157"/>
      <c r="Q642" s="1157"/>
      <c r="R642" s="1157"/>
      <c r="S642" s="1157"/>
      <c r="T642" s="1157">
        <v>5127843000</v>
      </c>
      <c r="U642" s="1157"/>
      <c r="V642" s="1157">
        <v>39770677001</v>
      </c>
      <c r="W642" s="1178">
        <f t="shared" si="25"/>
        <v>0</v>
      </c>
    </row>
    <row r="643" spans="1:23" s="1161" customFormat="1" ht="36.75" customHeight="1">
      <c r="A643" s="1154" t="s">
        <v>1865</v>
      </c>
      <c r="B643" s="1155" t="s">
        <v>1221</v>
      </c>
      <c r="C643" s="1156" t="s">
        <v>3307</v>
      </c>
      <c r="D643" s="1157">
        <v>149831000</v>
      </c>
      <c r="E643" s="1157">
        <v>23490000</v>
      </c>
      <c r="F643" s="1157"/>
      <c r="G643" s="1157"/>
      <c r="H643" s="1157"/>
      <c r="I643" s="1157"/>
      <c r="J643" s="1157"/>
      <c r="K643" s="1157"/>
      <c r="L643" s="1157"/>
      <c r="M643" s="1157"/>
      <c r="N643" s="1157"/>
      <c r="O643" s="1157"/>
      <c r="P643" s="1157"/>
      <c r="Q643" s="1157"/>
      <c r="R643" s="1157"/>
      <c r="S643" s="1157"/>
      <c r="T643" s="1157"/>
      <c r="U643" s="1157">
        <v>23490000</v>
      </c>
      <c r="V643" s="1157">
        <v>149831000</v>
      </c>
      <c r="W643" s="1178">
        <f t="shared" si="25"/>
        <v>0</v>
      </c>
    </row>
    <row r="644" spans="1:23" s="1161" customFormat="1" ht="36.75" customHeight="1">
      <c r="A644" s="1154" t="s">
        <v>1866</v>
      </c>
      <c r="B644" s="1155" t="s">
        <v>3308</v>
      </c>
      <c r="C644" s="1156" t="s">
        <v>3309</v>
      </c>
      <c r="D644" s="1157">
        <v>20365584505</v>
      </c>
      <c r="E644" s="1157"/>
      <c r="F644" s="1157"/>
      <c r="G644" s="1157"/>
      <c r="H644" s="1157"/>
      <c r="I644" s="1157"/>
      <c r="J644" s="1157"/>
      <c r="K644" s="1157"/>
      <c r="L644" s="1157"/>
      <c r="M644" s="1157"/>
      <c r="N644" s="1157"/>
      <c r="O644" s="1157"/>
      <c r="P644" s="1157"/>
      <c r="Q644" s="1157"/>
      <c r="R644" s="1157"/>
      <c r="S644" s="1157"/>
      <c r="T644" s="1157"/>
      <c r="U644" s="1157"/>
      <c r="V644" s="1157">
        <v>20365584505</v>
      </c>
      <c r="W644" s="1178">
        <f t="shared" si="25"/>
        <v>0</v>
      </c>
    </row>
    <row r="645" spans="1:23" s="1161" customFormat="1" ht="36.75" customHeight="1">
      <c r="A645" s="1154" t="s">
        <v>1867</v>
      </c>
      <c r="B645" s="1155" t="s">
        <v>1160</v>
      </c>
      <c r="C645" s="1156" t="s">
        <v>3153</v>
      </c>
      <c r="D645" s="1157">
        <v>2962169247</v>
      </c>
      <c r="E645" s="1157"/>
      <c r="F645" s="1157"/>
      <c r="G645" s="1157"/>
      <c r="H645" s="1157">
        <v>59360000</v>
      </c>
      <c r="I645" s="1157">
        <v>59360000</v>
      </c>
      <c r="J645" s="1157">
        <v>59360000</v>
      </c>
      <c r="K645" s="1157"/>
      <c r="L645" s="1157"/>
      <c r="M645" s="1157"/>
      <c r="N645" s="1157"/>
      <c r="O645" s="1157"/>
      <c r="P645" s="1157"/>
      <c r="Q645" s="1157"/>
      <c r="R645" s="1157"/>
      <c r="S645" s="1157"/>
      <c r="T645" s="1157">
        <v>59360000</v>
      </c>
      <c r="U645" s="1157"/>
      <c r="V645" s="1157">
        <v>3021529247</v>
      </c>
      <c r="W645" s="1178">
        <f t="shared" si="25"/>
        <v>0</v>
      </c>
    </row>
    <row r="646" spans="1:23" s="1161" customFormat="1" ht="36.75" customHeight="1">
      <c r="A646" s="1154" t="s">
        <v>1868</v>
      </c>
      <c r="B646" s="1155" t="s">
        <v>2372</v>
      </c>
      <c r="C646" s="1156" t="s">
        <v>3310</v>
      </c>
      <c r="D646" s="1157">
        <v>5352962327</v>
      </c>
      <c r="E646" s="1157"/>
      <c r="F646" s="1157"/>
      <c r="G646" s="1157"/>
      <c r="H646" s="1157">
        <v>171268691</v>
      </c>
      <c r="I646" s="1157">
        <v>170000000</v>
      </c>
      <c r="J646" s="1157">
        <v>170000000</v>
      </c>
      <c r="K646" s="1157"/>
      <c r="L646" s="1157"/>
      <c r="M646" s="1157">
        <v>1268691</v>
      </c>
      <c r="N646" s="1157"/>
      <c r="O646" s="1157"/>
      <c r="P646" s="1157"/>
      <c r="Q646" s="1157"/>
      <c r="R646" s="1157"/>
      <c r="S646" s="1157"/>
      <c r="T646" s="1157">
        <v>170000000</v>
      </c>
      <c r="U646" s="1157"/>
      <c r="V646" s="1157">
        <v>5522962327</v>
      </c>
      <c r="W646" s="1178">
        <f t="shared" si="25"/>
        <v>0</v>
      </c>
    </row>
    <row r="647" spans="1:23" s="1161" customFormat="1" ht="36.75" customHeight="1">
      <c r="A647" s="1154" t="s">
        <v>1869</v>
      </c>
      <c r="B647" s="1155" t="s">
        <v>1200</v>
      </c>
      <c r="C647" s="1156" t="s">
        <v>3311</v>
      </c>
      <c r="D647" s="1157">
        <v>7962798000</v>
      </c>
      <c r="E647" s="1157"/>
      <c r="F647" s="1157"/>
      <c r="G647" s="1157"/>
      <c r="H647" s="1157">
        <v>8840000</v>
      </c>
      <c r="I647" s="1157"/>
      <c r="J647" s="1157"/>
      <c r="K647" s="1157"/>
      <c r="L647" s="1157"/>
      <c r="M647" s="1157">
        <v>8840000</v>
      </c>
      <c r="N647" s="1157"/>
      <c r="O647" s="1157"/>
      <c r="P647" s="1157"/>
      <c r="Q647" s="1157"/>
      <c r="R647" s="1157"/>
      <c r="S647" s="1157"/>
      <c r="T647" s="1157"/>
      <c r="U647" s="1157"/>
      <c r="V647" s="1157">
        <v>7962798000</v>
      </c>
      <c r="W647" s="1178">
        <f t="shared" si="25"/>
        <v>0</v>
      </c>
    </row>
    <row r="648" spans="1:23" s="1161" customFormat="1" ht="36.75" customHeight="1">
      <c r="A648" s="1154" t="s">
        <v>1870</v>
      </c>
      <c r="B648" s="1155" t="s">
        <v>2215</v>
      </c>
      <c r="C648" s="1156" t="s">
        <v>3312</v>
      </c>
      <c r="D648" s="1157">
        <v>60222000000</v>
      </c>
      <c r="E648" s="1157">
        <v>242767000</v>
      </c>
      <c r="F648" s="1157"/>
      <c r="G648" s="1157">
        <v>242767000</v>
      </c>
      <c r="H648" s="1157"/>
      <c r="I648" s="1157"/>
      <c r="J648" s="1157"/>
      <c r="K648" s="1157"/>
      <c r="L648" s="1157"/>
      <c r="M648" s="1157"/>
      <c r="N648" s="1157"/>
      <c r="O648" s="1157"/>
      <c r="P648" s="1157"/>
      <c r="Q648" s="1157"/>
      <c r="R648" s="1157"/>
      <c r="S648" s="1157"/>
      <c r="T648" s="1157">
        <v>242767000</v>
      </c>
      <c r="U648" s="1157"/>
      <c r="V648" s="1157">
        <v>60222000000</v>
      </c>
      <c r="W648" s="1178">
        <f t="shared" si="25"/>
        <v>0</v>
      </c>
    </row>
    <row r="649" spans="1:23" s="1161" customFormat="1" ht="36.75" customHeight="1">
      <c r="A649" s="1154" t="s">
        <v>1871</v>
      </c>
      <c r="B649" s="1155" t="s">
        <v>1250</v>
      </c>
      <c r="C649" s="1156" t="s">
        <v>3313</v>
      </c>
      <c r="D649" s="1157">
        <v>490080000</v>
      </c>
      <c r="E649" s="1157"/>
      <c r="F649" s="1157"/>
      <c r="G649" s="1157"/>
      <c r="H649" s="1157">
        <v>954920000</v>
      </c>
      <c r="I649" s="1157"/>
      <c r="J649" s="1157"/>
      <c r="K649" s="1157"/>
      <c r="L649" s="1157"/>
      <c r="M649" s="1157">
        <v>954920000</v>
      </c>
      <c r="N649" s="1157"/>
      <c r="O649" s="1157"/>
      <c r="P649" s="1157"/>
      <c r="Q649" s="1157"/>
      <c r="R649" s="1157"/>
      <c r="S649" s="1157"/>
      <c r="T649" s="1157"/>
      <c r="U649" s="1157"/>
      <c r="V649" s="1157">
        <v>490080000</v>
      </c>
      <c r="W649" s="1178">
        <f t="shared" si="25"/>
        <v>0</v>
      </c>
    </row>
    <row r="650" spans="1:23" s="1161" customFormat="1" ht="36.75" customHeight="1">
      <c r="A650" s="1154" t="s">
        <v>1872</v>
      </c>
      <c r="B650" s="1155" t="s">
        <v>1218</v>
      </c>
      <c r="C650" s="1156" t="s">
        <v>3314</v>
      </c>
      <c r="D650" s="1157">
        <v>17264793746</v>
      </c>
      <c r="E650" s="1157"/>
      <c r="F650" s="1157"/>
      <c r="G650" s="1157"/>
      <c r="H650" s="1157">
        <v>624206254</v>
      </c>
      <c r="I650" s="1157">
        <v>118576637</v>
      </c>
      <c r="J650" s="1157">
        <v>118576637</v>
      </c>
      <c r="K650" s="1157"/>
      <c r="L650" s="1157"/>
      <c r="M650" s="1157">
        <v>505629617</v>
      </c>
      <c r="N650" s="1157"/>
      <c r="O650" s="1157"/>
      <c r="P650" s="1157"/>
      <c r="Q650" s="1157"/>
      <c r="R650" s="1157"/>
      <c r="S650" s="1157"/>
      <c r="T650" s="1157">
        <v>118576637</v>
      </c>
      <c r="U650" s="1157"/>
      <c r="V650" s="1157">
        <v>17383370383</v>
      </c>
      <c r="W650" s="1178">
        <f t="shared" si="25"/>
        <v>0</v>
      </c>
    </row>
    <row r="651" spans="1:23" s="1161" customFormat="1" ht="36.75" customHeight="1">
      <c r="A651" s="1154" t="s">
        <v>1873</v>
      </c>
      <c r="B651" s="1155" t="s">
        <v>1164</v>
      </c>
      <c r="C651" s="1156" t="s">
        <v>3315</v>
      </c>
      <c r="D651" s="1157">
        <v>48497408500</v>
      </c>
      <c r="E651" s="1157"/>
      <c r="F651" s="1157"/>
      <c r="G651" s="1157"/>
      <c r="H651" s="1157"/>
      <c r="I651" s="1157"/>
      <c r="J651" s="1157"/>
      <c r="K651" s="1157"/>
      <c r="L651" s="1157"/>
      <c r="M651" s="1157"/>
      <c r="N651" s="1157"/>
      <c r="O651" s="1157"/>
      <c r="P651" s="1157"/>
      <c r="Q651" s="1157"/>
      <c r="R651" s="1157"/>
      <c r="S651" s="1157"/>
      <c r="T651" s="1157"/>
      <c r="U651" s="1157"/>
      <c r="V651" s="1157">
        <v>48497408500</v>
      </c>
      <c r="W651" s="1178">
        <f t="shared" ref="W651:W707" si="28">N651-O651-R651-S651</f>
        <v>0</v>
      </c>
    </row>
    <row r="652" spans="1:23" s="1161" customFormat="1" ht="36.75" customHeight="1">
      <c r="A652" s="1154" t="s">
        <v>1874</v>
      </c>
      <c r="B652" s="1155" t="s">
        <v>1212</v>
      </c>
      <c r="C652" s="1156" t="s">
        <v>3231</v>
      </c>
      <c r="D652" s="1157">
        <v>10000000000</v>
      </c>
      <c r="E652" s="1157"/>
      <c r="F652" s="1157"/>
      <c r="G652" s="1157"/>
      <c r="H652" s="1157"/>
      <c r="I652" s="1157"/>
      <c r="J652" s="1157"/>
      <c r="K652" s="1157"/>
      <c r="L652" s="1157"/>
      <c r="M652" s="1157"/>
      <c r="N652" s="1157"/>
      <c r="O652" s="1157"/>
      <c r="P652" s="1157"/>
      <c r="Q652" s="1157"/>
      <c r="R652" s="1157"/>
      <c r="S652" s="1157"/>
      <c r="T652" s="1157"/>
      <c r="U652" s="1157"/>
      <c r="V652" s="1157">
        <v>10000000000</v>
      </c>
      <c r="W652" s="1178">
        <f t="shared" si="28"/>
        <v>0</v>
      </c>
    </row>
    <row r="653" spans="1:23" s="1161" customFormat="1" ht="36.75" customHeight="1">
      <c r="A653" s="1154" t="s">
        <v>1875</v>
      </c>
      <c r="B653" s="1155" t="s">
        <v>1222</v>
      </c>
      <c r="C653" s="1156" t="s">
        <v>3316</v>
      </c>
      <c r="D653" s="1157">
        <v>11205272000</v>
      </c>
      <c r="E653" s="1157">
        <v>4837795000</v>
      </c>
      <c r="F653" s="1157"/>
      <c r="G653" s="1157">
        <f>2140795000+2697000000</f>
        <v>4837795000</v>
      </c>
      <c r="H653" s="1157">
        <v>6794728000</v>
      </c>
      <c r="I653" s="1157">
        <v>6596334000</v>
      </c>
      <c r="J653" s="1157">
        <f>9293334000-2697000000</f>
        <v>6596334000</v>
      </c>
      <c r="K653" s="1157"/>
      <c r="L653" s="1157"/>
      <c r="M653" s="1157">
        <v>198394000</v>
      </c>
      <c r="N653" s="1157"/>
      <c r="O653" s="1157"/>
      <c r="P653" s="1157"/>
      <c r="Q653" s="1157"/>
      <c r="R653" s="1157"/>
      <c r="S653" s="1157"/>
      <c r="T653" s="1157">
        <v>11434129000</v>
      </c>
      <c r="U653" s="1157"/>
      <c r="V653" s="1157">
        <v>17801606000</v>
      </c>
      <c r="W653" s="1178">
        <f t="shared" si="28"/>
        <v>0</v>
      </c>
    </row>
    <row r="654" spans="1:23" s="1161" customFormat="1" ht="36.75" customHeight="1">
      <c r="A654" s="1154" t="s">
        <v>1876</v>
      </c>
      <c r="B654" s="1155" t="s">
        <v>1201</v>
      </c>
      <c r="C654" s="1156" t="s">
        <v>3317</v>
      </c>
      <c r="D654" s="1157">
        <v>6721299000</v>
      </c>
      <c r="E654" s="1157"/>
      <c r="F654" s="1157"/>
      <c r="G654" s="1157"/>
      <c r="H654" s="1157">
        <v>22526000</v>
      </c>
      <c r="I654" s="1157"/>
      <c r="J654" s="1157"/>
      <c r="K654" s="1157"/>
      <c r="L654" s="1157"/>
      <c r="M654" s="1157">
        <v>22526000</v>
      </c>
      <c r="N654" s="1157"/>
      <c r="O654" s="1157"/>
      <c r="P654" s="1157"/>
      <c r="Q654" s="1157"/>
      <c r="R654" s="1157"/>
      <c r="S654" s="1157"/>
      <c r="T654" s="1157"/>
      <c r="U654" s="1157"/>
      <c r="V654" s="1157">
        <v>6721299000</v>
      </c>
      <c r="W654" s="1178">
        <f t="shared" si="28"/>
        <v>0</v>
      </c>
    </row>
    <row r="655" spans="1:23" s="1161" customFormat="1" ht="36.75" customHeight="1">
      <c r="A655" s="1154" t="s">
        <v>1877</v>
      </c>
      <c r="B655" s="1155" t="s">
        <v>2385</v>
      </c>
      <c r="C655" s="1156" t="s">
        <v>3318</v>
      </c>
      <c r="D655" s="1157">
        <v>22661460189</v>
      </c>
      <c r="E655" s="1157">
        <v>189907577</v>
      </c>
      <c r="F655" s="1157"/>
      <c r="G655" s="1157">
        <v>189907577</v>
      </c>
      <c r="H655" s="1157"/>
      <c r="I655" s="1157"/>
      <c r="J655" s="1157"/>
      <c r="K655" s="1157"/>
      <c r="L655" s="1157"/>
      <c r="M655" s="1157"/>
      <c r="N655" s="1157"/>
      <c r="O655" s="1157"/>
      <c r="P655" s="1157"/>
      <c r="Q655" s="1157"/>
      <c r="R655" s="1157"/>
      <c r="S655" s="1157"/>
      <c r="T655" s="1157">
        <v>189907577</v>
      </c>
      <c r="U655" s="1157"/>
      <c r="V655" s="1157">
        <v>22661460189</v>
      </c>
      <c r="W655" s="1178">
        <f t="shared" si="28"/>
        <v>0</v>
      </c>
    </row>
    <row r="656" spans="1:23" s="1161" customFormat="1" ht="36.75" customHeight="1">
      <c r="A656" s="1154" t="s">
        <v>1878</v>
      </c>
      <c r="B656" s="1155" t="s">
        <v>2386</v>
      </c>
      <c r="C656" s="1156" t="s">
        <v>3319</v>
      </c>
      <c r="D656" s="1157">
        <v>12963929186</v>
      </c>
      <c r="E656" s="1157">
        <v>273084498</v>
      </c>
      <c r="F656" s="1157"/>
      <c r="G656" s="1157">
        <v>273084498</v>
      </c>
      <c r="H656" s="1157"/>
      <c r="I656" s="1157"/>
      <c r="J656" s="1157"/>
      <c r="K656" s="1157"/>
      <c r="L656" s="1157"/>
      <c r="M656" s="1157"/>
      <c r="N656" s="1157"/>
      <c r="O656" s="1157"/>
      <c r="P656" s="1157"/>
      <c r="Q656" s="1157"/>
      <c r="R656" s="1157"/>
      <c r="S656" s="1157"/>
      <c r="T656" s="1157">
        <v>273084498</v>
      </c>
      <c r="U656" s="1157"/>
      <c r="V656" s="1157">
        <v>12963929186</v>
      </c>
      <c r="W656" s="1178">
        <f t="shared" si="28"/>
        <v>0</v>
      </c>
    </row>
    <row r="657" spans="1:23" s="1161" customFormat="1" ht="36.75" customHeight="1">
      <c r="A657" s="1154" t="s">
        <v>1879</v>
      </c>
      <c r="B657" s="1155" t="s">
        <v>2387</v>
      </c>
      <c r="C657" s="1156" t="s">
        <v>3320</v>
      </c>
      <c r="D657" s="1157">
        <v>10556410062</v>
      </c>
      <c r="E657" s="1157">
        <v>1427383062</v>
      </c>
      <c r="F657" s="1157"/>
      <c r="G657" s="1157">
        <v>1427383062</v>
      </c>
      <c r="H657" s="1157"/>
      <c r="I657" s="1157"/>
      <c r="J657" s="1157"/>
      <c r="K657" s="1157"/>
      <c r="L657" s="1157"/>
      <c r="M657" s="1157"/>
      <c r="N657" s="1157"/>
      <c r="O657" s="1157"/>
      <c r="P657" s="1157"/>
      <c r="Q657" s="1157"/>
      <c r="R657" s="1157"/>
      <c r="S657" s="1157"/>
      <c r="T657" s="1157">
        <v>1427383062</v>
      </c>
      <c r="U657" s="1157"/>
      <c r="V657" s="1157">
        <v>10556410062</v>
      </c>
      <c r="W657" s="1178">
        <f t="shared" si="28"/>
        <v>0</v>
      </c>
    </row>
    <row r="658" spans="1:23" s="1161" customFormat="1" ht="36.75" customHeight="1">
      <c r="A658" s="1154" t="s">
        <v>1880</v>
      </c>
      <c r="B658" s="1155" t="s">
        <v>2388</v>
      </c>
      <c r="C658" s="1156" t="s">
        <v>3321</v>
      </c>
      <c r="D658" s="1157">
        <v>17503570729</v>
      </c>
      <c r="E658" s="1157">
        <v>3233750661</v>
      </c>
      <c r="F658" s="1157"/>
      <c r="G658" s="1157">
        <v>3233750661</v>
      </c>
      <c r="H658" s="1157"/>
      <c r="I658" s="1157"/>
      <c r="J658" s="1157"/>
      <c r="K658" s="1157"/>
      <c r="L658" s="1157"/>
      <c r="M658" s="1157"/>
      <c r="N658" s="1157"/>
      <c r="O658" s="1157"/>
      <c r="P658" s="1157"/>
      <c r="Q658" s="1157"/>
      <c r="R658" s="1157"/>
      <c r="S658" s="1157"/>
      <c r="T658" s="1157">
        <v>3233750661</v>
      </c>
      <c r="U658" s="1157"/>
      <c r="V658" s="1157">
        <v>17503570729</v>
      </c>
      <c r="W658" s="1178">
        <f t="shared" si="28"/>
        <v>0</v>
      </c>
    </row>
    <row r="659" spans="1:23" s="1161" customFormat="1" ht="36.75" customHeight="1">
      <c r="A659" s="1154" t="s">
        <v>1881</v>
      </c>
      <c r="B659" s="1155" t="s">
        <v>2390</v>
      </c>
      <c r="C659" s="1156" t="s">
        <v>3322</v>
      </c>
      <c r="D659" s="1157">
        <v>20519937000</v>
      </c>
      <c r="E659" s="1157">
        <v>13244020000</v>
      </c>
      <c r="F659" s="1157"/>
      <c r="G659" s="1157">
        <v>13244020000</v>
      </c>
      <c r="H659" s="1157"/>
      <c r="I659" s="1157"/>
      <c r="J659" s="1157"/>
      <c r="K659" s="1157"/>
      <c r="L659" s="1157"/>
      <c r="M659" s="1157"/>
      <c r="N659" s="1157"/>
      <c r="O659" s="1157"/>
      <c r="P659" s="1157"/>
      <c r="Q659" s="1157"/>
      <c r="R659" s="1157"/>
      <c r="S659" s="1157"/>
      <c r="T659" s="1157">
        <v>13244020000</v>
      </c>
      <c r="U659" s="1157"/>
      <c r="V659" s="1157">
        <v>20519937000</v>
      </c>
      <c r="W659" s="1178">
        <f t="shared" si="28"/>
        <v>0</v>
      </c>
    </row>
    <row r="660" spans="1:23" s="1161" customFormat="1" ht="36.75" customHeight="1">
      <c r="A660" s="1154" t="s">
        <v>1882</v>
      </c>
      <c r="B660" s="1155" t="s">
        <v>2391</v>
      </c>
      <c r="C660" s="1156" t="s">
        <v>3323</v>
      </c>
      <c r="D660" s="1157">
        <v>44774081086</v>
      </c>
      <c r="E660" s="1157">
        <v>35604837900</v>
      </c>
      <c r="F660" s="1157"/>
      <c r="G660" s="1157">
        <v>33448149900</v>
      </c>
      <c r="H660" s="1157"/>
      <c r="I660" s="1157"/>
      <c r="J660" s="1157"/>
      <c r="K660" s="1157"/>
      <c r="L660" s="1157"/>
      <c r="M660" s="1157"/>
      <c r="N660" s="1157"/>
      <c r="O660" s="1157"/>
      <c r="P660" s="1157"/>
      <c r="Q660" s="1157"/>
      <c r="R660" s="1157"/>
      <c r="S660" s="1157"/>
      <c r="T660" s="1157">
        <v>33448149900</v>
      </c>
      <c r="U660" s="1157">
        <v>2156688000</v>
      </c>
      <c r="V660" s="1157">
        <v>44774081086</v>
      </c>
      <c r="W660" s="1178">
        <f t="shared" si="28"/>
        <v>0</v>
      </c>
    </row>
    <row r="661" spans="1:23" s="1161" customFormat="1" ht="36.75" customHeight="1">
      <c r="A661" s="1154" t="s">
        <v>1883</v>
      </c>
      <c r="B661" s="1155" t="s">
        <v>2373</v>
      </c>
      <c r="C661" s="1156" t="s">
        <v>3324</v>
      </c>
      <c r="D661" s="1157">
        <v>1142480000</v>
      </c>
      <c r="E661" s="1157">
        <v>0</v>
      </c>
      <c r="F661" s="1157">
        <v>0</v>
      </c>
      <c r="G661" s="1157">
        <v>0</v>
      </c>
      <c r="H661" s="1157">
        <v>1857520000</v>
      </c>
      <c r="I661" s="1157">
        <v>593704000</v>
      </c>
      <c r="J661" s="1157">
        <v>593704000</v>
      </c>
      <c r="K661" s="1157">
        <v>0</v>
      </c>
      <c r="L661" s="1157">
        <v>0</v>
      </c>
      <c r="M661" s="1157">
        <v>1263816000</v>
      </c>
      <c r="N661" s="1157">
        <v>0</v>
      </c>
      <c r="O661" s="1157">
        <v>0</v>
      </c>
      <c r="P661" s="1157">
        <v>0</v>
      </c>
      <c r="Q661" s="1157">
        <v>0</v>
      </c>
      <c r="R661" s="1157">
        <v>0</v>
      </c>
      <c r="S661" s="1157">
        <v>0</v>
      </c>
      <c r="T661" s="1157">
        <v>593704000</v>
      </c>
      <c r="U661" s="1157">
        <v>0</v>
      </c>
      <c r="V661" s="1157">
        <v>1736184000</v>
      </c>
      <c r="W661" s="1178">
        <f t="shared" si="28"/>
        <v>0</v>
      </c>
    </row>
    <row r="662" spans="1:23" s="1161" customFormat="1" ht="36.75" customHeight="1">
      <c r="A662" s="1154" t="s">
        <v>1884</v>
      </c>
      <c r="B662" s="1155" t="s">
        <v>2384</v>
      </c>
      <c r="C662" s="1156" t="s">
        <v>3325</v>
      </c>
      <c r="D662" s="1157">
        <v>581619000</v>
      </c>
      <c r="E662" s="1157">
        <v>240000000</v>
      </c>
      <c r="F662" s="1157"/>
      <c r="G662" s="1157">
        <v>240000000</v>
      </c>
      <c r="H662" s="1157">
        <v>72418381000</v>
      </c>
      <c r="I662" s="1157">
        <v>54280324091</v>
      </c>
      <c r="J662" s="1157">
        <v>30618884000</v>
      </c>
      <c r="K662" s="1157">
        <v>23661440091</v>
      </c>
      <c r="L662" s="1157"/>
      <c r="M662" s="1157">
        <v>18138056909</v>
      </c>
      <c r="N662" s="1157"/>
      <c r="O662" s="1157"/>
      <c r="P662" s="1157"/>
      <c r="Q662" s="1157"/>
      <c r="R662" s="1157"/>
      <c r="S662" s="1157"/>
      <c r="T662" s="1157">
        <v>30858884000</v>
      </c>
      <c r="U662" s="1157">
        <v>23661440091</v>
      </c>
      <c r="V662" s="1157">
        <v>54861943091</v>
      </c>
      <c r="W662" s="1178">
        <f t="shared" si="28"/>
        <v>0</v>
      </c>
    </row>
    <row r="663" spans="1:23" s="1161" customFormat="1" ht="36.75" customHeight="1">
      <c r="A663" s="1154" t="s">
        <v>1885</v>
      </c>
      <c r="B663" s="1155" t="s">
        <v>2376</v>
      </c>
      <c r="C663" s="1156" t="s">
        <v>3326</v>
      </c>
      <c r="D663" s="1157">
        <v>115000000</v>
      </c>
      <c r="E663" s="1157"/>
      <c r="F663" s="1157"/>
      <c r="G663" s="1157"/>
      <c r="H663" s="1157">
        <v>1885000000</v>
      </c>
      <c r="I663" s="1157">
        <v>1831036825</v>
      </c>
      <c r="J663" s="1157">
        <v>1831036825</v>
      </c>
      <c r="K663" s="1157"/>
      <c r="L663" s="1157"/>
      <c r="M663" s="1157">
        <v>53963175</v>
      </c>
      <c r="N663" s="1157"/>
      <c r="O663" s="1157"/>
      <c r="P663" s="1157"/>
      <c r="Q663" s="1157"/>
      <c r="R663" s="1157"/>
      <c r="S663" s="1157"/>
      <c r="T663" s="1157">
        <v>1831036825</v>
      </c>
      <c r="U663" s="1157"/>
      <c r="V663" s="1157">
        <v>1946036825</v>
      </c>
      <c r="W663" s="1178">
        <f t="shared" si="28"/>
        <v>0</v>
      </c>
    </row>
    <row r="664" spans="1:23" s="1161" customFormat="1" ht="36.75" customHeight="1">
      <c r="A664" s="1154" t="s">
        <v>1886</v>
      </c>
      <c r="B664" s="1155" t="s">
        <v>2377</v>
      </c>
      <c r="C664" s="1156" t="s">
        <v>3327</v>
      </c>
      <c r="D664" s="1157">
        <v>84185000</v>
      </c>
      <c r="E664" s="1157"/>
      <c r="F664" s="1157"/>
      <c r="G664" s="1157"/>
      <c r="H664" s="1157">
        <v>1115815000</v>
      </c>
      <c r="I664" s="1157">
        <v>1065842850</v>
      </c>
      <c r="J664" s="1157">
        <v>1065842850</v>
      </c>
      <c r="K664" s="1157"/>
      <c r="L664" s="1157"/>
      <c r="M664" s="1157">
        <v>49972150</v>
      </c>
      <c r="N664" s="1157"/>
      <c r="O664" s="1157"/>
      <c r="P664" s="1157"/>
      <c r="Q664" s="1157"/>
      <c r="R664" s="1157"/>
      <c r="S664" s="1157"/>
      <c r="T664" s="1157">
        <v>1065842850</v>
      </c>
      <c r="U664" s="1157"/>
      <c r="V664" s="1157">
        <v>1150027850</v>
      </c>
      <c r="W664" s="1178">
        <f t="shared" si="28"/>
        <v>0</v>
      </c>
    </row>
    <row r="665" spans="1:23" s="1161" customFormat="1" ht="36.75" customHeight="1">
      <c r="A665" s="1154" t="s">
        <v>1887</v>
      </c>
      <c r="B665" s="1155" t="s">
        <v>2378</v>
      </c>
      <c r="C665" s="1156" t="s">
        <v>3328</v>
      </c>
      <c r="D665" s="1157">
        <v>138000000</v>
      </c>
      <c r="E665" s="1157"/>
      <c r="F665" s="1157"/>
      <c r="G665" s="1157"/>
      <c r="H665" s="1157">
        <v>3275000000</v>
      </c>
      <c r="I665" s="1157">
        <v>3177113363</v>
      </c>
      <c r="J665" s="1157">
        <v>3177113363</v>
      </c>
      <c r="K665" s="1157"/>
      <c r="L665" s="1157"/>
      <c r="M665" s="1157">
        <v>97886637</v>
      </c>
      <c r="N665" s="1157"/>
      <c r="O665" s="1157"/>
      <c r="P665" s="1157"/>
      <c r="Q665" s="1157"/>
      <c r="R665" s="1157"/>
      <c r="S665" s="1157"/>
      <c r="T665" s="1157">
        <v>3177113363</v>
      </c>
      <c r="U665" s="1157"/>
      <c r="V665" s="1157">
        <v>3315113363</v>
      </c>
      <c r="W665" s="1178">
        <f t="shared" si="28"/>
        <v>0</v>
      </c>
    </row>
    <row r="666" spans="1:23" s="1161" customFormat="1" ht="36.75" customHeight="1">
      <c r="A666" s="1154" t="s">
        <v>1888</v>
      </c>
      <c r="B666" s="1155" t="s">
        <v>2379</v>
      </c>
      <c r="C666" s="1156" t="s">
        <v>3329</v>
      </c>
      <c r="D666" s="1157">
        <v>63000000</v>
      </c>
      <c r="E666" s="1157"/>
      <c r="F666" s="1157"/>
      <c r="G666" s="1157"/>
      <c r="H666" s="1157">
        <v>1137000000</v>
      </c>
      <c r="I666" s="1157">
        <v>1127246979</v>
      </c>
      <c r="J666" s="1157">
        <v>1127246979</v>
      </c>
      <c r="K666" s="1157"/>
      <c r="L666" s="1157"/>
      <c r="M666" s="1157">
        <v>9753021</v>
      </c>
      <c r="N666" s="1157"/>
      <c r="O666" s="1157"/>
      <c r="P666" s="1157"/>
      <c r="Q666" s="1157"/>
      <c r="R666" s="1157"/>
      <c r="S666" s="1157"/>
      <c r="T666" s="1157">
        <v>1127246979</v>
      </c>
      <c r="U666" s="1157"/>
      <c r="V666" s="1157">
        <v>1190246979</v>
      </c>
      <c r="W666" s="1178">
        <f t="shared" si="28"/>
        <v>0</v>
      </c>
    </row>
    <row r="667" spans="1:23" s="1161" customFormat="1" ht="36.75" customHeight="1">
      <c r="A667" s="1154" t="s">
        <v>1889</v>
      </c>
      <c r="B667" s="1155" t="s">
        <v>2380</v>
      </c>
      <c r="C667" s="1156" t="s">
        <v>3330</v>
      </c>
      <c r="D667" s="1157">
        <v>51956000</v>
      </c>
      <c r="E667" s="1157"/>
      <c r="F667" s="1157"/>
      <c r="G667" s="1157"/>
      <c r="H667" s="1157">
        <v>798044000</v>
      </c>
      <c r="I667" s="1157">
        <v>706362000</v>
      </c>
      <c r="J667" s="1157">
        <v>706362000</v>
      </c>
      <c r="K667" s="1157"/>
      <c r="L667" s="1157"/>
      <c r="M667" s="1157">
        <v>91682000</v>
      </c>
      <c r="N667" s="1157"/>
      <c r="O667" s="1157"/>
      <c r="P667" s="1157"/>
      <c r="Q667" s="1157"/>
      <c r="R667" s="1157"/>
      <c r="S667" s="1157"/>
      <c r="T667" s="1157">
        <v>706362000</v>
      </c>
      <c r="U667" s="1157"/>
      <c r="V667" s="1157">
        <v>758318000</v>
      </c>
      <c r="W667" s="1178">
        <f t="shared" si="28"/>
        <v>0</v>
      </c>
    </row>
    <row r="668" spans="1:23" s="1161" customFormat="1" ht="36.75" customHeight="1">
      <c r="A668" s="1154" t="s">
        <v>1890</v>
      </c>
      <c r="B668" s="1155" t="s">
        <v>2381</v>
      </c>
      <c r="C668" s="1156" t="s">
        <v>3331</v>
      </c>
      <c r="D668" s="1157">
        <v>65804000</v>
      </c>
      <c r="E668" s="1157"/>
      <c r="F668" s="1157"/>
      <c r="G668" s="1157"/>
      <c r="H668" s="1157">
        <v>1084196000</v>
      </c>
      <c r="I668" s="1157">
        <v>1010213000</v>
      </c>
      <c r="J668" s="1157">
        <v>1010213000</v>
      </c>
      <c r="K668" s="1157"/>
      <c r="L668" s="1157"/>
      <c r="M668" s="1157">
        <v>73983000</v>
      </c>
      <c r="N668" s="1157"/>
      <c r="O668" s="1157"/>
      <c r="P668" s="1157"/>
      <c r="Q668" s="1157"/>
      <c r="R668" s="1157"/>
      <c r="S668" s="1157"/>
      <c r="T668" s="1157">
        <v>1010213000</v>
      </c>
      <c r="U668" s="1157"/>
      <c r="V668" s="1157">
        <v>1076017000</v>
      </c>
      <c r="W668" s="1178">
        <f t="shared" si="28"/>
        <v>0</v>
      </c>
    </row>
    <row r="669" spans="1:23" s="1161" customFormat="1" ht="36.75" customHeight="1">
      <c r="A669" s="1154" t="s">
        <v>1891</v>
      </c>
      <c r="B669" s="1155" t="s">
        <v>2382</v>
      </c>
      <c r="C669" s="1156" t="s">
        <v>3332</v>
      </c>
      <c r="D669" s="1157">
        <v>97000000</v>
      </c>
      <c r="E669" s="1157"/>
      <c r="F669" s="1157"/>
      <c r="G669" s="1157"/>
      <c r="H669" s="1157">
        <v>2603000000</v>
      </c>
      <c r="I669" s="1157">
        <v>2541547986</v>
      </c>
      <c r="J669" s="1157">
        <v>2541547986</v>
      </c>
      <c r="K669" s="1157"/>
      <c r="L669" s="1157"/>
      <c r="M669" s="1157">
        <v>61452014</v>
      </c>
      <c r="N669" s="1157"/>
      <c r="O669" s="1157"/>
      <c r="P669" s="1157"/>
      <c r="Q669" s="1157"/>
      <c r="R669" s="1157"/>
      <c r="S669" s="1157"/>
      <c r="T669" s="1157">
        <v>2541547986</v>
      </c>
      <c r="U669" s="1157"/>
      <c r="V669" s="1157">
        <v>2638547986</v>
      </c>
      <c r="W669" s="1178">
        <f t="shared" si="28"/>
        <v>0</v>
      </c>
    </row>
    <row r="670" spans="1:23" s="1161" customFormat="1" ht="51.75" customHeight="1">
      <c r="A670" s="1154" t="s">
        <v>1892</v>
      </c>
      <c r="B670" s="1155" t="s">
        <v>3333</v>
      </c>
      <c r="C670" s="1156" t="s">
        <v>3334</v>
      </c>
      <c r="D670" s="1157"/>
      <c r="E670" s="1157"/>
      <c r="F670" s="1157"/>
      <c r="G670" s="1157"/>
      <c r="H670" s="1157">
        <v>40000000000</v>
      </c>
      <c r="I670" s="1157">
        <v>27755864755</v>
      </c>
      <c r="J670" s="1157">
        <v>11153937899</v>
      </c>
      <c r="K670" s="1157">
        <v>16601926856</v>
      </c>
      <c r="L670" s="1157"/>
      <c r="M670" s="1157">
        <v>12244135245</v>
      </c>
      <c r="N670" s="1157"/>
      <c r="O670" s="1157"/>
      <c r="P670" s="1157"/>
      <c r="Q670" s="1157"/>
      <c r="R670" s="1157"/>
      <c r="S670" s="1157"/>
      <c r="T670" s="1157">
        <v>11153937899</v>
      </c>
      <c r="U670" s="1157">
        <v>16601926856</v>
      </c>
      <c r="V670" s="1157">
        <v>27755864755</v>
      </c>
      <c r="W670" s="1178">
        <f t="shared" si="28"/>
        <v>0</v>
      </c>
    </row>
    <row r="671" spans="1:23" s="1161" customFormat="1" ht="36.75" customHeight="1">
      <c r="A671" s="1154" t="s">
        <v>1893</v>
      </c>
      <c r="B671" s="1155" t="s">
        <v>2383</v>
      </c>
      <c r="C671" s="1156" t="s">
        <v>3335</v>
      </c>
      <c r="D671" s="1157">
        <v>190352000</v>
      </c>
      <c r="E671" s="1157"/>
      <c r="F671" s="1157"/>
      <c r="G671" s="1157"/>
      <c r="H671" s="1157">
        <v>3009648000</v>
      </c>
      <c r="I671" s="1157">
        <v>2986210271</v>
      </c>
      <c r="J671" s="1157">
        <v>2986210271</v>
      </c>
      <c r="K671" s="1157"/>
      <c r="L671" s="1157"/>
      <c r="M671" s="1157">
        <v>23437729</v>
      </c>
      <c r="N671" s="1157"/>
      <c r="O671" s="1157"/>
      <c r="P671" s="1157"/>
      <c r="Q671" s="1157"/>
      <c r="R671" s="1157"/>
      <c r="S671" s="1157"/>
      <c r="T671" s="1157">
        <v>2986210271</v>
      </c>
      <c r="U671" s="1157"/>
      <c r="V671" s="1157">
        <v>3176562271</v>
      </c>
      <c r="W671" s="1178">
        <f t="shared" si="28"/>
        <v>0</v>
      </c>
    </row>
    <row r="672" spans="1:23" s="1161" customFormat="1" ht="36.75" customHeight="1">
      <c r="A672" s="1154" t="s">
        <v>1894</v>
      </c>
      <c r="B672" s="1155" t="s">
        <v>3336</v>
      </c>
      <c r="C672" s="1156" t="s">
        <v>3337</v>
      </c>
      <c r="D672" s="1157"/>
      <c r="E672" s="1157"/>
      <c r="F672" s="1157"/>
      <c r="G672" s="1157"/>
      <c r="H672" s="1157">
        <v>40000000000</v>
      </c>
      <c r="I672" s="1157">
        <v>40000000000</v>
      </c>
      <c r="J672" s="1157">
        <v>3752975000</v>
      </c>
      <c r="K672" s="1157">
        <v>36247025000</v>
      </c>
      <c r="L672" s="1157"/>
      <c r="M672" s="1157"/>
      <c r="N672" s="1157"/>
      <c r="O672" s="1157"/>
      <c r="P672" s="1157"/>
      <c r="Q672" s="1157"/>
      <c r="R672" s="1157"/>
      <c r="S672" s="1157"/>
      <c r="T672" s="1157">
        <v>3752975000</v>
      </c>
      <c r="U672" s="1157">
        <v>36247025000</v>
      </c>
      <c r="V672" s="1157">
        <v>40000000000</v>
      </c>
      <c r="W672" s="1178">
        <f t="shared" si="28"/>
        <v>0</v>
      </c>
    </row>
    <row r="673" spans="1:23" s="1161" customFormat="1" ht="36.75" customHeight="1">
      <c r="A673" s="1154" t="s">
        <v>1895</v>
      </c>
      <c r="B673" s="1155" t="s">
        <v>3249</v>
      </c>
      <c r="C673" s="1156" t="s">
        <v>3250</v>
      </c>
      <c r="D673" s="1157"/>
      <c r="E673" s="1157"/>
      <c r="F673" s="1157"/>
      <c r="G673" s="1157"/>
      <c r="H673" s="1157"/>
      <c r="I673" s="1157"/>
      <c r="J673" s="1157"/>
      <c r="K673" s="1157"/>
      <c r="L673" s="1157"/>
      <c r="M673" s="1157"/>
      <c r="N673" s="1157"/>
      <c r="O673" s="1157"/>
      <c r="P673" s="1157"/>
      <c r="Q673" s="1157"/>
      <c r="R673" s="1157"/>
      <c r="S673" s="1157"/>
      <c r="T673" s="1157"/>
      <c r="U673" s="1157"/>
      <c r="V673" s="1157"/>
      <c r="W673" s="1178">
        <f t="shared" si="28"/>
        <v>0</v>
      </c>
    </row>
    <row r="674" spans="1:23" s="1161" customFormat="1" ht="36.75" customHeight="1">
      <c r="A674" s="1154" t="s">
        <v>1896</v>
      </c>
      <c r="B674" s="1155" t="s">
        <v>1289</v>
      </c>
      <c r="C674" s="1156" t="s">
        <v>3338</v>
      </c>
      <c r="D674" s="1157">
        <v>885000000</v>
      </c>
      <c r="E674" s="1157">
        <v>339987200</v>
      </c>
      <c r="F674" s="1157"/>
      <c r="G674" s="1157"/>
      <c r="H674" s="1157"/>
      <c r="I674" s="1157"/>
      <c r="J674" s="1157"/>
      <c r="K674" s="1157"/>
      <c r="L674" s="1157"/>
      <c r="M674" s="1157"/>
      <c r="N674" s="1157"/>
      <c r="O674" s="1157"/>
      <c r="P674" s="1157"/>
      <c r="Q674" s="1157"/>
      <c r="R674" s="1157"/>
      <c r="S674" s="1157"/>
      <c r="T674" s="1157"/>
      <c r="U674" s="1157">
        <v>339987200</v>
      </c>
      <c r="V674" s="1157">
        <v>885000000</v>
      </c>
      <c r="W674" s="1178">
        <f t="shared" si="28"/>
        <v>0</v>
      </c>
    </row>
    <row r="675" spans="1:23" s="1161" customFormat="1" ht="36.75" customHeight="1">
      <c r="A675" s="1154" t="s">
        <v>1897</v>
      </c>
      <c r="B675" s="1155" t="s">
        <v>3339</v>
      </c>
      <c r="C675" s="1156" t="s">
        <v>3340</v>
      </c>
      <c r="D675" s="1157">
        <v>655000000</v>
      </c>
      <c r="E675" s="1157"/>
      <c r="F675" s="1157"/>
      <c r="G675" s="1157"/>
      <c r="H675" s="1157"/>
      <c r="I675" s="1157"/>
      <c r="J675" s="1157"/>
      <c r="K675" s="1157"/>
      <c r="L675" s="1157"/>
      <c r="M675" s="1157"/>
      <c r="N675" s="1157"/>
      <c r="O675" s="1157"/>
      <c r="P675" s="1157"/>
      <c r="Q675" s="1157"/>
      <c r="R675" s="1157"/>
      <c r="S675" s="1157"/>
      <c r="T675" s="1157"/>
      <c r="U675" s="1157"/>
      <c r="V675" s="1157">
        <v>655000000</v>
      </c>
      <c r="W675" s="1178">
        <f t="shared" si="28"/>
        <v>0</v>
      </c>
    </row>
    <row r="676" spans="1:23" s="1161" customFormat="1" ht="36.75" customHeight="1">
      <c r="A676" s="1154" t="s">
        <v>1898</v>
      </c>
      <c r="B676" s="1155" t="s">
        <v>1291</v>
      </c>
      <c r="C676" s="1156" t="s">
        <v>3341</v>
      </c>
      <c r="D676" s="1157">
        <v>770465291213</v>
      </c>
      <c r="E676" s="1157">
        <v>26450483934</v>
      </c>
      <c r="F676" s="1157">
        <v>0</v>
      </c>
      <c r="G676" s="1157">
        <v>8301035205</v>
      </c>
      <c r="H676" s="1157">
        <v>39514072787</v>
      </c>
      <c r="I676" s="1157">
        <v>3908729000</v>
      </c>
      <c r="J676" s="1157">
        <v>3853562000</v>
      </c>
      <c r="K676" s="1157">
        <v>55167000</v>
      </c>
      <c r="L676" s="1157">
        <v>35605343787</v>
      </c>
      <c r="M676" s="1157">
        <v>0</v>
      </c>
      <c r="N676" s="1157">
        <v>0</v>
      </c>
      <c r="O676" s="1157">
        <v>0</v>
      </c>
      <c r="P676" s="1157">
        <v>0</v>
      </c>
      <c r="Q676" s="1157">
        <v>0</v>
      </c>
      <c r="R676" s="1157">
        <v>0</v>
      </c>
      <c r="S676" s="1157">
        <v>0</v>
      </c>
      <c r="T676" s="1157">
        <v>12154597205</v>
      </c>
      <c r="U676" s="1157">
        <v>18204615729</v>
      </c>
      <c r="V676" s="1157">
        <v>774374020213</v>
      </c>
      <c r="W676" s="1178">
        <f t="shared" si="28"/>
        <v>0</v>
      </c>
    </row>
    <row r="677" spans="1:23" s="1161" customFormat="1" ht="36.75" customHeight="1">
      <c r="A677" s="1154" t="s">
        <v>1899</v>
      </c>
      <c r="B677" s="1180" t="s">
        <v>1162</v>
      </c>
      <c r="C677" s="1163"/>
      <c r="D677" s="1157"/>
      <c r="E677" s="1181">
        <v>53207000</v>
      </c>
      <c r="F677" s="1157"/>
      <c r="G677" s="1157"/>
      <c r="H677" s="1157"/>
      <c r="I677" s="1157"/>
      <c r="J677" s="1157"/>
      <c r="K677" s="1157"/>
      <c r="L677" s="1157"/>
      <c r="M677" s="1157"/>
      <c r="N677" s="1157"/>
      <c r="O677" s="1157"/>
      <c r="P677" s="1157"/>
      <c r="Q677" s="1157"/>
      <c r="R677" s="1157"/>
      <c r="S677" s="1157"/>
      <c r="T677" s="1157"/>
      <c r="U677" s="1181">
        <v>53207000</v>
      </c>
      <c r="V677" s="1164"/>
      <c r="W677" s="1178">
        <f t="shared" si="28"/>
        <v>0</v>
      </c>
    </row>
    <row r="678" spans="1:23" s="1161" customFormat="1" ht="36.75" customHeight="1">
      <c r="A678" s="1154" t="s">
        <v>1900</v>
      </c>
      <c r="B678" s="1180" t="s">
        <v>1292</v>
      </c>
      <c r="C678" s="1163"/>
      <c r="D678" s="1157"/>
      <c r="E678" s="1181">
        <v>2050103511</v>
      </c>
      <c r="F678" s="1157"/>
      <c r="G678" s="1157"/>
      <c r="H678" s="1157"/>
      <c r="I678" s="1157"/>
      <c r="J678" s="1157"/>
      <c r="K678" s="1157"/>
      <c r="L678" s="1157"/>
      <c r="M678" s="1157"/>
      <c r="N678" s="1157"/>
      <c r="O678" s="1157"/>
      <c r="P678" s="1157"/>
      <c r="Q678" s="1157"/>
      <c r="R678" s="1157"/>
      <c r="S678" s="1157"/>
      <c r="T678" s="1157"/>
      <c r="U678" s="1181">
        <v>2050103511</v>
      </c>
      <c r="V678" s="1164"/>
      <c r="W678" s="1178">
        <f t="shared" si="28"/>
        <v>0</v>
      </c>
    </row>
    <row r="679" spans="1:23" s="1161" customFormat="1" ht="36.75" customHeight="1">
      <c r="A679" s="1154" t="s">
        <v>1901</v>
      </c>
      <c r="B679" s="1155" t="s">
        <v>1289</v>
      </c>
      <c r="C679" s="1156" t="s">
        <v>3338</v>
      </c>
      <c r="D679" s="1157">
        <v>346724000</v>
      </c>
      <c r="E679" s="1157">
        <v>38074000</v>
      </c>
      <c r="F679" s="1157"/>
      <c r="G679" s="1157"/>
      <c r="H679" s="1157"/>
      <c r="I679" s="1157"/>
      <c r="J679" s="1157"/>
      <c r="K679" s="1157"/>
      <c r="L679" s="1157"/>
      <c r="M679" s="1157"/>
      <c r="N679" s="1157"/>
      <c r="O679" s="1157"/>
      <c r="P679" s="1157"/>
      <c r="Q679" s="1157"/>
      <c r="R679" s="1157"/>
      <c r="S679" s="1157"/>
      <c r="T679" s="1157"/>
      <c r="U679" s="1157">
        <v>38074000</v>
      </c>
      <c r="V679" s="1157">
        <v>346724000</v>
      </c>
      <c r="W679" s="1178">
        <f t="shared" si="28"/>
        <v>0</v>
      </c>
    </row>
    <row r="680" spans="1:23" s="1161" customFormat="1" ht="36.75" customHeight="1">
      <c r="A680" s="1148" t="s">
        <v>1998</v>
      </c>
      <c r="B680" s="1149" t="s">
        <v>1995</v>
      </c>
      <c r="C680" s="1150"/>
      <c r="D680" s="1151">
        <f t="shared" ref="D680:V680" si="29">D681+D691</f>
        <v>605153370778</v>
      </c>
      <c r="E680" s="1151">
        <f t="shared" si="29"/>
        <v>207139276486</v>
      </c>
      <c r="F680" s="1151">
        <f t="shared" si="29"/>
        <v>0</v>
      </c>
      <c r="G680" s="1151">
        <f t="shared" si="29"/>
        <v>109557314319</v>
      </c>
      <c r="H680" s="1151">
        <f t="shared" si="29"/>
        <v>183847439574</v>
      </c>
      <c r="I680" s="1151">
        <f t="shared" si="29"/>
        <v>176964546240</v>
      </c>
      <c r="J680" s="1151">
        <f t="shared" si="29"/>
        <v>152023461782</v>
      </c>
      <c r="K680" s="1151">
        <f t="shared" si="29"/>
        <v>24941084458</v>
      </c>
      <c r="L680" s="1151">
        <f t="shared" si="29"/>
        <v>0</v>
      </c>
      <c r="M680" s="1151">
        <f t="shared" si="29"/>
        <v>6882893334</v>
      </c>
      <c r="N680" s="1151">
        <f t="shared" si="29"/>
        <v>854408000000</v>
      </c>
      <c r="O680" s="1151">
        <f t="shared" si="29"/>
        <v>400515723403</v>
      </c>
      <c r="P680" s="1151">
        <f t="shared" si="29"/>
        <v>287357184190</v>
      </c>
      <c r="Q680" s="1151">
        <f t="shared" si="29"/>
        <v>113158539213</v>
      </c>
      <c r="R680" s="1151">
        <f t="shared" si="29"/>
        <v>65338538030</v>
      </c>
      <c r="S680" s="1151">
        <f t="shared" si="29"/>
        <v>388553738567</v>
      </c>
      <c r="T680" s="1151">
        <f t="shared" si="29"/>
        <v>548937960291</v>
      </c>
      <c r="U680" s="1151">
        <f t="shared" si="29"/>
        <v>235681585838</v>
      </c>
      <c r="V680" s="1151">
        <f t="shared" si="29"/>
        <v>1182633640421</v>
      </c>
      <c r="W680" s="1178">
        <f t="shared" si="28"/>
        <v>0</v>
      </c>
    </row>
    <row r="681" spans="1:23" s="1161" customFormat="1" ht="36.75" customHeight="1">
      <c r="A681" s="1152" t="s">
        <v>273</v>
      </c>
      <c r="B681" s="1153" t="s">
        <v>3342</v>
      </c>
      <c r="C681" s="1150"/>
      <c r="D681" s="1151">
        <f t="shared" ref="D681:V681" si="30">SUM(D682:D690)</f>
        <v>153239406573</v>
      </c>
      <c r="E681" s="1151">
        <f t="shared" si="30"/>
        <v>88298974250</v>
      </c>
      <c r="F681" s="1151">
        <f t="shared" si="30"/>
        <v>0</v>
      </c>
      <c r="G681" s="1151">
        <f t="shared" si="30"/>
        <v>38270591228</v>
      </c>
      <c r="H681" s="1151">
        <f t="shared" si="30"/>
        <v>88292924953</v>
      </c>
      <c r="I681" s="1151">
        <f t="shared" si="30"/>
        <v>82395009489</v>
      </c>
      <c r="J681" s="1151">
        <f t="shared" si="30"/>
        <v>77291703476</v>
      </c>
      <c r="K681" s="1151">
        <f t="shared" si="30"/>
        <v>5103306013</v>
      </c>
      <c r="L681" s="1151">
        <f t="shared" si="30"/>
        <v>0</v>
      </c>
      <c r="M681" s="1151">
        <f t="shared" si="30"/>
        <v>5897915464</v>
      </c>
      <c r="N681" s="1151">
        <f t="shared" si="30"/>
        <v>184700000000</v>
      </c>
      <c r="O681" s="1151">
        <f t="shared" si="30"/>
        <v>94180800204</v>
      </c>
      <c r="P681" s="1151">
        <f t="shared" si="30"/>
        <v>68886639035</v>
      </c>
      <c r="Q681" s="1151">
        <f t="shared" si="30"/>
        <v>25294161169</v>
      </c>
      <c r="R681" s="1151">
        <f t="shared" si="30"/>
        <v>0</v>
      </c>
      <c r="S681" s="1151">
        <f t="shared" si="30"/>
        <v>90519199796</v>
      </c>
      <c r="T681" s="1151">
        <f t="shared" si="30"/>
        <v>184448933739</v>
      </c>
      <c r="U681" s="1151">
        <f t="shared" si="30"/>
        <v>80425850204</v>
      </c>
      <c r="V681" s="1151">
        <f t="shared" si="30"/>
        <v>329815216266</v>
      </c>
      <c r="W681" s="1178">
        <f t="shared" si="28"/>
        <v>0</v>
      </c>
    </row>
    <row r="682" spans="1:23" s="1161" customFormat="1" ht="36.75" customHeight="1">
      <c r="A682" s="1165">
        <v>1</v>
      </c>
      <c r="B682" s="1166" t="s">
        <v>1163</v>
      </c>
      <c r="C682" s="1163">
        <v>7570220</v>
      </c>
      <c r="D682" s="1164">
        <v>4426279690</v>
      </c>
      <c r="E682" s="1164"/>
      <c r="F682" s="1164"/>
      <c r="G682" s="1164"/>
      <c r="H682" s="1164">
        <v>227808440</v>
      </c>
      <c r="I682" s="1164">
        <v>227808440</v>
      </c>
      <c r="J682" s="1164">
        <v>227808440</v>
      </c>
      <c r="K682" s="1164"/>
      <c r="L682" s="1164"/>
      <c r="M682" s="1164"/>
      <c r="N682" s="1164">
        <v>621000000</v>
      </c>
      <c r="O682" s="1164">
        <v>49025900</v>
      </c>
      <c r="P682" s="1164">
        <v>49025900</v>
      </c>
      <c r="Q682" s="1164"/>
      <c r="R682" s="1164"/>
      <c r="S682" s="1164">
        <v>571974100</v>
      </c>
      <c r="T682" s="1164">
        <v>276834340</v>
      </c>
      <c r="U682" s="1164"/>
      <c r="V682" s="1164">
        <v>4703114030</v>
      </c>
      <c r="W682" s="1178">
        <f t="shared" si="28"/>
        <v>0</v>
      </c>
    </row>
    <row r="683" spans="1:23" s="1161" customFormat="1" ht="36.75" customHeight="1">
      <c r="A683" s="1165">
        <v>2</v>
      </c>
      <c r="B683" s="1166" t="s">
        <v>1973</v>
      </c>
      <c r="C683" s="1163">
        <v>7671197</v>
      </c>
      <c r="D683" s="1164">
        <v>7325354890</v>
      </c>
      <c r="E683" s="1164">
        <v>1472163280</v>
      </c>
      <c r="F683" s="1164"/>
      <c r="G683" s="1164">
        <v>1055746090</v>
      </c>
      <c r="H683" s="1164">
        <v>296277800</v>
      </c>
      <c r="I683" s="1164">
        <v>296277800</v>
      </c>
      <c r="J683" s="1164">
        <v>296277800</v>
      </c>
      <c r="K683" s="1164"/>
      <c r="L683" s="1164"/>
      <c r="M683" s="1164"/>
      <c r="N683" s="1164">
        <v>4323000000</v>
      </c>
      <c r="O683" s="1164">
        <v>1354000340</v>
      </c>
      <c r="P683" s="1164">
        <v>1327400340</v>
      </c>
      <c r="Q683" s="1164">
        <v>26600000</v>
      </c>
      <c r="R683" s="1164"/>
      <c r="S683" s="1164">
        <v>2968999660</v>
      </c>
      <c r="T683" s="1164">
        <v>2679424230</v>
      </c>
      <c r="U683" s="1164">
        <v>443017190</v>
      </c>
      <c r="V683" s="1164">
        <v>8975633030</v>
      </c>
      <c r="W683" s="1178">
        <f t="shared" si="28"/>
        <v>0</v>
      </c>
    </row>
    <row r="684" spans="1:23" s="1161" customFormat="1" ht="36.75" customHeight="1">
      <c r="A684" s="1165">
        <v>3</v>
      </c>
      <c r="B684" s="1155" t="s">
        <v>1974</v>
      </c>
      <c r="C684" s="1163" t="s">
        <v>2861</v>
      </c>
      <c r="D684" s="1157">
        <v>22462731000</v>
      </c>
      <c r="E684" s="1157"/>
      <c r="F684" s="1157"/>
      <c r="G684" s="1157"/>
      <c r="H684" s="1157">
        <v>2410691440</v>
      </c>
      <c r="I684" s="1157">
        <v>2410691440</v>
      </c>
      <c r="J684" s="1157">
        <v>2410691440</v>
      </c>
      <c r="K684" s="1157"/>
      <c r="L684" s="1157"/>
      <c r="M684" s="1157"/>
      <c r="N684" s="1157">
        <v>13625000000</v>
      </c>
      <c r="O684" s="1157">
        <v>10055313812</v>
      </c>
      <c r="P684" s="1157">
        <v>10055313812</v>
      </c>
      <c r="Q684" s="1157"/>
      <c r="R684" s="1157"/>
      <c r="S684" s="1157">
        <v>3569686188</v>
      </c>
      <c r="T684" s="1157">
        <v>12466005252</v>
      </c>
      <c r="U684" s="1157"/>
      <c r="V684" s="1164">
        <v>34928736252</v>
      </c>
      <c r="W684" s="1178">
        <f t="shared" si="28"/>
        <v>0</v>
      </c>
    </row>
    <row r="685" spans="1:23" s="1161" customFormat="1" ht="36.75" customHeight="1">
      <c r="A685" s="1165">
        <v>4</v>
      </c>
      <c r="B685" s="1155" t="s">
        <v>1195</v>
      </c>
      <c r="C685" s="1163" t="s">
        <v>2862</v>
      </c>
      <c r="D685" s="1157">
        <v>52672538952</v>
      </c>
      <c r="E685" s="1157">
        <v>41687796216</v>
      </c>
      <c r="F685" s="1157"/>
      <c r="G685" s="1157">
        <v>11939746431</v>
      </c>
      <c r="H685" s="1157">
        <v>29640435086</v>
      </c>
      <c r="I685" s="1157">
        <v>26998010344</v>
      </c>
      <c r="J685" s="1157">
        <v>26998010344</v>
      </c>
      <c r="K685" s="1157"/>
      <c r="L685" s="1157"/>
      <c r="M685" s="1157">
        <v>2642424742</v>
      </c>
      <c r="N685" s="1157">
        <v>51300000000</v>
      </c>
      <c r="O685" s="1157">
        <v>15508368421</v>
      </c>
      <c r="P685" s="1157">
        <v>15508368421</v>
      </c>
      <c r="Q685" s="1157"/>
      <c r="R685" s="1157"/>
      <c r="S685" s="1157">
        <v>35791631579</v>
      </c>
      <c r="T685" s="1157">
        <v>54446125196</v>
      </c>
      <c r="U685" s="1157">
        <v>29748049785</v>
      </c>
      <c r="V685" s="1164">
        <v>95178917717</v>
      </c>
      <c r="W685" s="1178">
        <f t="shared" si="28"/>
        <v>0</v>
      </c>
    </row>
    <row r="686" spans="1:23" s="1161" customFormat="1" ht="36.75" customHeight="1">
      <c r="A686" s="1165">
        <v>5</v>
      </c>
      <c r="B686" s="1155" t="s">
        <v>1196</v>
      </c>
      <c r="C686" s="1163" t="s">
        <v>2863</v>
      </c>
      <c r="D686" s="1157">
        <v>59707099281</v>
      </c>
      <c r="E686" s="1157">
        <v>38493611994</v>
      </c>
      <c r="F686" s="1157"/>
      <c r="G686" s="1157">
        <v>19425192307</v>
      </c>
      <c r="H686" s="1157">
        <v>46677569493</v>
      </c>
      <c r="I686" s="1157">
        <v>43422078771</v>
      </c>
      <c r="J686" s="1157">
        <v>43422078771</v>
      </c>
      <c r="K686" s="1157"/>
      <c r="L686" s="1157"/>
      <c r="M686" s="1157">
        <v>3255490722</v>
      </c>
      <c r="N686" s="1157">
        <v>54020000000</v>
      </c>
      <c r="O686" s="1157">
        <v>27682382668</v>
      </c>
      <c r="P686" s="1157">
        <v>27682382668</v>
      </c>
      <c r="Q686" s="1157"/>
      <c r="R686" s="1157"/>
      <c r="S686" s="1157">
        <v>26337617332</v>
      </c>
      <c r="T686" s="1157">
        <v>90529653746</v>
      </c>
      <c r="U686" s="1157">
        <v>19068419687</v>
      </c>
      <c r="V686" s="1164">
        <v>130811560720</v>
      </c>
      <c r="W686" s="1178">
        <f t="shared" si="28"/>
        <v>0</v>
      </c>
    </row>
    <row r="687" spans="1:23" s="1161" customFormat="1" ht="36.75" customHeight="1">
      <c r="A687" s="1165">
        <v>6</v>
      </c>
      <c r="B687" s="1155" t="s">
        <v>1975</v>
      </c>
      <c r="C687" s="1163" t="s">
        <v>2864</v>
      </c>
      <c r="D687" s="1157">
        <v>6645402760</v>
      </c>
      <c r="E687" s="1157">
        <v>6645402760</v>
      </c>
      <c r="F687" s="1157"/>
      <c r="G687" s="1157">
        <v>5849906400</v>
      </c>
      <c r="H687" s="1157">
        <v>8780005374</v>
      </c>
      <c r="I687" s="1157">
        <v>8780005374</v>
      </c>
      <c r="J687" s="1157">
        <v>3936836681</v>
      </c>
      <c r="K687" s="1157">
        <v>4843168693</v>
      </c>
      <c r="L687" s="1157"/>
      <c r="M687" s="1157"/>
      <c r="N687" s="1157">
        <v>43234000000</v>
      </c>
      <c r="O687" s="1157">
        <v>33005795794</v>
      </c>
      <c r="P687" s="1157">
        <v>14034206084</v>
      </c>
      <c r="Q687" s="1157">
        <v>18971589710</v>
      </c>
      <c r="R687" s="1157"/>
      <c r="S687" s="1157">
        <v>10228204206</v>
      </c>
      <c r="T687" s="1157">
        <v>23820949165</v>
      </c>
      <c r="U687" s="1157">
        <v>24610254763</v>
      </c>
      <c r="V687" s="1164">
        <v>48431203928</v>
      </c>
      <c r="W687" s="1178">
        <f t="shared" si="28"/>
        <v>0</v>
      </c>
    </row>
    <row r="688" spans="1:23" s="1161" customFormat="1" ht="36.75" customHeight="1">
      <c r="A688" s="1165">
        <v>7</v>
      </c>
      <c r="B688" s="1166" t="s">
        <v>2213</v>
      </c>
      <c r="C688" s="1163">
        <v>7736318</v>
      </c>
      <c r="D688" s="1164">
        <v>0</v>
      </c>
      <c r="E688" s="1164">
        <v>0</v>
      </c>
      <c r="F688" s="1164">
        <v>0</v>
      </c>
      <c r="G688" s="1164">
        <v>0</v>
      </c>
      <c r="H688" s="1164">
        <v>260137320</v>
      </c>
      <c r="I688" s="1164">
        <v>260137320</v>
      </c>
      <c r="J688" s="1164">
        <v>0</v>
      </c>
      <c r="K688" s="1164">
        <v>260137320</v>
      </c>
      <c r="L688" s="1164">
        <v>0</v>
      </c>
      <c r="M688" s="1164">
        <v>0</v>
      </c>
      <c r="N688" s="1164">
        <v>856000000</v>
      </c>
      <c r="O688" s="1164">
        <v>60563480</v>
      </c>
      <c r="P688" s="1164">
        <v>0</v>
      </c>
      <c r="Q688" s="1164">
        <v>60563480</v>
      </c>
      <c r="R688" s="1164">
        <v>0</v>
      </c>
      <c r="S688" s="1164">
        <v>795436520</v>
      </c>
      <c r="T688" s="1164">
        <v>0</v>
      </c>
      <c r="U688" s="1164">
        <v>320700800</v>
      </c>
      <c r="V688" s="1164">
        <v>320700800</v>
      </c>
      <c r="W688" s="1178">
        <f t="shared" si="28"/>
        <v>0</v>
      </c>
    </row>
    <row r="689" spans="1:23" s="1161" customFormat="1" ht="36.75" customHeight="1">
      <c r="A689" s="1165">
        <v>8</v>
      </c>
      <c r="B689" s="1155" t="s">
        <v>2216</v>
      </c>
      <c r="C689" s="1163" t="s">
        <v>2866</v>
      </c>
      <c r="D689" s="1157"/>
      <c r="E689" s="1157"/>
      <c r="F689" s="1157"/>
      <c r="G689" s="1157"/>
      <c r="H689" s="1157"/>
      <c r="I689" s="1157"/>
      <c r="J689" s="1157"/>
      <c r="K689" s="1157"/>
      <c r="L689" s="1157"/>
      <c r="M689" s="1157"/>
      <c r="N689" s="1157">
        <v>9477000000</v>
      </c>
      <c r="O689" s="1157">
        <v>404545810</v>
      </c>
      <c r="P689" s="1157">
        <v>229941810</v>
      </c>
      <c r="Q689" s="1157">
        <v>174604000</v>
      </c>
      <c r="R689" s="1157"/>
      <c r="S689" s="1157">
        <v>9072454190</v>
      </c>
      <c r="T689" s="1157">
        <v>229941810</v>
      </c>
      <c r="U689" s="1157">
        <v>174604000</v>
      </c>
      <c r="V689" s="1164">
        <v>404545810</v>
      </c>
      <c r="W689" s="1178">
        <f t="shared" si="28"/>
        <v>0</v>
      </c>
    </row>
    <row r="690" spans="1:23" s="1161" customFormat="1" ht="36.75" customHeight="1">
      <c r="A690" s="1165">
        <v>9</v>
      </c>
      <c r="B690" s="1155" t="s">
        <v>2217</v>
      </c>
      <c r="C690" s="1163" t="s">
        <v>2867</v>
      </c>
      <c r="D690" s="1157"/>
      <c r="E690" s="1157"/>
      <c r="F690" s="1157"/>
      <c r="G690" s="1157"/>
      <c r="H690" s="1157"/>
      <c r="I690" s="1157"/>
      <c r="J690" s="1157"/>
      <c r="K690" s="1157"/>
      <c r="L690" s="1157"/>
      <c r="M690" s="1157"/>
      <c r="N690" s="1157">
        <v>7244000000</v>
      </c>
      <c r="O690" s="1157">
        <v>6060803979</v>
      </c>
      <c r="P690" s="1157"/>
      <c r="Q690" s="1157">
        <v>6060803979</v>
      </c>
      <c r="R690" s="1157"/>
      <c r="S690" s="1157">
        <v>1183196021</v>
      </c>
      <c r="T690" s="1157"/>
      <c r="U690" s="1157">
        <v>6060803979</v>
      </c>
      <c r="V690" s="1164">
        <v>6060803979</v>
      </c>
      <c r="W690" s="1178">
        <f t="shared" si="28"/>
        <v>0</v>
      </c>
    </row>
    <row r="691" spans="1:23" s="1161" customFormat="1" ht="36.75" customHeight="1">
      <c r="A691" s="1152" t="s">
        <v>274</v>
      </c>
      <c r="B691" s="1153" t="s">
        <v>3343</v>
      </c>
      <c r="C691" s="1150"/>
      <c r="D691" s="1151">
        <f>D692+D705</f>
        <v>451913964205</v>
      </c>
      <c r="E691" s="1151">
        <f t="shared" ref="E691:V691" si="31">E692+E705</f>
        <v>118840302236</v>
      </c>
      <c r="F691" s="1151">
        <f t="shared" si="31"/>
        <v>0</v>
      </c>
      <c r="G691" s="1151">
        <f t="shared" si="31"/>
        <v>71286723091</v>
      </c>
      <c r="H691" s="1151">
        <f t="shared" si="31"/>
        <v>95554514621</v>
      </c>
      <c r="I691" s="1151">
        <f t="shared" si="31"/>
        <v>94569536751</v>
      </c>
      <c r="J691" s="1151">
        <f t="shared" si="31"/>
        <v>74731758306</v>
      </c>
      <c r="K691" s="1151">
        <f t="shared" si="31"/>
        <v>19837778445</v>
      </c>
      <c r="L691" s="1151">
        <f t="shared" si="31"/>
        <v>0</v>
      </c>
      <c r="M691" s="1151">
        <f t="shared" si="31"/>
        <v>984977870</v>
      </c>
      <c r="N691" s="1151">
        <f t="shared" si="31"/>
        <v>669708000000</v>
      </c>
      <c r="O691" s="1151">
        <f t="shared" si="31"/>
        <v>306334923199</v>
      </c>
      <c r="P691" s="1151">
        <f t="shared" si="31"/>
        <v>218470545155</v>
      </c>
      <c r="Q691" s="1151">
        <f t="shared" si="31"/>
        <v>87864378044</v>
      </c>
      <c r="R691" s="1151">
        <f t="shared" si="31"/>
        <v>65338538030</v>
      </c>
      <c r="S691" s="1151">
        <f t="shared" si="31"/>
        <v>298034538771</v>
      </c>
      <c r="T691" s="1151">
        <f t="shared" si="31"/>
        <v>364489026552</v>
      </c>
      <c r="U691" s="1151">
        <f t="shared" si="31"/>
        <v>155255735634</v>
      </c>
      <c r="V691" s="1151">
        <f t="shared" si="31"/>
        <v>852818424155</v>
      </c>
      <c r="W691" s="1178">
        <f t="shared" si="28"/>
        <v>0</v>
      </c>
    </row>
    <row r="692" spans="1:23" s="1167" customFormat="1" ht="36.75" customHeight="1">
      <c r="A692" s="1152" t="s">
        <v>3344</v>
      </c>
      <c r="B692" s="1153" t="s">
        <v>3345</v>
      </c>
      <c r="C692" s="1150"/>
      <c r="D692" s="1151">
        <f>SUM(D693:D704)</f>
        <v>311912326693</v>
      </c>
      <c r="E692" s="1151">
        <f t="shared" ref="E692:V692" si="32">SUM(E693:E704)</f>
        <v>116360586904</v>
      </c>
      <c r="F692" s="1151">
        <f t="shared" si="32"/>
        <v>0</v>
      </c>
      <c r="G692" s="1151">
        <f t="shared" si="32"/>
        <v>69857582861</v>
      </c>
      <c r="H692" s="1151">
        <f t="shared" si="32"/>
        <v>59902152133</v>
      </c>
      <c r="I692" s="1151">
        <f t="shared" si="32"/>
        <v>59902152133</v>
      </c>
      <c r="J692" s="1151">
        <f t="shared" si="32"/>
        <v>40597969657</v>
      </c>
      <c r="K692" s="1151">
        <f t="shared" si="32"/>
        <v>19304182476</v>
      </c>
      <c r="L692" s="1151">
        <f t="shared" si="32"/>
        <v>0</v>
      </c>
      <c r="M692" s="1151">
        <f t="shared" si="32"/>
        <v>0</v>
      </c>
      <c r="N692" s="1151">
        <f t="shared" si="32"/>
        <v>669708000000</v>
      </c>
      <c r="O692" s="1151">
        <f t="shared" si="32"/>
        <v>306334923199</v>
      </c>
      <c r="P692" s="1151">
        <f t="shared" si="32"/>
        <v>218470545155</v>
      </c>
      <c r="Q692" s="1151">
        <f t="shared" si="32"/>
        <v>87864378044</v>
      </c>
      <c r="R692" s="1151">
        <f>SUM(R693:R704)</f>
        <v>65338538030</v>
      </c>
      <c r="S692" s="1151">
        <f t="shared" si="32"/>
        <v>298034538771</v>
      </c>
      <c r="T692" s="1151">
        <f t="shared" si="32"/>
        <v>328926097673</v>
      </c>
      <c r="U692" s="1151">
        <f t="shared" si="32"/>
        <v>153671564563</v>
      </c>
      <c r="V692" s="1151">
        <f t="shared" si="32"/>
        <v>678149402025</v>
      </c>
      <c r="W692" s="1178">
        <f t="shared" si="28"/>
        <v>0</v>
      </c>
    </row>
    <row r="693" spans="1:23" s="1161" customFormat="1" ht="36.75" customHeight="1">
      <c r="A693" s="1154" t="s">
        <v>175</v>
      </c>
      <c r="B693" s="1155" t="s">
        <v>1974</v>
      </c>
      <c r="C693" s="1163" t="s">
        <v>2861</v>
      </c>
      <c r="D693" s="1157"/>
      <c r="E693" s="1157"/>
      <c r="F693" s="1157"/>
      <c r="G693" s="1157"/>
      <c r="H693" s="1157">
        <v>9642765760</v>
      </c>
      <c r="I693" s="1157">
        <v>9642765760</v>
      </c>
      <c r="J693" s="1157">
        <v>9642765760</v>
      </c>
      <c r="K693" s="1157"/>
      <c r="L693" s="1157"/>
      <c r="M693" s="1157"/>
      <c r="N693" s="1157">
        <v>54499000000</v>
      </c>
      <c r="O693" s="1157">
        <v>40221256000</v>
      </c>
      <c r="P693" s="1157">
        <v>40221256000</v>
      </c>
      <c r="Q693" s="1157"/>
      <c r="R693" s="1157">
        <v>11970744000</v>
      </c>
      <c r="S693" s="1157">
        <f>N693-O693-R693</f>
        <v>2307000000</v>
      </c>
      <c r="T693" s="1157">
        <v>49864021760</v>
      </c>
      <c r="U693" s="1157"/>
      <c r="V693" s="1164">
        <v>49864021760</v>
      </c>
      <c r="W693" s="1178">
        <f t="shared" si="28"/>
        <v>0</v>
      </c>
    </row>
    <row r="694" spans="1:23" s="1161" customFormat="1" ht="36.75" customHeight="1">
      <c r="A694" s="1154" t="s">
        <v>78</v>
      </c>
      <c r="B694" s="1155" t="s">
        <v>1162</v>
      </c>
      <c r="C694" s="1163" t="s">
        <v>2860</v>
      </c>
      <c r="D694" s="1157"/>
      <c r="E694" s="1157"/>
      <c r="F694" s="1157"/>
      <c r="G694" s="1157"/>
      <c r="H694" s="1157"/>
      <c r="I694" s="1157"/>
      <c r="J694" s="1157"/>
      <c r="K694" s="1157"/>
      <c r="L694" s="1157"/>
      <c r="M694" s="1157"/>
      <c r="N694" s="1157">
        <v>9345000000</v>
      </c>
      <c r="O694" s="1157">
        <v>3721711000</v>
      </c>
      <c r="P694" s="1157">
        <v>3721711000</v>
      </c>
      <c r="Q694" s="1157"/>
      <c r="R694" s="1157"/>
      <c r="S694" s="1157">
        <v>5623289000</v>
      </c>
      <c r="T694" s="1157">
        <v>3721711000</v>
      </c>
      <c r="U694" s="1157"/>
      <c r="V694" s="1164">
        <v>3721711000</v>
      </c>
      <c r="W694" s="1178">
        <f t="shared" si="28"/>
        <v>0</v>
      </c>
    </row>
    <row r="695" spans="1:23" s="1161" customFormat="1" ht="36.75" customHeight="1">
      <c r="A695" s="1154" t="s">
        <v>79</v>
      </c>
      <c r="B695" s="1155" t="s">
        <v>1197</v>
      </c>
      <c r="C695" s="1163" t="s">
        <v>3137</v>
      </c>
      <c r="D695" s="1157">
        <v>7865074120</v>
      </c>
      <c r="E695" s="1157"/>
      <c r="F695" s="1157"/>
      <c r="G695" s="1157"/>
      <c r="H695" s="1157"/>
      <c r="I695" s="1157"/>
      <c r="J695" s="1157"/>
      <c r="K695" s="1157"/>
      <c r="L695" s="1157"/>
      <c r="M695" s="1157"/>
      <c r="N695" s="1157">
        <v>76055000000</v>
      </c>
      <c r="O695" s="1157"/>
      <c r="P695" s="1157"/>
      <c r="Q695" s="1157"/>
      <c r="R695" s="1157"/>
      <c r="S695" s="1157">
        <v>76055000000</v>
      </c>
      <c r="T695" s="1157"/>
      <c r="U695" s="1157"/>
      <c r="V695" s="1164">
        <v>7865074120</v>
      </c>
      <c r="W695" s="1178">
        <f t="shared" si="28"/>
        <v>0</v>
      </c>
    </row>
    <row r="696" spans="1:23" s="1161" customFormat="1" ht="36.75" customHeight="1">
      <c r="A696" s="1154" t="s">
        <v>80</v>
      </c>
      <c r="B696" s="1155" t="s">
        <v>1171</v>
      </c>
      <c r="C696" s="1163" t="s">
        <v>3083</v>
      </c>
      <c r="D696" s="1157">
        <v>12018344290</v>
      </c>
      <c r="E696" s="1157">
        <v>475688909</v>
      </c>
      <c r="F696" s="1157"/>
      <c r="G696" s="1157">
        <v>475688909</v>
      </c>
      <c r="H696" s="1157">
        <v>6253655710</v>
      </c>
      <c r="I696" s="1157">
        <v>6253655710</v>
      </c>
      <c r="J696" s="1157">
        <v>6253655710</v>
      </c>
      <c r="K696" s="1157"/>
      <c r="L696" s="1157"/>
      <c r="M696" s="1157"/>
      <c r="N696" s="1157">
        <v>839000000</v>
      </c>
      <c r="O696" s="1157">
        <v>218503562</v>
      </c>
      <c r="P696" s="1157">
        <v>218503562</v>
      </c>
      <c r="Q696" s="1157"/>
      <c r="R696" s="1157"/>
      <c r="S696" s="1157">
        <v>620496438</v>
      </c>
      <c r="T696" s="1157">
        <v>6947848181</v>
      </c>
      <c r="U696" s="1157"/>
      <c r="V696" s="1164">
        <v>18490503562</v>
      </c>
      <c r="W696" s="1178">
        <f t="shared" si="28"/>
        <v>0</v>
      </c>
    </row>
    <row r="697" spans="1:23" s="1161" customFormat="1" ht="36.75" customHeight="1">
      <c r="A697" s="1154" t="s">
        <v>81</v>
      </c>
      <c r="B697" s="1155" t="s">
        <v>1198</v>
      </c>
      <c r="C697" s="1163" t="s">
        <v>3243</v>
      </c>
      <c r="D697" s="1157"/>
      <c r="E697" s="1157"/>
      <c r="F697" s="1157"/>
      <c r="G697" s="1157"/>
      <c r="H697" s="1157"/>
      <c r="I697" s="1157"/>
      <c r="J697" s="1157"/>
      <c r="K697" s="1157"/>
      <c r="L697" s="1157"/>
      <c r="M697" s="1157"/>
      <c r="N697" s="1157">
        <v>15000000000</v>
      </c>
      <c r="O697" s="1157">
        <v>9366940800</v>
      </c>
      <c r="P697" s="1157">
        <v>9366940800</v>
      </c>
      <c r="Q697" s="1157"/>
      <c r="R697" s="1157"/>
      <c r="S697" s="1157">
        <v>5633059200</v>
      </c>
      <c r="T697" s="1157">
        <v>9366940800</v>
      </c>
      <c r="U697" s="1157"/>
      <c r="V697" s="1164">
        <v>9366940800</v>
      </c>
      <c r="W697" s="1178">
        <f t="shared" si="28"/>
        <v>0</v>
      </c>
    </row>
    <row r="698" spans="1:23" s="1161" customFormat="1" ht="36.75" customHeight="1">
      <c r="A698" s="1154" t="s">
        <v>82</v>
      </c>
      <c r="B698" s="1155" t="s">
        <v>1196</v>
      </c>
      <c r="C698" s="1163" t="s">
        <v>2863</v>
      </c>
      <c r="D698" s="1157">
        <v>109315437823</v>
      </c>
      <c r="E698" s="1157">
        <v>69744546235</v>
      </c>
      <c r="F698" s="1157"/>
      <c r="G698" s="1157">
        <v>31537578351</v>
      </c>
      <c r="H698" s="1157">
        <v>962567439</v>
      </c>
      <c r="I698" s="1157">
        <v>962567439</v>
      </c>
      <c r="J698" s="1157">
        <v>962567439</v>
      </c>
      <c r="K698" s="1157"/>
      <c r="L698" s="1157"/>
      <c r="M698" s="1157"/>
      <c r="N698" s="1157">
        <v>176000000000</v>
      </c>
      <c r="O698" s="1157">
        <v>91107929454</v>
      </c>
      <c r="P698" s="1157">
        <v>91107929454</v>
      </c>
      <c r="Q698" s="1157"/>
      <c r="R698" s="1157">
        <v>37394000000</v>
      </c>
      <c r="S698" s="1157">
        <f>84892070546-37394000000</f>
        <v>47498070546</v>
      </c>
      <c r="T698" s="1157">
        <v>123608075244</v>
      </c>
      <c r="U698" s="1157">
        <v>38206967884</v>
      </c>
      <c r="V698" s="1164">
        <v>201385934716</v>
      </c>
      <c r="W698" s="1178">
        <f t="shared" si="28"/>
        <v>0</v>
      </c>
    </row>
    <row r="699" spans="1:23" s="1161" customFormat="1" ht="36.75" customHeight="1">
      <c r="A699" s="1154" t="s">
        <v>83</v>
      </c>
      <c r="B699" s="1166" t="s">
        <v>1975</v>
      </c>
      <c r="C699" s="1163">
        <v>7545988</v>
      </c>
      <c r="D699" s="1164">
        <v>26581611040</v>
      </c>
      <c r="E699" s="1164">
        <v>26581611040</v>
      </c>
      <c r="F699" s="1164"/>
      <c r="G699" s="1164">
        <v>23817974691</v>
      </c>
      <c r="H699" s="1164">
        <v>35120021496</v>
      </c>
      <c r="I699" s="1164">
        <v>35120021496</v>
      </c>
      <c r="J699" s="1164">
        <v>16772837988</v>
      </c>
      <c r="K699" s="1164">
        <v>18347183508</v>
      </c>
      <c r="L699" s="1164"/>
      <c r="M699" s="1164"/>
      <c r="N699" s="1164">
        <v>179167000000</v>
      </c>
      <c r="O699" s="1164">
        <v>132023183181</v>
      </c>
      <c r="P699" s="1164">
        <v>54627631339</v>
      </c>
      <c r="Q699" s="1164">
        <v>77395551842</v>
      </c>
      <c r="R699" s="1164"/>
      <c r="S699" s="1164">
        <v>47143816819</v>
      </c>
      <c r="T699" s="1164">
        <v>95218444018</v>
      </c>
      <c r="U699" s="1164">
        <v>98506371699</v>
      </c>
      <c r="V699" s="1164">
        <v>193724815717</v>
      </c>
      <c r="W699" s="1178">
        <f t="shared" si="28"/>
        <v>0</v>
      </c>
    </row>
    <row r="700" spans="1:23" s="1161" customFormat="1" ht="36.75" customHeight="1">
      <c r="A700" s="1154" t="s">
        <v>197</v>
      </c>
      <c r="B700" s="1155" t="s">
        <v>2216</v>
      </c>
      <c r="C700" s="1163" t="s">
        <v>2866</v>
      </c>
      <c r="D700" s="1157"/>
      <c r="E700" s="1157"/>
      <c r="F700" s="1157"/>
      <c r="G700" s="1157"/>
      <c r="H700" s="1157"/>
      <c r="I700" s="1157"/>
      <c r="J700" s="1157"/>
      <c r="K700" s="1157"/>
      <c r="L700" s="1157"/>
      <c r="M700" s="1157"/>
      <c r="N700" s="1157">
        <v>37906000000</v>
      </c>
      <c r="O700" s="1157">
        <v>1618183240</v>
      </c>
      <c r="P700" s="1157">
        <v>919767240</v>
      </c>
      <c r="Q700" s="1157">
        <v>698416000</v>
      </c>
      <c r="R700" s="1157">
        <v>2442000000</v>
      </c>
      <c r="S700" s="1157">
        <f>36287816760-2442000000</f>
        <v>33845816760</v>
      </c>
      <c r="T700" s="1157">
        <v>919767240</v>
      </c>
      <c r="U700" s="1157">
        <v>698416000</v>
      </c>
      <c r="V700" s="1164">
        <v>1618183240</v>
      </c>
      <c r="W700" s="1178">
        <f t="shared" si="28"/>
        <v>0</v>
      </c>
    </row>
    <row r="701" spans="1:23" s="1161" customFormat="1" ht="36.75" customHeight="1">
      <c r="A701" s="1154" t="s">
        <v>198</v>
      </c>
      <c r="B701" s="1166" t="s">
        <v>1163</v>
      </c>
      <c r="C701" s="1163">
        <v>7570220</v>
      </c>
      <c r="D701" s="1164">
        <v>58806287310</v>
      </c>
      <c r="E701" s="1164">
        <v>0</v>
      </c>
      <c r="F701" s="1164">
        <v>0</v>
      </c>
      <c r="G701" s="1164">
        <v>0</v>
      </c>
      <c r="H701" s="1164">
        <v>3029880560</v>
      </c>
      <c r="I701" s="1164">
        <v>3029880560</v>
      </c>
      <c r="J701" s="1164">
        <v>3029880560</v>
      </c>
      <c r="K701" s="1164">
        <v>0</v>
      </c>
      <c r="L701" s="1164">
        <v>0</v>
      </c>
      <c r="M701" s="1164">
        <v>0</v>
      </c>
      <c r="N701" s="1164">
        <v>8249000000</v>
      </c>
      <c r="O701" s="1164">
        <v>651344100</v>
      </c>
      <c r="P701" s="1164">
        <v>651344100</v>
      </c>
      <c r="Q701" s="1164">
        <v>0</v>
      </c>
      <c r="R701" s="1164">
        <v>367084000</v>
      </c>
      <c r="S701" s="1164">
        <f>7597655900-367084000</f>
        <v>7230571900</v>
      </c>
      <c r="T701" s="1164">
        <v>3681224660</v>
      </c>
      <c r="U701" s="1164">
        <v>0</v>
      </c>
      <c r="V701" s="1164">
        <v>62487511970</v>
      </c>
      <c r="W701" s="1178">
        <f t="shared" si="28"/>
        <v>0</v>
      </c>
    </row>
    <row r="702" spans="1:23" s="1161" customFormat="1" ht="36.75" customHeight="1">
      <c r="A702" s="1154" t="s">
        <v>418</v>
      </c>
      <c r="B702" s="1166" t="s">
        <v>1973</v>
      </c>
      <c r="C702" s="1163">
        <v>7671197</v>
      </c>
      <c r="D702" s="1164">
        <v>97325572110</v>
      </c>
      <c r="E702" s="1164">
        <v>19558740720</v>
      </c>
      <c r="F702" s="1164">
        <v>0</v>
      </c>
      <c r="G702" s="1164">
        <v>14026340910</v>
      </c>
      <c r="H702" s="1164">
        <v>3936262200</v>
      </c>
      <c r="I702" s="1164">
        <v>3936262200</v>
      </c>
      <c r="J702" s="1164">
        <v>3936262200</v>
      </c>
      <c r="K702" s="1164">
        <v>0</v>
      </c>
      <c r="L702" s="1164">
        <v>0</v>
      </c>
      <c r="M702" s="1164">
        <v>0</v>
      </c>
      <c r="N702" s="1164">
        <v>57441000000</v>
      </c>
      <c r="O702" s="1164">
        <v>17988861660</v>
      </c>
      <c r="P702" s="1164">
        <v>17635461660</v>
      </c>
      <c r="Q702" s="1164">
        <v>353400000</v>
      </c>
      <c r="R702" s="1164">
        <v>9833916000</v>
      </c>
      <c r="S702" s="1164">
        <f>39452138340-9833916000</f>
        <v>29618222340</v>
      </c>
      <c r="T702" s="1164">
        <v>35598064770</v>
      </c>
      <c r="U702" s="1164">
        <v>5885799810</v>
      </c>
      <c r="V702" s="1164">
        <v>119250695970</v>
      </c>
      <c r="W702" s="1178">
        <f t="shared" si="28"/>
        <v>0</v>
      </c>
    </row>
    <row r="703" spans="1:23" s="1161" customFormat="1" ht="36.75" customHeight="1">
      <c r="A703" s="1154" t="s">
        <v>792</v>
      </c>
      <c r="B703" s="1166" t="s">
        <v>2213</v>
      </c>
      <c r="C703" s="1163">
        <v>7736318</v>
      </c>
      <c r="D703" s="1164"/>
      <c r="E703" s="1164"/>
      <c r="F703" s="1164"/>
      <c r="G703" s="1164"/>
      <c r="H703" s="1164">
        <v>956998968</v>
      </c>
      <c r="I703" s="1164">
        <v>956998968</v>
      </c>
      <c r="J703" s="1164"/>
      <c r="K703" s="1164">
        <v>956998968</v>
      </c>
      <c r="L703" s="1164"/>
      <c r="M703" s="1164"/>
      <c r="N703" s="1164">
        <v>42785000000</v>
      </c>
      <c r="O703" s="1164">
        <v>325804232</v>
      </c>
      <c r="P703" s="1164"/>
      <c r="Q703" s="1164">
        <v>325804232</v>
      </c>
      <c r="R703" s="1164"/>
      <c r="S703" s="1164">
        <v>42459195768</v>
      </c>
      <c r="T703" s="1164"/>
      <c r="U703" s="1164">
        <v>1282803200</v>
      </c>
      <c r="V703" s="1164">
        <v>1282803200</v>
      </c>
      <c r="W703" s="1178">
        <f t="shared" si="28"/>
        <v>0</v>
      </c>
    </row>
    <row r="704" spans="1:23" s="1161" customFormat="1" ht="36.75" customHeight="1">
      <c r="A704" s="1154" t="s">
        <v>216</v>
      </c>
      <c r="B704" s="1155" t="s">
        <v>2217</v>
      </c>
      <c r="C704" s="1163" t="s">
        <v>2867</v>
      </c>
      <c r="D704" s="1157"/>
      <c r="E704" s="1157"/>
      <c r="F704" s="1157"/>
      <c r="G704" s="1157"/>
      <c r="H704" s="1157"/>
      <c r="I704" s="1157"/>
      <c r="J704" s="1157"/>
      <c r="K704" s="1157"/>
      <c r="L704" s="1157"/>
      <c r="M704" s="1157"/>
      <c r="N704" s="1157">
        <v>12422000000</v>
      </c>
      <c r="O704" s="1157">
        <v>9091205970</v>
      </c>
      <c r="P704" s="1157"/>
      <c r="Q704" s="1157">
        <v>9091205970</v>
      </c>
      <c r="R704" s="1157">
        <v>3330794030</v>
      </c>
      <c r="S704" s="1158"/>
      <c r="T704" s="1157"/>
      <c r="U704" s="1157">
        <v>9091205970</v>
      </c>
      <c r="V704" s="1164">
        <v>9091205970</v>
      </c>
      <c r="W704" s="1178">
        <f t="shared" si="28"/>
        <v>0</v>
      </c>
    </row>
    <row r="705" spans="1:23" s="1161" customFormat="1" ht="36.75" customHeight="1">
      <c r="A705" s="1152" t="s">
        <v>3344</v>
      </c>
      <c r="B705" s="1153" t="s">
        <v>3346</v>
      </c>
      <c r="C705" s="1150"/>
      <c r="D705" s="1151">
        <f>SUM(D706:D707)</f>
        <v>140001637512</v>
      </c>
      <c r="E705" s="1151">
        <f t="shared" ref="E705:V705" si="33">SUM(E706:E707)</f>
        <v>2479715332</v>
      </c>
      <c r="F705" s="1151">
        <f t="shared" si="33"/>
        <v>0</v>
      </c>
      <c r="G705" s="1151">
        <f t="shared" si="33"/>
        <v>1429140230</v>
      </c>
      <c r="H705" s="1151">
        <f t="shared" si="33"/>
        <v>35652362488</v>
      </c>
      <c r="I705" s="1151">
        <f t="shared" si="33"/>
        <v>34667384618</v>
      </c>
      <c r="J705" s="1151">
        <f t="shared" si="33"/>
        <v>34133788649</v>
      </c>
      <c r="K705" s="1151">
        <f t="shared" si="33"/>
        <v>533595969</v>
      </c>
      <c r="L705" s="1151">
        <f t="shared" si="33"/>
        <v>0</v>
      </c>
      <c r="M705" s="1151">
        <f t="shared" si="33"/>
        <v>984977870</v>
      </c>
      <c r="N705" s="1151">
        <f t="shared" si="33"/>
        <v>0</v>
      </c>
      <c r="O705" s="1151">
        <f t="shared" si="33"/>
        <v>0</v>
      </c>
      <c r="P705" s="1151">
        <f t="shared" si="33"/>
        <v>0</v>
      </c>
      <c r="Q705" s="1151">
        <f t="shared" si="33"/>
        <v>0</v>
      </c>
      <c r="R705" s="1151">
        <f t="shared" si="33"/>
        <v>0</v>
      </c>
      <c r="S705" s="1151">
        <f t="shared" si="33"/>
        <v>0</v>
      </c>
      <c r="T705" s="1151">
        <f t="shared" si="33"/>
        <v>35562928879</v>
      </c>
      <c r="U705" s="1151">
        <f t="shared" si="33"/>
        <v>1584171071</v>
      </c>
      <c r="V705" s="1151">
        <f t="shared" si="33"/>
        <v>174669022130</v>
      </c>
      <c r="W705" s="1178">
        <f t="shared" si="28"/>
        <v>0</v>
      </c>
    </row>
    <row r="706" spans="1:23" s="1161" customFormat="1" ht="36.75" customHeight="1">
      <c r="A706" s="1154" t="s">
        <v>175</v>
      </c>
      <c r="B706" s="1155" t="s">
        <v>2218</v>
      </c>
      <c r="C706" s="1163" t="s">
        <v>3121</v>
      </c>
      <c r="D706" s="1157">
        <v>4269735552</v>
      </c>
      <c r="E706" s="1157"/>
      <c r="F706" s="1157"/>
      <c r="G706" s="1157"/>
      <c r="H706" s="1157">
        <v>10711264448</v>
      </c>
      <c r="I706" s="1157">
        <v>9864343289</v>
      </c>
      <c r="J706" s="1157">
        <v>9864343289</v>
      </c>
      <c r="K706" s="1157"/>
      <c r="L706" s="1157"/>
      <c r="M706" s="1157">
        <v>846921159</v>
      </c>
      <c r="N706" s="1157"/>
      <c r="O706" s="1157"/>
      <c r="P706" s="1157"/>
      <c r="Q706" s="1157"/>
      <c r="R706" s="1157"/>
      <c r="S706" s="1157"/>
      <c r="T706" s="1157">
        <v>9864343289</v>
      </c>
      <c r="U706" s="1157"/>
      <c r="V706" s="1164">
        <v>14134078841</v>
      </c>
      <c r="W706" s="1178">
        <f t="shared" si="28"/>
        <v>0</v>
      </c>
    </row>
    <row r="707" spans="1:23" s="1161" customFormat="1" ht="36.75" customHeight="1">
      <c r="A707" s="1168" t="s">
        <v>78</v>
      </c>
      <c r="B707" s="1169" t="s">
        <v>2214</v>
      </c>
      <c r="C707" s="1170" t="s">
        <v>2868</v>
      </c>
      <c r="D707" s="1171">
        <v>135731901960</v>
      </c>
      <c r="E707" s="1171">
        <v>2479715332</v>
      </c>
      <c r="F707" s="1171"/>
      <c r="G707" s="1171">
        <v>1429140230</v>
      </c>
      <c r="H707" s="1171">
        <v>24941098040</v>
      </c>
      <c r="I707" s="1171">
        <v>24803041329</v>
      </c>
      <c r="J707" s="1171">
        <v>24269445360</v>
      </c>
      <c r="K707" s="1171">
        <v>533595969</v>
      </c>
      <c r="L707" s="1171"/>
      <c r="M707" s="1171">
        <v>138056711</v>
      </c>
      <c r="N707" s="1171"/>
      <c r="O707" s="1171"/>
      <c r="P707" s="1171"/>
      <c r="Q707" s="1171"/>
      <c r="R707" s="1171"/>
      <c r="S707" s="1171"/>
      <c r="T707" s="1171">
        <v>25698585590</v>
      </c>
      <c r="U707" s="1171">
        <v>1584171071</v>
      </c>
      <c r="V707" s="1172">
        <v>160534943289</v>
      </c>
      <c r="W707" s="1178">
        <f t="shared" si="28"/>
        <v>0</v>
      </c>
    </row>
    <row r="710" spans="1:23">
      <c r="B710" s="1173"/>
    </row>
    <row r="711" spans="1:23">
      <c r="B711" s="1173" t="s">
        <v>3347</v>
      </c>
    </row>
  </sheetData>
  <mergeCells count="21">
    <mergeCell ref="M5:M6"/>
    <mergeCell ref="N5:N6"/>
    <mergeCell ref="O5:P5"/>
    <mergeCell ref="R5:R6"/>
    <mergeCell ref="S5:S6"/>
    <mergeCell ref="A1:V1"/>
    <mergeCell ref="A4:A6"/>
    <mergeCell ref="B4:B6"/>
    <mergeCell ref="C4:C6"/>
    <mergeCell ref="D4:E5"/>
    <mergeCell ref="F4:F6"/>
    <mergeCell ref="G4:G6"/>
    <mergeCell ref="H4:M4"/>
    <mergeCell ref="N4:S4"/>
    <mergeCell ref="T4:T6"/>
    <mergeCell ref="A2:V2"/>
    <mergeCell ref="U4:U6"/>
    <mergeCell ref="V4:V6"/>
    <mergeCell ref="H5:H6"/>
    <mergeCell ref="I5:K5"/>
    <mergeCell ref="L5:L6"/>
  </mergeCells>
  <pageMargins left="0.31" right="0.2" top="0.35" bottom="0.36" header="0.3" footer="0.3"/>
  <pageSetup paperSize="9" scale="5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L17"/>
  <sheetViews>
    <sheetView workbookViewId="0">
      <selection activeCell="A4" sqref="A4"/>
    </sheetView>
  </sheetViews>
  <sheetFormatPr defaultRowHeight="17.399999999999999"/>
  <cols>
    <col min="1" max="1" width="4.07421875" customWidth="1"/>
    <col min="2" max="2" width="20.07421875" customWidth="1"/>
    <col min="3" max="12" width="8.23046875" customWidth="1"/>
  </cols>
  <sheetData>
    <row r="1" spans="1:12">
      <c r="L1" s="240" t="s">
        <v>3404</v>
      </c>
    </row>
    <row r="2" spans="1:12">
      <c r="A2" s="1245" t="s">
        <v>3387</v>
      </c>
      <c r="B2" s="1245"/>
      <c r="C2" s="1245"/>
      <c r="D2" s="1245"/>
      <c r="E2" s="1245"/>
      <c r="F2" s="1245"/>
      <c r="G2" s="1245"/>
      <c r="H2" s="1245"/>
      <c r="I2" s="1245"/>
      <c r="J2" s="1245"/>
      <c r="K2" s="1245"/>
      <c r="L2" s="1245"/>
    </row>
    <row r="3" spans="1:12">
      <c r="A3" s="1250" t="s">
        <v>3405</v>
      </c>
      <c r="B3" s="1250"/>
      <c r="C3" s="1250"/>
      <c r="D3" s="1250"/>
      <c r="E3" s="1250"/>
      <c r="F3" s="1250"/>
      <c r="G3" s="1250"/>
      <c r="H3" s="1250"/>
      <c r="I3" s="1250"/>
      <c r="J3" s="1250"/>
      <c r="K3" s="1250"/>
      <c r="L3" s="1250"/>
    </row>
    <row r="4" spans="1:12">
      <c r="L4" s="56" t="s">
        <v>1105</v>
      </c>
    </row>
    <row r="5" spans="1:12">
      <c r="A5" s="1247" t="s">
        <v>280</v>
      </c>
      <c r="B5" s="1247" t="s">
        <v>1334</v>
      </c>
      <c r="C5" s="1247" t="s">
        <v>2037</v>
      </c>
      <c r="D5" s="1247" t="s">
        <v>2598</v>
      </c>
      <c r="E5" s="1247"/>
      <c r="F5" s="1247"/>
      <c r="G5" s="1247"/>
      <c r="H5" s="1247" t="s">
        <v>2599</v>
      </c>
      <c r="I5" s="1247"/>
      <c r="J5" s="1247"/>
      <c r="K5" s="1247"/>
      <c r="L5" s="1247" t="s">
        <v>2399</v>
      </c>
    </row>
    <row r="6" spans="1:12" ht="35.25" customHeight="1">
      <c r="A6" s="1247"/>
      <c r="B6" s="1247"/>
      <c r="C6" s="1247"/>
      <c r="D6" s="1247" t="s">
        <v>1335</v>
      </c>
      <c r="E6" s="1247"/>
      <c r="F6" s="1247" t="s">
        <v>1336</v>
      </c>
      <c r="G6" s="1247" t="s">
        <v>1337</v>
      </c>
      <c r="H6" s="1247" t="s">
        <v>1335</v>
      </c>
      <c r="I6" s="1247"/>
      <c r="J6" s="1247" t="s">
        <v>1336</v>
      </c>
      <c r="K6" s="1247" t="s">
        <v>1337</v>
      </c>
      <c r="L6" s="1247"/>
    </row>
    <row r="7" spans="1:12" ht="68.25" customHeight="1">
      <c r="A7" s="1247"/>
      <c r="B7" s="1247"/>
      <c r="C7" s="1247"/>
      <c r="D7" s="414" t="s">
        <v>266</v>
      </c>
      <c r="E7" s="414" t="s">
        <v>1338</v>
      </c>
      <c r="F7" s="1247"/>
      <c r="G7" s="1247"/>
      <c r="H7" s="414" t="s">
        <v>266</v>
      </c>
      <c r="I7" s="414" t="s">
        <v>1338</v>
      </c>
      <c r="J7" s="1247"/>
      <c r="K7" s="1247"/>
      <c r="L7" s="1247"/>
    </row>
    <row r="8" spans="1:12" s="243" customFormat="1" ht="13.8">
      <c r="A8" s="242" t="s">
        <v>268</v>
      </c>
      <c r="B8" s="242" t="s">
        <v>269</v>
      </c>
      <c r="C8" s="242">
        <v>1</v>
      </c>
      <c r="D8" s="242">
        <v>2</v>
      </c>
      <c r="E8" s="242">
        <v>3</v>
      </c>
      <c r="F8" s="242">
        <v>4</v>
      </c>
      <c r="G8" s="242" t="s">
        <v>1339</v>
      </c>
      <c r="H8" s="242">
        <v>6</v>
      </c>
      <c r="I8" s="242">
        <v>7</v>
      </c>
      <c r="J8" s="242">
        <v>8</v>
      </c>
      <c r="K8" s="242" t="s">
        <v>1340</v>
      </c>
      <c r="L8" s="242" t="s">
        <v>1341</v>
      </c>
    </row>
    <row r="9" spans="1:12">
      <c r="A9" s="58">
        <v>1</v>
      </c>
      <c r="B9" s="59" t="s">
        <v>1836</v>
      </c>
      <c r="C9" s="244">
        <v>749</v>
      </c>
      <c r="D9" s="244">
        <v>79</v>
      </c>
      <c r="E9" s="244"/>
      <c r="F9" s="244"/>
      <c r="G9" s="244"/>
      <c r="H9" s="244">
        <v>79</v>
      </c>
      <c r="I9" s="244"/>
      <c r="J9" s="244"/>
      <c r="K9" s="244">
        <f>H9-I9</f>
        <v>79</v>
      </c>
      <c r="L9" s="244">
        <f>C9+H9-J9</f>
        <v>828</v>
      </c>
    </row>
    <row r="10" spans="1:12">
      <c r="A10" s="58">
        <v>2</v>
      </c>
      <c r="B10" s="59" t="s">
        <v>1342</v>
      </c>
      <c r="C10" s="244">
        <v>137183</v>
      </c>
      <c r="D10" s="244">
        <v>538276</v>
      </c>
      <c r="E10" s="244"/>
      <c r="F10" s="244"/>
      <c r="G10" s="244"/>
      <c r="H10" s="244">
        <v>538276</v>
      </c>
      <c r="I10" s="244"/>
      <c r="J10" s="244"/>
      <c r="K10" s="244">
        <f t="shared" ref="K10:K13" si="0">H10-I10</f>
        <v>538276</v>
      </c>
      <c r="L10" s="244">
        <f t="shared" ref="L10:L13" si="1">C10+H10-J10</f>
        <v>675459</v>
      </c>
    </row>
    <row r="11" spans="1:12" ht="31.2">
      <c r="A11" s="58">
        <v>3</v>
      </c>
      <c r="B11" s="59" t="s">
        <v>1343</v>
      </c>
      <c r="C11" s="245">
        <v>72642</v>
      </c>
      <c r="D11" s="245">
        <f>E11</f>
        <v>26170</v>
      </c>
      <c r="E11" s="245">
        <v>26170</v>
      </c>
      <c r="F11" s="244"/>
      <c r="G11" s="244"/>
      <c r="H11" s="245">
        <v>28919</v>
      </c>
      <c r="I11" s="245">
        <v>26170</v>
      </c>
      <c r="J11" s="245"/>
      <c r="K11" s="244">
        <f t="shared" si="0"/>
        <v>2749</v>
      </c>
      <c r="L11" s="244">
        <f t="shared" si="1"/>
        <v>101561</v>
      </c>
    </row>
    <row r="12" spans="1:12">
      <c r="A12" s="58">
        <v>4</v>
      </c>
      <c r="B12" s="59" t="s">
        <v>1344</v>
      </c>
      <c r="C12" s="245">
        <v>28518</v>
      </c>
      <c r="D12" s="245">
        <f>E12</f>
        <v>6000</v>
      </c>
      <c r="E12" s="245">
        <v>6000</v>
      </c>
      <c r="F12" s="244"/>
      <c r="G12" s="244"/>
      <c r="H12" s="245">
        <f>I12</f>
        <v>6000</v>
      </c>
      <c r="I12" s="245">
        <v>6000</v>
      </c>
      <c r="J12" s="245"/>
      <c r="K12" s="244">
        <f t="shared" si="0"/>
        <v>0</v>
      </c>
      <c r="L12" s="244">
        <f t="shared" si="1"/>
        <v>34518</v>
      </c>
    </row>
    <row r="13" spans="1:12">
      <c r="A13" s="58">
        <v>5</v>
      </c>
      <c r="B13" s="419" t="s">
        <v>1837</v>
      </c>
      <c r="C13" s="245">
        <v>249380</v>
      </c>
      <c r="D13" s="245">
        <v>49585</v>
      </c>
      <c r="E13" s="59"/>
      <c r="F13" s="244"/>
      <c r="G13" s="244"/>
      <c r="H13" s="245">
        <v>49585</v>
      </c>
      <c r="I13" s="59"/>
      <c r="J13" s="245"/>
      <c r="K13" s="244">
        <f t="shared" si="0"/>
        <v>49585</v>
      </c>
      <c r="L13" s="244">
        <f t="shared" si="1"/>
        <v>298965</v>
      </c>
    </row>
    <row r="14" spans="1:12" s="443" customFormat="1">
      <c r="C14" s="444"/>
      <c r="D14" s="444"/>
      <c r="E14" s="444"/>
      <c r="F14" s="444"/>
      <c r="G14" s="444"/>
      <c r="H14" s="444"/>
      <c r="I14" s="444"/>
      <c r="J14" s="444"/>
      <c r="K14" s="444"/>
      <c r="L14" s="444"/>
    </row>
    <row r="16" spans="1:12">
      <c r="A16" s="1358" t="s">
        <v>3388</v>
      </c>
      <c r="B16" s="1358"/>
      <c r="C16" s="1358"/>
      <c r="D16" s="1358"/>
      <c r="E16" s="1358"/>
      <c r="F16" s="1358"/>
      <c r="G16" s="1358"/>
      <c r="H16" s="1358"/>
      <c r="I16" s="1358"/>
      <c r="J16" s="1358"/>
      <c r="K16" s="1358"/>
      <c r="L16" s="1358"/>
    </row>
    <row r="17" spans="1:12">
      <c r="A17" s="1358"/>
      <c r="B17" s="1358"/>
      <c r="C17" s="1358"/>
      <c r="D17" s="1358"/>
      <c r="E17" s="1358"/>
      <c r="F17" s="1358"/>
      <c r="G17" s="1358"/>
      <c r="H17" s="1358"/>
      <c r="I17" s="1358"/>
      <c r="J17" s="1358"/>
      <c r="K17" s="1358"/>
      <c r="L17" s="1358"/>
    </row>
  </sheetData>
  <mergeCells count="15">
    <mergeCell ref="A16:L17"/>
    <mergeCell ref="A2:L2"/>
    <mergeCell ref="A3:L3"/>
    <mergeCell ref="A5:A7"/>
    <mergeCell ref="B5:B7"/>
    <mergeCell ref="C5:C7"/>
    <mergeCell ref="D5:G5"/>
    <mergeCell ref="H5:K5"/>
    <mergeCell ref="L5:L7"/>
    <mergeCell ref="D6:E6"/>
    <mergeCell ref="F6:F7"/>
    <mergeCell ref="G6:G7"/>
    <mergeCell ref="H6:I6"/>
    <mergeCell ref="J6:J7"/>
    <mergeCell ref="K6:K7"/>
  </mergeCells>
  <pageMargins left="0.7" right="0.7" top="0.43" bottom="0.75" header="0.3" footer="0.3"/>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6"/>
  <sheetViews>
    <sheetView workbookViewId="0">
      <selection activeCell="A5" sqref="A5"/>
    </sheetView>
  </sheetViews>
  <sheetFormatPr defaultColWidth="8.69140625" defaultRowHeight="14.4"/>
  <cols>
    <col min="1" max="1" width="4.3046875" style="1028" customWidth="1"/>
    <col min="2" max="2" width="28.4609375" style="1028" customWidth="1"/>
    <col min="3" max="3" width="14.07421875" style="1028" customWidth="1"/>
    <col min="4" max="4" width="14.921875" style="1028" customWidth="1"/>
    <col min="5" max="5" width="11.07421875" style="1028" customWidth="1"/>
    <col min="6" max="16384" width="8.69140625" style="1028"/>
  </cols>
  <sheetData>
    <row r="1" spans="1:5" ht="15.6">
      <c r="E1" s="1029" t="s">
        <v>1324</v>
      </c>
    </row>
    <row r="2" spans="1:5" ht="15.6">
      <c r="A2" s="1359" t="s">
        <v>2597</v>
      </c>
      <c r="B2" s="1359"/>
      <c r="C2" s="1359"/>
      <c r="D2" s="1359"/>
      <c r="E2" s="1359"/>
    </row>
    <row r="3" spans="1:5" ht="15.6">
      <c r="A3" s="1359" t="s">
        <v>1325</v>
      </c>
      <c r="B3" s="1359"/>
      <c r="C3" s="1359"/>
      <c r="D3" s="1359"/>
      <c r="E3" s="1359"/>
    </row>
    <row r="4" spans="1:5" ht="40.5" customHeight="1">
      <c r="A4" s="1360" t="s">
        <v>3405</v>
      </c>
      <c r="B4" s="1361"/>
      <c r="C4" s="1361"/>
      <c r="D4" s="1361"/>
      <c r="E4" s="1361"/>
    </row>
    <row r="5" spans="1:5" ht="15.6">
      <c r="E5" s="1030" t="s">
        <v>1105</v>
      </c>
    </row>
    <row r="6" spans="1:5" ht="15.6">
      <c r="A6" s="1031" t="s">
        <v>280</v>
      </c>
      <c r="B6" s="1031" t="s">
        <v>265</v>
      </c>
      <c r="C6" s="1031" t="s">
        <v>2598</v>
      </c>
      <c r="D6" s="1031" t="s">
        <v>2599</v>
      </c>
      <c r="E6" s="1031" t="s">
        <v>536</v>
      </c>
    </row>
    <row r="7" spans="1:5" s="1033" customFormat="1" ht="13.8">
      <c r="A7" s="1032" t="s">
        <v>268</v>
      </c>
      <c r="B7" s="1032" t="s">
        <v>269</v>
      </c>
      <c r="C7" s="1032">
        <v>1</v>
      </c>
      <c r="D7" s="1032">
        <v>2</v>
      </c>
      <c r="E7" s="1032" t="s">
        <v>565</v>
      </c>
    </row>
    <row r="8" spans="1:5" ht="15.6">
      <c r="A8" s="1034"/>
      <c r="B8" s="1035" t="s">
        <v>613</v>
      </c>
      <c r="C8" s="1036">
        <f>C9+C12+C13+C14+C15+C16</f>
        <v>689753</v>
      </c>
      <c r="D8" s="1036">
        <f>D9+D12+D13+D14+D15+D16</f>
        <v>687036.16175500001</v>
      </c>
      <c r="E8" s="1037">
        <f>(D8/C8)*100</f>
        <v>99.606114327157684</v>
      </c>
    </row>
    <row r="9" spans="1:5" ht="15.6">
      <c r="A9" s="1034">
        <v>1</v>
      </c>
      <c r="B9" s="1038" t="s">
        <v>1326</v>
      </c>
      <c r="C9" s="1039">
        <f>C10+C11</f>
        <v>91165</v>
      </c>
      <c r="D9" s="1039">
        <f>D10+D11</f>
        <v>125095</v>
      </c>
      <c r="E9" s="1040">
        <f t="shared" ref="E9:E16" si="0">(D9/C9)*100</f>
        <v>137.21823068063401</v>
      </c>
    </row>
    <row r="10" spans="1:5" ht="15.6">
      <c r="A10" s="1034" t="s">
        <v>547</v>
      </c>
      <c r="B10" s="1041" t="s">
        <v>1327</v>
      </c>
      <c r="C10" s="1039">
        <v>15195</v>
      </c>
      <c r="D10" s="1039">
        <v>15584</v>
      </c>
      <c r="E10" s="1040">
        <f t="shared" si="0"/>
        <v>102.56005264889767</v>
      </c>
    </row>
    <row r="11" spans="1:5" ht="15.6">
      <c r="A11" s="1034" t="s">
        <v>547</v>
      </c>
      <c r="B11" s="1041" t="s">
        <v>1328</v>
      </c>
      <c r="C11" s="1039">
        <v>75970</v>
      </c>
      <c r="D11" s="1039">
        <v>109511</v>
      </c>
      <c r="E11" s="1040">
        <f t="shared" si="0"/>
        <v>144.15032249572198</v>
      </c>
    </row>
    <row r="12" spans="1:5" ht="15.6">
      <c r="A12" s="1034">
        <v>2</v>
      </c>
      <c r="B12" s="1038" t="s">
        <v>1329</v>
      </c>
      <c r="C12" s="1039">
        <v>8600</v>
      </c>
      <c r="D12" s="1039">
        <v>9100</v>
      </c>
      <c r="E12" s="1040">
        <f t="shared" si="0"/>
        <v>105.81395348837211</v>
      </c>
    </row>
    <row r="13" spans="1:5" ht="15.6">
      <c r="A13" s="1034">
        <v>3</v>
      </c>
      <c r="B13" s="1038" t="s">
        <v>1330</v>
      </c>
      <c r="C13" s="1039">
        <v>434320</v>
      </c>
      <c r="D13" s="1039">
        <v>389674.16175500007</v>
      </c>
      <c r="E13" s="1040">
        <f t="shared" si="0"/>
        <v>89.720519836756324</v>
      </c>
    </row>
    <row r="14" spans="1:5" ht="15.6">
      <c r="A14" s="1034">
        <v>4</v>
      </c>
      <c r="B14" s="1038" t="s">
        <v>1331</v>
      </c>
      <c r="C14" s="1039">
        <v>52300</v>
      </c>
      <c r="D14" s="1039">
        <v>52392</v>
      </c>
      <c r="E14" s="1040">
        <f t="shared" si="0"/>
        <v>100.17590822179731</v>
      </c>
    </row>
    <row r="15" spans="1:5" ht="15.6">
      <c r="A15" s="1034">
        <v>5</v>
      </c>
      <c r="B15" s="1038" t="s">
        <v>1332</v>
      </c>
      <c r="C15" s="1039">
        <v>7530</v>
      </c>
      <c r="D15" s="1039">
        <v>7014</v>
      </c>
      <c r="E15" s="1040">
        <f t="shared" si="0"/>
        <v>93.147410358565736</v>
      </c>
    </row>
    <row r="16" spans="1:5" ht="15.6">
      <c r="A16" s="1034">
        <v>6</v>
      </c>
      <c r="B16" s="1038" t="s">
        <v>1333</v>
      </c>
      <c r="C16" s="1039">
        <v>95838</v>
      </c>
      <c r="D16" s="1039">
        <v>103761</v>
      </c>
      <c r="E16" s="1040">
        <f t="shared" si="0"/>
        <v>108.26707569022727</v>
      </c>
    </row>
  </sheetData>
  <mergeCells count="3">
    <mergeCell ref="A2:E2"/>
    <mergeCell ref="A3:E3"/>
    <mergeCell ref="A4:E4"/>
  </mergeCells>
  <pageMargins left="0.7" right="0.7" top="0.75" bottom="0.75" header="0.3" footer="0.3"/>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dimension ref="A1:N43"/>
  <sheetViews>
    <sheetView workbookViewId="0">
      <selection activeCell="L19" sqref="L19"/>
    </sheetView>
  </sheetViews>
  <sheetFormatPr defaultColWidth="7.07421875" defaultRowHeight="13.2"/>
  <cols>
    <col min="1" max="1" width="2.3828125" style="24" customWidth="1"/>
    <col min="2" max="2" width="15.3046875" style="37" customWidth="1"/>
    <col min="3" max="3" width="11.69140625" style="24" customWidth="1"/>
    <col min="4" max="4" width="11.765625" style="24" customWidth="1"/>
    <col min="5" max="6" width="11" style="24" customWidth="1"/>
    <col min="7" max="7" width="3" style="24" customWidth="1"/>
    <col min="8" max="8" width="12.3046875" style="37" customWidth="1"/>
    <col min="9" max="9" width="12.3828125" style="24" customWidth="1"/>
    <col min="10" max="10" width="12.4609375" style="24" customWidth="1"/>
    <col min="11" max="11" width="12.07421875" style="24" customWidth="1"/>
    <col min="12" max="12" width="12.3828125" style="24" customWidth="1"/>
    <col min="13" max="13" width="7.07421875" style="24" customWidth="1"/>
    <col min="14" max="14" width="14.921875" style="24" customWidth="1"/>
    <col min="15" max="16384" width="7.07421875" style="24"/>
  </cols>
  <sheetData>
    <row r="1" spans="1:14" s="43" customFormat="1">
      <c r="A1" s="1362" t="s">
        <v>422</v>
      </c>
      <c r="B1" s="1362"/>
      <c r="F1" s="24"/>
      <c r="G1" s="24"/>
      <c r="I1" s="1372" t="s">
        <v>768</v>
      </c>
      <c r="J1" s="1372"/>
      <c r="K1" s="1372"/>
      <c r="L1" s="1372"/>
    </row>
    <row r="2" spans="1:14" s="43" customFormat="1">
      <c r="A2" s="1362" t="s">
        <v>779</v>
      </c>
      <c r="B2" s="1362"/>
    </row>
    <row r="3" spans="1:14" s="43" customFormat="1">
      <c r="D3" s="79"/>
    </row>
    <row r="4" spans="1:14" s="43" customFormat="1" ht="21" customHeight="1">
      <c r="A4" s="1362" t="s">
        <v>2454</v>
      </c>
      <c r="B4" s="1362"/>
      <c r="C4" s="1362"/>
      <c r="D4" s="1362"/>
      <c r="E4" s="1362"/>
      <c r="F4" s="1362"/>
      <c r="G4" s="1362"/>
      <c r="H4" s="1362"/>
      <c r="I4" s="1362"/>
      <c r="J4" s="1362"/>
      <c r="K4" s="1362"/>
      <c r="L4" s="1362"/>
    </row>
    <row r="5" spans="1:14" s="43" customFormat="1">
      <c r="A5" s="998"/>
      <c r="B5" s="768"/>
      <c r="C5" s="1000">
        <f>C9-E18-F18-C23</f>
        <v>19052432982860</v>
      </c>
      <c r="D5" s="768"/>
      <c r="E5" s="768"/>
      <c r="F5" s="768"/>
      <c r="G5" s="998"/>
      <c r="I5" s="79"/>
      <c r="J5" s="79"/>
      <c r="K5" s="1371" t="s">
        <v>73</v>
      </c>
      <c r="L5" s="1371"/>
      <c r="N5" s="79"/>
    </row>
    <row r="6" spans="1:14" s="43" customFormat="1">
      <c r="A6" s="1365" t="s">
        <v>44</v>
      </c>
      <c r="B6" s="1366"/>
      <c r="C6" s="1369" t="s">
        <v>420</v>
      </c>
      <c r="D6" s="1369" t="s">
        <v>173</v>
      </c>
      <c r="E6" s="1369" t="s">
        <v>45</v>
      </c>
      <c r="F6" s="1369" t="s">
        <v>46</v>
      </c>
      <c r="G6" s="1365" t="s">
        <v>47</v>
      </c>
      <c r="H6" s="1366"/>
      <c r="I6" s="1369" t="s">
        <v>420</v>
      </c>
      <c r="J6" s="1369" t="s">
        <v>782</v>
      </c>
      <c r="K6" s="1369" t="s">
        <v>48</v>
      </c>
      <c r="L6" s="1369" t="s">
        <v>49</v>
      </c>
      <c r="N6" s="79"/>
    </row>
    <row r="7" spans="1:14" s="23" customFormat="1" ht="13.5" customHeight="1">
      <c r="A7" s="1367"/>
      <c r="B7" s="1368"/>
      <c r="C7" s="1370"/>
      <c r="D7" s="1370"/>
      <c r="E7" s="1370"/>
      <c r="F7" s="1370"/>
      <c r="G7" s="1367"/>
      <c r="H7" s="1368"/>
      <c r="I7" s="1370"/>
      <c r="J7" s="1370"/>
      <c r="K7" s="1370"/>
      <c r="L7" s="1370"/>
      <c r="M7" s="25"/>
      <c r="N7" s="535"/>
    </row>
    <row r="8" spans="1:14" s="23" customFormat="1" ht="12.75" customHeight="1">
      <c r="A8" s="1363">
        <v>1</v>
      </c>
      <c r="B8" s="1364"/>
      <c r="C8" s="26">
        <v>2</v>
      </c>
      <c r="D8" s="26">
        <v>3</v>
      </c>
      <c r="E8" s="27">
        <v>4</v>
      </c>
      <c r="F8" s="26">
        <v>5</v>
      </c>
      <c r="G8" s="1363">
        <v>6</v>
      </c>
      <c r="H8" s="1364"/>
      <c r="I8" s="27">
        <v>6</v>
      </c>
      <c r="J8" s="27"/>
      <c r="K8" s="27">
        <v>7</v>
      </c>
      <c r="L8" s="26">
        <v>8</v>
      </c>
      <c r="M8" s="25"/>
      <c r="N8" s="535"/>
    </row>
    <row r="9" spans="1:14" ht="23.25" customHeight="1">
      <c r="A9" s="744"/>
      <c r="B9" s="753" t="s">
        <v>51</v>
      </c>
      <c r="C9" s="754">
        <f>C10+C23</f>
        <v>25223826430351</v>
      </c>
      <c r="D9" s="754">
        <f>D10+D23</f>
        <v>13518066832750</v>
      </c>
      <c r="E9" s="745">
        <f>E10+E23</f>
        <v>8737183345707</v>
      </c>
      <c r="F9" s="745">
        <f>F10+F23</f>
        <v>2968576251894</v>
      </c>
      <c r="G9" s="755"/>
      <c r="H9" s="753" t="s">
        <v>52</v>
      </c>
      <c r="I9" s="745">
        <f>K9+L9+J9</f>
        <v>24477261679900</v>
      </c>
      <c r="J9" s="745">
        <f>J10+J23</f>
        <v>12799274580889</v>
      </c>
      <c r="K9" s="745">
        <f>K10+K23</f>
        <v>8730218884153</v>
      </c>
      <c r="L9" s="745">
        <f>L10+L23</f>
        <v>2947768214858</v>
      </c>
      <c r="M9" s="33"/>
      <c r="N9" s="29"/>
    </row>
    <row r="10" spans="1:14" ht="27.75" customHeight="1">
      <c r="A10" s="740" t="s">
        <v>268</v>
      </c>
      <c r="B10" s="750" t="s">
        <v>53</v>
      </c>
      <c r="C10" s="746">
        <f>C11+C12+C13+C14+C15+C16+C17+C18</f>
        <v>25129645630147</v>
      </c>
      <c r="D10" s="746">
        <f>D11+D12+D14+D15+D16+D17+D18+D13</f>
        <v>13423886032546</v>
      </c>
      <c r="E10" s="746">
        <f t="shared" ref="E10:F10" si="0">E11+E12+E14+E15+E16+E17+E18</f>
        <v>8737183345707</v>
      </c>
      <c r="F10" s="746">
        <f t="shared" si="0"/>
        <v>2968576251894</v>
      </c>
      <c r="G10" s="756" t="s">
        <v>268</v>
      </c>
      <c r="H10" s="750" t="s">
        <v>54</v>
      </c>
      <c r="I10" s="746">
        <f>K10+L10+J10</f>
        <v>24458044424889</v>
      </c>
      <c r="J10" s="746">
        <f>J11+J14+J15+J16+J17+J18+J19+J20</f>
        <v>12780057325878</v>
      </c>
      <c r="K10" s="746">
        <f>K11+K14+K15+K16+K18+K19+K20</f>
        <v>8730218884153</v>
      </c>
      <c r="L10" s="746">
        <f>L11+L14+L15+L16+L18+L19+L20</f>
        <v>2947768214858</v>
      </c>
      <c r="M10" s="28"/>
      <c r="N10" s="29"/>
    </row>
    <row r="11" spans="1:14" ht="26.4">
      <c r="A11" s="606">
        <v>1</v>
      </c>
      <c r="B11" s="741" t="s">
        <v>55</v>
      </c>
      <c r="C11" s="438">
        <f>E11+F11+D11</f>
        <v>4713921725855</v>
      </c>
      <c r="D11" s="438">
        <f>'61.342'!G9-'60.342'!D12-D16-D13</f>
        <v>1786012682487</v>
      </c>
      <c r="E11" s="438">
        <f>'61.342'!H9-'60.342'!E12-E16</f>
        <v>1738077068837</v>
      </c>
      <c r="F11" s="438">
        <f>'61.342'!I9-'60.342'!F12-F16</f>
        <v>1189831974531</v>
      </c>
      <c r="G11" s="717">
        <v>1</v>
      </c>
      <c r="H11" s="741" t="s">
        <v>314</v>
      </c>
      <c r="I11" s="604">
        <f>K11+L11+J11</f>
        <v>5941426453365</v>
      </c>
      <c r="J11" s="604">
        <f>J12</f>
        <v>2524903014476</v>
      </c>
      <c r="K11" s="604">
        <f>K12</f>
        <v>2131708455676</v>
      </c>
      <c r="L11" s="604">
        <f>L12</f>
        <v>1284814983213</v>
      </c>
      <c r="M11" s="28"/>
      <c r="N11" s="536"/>
    </row>
    <row r="12" spans="1:14" ht="26.4">
      <c r="A12" s="606">
        <v>2</v>
      </c>
      <c r="B12" s="741" t="s">
        <v>56</v>
      </c>
      <c r="C12" s="438">
        <f>E12+F12+D12</f>
        <v>1279867838691</v>
      </c>
      <c r="D12" s="438">
        <f>'61.342'!G12+'61.342'!G14+'61.342'!G15+'61.342'!G21+'61.342'!G22+'61.342'!G23+'61.342'!G28+'61.342'!G30+'61.342'!G33+'61.342'!G41+'61.342'!G42+'61.342'!G43+'61.342'!G51+'61.342'!G52</f>
        <v>893639589144</v>
      </c>
      <c r="E12" s="438">
        <f>'61.342'!H12+'61.342'!H14+'61.342'!H15+'61.342'!H21+'61.342'!H22+'61.342'!H23+'61.342'!H28+'61.342'!H30+'61.342'!H33+'61.342'!H41+'61.342'!H42+'61.342'!H43+'61.342'!H51+'61.342'!H52</f>
        <v>386228249547</v>
      </c>
      <c r="F12" s="438">
        <f>'61.342'!I12+'61.342'!I14+'61.342'!I15+'61.342'!I21+'61.342'!I22+'61.342'!I23+'61.342'!I28+'61.342'!I30+'61.342'!I33+'61.342'!I41+'61.342'!I42+'61.342'!I43+'61.342'!I51+'61.342'!I52</f>
        <v>0</v>
      </c>
      <c r="G12" s="717" t="s">
        <v>50</v>
      </c>
      <c r="H12" s="741" t="s">
        <v>57</v>
      </c>
      <c r="I12" s="438">
        <f>K12+L12+J12</f>
        <v>5941426453365</v>
      </c>
      <c r="J12" s="438">
        <f>'62.342'!F12</f>
        <v>2524903014476</v>
      </c>
      <c r="K12" s="438">
        <f>'62.342'!G12</f>
        <v>2131708455676</v>
      </c>
      <c r="L12" s="438">
        <f>'62.342'!H12</f>
        <v>1284814983213</v>
      </c>
      <c r="M12" s="28"/>
    </row>
    <row r="13" spans="1:14" ht="26.4">
      <c r="A13" s="606">
        <v>3</v>
      </c>
      <c r="B13" s="741" t="s">
        <v>58</v>
      </c>
      <c r="C13" s="438">
        <f>D13+E13+F13</f>
        <v>53000000000</v>
      </c>
      <c r="D13" s="438">
        <f>'61.342'!G107</f>
        <v>53000000000</v>
      </c>
      <c r="E13" s="747"/>
      <c r="F13" s="747"/>
      <c r="G13" s="717"/>
      <c r="H13" s="751" t="s">
        <v>2073</v>
      </c>
      <c r="I13" s="604">
        <f>K13+L13+J13</f>
        <v>0</v>
      </c>
      <c r="J13" s="747"/>
      <c r="K13" s="747"/>
      <c r="L13" s="747"/>
      <c r="M13" s="28"/>
    </row>
    <row r="14" spans="1:14">
      <c r="A14" s="606">
        <v>4</v>
      </c>
      <c r="B14" s="741" t="s">
        <v>59</v>
      </c>
      <c r="C14" s="438">
        <f>E14+F14+D14</f>
        <v>182573007574</v>
      </c>
      <c r="D14" s="438">
        <f>'61.342'!G129</f>
        <v>981685850</v>
      </c>
      <c r="E14" s="748">
        <f>'61.342'!H129</f>
        <v>59527593827</v>
      </c>
      <c r="F14" s="438">
        <f>'61.342'!I129</f>
        <v>122063727897</v>
      </c>
      <c r="G14" s="717">
        <v>2</v>
      </c>
      <c r="H14" s="741" t="s">
        <v>587</v>
      </c>
      <c r="I14" s="604">
        <f t="shared" ref="I14:I20" si="1">K14+L14+J14</f>
        <v>0</v>
      </c>
      <c r="J14" s="748"/>
      <c r="K14" s="747"/>
      <c r="L14" s="747"/>
      <c r="M14" s="28"/>
    </row>
    <row r="15" spans="1:14" ht="26.4">
      <c r="A15" s="606">
        <v>5</v>
      </c>
      <c r="B15" s="741" t="s">
        <v>60</v>
      </c>
      <c r="C15" s="438">
        <f t="shared" ref="C15:C17" si="2">E15+F15+D15</f>
        <v>5242984325692</v>
      </c>
      <c r="D15" s="438">
        <f>'61.342'!G128</f>
        <v>3141953265102</v>
      </c>
      <c r="E15" s="748">
        <f>'61.342'!H128</f>
        <v>1606706407220</v>
      </c>
      <c r="F15" s="438">
        <f>'61.342'!I128</f>
        <v>494324653370</v>
      </c>
      <c r="G15" s="717">
        <v>3</v>
      </c>
      <c r="H15" s="741" t="s">
        <v>318</v>
      </c>
      <c r="I15" s="748">
        <f>K15+L15+J15</f>
        <v>7382880022239</v>
      </c>
      <c r="J15" s="438">
        <f>'62.342'!F30</f>
        <v>2325648925320</v>
      </c>
      <c r="K15" s="438">
        <f>'62.342'!G30</f>
        <v>4022885739444</v>
      </c>
      <c r="L15" s="438">
        <f>'62.342'!H30</f>
        <v>1034345357475</v>
      </c>
      <c r="M15" s="28"/>
    </row>
    <row r="16" spans="1:14" ht="26.4">
      <c r="A16" s="606">
        <v>6</v>
      </c>
      <c r="B16" s="741" t="s">
        <v>61</v>
      </c>
      <c r="C16" s="438">
        <f t="shared" si="2"/>
        <v>0</v>
      </c>
      <c r="D16" s="438">
        <f>'61.342'!G103</f>
        <v>0</v>
      </c>
      <c r="E16" s="604">
        <f>'61.342'!H103</f>
        <v>0</v>
      </c>
      <c r="F16" s="604">
        <f>'61.342'!I103</f>
        <v>0</v>
      </c>
      <c r="G16" s="717">
        <v>4</v>
      </c>
      <c r="H16" s="741" t="s">
        <v>62</v>
      </c>
      <c r="I16" s="748">
        <f t="shared" si="1"/>
        <v>1000000000</v>
      </c>
      <c r="J16" s="438">
        <f>'62.342'!F45</f>
        <v>1000000000</v>
      </c>
      <c r="K16" s="438"/>
      <c r="L16" s="438"/>
      <c r="M16" s="28"/>
    </row>
    <row r="17" spans="1:13" ht="26.4">
      <c r="A17" s="606">
        <v>7</v>
      </c>
      <c r="B17" s="741" t="s">
        <v>807</v>
      </c>
      <c r="C17" s="438">
        <f t="shared" si="2"/>
        <v>143884582674</v>
      </c>
      <c r="D17" s="438">
        <f>'61.342'!G127</f>
        <v>112097307589</v>
      </c>
      <c r="E17" s="438">
        <f>'61.342'!H127</f>
        <v>31787275085</v>
      </c>
      <c r="F17" s="438">
        <f>'61.342'!I127</f>
        <v>0</v>
      </c>
      <c r="G17" s="717">
        <v>5</v>
      </c>
      <c r="H17" s="741" t="s">
        <v>2000</v>
      </c>
      <c r="I17" s="748">
        <f t="shared" si="1"/>
        <v>0</v>
      </c>
      <c r="J17" s="438">
        <f>'62.342'!F46</f>
        <v>0</v>
      </c>
      <c r="K17" s="438"/>
      <c r="L17" s="438"/>
      <c r="M17" s="28"/>
    </row>
    <row r="18" spans="1:13" ht="26.25" customHeight="1">
      <c r="A18" s="606">
        <v>8</v>
      </c>
      <c r="B18" s="741" t="s">
        <v>63</v>
      </c>
      <c r="C18" s="438">
        <f>E18+F18+D18</f>
        <v>13513414149661</v>
      </c>
      <c r="D18" s="748">
        <f>D19+D20</f>
        <v>7436201502374</v>
      </c>
      <c r="E18" s="748">
        <f>E19+E20</f>
        <v>4914856751191</v>
      </c>
      <c r="F18" s="748">
        <f>F19+F20</f>
        <v>1162355896096</v>
      </c>
      <c r="G18" s="717">
        <v>6</v>
      </c>
      <c r="H18" s="741" t="s">
        <v>64</v>
      </c>
      <c r="I18" s="748">
        <f t="shared" si="1"/>
        <v>6077212647287</v>
      </c>
      <c r="J18" s="438">
        <f>'62.342'!F52</f>
        <v>4914856751191</v>
      </c>
      <c r="K18" s="438">
        <f>'62.342'!G52</f>
        <v>1162355896096</v>
      </c>
      <c r="L18" s="438"/>
      <c r="M18" s="28"/>
    </row>
    <row r="19" spans="1:13" ht="26.4">
      <c r="A19" s="606"/>
      <c r="B19" s="741" t="s">
        <v>65</v>
      </c>
      <c r="C19" s="438">
        <f t="shared" ref="C19:C20" si="3">E19+F19+D19</f>
        <v>8767508716400</v>
      </c>
      <c r="D19" s="438">
        <f>'61.342'!G123</f>
        <v>5070282000000</v>
      </c>
      <c r="E19" s="748">
        <f>'61.342'!H123</f>
        <v>3125249000000</v>
      </c>
      <c r="F19" s="748">
        <f>'61.342'!I123</f>
        <v>571977716400</v>
      </c>
      <c r="G19" s="717">
        <v>7</v>
      </c>
      <c r="H19" s="741" t="s">
        <v>66</v>
      </c>
      <c r="I19" s="748">
        <f t="shared" si="1"/>
        <v>4129554050546</v>
      </c>
      <c r="J19" s="438">
        <f>'62.342'!F47</f>
        <v>2231561966113</v>
      </c>
      <c r="K19" s="438">
        <f>'62.342'!G47</f>
        <v>1301171485348</v>
      </c>
      <c r="L19" s="438">
        <f>'62.342'!H47</f>
        <v>596820599085</v>
      </c>
      <c r="M19" s="28"/>
    </row>
    <row r="20" spans="1:13" ht="26.4">
      <c r="A20" s="606"/>
      <c r="B20" s="741" t="s">
        <v>67</v>
      </c>
      <c r="C20" s="438">
        <f t="shared" si="3"/>
        <v>4745905433261</v>
      </c>
      <c r="D20" s="438">
        <f>'61.342'!G124</f>
        <v>2365919502374</v>
      </c>
      <c r="E20" s="748">
        <f>'61.342'!H124</f>
        <v>1789607751191</v>
      </c>
      <c r="F20" s="748">
        <f>'61.342'!I124</f>
        <v>590378179696</v>
      </c>
      <c r="G20" s="717">
        <v>8</v>
      </c>
      <c r="H20" s="741" t="s">
        <v>70</v>
      </c>
      <c r="I20" s="748">
        <f t="shared" si="1"/>
        <v>925971251452</v>
      </c>
      <c r="J20" s="438">
        <f>'62.342'!F57</f>
        <v>782086668778</v>
      </c>
      <c r="K20" s="438">
        <f>'62.342'!G57</f>
        <v>112097307589</v>
      </c>
      <c r="L20" s="438">
        <f>'62.342'!H57</f>
        <v>31787275085</v>
      </c>
      <c r="M20" s="28"/>
    </row>
    <row r="21" spans="1:13" ht="26.25" customHeight="1">
      <c r="A21" s="742"/>
      <c r="B21" s="743" t="s">
        <v>68</v>
      </c>
      <c r="C21" s="757">
        <f>E21+F21+D21</f>
        <v>746564750451</v>
      </c>
      <c r="D21" s="758">
        <f>D9-J9</f>
        <v>718792251861</v>
      </c>
      <c r="E21" s="758">
        <f>E9-K9</f>
        <v>6964461554</v>
      </c>
      <c r="F21" s="758">
        <f>F9-L9</f>
        <v>20808037036</v>
      </c>
      <c r="G21" s="759"/>
      <c r="H21" s="749"/>
      <c r="I21" s="605">
        <f>K21+L21</f>
        <v>0</v>
      </c>
      <c r="J21" s="605"/>
      <c r="K21" s="605"/>
      <c r="L21" s="605"/>
      <c r="M21" s="28"/>
    </row>
    <row r="22" spans="1:13" ht="26.25" customHeight="1">
      <c r="A22" s="83"/>
      <c r="B22" s="752" t="s">
        <v>1045</v>
      </c>
      <c r="C22" s="760"/>
      <c r="D22" s="761"/>
      <c r="E22" s="761"/>
      <c r="F22" s="761"/>
      <c r="G22" s="762"/>
      <c r="H22" s="436"/>
      <c r="I22" s="602"/>
      <c r="J22" s="602"/>
      <c r="K22" s="602"/>
      <c r="L22" s="602"/>
      <c r="M22" s="28"/>
    </row>
    <row r="23" spans="1:13" s="31" customFormat="1" ht="28.5" customHeight="1">
      <c r="A23" s="736" t="s">
        <v>269</v>
      </c>
      <c r="B23" s="737" t="s">
        <v>1046</v>
      </c>
      <c r="C23" s="739">
        <f>E23+F23+D23</f>
        <v>94180800204</v>
      </c>
      <c r="D23" s="739">
        <f>'61.342'!G114</f>
        <v>94180800204</v>
      </c>
      <c r="E23" s="738"/>
      <c r="F23" s="738"/>
      <c r="G23" s="769" t="s">
        <v>269</v>
      </c>
      <c r="H23" s="737" t="s">
        <v>1047</v>
      </c>
      <c r="I23" s="738">
        <f>SUM(J23:L23)</f>
        <v>19217255011</v>
      </c>
      <c r="J23" s="738">
        <f>'62.342'!F58</f>
        <v>19217255011</v>
      </c>
      <c r="K23" s="738">
        <f>'62.342'!G48</f>
        <v>0</v>
      </c>
      <c r="L23" s="603"/>
      <c r="M23" s="30"/>
    </row>
    <row r="24" spans="1:13">
      <c r="A24" s="32"/>
      <c r="B24" s="1002"/>
      <c r="C24" s="33"/>
      <c r="D24" s="33"/>
      <c r="E24" s="33"/>
      <c r="F24" s="33"/>
      <c r="G24" s="32"/>
      <c r="H24" s="1002"/>
      <c r="I24" s="33"/>
      <c r="J24" s="33"/>
      <c r="K24" s="33"/>
      <c r="L24" s="28"/>
    </row>
    <row r="25" spans="1:13" ht="25.5" customHeight="1">
      <c r="A25" s="32" t="s">
        <v>69</v>
      </c>
      <c r="B25" s="1373" t="s">
        <v>2459</v>
      </c>
      <c r="C25" s="1373"/>
      <c r="D25" s="33"/>
      <c r="E25" s="1374" t="s">
        <v>2563</v>
      </c>
      <c r="F25" s="1374"/>
      <c r="G25" s="1374"/>
      <c r="H25" s="442"/>
      <c r="I25" s="1374" t="s">
        <v>2564</v>
      </c>
      <c r="J25" s="1374"/>
      <c r="K25" s="1374"/>
      <c r="L25" s="1374"/>
      <c r="M25" s="43"/>
    </row>
    <row r="26" spans="1:13" s="23" customFormat="1" ht="16.5" customHeight="1">
      <c r="B26" s="998" t="s">
        <v>780</v>
      </c>
      <c r="D26" s="447"/>
      <c r="E26" s="1362" t="s">
        <v>781</v>
      </c>
      <c r="F26" s="1362"/>
      <c r="G26" s="1362"/>
      <c r="H26" s="799"/>
      <c r="I26" s="1362" t="s">
        <v>2392</v>
      </c>
      <c r="J26" s="1362"/>
      <c r="K26" s="1362"/>
      <c r="L26" s="1362"/>
      <c r="M26" s="43"/>
    </row>
    <row r="27" spans="1:13" ht="15" customHeight="1">
      <c r="A27" s="36"/>
      <c r="C27" s="29"/>
      <c r="E27" s="998"/>
      <c r="F27" s="998"/>
      <c r="H27" s="445"/>
      <c r="I27" s="1362"/>
      <c r="J27" s="1362"/>
      <c r="K27" s="1362"/>
      <c r="L27" s="1362"/>
      <c r="M27" s="43"/>
    </row>
    <row r="28" spans="1:13" ht="12.75" customHeight="1">
      <c r="C28" s="29"/>
      <c r="F28" s="29"/>
      <c r="H28" s="29"/>
      <c r="I28" s="1183"/>
      <c r="J28" s="1362"/>
      <c r="K28" s="1362"/>
      <c r="L28" s="43"/>
      <c r="M28" s="43"/>
    </row>
    <row r="29" spans="1:13">
      <c r="C29" s="29"/>
      <c r="D29" s="29"/>
      <c r="E29" s="29"/>
      <c r="F29" s="29"/>
      <c r="I29" s="79"/>
      <c r="J29" s="42"/>
      <c r="K29" s="43"/>
      <c r="L29" s="43"/>
      <c r="M29" s="43"/>
    </row>
    <row r="30" spans="1:13" ht="17.25" customHeight="1">
      <c r="B30" s="50"/>
      <c r="C30" s="51"/>
      <c r="D30" s="51"/>
      <c r="E30" s="1362"/>
      <c r="F30" s="1362"/>
      <c r="I30" s="43"/>
      <c r="J30" s="79"/>
      <c r="K30" s="43"/>
      <c r="L30" s="43"/>
      <c r="M30" s="43"/>
    </row>
    <row r="31" spans="1:13" ht="18" customHeight="1">
      <c r="A31" s="36"/>
      <c r="B31" s="52"/>
      <c r="C31" s="52"/>
      <c r="D31" s="1003"/>
      <c r="E31" s="34"/>
      <c r="F31" s="34"/>
      <c r="G31" s="34"/>
      <c r="I31" s="43"/>
      <c r="J31" s="42"/>
      <c r="K31" s="43"/>
      <c r="L31" s="43"/>
      <c r="M31" s="43"/>
    </row>
    <row r="32" spans="1:13">
      <c r="A32" s="36"/>
      <c r="B32" s="52"/>
      <c r="C32" s="53"/>
      <c r="D32" s="53"/>
      <c r="E32" s="1004"/>
      <c r="F32" s="34"/>
      <c r="G32" s="34"/>
      <c r="I32" s="1362"/>
      <c r="J32" s="1362"/>
      <c r="K32" s="1362"/>
      <c r="L32" s="1362"/>
      <c r="M32" s="43"/>
    </row>
    <row r="33" spans="1:12">
      <c r="A33" s="36"/>
      <c r="B33" s="52"/>
      <c r="C33" s="53"/>
      <c r="D33" s="53"/>
      <c r="E33" s="1006"/>
      <c r="F33" s="36"/>
      <c r="G33" s="36"/>
      <c r="H33" s="54"/>
      <c r="I33" s="53"/>
      <c r="J33" s="53"/>
      <c r="K33" s="53"/>
    </row>
    <row r="34" spans="1:12" ht="13.5" customHeight="1">
      <c r="B34" s="52"/>
      <c r="C34" s="53"/>
      <c r="D34" s="53"/>
      <c r="E34" s="1006"/>
      <c r="G34" s="36"/>
      <c r="H34" s="52"/>
      <c r="I34" s="53"/>
      <c r="J34" s="53"/>
      <c r="K34" s="53"/>
    </row>
    <row r="35" spans="1:12" ht="10.5" customHeight="1">
      <c r="B35" s="52"/>
      <c r="C35" s="53"/>
      <c r="D35" s="53"/>
      <c r="I35" s="51"/>
      <c r="J35" s="51"/>
      <c r="K35" s="51"/>
    </row>
    <row r="36" spans="1:12">
      <c r="B36" s="52"/>
      <c r="C36" s="53"/>
      <c r="D36" s="53"/>
      <c r="I36" s="51"/>
      <c r="J36" s="51"/>
      <c r="K36" s="51"/>
    </row>
    <row r="37" spans="1:12">
      <c r="B37" s="50"/>
      <c r="C37" s="51"/>
      <c r="D37" s="51"/>
      <c r="I37" s="51"/>
      <c r="J37" s="51"/>
      <c r="K37" s="51"/>
    </row>
    <row r="38" spans="1:12">
      <c r="B38" s="50"/>
      <c r="C38" s="51"/>
      <c r="D38" s="51"/>
      <c r="I38" s="51"/>
      <c r="J38" s="51"/>
      <c r="K38" s="51"/>
    </row>
    <row r="39" spans="1:12">
      <c r="B39" s="50"/>
      <c r="C39" s="51"/>
      <c r="D39" s="51"/>
      <c r="I39" s="51"/>
      <c r="J39" s="51"/>
      <c r="K39" s="51"/>
    </row>
    <row r="40" spans="1:12">
      <c r="I40" s="51"/>
      <c r="J40" s="51"/>
      <c r="K40" s="51"/>
    </row>
    <row r="41" spans="1:12">
      <c r="I41" s="51"/>
      <c r="J41" s="51"/>
      <c r="K41" s="51"/>
    </row>
    <row r="42" spans="1:12">
      <c r="H42" s="55"/>
      <c r="I42" s="51"/>
      <c r="J42" s="51"/>
      <c r="K42" s="51"/>
      <c r="L42" s="51"/>
    </row>
    <row r="43" spans="1:12">
      <c r="I43" s="51"/>
      <c r="J43" s="51"/>
      <c r="K43" s="51"/>
    </row>
  </sheetData>
  <mergeCells count="26">
    <mergeCell ref="B25:C25"/>
    <mergeCell ref="E25:G25"/>
    <mergeCell ref="E26:G26"/>
    <mergeCell ref="I32:L32"/>
    <mergeCell ref="L6:L7"/>
    <mergeCell ref="E30:F30"/>
    <mergeCell ref="K6:K7"/>
    <mergeCell ref="I25:L25"/>
    <mergeCell ref="I6:I7"/>
    <mergeCell ref="J28:K28"/>
    <mergeCell ref="A1:B1"/>
    <mergeCell ref="A2:B2"/>
    <mergeCell ref="I27:L27"/>
    <mergeCell ref="A8:B8"/>
    <mergeCell ref="A6:B7"/>
    <mergeCell ref="G8:H8"/>
    <mergeCell ref="I26:L26"/>
    <mergeCell ref="A4:L4"/>
    <mergeCell ref="C6:C7"/>
    <mergeCell ref="K5:L5"/>
    <mergeCell ref="E6:E7"/>
    <mergeCell ref="F6:F7"/>
    <mergeCell ref="G6:H7"/>
    <mergeCell ref="D6:D7"/>
    <mergeCell ref="J6:J7"/>
    <mergeCell ref="I1:L1"/>
  </mergeCells>
  <phoneticPr fontId="44" type="noConversion"/>
  <pageMargins left="0.35" right="0.196850393700787" top="0.47244094488188998" bottom="0.43307086614173201" header="0.35433070866141703" footer="0.23622047244094499"/>
  <pageSetup paperSize="9" scale="8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143"/>
  <sheetViews>
    <sheetView workbookViewId="0">
      <pane xSplit="2" ySplit="8" topLeftCell="D116" activePane="bottomRight" state="frozen"/>
      <selection pane="topRight" activeCell="C1" sqref="C1"/>
      <selection pane="bottomLeft" activeCell="A9" sqref="A9"/>
      <selection pane="bottomRight" activeCell="G134" sqref="G134"/>
    </sheetView>
  </sheetViews>
  <sheetFormatPr defaultColWidth="8.765625" defaultRowHeight="15"/>
  <cols>
    <col min="1" max="1" width="3.4609375" style="9" customWidth="1"/>
    <col min="2" max="2" width="28.4609375" style="9" customWidth="1"/>
    <col min="3" max="3" width="14.765625" style="9" customWidth="1"/>
    <col min="4" max="4" width="14.69140625" style="9" customWidth="1"/>
    <col min="5" max="5" width="15.69140625" style="9" customWidth="1"/>
    <col min="6" max="6" width="13.4609375" style="9" customWidth="1"/>
    <col min="7" max="7" width="14.4609375" style="9" customWidth="1"/>
    <col min="8" max="8" width="15" style="9" customWidth="1"/>
    <col min="9" max="9" width="14.921875" style="9" customWidth="1"/>
    <col min="10" max="10" width="6.921875" style="448" customWidth="1"/>
    <col min="11" max="11" width="7.765625" style="448" customWidth="1"/>
    <col min="12" max="12" width="16.61328125" style="238" bestFit="1" customWidth="1"/>
    <col min="13" max="16384" width="8.765625" style="9"/>
  </cols>
  <sheetData>
    <row r="1" spans="1:15" ht="15.6">
      <c r="A1" s="1255" t="s">
        <v>422</v>
      </c>
      <c r="B1" s="1255"/>
      <c r="E1" s="386"/>
      <c r="F1" s="386"/>
      <c r="H1" s="1256" t="s">
        <v>769</v>
      </c>
      <c r="I1" s="1256"/>
      <c r="J1" s="1256"/>
      <c r="K1" s="1256"/>
    </row>
    <row r="2" spans="1:15" ht="15.6">
      <c r="A2" s="1255" t="s">
        <v>779</v>
      </c>
      <c r="B2" s="1255"/>
      <c r="E2" s="238"/>
      <c r="F2" s="238"/>
    </row>
    <row r="3" spans="1:15" s="1189" customFormat="1" ht="22.5" customHeight="1">
      <c r="A3" s="1378" t="s">
        <v>2455</v>
      </c>
      <c r="B3" s="1378"/>
      <c r="C3" s="1378"/>
      <c r="D3" s="1378"/>
      <c r="E3" s="1378"/>
      <c r="F3" s="1378"/>
      <c r="G3" s="1378"/>
      <c r="H3" s="1378"/>
      <c r="I3" s="1378"/>
      <c r="J3" s="1378"/>
      <c r="K3" s="1378"/>
      <c r="L3" s="1188"/>
      <c r="M3" s="489"/>
      <c r="N3" s="489"/>
      <c r="O3" s="489"/>
    </row>
    <row r="4" spans="1:15" s="1189" customFormat="1" ht="15.6">
      <c r="A4" s="1190"/>
      <c r="B4" s="1191"/>
      <c r="C4" s="1192"/>
      <c r="D4" s="1192"/>
      <c r="E4" s="1192"/>
      <c r="F4" s="1192"/>
      <c r="G4" s="1192"/>
      <c r="H4" s="1192"/>
      <c r="I4" s="489"/>
      <c r="J4" s="1379" t="s">
        <v>73</v>
      </c>
      <c r="K4" s="1379"/>
      <c r="L4" s="1193"/>
    </row>
    <row r="5" spans="1:15" s="1195" customFormat="1" ht="31.5" customHeight="1">
      <c r="A5" s="1376" t="s">
        <v>280</v>
      </c>
      <c r="B5" s="1376" t="s">
        <v>265</v>
      </c>
      <c r="C5" s="1376" t="s">
        <v>148</v>
      </c>
      <c r="D5" s="1376"/>
      <c r="E5" s="1376" t="s">
        <v>394</v>
      </c>
      <c r="F5" s="1376" t="s">
        <v>149</v>
      </c>
      <c r="G5" s="1376"/>
      <c r="H5" s="1376"/>
      <c r="I5" s="1376"/>
      <c r="J5" s="1377" t="s">
        <v>639</v>
      </c>
      <c r="K5" s="1377"/>
      <c r="L5" s="1194"/>
    </row>
    <row r="6" spans="1:15" s="1195" customFormat="1" ht="62.25" customHeight="1">
      <c r="A6" s="1376"/>
      <c r="B6" s="1376"/>
      <c r="C6" s="1196" t="s">
        <v>784</v>
      </c>
      <c r="D6" s="1196" t="s">
        <v>783</v>
      </c>
      <c r="E6" s="1376"/>
      <c r="F6" s="1196" t="s">
        <v>640</v>
      </c>
      <c r="G6" s="1196" t="s">
        <v>173</v>
      </c>
      <c r="H6" s="1196" t="s">
        <v>45</v>
      </c>
      <c r="I6" s="1196" t="s">
        <v>174</v>
      </c>
      <c r="J6" s="1197" t="s">
        <v>784</v>
      </c>
      <c r="K6" s="1197" t="s">
        <v>783</v>
      </c>
      <c r="L6" s="1194"/>
    </row>
    <row r="7" spans="1:15" s="1201" customFormat="1" ht="15.6">
      <c r="A7" s="1198" t="s">
        <v>268</v>
      </c>
      <c r="B7" s="1198" t="s">
        <v>269</v>
      </c>
      <c r="C7" s="1198">
        <v>1</v>
      </c>
      <c r="D7" s="1198">
        <v>2</v>
      </c>
      <c r="E7" s="1198" t="s">
        <v>641</v>
      </c>
      <c r="F7" s="1198">
        <v>4</v>
      </c>
      <c r="G7" s="1198">
        <v>5</v>
      </c>
      <c r="H7" s="1198">
        <v>6</v>
      </c>
      <c r="I7" s="1198">
        <v>7</v>
      </c>
      <c r="J7" s="1199" t="s">
        <v>642</v>
      </c>
      <c r="K7" s="1199" t="s">
        <v>643</v>
      </c>
      <c r="L7" s="1200"/>
    </row>
    <row r="8" spans="1:15" s="1195" customFormat="1" ht="15.6">
      <c r="A8" s="1198"/>
      <c r="B8" s="1196" t="s">
        <v>644</v>
      </c>
      <c r="C8" s="1202">
        <f>SUBTOTAL(9,C9:C129)-C58</f>
        <v>12073462000000</v>
      </c>
      <c r="D8" s="1202">
        <f>SUBTOTAL(9,D9:D129)-D58</f>
        <v>13108462000000</v>
      </c>
      <c r="E8" s="1202">
        <f>SUBTOTAL(9,E9:E129)-E58</f>
        <v>27095933650300</v>
      </c>
      <c r="F8" s="1202">
        <f>SUBTOTAL(9,F9:F129)-F58</f>
        <v>1872107219949</v>
      </c>
      <c r="G8" s="1202">
        <f t="shared" ref="G8:I8" si="0">SUBTOTAL(9,G9:G129)-G58</f>
        <v>13518066832750</v>
      </c>
      <c r="H8" s="1202">
        <f t="shared" si="0"/>
        <v>8737183345707</v>
      </c>
      <c r="I8" s="1202">
        <f t="shared" si="0"/>
        <v>2968576251894</v>
      </c>
      <c r="J8" s="1203">
        <f>E8/C8</f>
        <v>2.2442555126524604</v>
      </c>
      <c r="K8" s="1203">
        <f>E8/D8</f>
        <v>2.0670566577757179</v>
      </c>
      <c r="L8" s="1194"/>
    </row>
    <row r="9" spans="1:15" s="1195" customFormat="1" ht="15.6">
      <c r="A9" s="1196" t="s">
        <v>268</v>
      </c>
      <c r="B9" s="1204" t="s">
        <v>645</v>
      </c>
      <c r="C9" s="1202">
        <f>SUBTOTAL(9,C11:C113)-C58</f>
        <v>4393400000000</v>
      </c>
      <c r="D9" s="1202">
        <f>SUBTOTAL(9,D11:D113)-D58</f>
        <v>5428400000000</v>
      </c>
      <c r="E9" s="1202">
        <f>SUBTOTAL(9,E10:E113)-E58</f>
        <v>7136810115717</v>
      </c>
      <c r="F9" s="1202">
        <f t="shared" ref="F9:I9" si="1">SUBTOTAL(9,F10:F113)-F58</f>
        <v>1090020551171</v>
      </c>
      <c r="G9" s="1202">
        <f t="shared" si="1"/>
        <v>2732652271631</v>
      </c>
      <c r="H9" s="1202">
        <f t="shared" si="1"/>
        <v>2124305318384</v>
      </c>
      <c r="I9" s="1202">
        <f t="shared" si="1"/>
        <v>1189831974531</v>
      </c>
      <c r="J9" s="1203">
        <f>E9/C9</f>
        <v>1.6244389574627851</v>
      </c>
      <c r="K9" s="1203">
        <f>E9/D9</f>
        <v>1.3147170650130793</v>
      </c>
      <c r="L9" s="1194">
        <f>I9+H9+G9</f>
        <v>6046789564546</v>
      </c>
    </row>
    <row r="10" spans="1:15" s="1195" customFormat="1" ht="15.6">
      <c r="A10" s="1205" t="s">
        <v>273</v>
      </c>
      <c r="B10" s="1206" t="s">
        <v>421</v>
      </c>
      <c r="C10" s="1207">
        <f>SUBTOTAL(9,C11:C81)-C58</f>
        <v>4178400000000</v>
      </c>
      <c r="D10" s="1207">
        <f>SUBTOTAL(9,D11:D81)-D58</f>
        <v>4928400000000</v>
      </c>
      <c r="E10" s="1207">
        <f>SUBTOTAL(9,E11:E81)-E58</f>
        <v>6318516297944</v>
      </c>
      <c r="F10" s="1207">
        <f t="shared" ref="F10:I10" si="2">SUBTOTAL(9,F11:F81)-F58</f>
        <v>363463568419</v>
      </c>
      <c r="G10" s="1207">
        <f t="shared" si="2"/>
        <v>2679652271631</v>
      </c>
      <c r="H10" s="1207">
        <f t="shared" si="2"/>
        <v>2120801318384</v>
      </c>
      <c r="I10" s="1207">
        <f t="shared" si="2"/>
        <v>1154599139510</v>
      </c>
      <c r="J10" s="1203">
        <f>E10/C10</f>
        <v>1.512185596865786</v>
      </c>
      <c r="K10" s="1203">
        <f>E10/D10</f>
        <v>1.2820623930573818</v>
      </c>
      <c r="L10" s="1194">
        <f>L9/D9*100</f>
        <v>111.39174645468277</v>
      </c>
    </row>
    <row r="11" spans="1:15" s="1195" customFormat="1" ht="31.2">
      <c r="A11" s="1196">
        <v>1</v>
      </c>
      <c r="B11" s="1204" t="s">
        <v>646</v>
      </c>
      <c r="C11" s="1202">
        <f>SUBTOTAL(9,C12:C19)</f>
        <v>150000000000</v>
      </c>
      <c r="D11" s="1202">
        <f>SUBTOTAL(9,D12:D19)</f>
        <v>150000000000</v>
      </c>
      <c r="E11" s="1202">
        <f>SUBTOTAL(9,E12:E19)</f>
        <v>169221270245</v>
      </c>
      <c r="F11" s="1202">
        <f t="shared" ref="F11:I11" si="3">SUBTOTAL(9,F12:F19)</f>
        <v>0</v>
      </c>
      <c r="G11" s="1202">
        <f t="shared" si="3"/>
        <v>168654713237</v>
      </c>
      <c r="H11" s="1202">
        <f t="shared" si="3"/>
        <v>284778504</v>
      </c>
      <c r="I11" s="1202">
        <f t="shared" si="3"/>
        <v>281778504</v>
      </c>
      <c r="J11" s="1203">
        <f>E11/C11</f>
        <v>1.1281418016333333</v>
      </c>
      <c r="K11" s="1203">
        <f>E11/D11</f>
        <v>1.1281418016333333</v>
      </c>
      <c r="L11" s="1194">
        <f>G10+H10+I10</f>
        <v>5955052729525</v>
      </c>
      <c r="M11" s="1195">
        <f>L11/D10*100</f>
        <v>120.83135966084329</v>
      </c>
    </row>
    <row r="12" spans="1:15" s="1195" customFormat="1" ht="15.6">
      <c r="A12" s="1198"/>
      <c r="B12" s="1208" t="s">
        <v>647</v>
      </c>
      <c r="C12" s="1209">
        <v>138800000000</v>
      </c>
      <c r="D12" s="1209">
        <v>138800000000</v>
      </c>
      <c r="E12" s="1209">
        <f>SUM(F12:I12)</f>
        <v>156998145133</v>
      </c>
      <c r="F12" s="1209">
        <f>CHITIETTHU!F13</f>
        <v>0</v>
      </c>
      <c r="G12" s="1209">
        <f>CHITIETTHU!G13</f>
        <v>156995145133</v>
      </c>
      <c r="H12" s="1209">
        <f>CHITIETTHU!H13</f>
        <v>3000000</v>
      </c>
      <c r="I12" s="1209"/>
      <c r="J12" s="1203">
        <f>E12/C12</f>
        <v>1.1311105557132566</v>
      </c>
      <c r="K12" s="1203">
        <f>E12/D12</f>
        <v>1.1311105557132566</v>
      </c>
      <c r="L12" s="1194">
        <f>10047002068547-G8</f>
        <v>-3471064764203</v>
      </c>
    </row>
    <row r="13" spans="1:15" s="1195" customFormat="1" ht="31.2">
      <c r="A13" s="1198"/>
      <c r="B13" s="1210" t="s">
        <v>648</v>
      </c>
      <c r="C13" s="1209"/>
      <c r="D13" s="1209"/>
      <c r="E13" s="1209">
        <f t="shared" ref="E13:E19" si="4">SUM(F13:I13)</f>
        <v>0</v>
      </c>
      <c r="F13" s="1209"/>
      <c r="G13" s="1209"/>
      <c r="H13" s="1209"/>
      <c r="I13" s="1209"/>
      <c r="J13" s="1203"/>
      <c r="K13" s="1203"/>
      <c r="L13" s="1194">
        <f>5831688169954-H8</f>
        <v>-2905495175753</v>
      </c>
    </row>
    <row r="14" spans="1:15" s="1195" customFormat="1" ht="15.6">
      <c r="A14" s="1198"/>
      <c r="B14" s="1208" t="s">
        <v>649</v>
      </c>
      <c r="C14" s="1209">
        <v>6000000000</v>
      </c>
      <c r="D14" s="1209">
        <v>6000000000</v>
      </c>
      <c r="E14" s="1209">
        <f t="shared" si="4"/>
        <v>6814095380</v>
      </c>
      <c r="F14" s="1209">
        <f>CHITIETTHU!F15</f>
        <v>0</v>
      </c>
      <c r="G14" s="1209">
        <f>CHITIETTHU!G15</f>
        <v>6814095380</v>
      </c>
      <c r="H14" s="1209"/>
      <c r="I14" s="1209"/>
      <c r="J14" s="1203">
        <f>E14/C14</f>
        <v>1.1356825633333334</v>
      </c>
      <c r="K14" s="1203">
        <f>E14/D14</f>
        <v>1.1356825633333334</v>
      </c>
      <c r="L14" s="1194">
        <f>1895197750010-L13</f>
        <v>4800692925763</v>
      </c>
    </row>
    <row r="15" spans="1:15" s="1195" customFormat="1" ht="15.6">
      <c r="A15" s="1198"/>
      <c r="B15" s="1208" t="s">
        <v>650</v>
      </c>
      <c r="C15" s="1209"/>
      <c r="D15" s="1209"/>
      <c r="E15" s="1209">
        <f t="shared" si="4"/>
        <v>0</v>
      </c>
      <c r="F15" s="1209"/>
      <c r="G15" s="1209"/>
      <c r="H15" s="1209"/>
      <c r="I15" s="1209"/>
      <c r="J15" s="1203"/>
      <c r="K15" s="1203"/>
      <c r="L15" s="1194">
        <f>G11+G20</f>
        <v>241718467338</v>
      </c>
    </row>
    <row r="16" spans="1:15" s="1195" customFormat="1" ht="31.2">
      <c r="A16" s="1198"/>
      <c r="B16" s="1210" t="s">
        <v>651</v>
      </c>
      <c r="C16" s="1209"/>
      <c r="D16" s="1209"/>
      <c r="E16" s="1209">
        <f t="shared" si="4"/>
        <v>0</v>
      </c>
      <c r="F16" s="1209"/>
      <c r="G16" s="1209"/>
      <c r="H16" s="1209"/>
      <c r="I16" s="1209"/>
      <c r="J16" s="1203"/>
      <c r="K16" s="1203"/>
      <c r="L16" s="1194">
        <f>255293098649-L15</f>
        <v>13574631311</v>
      </c>
    </row>
    <row r="17" spans="1:12" s="1195" customFormat="1" ht="15.6">
      <c r="A17" s="1198"/>
      <c r="B17" s="1208" t="s">
        <v>652</v>
      </c>
      <c r="C17" s="1209">
        <v>5200000000</v>
      </c>
      <c r="D17" s="1209">
        <v>5200000000</v>
      </c>
      <c r="E17" s="1209">
        <f t="shared" si="4"/>
        <v>5409029732</v>
      </c>
      <c r="F17" s="1209"/>
      <c r="G17" s="1209">
        <f>CHITIETTHU!G18</f>
        <v>4845472724</v>
      </c>
      <c r="H17" s="1209">
        <f>CHITIETTHU!H18</f>
        <v>281778504</v>
      </c>
      <c r="I17" s="1209">
        <f>CHITIETTHU!I18</f>
        <v>281778504</v>
      </c>
      <c r="J17" s="1203">
        <f>E17/C17</f>
        <v>1.0401980253846155</v>
      </c>
      <c r="K17" s="1203">
        <f>E17/D17</f>
        <v>1.0401980253846155</v>
      </c>
      <c r="L17" s="1194"/>
    </row>
    <row r="18" spans="1:12" s="1195" customFormat="1" ht="15.6">
      <c r="A18" s="1198"/>
      <c r="B18" s="1210" t="s">
        <v>653</v>
      </c>
      <c r="C18" s="1209"/>
      <c r="D18" s="1209"/>
      <c r="E18" s="1209">
        <f t="shared" si="4"/>
        <v>0</v>
      </c>
      <c r="F18" s="1209"/>
      <c r="G18" s="1209"/>
      <c r="H18" s="1209"/>
      <c r="I18" s="1209"/>
      <c r="J18" s="1203"/>
      <c r="K18" s="1203"/>
      <c r="L18" s="1194"/>
    </row>
    <row r="19" spans="1:12" s="1195" customFormat="1" ht="15.6">
      <c r="A19" s="1198"/>
      <c r="B19" s="1211" t="s">
        <v>803</v>
      </c>
      <c r="C19" s="1209"/>
      <c r="D19" s="1209"/>
      <c r="E19" s="1209">
        <f t="shared" si="4"/>
        <v>0</v>
      </c>
      <c r="F19" s="1209"/>
      <c r="G19" s="1209"/>
      <c r="H19" s="1209"/>
      <c r="I19" s="1209"/>
      <c r="J19" s="1203"/>
      <c r="K19" s="1203"/>
      <c r="L19" s="1194"/>
    </row>
    <row r="20" spans="1:12" s="1195" customFormat="1" ht="31.2">
      <c r="A20" s="1196">
        <v>2</v>
      </c>
      <c r="B20" s="1204" t="s">
        <v>654</v>
      </c>
      <c r="C20" s="1202">
        <f>SUBTOTAL(9,C21:C26)</f>
        <v>106000000000</v>
      </c>
      <c r="D20" s="1202">
        <f>SUBTOTAL(9,D21:D26)</f>
        <v>106000000000</v>
      </c>
      <c r="E20" s="1202">
        <f>SUBTOTAL(9,E21:E26)</f>
        <v>78695031238</v>
      </c>
      <c r="F20" s="1202">
        <f t="shared" ref="F20:I20" si="5">SUBTOTAL(9,F21:F26)</f>
        <v>0</v>
      </c>
      <c r="G20" s="1202">
        <f t="shared" si="5"/>
        <v>73063754101</v>
      </c>
      <c r="H20" s="1202">
        <f t="shared" si="5"/>
        <v>5630070237</v>
      </c>
      <c r="I20" s="1202">
        <f t="shared" si="5"/>
        <v>1206900</v>
      </c>
      <c r="J20" s="1203">
        <f>E20/C20</f>
        <v>0.74240595507547169</v>
      </c>
      <c r="K20" s="1203">
        <f>E20/D20</f>
        <v>0.74240595507547169</v>
      </c>
      <c r="L20" s="1194"/>
    </row>
    <row r="21" spans="1:12" s="1195" customFormat="1" ht="15.6">
      <c r="A21" s="1198"/>
      <c r="B21" s="1208" t="s">
        <v>647</v>
      </c>
      <c r="C21" s="1209">
        <v>61000000000</v>
      </c>
      <c r="D21" s="1209">
        <f>C21</f>
        <v>61000000000</v>
      </c>
      <c r="E21" s="1209">
        <f>SUM(F21:I21)</f>
        <v>47301251100</v>
      </c>
      <c r="F21" s="1209"/>
      <c r="G21" s="1209">
        <f>CHITIETTHU!G21</f>
        <v>44166169675</v>
      </c>
      <c r="H21" s="1209">
        <f>CHITIETTHU!H21</f>
        <v>3135081425</v>
      </c>
      <c r="I21" s="1209">
        <f>CHITIETTHU!I21</f>
        <v>0</v>
      </c>
      <c r="J21" s="1203">
        <f>E21/C21</f>
        <v>0.7754303459016394</v>
      </c>
      <c r="K21" s="1203">
        <f>E21/D21</f>
        <v>0.7754303459016394</v>
      </c>
      <c r="L21" s="1194"/>
    </row>
    <row r="22" spans="1:12" s="1195" customFormat="1" ht="15.6">
      <c r="A22" s="1198"/>
      <c r="B22" s="1208" t="s">
        <v>649</v>
      </c>
      <c r="C22" s="1209">
        <v>18500000000</v>
      </c>
      <c r="D22" s="1209">
        <f>C22</f>
        <v>18500000000</v>
      </c>
      <c r="E22" s="1209">
        <f t="shared" ref="E22:E25" si="6">SUM(F22:I22)</f>
        <v>12181964461</v>
      </c>
      <c r="F22" s="1209"/>
      <c r="G22" s="1209">
        <f>CHITIETTHU!G22</f>
        <v>9688182549</v>
      </c>
      <c r="H22" s="1209">
        <f>CHITIETTHU!H22</f>
        <v>2493781912</v>
      </c>
      <c r="I22" s="1209">
        <f>CHITIETTHU!I22</f>
        <v>0</v>
      </c>
      <c r="J22" s="1203">
        <f>E22/C22</f>
        <v>0.65848456545945944</v>
      </c>
      <c r="K22" s="1203">
        <f>E22/D22</f>
        <v>0.65848456545945944</v>
      </c>
      <c r="L22" s="1194"/>
    </row>
    <row r="23" spans="1:12" s="1195" customFormat="1" ht="15.6">
      <c r="A23" s="1198"/>
      <c r="B23" s="1208" t="s">
        <v>650</v>
      </c>
      <c r="C23" s="1209">
        <v>26000000000</v>
      </c>
      <c r="D23" s="1209">
        <f>C23</f>
        <v>26000000000</v>
      </c>
      <c r="E23" s="1209">
        <f t="shared" si="6"/>
        <v>18516681214</v>
      </c>
      <c r="F23" s="1209"/>
      <c r="G23" s="1209">
        <f>CHITIETTHU!G23</f>
        <v>18516681214</v>
      </c>
      <c r="H23" s="1209"/>
      <c r="I23" s="1209"/>
      <c r="J23" s="1203">
        <f>E23/C23</f>
        <v>0.71218004669230772</v>
      </c>
      <c r="K23" s="1203">
        <f>E23/D23</f>
        <v>0.71218004669230772</v>
      </c>
      <c r="L23" s="1194"/>
    </row>
    <row r="24" spans="1:12" s="1195" customFormat="1" ht="31.2">
      <c r="A24" s="1198"/>
      <c r="B24" s="1210" t="s">
        <v>651</v>
      </c>
      <c r="C24" s="1209"/>
      <c r="D24" s="1209"/>
      <c r="E24" s="1209">
        <f t="shared" si="6"/>
        <v>0</v>
      </c>
      <c r="F24" s="1209"/>
      <c r="G24" s="1209"/>
      <c r="H24" s="1209"/>
      <c r="I24" s="1209"/>
      <c r="J24" s="1203"/>
      <c r="K24" s="1203"/>
      <c r="L24" s="1194"/>
    </row>
    <row r="25" spans="1:12" s="1195" customFormat="1" ht="15.6">
      <c r="A25" s="1198"/>
      <c r="B25" s="1208" t="s">
        <v>652</v>
      </c>
      <c r="C25" s="1209">
        <v>500000000</v>
      </c>
      <c r="D25" s="1209">
        <f>C25</f>
        <v>500000000</v>
      </c>
      <c r="E25" s="1209">
        <f t="shared" si="6"/>
        <v>695134463</v>
      </c>
      <c r="F25" s="1209"/>
      <c r="G25" s="1209">
        <f>CHITIETTHU!G25</f>
        <v>692720663</v>
      </c>
      <c r="H25" s="1209">
        <f>CHITIETTHU!H25</f>
        <v>1206900</v>
      </c>
      <c r="I25" s="1209">
        <f>CHITIETTHU!I25</f>
        <v>1206900</v>
      </c>
      <c r="J25" s="1203">
        <f>E25/C25</f>
        <v>1.3902689260000001</v>
      </c>
      <c r="K25" s="1203">
        <f>E25/D25</f>
        <v>1.3902689260000001</v>
      </c>
      <c r="L25" s="1194"/>
    </row>
    <row r="26" spans="1:12" s="1195" customFormat="1" ht="15.6">
      <c r="A26" s="1198"/>
      <c r="B26" s="1211" t="s">
        <v>804</v>
      </c>
      <c r="C26" s="1209"/>
      <c r="D26" s="1209"/>
      <c r="E26" s="1209">
        <f t="shared" ref="E26" si="7">SUM(F26:I26)</f>
        <v>0</v>
      </c>
      <c r="F26" s="1209"/>
      <c r="G26" s="1209"/>
      <c r="H26" s="1209"/>
      <c r="I26" s="1209"/>
      <c r="J26" s="1203"/>
      <c r="K26" s="1203"/>
      <c r="L26" s="1194"/>
    </row>
    <row r="27" spans="1:12" s="1195" customFormat="1" ht="31.2">
      <c r="A27" s="1196">
        <v>3</v>
      </c>
      <c r="B27" s="1204" t="s">
        <v>655</v>
      </c>
      <c r="C27" s="1202">
        <f t="shared" ref="C27:D27" si="8">SUBTOTAL(9,C28:C39)</f>
        <v>70000000000</v>
      </c>
      <c r="D27" s="1202">
        <f t="shared" si="8"/>
        <v>70000000000</v>
      </c>
      <c r="E27" s="1202">
        <f t="shared" ref="E27:I27" si="9">SUBTOTAL(9,E28:E39)</f>
        <v>116924295268</v>
      </c>
      <c r="F27" s="1202">
        <f t="shared" si="9"/>
        <v>0</v>
      </c>
      <c r="G27" s="1202">
        <f t="shared" si="9"/>
        <v>116913433463</v>
      </c>
      <c r="H27" s="1202">
        <f t="shared" si="9"/>
        <v>10861805</v>
      </c>
      <c r="I27" s="1202">
        <f t="shared" si="9"/>
        <v>0</v>
      </c>
      <c r="J27" s="1203">
        <f>E27/C27</f>
        <v>1.6703470752571428</v>
      </c>
      <c r="K27" s="1203">
        <f>E27/D27</f>
        <v>1.6703470752571428</v>
      </c>
      <c r="L27" s="1194">
        <v>3500000</v>
      </c>
    </row>
    <row r="28" spans="1:12" s="1195" customFormat="1" ht="15.6">
      <c r="A28" s="1198"/>
      <c r="B28" s="1208" t="s">
        <v>647</v>
      </c>
      <c r="C28" s="1209">
        <v>42000000000</v>
      </c>
      <c r="D28" s="1209">
        <f>C28</f>
        <v>42000000000</v>
      </c>
      <c r="E28" s="1209">
        <f t="shared" ref="E28" si="10">SUM(F28:I28)</f>
        <v>79397325510</v>
      </c>
      <c r="F28" s="1209">
        <f>CHITIETTHU!F27</f>
        <v>0</v>
      </c>
      <c r="G28" s="1209">
        <f>CHITIETTHU!G27</f>
        <v>79386463705</v>
      </c>
      <c r="H28" s="1209">
        <f>CHITIETTHU!H27</f>
        <v>10861805</v>
      </c>
      <c r="I28" s="1209"/>
      <c r="J28" s="1203">
        <f>E28/C28</f>
        <v>1.8904125121428572</v>
      </c>
      <c r="K28" s="1203">
        <f>E28/D28</f>
        <v>1.8904125121428572</v>
      </c>
      <c r="L28" s="1194"/>
    </row>
    <row r="29" spans="1:12" s="1195" customFormat="1" ht="31.2">
      <c r="A29" s="1198"/>
      <c r="B29" s="1210" t="s">
        <v>656</v>
      </c>
      <c r="C29" s="1209"/>
      <c r="D29" s="1209"/>
      <c r="E29" s="1209"/>
      <c r="F29" s="1209"/>
      <c r="G29" s="1209"/>
      <c r="H29" s="1209"/>
      <c r="I29" s="1209"/>
      <c r="J29" s="1203"/>
      <c r="K29" s="1203"/>
      <c r="L29" s="1194"/>
    </row>
    <row r="30" spans="1:12" s="1195" customFormat="1" ht="15.6">
      <c r="A30" s="1198"/>
      <c r="B30" s="1208" t="s">
        <v>649</v>
      </c>
      <c r="C30" s="1209">
        <v>12000000000</v>
      </c>
      <c r="D30" s="1209">
        <f>C30</f>
        <v>12000000000</v>
      </c>
      <c r="E30" s="1209">
        <f t="shared" ref="E30:E38" si="11">SUM(F30:I30)</f>
        <v>22436937295</v>
      </c>
      <c r="F30" s="1209">
        <f>CHITIETTHU!F29</f>
        <v>0</v>
      </c>
      <c r="G30" s="1209">
        <f>CHITIETTHU!G29</f>
        <v>22436937295</v>
      </c>
      <c r="H30" s="1209"/>
      <c r="I30" s="1209"/>
      <c r="J30" s="1203">
        <f>E30/C30</f>
        <v>1.8697447745833333</v>
      </c>
      <c r="K30" s="1203">
        <f>E30/D30</f>
        <v>1.8697447745833333</v>
      </c>
      <c r="L30" s="1194"/>
    </row>
    <row r="31" spans="1:12" s="1195" customFormat="1" ht="31.2">
      <c r="A31" s="1198"/>
      <c r="B31" s="1210" t="s">
        <v>657</v>
      </c>
      <c r="C31" s="1209"/>
      <c r="D31" s="1209"/>
      <c r="E31" s="1209">
        <f t="shared" si="11"/>
        <v>0</v>
      </c>
      <c r="F31" s="1209"/>
      <c r="G31" s="1209"/>
      <c r="H31" s="1209"/>
      <c r="I31" s="1209"/>
      <c r="J31" s="1203"/>
      <c r="K31" s="1203"/>
      <c r="L31" s="1194"/>
    </row>
    <row r="32" spans="1:12" s="1195" customFormat="1" ht="15.6">
      <c r="A32" s="1198"/>
      <c r="B32" s="1208" t="s">
        <v>658</v>
      </c>
      <c r="C32" s="1209"/>
      <c r="D32" s="1209"/>
      <c r="E32" s="1209">
        <f t="shared" si="11"/>
        <v>0</v>
      </c>
      <c r="F32" s="1209"/>
      <c r="G32" s="1209"/>
      <c r="H32" s="1209"/>
      <c r="I32" s="1209"/>
      <c r="J32" s="1203"/>
      <c r="K32" s="1203"/>
      <c r="L32" s="1194"/>
    </row>
    <row r="33" spans="1:12" s="1195" customFormat="1" ht="15.6">
      <c r="A33" s="1198"/>
      <c r="B33" s="1208" t="s">
        <v>650</v>
      </c>
      <c r="C33" s="1209"/>
      <c r="D33" s="1209"/>
      <c r="E33" s="1209">
        <f t="shared" si="11"/>
        <v>0</v>
      </c>
      <c r="F33" s="1209"/>
      <c r="G33" s="1209"/>
      <c r="H33" s="1209"/>
      <c r="I33" s="1209"/>
      <c r="J33" s="1203"/>
      <c r="K33" s="1203"/>
      <c r="L33" s="1194"/>
    </row>
    <row r="34" spans="1:12" s="1195" customFormat="1" ht="31.2">
      <c r="A34" s="1198"/>
      <c r="B34" s="1210" t="s">
        <v>659</v>
      </c>
      <c r="C34" s="1209"/>
      <c r="D34" s="1209"/>
      <c r="E34" s="1209">
        <f t="shared" si="11"/>
        <v>0</v>
      </c>
      <c r="F34" s="1209"/>
      <c r="G34" s="1209"/>
      <c r="H34" s="1209"/>
      <c r="I34" s="1209"/>
      <c r="J34" s="1203"/>
      <c r="K34" s="1203"/>
      <c r="L34" s="1194"/>
    </row>
    <row r="35" spans="1:12" s="1195" customFormat="1" ht="15.6">
      <c r="A35" s="1198"/>
      <c r="B35" s="1208" t="s">
        <v>652</v>
      </c>
      <c r="C35" s="1209">
        <v>16000000000</v>
      </c>
      <c r="D35" s="1209">
        <f>C35</f>
        <v>16000000000</v>
      </c>
      <c r="E35" s="1209">
        <f t="shared" si="11"/>
        <v>15090032463</v>
      </c>
      <c r="F35" s="1209"/>
      <c r="G35" s="1209">
        <f>CHITIETTHU!G34</f>
        <v>15090032463</v>
      </c>
      <c r="H35" s="1209"/>
      <c r="I35" s="1209"/>
      <c r="J35" s="1203"/>
      <c r="K35" s="1203"/>
      <c r="L35" s="1194"/>
    </row>
    <row r="36" spans="1:12" s="1195" customFormat="1" ht="15.6">
      <c r="A36" s="1198"/>
      <c r="B36" s="1210" t="s">
        <v>653</v>
      </c>
      <c r="C36" s="1209"/>
      <c r="D36" s="1209"/>
      <c r="E36" s="1209">
        <f t="shared" si="11"/>
        <v>0</v>
      </c>
      <c r="F36" s="1209"/>
      <c r="G36" s="1209"/>
      <c r="H36" s="1209"/>
      <c r="I36" s="1209"/>
      <c r="J36" s="1203"/>
      <c r="K36" s="1203"/>
      <c r="L36" s="1194"/>
    </row>
    <row r="37" spans="1:12" s="1195" customFormat="1" ht="15.6">
      <c r="A37" s="1198"/>
      <c r="B37" s="1208" t="s">
        <v>660</v>
      </c>
      <c r="C37" s="1209"/>
      <c r="D37" s="1209"/>
      <c r="E37" s="1209">
        <f t="shared" si="11"/>
        <v>0</v>
      </c>
      <c r="F37" s="1209"/>
      <c r="G37" s="1209"/>
      <c r="H37" s="1209"/>
      <c r="I37" s="1209"/>
      <c r="J37" s="1203"/>
      <c r="K37" s="1203"/>
      <c r="L37" s="1194"/>
    </row>
    <row r="38" spans="1:12" s="1195" customFormat="1" ht="31.2">
      <c r="A38" s="1198"/>
      <c r="B38" s="1210" t="s">
        <v>656</v>
      </c>
      <c r="C38" s="1209"/>
      <c r="D38" s="1209"/>
      <c r="E38" s="1209">
        <f t="shared" si="11"/>
        <v>0</v>
      </c>
      <c r="F38" s="1209"/>
      <c r="G38" s="1209"/>
      <c r="H38" s="1209"/>
      <c r="I38" s="1209"/>
      <c r="J38" s="1203"/>
      <c r="K38" s="1203"/>
      <c r="L38" s="1194"/>
    </row>
    <row r="39" spans="1:12" s="1195" customFormat="1" ht="15.6">
      <c r="A39" s="1198"/>
      <c r="B39" s="1211" t="s">
        <v>804</v>
      </c>
      <c r="C39" s="1209"/>
      <c r="D39" s="1209"/>
      <c r="E39" s="1209">
        <f t="shared" ref="E39" si="12">SUM(F39:I39)</f>
        <v>0</v>
      </c>
      <c r="F39" s="1209"/>
      <c r="G39" s="1209"/>
      <c r="H39" s="1209"/>
      <c r="I39" s="1209"/>
      <c r="J39" s="1203"/>
      <c r="K39" s="1203"/>
      <c r="L39" s="1194"/>
    </row>
    <row r="40" spans="1:12" s="1195" customFormat="1" ht="15.6">
      <c r="A40" s="1196">
        <v>4</v>
      </c>
      <c r="B40" s="1204" t="s">
        <v>661</v>
      </c>
      <c r="C40" s="1202">
        <f>SUBTOTAL(9,C41:C47)</f>
        <v>580000000000</v>
      </c>
      <c r="D40" s="1202">
        <f>SUBTOTAL(9,D41:D47)</f>
        <v>580000000000</v>
      </c>
      <c r="E40" s="1202">
        <f>SUBTOTAL(9,E41:E47)</f>
        <v>697258942952</v>
      </c>
      <c r="F40" s="1202">
        <f t="shared" ref="F40:I40" si="13">SUBTOTAL(9,F41:F47)</f>
        <v>163000</v>
      </c>
      <c r="G40" s="1202">
        <f t="shared" si="13"/>
        <v>384156940749</v>
      </c>
      <c r="H40" s="1202">
        <f t="shared" si="13"/>
        <v>293111052789</v>
      </c>
      <c r="I40" s="1202">
        <f t="shared" si="13"/>
        <v>19990786414</v>
      </c>
      <c r="J40" s="1203">
        <f>E40/C40</f>
        <v>1.2021705912965517</v>
      </c>
      <c r="K40" s="1203">
        <f>E40/D40</f>
        <v>1.2021705912965517</v>
      </c>
      <c r="L40" s="1194"/>
    </row>
    <row r="41" spans="1:12" s="1195" customFormat="1" ht="15.6">
      <c r="A41" s="1198"/>
      <c r="B41" s="1208" t="s">
        <v>647</v>
      </c>
      <c r="C41" s="1209">
        <v>429000000000</v>
      </c>
      <c r="D41" s="1209">
        <f>C41</f>
        <v>429000000000</v>
      </c>
      <c r="E41" s="1209">
        <f>SUM(F41:I41)</f>
        <v>507330236106</v>
      </c>
      <c r="F41" s="1209"/>
      <c r="G41" s="1209">
        <f>CHITIETTHU!G39</f>
        <v>264583824387</v>
      </c>
      <c r="H41" s="1209">
        <f>CHITIETTHU!H39</f>
        <v>242746411719</v>
      </c>
      <c r="I41" s="1209"/>
      <c r="J41" s="1203">
        <f>E41/C41</f>
        <v>1.182587962951049</v>
      </c>
      <c r="K41" s="1203">
        <f>E41/D41</f>
        <v>1.182587962951049</v>
      </c>
      <c r="L41" s="1194"/>
    </row>
    <row r="42" spans="1:12" s="1195" customFormat="1" ht="15.6">
      <c r="A42" s="1198"/>
      <c r="B42" s="1208" t="s">
        <v>649</v>
      </c>
      <c r="C42" s="1209">
        <v>60000000000</v>
      </c>
      <c r="D42" s="1209">
        <f t="shared" ref="D42:D46" si="14">C42</f>
        <v>60000000000</v>
      </c>
      <c r="E42" s="1209">
        <f t="shared" ref="E42:E81" si="15">SUM(F42:I42)</f>
        <v>88651040305</v>
      </c>
      <c r="F42" s="1209">
        <f>CHITIETTHU!F40</f>
        <v>163000</v>
      </c>
      <c r="G42" s="1209">
        <f>CHITIETTHU!G40</f>
        <v>61038914918</v>
      </c>
      <c r="H42" s="1209">
        <f>CHITIETTHU!H40</f>
        <v>27611962387</v>
      </c>
      <c r="I42" s="1209"/>
      <c r="J42" s="1203">
        <f>E42/C42</f>
        <v>1.4775173384166667</v>
      </c>
      <c r="K42" s="1203">
        <f>E42/D42</f>
        <v>1.4775173384166667</v>
      </c>
      <c r="L42" s="1194"/>
    </row>
    <row r="43" spans="1:12" s="1195" customFormat="1" ht="15.6">
      <c r="A43" s="1198"/>
      <c r="B43" s="1208" t="s">
        <v>650</v>
      </c>
      <c r="C43" s="1209">
        <v>3000000000</v>
      </c>
      <c r="D43" s="1209">
        <f t="shared" si="14"/>
        <v>3000000000</v>
      </c>
      <c r="E43" s="1209">
        <f t="shared" si="15"/>
        <v>4218257232</v>
      </c>
      <c r="F43" s="1209">
        <f>CHITIETTHU!F41</f>
        <v>0</v>
      </c>
      <c r="G43" s="1209">
        <f>CHITIETTHU!G41</f>
        <v>3983469743</v>
      </c>
      <c r="H43" s="1209">
        <f>CHITIETTHU!H41</f>
        <v>234787489</v>
      </c>
      <c r="I43" s="1209"/>
      <c r="J43" s="1203">
        <f>E43/C43</f>
        <v>1.4060857440000001</v>
      </c>
      <c r="K43" s="1203">
        <f>E43/D43</f>
        <v>1.4060857440000001</v>
      </c>
      <c r="L43" s="1194"/>
    </row>
    <row r="44" spans="1:12" s="1195" customFormat="1" ht="31.2">
      <c r="A44" s="1198"/>
      <c r="B44" s="1210" t="s">
        <v>662</v>
      </c>
      <c r="C44" s="1209"/>
      <c r="D44" s="1209">
        <f t="shared" si="14"/>
        <v>0</v>
      </c>
      <c r="E44" s="1209">
        <f t="shared" si="15"/>
        <v>0</v>
      </c>
      <c r="F44" s="1209"/>
      <c r="G44" s="1209"/>
      <c r="H44" s="1209"/>
      <c r="I44" s="1209"/>
      <c r="J44" s="1203"/>
      <c r="K44" s="1203"/>
      <c r="L44" s="1194"/>
    </row>
    <row r="45" spans="1:12" s="1195" customFormat="1" ht="15.6">
      <c r="A45" s="1198"/>
      <c r="B45" s="1208" t="s">
        <v>725</v>
      </c>
      <c r="C45" s="1209"/>
      <c r="D45" s="1209"/>
      <c r="E45" s="1209">
        <f t="shared" si="15"/>
        <v>0</v>
      </c>
      <c r="F45" s="1209"/>
      <c r="G45" s="1209"/>
      <c r="H45" s="1209"/>
      <c r="I45" s="1209"/>
      <c r="J45" s="1203"/>
      <c r="K45" s="1203"/>
      <c r="L45" s="1194"/>
    </row>
    <row r="46" spans="1:12" s="1195" customFormat="1" ht="15.6">
      <c r="A46" s="1198"/>
      <c r="B46" s="1208" t="s">
        <v>652</v>
      </c>
      <c r="C46" s="1209">
        <v>88000000000</v>
      </c>
      <c r="D46" s="1209">
        <f t="shared" si="14"/>
        <v>88000000000</v>
      </c>
      <c r="E46" s="1209">
        <f t="shared" si="15"/>
        <v>97059409309</v>
      </c>
      <c r="F46" s="1209"/>
      <c r="G46" s="1209">
        <f>CHITIETTHU!G43</f>
        <v>54550731701</v>
      </c>
      <c r="H46" s="1209">
        <f>CHITIETTHU!H43</f>
        <v>22517891194</v>
      </c>
      <c r="I46" s="1209">
        <f>CHITIETTHU!I43</f>
        <v>19990786414</v>
      </c>
      <c r="J46" s="1203">
        <f>E46/C46</f>
        <v>1.1029478330568181</v>
      </c>
      <c r="K46" s="1203">
        <f>E46/D46</f>
        <v>1.1029478330568181</v>
      </c>
      <c r="L46" s="1194"/>
    </row>
    <row r="47" spans="1:12" s="1195" customFormat="1" ht="15.6">
      <c r="A47" s="1198"/>
      <c r="B47" s="1208" t="s">
        <v>723</v>
      </c>
      <c r="C47" s="1209"/>
      <c r="D47" s="1209"/>
      <c r="E47" s="1209">
        <f t="shared" si="15"/>
        <v>0</v>
      </c>
      <c r="F47" s="1209"/>
      <c r="G47" s="1209"/>
      <c r="H47" s="1209"/>
      <c r="I47" s="1209"/>
      <c r="J47" s="1203"/>
      <c r="K47" s="1203"/>
      <c r="L47" s="1194"/>
    </row>
    <row r="48" spans="1:12" s="1214" customFormat="1" ht="15.6">
      <c r="A48" s="1196">
        <v>5</v>
      </c>
      <c r="B48" s="1204" t="s">
        <v>196</v>
      </c>
      <c r="C48" s="1212">
        <v>300000000000</v>
      </c>
      <c r="D48" s="1212">
        <f t="shared" ref="D48:D92" si="16">C48</f>
        <v>300000000000</v>
      </c>
      <c r="E48" s="1212">
        <f t="shared" si="15"/>
        <v>353268726809</v>
      </c>
      <c r="F48" s="1212"/>
      <c r="G48" s="1212"/>
      <c r="H48" s="1212">
        <f>CHITIETTHU!H44</f>
        <v>327329778719</v>
      </c>
      <c r="I48" s="1212">
        <f>CHITIETTHU!I44</f>
        <v>25938948090</v>
      </c>
      <c r="J48" s="1203">
        <f>E48/C48</f>
        <v>1.1775624226966668</v>
      </c>
      <c r="K48" s="1203">
        <f>E48/D48</f>
        <v>1.1775624226966668</v>
      </c>
      <c r="L48" s="1213"/>
    </row>
    <row r="49" spans="1:12" s="1214" customFormat="1" ht="15.6">
      <c r="A49" s="1196">
        <v>6</v>
      </c>
      <c r="B49" s="1204" t="s">
        <v>194</v>
      </c>
      <c r="C49" s="1212"/>
      <c r="D49" s="1212">
        <f t="shared" si="16"/>
        <v>0</v>
      </c>
      <c r="E49" s="1212">
        <f t="shared" si="15"/>
        <v>0</v>
      </c>
      <c r="F49" s="1212"/>
      <c r="G49" s="1212"/>
      <c r="H49" s="1212"/>
      <c r="I49" s="1212"/>
      <c r="J49" s="1215"/>
      <c r="K49" s="1215"/>
      <c r="L49" s="1213"/>
    </row>
    <row r="50" spans="1:12" s="1214" customFormat="1" ht="15.6">
      <c r="A50" s="1196">
        <v>7</v>
      </c>
      <c r="B50" s="1204" t="s">
        <v>428</v>
      </c>
      <c r="C50" s="1212">
        <v>6000000000</v>
      </c>
      <c r="D50" s="1212">
        <f>C50</f>
        <v>6000000000</v>
      </c>
      <c r="E50" s="1212">
        <f t="shared" si="15"/>
        <v>7152035406</v>
      </c>
      <c r="F50" s="1212"/>
      <c r="G50" s="1212"/>
      <c r="H50" s="1212">
        <f>CHITIETTHU!H46</f>
        <v>2145610113</v>
      </c>
      <c r="I50" s="1212">
        <f>CHITIETTHU!I46</f>
        <v>5006425293</v>
      </c>
      <c r="J50" s="1203">
        <f t="shared" ref="J50:J55" si="17">E50/C50</f>
        <v>1.1920059009999999</v>
      </c>
      <c r="K50" s="1203">
        <f>E50/D50</f>
        <v>1.1920059009999999</v>
      </c>
      <c r="L50" s="1213"/>
    </row>
    <row r="51" spans="1:12" s="1214" customFormat="1" ht="15.6">
      <c r="A51" s="1196">
        <v>8</v>
      </c>
      <c r="B51" s="1204" t="s">
        <v>195</v>
      </c>
      <c r="C51" s="1212">
        <v>165000000000</v>
      </c>
      <c r="D51" s="1212">
        <f t="shared" si="16"/>
        <v>165000000000</v>
      </c>
      <c r="E51" s="1212">
        <f>SUM(F51:I51)</f>
        <v>189538280989</v>
      </c>
      <c r="F51" s="1212">
        <f>CHITIETTHU!F47</f>
        <v>0</v>
      </c>
      <c r="G51" s="1212">
        <f>CHITIETTHU!G47</f>
        <v>79545918179</v>
      </c>
      <c r="H51" s="1212">
        <f>CHITIETTHU!H47</f>
        <v>109992362810</v>
      </c>
      <c r="I51" s="1212"/>
      <c r="J51" s="1203">
        <f t="shared" si="17"/>
        <v>1.1487168544787878</v>
      </c>
      <c r="K51" s="1203">
        <f>E51/D51</f>
        <v>1.1487168544787878</v>
      </c>
      <c r="L51" s="1213"/>
    </row>
    <row r="52" spans="1:12" s="1214" customFormat="1" ht="15.6">
      <c r="A52" s="1196">
        <v>9</v>
      </c>
      <c r="B52" s="1204" t="s">
        <v>546</v>
      </c>
      <c r="C52" s="1212">
        <f>SUBTOTAL(9,C53:C54)</f>
        <v>380000000000</v>
      </c>
      <c r="D52" s="1212">
        <f>SUBTOTAL(9,D53:D54)</f>
        <v>380000000000</v>
      </c>
      <c r="E52" s="1202">
        <f t="shared" ref="E52:I52" si="18">SUBTOTAL(9,E53:E54)</f>
        <v>393773620877</v>
      </c>
      <c r="F52" s="1202">
        <f>SUBTOTAL(9,F53:F54)</f>
        <v>247289833911</v>
      </c>
      <c r="G52" s="1202">
        <f t="shared" si="18"/>
        <v>146483786966</v>
      </c>
      <c r="H52" s="1202">
        <f t="shared" si="18"/>
        <v>0</v>
      </c>
      <c r="I52" s="1202">
        <f t="shared" si="18"/>
        <v>0</v>
      </c>
      <c r="J52" s="1203">
        <f t="shared" si="17"/>
        <v>1.0362463707289473</v>
      </c>
      <c r="K52" s="1203">
        <f>E52/D52</f>
        <v>1.0362463707289473</v>
      </c>
      <c r="L52" s="1213"/>
    </row>
    <row r="53" spans="1:12" s="1220" customFormat="1" ht="15.6">
      <c r="A53" s="1216"/>
      <c r="B53" s="1210" t="s">
        <v>663</v>
      </c>
      <c r="C53" s="1217">
        <v>238600000000</v>
      </c>
      <c r="D53" s="1217">
        <f>C53</f>
        <v>238600000000</v>
      </c>
      <c r="E53" s="1217">
        <f t="shared" si="15"/>
        <v>393596986855</v>
      </c>
      <c r="F53" s="1217">
        <f>CHITIETTHU!F49</f>
        <v>247289833911</v>
      </c>
      <c r="G53" s="1217">
        <f>CHITIETTHU!G49</f>
        <v>146307152944</v>
      </c>
      <c r="H53" s="1217"/>
      <c r="I53" s="1217"/>
      <c r="J53" s="1218">
        <f t="shared" si="17"/>
        <v>1.6496101712279967</v>
      </c>
      <c r="K53" s="1218"/>
      <c r="L53" s="1219"/>
    </row>
    <row r="54" spans="1:12" s="1220" customFormat="1" ht="15.6">
      <c r="A54" s="1216"/>
      <c r="B54" s="1210" t="s">
        <v>664</v>
      </c>
      <c r="C54" s="1217">
        <v>141400000000</v>
      </c>
      <c r="D54" s="1217">
        <f>C54</f>
        <v>141400000000</v>
      </c>
      <c r="E54" s="1217">
        <f t="shared" si="15"/>
        <v>176634022</v>
      </c>
      <c r="F54" s="1217">
        <f>CHITIETTHU!F50</f>
        <v>0</v>
      </c>
      <c r="G54" s="1217">
        <f>CHITIETTHU!G50</f>
        <v>176634022</v>
      </c>
      <c r="H54" s="1217">
        <f>CHITIETTHU!H50</f>
        <v>0</v>
      </c>
      <c r="I54" s="1217"/>
      <c r="J54" s="1218">
        <f t="shared" si="17"/>
        <v>1.2491797878359265E-3</v>
      </c>
      <c r="K54" s="1218"/>
      <c r="L54" s="1219">
        <v>767657448</v>
      </c>
    </row>
    <row r="55" spans="1:12" s="1214" customFormat="1" ht="15.6">
      <c r="A55" s="1196">
        <v>10</v>
      </c>
      <c r="B55" s="1204" t="s">
        <v>638</v>
      </c>
      <c r="C55" s="1202">
        <f>SUBTOTAL(9,C56:C57)</f>
        <v>228400000000</v>
      </c>
      <c r="D55" s="1202">
        <f>SUBTOTAL(9,D56:D57)</f>
        <v>228400000000</v>
      </c>
      <c r="E55" s="1202">
        <f>SUBTOTAL(9,E56:E58)-E58</f>
        <v>244787055070</v>
      </c>
      <c r="F55" s="1202">
        <f t="shared" ref="F55:I55" si="19">SUBTOTAL(9,F56:F58)-F58</f>
        <v>36668129471</v>
      </c>
      <c r="G55" s="1202">
        <f t="shared" si="19"/>
        <v>148569505854</v>
      </c>
      <c r="H55" s="1202">
        <f t="shared" si="19"/>
        <v>27409617288</v>
      </c>
      <c r="I55" s="1202">
        <f t="shared" si="19"/>
        <v>32139802457</v>
      </c>
      <c r="J55" s="1203">
        <f t="shared" si="17"/>
        <v>1.0717471763134852</v>
      </c>
      <c r="K55" s="1203">
        <f>E55/D55</f>
        <v>1.0717471763134852</v>
      </c>
      <c r="L55" s="1213">
        <v>292834734</v>
      </c>
    </row>
    <row r="56" spans="1:12" s="1195" customFormat="1" ht="31.2">
      <c r="A56" s="1198"/>
      <c r="B56" s="1210" t="s">
        <v>665</v>
      </c>
      <c r="C56" s="1209">
        <v>38400000000</v>
      </c>
      <c r="D56" s="1209">
        <f>C56</f>
        <v>38400000000</v>
      </c>
      <c r="E56" s="1209">
        <f t="shared" si="15"/>
        <v>39604822016</v>
      </c>
      <c r="F56" s="1209">
        <f>CHITIETTHU!F52</f>
        <v>36668129471</v>
      </c>
      <c r="G56" s="1209">
        <f>CHITIETTHU!G52</f>
        <v>816738492</v>
      </c>
      <c r="H56" s="1209">
        <f>CHITIETTHU!H52</f>
        <v>795607747</v>
      </c>
      <c r="I56" s="1209">
        <f>CHITIETTHU!I52</f>
        <v>1324346306</v>
      </c>
      <c r="J56" s="1203"/>
      <c r="K56" s="1203"/>
      <c r="L56" s="1194">
        <f>L54-L55</f>
        <v>474822714</v>
      </c>
    </row>
    <row r="57" spans="1:12" s="1195" customFormat="1" ht="31.2">
      <c r="A57" s="1198"/>
      <c r="B57" s="1210" t="s">
        <v>666</v>
      </c>
      <c r="C57" s="1209">
        <v>190000000000</v>
      </c>
      <c r="D57" s="1209">
        <f t="shared" si="16"/>
        <v>190000000000</v>
      </c>
      <c r="E57" s="1209">
        <f t="shared" si="15"/>
        <v>205182233054</v>
      </c>
      <c r="F57" s="1209">
        <f>CHITIETTHU!F53</f>
        <v>0</v>
      </c>
      <c r="G57" s="1209">
        <f>CHITIETTHU!G53</f>
        <v>147752767362</v>
      </c>
      <c r="H57" s="1209">
        <f>CHITIETTHU!H53</f>
        <v>26614009541</v>
      </c>
      <c r="I57" s="1209">
        <f>CHITIETTHU!I53</f>
        <v>30815456151</v>
      </c>
      <c r="J57" s="1203"/>
      <c r="K57" s="1203"/>
      <c r="L57" s="1194">
        <v>472145735</v>
      </c>
    </row>
    <row r="58" spans="1:12" s="1195" customFormat="1" ht="31.2">
      <c r="A58" s="1198"/>
      <c r="B58" s="1210" t="s">
        <v>667</v>
      </c>
      <c r="C58" s="1209">
        <v>37000000000</v>
      </c>
      <c r="D58" s="1209">
        <f t="shared" si="16"/>
        <v>37000000000</v>
      </c>
      <c r="E58" s="1209">
        <f>SUM(F58:I58)</f>
        <v>46322206703</v>
      </c>
      <c r="F58" s="1209"/>
      <c r="G58" s="1209">
        <f>CHITIETTHU!G54</f>
        <v>6826576720</v>
      </c>
      <c r="H58" s="1209">
        <f>CHITIETTHU!H54</f>
        <v>16378240031</v>
      </c>
      <c r="I58" s="1209">
        <f>CHITIETTHU!I54</f>
        <v>23117389952</v>
      </c>
      <c r="J58" s="1203"/>
      <c r="K58" s="1203"/>
      <c r="L58" s="1194">
        <f>L56-L57</f>
        <v>2676979</v>
      </c>
    </row>
    <row r="59" spans="1:12" s="1195" customFormat="1" ht="15.6">
      <c r="A59" s="1196">
        <v>11</v>
      </c>
      <c r="B59" s="1204" t="s">
        <v>668</v>
      </c>
      <c r="C59" s="1202">
        <f>SUBTOTAL(9,C60:C61)</f>
        <v>1800000000000</v>
      </c>
      <c r="D59" s="1202">
        <f>SUBTOTAL(9,D60:D61)</f>
        <v>2500000000000</v>
      </c>
      <c r="E59" s="1202">
        <f t="shared" ref="E59:I59" si="20">SUBTOTAL(9,E60:E61)</f>
        <v>3546881343191</v>
      </c>
      <c r="F59" s="1202">
        <f>SUBTOTAL(9,F60:F61)</f>
        <v>0</v>
      </c>
      <c r="G59" s="1202">
        <f t="shared" si="20"/>
        <v>1304519430465</v>
      </c>
      <c r="H59" s="1202">
        <f t="shared" si="20"/>
        <v>1218129927706</v>
      </c>
      <c r="I59" s="1202">
        <f t="shared" si="20"/>
        <v>1024231985020</v>
      </c>
      <c r="J59" s="1203">
        <f>E59/C59</f>
        <v>1.9704896351061112</v>
      </c>
      <c r="K59" s="1203">
        <f>E59/D59</f>
        <v>1.4187525372764</v>
      </c>
      <c r="L59" s="1194"/>
    </row>
    <row r="60" spans="1:12" s="1195" customFormat="1" ht="31.2">
      <c r="A60" s="1198"/>
      <c r="B60" s="1210" t="s">
        <v>669</v>
      </c>
      <c r="C60" s="1209"/>
      <c r="D60" s="1209">
        <f t="shared" si="16"/>
        <v>0</v>
      </c>
      <c r="E60" s="1209">
        <f t="shared" si="15"/>
        <v>0</v>
      </c>
      <c r="F60" s="1209"/>
      <c r="G60" s="1209"/>
      <c r="H60" s="1209"/>
      <c r="I60" s="1209"/>
      <c r="J60" s="1203"/>
      <c r="K60" s="1203"/>
      <c r="L60" s="1194"/>
    </row>
    <row r="61" spans="1:12" s="1195" customFormat="1" ht="31.2">
      <c r="A61" s="1198"/>
      <c r="B61" s="1210" t="s">
        <v>670</v>
      </c>
      <c r="C61" s="1209">
        <v>1800000000000</v>
      </c>
      <c r="D61" s="1209">
        <v>2500000000000</v>
      </c>
      <c r="E61" s="1209">
        <f t="shared" si="15"/>
        <v>3546881343191</v>
      </c>
      <c r="F61" s="1209"/>
      <c r="G61" s="1209">
        <f>CHITIETTHU!G57</f>
        <v>1304519430465</v>
      </c>
      <c r="H61" s="1209">
        <f>CHITIETTHU!H57</f>
        <v>1218129927706</v>
      </c>
      <c r="I61" s="1209">
        <f>CHITIETTHU!I57</f>
        <v>1024231985020</v>
      </c>
      <c r="J61" s="1203"/>
      <c r="K61" s="1203"/>
      <c r="L61" s="1194"/>
    </row>
    <row r="62" spans="1:12" s="1214" customFormat="1" ht="15.6">
      <c r="A62" s="1196" t="s">
        <v>216</v>
      </c>
      <c r="B62" s="1204" t="s">
        <v>671</v>
      </c>
      <c r="C62" s="1212">
        <v>145000000000</v>
      </c>
      <c r="D62" s="1212">
        <v>195000000000</v>
      </c>
      <c r="E62" s="1212">
        <f t="shared" si="15"/>
        <v>222795594036</v>
      </c>
      <c r="F62" s="1202"/>
      <c r="G62" s="1212">
        <f>CHITIETTHU!G58+CHITIETTHU!G36</f>
        <v>126543684216</v>
      </c>
      <c r="H62" s="1212">
        <f>CHITIETTHU!H58+CHITIETTHU!H36</f>
        <v>96061601421</v>
      </c>
      <c r="I62" s="1212">
        <f>CHITIETTHU!I58+CHITIETTHU!I36</f>
        <v>190308399</v>
      </c>
      <c r="J62" s="1203">
        <f>E62/C62</f>
        <v>1.5365213381793104</v>
      </c>
      <c r="K62" s="1203">
        <f>E62/D62</f>
        <v>1.142541507876923</v>
      </c>
      <c r="L62" s="1213"/>
    </row>
    <row r="63" spans="1:12" s="1195" customFormat="1" ht="15.6">
      <c r="A63" s="1196">
        <v>13</v>
      </c>
      <c r="B63" s="1204" t="s">
        <v>672</v>
      </c>
      <c r="C63" s="1209"/>
      <c r="D63" s="1209">
        <f t="shared" si="16"/>
        <v>0</v>
      </c>
      <c r="E63" s="1202">
        <f>SUBTOTAL(9,E64:E65)</f>
        <v>4350000</v>
      </c>
      <c r="F63" s="1209"/>
      <c r="G63" s="1202">
        <f>SUBTOTAL(9,G64:G65)</f>
        <v>870000</v>
      </c>
      <c r="H63" s="1202">
        <f>SUBTOTAL(9,H64:H65)</f>
        <v>1305000</v>
      </c>
      <c r="I63" s="1202">
        <f>SUBTOTAL(9,I64:I65)</f>
        <v>2175000</v>
      </c>
      <c r="J63" s="1203"/>
      <c r="K63" s="1203"/>
      <c r="L63" s="1194"/>
    </row>
    <row r="64" spans="1:12" s="1195" customFormat="1" ht="31.2">
      <c r="A64" s="1208"/>
      <c r="B64" s="1210" t="s">
        <v>673</v>
      </c>
      <c r="C64" s="1209"/>
      <c r="D64" s="1209">
        <f t="shared" si="16"/>
        <v>0</v>
      </c>
      <c r="E64" s="1209">
        <f t="shared" si="15"/>
        <v>0</v>
      </c>
      <c r="F64" s="1209"/>
      <c r="G64" s="1209"/>
      <c r="H64" s="1209"/>
      <c r="I64" s="1209"/>
      <c r="J64" s="1203"/>
      <c r="K64" s="1203"/>
      <c r="L64" s="1194"/>
    </row>
    <row r="65" spans="1:12" s="1195" customFormat="1" ht="27.75" customHeight="1">
      <c r="A65" s="1208"/>
      <c r="B65" s="1210" t="s">
        <v>674</v>
      </c>
      <c r="C65" s="1209"/>
      <c r="D65" s="1209">
        <f t="shared" si="16"/>
        <v>0</v>
      </c>
      <c r="E65" s="1209">
        <f t="shared" si="15"/>
        <v>4350000</v>
      </c>
      <c r="F65" s="1209"/>
      <c r="G65" s="1209">
        <f>CHITIETTHU!G61</f>
        <v>870000</v>
      </c>
      <c r="H65" s="1209">
        <f>CHITIETTHU!H61</f>
        <v>1305000</v>
      </c>
      <c r="I65" s="1209">
        <f>CHITIETTHU!I61</f>
        <v>2175000</v>
      </c>
      <c r="J65" s="1203"/>
      <c r="K65" s="1203"/>
      <c r="L65" s="1194"/>
    </row>
    <row r="66" spans="1:12" s="1195" customFormat="1" ht="15.6">
      <c r="A66" s="1196">
        <v>14</v>
      </c>
      <c r="B66" s="1204" t="s">
        <v>675</v>
      </c>
      <c r="C66" s="1209"/>
      <c r="D66" s="1209">
        <f t="shared" si="16"/>
        <v>0</v>
      </c>
      <c r="E66" s="1202">
        <f>SUBTOTAL(9,E67:E68)</f>
        <v>4134786042</v>
      </c>
      <c r="F66" s="1202">
        <f>SUBTOTAL(9,F67:F68)</f>
        <v>160208500</v>
      </c>
      <c r="G66" s="1202">
        <f>SUBTOTAL(9,G67:G68)</f>
        <v>148937600</v>
      </c>
      <c r="H66" s="1202">
        <f>SUBTOTAL(9,H67:H68)</f>
        <v>1529587442</v>
      </c>
      <c r="I66" s="1202">
        <f>SUBTOTAL(9,I67:I68)</f>
        <v>2296052500</v>
      </c>
      <c r="J66" s="1203"/>
      <c r="K66" s="1203"/>
      <c r="L66" s="1194"/>
    </row>
    <row r="67" spans="1:12" s="1195" customFormat="1" ht="15.6">
      <c r="A67" s="1198"/>
      <c r="B67" s="1210" t="s">
        <v>676</v>
      </c>
      <c r="C67" s="1209"/>
      <c r="D67" s="1209">
        <f t="shared" si="16"/>
        <v>0</v>
      </c>
      <c r="E67" s="1209">
        <f t="shared" si="15"/>
        <v>160208500</v>
      </c>
      <c r="F67" s="1209">
        <f>CHITIETTHU!F63</f>
        <v>160208500</v>
      </c>
      <c r="G67" s="1209"/>
      <c r="H67" s="1209"/>
      <c r="I67" s="1209"/>
      <c r="J67" s="1203"/>
      <c r="K67" s="1203"/>
      <c r="L67" s="1194"/>
    </row>
    <row r="68" spans="1:12" s="1195" customFormat="1" ht="15.6">
      <c r="A68" s="1208"/>
      <c r="B68" s="1210" t="s">
        <v>677</v>
      </c>
      <c r="C68" s="1209"/>
      <c r="D68" s="1209">
        <f t="shared" si="16"/>
        <v>0</v>
      </c>
      <c r="E68" s="1209">
        <f t="shared" si="15"/>
        <v>3974577542</v>
      </c>
      <c r="F68" s="1209"/>
      <c r="G68" s="1209">
        <f>CHITIETTHU!G64</f>
        <v>148937600</v>
      </c>
      <c r="H68" s="1209">
        <f>CHITIETTHU!H64</f>
        <v>1529587442</v>
      </c>
      <c r="I68" s="1209">
        <f>CHITIETTHU!I64</f>
        <v>2296052500</v>
      </c>
      <c r="J68" s="1203"/>
      <c r="K68" s="1203"/>
      <c r="L68" s="1194"/>
    </row>
    <row r="69" spans="1:12" s="1195" customFormat="1" ht="31.2">
      <c r="A69" s="1196">
        <v>15</v>
      </c>
      <c r="B69" s="1204" t="s">
        <v>678</v>
      </c>
      <c r="C69" s="1209"/>
      <c r="D69" s="1209">
        <f t="shared" si="16"/>
        <v>0</v>
      </c>
      <c r="E69" s="1221">
        <f>SUBTOTAL(9,E70:E71)</f>
        <v>20198450500</v>
      </c>
      <c r="F69" s="1221">
        <f>SUBTOTAL(9,F70:F71)</f>
        <v>0</v>
      </c>
      <c r="G69" s="1221">
        <f>SUBTOTAL(9,G70:G71)</f>
        <v>20198450500</v>
      </c>
      <c r="H69" s="1209"/>
      <c r="I69" s="1209"/>
      <c r="J69" s="1203"/>
      <c r="K69" s="1203"/>
      <c r="L69" s="1194"/>
    </row>
    <row r="70" spans="1:12" s="1195" customFormat="1" ht="15.6">
      <c r="A70" s="1208"/>
      <c r="B70" s="1210" t="s">
        <v>679</v>
      </c>
      <c r="C70" s="1209"/>
      <c r="D70" s="1209">
        <f t="shared" si="16"/>
        <v>0</v>
      </c>
      <c r="E70" s="1209">
        <f t="shared" si="15"/>
        <v>0</v>
      </c>
      <c r="F70" s="1209" t="str">
        <f>CHITIETTHU!F66</f>
        <v>0</v>
      </c>
      <c r="G70" s="1209"/>
      <c r="H70" s="1209"/>
      <c r="I70" s="1209"/>
      <c r="J70" s="1203"/>
      <c r="K70" s="1203"/>
      <c r="L70" s="1194"/>
    </row>
    <row r="71" spans="1:12" s="1195" customFormat="1" ht="15.6">
      <c r="A71" s="1208"/>
      <c r="B71" s="1210" t="s">
        <v>680</v>
      </c>
      <c r="C71" s="1209"/>
      <c r="D71" s="1209">
        <f t="shared" si="16"/>
        <v>0</v>
      </c>
      <c r="E71" s="1209">
        <f t="shared" si="15"/>
        <v>20198450500</v>
      </c>
      <c r="F71" s="1209"/>
      <c r="G71" s="1209">
        <f>CHITIETTHU!G67</f>
        <v>20198450500</v>
      </c>
      <c r="H71" s="1209"/>
      <c r="I71" s="1209"/>
      <c r="J71" s="1203"/>
      <c r="K71" s="1203"/>
      <c r="L71" s="1194"/>
    </row>
    <row r="72" spans="1:12" s="1195" customFormat="1" ht="31.2">
      <c r="A72" s="1196">
        <v>16</v>
      </c>
      <c r="B72" s="1204" t="s">
        <v>681</v>
      </c>
      <c r="C72" s="1209"/>
      <c r="D72" s="1209">
        <f t="shared" si="16"/>
        <v>0</v>
      </c>
      <c r="E72" s="1212">
        <f t="shared" si="15"/>
        <v>2000000</v>
      </c>
      <c r="F72" s="1221"/>
      <c r="G72" s="1209"/>
      <c r="H72" s="1209"/>
      <c r="I72" s="1212">
        <f>CHITIETTHU!I68</f>
        <v>2000000</v>
      </c>
      <c r="J72" s="1203"/>
      <c r="K72" s="1203"/>
      <c r="L72" s="1194"/>
    </row>
    <row r="73" spans="1:12" s="1214" customFormat="1" ht="15.6">
      <c r="A73" s="1196">
        <v>17</v>
      </c>
      <c r="B73" s="1204" t="s">
        <v>217</v>
      </c>
      <c r="C73" s="1212">
        <f>SUBTOTAL(9,C74:C75)</f>
        <v>150000000000</v>
      </c>
      <c r="D73" s="1212">
        <f>SUBTOTAL(9,D74:D75)</f>
        <v>150000000000</v>
      </c>
      <c r="E73" s="1202">
        <f>SUBTOTAL(9,E74:E75)</f>
        <v>165860957166</v>
      </c>
      <c r="F73" s="1202">
        <f>SUBTOTAL(9,F74:F75)</f>
        <v>69035526854</v>
      </c>
      <c r="G73" s="1202">
        <f>SUBTOTAL(9,G74:G75)</f>
        <v>50314047938</v>
      </c>
      <c r="H73" s="1202">
        <f t="shared" ref="H73" si="21">SUBTOTAL(9,H74:H75)</f>
        <v>29612678872</v>
      </c>
      <c r="I73" s="1202">
        <f>SUBTOTAL(9,I74:I75)</f>
        <v>16898703502</v>
      </c>
      <c r="J73" s="1203">
        <f>E73/C73</f>
        <v>1.1057397144400001</v>
      </c>
      <c r="K73" s="1203">
        <f>E73/D73</f>
        <v>1.1057397144400001</v>
      </c>
      <c r="L73" s="1213">
        <f>31832502117-G73</f>
        <v>-18481545821</v>
      </c>
    </row>
    <row r="74" spans="1:12" s="1220" customFormat="1" ht="31.2">
      <c r="A74" s="1216"/>
      <c r="B74" s="1210" t="s">
        <v>682</v>
      </c>
      <c r="C74" s="1217">
        <v>55000000000</v>
      </c>
      <c r="D74" s="1217">
        <f>C74</f>
        <v>55000000000</v>
      </c>
      <c r="E74" s="1217">
        <f>SUM(F74:I74)</f>
        <v>69035526854</v>
      </c>
      <c r="F74" s="1222">
        <f>CHITIETTHU!F70</f>
        <v>69035526854</v>
      </c>
      <c r="G74" s="1222"/>
      <c r="H74" s="1217"/>
      <c r="I74" s="1217"/>
      <c r="J74" s="1218"/>
      <c r="K74" s="1218"/>
      <c r="L74" s="1219"/>
    </row>
    <row r="75" spans="1:12" s="1220" customFormat="1" ht="15.6">
      <c r="A75" s="1210"/>
      <c r="B75" s="1223" t="s">
        <v>1815</v>
      </c>
      <c r="C75" s="1217">
        <v>95000000000</v>
      </c>
      <c r="D75" s="1217">
        <f>C75</f>
        <v>95000000000</v>
      </c>
      <c r="E75" s="1217">
        <f>SUM(F75:I75)</f>
        <v>96825430312</v>
      </c>
      <c r="F75" s="1217"/>
      <c r="G75" s="1217">
        <f>CHITIETTHU!G69</f>
        <v>50314047938</v>
      </c>
      <c r="H75" s="1217">
        <f>CHITIETTHU!H69</f>
        <v>29612678872</v>
      </c>
      <c r="I75" s="1217">
        <f>CHITIETTHU!I69</f>
        <v>16898703502</v>
      </c>
      <c r="J75" s="1218"/>
      <c r="K75" s="1218"/>
      <c r="L75" s="1219"/>
    </row>
    <row r="76" spans="1:12" s="1214" customFormat="1" ht="15.6">
      <c r="A76" s="1196">
        <v>18</v>
      </c>
      <c r="B76" s="1204" t="s">
        <v>554</v>
      </c>
      <c r="C76" s="1212">
        <f t="shared" ref="C76:D76" si="22">SUBTOTAL(9,C77:C78)</f>
        <v>40000000000</v>
      </c>
      <c r="D76" s="1212">
        <f t="shared" si="22"/>
        <v>40000000000</v>
      </c>
      <c r="E76" s="1202">
        <f t="shared" ref="E76:I76" si="23">SUBTOTAL(9,E77:E78)</f>
        <v>36168960126</v>
      </c>
      <c r="F76" s="1202">
        <f t="shared" si="23"/>
        <v>10309706683</v>
      </c>
      <c r="G76" s="1202">
        <f t="shared" si="23"/>
        <v>6351197141</v>
      </c>
      <c r="H76" s="1202">
        <f t="shared" si="23"/>
        <v>8803291928</v>
      </c>
      <c r="I76" s="1202">
        <f t="shared" si="23"/>
        <v>10704764374</v>
      </c>
      <c r="J76" s="1203">
        <f>E76/C76</f>
        <v>0.90422400314999996</v>
      </c>
      <c r="K76" s="1203">
        <f>E76/D76</f>
        <v>0.90422400314999996</v>
      </c>
      <c r="L76" s="1213">
        <f>G76-6349452245</f>
        <v>1744896</v>
      </c>
    </row>
    <row r="77" spans="1:12" s="1220" customFormat="1" ht="15.6">
      <c r="A77" s="1210"/>
      <c r="B77" s="1210" t="s">
        <v>683</v>
      </c>
      <c r="C77" s="1217">
        <v>17000000000</v>
      </c>
      <c r="D77" s="1217">
        <f>C77</f>
        <v>17000000000</v>
      </c>
      <c r="E77" s="1217">
        <f t="shared" si="15"/>
        <v>14728152407</v>
      </c>
      <c r="F77" s="1217">
        <f>CHITIETTHU!F72</f>
        <v>10309706683</v>
      </c>
      <c r="G77" s="1217">
        <f>CHITIETTHU!G72</f>
        <v>4418445724</v>
      </c>
      <c r="H77" s="1217">
        <f>CHITIETTHU!H72</f>
        <v>0</v>
      </c>
      <c r="I77" s="1217"/>
      <c r="J77" s="1218"/>
      <c r="K77" s="1218"/>
      <c r="L77" s="1219"/>
    </row>
    <row r="78" spans="1:12" s="1220" customFormat="1" ht="31.2">
      <c r="A78" s="1216"/>
      <c r="B78" s="1210" t="s">
        <v>684</v>
      </c>
      <c r="C78" s="1217">
        <v>23000000000</v>
      </c>
      <c r="D78" s="1217">
        <f>C78</f>
        <v>23000000000</v>
      </c>
      <c r="E78" s="1217">
        <f>SUM(F78:I78)</f>
        <v>21440807719</v>
      </c>
      <c r="F78" s="1217">
        <f>CHITIETTHU!F73</f>
        <v>0</v>
      </c>
      <c r="G78" s="1217">
        <f>CHITIETTHU!G73-G65</f>
        <v>1932751417</v>
      </c>
      <c r="H78" s="1217">
        <f>CHITIETTHU!H73+CHITIETTHU!J71</f>
        <v>8803291928</v>
      </c>
      <c r="I78" s="1217">
        <f>CHITIETTHU!I73+CHITIETTHU!J70</f>
        <v>10704764374</v>
      </c>
      <c r="J78" s="1218"/>
      <c r="K78" s="1218"/>
      <c r="L78" s="1219"/>
    </row>
    <row r="79" spans="1:12" s="1214" customFormat="1" ht="31.2">
      <c r="A79" s="1196">
        <v>19</v>
      </c>
      <c r="B79" s="1204" t="s">
        <v>685</v>
      </c>
      <c r="C79" s="1212">
        <v>14000000000</v>
      </c>
      <c r="D79" s="1212">
        <f>C79</f>
        <v>14000000000</v>
      </c>
      <c r="E79" s="1212">
        <f t="shared" si="15"/>
        <v>16914203057</v>
      </c>
      <c r="F79" s="1212"/>
      <c r="G79" s="1212">
        <f>CHITIETTHU!G74</f>
        <v>0</v>
      </c>
      <c r="H79" s="1212">
        <f>CHITIETTHU!H74</f>
        <v>0</v>
      </c>
      <c r="I79" s="1212">
        <f>CHITIETTHU!I74</f>
        <v>16914203057</v>
      </c>
      <c r="J79" s="1203">
        <f>E79/C79</f>
        <v>1.2081573612142857</v>
      </c>
      <c r="K79" s="1203">
        <f>E79/D79</f>
        <v>1.2081573612142857</v>
      </c>
      <c r="L79" s="1213"/>
    </row>
    <row r="80" spans="1:12" s="1195" customFormat="1" ht="15.6">
      <c r="A80" s="1196">
        <v>20</v>
      </c>
      <c r="B80" s="1204" t="s">
        <v>686</v>
      </c>
      <c r="C80" s="1212">
        <v>1000000000</v>
      </c>
      <c r="D80" s="1212">
        <f t="shared" si="16"/>
        <v>1000000000</v>
      </c>
      <c r="E80" s="1212">
        <f t="shared" si="15"/>
        <v>3777616180</v>
      </c>
      <c r="F80" s="1209"/>
      <c r="G80" s="1212">
        <f>CHITIETTHU!G75</f>
        <v>3028822430</v>
      </c>
      <c r="H80" s="1209">
        <f>CHITIETTHU!H75</f>
        <v>748793750</v>
      </c>
      <c r="I80" s="1209"/>
      <c r="J80" s="1203"/>
      <c r="K80" s="1203"/>
      <c r="L80" s="1194"/>
    </row>
    <row r="81" spans="1:12" s="1195" customFormat="1" ht="31.2">
      <c r="A81" s="1196">
        <v>21</v>
      </c>
      <c r="B81" s="1204" t="s">
        <v>687</v>
      </c>
      <c r="C81" s="1212">
        <v>43000000000</v>
      </c>
      <c r="D81" s="1212">
        <f t="shared" si="16"/>
        <v>43000000000</v>
      </c>
      <c r="E81" s="1212">
        <f t="shared" si="15"/>
        <v>51158778792</v>
      </c>
      <c r="F81" s="1209"/>
      <c r="G81" s="1212">
        <f>CHITIETTHU!G76</f>
        <v>51158778792</v>
      </c>
      <c r="H81" s="1209"/>
      <c r="I81" s="1209"/>
      <c r="J81" s="1203">
        <f>E81/C81</f>
        <v>1.1897390416744187</v>
      </c>
      <c r="K81" s="1203">
        <f>E81/D81</f>
        <v>1.1897390416744187</v>
      </c>
      <c r="L81" s="1194"/>
    </row>
    <row r="82" spans="1:12" s="1195" customFormat="1" ht="15.6">
      <c r="A82" s="1196" t="s">
        <v>274</v>
      </c>
      <c r="B82" s="1204" t="s">
        <v>688</v>
      </c>
      <c r="C82" s="1209"/>
      <c r="D82" s="1209">
        <f t="shared" si="16"/>
        <v>0</v>
      </c>
      <c r="E82" s="1209"/>
      <c r="F82" s="1209"/>
      <c r="G82" s="1209"/>
      <c r="H82" s="1209"/>
      <c r="I82" s="1209"/>
      <c r="J82" s="1203"/>
      <c r="K82" s="1203"/>
      <c r="L82" s="1194"/>
    </row>
    <row r="83" spans="1:12" s="1195" customFormat="1" ht="16.2">
      <c r="A83" s="1224">
        <v>1</v>
      </c>
      <c r="B83" s="1225" t="s">
        <v>689</v>
      </c>
      <c r="C83" s="1209"/>
      <c r="D83" s="1209">
        <f t="shared" si="16"/>
        <v>0</v>
      </c>
      <c r="E83" s="1209"/>
      <c r="F83" s="1209"/>
      <c r="G83" s="1209"/>
      <c r="H83" s="1209"/>
      <c r="I83" s="1209"/>
      <c r="J83" s="1203"/>
      <c r="K83" s="1203"/>
      <c r="L83" s="1194"/>
    </row>
    <row r="84" spans="1:12" s="1195" customFormat="1" ht="15.6">
      <c r="A84" s="1198" t="s">
        <v>327</v>
      </c>
      <c r="B84" s="1208" t="s">
        <v>177</v>
      </c>
      <c r="C84" s="1209"/>
      <c r="D84" s="1209">
        <f t="shared" si="16"/>
        <v>0</v>
      </c>
      <c r="E84" s="1209"/>
      <c r="F84" s="1209"/>
      <c r="G84" s="1209"/>
      <c r="H84" s="1209"/>
      <c r="I84" s="1209"/>
      <c r="J84" s="1203"/>
      <c r="K84" s="1203"/>
      <c r="L84" s="1194"/>
    </row>
    <row r="85" spans="1:12" s="1195" customFormat="1" ht="15.6">
      <c r="A85" s="1198" t="s">
        <v>451</v>
      </c>
      <c r="B85" s="1208" t="s">
        <v>176</v>
      </c>
      <c r="C85" s="1209"/>
      <c r="D85" s="1209">
        <f t="shared" si="16"/>
        <v>0</v>
      </c>
      <c r="E85" s="1209"/>
      <c r="F85" s="1209"/>
      <c r="G85" s="1209"/>
      <c r="H85" s="1209"/>
      <c r="I85" s="1209"/>
      <c r="J85" s="1203"/>
      <c r="K85" s="1203"/>
      <c r="L85" s="1194"/>
    </row>
    <row r="86" spans="1:12" s="1195" customFormat="1" ht="31.2">
      <c r="A86" s="1198" t="s">
        <v>155</v>
      </c>
      <c r="B86" s="1208" t="s">
        <v>690</v>
      </c>
      <c r="C86" s="1209"/>
      <c r="D86" s="1209">
        <f t="shared" si="16"/>
        <v>0</v>
      </c>
      <c r="E86" s="1209"/>
      <c r="F86" s="1209"/>
      <c r="G86" s="1209"/>
      <c r="H86" s="1209"/>
      <c r="I86" s="1209"/>
      <c r="J86" s="1203"/>
      <c r="K86" s="1203"/>
      <c r="L86" s="1194"/>
    </row>
    <row r="87" spans="1:12" s="1195" customFormat="1" ht="31.5" customHeight="1">
      <c r="A87" s="1198" t="s">
        <v>340</v>
      </c>
      <c r="B87" s="1208" t="s">
        <v>691</v>
      </c>
      <c r="C87" s="1209"/>
      <c r="D87" s="1209">
        <f t="shared" si="16"/>
        <v>0</v>
      </c>
      <c r="E87" s="1209"/>
      <c r="F87" s="1209"/>
      <c r="G87" s="1209"/>
      <c r="H87" s="1209"/>
      <c r="I87" s="1209"/>
      <c r="J87" s="1203"/>
      <c r="K87" s="1203"/>
      <c r="L87" s="1194"/>
    </row>
    <row r="88" spans="1:12" s="1195" customFormat="1" ht="15.6">
      <c r="A88" s="1198" t="s">
        <v>341</v>
      </c>
      <c r="B88" s="1208" t="s">
        <v>692</v>
      </c>
      <c r="C88" s="1209"/>
      <c r="D88" s="1209">
        <f t="shared" si="16"/>
        <v>0</v>
      </c>
      <c r="E88" s="1209"/>
      <c r="F88" s="1209"/>
      <c r="G88" s="1209"/>
      <c r="H88" s="1209"/>
      <c r="I88" s="1209"/>
      <c r="J88" s="1203"/>
      <c r="K88" s="1203"/>
      <c r="L88" s="1194"/>
    </row>
    <row r="89" spans="1:12" s="1195" customFormat="1" ht="15.6">
      <c r="A89" s="1198" t="s">
        <v>342</v>
      </c>
      <c r="B89" s="1208" t="s">
        <v>154</v>
      </c>
      <c r="C89" s="1209"/>
      <c r="D89" s="1209">
        <f t="shared" si="16"/>
        <v>0</v>
      </c>
      <c r="E89" s="1209"/>
      <c r="F89" s="1209"/>
      <c r="G89" s="1209"/>
      <c r="H89" s="1209"/>
      <c r="I89" s="1209"/>
      <c r="J89" s="1203"/>
      <c r="K89" s="1203"/>
      <c r="L89" s="1194"/>
    </row>
    <row r="90" spans="1:12" s="1195" customFormat="1" ht="32.4">
      <c r="A90" s="1224">
        <v>2</v>
      </c>
      <c r="B90" s="1225" t="s">
        <v>693</v>
      </c>
      <c r="C90" s="1209"/>
      <c r="D90" s="1209">
        <f t="shared" si="16"/>
        <v>0</v>
      </c>
      <c r="E90" s="1209"/>
      <c r="F90" s="1209"/>
      <c r="G90" s="1209"/>
      <c r="H90" s="1209"/>
      <c r="I90" s="1209"/>
      <c r="J90" s="1203"/>
      <c r="K90" s="1203"/>
      <c r="L90" s="1194"/>
    </row>
    <row r="91" spans="1:12" s="1195" customFormat="1" ht="16.2">
      <c r="A91" s="1224">
        <v>3</v>
      </c>
      <c r="B91" s="1225" t="s">
        <v>694</v>
      </c>
      <c r="C91" s="1209"/>
      <c r="D91" s="1209">
        <f t="shared" si="16"/>
        <v>0</v>
      </c>
      <c r="E91" s="1209"/>
      <c r="F91" s="1209"/>
      <c r="G91" s="1209"/>
      <c r="H91" s="1209"/>
      <c r="I91" s="1209"/>
      <c r="J91" s="1203"/>
      <c r="K91" s="1203"/>
      <c r="L91" s="1194"/>
    </row>
    <row r="92" spans="1:12" s="1195" customFormat="1" ht="32.4">
      <c r="A92" s="1224">
        <v>4</v>
      </c>
      <c r="B92" s="1225" t="s">
        <v>695</v>
      </c>
      <c r="C92" s="1209"/>
      <c r="D92" s="1209">
        <f t="shared" si="16"/>
        <v>0</v>
      </c>
      <c r="E92" s="1209"/>
      <c r="F92" s="1209"/>
      <c r="G92" s="1209"/>
      <c r="H92" s="1209"/>
      <c r="I92" s="1209"/>
      <c r="J92" s="1203"/>
      <c r="K92" s="1203"/>
      <c r="L92" s="1194"/>
    </row>
    <row r="93" spans="1:12" s="1195" customFormat="1" ht="15.6">
      <c r="A93" s="1196" t="s">
        <v>275</v>
      </c>
      <c r="B93" s="1204" t="s">
        <v>696</v>
      </c>
      <c r="C93" s="1202">
        <f>SUBTOTAL(9,C94:C102)</f>
        <v>215000000000</v>
      </c>
      <c r="D93" s="1202">
        <v>500000000000</v>
      </c>
      <c r="E93" s="1202">
        <f>SUBTOTAL(9,E94:E102)</f>
        <v>723075994967</v>
      </c>
      <c r="F93" s="1202">
        <f>SUBTOTAL(9,F94:F102)</f>
        <v>723075994967</v>
      </c>
      <c r="G93" s="1202">
        <f>SUBTOTAL(9,G94:G102)</f>
        <v>0</v>
      </c>
      <c r="H93" s="1209"/>
      <c r="I93" s="1209"/>
      <c r="J93" s="1203">
        <f>E93/C93</f>
        <v>3.3631441626372092</v>
      </c>
      <c r="K93" s="1203">
        <f>E93/D93</f>
        <v>1.4461519899340001</v>
      </c>
      <c r="L93" s="1194"/>
    </row>
    <row r="94" spans="1:12" s="1195" customFormat="1" ht="15.6">
      <c r="A94" s="1198">
        <v>1</v>
      </c>
      <c r="B94" s="1208" t="s">
        <v>415</v>
      </c>
      <c r="C94" s="1209">
        <v>93000000000</v>
      </c>
      <c r="D94" s="1209"/>
      <c r="E94" s="1209">
        <f t="shared" ref="E94:E102" si="24">SUM(F94:I94)</f>
        <v>96743735747</v>
      </c>
      <c r="F94" s="1209">
        <f>CHITIETTHU!F89</f>
        <v>96743735747</v>
      </c>
      <c r="G94" s="1209"/>
      <c r="H94" s="1209"/>
      <c r="I94" s="1209"/>
      <c r="J94" s="1203"/>
      <c r="K94" s="1203"/>
      <c r="L94" s="1194"/>
    </row>
    <row r="95" spans="1:12" s="1195" customFormat="1" ht="15.6">
      <c r="A95" s="1198">
        <v>2</v>
      </c>
      <c r="B95" s="1208" t="s">
        <v>416</v>
      </c>
      <c r="C95" s="1209">
        <v>34000000000</v>
      </c>
      <c r="D95" s="1209"/>
      <c r="E95" s="1209">
        <f t="shared" si="24"/>
        <v>15508051909</v>
      </c>
      <c r="F95" s="1209">
        <f>CHITIETTHU!F90</f>
        <v>15508051909</v>
      </c>
      <c r="G95" s="1209"/>
      <c r="H95" s="1209"/>
      <c r="I95" s="1209"/>
      <c r="J95" s="1203"/>
      <c r="K95" s="1203"/>
      <c r="L95" s="1194"/>
    </row>
    <row r="96" spans="1:12" s="1195" customFormat="1" ht="15.6">
      <c r="A96" s="1198">
        <v>3</v>
      </c>
      <c r="B96" s="1208" t="s">
        <v>697</v>
      </c>
      <c r="C96" s="1209">
        <v>23000000000</v>
      </c>
      <c r="D96" s="1209"/>
      <c r="E96" s="1209">
        <f t="shared" si="24"/>
        <v>0</v>
      </c>
      <c r="F96" s="1209">
        <f>CHITIETTHU!F91</f>
        <v>0</v>
      </c>
      <c r="G96" s="1209"/>
      <c r="H96" s="1209"/>
      <c r="I96" s="1209"/>
      <c r="J96" s="1203"/>
      <c r="K96" s="1203"/>
      <c r="L96" s="1194"/>
    </row>
    <row r="97" spans="1:12" s="1195" customFormat="1" ht="15.6">
      <c r="A97" s="1198">
        <v>4</v>
      </c>
      <c r="B97" s="1208" t="s">
        <v>698</v>
      </c>
      <c r="C97" s="1209">
        <v>65000000000</v>
      </c>
      <c r="D97" s="1209"/>
      <c r="E97" s="1209">
        <f t="shared" si="24"/>
        <v>604545380217</v>
      </c>
      <c r="F97" s="1209">
        <f>CHITIETTHU!F92</f>
        <v>604545380217</v>
      </c>
      <c r="G97" s="1209"/>
      <c r="H97" s="1209"/>
      <c r="I97" s="1209"/>
      <c r="J97" s="1203"/>
      <c r="K97" s="1203"/>
      <c r="L97" s="1194"/>
    </row>
    <row r="98" spans="1:12" s="1195" customFormat="1" ht="31.2">
      <c r="A98" s="1198">
        <v>5</v>
      </c>
      <c r="B98" s="1208" t="s">
        <v>699</v>
      </c>
      <c r="C98" s="1209"/>
      <c r="D98" s="1209"/>
      <c r="E98" s="1209">
        <f t="shared" si="24"/>
        <v>180479376</v>
      </c>
      <c r="F98" s="1209">
        <f>CHITIETTHU!F93</f>
        <v>180479376</v>
      </c>
      <c r="G98" s="1209"/>
      <c r="H98" s="1209"/>
      <c r="I98" s="1209"/>
      <c r="J98" s="1203"/>
      <c r="K98" s="1203"/>
      <c r="L98" s="1194"/>
    </row>
    <row r="99" spans="1:12" s="1195" customFormat="1" ht="15.6">
      <c r="A99" s="1198">
        <v>6</v>
      </c>
      <c r="B99" s="1208" t="s">
        <v>700</v>
      </c>
      <c r="C99" s="1209"/>
      <c r="D99" s="1209"/>
      <c r="E99" s="1209">
        <f t="shared" si="24"/>
        <v>0</v>
      </c>
      <c r="F99" s="1209"/>
      <c r="G99" s="1209"/>
      <c r="H99" s="1209"/>
      <c r="I99" s="1209"/>
      <c r="J99" s="1203"/>
      <c r="K99" s="1203"/>
      <c r="L99" s="1194"/>
    </row>
    <row r="100" spans="1:12" s="1195" customFormat="1" ht="31.2">
      <c r="A100" s="1198">
        <v>7</v>
      </c>
      <c r="B100" s="1208" t="s">
        <v>701</v>
      </c>
      <c r="C100" s="1209"/>
      <c r="D100" s="1209"/>
      <c r="E100" s="1209">
        <f t="shared" si="24"/>
        <v>0</v>
      </c>
      <c r="F100" s="1209" t="str">
        <f>CHITIETTHU!F95</f>
        <v>0</v>
      </c>
      <c r="G100" s="1209"/>
      <c r="H100" s="1209"/>
      <c r="I100" s="1209"/>
      <c r="J100" s="1203"/>
      <c r="K100" s="1203"/>
      <c r="L100" s="1194"/>
    </row>
    <row r="101" spans="1:12" s="1195" customFormat="1" ht="15.6">
      <c r="A101" s="1198">
        <v>8</v>
      </c>
      <c r="B101" s="1208" t="s">
        <v>702</v>
      </c>
      <c r="C101" s="1209"/>
      <c r="D101" s="1209"/>
      <c r="E101" s="1209">
        <f t="shared" si="24"/>
        <v>0</v>
      </c>
      <c r="F101" s="1209"/>
      <c r="G101" s="1209"/>
      <c r="H101" s="1209"/>
      <c r="I101" s="1209"/>
      <c r="J101" s="1203"/>
      <c r="K101" s="1203"/>
      <c r="L101" s="1194"/>
    </row>
    <row r="102" spans="1:12" s="1195" customFormat="1" ht="15.6">
      <c r="A102" s="1198">
        <v>9</v>
      </c>
      <c r="B102" s="1208" t="s">
        <v>154</v>
      </c>
      <c r="C102" s="1209"/>
      <c r="D102" s="1209"/>
      <c r="E102" s="1209">
        <f t="shared" si="24"/>
        <v>6098347718</v>
      </c>
      <c r="F102" s="1209">
        <f>CHITIETTHU!F97</f>
        <v>6098347718</v>
      </c>
      <c r="G102" s="1209">
        <f>CHITIETTHU!G97</f>
        <v>0</v>
      </c>
      <c r="H102" s="1209"/>
      <c r="I102" s="1209"/>
      <c r="J102" s="1203"/>
      <c r="K102" s="1203"/>
      <c r="L102" s="1194"/>
    </row>
    <row r="103" spans="1:12" s="1195" customFormat="1" ht="15.6">
      <c r="A103" s="1196" t="s">
        <v>276</v>
      </c>
      <c r="B103" s="1204" t="s">
        <v>703</v>
      </c>
      <c r="C103" s="1209"/>
      <c r="D103" s="1209"/>
      <c r="E103" s="1202">
        <f>SUM(F103:I103)</f>
        <v>3480987785</v>
      </c>
      <c r="F103" s="1212">
        <f>CHITIETTHU!F98</f>
        <v>3480987785</v>
      </c>
      <c r="G103" s="1212">
        <f>CHITIETTHU!G98</f>
        <v>0</v>
      </c>
      <c r="H103" s="1209"/>
      <c r="I103" s="1209"/>
      <c r="J103" s="1203"/>
      <c r="K103" s="1203"/>
      <c r="L103" s="1194"/>
    </row>
    <row r="104" spans="1:12" s="1195" customFormat="1" ht="16.2">
      <c r="A104" s="1196" t="s">
        <v>277</v>
      </c>
      <c r="B104" s="1225" t="s">
        <v>704</v>
      </c>
      <c r="C104" s="1209"/>
      <c r="D104" s="1209"/>
      <c r="E104" s="1202">
        <f>SUBTOTAL(9,E105:E106)</f>
        <v>38736835021</v>
      </c>
      <c r="F104" s="1209"/>
      <c r="G104" s="1202">
        <f>SUBTOTAL(9,G105:G106)</f>
        <v>0</v>
      </c>
      <c r="H104" s="1202">
        <f>SUBTOTAL(9,H105:H106)</f>
        <v>3504000000</v>
      </c>
      <c r="I104" s="1202">
        <f>SUBTOTAL(9,I105:I106)</f>
        <v>35232835021</v>
      </c>
      <c r="J104" s="1203"/>
      <c r="K104" s="1203"/>
      <c r="L104" s="1194"/>
    </row>
    <row r="105" spans="1:12" s="1195" customFormat="1" ht="31.2">
      <c r="A105" s="1198">
        <v>1</v>
      </c>
      <c r="B105" s="1208" t="s">
        <v>705</v>
      </c>
      <c r="C105" s="1209"/>
      <c r="D105" s="1209"/>
      <c r="E105" s="1209">
        <f>SUM(F105:I105)</f>
        <v>34891592708</v>
      </c>
      <c r="F105" s="1209"/>
      <c r="G105" s="1209"/>
      <c r="H105" s="1209">
        <f>CHITIETTHU!H100</f>
        <v>3500000000</v>
      </c>
      <c r="I105" s="1209">
        <f>CHITIETTHU!I100</f>
        <v>31391592708</v>
      </c>
      <c r="J105" s="1203"/>
      <c r="K105" s="1203"/>
      <c r="L105" s="1194"/>
    </row>
    <row r="106" spans="1:12" s="1195" customFormat="1" ht="15.6">
      <c r="A106" s="1198">
        <v>2</v>
      </c>
      <c r="B106" s="1208" t="s">
        <v>417</v>
      </c>
      <c r="C106" s="1209"/>
      <c r="D106" s="1209"/>
      <c r="E106" s="1209">
        <f>SUM(F106:I106)</f>
        <v>3845242313</v>
      </c>
      <c r="F106" s="1209"/>
      <c r="G106" s="1209">
        <f>CHITIETTHU!G101</f>
        <v>0</v>
      </c>
      <c r="H106" s="1209">
        <f>CHITIETTHU!H101</f>
        <v>4000000</v>
      </c>
      <c r="I106" s="1209">
        <f>CHITIETTHU!I101</f>
        <v>3841242313</v>
      </c>
      <c r="J106" s="1203"/>
      <c r="K106" s="1203"/>
      <c r="L106" s="1194"/>
    </row>
    <row r="107" spans="1:12" s="1195" customFormat="1" ht="31.2">
      <c r="A107" s="1196" t="s">
        <v>278</v>
      </c>
      <c r="B107" s="1204" t="s">
        <v>706</v>
      </c>
      <c r="C107" s="1209"/>
      <c r="D107" s="1209"/>
      <c r="E107" s="1202">
        <f>SUBTOTAL(9,E108:E112)</f>
        <v>53000000000</v>
      </c>
      <c r="F107" s="1209"/>
      <c r="G107" s="1202">
        <f>SUBTOTAL(9,G108:G113)</f>
        <v>53000000000</v>
      </c>
      <c r="H107" s="1209"/>
      <c r="I107" s="1209"/>
      <c r="J107" s="1203"/>
      <c r="K107" s="1203"/>
      <c r="L107" s="1194"/>
    </row>
    <row r="108" spans="1:12" s="1195" customFormat="1" ht="32.4">
      <c r="A108" s="1224">
        <v>1</v>
      </c>
      <c r="B108" s="1225" t="s">
        <v>707</v>
      </c>
      <c r="C108" s="1209"/>
      <c r="D108" s="1209"/>
      <c r="E108" s="1209"/>
      <c r="F108" s="1209"/>
      <c r="G108" s="1209"/>
      <c r="H108" s="1209"/>
      <c r="I108" s="1209"/>
      <c r="J108" s="1203"/>
      <c r="K108" s="1203"/>
      <c r="L108" s="1194"/>
    </row>
    <row r="109" spans="1:12" s="1195" customFormat="1" ht="16.2">
      <c r="A109" s="1224">
        <v>2</v>
      </c>
      <c r="B109" s="1225" t="s">
        <v>708</v>
      </c>
      <c r="C109" s="1209"/>
      <c r="D109" s="1209"/>
      <c r="E109" s="1209"/>
      <c r="F109" s="1209"/>
      <c r="G109" s="1209"/>
      <c r="H109" s="1209"/>
      <c r="I109" s="1209"/>
      <c r="J109" s="1203"/>
      <c r="K109" s="1203"/>
      <c r="L109" s="1194"/>
    </row>
    <row r="110" spans="1:12" s="1195" customFormat="1" ht="15.6">
      <c r="A110" s="1198" t="s">
        <v>462</v>
      </c>
      <c r="B110" s="1208" t="s">
        <v>709</v>
      </c>
      <c r="C110" s="1209"/>
      <c r="D110" s="1209"/>
      <c r="E110" s="1209"/>
      <c r="F110" s="1209"/>
      <c r="G110" s="1209"/>
      <c r="H110" s="1209"/>
      <c r="I110" s="1209"/>
      <c r="J110" s="1203"/>
      <c r="K110" s="1203"/>
      <c r="L110" s="1194"/>
    </row>
    <row r="111" spans="1:12" s="1195" customFormat="1" ht="15.6">
      <c r="A111" s="1198" t="s">
        <v>463</v>
      </c>
      <c r="B111" s="1208" t="s">
        <v>710</v>
      </c>
      <c r="C111" s="1209"/>
      <c r="D111" s="1209"/>
      <c r="E111" s="1209"/>
      <c r="F111" s="1209"/>
      <c r="G111" s="1209"/>
      <c r="H111" s="1209"/>
      <c r="I111" s="1209"/>
      <c r="J111" s="1203"/>
      <c r="K111" s="1203"/>
      <c r="L111" s="1194"/>
    </row>
    <row r="112" spans="1:12" s="1195" customFormat="1" ht="16.2">
      <c r="A112" s="1224">
        <v>3</v>
      </c>
      <c r="B112" s="1225" t="s">
        <v>58</v>
      </c>
      <c r="C112" s="1209"/>
      <c r="D112" s="1209"/>
      <c r="E112" s="1209">
        <f>SUM(F112:I112)</f>
        <v>53000000000</v>
      </c>
      <c r="F112" s="1209"/>
      <c r="G112" s="1209">
        <f>CHITIETTHU!G107</f>
        <v>53000000000</v>
      </c>
      <c r="H112" s="1209"/>
      <c r="I112" s="1209"/>
      <c r="J112" s="1203"/>
      <c r="K112" s="1203"/>
      <c r="L112" s="1194"/>
    </row>
    <row r="113" spans="1:12" s="1214" customFormat="1" ht="15.6">
      <c r="A113" s="1196" t="s">
        <v>588</v>
      </c>
      <c r="B113" s="1204" t="s">
        <v>724</v>
      </c>
      <c r="C113" s="1212"/>
      <c r="D113" s="1212"/>
      <c r="E113" s="1212">
        <f t="shared" ref="E113" si="25">SUM(F113:I113)</f>
        <v>0</v>
      </c>
      <c r="F113" s="1212"/>
      <c r="G113" s="1212"/>
      <c r="H113" s="1212"/>
      <c r="I113" s="1212"/>
      <c r="J113" s="1215"/>
      <c r="K113" s="1215"/>
      <c r="L113" s="1213"/>
    </row>
    <row r="114" spans="1:12" s="1195" customFormat="1" ht="15.6">
      <c r="A114" s="1196" t="s">
        <v>269</v>
      </c>
      <c r="B114" s="1204" t="s">
        <v>711</v>
      </c>
      <c r="C114" s="1212">
        <f>SUBTOTAL(9,C115:C120)</f>
        <v>184700000000</v>
      </c>
      <c r="D114" s="1212">
        <f>SUBTOTAL(9,D115:D120)</f>
        <v>184700000000</v>
      </c>
      <c r="E114" s="1212">
        <f t="shared" ref="E114:I114" si="26">SUBTOTAL(9,E115:E120)</f>
        <v>94180800204</v>
      </c>
      <c r="F114" s="1212">
        <f t="shared" si="26"/>
        <v>0</v>
      </c>
      <c r="G114" s="1212">
        <f>SUBTOTAL(9,G115:G120)</f>
        <v>94180800204</v>
      </c>
      <c r="H114" s="1212">
        <f t="shared" si="26"/>
        <v>0</v>
      </c>
      <c r="I114" s="1212">
        <f t="shared" si="26"/>
        <v>0</v>
      </c>
      <c r="J114" s="1203">
        <f>E114/D114</f>
        <v>0.50991229130481863</v>
      </c>
      <c r="K114" s="1203">
        <f>E114/D114</f>
        <v>0.50991229130481863</v>
      </c>
      <c r="L114" s="1194"/>
    </row>
    <row r="115" spans="1:12" s="1195" customFormat="1" ht="15.6">
      <c r="A115" s="1196" t="s">
        <v>273</v>
      </c>
      <c r="B115" s="1204" t="s">
        <v>712</v>
      </c>
      <c r="C115" s="1209"/>
      <c r="D115" s="1209"/>
      <c r="E115" s="1209"/>
      <c r="F115" s="1209"/>
      <c r="G115" s="1209"/>
      <c r="H115" s="1209"/>
      <c r="I115" s="1209"/>
      <c r="J115" s="1203"/>
      <c r="K115" s="1203"/>
      <c r="L115" s="1194"/>
    </row>
    <row r="116" spans="1:12" s="1195" customFormat="1" ht="15.6">
      <c r="A116" s="1198">
        <v>1</v>
      </c>
      <c r="B116" s="1208" t="s">
        <v>713</v>
      </c>
      <c r="C116" s="1209"/>
      <c r="D116" s="1209"/>
      <c r="E116" s="1209"/>
      <c r="F116" s="1209"/>
      <c r="G116" s="1209"/>
      <c r="H116" s="1209"/>
      <c r="I116" s="1209"/>
      <c r="J116" s="1203"/>
      <c r="K116" s="1203"/>
      <c r="L116" s="1194"/>
    </row>
    <row r="117" spans="1:12" s="1195" customFormat="1" ht="15.6">
      <c r="A117" s="1198">
        <v>2</v>
      </c>
      <c r="B117" s="1208" t="s">
        <v>714</v>
      </c>
      <c r="C117" s="1209"/>
      <c r="D117" s="1209"/>
      <c r="E117" s="1209"/>
      <c r="F117" s="1209"/>
      <c r="G117" s="1209"/>
      <c r="H117" s="1209"/>
      <c r="I117" s="1209"/>
      <c r="J117" s="1203"/>
      <c r="K117" s="1203"/>
      <c r="L117" s="1194"/>
    </row>
    <row r="118" spans="1:12" s="1195" customFormat="1" ht="15.6">
      <c r="A118" s="1196" t="s">
        <v>274</v>
      </c>
      <c r="B118" s="1204" t="s">
        <v>715</v>
      </c>
      <c r="C118" s="1209"/>
      <c r="D118" s="1209"/>
      <c r="E118" s="1209"/>
      <c r="F118" s="1209"/>
      <c r="G118" s="1209"/>
      <c r="H118" s="1209"/>
      <c r="I118" s="1209"/>
      <c r="J118" s="1203"/>
      <c r="K118" s="1203"/>
      <c r="L118" s="1194"/>
    </row>
    <row r="119" spans="1:12" s="1195" customFormat="1" ht="15.6">
      <c r="A119" s="1198">
        <v>1</v>
      </c>
      <c r="B119" s="1208" t="s">
        <v>713</v>
      </c>
      <c r="C119" s="1209"/>
      <c r="D119" s="1209"/>
      <c r="E119" s="1209">
        <f>SUM(F119:I119)</f>
        <v>0</v>
      </c>
      <c r="F119" s="1209"/>
      <c r="G119" s="1209"/>
      <c r="H119" s="1209"/>
      <c r="I119" s="1209"/>
      <c r="J119" s="1203"/>
      <c r="K119" s="1203"/>
      <c r="L119" s="1194"/>
    </row>
    <row r="120" spans="1:12" s="1195" customFormat="1" ht="30" customHeight="1">
      <c r="A120" s="1198">
        <v>2</v>
      </c>
      <c r="B120" s="1208" t="s">
        <v>714</v>
      </c>
      <c r="C120" s="1209">
        <v>184700000000</v>
      </c>
      <c r="D120" s="1209">
        <f>C120</f>
        <v>184700000000</v>
      </c>
      <c r="E120" s="1209">
        <f>SUM(F120:I120)</f>
        <v>94180800204</v>
      </c>
      <c r="F120" s="1209"/>
      <c r="G120" s="1209">
        <f>CHITIETTHU!G108</f>
        <v>94180800204</v>
      </c>
      <c r="H120" s="1209"/>
      <c r="I120" s="1209"/>
      <c r="J120" s="1203"/>
      <c r="K120" s="1203"/>
      <c r="L120" s="1194"/>
    </row>
    <row r="121" spans="1:12" s="1195" customFormat="1" ht="15.6">
      <c r="A121" s="1196" t="s">
        <v>270</v>
      </c>
      <c r="B121" s="1204" t="s">
        <v>716</v>
      </c>
      <c r="C121" s="1202">
        <f>SUBTOTAL(9,C122:C127)</f>
        <v>7495362000000</v>
      </c>
      <c r="D121" s="1202">
        <f>SUBTOTAL(9,D122:D127)</f>
        <v>7495362000000</v>
      </c>
      <c r="E121" s="1202">
        <f>SUBTOTAL(9,E122:E127)</f>
        <v>14439385401113</v>
      </c>
      <c r="F121" s="1202">
        <f>SUBTOTAL(9,F122:F127)</f>
        <v>782086668778</v>
      </c>
      <c r="G121" s="1202">
        <f>SUBTOTAL(9,G122:G127)</f>
        <v>7548298809963</v>
      </c>
      <c r="H121" s="1202">
        <f t="shared" ref="H121:I121" si="27">SUBTOTAL(9,H122:H127)</f>
        <v>4946644026276</v>
      </c>
      <c r="I121" s="1202">
        <f t="shared" si="27"/>
        <v>1162355896096</v>
      </c>
      <c r="J121" s="1203">
        <f>G121/C121</f>
        <v>1.0070626088457102</v>
      </c>
      <c r="K121" s="1203">
        <f>J121</f>
        <v>1.0070626088457102</v>
      </c>
      <c r="L121" s="1194"/>
    </row>
    <row r="122" spans="1:12" s="1195" customFormat="1" ht="15.6">
      <c r="A122" s="1196" t="s">
        <v>273</v>
      </c>
      <c r="B122" s="1204" t="s">
        <v>419</v>
      </c>
      <c r="C122" s="1202">
        <f>SUBTOTAL(9,C123:C126)</f>
        <v>7495362000000</v>
      </c>
      <c r="D122" s="1202">
        <f>SUBTOTAL(9,D123:D126)</f>
        <v>7495362000000</v>
      </c>
      <c r="E122" s="1202">
        <f t="shared" ref="E122:I122" si="28">SUBTOTAL(9,E123:E126)</f>
        <v>13513414149661</v>
      </c>
      <c r="F122" s="1202">
        <f t="shared" si="28"/>
        <v>0</v>
      </c>
      <c r="G122" s="1202">
        <f>SUBTOTAL(9,G123:G126)</f>
        <v>7436201502374</v>
      </c>
      <c r="H122" s="1202">
        <f t="shared" si="28"/>
        <v>4914856751191</v>
      </c>
      <c r="I122" s="1202">
        <f t="shared" si="28"/>
        <v>1162355896096</v>
      </c>
      <c r="J122" s="1203">
        <f>G122/C122</f>
        <v>0.99210705265122623</v>
      </c>
      <c r="K122" s="1203">
        <f t="shared" ref="K122:K124" si="29">J122</f>
        <v>0.99210705265122623</v>
      </c>
      <c r="L122" s="1194"/>
    </row>
    <row r="123" spans="1:12" s="1195" customFormat="1" ht="15.6">
      <c r="A123" s="1196" t="s">
        <v>717</v>
      </c>
      <c r="B123" s="1204" t="s">
        <v>718</v>
      </c>
      <c r="C123" s="1209">
        <v>4636742000000</v>
      </c>
      <c r="D123" s="1209">
        <f>C123</f>
        <v>4636742000000</v>
      </c>
      <c r="E123" s="1212">
        <f>SUM(F123:I123)</f>
        <v>8767508716400</v>
      </c>
      <c r="F123" s="1209"/>
      <c r="G123" s="1209">
        <f>CHITIETTHU!G117</f>
        <v>5070282000000</v>
      </c>
      <c r="H123" s="1209">
        <f>CHITIETTHU!H117</f>
        <v>3125249000000</v>
      </c>
      <c r="I123" s="1209">
        <f>CHITIETTHU!I117</f>
        <v>571977716400</v>
      </c>
      <c r="J123" s="1203">
        <f>G123/C123</f>
        <v>1.093500997036281</v>
      </c>
      <c r="K123" s="1203">
        <f t="shared" si="29"/>
        <v>1.093500997036281</v>
      </c>
      <c r="L123" s="1194">
        <f>G122-D122</f>
        <v>-59160497626</v>
      </c>
    </row>
    <row r="124" spans="1:12" s="1195" customFormat="1" ht="15.6">
      <c r="A124" s="1196" t="s">
        <v>719</v>
      </c>
      <c r="B124" s="1204" t="s">
        <v>479</v>
      </c>
      <c r="C124" s="1202">
        <f>SUBTOTAL(9,C125:C126)</f>
        <v>2858620000000</v>
      </c>
      <c r="D124" s="1202">
        <f>SUBTOTAL(9,D125:D126)</f>
        <v>2858620000000</v>
      </c>
      <c r="E124" s="1202">
        <f>SUBTOTAL(9,E125:E126)</f>
        <v>4745905433261</v>
      </c>
      <c r="F124" s="1202">
        <f t="shared" ref="F124:I124" si="30">SUBTOTAL(9,F125:F126)</f>
        <v>0</v>
      </c>
      <c r="G124" s="1226">
        <f>SUBTOTAL(9,G125:G126)</f>
        <v>2365919502374</v>
      </c>
      <c r="H124" s="1226">
        <f t="shared" si="30"/>
        <v>1789607751191</v>
      </c>
      <c r="I124" s="1226">
        <f t="shared" si="30"/>
        <v>590378179696</v>
      </c>
      <c r="J124" s="1203">
        <f>G124/C124</f>
        <v>0.82764393391706492</v>
      </c>
      <c r="K124" s="1203">
        <f t="shared" si="29"/>
        <v>0.82764393391706492</v>
      </c>
      <c r="L124" s="1194"/>
    </row>
    <row r="125" spans="1:12" s="1195" customFormat="1" ht="31.2">
      <c r="A125" s="1198" t="s">
        <v>462</v>
      </c>
      <c r="B125" s="1208" t="s">
        <v>720</v>
      </c>
      <c r="C125" s="1209">
        <v>2140122000000</v>
      </c>
      <c r="D125" s="1209">
        <f>C125</f>
        <v>2140122000000</v>
      </c>
      <c r="E125" s="1209">
        <f>SUM(F125:I125)</f>
        <v>4402893930887</v>
      </c>
      <c r="F125" s="1209"/>
      <c r="G125" s="1209">
        <f>CHITIETTHU!G119</f>
        <v>2022908000000</v>
      </c>
      <c r="H125" s="1209">
        <f>CHITIETTHU!H119</f>
        <v>1789607751191</v>
      </c>
      <c r="I125" s="1209">
        <f>CHITIETTHU!I118</f>
        <v>590378179696</v>
      </c>
      <c r="J125" s="1203"/>
      <c r="K125" s="1203"/>
      <c r="L125" s="1194"/>
    </row>
    <row r="126" spans="1:12" s="1195" customFormat="1" ht="31.2">
      <c r="A126" s="1198" t="s">
        <v>463</v>
      </c>
      <c r="B126" s="1208" t="s">
        <v>481</v>
      </c>
      <c r="C126" s="1209">
        <v>718498000000</v>
      </c>
      <c r="D126" s="1209">
        <f>C126</f>
        <v>718498000000</v>
      </c>
      <c r="E126" s="1209">
        <f>SUM(F126:I126)</f>
        <v>343011502374</v>
      </c>
      <c r="F126" s="1209"/>
      <c r="G126" s="1209">
        <f>CHITIETTHU!G120</f>
        <v>343011502374</v>
      </c>
      <c r="H126" s="1209"/>
      <c r="I126" s="1209"/>
      <c r="J126" s="1203"/>
      <c r="K126" s="1203"/>
      <c r="L126" s="1194"/>
    </row>
    <row r="127" spans="1:12" s="1195" customFormat="1" ht="15.6">
      <c r="A127" s="1196" t="s">
        <v>274</v>
      </c>
      <c r="B127" s="1204" t="s">
        <v>232</v>
      </c>
      <c r="C127" s="1209"/>
      <c r="D127" s="1209"/>
      <c r="E127" s="1212">
        <f>SUM(F127:I127)</f>
        <v>925971251452</v>
      </c>
      <c r="F127" s="1212">
        <f>CHITIETTHU!F121</f>
        <v>782086668778</v>
      </c>
      <c r="G127" s="1212">
        <f>CHITIETTHU!G121</f>
        <v>112097307589</v>
      </c>
      <c r="H127" s="1212">
        <f>CHITIETTHU!H121</f>
        <v>31787275085</v>
      </c>
      <c r="I127" s="1212"/>
      <c r="J127" s="1203"/>
      <c r="K127" s="1203"/>
      <c r="L127" s="1194"/>
    </row>
    <row r="128" spans="1:12" s="1195" customFormat="1" ht="15.6">
      <c r="A128" s="1196" t="s">
        <v>231</v>
      </c>
      <c r="B128" s="1204" t="s">
        <v>721</v>
      </c>
      <c r="C128" s="1209"/>
      <c r="D128" s="1209"/>
      <c r="E128" s="1212">
        <f t="shared" ref="E128:E129" si="31">SUM(F128:I128)</f>
        <v>5242984325692</v>
      </c>
      <c r="F128" s="1209"/>
      <c r="G128" s="1212">
        <f>CHITIETTHU!G122</f>
        <v>3141953265102</v>
      </c>
      <c r="H128" s="1212">
        <f>CHITIETTHU!H122</f>
        <v>1606706407220</v>
      </c>
      <c r="I128" s="1212">
        <f>CHITIETTHU!I122</f>
        <v>494324653370</v>
      </c>
      <c r="J128" s="1203"/>
      <c r="K128" s="1203"/>
      <c r="L128" s="1194"/>
    </row>
    <row r="129" spans="1:12" s="1195" customFormat="1" ht="22.5" customHeight="1">
      <c r="A129" s="1196" t="s">
        <v>233</v>
      </c>
      <c r="B129" s="1204" t="s">
        <v>722</v>
      </c>
      <c r="C129" s="1209"/>
      <c r="D129" s="1209"/>
      <c r="E129" s="1212">
        <f t="shared" si="31"/>
        <v>182573007574</v>
      </c>
      <c r="F129" s="1209"/>
      <c r="G129" s="1212">
        <f>CHITIETTHU!G123</f>
        <v>981685850</v>
      </c>
      <c r="H129" s="1212">
        <f>CHITIETTHU!H123</f>
        <v>59527593827</v>
      </c>
      <c r="I129" s="1212">
        <f>CHITIETTHU!I123</f>
        <v>122063727897</v>
      </c>
      <c r="J129" s="1203"/>
      <c r="K129" s="1203"/>
      <c r="L129" s="1194"/>
    </row>
    <row r="130" spans="1:12" s="386" customFormat="1" ht="25.5" customHeight="1">
      <c r="A130" s="450" t="s">
        <v>69</v>
      </c>
      <c r="B130" s="1187" t="s">
        <v>2457</v>
      </c>
      <c r="C130" s="451"/>
      <c r="D130" s="1375" t="s">
        <v>2457</v>
      </c>
      <c r="E130" s="1375"/>
      <c r="F130" s="1187"/>
      <c r="G130" s="452"/>
      <c r="H130" s="1375" t="s">
        <v>2458</v>
      </c>
      <c r="I130" s="1375"/>
      <c r="J130" s="1375"/>
      <c r="K130" s="448"/>
      <c r="L130" s="457"/>
    </row>
    <row r="131" spans="1:12" s="241" customFormat="1" ht="16.5" customHeight="1">
      <c r="B131" s="1186" t="s">
        <v>785</v>
      </c>
      <c r="D131" s="1255" t="s">
        <v>786</v>
      </c>
      <c r="E131" s="1255"/>
      <c r="F131" s="453"/>
      <c r="G131" s="454"/>
      <c r="H131" s="1255" t="s">
        <v>2392</v>
      </c>
      <c r="I131" s="1255"/>
      <c r="J131" s="1255"/>
      <c r="K131" s="448"/>
      <c r="L131" s="972"/>
    </row>
    <row r="132" spans="1:12" s="386" customFormat="1" ht="15" customHeight="1">
      <c r="A132" s="455"/>
      <c r="B132" s="456"/>
      <c r="C132" s="457"/>
      <c r="D132" s="1186"/>
      <c r="E132" s="1182"/>
      <c r="G132" s="919">
        <f>E8-F8</f>
        <v>25223826430351</v>
      </c>
      <c r="H132" s="1255"/>
      <c r="I132" s="1255"/>
      <c r="J132" s="1255"/>
      <c r="K132" s="448"/>
      <c r="L132" s="457"/>
    </row>
    <row r="133" spans="1:12" s="386" customFormat="1" ht="12.75" customHeight="1">
      <c r="B133" s="456"/>
      <c r="C133" s="457"/>
      <c r="E133" s="457"/>
      <c r="F133" s="29">
        <f>E8-F8-E121</f>
        <v>10784441029238</v>
      </c>
      <c r="G133" s="29">
        <f>G8-G121-G120</f>
        <v>5875587222583</v>
      </c>
      <c r="H133" s="79">
        <f>H8-H121</f>
        <v>3790539319431</v>
      </c>
      <c r="I133" s="79">
        <f>I8-I121</f>
        <v>1806220355798</v>
      </c>
      <c r="J133" s="1239"/>
      <c r="K133" s="448"/>
      <c r="L133" s="457"/>
    </row>
    <row r="134" spans="1:12" s="386" customFormat="1">
      <c r="B134" s="456"/>
      <c r="C134" s="457"/>
      <c r="D134" s="457"/>
      <c r="E134" s="457">
        <f>E8-H121-I121-G127</f>
        <v>20874836420339</v>
      </c>
      <c r="F134" s="29"/>
      <c r="G134" s="1240"/>
      <c r="H134" s="79"/>
      <c r="I134" s="79"/>
      <c r="J134" s="1239"/>
      <c r="K134" s="448"/>
      <c r="L134" s="457"/>
    </row>
    <row r="135" spans="1:12" s="386" customFormat="1" ht="17.25" customHeight="1">
      <c r="B135" s="458"/>
      <c r="C135" s="785"/>
      <c r="D135" s="534"/>
      <c r="E135" s="460"/>
      <c r="F135" s="29">
        <f>F8</f>
        <v>1872107219949</v>
      </c>
      <c r="G135" s="55"/>
      <c r="H135" s="43"/>
      <c r="I135" s="43"/>
      <c r="J135" s="1239"/>
      <c r="K135" s="448"/>
      <c r="L135" s="457"/>
    </row>
    <row r="136" spans="1:12" s="386" customFormat="1" ht="18" customHeight="1">
      <c r="A136" s="455"/>
      <c r="B136" s="461"/>
      <c r="C136" s="786"/>
      <c r="D136" s="462"/>
      <c r="E136" s="462"/>
      <c r="F136" s="1242">
        <f>F135+G133+H133+I133</f>
        <v>13344454117761</v>
      </c>
      <c r="G136" s="55"/>
      <c r="H136" s="1183"/>
      <c r="I136" s="43"/>
      <c r="J136" s="1239"/>
      <c r="K136" s="448"/>
      <c r="L136" s="457"/>
    </row>
    <row r="137" spans="1:12" s="386" customFormat="1" ht="15.6">
      <c r="A137" s="455"/>
      <c r="B137" s="461"/>
      <c r="C137" s="463"/>
      <c r="D137" s="1255"/>
      <c r="E137" s="1255"/>
      <c r="F137" s="1242">
        <f>G122</f>
        <v>7436201502374</v>
      </c>
      <c r="G137" s="37"/>
      <c r="H137" s="1362"/>
      <c r="I137" s="1362"/>
      <c r="J137" s="1362"/>
      <c r="K137" s="448"/>
      <c r="L137" s="457"/>
    </row>
    <row r="138" spans="1:12" s="386" customFormat="1" ht="15.6">
      <c r="A138" s="455"/>
      <c r="B138" s="461"/>
      <c r="C138" s="463"/>
      <c r="D138" s="455"/>
      <c r="E138" s="455"/>
      <c r="F138" s="1243">
        <f>F137+F136</f>
        <v>20780655620135</v>
      </c>
      <c r="G138" s="54">
        <f>F138-E134</f>
        <v>-94180800204</v>
      </c>
      <c r="H138" s="53"/>
      <c r="I138" s="53"/>
      <c r="J138" s="1241"/>
      <c r="K138" s="464"/>
      <c r="L138" s="457"/>
    </row>
    <row r="139" spans="1:12" s="386" customFormat="1" ht="13.5" customHeight="1">
      <c r="B139" s="461"/>
      <c r="C139" s="463"/>
      <c r="D139" s="455"/>
      <c r="F139" s="455"/>
      <c r="G139" s="461"/>
      <c r="H139" s="463"/>
      <c r="I139" s="463"/>
      <c r="J139" s="464"/>
      <c r="K139" s="464"/>
      <c r="L139" s="457"/>
    </row>
    <row r="140" spans="1:12" s="386" customFormat="1" ht="10.5" customHeight="1">
      <c r="B140" s="461"/>
      <c r="C140" s="463"/>
      <c r="G140" s="456"/>
      <c r="H140" s="459"/>
      <c r="I140" s="459"/>
      <c r="J140" s="464"/>
      <c r="K140" s="464"/>
      <c r="L140" s="457"/>
    </row>
    <row r="141" spans="1:12" s="386" customFormat="1" ht="15.6">
      <c r="B141" s="461"/>
      <c r="C141" s="463"/>
      <c r="G141" s="456"/>
      <c r="H141" s="459"/>
      <c r="I141" s="459"/>
      <c r="J141" s="464"/>
      <c r="K141" s="464"/>
      <c r="L141" s="457"/>
    </row>
    <row r="142" spans="1:12" s="386" customFormat="1">
      <c r="B142" s="458"/>
      <c r="C142" s="459"/>
      <c r="G142" s="456"/>
      <c r="H142" s="459"/>
      <c r="I142" s="459"/>
      <c r="J142" s="464"/>
      <c r="K142" s="464"/>
      <c r="L142" s="457"/>
    </row>
    <row r="143" spans="1:12" s="386" customFormat="1">
      <c r="B143" s="458"/>
      <c r="C143" s="459"/>
      <c r="G143" s="456"/>
      <c r="H143" s="459"/>
      <c r="I143" s="459"/>
      <c r="J143" s="464"/>
      <c r="K143" s="464"/>
      <c r="L143" s="457"/>
    </row>
  </sheetData>
  <mergeCells count="18">
    <mergeCell ref="D131:E131"/>
    <mergeCell ref="H131:J131"/>
    <mergeCell ref="H132:J132"/>
    <mergeCell ref="D137:E137"/>
    <mergeCell ref="H137:J137"/>
    <mergeCell ref="A1:B1"/>
    <mergeCell ref="A2:B2"/>
    <mergeCell ref="D130:E130"/>
    <mergeCell ref="H130:J130"/>
    <mergeCell ref="A5:A6"/>
    <mergeCell ref="B5:B6"/>
    <mergeCell ref="C5:D5"/>
    <mergeCell ref="E5:E6"/>
    <mergeCell ref="F5:I5"/>
    <mergeCell ref="J5:K5"/>
    <mergeCell ref="H1:K1"/>
    <mergeCell ref="A3:K3"/>
    <mergeCell ref="J4:K4"/>
  </mergeCells>
  <pageMargins left="0.46" right="0.17" top="0.36" bottom="0.38" header="0.2" footer="0.196850393700787"/>
  <pageSetup paperSize="9" scale="6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sheetPr>
  <dimension ref="A1:F50"/>
  <sheetViews>
    <sheetView workbookViewId="0">
      <selection activeCell="D8" sqref="D8"/>
    </sheetView>
  </sheetViews>
  <sheetFormatPr defaultRowHeight="17.399999999999999"/>
  <cols>
    <col min="1" max="1" width="4.4609375" customWidth="1"/>
    <col min="2" max="2" width="32.69140625" customWidth="1"/>
    <col min="3" max="3" width="14.3828125" style="7" customWidth="1"/>
    <col min="4" max="4" width="15.23046875" style="7" customWidth="1"/>
    <col min="5" max="5" width="8.07421875" style="84" customWidth="1"/>
    <col min="6" max="6" width="19.765625" style="7" bestFit="1" customWidth="1"/>
  </cols>
  <sheetData>
    <row r="1" spans="1:6">
      <c r="E1" s="106" t="s">
        <v>1090</v>
      </c>
    </row>
    <row r="2" spans="1:6" ht="40.5" customHeight="1">
      <c r="A2" s="1245" t="s">
        <v>2594</v>
      </c>
      <c r="B2" s="1245"/>
      <c r="C2" s="1245"/>
      <c r="D2" s="1245"/>
      <c r="E2" s="1245"/>
    </row>
    <row r="3" spans="1:6" s="112" customFormat="1" ht="34.5" customHeight="1">
      <c r="A3" s="1246" t="s">
        <v>2462</v>
      </c>
      <c r="B3" s="1246"/>
      <c r="C3" s="1246"/>
      <c r="D3" s="1246"/>
      <c r="E3" s="1246"/>
      <c r="F3" s="113"/>
    </row>
    <row r="4" spans="1:6">
      <c r="E4" s="107" t="s">
        <v>562</v>
      </c>
    </row>
    <row r="5" spans="1:6" ht="31.2">
      <c r="A5" s="104" t="s">
        <v>280</v>
      </c>
      <c r="B5" s="104" t="s">
        <v>265</v>
      </c>
      <c r="C5" s="105" t="s">
        <v>541</v>
      </c>
      <c r="D5" s="105" t="s">
        <v>535</v>
      </c>
      <c r="E5" s="108" t="s">
        <v>536</v>
      </c>
    </row>
    <row r="6" spans="1:6" s="8" customFormat="1">
      <c r="A6" s="382" t="s">
        <v>268</v>
      </c>
      <c r="B6" s="382" t="s">
        <v>269</v>
      </c>
      <c r="C6" s="516">
        <v>1</v>
      </c>
      <c r="D6" s="516">
        <v>2</v>
      </c>
      <c r="E6" s="114">
        <v>3</v>
      </c>
      <c r="F6" s="115"/>
    </row>
    <row r="7" spans="1:6">
      <c r="A7" s="104" t="s">
        <v>268</v>
      </c>
      <c r="B7" s="57" t="s">
        <v>1096</v>
      </c>
      <c r="C7" s="63"/>
      <c r="D7" s="63"/>
      <c r="E7" s="109"/>
    </row>
    <row r="8" spans="1:6">
      <c r="A8" s="104" t="s">
        <v>273</v>
      </c>
      <c r="B8" s="57" t="s">
        <v>1091</v>
      </c>
      <c r="C8" s="105">
        <f>C9+C10+C13+C14+C15+C16+C18</f>
        <v>6423730000000</v>
      </c>
      <c r="D8" s="105">
        <f>D9+D10+D13+D14+D15+D16+D17+D18</f>
        <v>13518066832750</v>
      </c>
      <c r="E8" s="109">
        <f>D8/C8</f>
        <v>2.1043952396426997</v>
      </c>
    </row>
    <row r="9" spans="1:6">
      <c r="A9" s="58">
        <v>1</v>
      </c>
      <c r="B9" s="59" t="s">
        <v>1092</v>
      </c>
      <c r="C9" s="63">
        <f>'48.31'!C9-C33</f>
        <v>2494350000000</v>
      </c>
      <c r="D9" s="63">
        <f>'60.342'!D11+'60.342'!D12</f>
        <v>2679652271631</v>
      </c>
      <c r="E9" s="109">
        <f>D9/C9</f>
        <v>1.0742888013434362</v>
      </c>
      <c r="F9" s="7">
        <f>C9+C33</f>
        <v>4584500000000</v>
      </c>
    </row>
    <row r="10" spans="1:6">
      <c r="A10" s="58">
        <v>2</v>
      </c>
      <c r="B10" s="59" t="s">
        <v>419</v>
      </c>
      <c r="C10" s="63">
        <f>C11+C12</f>
        <v>3744680000000</v>
      </c>
      <c r="D10" s="63">
        <f>D11+D12</f>
        <v>7436201502374</v>
      </c>
      <c r="E10" s="109">
        <f>D10/C10</f>
        <v>1.9858042616122071</v>
      </c>
      <c r="F10" s="7">
        <f>'48.31'!C9</f>
        <v>4584500000000</v>
      </c>
    </row>
    <row r="11" spans="1:6">
      <c r="A11" s="58" t="s">
        <v>547</v>
      </c>
      <c r="B11" s="59" t="s">
        <v>636</v>
      </c>
      <c r="C11" s="63">
        <f>'48.31'!C13-C22</f>
        <v>1486040000000</v>
      </c>
      <c r="D11" s="63">
        <f>'60.342'!D19</f>
        <v>5070282000000</v>
      </c>
      <c r="E11" s="109">
        <f>D11/C11</f>
        <v>3.4119418050658123</v>
      </c>
      <c r="F11" s="7">
        <f>F10-F9</f>
        <v>0</v>
      </c>
    </row>
    <row r="12" spans="1:6">
      <c r="A12" s="58" t="s">
        <v>547</v>
      </c>
      <c r="B12" s="59" t="s">
        <v>479</v>
      </c>
      <c r="C12" s="63">
        <f>'48.31'!C14-C23</f>
        <v>2258640000000</v>
      </c>
      <c r="D12" s="63">
        <f>'60.342'!D20</f>
        <v>2365919502374</v>
      </c>
      <c r="E12" s="109">
        <f>D12/C12</f>
        <v>1.0474973888596677</v>
      </c>
      <c r="F12" s="7">
        <f>D8-'60.342'!D9</f>
        <v>0</v>
      </c>
    </row>
    <row r="13" spans="1:6">
      <c r="A13" s="58">
        <v>3</v>
      </c>
      <c r="B13" s="59" t="s">
        <v>1097</v>
      </c>
      <c r="C13" s="63"/>
      <c r="D13" s="63">
        <f>'60.342'!D13</f>
        <v>53000000000</v>
      </c>
      <c r="E13" s="109"/>
    </row>
    <row r="14" spans="1:6">
      <c r="A14" s="58">
        <v>4</v>
      </c>
      <c r="B14" s="59" t="s">
        <v>1080</v>
      </c>
      <c r="C14" s="63"/>
      <c r="D14" s="63">
        <f>'60.342'!D14</f>
        <v>981685850</v>
      </c>
      <c r="E14" s="109"/>
    </row>
    <row r="15" spans="1:6">
      <c r="A15" s="58">
        <v>5</v>
      </c>
      <c r="B15" s="59" t="s">
        <v>637</v>
      </c>
      <c r="C15" s="63"/>
      <c r="D15" s="63">
        <f>'60.342'!D15</f>
        <v>3141953265102</v>
      </c>
      <c r="E15" s="109"/>
    </row>
    <row r="16" spans="1:6">
      <c r="A16" s="58">
        <v>6</v>
      </c>
      <c r="B16" s="59" t="s">
        <v>807</v>
      </c>
      <c r="C16" s="63"/>
      <c r="D16" s="63">
        <f>'60.342'!D17</f>
        <v>112097307589</v>
      </c>
      <c r="E16" s="109"/>
    </row>
    <row r="17" spans="1:6">
      <c r="A17" s="58">
        <v>7</v>
      </c>
      <c r="B17" s="59" t="s">
        <v>61</v>
      </c>
      <c r="C17" s="63"/>
      <c r="D17" s="63">
        <f>'60.342'!D16</f>
        <v>0</v>
      </c>
      <c r="E17" s="109"/>
    </row>
    <row r="18" spans="1:6">
      <c r="A18" s="58">
        <v>8</v>
      </c>
      <c r="B18" s="59" t="s">
        <v>1087</v>
      </c>
      <c r="C18" s="63">
        <v>184700000000</v>
      </c>
      <c r="D18" s="63">
        <f>'48.31'!D39</f>
        <v>94180800204</v>
      </c>
      <c r="E18" s="109"/>
    </row>
    <row r="19" spans="1:6">
      <c r="A19" s="104" t="s">
        <v>274</v>
      </c>
      <c r="B19" s="57" t="s">
        <v>1093</v>
      </c>
      <c r="C19" s="105">
        <f>C20+C21+C25</f>
        <v>6423730000000</v>
      </c>
      <c r="D19" s="105">
        <f>D20+D21+D24+D25+D26+D27+D28</f>
        <v>12780057325878</v>
      </c>
      <c r="E19" s="109">
        <f>D19/C19</f>
        <v>1.9895072373648954</v>
      </c>
      <c r="F19" s="7">
        <f>D19+'60.342'!J23</f>
        <v>12799274580889</v>
      </c>
    </row>
    <row r="20" spans="1:6">
      <c r="A20" s="58">
        <v>1</v>
      </c>
      <c r="B20" s="59" t="s">
        <v>1098</v>
      </c>
      <c r="C20" s="63">
        <f>C8-C21-C25</f>
        <v>2672048000000</v>
      </c>
      <c r="D20" s="63">
        <f>'60.342'!J11+'60.342'!J15</f>
        <v>4850551939796</v>
      </c>
      <c r="E20" s="109">
        <f>D20/C20</f>
        <v>1.8152937147072208</v>
      </c>
      <c r="F20" s="7">
        <f>'60.342'!D23</f>
        <v>94180800204</v>
      </c>
    </row>
    <row r="21" spans="1:6">
      <c r="A21" s="58">
        <v>2</v>
      </c>
      <c r="B21" s="59" t="s">
        <v>64</v>
      </c>
      <c r="C21" s="63">
        <f>C22+C23</f>
        <v>3750682000000</v>
      </c>
      <c r="D21" s="63">
        <f>D22+D23</f>
        <v>4914856751191</v>
      </c>
      <c r="E21" s="109">
        <f>D21/C21</f>
        <v>1.3103901506955269</v>
      </c>
      <c r="F21" s="7">
        <f>F20+D30</f>
        <v>812973052065</v>
      </c>
    </row>
    <row r="22" spans="1:6">
      <c r="A22" s="58" t="s">
        <v>547</v>
      </c>
      <c r="B22" s="59" t="s">
        <v>213</v>
      </c>
      <c r="C22" s="63">
        <f>C35</f>
        <v>3150702000000</v>
      </c>
      <c r="D22" s="63">
        <f>'60.342'!E19</f>
        <v>3125249000000</v>
      </c>
      <c r="E22" s="109">
        <f>D22/C22</f>
        <v>0.9919214828949231</v>
      </c>
    </row>
    <row r="23" spans="1:6">
      <c r="A23" s="58" t="s">
        <v>547</v>
      </c>
      <c r="B23" s="59" t="s">
        <v>1094</v>
      </c>
      <c r="C23" s="70">
        <f>C36</f>
        <v>599980000000</v>
      </c>
      <c r="D23" s="63">
        <f>'60.342'!E20</f>
        <v>1789607751191</v>
      </c>
      <c r="E23" s="109">
        <f>D23/C23</f>
        <v>2.982779011285376</v>
      </c>
    </row>
    <row r="24" spans="1:6">
      <c r="A24" s="58">
        <v>3</v>
      </c>
      <c r="B24" s="59" t="s">
        <v>66</v>
      </c>
      <c r="C24" s="63"/>
      <c r="D24" s="63">
        <f>'60.342'!J19</f>
        <v>2231561966113</v>
      </c>
      <c r="E24" s="109"/>
    </row>
    <row r="25" spans="1:6">
      <c r="A25" s="58">
        <v>4</v>
      </c>
      <c r="B25" s="110" t="s">
        <v>62</v>
      </c>
      <c r="C25" s="63">
        <f>D25</f>
        <v>1000000000</v>
      </c>
      <c r="D25" s="63">
        <f>'60.342'!I16</f>
        <v>1000000000</v>
      </c>
      <c r="E25" s="109"/>
    </row>
    <row r="26" spans="1:6">
      <c r="A26" s="58">
        <v>5</v>
      </c>
      <c r="B26" s="110" t="s">
        <v>70</v>
      </c>
      <c r="C26" s="63"/>
      <c r="D26" s="63">
        <f>'60.342'!J20</f>
        <v>782086668778</v>
      </c>
      <c r="E26" s="109"/>
      <c r="F26" s="7">
        <f>C8-C19-C29</f>
        <v>-17500000000</v>
      </c>
    </row>
    <row r="27" spans="1:6">
      <c r="A27" s="58">
        <v>6</v>
      </c>
      <c r="B27" s="59" t="s">
        <v>1103</v>
      </c>
      <c r="C27" s="63"/>
      <c r="D27" s="63">
        <f>'60.342'!J14</f>
        <v>0</v>
      </c>
      <c r="E27" s="109"/>
    </row>
    <row r="28" spans="1:6">
      <c r="A28" s="526">
        <v>7</v>
      </c>
      <c r="B28" s="527" t="s">
        <v>2000</v>
      </c>
      <c r="C28" s="528"/>
      <c r="D28" s="528">
        <f>'60.342'!I17</f>
        <v>0</v>
      </c>
      <c r="E28" s="529"/>
    </row>
    <row r="29" spans="1:6" ht="31.2">
      <c r="A29" s="104" t="s">
        <v>275</v>
      </c>
      <c r="B29" s="57" t="s">
        <v>1099</v>
      </c>
      <c r="C29" s="63">
        <f>'48.31'!C36</f>
        <v>17500000000</v>
      </c>
      <c r="D29" s="63">
        <f>'48.31'!D35</f>
        <v>19217255011</v>
      </c>
      <c r="E29" s="109">
        <f>D29/C29</f>
        <v>1.0981288577714285</v>
      </c>
    </row>
    <row r="30" spans="1:6">
      <c r="A30" s="104" t="s">
        <v>276</v>
      </c>
      <c r="B30" s="57" t="s">
        <v>1100</v>
      </c>
      <c r="C30" s="63">
        <f>C8-C19</f>
        <v>0</v>
      </c>
      <c r="D30" s="770">
        <f>D8-D19-D29</f>
        <v>718792251861</v>
      </c>
      <c r="E30" s="109"/>
      <c r="F30" s="7">
        <f>D30-'60.342'!D21</f>
        <v>0</v>
      </c>
    </row>
    <row r="31" spans="1:6">
      <c r="A31" s="104" t="s">
        <v>269</v>
      </c>
      <c r="B31" s="57" t="s">
        <v>1066</v>
      </c>
      <c r="C31" s="63"/>
      <c r="D31" s="63"/>
      <c r="E31" s="109"/>
    </row>
    <row r="32" spans="1:6">
      <c r="A32" s="104" t="s">
        <v>273</v>
      </c>
      <c r="B32" s="57" t="s">
        <v>1091</v>
      </c>
      <c r="C32" s="105">
        <v>5840832000000</v>
      </c>
      <c r="D32" s="105">
        <f>D33+D34+D37+D38+D39+D40</f>
        <v>11705759597601</v>
      </c>
      <c r="E32" s="109">
        <f>D32/C32</f>
        <v>2.004125370769267</v>
      </c>
      <c r="F32" s="7">
        <f>'60.342'!E9+'60.342'!F9</f>
        <v>11705759597601</v>
      </c>
    </row>
    <row r="33" spans="1:6">
      <c r="A33" s="58">
        <v>1</v>
      </c>
      <c r="B33" s="59" t="s">
        <v>1092</v>
      </c>
      <c r="C33" s="63">
        <f>C32-C34</f>
        <v>2090150000000</v>
      </c>
      <c r="D33" s="63">
        <f>'60.342'!E11+'60.342'!E12+'60.342'!F11+'60.342'!F12</f>
        <v>3314137292915</v>
      </c>
      <c r="E33" s="109">
        <f>D33/C33</f>
        <v>1.5855978245173792</v>
      </c>
      <c r="F33" s="7">
        <f>F32-'60.342'!F18</f>
        <v>10543403701505</v>
      </c>
    </row>
    <row r="34" spans="1:6">
      <c r="A34" s="58">
        <v>2</v>
      </c>
      <c r="B34" s="59" t="s">
        <v>419</v>
      </c>
      <c r="C34" s="63">
        <f>C35+C36</f>
        <v>3750682000000</v>
      </c>
      <c r="D34" s="63">
        <f>D35+D36</f>
        <v>6077212647287</v>
      </c>
      <c r="E34" s="109">
        <f>D34/C34</f>
        <v>1.620295361560111</v>
      </c>
    </row>
    <row r="35" spans="1:6">
      <c r="A35" s="58" t="s">
        <v>547</v>
      </c>
      <c r="B35" s="59" t="s">
        <v>1078</v>
      </c>
      <c r="C35" s="63">
        <v>3150702000000</v>
      </c>
      <c r="D35" s="63">
        <f>'60.342'!E19+'60.342'!F19</f>
        <v>3697226716400</v>
      </c>
      <c r="E35" s="109">
        <f>D35/C35</f>
        <v>1.1734612528890387</v>
      </c>
      <c r="F35" s="7">
        <v>3793197000000</v>
      </c>
    </row>
    <row r="36" spans="1:6">
      <c r="A36" s="58" t="s">
        <v>547</v>
      </c>
      <c r="B36" s="59" t="s">
        <v>1079</v>
      </c>
      <c r="C36" s="63">
        <v>599980000000</v>
      </c>
      <c r="D36" s="63">
        <f>'60.342'!E20+'60.342'!F20</f>
        <v>2379985930887</v>
      </c>
      <c r="E36" s="109">
        <f>D36/C36</f>
        <v>3.9667754439931331</v>
      </c>
      <c r="F36" s="7">
        <f>F35-C35-C36</f>
        <v>42515000000</v>
      </c>
    </row>
    <row r="37" spans="1:6">
      <c r="A37" s="58">
        <v>3</v>
      </c>
      <c r="B37" s="59" t="s">
        <v>1080</v>
      </c>
      <c r="C37" s="63"/>
      <c r="D37" s="63">
        <f>'60.342'!E14+'60.342'!F14</f>
        <v>181591321724</v>
      </c>
      <c r="E37" s="109"/>
    </row>
    <row r="38" spans="1:6">
      <c r="A38" s="58">
        <v>4</v>
      </c>
      <c r="B38" s="59" t="s">
        <v>637</v>
      </c>
      <c r="C38" s="63"/>
      <c r="D38" s="63">
        <f>'60.342'!E15+'60.342'!F15</f>
        <v>2101031060590</v>
      </c>
      <c r="E38" s="109"/>
    </row>
    <row r="39" spans="1:6">
      <c r="A39" s="58">
        <v>5</v>
      </c>
      <c r="B39" s="110" t="s">
        <v>70</v>
      </c>
      <c r="C39" s="63"/>
      <c r="D39" s="63">
        <f>'60.342'!E17+'60.342'!F17</f>
        <v>31787275085</v>
      </c>
      <c r="E39" s="109"/>
    </row>
    <row r="40" spans="1:6">
      <c r="A40" s="58">
        <v>6</v>
      </c>
      <c r="B40" s="59" t="s">
        <v>61</v>
      </c>
      <c r="C40" s="63"/>
      <c r="D40" s="63">
        <f>'60.342'!F16</f>
        <v>0</v>
      </c>
      <c r="E40" s="109"/>
    </row>
    <row r="41" spans="1:6">
      <c r="A41" s="104" t="s">
        <v>274</v>
      </c>
      <c r="B41" s="57" t="s">
        <v>1093</v>
      </c>
      <c r="C41" s="105">
        <f>SUM(C42:C46)</f>
        <v>5840832000000</v>
      </c>
      <c r="D41" s="105">
        <f>SUM(D42:D47)</f>
        <v>11677987099011</v>
      </c>
      <c r="E41" s="109">
        <f>D41/C41</f>
        <v>1.9993704833508308</v>
      </c>
      <c r="F41" s="7">
        <f>'60.342'!K9+'60.342'!L9</f>
        <v>11677987099011</v>
      </c>
    </row>
    <row r="42" spans="1:6">
      <c r="A42" s="58">
        <v>1</v>
      </c>
      <c r="B42" s="59" t="s">
        <v>1101</v>
      </c>
      <c r="C42" s="63">
        <f>C32</f>
        <v>5840832000000</v>
      </c>
      <c r="D42" s="63">
        <f>'60.342'!K11+'60.342'!K15+'60.342'!L11+'60.342'!L15</f>
        <v>8473754535808</v>
      </c>
      <c r="E42" s="109">
        <f>D42/C42</f>
        <v>1.4507786794429287</v>
      </c>
      <c r="F42" s="7">
        <f>F41-'60.342'!K18</f>
        <v>10515631202915</v>
      </c>
    </row>
    <row r="43" spans="1:6">
      <c r="A43" s="58">
        <v>2</v>
      </c>
      <c r="B43" s="59" t="s">
        <v>1102</v>
      </c>
      <c r="C43" s="63"/>
      <c r="D43" s="63"/>
      <c r="E43" s="109"/>
    </row>
    <row r="44" spans="1:6">
      <c r="A44" s="58" t="s">
        <v>547</v>
      </c>
      <c r="B44" s="59" t="s">
        <v>213</v>
      </c>
      <c r="C44" s="63"/>
      <c r="D44" s="63">
        <f>'60.342'!F19</f>
        <v>571977716400</v>
      </c>
      <c r="E44" s="109"/>
    </row>
    <row r="45" spans="1:6">
      <c r="A45" s="58" t="s">
        <v>547</v>
      </c>
      <c r="B45" s="59" t="s">
        <v>1094</v>
      </c>
      <c r="C45" s="63"/>
      <c r="D45" s="63">
        <f>'60.342'!F20</f>
        <v>590378179696</v>
      </c>
      <c r="E45" s="109"/>
    </row>
    <row r="46" spans="1:6">
      <c r="A46" s="58">
        <v>3</v>
      </c>
      <c r="B46" s="59" t="s">
        <v>66</v>
      </c>
      <c r="C46" s="63"/>
      <c r="D46" s="63">
        <f>'60.342'!K19+'60.342'!L19</f>
        <v>1897992084433</v>
      </c>
      <c r="E46" s="109"/>
    </row>
    <row r="47" spans="1:6">
      <c r="A47" s="58">
        <v>5</v>
      </c>
      <c r="B47" s="110" t="s">
        <v>70</v>
      </c>
      <c r="C47" s="63"/>
      <c r="D47" s="63">
        <f>'60.342'!K20+'60.342'!L20</f>
        <v>143884582674</v>
      </c>
      <c r="E47" s="109"/>
    </row>
    <row r="48" spans="1:6">
      <c r="A48" s="104" t="s">
        <v>275</v>
      </c>
      <c r="B48" s="57" t="s">
        <v>1095</v>
      </c>
      <c r="C48" s="63"/>
      <c r="D48" s="105">
        <f>D32-D41</f>
        <v>27772498590</v>
      </c>
      <c r="E48" s="109"/>
      <c r="F48" s="7">
        <f>'60.342'!E21+'60.342'!F21</f>
        <v>27772498590</v>
      </c>
    </row>
    <row r="49" spans="1:6">
      <c r="A49" s="111"/>
      <c r="D49" s="773">
        <f>D48+D30</f>
        <v>746564750451</v>
      </c>
      <c r="F49" s="7">
        <f>F48-D48</f>
        <v>0</v>
      </c>
    </row>
    <row r="50" spans="1:6">
      <c r="A50" s="111"/>
    </row>
  </sheetData>
  <mergeCells count="2">
    <mergeCell ref="A2:E2"/>
    <mergeCell ref="A3:E3"/>
  </mergeCells>
  <phoneticPr fontId="44" type="noConversion"/>
  <pageMargins left="0.63" right="0.196850393700787" top="0.33" bottom="0.37" header="0.196850393700787" footer="0.196850393700787"/>
  <pageSetup paperSize="9" scale="90" orientation="portrait" verticalDpi="200" r:id="rId1"/>
  <headerFooter alignWithMargins="0">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I131"/>
  <sheetViews>
    <sheetView topLeftCell="B4" workbookViewId="0">
      <pane xSplit="1" ySplit="6" topLeftCell="C112" activePane="bottomRight" state="frozen"/>
      <selection activeCell="B4" sqref="B4"/>
      <selection pane="topRight" activeCell="C4" sqref="C4"/>
      <selection pane="bottomLeft" activeCell="B10" sqref="B10"/>
      <selection pane="bottomRight" activeCell="F121" sqref="F121"/>
    </sheetView>
  </sheetViews>
  <sheetFormatPr defaultRowHeight="16.8"/>
  <cols>
    <col min="1" max="1" width="11.61328125" style="367" customWidth="1"/>
    <col min="2" max="2" width="18.61328125" style="368" customWidth="1"/>
    <col min="3" max="4" width="9.921875" style="369" customWidth="1"/>
    <col min="5" max="5" width="14" style="369" customWidth="1"/>
    <col min="6" max="6" width="13.69140625" style="369" customWidth="1"/>
    <col min="7" max="7" width="14.765625" style="369" customWidth="1"/>
    <col min="8" max="8" width="15.69140625" style="369" customWidth="1"/>
    <col min="9" max="9" width="14" style="369" customWidth="1"/>
    <col min="10" max="10" width="14.3828125" style="369" customWidth="1"/>
    <col min="11" max="11" width="5.921875" style="370" customWidth="1"/>
    <col min="12" max="12" width="11" style="340" customWidth="1"/>
    <col min="13" max="13" width="10.69140625" style="337" customWidth="1"/>
    <col min="14" max="14" width="7.4609375" style="337" customWidth="1"/>
    <col min="15" max="20" width="8.3828125" style="337" customWidth="1"/>
    <col min="21" max="22" width="7.3046875" style="338" customWidth="1"/>
    <col min="23" max="256" width="8.765625" style="338"/>
    <col min="257" max="257" width="3.3828125" style="338" customWidth="1"/>
    <col min="258" max="258" width="18.61328125" style="338" customWidth="1"/>
    <col min="259" max="260" width="9.921875" style="338" customWidth="1"/>
    <col min="261" max="261" width="14" style="338" customWidth="1"/>
    <col min="262" max="262" width="13.69140625" style="338" customWidth="1"/>
    <col min="263" max="263" width="14.765625" style="338" customWidth="1"/>
    <col min="264" max="264" width="15.69140625" style="338" customWidth="1"/>
    <col min="265" max="265" width="14" style="338" customWidth="1"/>
    <col min="266" max="266" width="14.3828125" style="338" customWidth="1"/>
    <col min="267" max="267" width="5.921875" style="338" customWidth="1"/>
    <col min="268" max="268" width="11" style="338" customWidth="1"/>
    <col min="269" max="269" width="10.69140625" style="338" customWidth="1"/>
    <col min="270" max="270" width="7.4609375" style="338" customWidth="1"/>
    <col min="271" max="276" width="8.3828125" style="338" customWidth="1"/>
    <col min="277" max="278" width="7.3046875" style="338" customWidth="1"/>
    <col min="279" max="512" width="8.765625" style="338"/>
    <col min="513" max="513" width="3.3828125" style="338" customWidth="1"/>
    <col min="514" max="514" width="18.61328125" style="338" customWidth="1"/>
    <col min="515" max="516" width="9.921875" style="338" customWidth="1"/>
    <col min="517" max="517" width="14" style="338" customWidth="1"/>
    <col min="518" max="518" width="13.69140625" style="338" customWidth="1"/>
    <col min="519" max="519" width="14.765625" style="338" customWidth="1"/>
    <col min="520" max="520" width="15.69140625" style="338" customWidth="1"/>
    <col min="521" max="521" width="14" style="338" customWidth="1"/>
    <col min="522" max="522" width="14.3828125" style="338" customWidth="1"/>
    <col min="523" max="523" width="5.921875" style="338" customWidth="1"/>
    <col min="524" max="524" width="11" style="338" customWidth="1"/>
    <col min="525" max="525" width="10.69140625" style="338" customWidth="1"/>
    <col min="526" max="526" width="7.4609375" style="338" customWidth="1"/>
    <col min="527" max="532" width="8.3828125" style="338" customWidth="1"/>
    <col min="533" max="534" width="7.3046875" style="338" customWidth="1"/>
    <col min="535" max="768" width="8.765625" style="338"/>
    <col min="769" max="769" width="3.3828125" style="338" customWidth="1"/>
    <col min="770" max="770" width="18.61328125" style="338" customWidth="1"/>
    <col min="771" max="772" width="9.921875" style="338" customWidth="1"/>
    <col min="773" max="773" width="14" style="338" customWidth="1"/>
    <col min="774" max="774" width="13.69140625" style="338" customWidth="1"/>
    <col min="775" max="775" width="14.765625" style="338" customWidth="1"/>
    <col min="776" max="776" width="15.69140625" style="338" customWidth="1"/>
    <col min="777" max="777" width="14" style="338" customWidth="1"/>
    <col min="778" max="778" width="14.3828125" style="338" customWidth="1"/>
    <col min="779" max="779" width="5.921875" style="338" customWidth="1"/>
    <col min="780" max="780" width="11" style="338" customWidth="1"/>
    <col min="781" max="781" width="10.69140625" style="338" customWidth="1"/>
    <col min="782" max="782" width="7.4609375" style="338" customWidth="1"/>
    <col min="783" max="788" width="8.3828125" style="338" customWidth="1"/>
    <col min="789" max="790" width="7.3046875" style="338" customWidth="1"/>
    <col min="791" max="1024" width="8.765625" style="338"/>
    <col min="1025" max="1025" width="3.3828125" style="338" customWidth="1"/>
    <col min="1026" max="1026" width="18.61328125" style="338" customWidth="1"/>
    <col min="1027" max="1028" width="9.921875" style="338" customWidth="1"/>
    <col min="1029" max="1029" width="14" style="338" customWidth="1"/>
    <col min="1030" max="1030" width="13.69140625" style="338" customWidth="1"/>
    <col min="1031" max="1031" width="14.765625" style="338" customWidth="1"/>
    <col min="1032" max="1032" width="15.69140625" style="338" customWidth="1"/>
    <col min="1033" max="1033" width="14" style="338" customWidth="1"/>
    <col min="1034" max="1034" width="14.3828125" style="338" customWidth="1"/>
    <col min="1035" max="1035" width="5.921875" style="338" customWidth="1"/>
    <col min="1036" max="1036" width="11" style="338" customWidth="1"/>
    <col min="1037" max="1037" width="10.69140625" style="338" customWidth="1"/>
    <col min="1038" max="1038" width="7.4609375" style="338" customWidth="1"/>
    <col min="1039" max="1044" width="8.3828125" style="338" customWidth="1"/>
    <col min="1045" max="1046" width="7.3046875" style="338" customWidth="1"/>
    <col min="1047" max="1280" width="8.765625" style="338"/>
    <col min="1281" max="1281" width="3.3828125" style="338" customWidth="1"/>
    <col min="1282" max="1282" width="18.61328125" style="338" customWidth="1"/>
    <col min="1283" max="1284" width="9.921875" style="338" customWidth="1"/>
    <col min="1285" max="1285" width="14" style="338" customWidth="1"/>
    <col min="1286" max="1286" width="13.69140625" style="338" customWidth="1"/>
    <col min="1287" max="1287" width="14.765625" style="338" customWidth="1"/>
    <col min="1288" max="1288" width="15.69140625" style="338" customWidth="1"/>
    <col min="1289" max="1289" width="14" style="338" customWidth="1"/>
    <col min="1290" max="1290" width="14.3828125" style="338" customWidth="1"/>
    <col min="1291" max="1291" width="5.921875" style="338" customWidth="1"/>
    <col min="1292" max="1292" width="11" style="338" customWidth="1"/>
    <col min="1293" max="1293" width="10.69140625" style="338" customWidth="1"/>
    <col min="1294" max="1294" width="7.4609375" style="338" customWidth="1"/>
    <col min="1295" max="1300" width="8.3828125" style="338" customWidth="1"/>
    <col min="1301" max="1302" width="7.3046875" style="338" customWidth="1"/>
    <col min="1303" max="1536" width="8.765625" style="338"/>
    <col min="1537" max="1537" width="3.3828125" style="338" customWidth="1"/>
    <col min="1538" max="1538" width="18.61328125" style="338" customWidth="1"/>
    <col min="1539" max="1540" width="9.921875" style="338" customWidth="1"/>
    <col min="1541" max="1541" width="14" style="338" customWidth="1"/>
    <col min="1542" max="1542" width="13.69140625" style="338" customWidth="1"/>
    <col min="1543" max="1543" width="14.765625" style="338" customWidth="1"/>
    <col min="1544" max="1544" width="15.69140625" style="338" customWidth="1"/>
    <col min="1545" max="1545" width="14" style="338" customWidth="1"/>
    <col min="1546" max="1546" width="14.3828125" style="338" customWidth="1"/>
    <col min="1547" max="1547" width="5.921875" style="338" customWidth="1"/>
    <col min="1548" max="1548" width="11" style="338" customWidth="1"/>
    <col min="1549" max="1549" width="10.69140625" style="338" customWidth="1"/>
    <col min="1550" max="1550" width="7.4609375" style="338" customWidth="1"/>
    <col min="1551" max="1556" width="8.3828125" style="338" customWidth="1"/>
    <col min="1557" max="1558" width="7.3046875" style="338" customWidth="1"/>
    <col min="1559" max="1792" width="8.765625" style="338"/>
    <col min="1793" max="1793" width="3.3828125" style="338" customWidth="1"/>
    <col min="1794" max="1794" width="18.61328125" style="338" customWidth="1"/>
    <col min="1795" max="1796" width="9.921875" style="338" customWidth="1"/>
    <col min="1797" max="1797" width="14" style="338" customWidth="1"/>
    <col min="1798" max="1798" width="13.69140625" style="338" customWidth="1"/>
    <col min="1799" max="1799" width="14.765625" style="338" customWidth="1"/>
    <col min="1800" max="1800" width="15.69140625" style="338" customWidth="1"/>
    <col min="1801" max="1801" width="14" style="338" customWidth="1"/>
    <col min="1802" max="1802" width="14.3828125" style="338" customWidth="1"/>
    <col min="1803" max="1803" width="5.921875" style="338" customWidth="1"/>
    <col min="1804" max="1804" width="11" style="338" customWidth="1"/>
    <col min="1805" max="1805" width="10.69140625" style="338" customWidth="1"/>
    <col min="1806" max="1806" width="7.4609375" style="338" customWidth="1"/>
    <col min="1807" max="1812" width="8.3828125" style="338" customWidth="1"/>
    <col min="1813" max="1814" width="7.3046875" style="338" customWidth="1"/>
    <col min="1815" max="2048" width="8.765625" style="338"/>
    <col min="2049" max="2049" width="3.3828125" style="338" customWidth="1"/>
    <col min="2050" max="2050" width="18.61328125" style="338" customWidth="1"/>
    <col min="2051" max="2052" width="9.921875" style="338" customWidth="1"/>
    <col min="2053" max="2053" width="14" style="338" customWidth="1"/>
    <col min="2054" max="2054" width="13.69140625" style="338" customWidth="1"/>
    <col min="2055" max="2055" width="14.765625" style="338" customWidth="1"/>
    <col min="2056" max="2056" width="15.69140625" style="338" customWidth="1"/>
    <col min="2057" max="2057" width="14" style="338" customWidth="1"/>
    <col min="2058" max="2058" width="14.3828125" style="338" customWidth="1"/>
    <col min="2059" max="2059" width="5.921875" style="338" customWidth="1"/>
    <col min="2060" max="2060" width="11" style="338" customWidth="1"/>
    <col min="2061" max="2061" width="10.69140625" style="338" customWidth="1"/>
    <col min="2062" max="2062" width="7.4609375" style="338" customWidth="1"/>
    <col min="2063" max="2068" width="8.3828125" style="338" customWidth="1"/>
    <col min="2069" max="2070" width="7.3046875" style="338" customWidth="1"/>
    <col min="2071" max="2304" width="8.765625" style="338"/>
    <col min="2305" max="2305" width="3.3828125" style="338" customWidth="1"/>
    <col min="2306" max="2306" width="18.61328125" style="338" customWidth="1"/>
    <col min="2307" max="2308" width="9.921875" style="338" customWidth="1"/>
    <col min="2309" max="2309" width="14" style="338" customWidth="1"/>
    <col min="2310" max="2310" width="13.69140625" style="338" customWidth="1"/>
    <col min="2311" max="2311" width="14.765625" style="338" customWidth="1"/>
    <col min="2312" max="2312" width="15.69140625" style="338" customWidth="1"/>
    <col min="2313" max="2313" width="14" style="338" customWidth="1"/>
    <col min="2314" max="2314" width="14.3828125" style="338" customWidth="1"/>
    <col min="2315" max="2315" width="5.921875" style="338" customWidth="1"/>
    <col min="2316" max="2316" width="11" style="338" customWidth="1"/>
    <col min="2317" max="2317" width="10.69140625" style="338" customWidth="1"/>
    <col min="2318" max="2318" width="7.4609375" style="338" customWidth="1"/>
    <col min="2319" max="2324" width="8.3828125" style="338" customWidth="1"/>
    <col min="2325" max="2326" width="7.3046875" style="338" customWidth="1"/>
    <col min="2327" max="2560" width="8.765625" style="338"/>
    <col min="2561" max="2561" width="3.3828125" style="338" customWidth="1"/>
    <col min="2562" max="2562" width="18.61328125" style="338" customWidth="1"/>
    <col min="2563" max="2564" width="9.921875" style="338" customWidth="1"/>
    <col min="2565" max="2565" width="14" style="338" customWidth="1"/>
    <col min="2566" max="2566" width="13.69140625" style="338" customWidth="1"/>
    <col min="2567" max="2567" width="14.765625" style="338" customWidth="1"/>
    <col min="2568" max="2568" width="15.69140625" style="338" customWidth="1"/>
    <col min="2569" max="2569" width="14" style="338" customWidth="1"/>
    <col min="2570" max="2570" width="14.3828125" style="338" customWidth="1"/>
    <col min="2571" max="2571" width="5.921875" style="338" customWidth="1"/>
    <col min="2572" max="2572" width="11" style="338" customWidth="1"/>
    <col min="2573" max="2573" width="10.69140625" style="338" customWidth="1"/>
    <col min="2574" max="2574" width="7.4609375" style="338" customWidth="1"/>
    <col min="2575" max="2580" width="8.3828125" style="338" customWidth="1"/>
    <col min="2581" max="2582" width="7.3046875" style="338" customWidth="1"/>
    <col min="2583" max="2816" width="8.765625" style="338"/>
    <col min="2817" max="2817" width="3.3828125" style="338" customWidth="1"/>
    <col min="2818" max="2818" width="18.61328125" style="338" customWidth="1"/>
    <col min="2819" max="2820" width="9.921875" style="338" customWidth="1"/>
    <col min="2821" max="2821" width="14" style="338" customWidth="1"/>
    <col min="2822" max="2822" width="13.69140625" style="338" customWidth="1"/>
    <col min="2823" max="2823" width="14.765625" style="338" customWidth="1"/>
    <col min="2824" max="2824" width="15.69140625" style="338" customWidth="1"/>
    <col min="2825" max="2825" width="14" style="338" customWidth="1"/>
    <col min="2826" max="2826" width="14.3828125" style="338" customWidth="1"/>
    <col min="2827" max="2827" width="5.921875" style="338" customWidth="1"/>
    <col min="2828" max="2828" width="11" style="338" customWidth="1"/>
    <col min="2829" max="2829" width="10.69140625" style="338" customWidth="1"/>
    <col min="2830" max="2830" width="7.4609375" style="338" customWidth="1"/>
    <col min="2831" max="2836" width="8.3828125" style="338" customWidth="1"/>
    <col min="2837" max="2838" width="7.3046875" style="338" customWidth="1"/>
    <col min="2839" max="3072" width="8.765625" style="338"/>
    <col min="3073" max="3073" width="3.3828125" style="338" customWidth="1"/>
    <col min="3074" max="3074" width="18.61328125" style="338" customWidth="1"/>
    <col min="3075" max="3076" width="9.921875" style="338" customWidth="1"/>
    <col min="3077" max="3077" width="14" style="338" customWidth="1"/>
    <col min="3078" max="3078" width="13.69140625" style="338" customWidth="1"/>
    <col min="3079" max="3079" width="14.765625" style="338" customWidth="1"/>
    <col min="3080" max="3080" width="15.69140625" style="338" customWidth="1"/>
    <col min="3081" max="3081" width="14" style="338" customWidth="1"/>
    <col min="3082" max="3082" width="14.3828125" style="338" customWidth="1"/>
    <col min="3083" max="3083" width="5.921875" style="338" customWidth="1"/>
    <col min="3084" max="3084" width="11" style="338" customWidth="1"/>
    <col min="3085" max="3085" width="10.69140625" style="338" customWidth="1"/>
    <col min="3086" max="3086" width="7.4609375" style="338" customWidth="1"/>
    <col min="3087" max="3092" width="8.3828125" style="338" customWidth="1"/>
    <col min="3093" max="3094" width="7.3046875" style="338" customWidth="1"/>
    <col min="3095" max="3328" width="8.765625" style="338"/>
    <col min="3329" max="3329" width="3.3828125" style="338" customWidth="1"/>
    <col min="3330" max="3330" width="18.61328125" style="338" customWidth="1"/>
    <col min="3331" max="3332" width="9.921875" style="338" customWidth="1"/>
    <col min="3333" max="3333" width="14" style="338" customWidth="1"/>
    <col min="3334" max="3334" width="13.69140625" style="338" customWidth="1"/>
    <col min="3335" max="3335" width="14.765625" style="338" customWidth="1"/>
    <col min="3336" max="3336" width="15.69140625" style="338" customWidth="1"/>
    <col min="3337" max="3337" width="14" style="338" customWidth="1"/>
    <col min="3338" max="3338" width="14.3828125" style="338" customWidth="1"/>
    <col min="3339" max="3339" width="5.921875" style="338" customWidth="1"/>
    <col min="3340" max="3340" width="11" style="338" customWidth="1"/>
    <col min="3341" max="3341" width="10.69140625" style="338" customWidth="1"/>
    <col min="3342" max="3342" width="7.4609375" style="338" customWidth="1"/>
    <col min="3343" max="3348" width="8.3828125" style="338" customWidth="1"/>
    <col min="3349" max="3350" width="7.3046875" style="338" customWidth="1"/>
    <col min="3351" max="3584" width="8.765625" style="338"/>
    <col min="3585" max="3585" width="3.3828125" style="338" customWidth="1"/>
    <col min="3586" max="3586" width="18.61328125" style="338" customWidth="1"/>
    <col min="3587" max="3588" width="9.921875" style="338" customWidth="1"/>
    <col min="3589" max="3589" width="14" style="338" customWidth="1"/>
    <col min="3590" max="3590" width="13.69140625" style="338" customWidth="1"/>
    <col min="3591" max="3591" width="14.765625" style="338" customWidth="1"/>
    <col min="3592" max="3592" width="15.69140625" style="338" customWidth="1"/>
    <col min="3593" max="3593" width="14" style="338" customWidth="1"/>
    <col min="3594" max="3594" width="14.3828125" style="338" customWidth="1"/>
    <col min="3595" max="3595" width="5.921875" style="338" customWidth="1"/>
    <col min="3596" max="3596" width="11" style="338" customWidth="1"/>
    <col min="3597" max="3597" width="10.69140625" style="338" customWidth="1"/>
    <col min="3598" max="3598" width="7.4609375" style="338" customWidth="1"/>
    <col min="3599" max="3604" width="8.3828125" style="338" customWidth="1"/>
    <col min="3605" max="3606" width="7.3046875" style="338" customWidth="1"/>
    <col min="3607" max="3840" width="8.765625" style="338"/>
    <col min="3841" max="3841" width="3.3828125" style="338" customWidth="1"/>
    <col min="3842" max="3842" width="18.61328125" style="338" customWidth="1"/>
    <col min="3843" max="3844" width="9.921875" style="338" customWidth="1"/>
    <col min="3845" max="3845" width="14" style="338" customWidth="1"/>
    <col min="3846" max="3846" width="13.69140625" style="338" customWidth="1"/>
    <col min="3847" max="3847" width="14.765625" style="338" customWidth="1"/>
    <col min="3848" max="3848" width="15.69140625" style="338" customWidth="1"/>
    <col min="3849" max="3849" width="14" style="338" customWidth="1"/>
    <col min="3850" max="3850" width="14.3828125" style="338" customWidth="1"/>
    <col min="3851" max="3851" width="5.921875" style="338" customWidth="1"/>
    <col min="3852" max="3852" width="11" style="338" customWidth="1"/>
    <col min="3853" max="3853" width="10.69140625" style="338" customWidth="1"/>
    <col min="3854" max="3854" width="7.4609375" style="338" customWidth="1"/>
    <col min="3855" max="3860" width="8.3828125" style="338" customWidth="1"/>
    <col min="3861" max="3862" width="7.3046875" style="338" customWidth="1"/>
    <col min="3863" max="4096" width="8.765625" style="338"/>
    <col min="4097" max="4097" width="3.3828125" style="338" customWidth="1"/>
    <col min="4098" max="4098" width="18.61328125" style="338" customWidth="1"/>
    <col min="4099" max="4100" width="9.921875" style="338" customWidth="1"/>
    <col min="4101" max="4101" width="14" style="338" customWidth="1"/>
    <col min="4102" max="4102" width="13.69140625" style="338" customWidth="1"/>
    <col min="4103" max="4103" width="14.765625" style="338" customWidth="1"/>
    <col min="4104" max="4104" width="15.69140625" style="338" customWidth="1"/>
    <col min="4105" max="4105" width="14" style="338" customWidth="1"/>
    <col min="4106" max="4106" width="14.3828125" style="338" customWidth="1"/>
    <col min="4107" max="4107" width="5.921875" style="338" customWidth="1"/>
    <col min="4108" max="4108" width="11" style="338" customWidth="1"/>
    <col min="4109" max="4109" width="10.69140625" style="338" customWidth="1"/>
    <col min="4110" max="4110" width="7.4609375" style="338" customWidth="1"/>
    <col min="4111" max="4116" width="8.3828125" style="338" customWidth="1"/>
    <col min="4117" max="4118" width="7.3046875" style="338" customWidth="1"/>
    <col min="4119" max="4352" width="8.765625" style="338"/>
    <col min="4353" max="4353" width="3.3828125" style="338" customWidth="1"/>
    <col min="4354" max="4354" width="18.61328125" style="338" customWidth="1"/>
    <col min="4355" max="4356" width="9.921875" style="338" customWidth="1"/>
    <col min="4357" max="4357" width="14" style="338" customWidth="1"/>
    <col min="4358" max="4358" width="13.69140625" style="338" customWidth="1"/>
    <col min="4359" max="4359" width="14.765625" style="338" customWidth="1"/>
    <col min="4360" max="4360" width="15.69140625" style="338" customWidth="1"/>
    <col min="4361" max="4361" width="14" style="338" customWidth="1"/>
    <col min="4362" max="4362" width="14.3828125" style="338" customWidth="1"/>
    <col min="4363" max="4363" width="5.921875" style="338" customWidth="1"/>
    <col min="4364" max="4364" width="11" style="338" customWidth="1"/>
    <col min="4365" max="4365" width="10.69140625" style="338" customWidth="1"/>
    <col min="4366" max="4366" width="7.4609375" style="338" customWidth="1"/>
    <col min="4367" max="4372" width="8.3828125" style="338" customWidth="1"/>
    <col min="4373" max="4374" width="7.3046875" style="338" customWidth="1"/>
    <col min="4375" max="4608" width="8.765625" style="338"/>
    <col min="4609" max="4609" width="3.3828125" style="338" customWidth="1"/>
    <col min="4610" max="4610" width="18.61328125" style="338" customWidth="1"/>
    <col min="4611" max="4612" width="9.921875" style="338" customWidth="1"/>
    <col min="4613" max="4613" width="14" style="338" customWidth="1"/>
    <col min="4614" max="4614" width="13.69140625" style="338" customWidth="1"/>
    <col min="4615" max="4615" width="14.765625" style="338" customWidth="1"/>
    <col min="4616" max="4616" width="15.69140625" style="338" customWidth="1"/>
    <col min="4617" max="4617" width="14" style="338" customWidth="1"/>
    <col min="4618" max="4618" width="14.3828125" style="338" customWidth="1"/>
    <col min="4619" max="4619" width="5.921875" style="338" customWidth="1"/>
    <col min="4620" max="4620" width="11" style="338" customWidth="1"/>
    <col min="4621" max="4621" width="10.69140625" style="338" customWidth="1"/>
    <col min="4622" max="4622" width="7.4609375" style="338" customWidth="1"/>
    <col min="4623" max="4628" width="8.3828125" style="338" customWidth="1"/>
    <col min="4629" max="4630" width="7.3046875" style="338" customWidth="1"/>
    <col min="4631" max="4864" width="8.765625" style="338"/>
    <col min="4865" max="4865" width="3.3828125" style="338" customWidth="1"/>
    <col min="4866" max="4866" width="18.61328125" style="338" customWidth="1"/>
    <col min="4867" max="4868" width="9.921875" style="338" customWidth="1"/>
    <col min="4869" max="4869" width="14" style="338" customWidth="1"/>
    <col min="4870" max="4870" width="13.69140625" style="338" customWidth="1"/>
    <col min="4871" max="4871" width="14.765625" style="338" customWidth="1"/>
    <col min="4872" max="4872" width="15.69140625" style="338" customWidth="1"/>
    <col min="4873" max="4873" width="14" style="338" customWidth="1"/>
    <col min="4874" max="4874" width="14.3828125" style="338" customWidth="1"/>
    <col min="4875" max="4875" width="5.921875" style="338" customWidth="1"/>
    <col min="4876" max="4876" width="11" style="338" customWidth="1"/>
    <col min="4877" max="4877" width="10.69140625" style="338" customWidth="1"/>
    <col min="4878" max="4878" width="7.4609375" style="338" customWidth="1"/>
    <col min="4879" max="4884" width="8.3828125" style="338" customWidth="1"/>
    <col min="4885" max="4886" width="7.3046875" style="338" customWidth="1"/>
    <col min="4887" max="5120" width="8.765625" style="338"/>
    <col min="5121" max="5121" width="3.3828125" style="338" customWidth="1"/>
    <col min="5122" max="5122" width="18.61328125" style="338" customWidth="1"/>
    <col min="5123" max="5124" width="9.921875" style="338" customWidth="1"/>
    <col min="5125" max="5125" width="14" style="338" customWidth="1"/>
    <col min="5126" max="5126" width="13.69140625" style="338" customWidth="1"/>
    <col min="5127" max="5127" width="14.765625" style="338" customWidth="1"/>
    <col min="5128" max="5128" width="15.69140625" style="338" customWidth="1"/>
    <col min="5129" max="5129" width="14" style="338" customWidth="1"/>
    <col min="5130" max="5130" width="14.3828125" style="338" customWidth="1"/>
    <col min="5131" max="5131" width="5.921875" style="338" customWidth="1"/>
    <col min="5132" max="5132" width="11" style="338" customWidth="1"/>
    <col min="5133" max="5133" width="10.69140625" style="338" customWidth="1"/>
    <col min="5134" max="5134" width="7.4609375" style="338" customWidth="1"/>
    <col min="5135" max="5140" width="8.3828125" style="338" customWidth="1"/>
    <col min="5141" max="5142" width="7.3046875" style="338" customWidth="1"/>
    <col min="5143" max="5376" width="8.765625" style="338"/>
    <col min="5377" max="5377" width="3.3828125" style="338" customWidth="1"/>
    <col min="5378" max="5378" width="18.61328125" style="338" customWidth="1"/>
    <col min="5379" max="5380" width="9.921875" style="338" customWidth="1"/>
    <col min="5381" max="5381" width="14" style="338" customWidth="1"/>
    <col min="5382" max="5382" width="13.69140625" style="338" customWidth="1"/>
    <col min="5383" max="5383" width="14.765625" style="338" customWidth="1"/>
    <col min="5384" max="5384" width="15.69140625" style="338" customWidth="1"/>
    <col min="5385" max="5385" width="14" style="338" customWidth="1"/>
    <col min="5386" max="5386" width="14.3828125" style="338" customWidth="1"/>
    <col min="5387" max="5387" width="5.921875" style="338" customWidth="1"/>
    <col min="5388" max="5388" width="11" style="338" customWidth="1"/>
    <col min="5389" max="5389" width="10.69140625" style="338" customWidth="1"/>
    <col min="5390" max="5390" width="7.4609375" style="338" customWidth="1"/>
    <col min="5391" max="5396" width="8.3828125" style="338" customWidth="1"/>
    <col min="5397" max="5398" width="7.3046875" style="338" customWidth="1"/>
    <col min="5399" max="5632" width="8.765625" style="338"/>
    <col min="5633" max="5633" width="3.3828125" style="338" customWidth="1"/>
    <col min="5634" max="5634" width="18.61328125" style="338" customWidth="1"/>
    <col min="5635" max="5636" width="9.921875" style="338" customWidth="1"/>
    <col min="5637" max="5637" width="14" style="338" customWidth="1"/>
    <col min="5638" max="5638" width="13.69140625" style="338" customWidth="1"/>
    <col min="5639" max="5639" width="14.765625" style="338" customWidth="1"/>
    <col min="5640" max="5640" width="15.69140625" style="338" customWidth="1"/>
    <col min="5641" max="5641" width="14" style="338" customWidth="1"/>
    <col min="5642" max="5642" width="14.3828125" style="338" customWidth="1"/>
    <col min="5643" max="5643" width="5.921875" style="338" customWidth="1"/>
    <col min="5644" max="5644" width="11" style="338" customWidth="1"/>
    <col min="5645" max="5645" width="10.69140625" style="338" customWidth="1"/>
    <col min="5646" max="5646" width="7.4609375" style="338" customWidth="1"/>
    <col min="5647" max="5652" width="8.3828125" style="338" customWidth="1"/>
    <col min="5653" max="5654" width="7.3046875" style="338" customWidth="1"/>
    <col min="5655" max="5888" width="8.765625" style="338"/>
    <col min="5889" max="5889" width="3.3828125" style="338" customWidth="1"/>
    <col min="5890" max="5890" width="18.61328125" style="338" customWidth="1"/>
    <col min="5891" max="5892" width="9.921875" style="338" customWidth="1"/>
    <col min="5893" max="5893" width="14" style="338" customWidth="1"/>
    <col min="5894" max="5894" width="13.69140625" style="338" customWidth="1"/>
    <col min="5895" max="5895" width="14.765625" style="338" customWidth="1"/>
    <col min="5896" max="5896" width="15.69140625" style="338" customWidth="1"/>
    <col min="5897" max="5897" width="14" style="338" customWidth="1"/>
    <col min="5898" max="5898" width="14.3828125" style="338" customWidth="1"/>
    <col min="5899" max="5899" width="5.921875" style="338" customWidth="1"/>
    <col min="5900" max="5900" width="11" style="338" customWidth="1"/>
    <col min="5901" max="5901" width="10.69140625" style="338" customWidth="1"/>
    <col min="5902" max="5902" width="7.4609375" style="338" customWidth="1"/>
    <col min="5903" max="5908" width="8.3828125" style="338" customWidth="1"/>
    <col min="5909" max="5910" width="7.3046875" style="338" customWidth="1"/>
    <col min="5911" max="6144" width="8.765625" style="338"/>
    <col min="6145" max="6145" width="3.3828125" style="338" customWidth="1"/>
    <col min="6146" max="6146" width="18.61328125" style="338" customWidth="1"/>
    <col min="6147" max="6148" width="9.921875" style="338" customWidth="1"/>
    <col min="6149" max="6149" width="14" style="338" customWidth="1"/>
    <col min="6150" max="6150" width="13.69140625" style="338" customWidth="1"/>
    <col min="6151" max="6151" width="14.765625" style="338" customWidth="1"/>
    <col min="6152" max="6152" width="15.69140625" style="338" customWidth="1"/>
    <col min="6153" max="6153" width="14" style="338" customWidth="1"/>
    <col min="6154" max="6154" width="14.3828125" style="338" customWidth="1"/>
    <col min="6155" max="6155" width="5.921875" style="338" customWidth="1"/>
    <col min="6156" max="6156" width="11" style="338" customWidth="1"/>
    <col min="6157" max="6157" width="10.69140625" style="338" customWidth="1"/>
    <col min="6158" max="6158" width="7.4609375" style="338" customWidth="1"/>
    <col min="6159" max="6164" width="8.3828125" style="338" customWidth="1"/>
    <col min="6165" max="6166" width="7.3046875" style="338" customWidth="1"/>
    <col min="6167" max="6400" width="8.765625" style="338"/>
    <col min="6401" max="6401" width="3.3828125" style="338" customWidth="1"/>
    <col min="6402" max="6402" width="18.61328125" style="338" customWidth="1"/>
    <col min="6403" max="6404" width="9.921875" style="338" customWidth="1"/>
    <col min="6405" max="6405" width="14" style="338" customWidth="1"/>
    <col min="6406" max="6406" width="13.69140625" style="338" customWidth="1"/>
    <col min="6407" max="6407" width="14.765625" style="338" customWidth="1"/>
    <col min="6408" max="6408" width="15.69140625" style="338" customWidth="1"/>
    <col min="6409" max="6409" width="14" style="338" customWidth="1"/>
    <col min="6410" max="6410" width="14.3828125" style="338" customWidth="1"/>
    <col min="6411" max="6411" width="5.921875" style="338" customWidth="1"/>
    <col min="6412" max="6412" width="11" style="338" customWidth="1"/>
    <col min="6413" max="6413" width="10.69140625" style="338" customWidth="1"/>
    <col min="6414" max="6414" width="7.4609375" style="338" customWidth="1"/>
    <col min="6415" max="6420" width="8.3828125" style="338" customWidth="1"/>
    <col min="6421" max="6422" width="7.3046875" style="338" customWidth="1"/>
    <col min="6423" max="6656" width="8.765625" style="338"/>
    <col min="6657" max="6657" width="3.3828125" style="338" customWidth="1"/>
    <col min="6658" max="6658" width="18.61328125" style="338" customWidth="1"/>
    <col min="6659" max="6660" width="9.921875" style="338" customWidth="1"/>
    <col min="6661" max="6661" width="14" style="338" customWidth="1"/>
    <col min="6662" max="6662" width="13.69140625" style="338" customWidth="1"/>
    <col min="6663" max="6663" width="14.765625" style="338" customWidth="1"/>
    <col min="6664" max="6664" width="15.69140625" style="338" customWidth="1"/>
    <col min="6665" max="6665" width="14" style="338" customWidth="1"/>
    <col min="6666" max="6666" width="14.3828125" style="338" customWidth="1"/>
    <col min="6667" max="6667" width="5.921875" style="338" customWidth="1"/>
    <col min="6668" max="6668" width="11" style="338" customWidth="1"/>
    <col min="6669" max="6669" width="10.69140625" style="338" customWidth="1"/>
    <col min="6670" max="6670" width="7.4609375" style="338" customWidth="1"/>
    <col min="6671" max="6676" width="8.3828125" style="338" customWidth="1"/>
    <col min="6677" max="6678" width="7.3046875" style="338" customWidth="1"/>
    <col min="6679" max="6912" width="8.765625" style="338"/>
    <col min="6913" max="6913" width="3.3828125" style="338" customWidth="1"/>
    <col min="6914" max="6914" width="18.61328125" style="338" customWidth="1"/>
    <col min="6915" max="6916" width="9.921875" style="338" customWidth="1"/>
    <col min="6917" max="6917" width="14" style="338" customWidth="1"/>
    <col min="6918" max="6918" width="13.69140625" style="338" customWidth="1"/>
    <col min="6919" max="6919" width="14.765625" style="338" customWidth="1"/>
    <col min="6920" max="6920" width="15.69140625" style="338" customWidth="1"/>
    <col min="6921" max="6921" width="14" style="338" customWidth="1"/>
    <col min="6922" max="6922" width="14.3828125" style="338" customWidth="1"/>
    <col min="6923" max="6923" width="5.921875" style="338" customWidth="1"/>
    <col min="6924" max="6924" width="11" style="338" customWidth="1"/>
    <col min="6925" max="6925" width="10.69140625" style="338" customWidth="1"/>
    <col min="6926" max="6926" width="7.4609375" style="338" customWidth="1"/>
    <col min="6927" max="6932" width="8.3828125" style="338" customWidth="1"/>
    <col min="6933" max="6934" width="7.3046875" style="338" customWidth="1"/>
    <col min="6935" max="7168" width="8.765625" style="338"/>
    <col min="7169" max="7169" width="3.3828125" style="338" customWidth="1"/>
    <col min="7170" max="7170" width="18.61328125" style="338" customWidth="1"/>
    <col min="7171" max="7172" width="9.921875" style="338" customWidth="1"/>
    <col min="7173" max="7173" width="14" style="338" customWidth="1"/>
    <col min="7174" max="7174" width="13.69140625" style="338" customWidth="1"/>
    <col min="7175" max="7175" width="14.765625" style="338" customWidth="1"/>
    <col min="7176" max="7176" width="15.69140625" style="338" customWidth="1"/>
    <col min="7177" max="7177" width="14" style="338" customWidth="1"/>
    <col min="7178" max="7178" width="14.3828125" style="338" customWidth="1"/>
    <col min="7179" max="7179" width="5.921875" style="338" customWidth="1"/>
    <col min="7180" max="7180" width="11" style="338" customWidth="1"/>
    <col min="7181" max="7181" width="10.69140625" style="338" customWidth="1"/>
    <col min="7182" max="7182" width="7.4609375" style="338" customWidth="1"/>
    <col min="7183" max="7188" width="8.3828125" style="338" customWidth="1"/>
    <col min="7189" max="7190" width="7.3046875" style="338" customWidth="1"/>
    <col min="7191" max="7424" width="8.765625" style="338"/>
    <col min="7425" max="7425" width="3.3828125" style="338" customWidth="1"/>
    <col min="7426" max="7426" width="18.61328125" style="338" customWidth="1"/>
    <col min="7427" max="7428" width="9.921875" style="338" customWidth="1"/>
    <col min="7429" max="7429" width="14" style="338" customWidth="1"/>
    <col min="7430" max="7430" width="13.69140625" style="338" customWidth="1"/>
    <col min="7431" max="7431" width="14.765625" style="338" customWidth="1"/>
    <col min="7432" max="7432" width="15.69140625" style="338" customWidth="1"/>
    <col min="7433" max="7433" width="14" style="338" customWidth="1"/>
    <col min="7434" max="7434" width="14.3828125" style="338" customWidth="1"/>
    <col min="7435" max="7435" width="5.921875" style="338" customWidth="1"/>
    <col min="7436" max="7436" width="11" style="338" customWidth="1"/>
    <col min="7437" max="7437" width="10.69140625" style="338" customWidth="1"/>
    <col min="7438" max="7438" width="7.4609375" style="338" customWidth="1"/>
    <col min="7439" max="7444" width="8.3828125" style="338" customWidth="1"/>
    <col min="7445" max="7446" width="7.3046875" style="338" customWidth="1"/>
    <col min="7447" max="7680" width="8.765625" style="338"/>
    <col min="7681" max="7681" width="3.3828125" style="338" customWidth="1"/>
    <col min="7682" max="7682" width="18.61328125" style="338" customWidth="1"/>
    <col min="7683" max="7684" width="9.921875" style="338" customWidth="1"/>
    <col min="7685" max="7685" width="14" style="338" customWidth="1"/>
    <col min="7686" max="7686" width="13.69140625" style="338" customWidth="1"/>
    <col min="7687" max="7687" width="14.765625" style="338" customWidth="1"/>
    <col min="7688" max="7688" width="15.69140625" style="338" customWidth="1"/>
    <col min="7689" max="7689" width="14" style="338" customWidth="1"/>
    <col min="7690" max="7690" width="14.3828125" style="338" customWidth="1"/>
    <col min="7691" max="7691" width="5.921875" style="338" customWidth="1"/>
    <col min="7692" max="7692" width="11" style="338" customWidth="1"/>
    <col min="7693" max="7693" width="10.69140625" style="338" customWidth="1"/>
    <col min="7694" max="7694" width="7.4609375" style="338" customWidth="1"/>
    <col min="7695" max="7700" width="8.3828125" style="338" customWidth="1"/>
    <col min="7701" max="7702" width="7.3046875" style="338" customWidth="1"/>
    <col min="7703" max="7936" width="8.765625" style="338"/>
    <col min="7937" max="7937" width="3.3828125" style="338" customWidth="1"/>
    <col min="7938" max="7938" width="18.61328125" style="338" customWidth="1"/>
    <col min="7939" max="7940" width="9.921875" style="338" customWidth="1"/>
    <col min="7941" max="7941" width="14" style="338" customWidth="1"/>
    <col min="7942" max="7942" width="13.69140625" style="338" customWidth="1"/>
    <col min="7943" max="7943" width="14.765625" style="338" customWidth="1"/>
    <col min="7944" max="7944" width="15.69140625" style="338" customWidth="1"/>
    <col min="7945" max="7945" width="14" style="338" customWidth="1"/>
    <col min="7946" max="7946" width="14.3828125" style="338" customWidth="1"/>
    <col min="7947" max="7947" width="5.921875" style="338" customWidth="1"/>
    <col min="7948" max="7948" width="11" style="338" customWidth="1"/>
    <col min="7949" max="7949" width="10.69140625" style="338" customWidth="1"/>
    <col min="7950" max="7950" width="7.4609375" style="338" customWidth="1"/>
    <col min="7951" max="7956" width="8.3828125" style="338" customWidth="1"/>
    <col min="7957" max="7958" width="7.3046875" style="338" customWidth="1"/>
    <col min="7959" max="8192" width="8.765625" style="338"/>
    <col min="8193" max="8193" width="3.3828125" style="338" customWidth="1"/>
    <col min="8194" max="8194" width="18.61328125" style="338" customWidth="1"/>
    <col min="8195" max="8196" width="9.921875" style="338" customWidth="1"/>
    <col min="8197" max="8197" width="14" style="338" customWidth="1"/>
    <col min="8198" max="8198" width="13.69140625" style="338" customWidth="1"/>
    <col min="8199" max="8199" width="14.765625" style="338" customWidth="1"/>
    <col min="8200" max="8200" width="15.69140625" style="338" customWidth="1"/>
    <col min="8201" max="8201" width="14" style="338" customWidth="1"/>
    <col min="8202" max="8202" width="14.3828125" style="338" customWidth="1"/>
    <col min="8203" max="8203" width="5.921875" style="338" customWidth="1"/>
    <col min="8204" max="8204" width="11" style="338" customWidth="1"/>
    <col min="8205" max="8205" width="10.69140625" style="338" customWidth="1"/>
    <col min="8206" max="8206" width="7.4609375" style="338" customWidth="1"/>
    <col min="8207" max="8212" width="8.3828125" style="338" customWidth="1"/>
    <col min="8213" max="8214" width="7.3046875" style="338" customWidth="1"/>
    <col min="8215" max="8448" width="8.765625" style="338"/>
    <col min="8449" max="8449" width="3.3828125" style="338" customWidth="1"/>
    <col min="8450" max="8450" width="18.61328125" style="338" customWidth="1"/>
    <col min="8451" max="8452" width="9.921875" style="338" customWidth="1"/>
    <col min="8453" max="8453" width="14" style="338" customWidth="1"/>
    <col min="8454" max="8454" width="13.69140625" style="338" customWidth="1"/>
    <col min="8455" max="8455" width="14.765625" style="338" customWidth="1"/>
    <col min="8456" max="8456" width="15.69140625" style="338" customWidth="1"/>
    <col min="8457" max="8457" width="14" style="338" customWidth="1"/>
    <col min="8458" max="8458" width="14.3828125" style="338" customWidth="1"/>
    <col min="8459" max="8459" width="5.921875" style="338" customWidth="1"/>
    <col min="8460" max="8460" width="11" style="338" customWidth="1"/>
    <col min="8461" max="8461" width="10.69140625" style="338" customWidth="1"/>
    <col min="8462" max="8462" width="7.4609375" style="338" customWidth="1"/>
    <col min="8463" max="8468" width="8.3828125" style="338" customWidth="1"/>
    <col min="8469" max="8470" width="7.3046875" style="338" customWidth="1"/>
    <col min="8471" max="8704" width="8.765625" style="338"/>
    <col min="8705" max="8705" width="3.3828125" style="338" customWidth="1"/>
    <col min="8706" max="8706" width="18.61328125" style="338" customWidth="1"/>
    <col min="8707" max="8708" width="9.921875" style="338" customWidth="1"/>
    <col min="8709" max="8709" width="14" style="338" customWidth="1"/>
    <col min="8710" max="8710" width="13.69140625" style="338" customWidth="1"/>
    <col min="8711" max="8711" width="14.765625" style="338" customWidth="1"/>
    <col min="8712" max="8712" width="15.69140625" style="338" customWidth="1"/>
    <col min="8713" max="8713" width="14" style="338" customWidth="1"/>
    <col min="8714" max="8714" width="14.3828125" style="338" customWidth="1"/>
    <col min="8715" max="8715" width="5.921875" style="338" customWidth="1"/>
    <col min="8716" max="8716" width="11" style="338" customWidth="1"/>
    <col min="8717" max="8717" width="10.69140625" style="338" customWidth="1"/>
    <col min="8718" max="8718" width="7.4609375" style="338" customWidth="1"/>
    <col min="8719" max="8724" width="8.3828125" style="338" customWidth="1"/>
    <col min="8725" max="8726" width="7.3046875" style="338" customWidth="1"/>
    <col min="8727" max="8960" width="8.765625" style="338"/>
    <col min="8961" max="8961" width="3.3828125" style="338" customWidth="1"/>
    <col min="8962" max="8962" width="18.61328125" style="338" customWidth="1"/>
    <col min="8963" max="8964" width="9.921875" style="338" customWidth="1"/>
    <col min="8965" max="8965" width="14" style="338" customWidth="1"/>
    <col min="8966" max="8966" width="13.69140625" style="338" customWidth="1"/>
    <col min="8967" max="8967" width="14.765625" style="338" customWidth="1"/>
    <col min="8968" max="8968" width="15.69140625" style="338" customWidth="1"/>
    <col min="8969" max="8969" width="14" style="338" customWidth="1"/>
    <col min="8970" max="8970" width="14.3828125" style="338" customWidth="1"/>
    <col min="8971" max="8971" width="5.921875" style="338" customWidth="1"/>
    <col min="8972" max="8972" width="11" style="338" customWidth="1"/>
    <col min="8973" max="8973" width="10.69140625" style="338" customWidth="1"/>
    <col min="8974" max="8974" width="7.4609375" style="338" customWidth="1"/>
    <col min="8975" max="8980" width="8.3828125" style="338" customWidth="1"/>
    <col min="8981" max="8982" width="7.3046875" style="338" customWidth="1"/>
    <col min="8983" max="9216" width="8.765625" style="338"/>
    <col min="9217" max="9217" width="3.3828125" style="338" customWidth="1"/>
    <col min="9218" max="9218" width="18.61328125" style="338" customWidth="1"/>
    <col min="9219" max="9220" width="9.921875" style="338" customWidth="1"/>
    <col min="9221" max="9221" width="14" style="338" customWidth="1"/>
    <col min="9222" max="9222" width="13.69140625" style="338" customWidth="1"/>
    <col min="9223" max="9223" width="14.765625" style="338" customWidth="1"/>
    <col min="9224" max="9224" width="15.69140625" style="338" customWidth="1"/>
    <col min="9225" max="9225" width="14" style="338" customWidth="1"/>
    <col min="9226" max="9226" width="14.3828125" style="338" customWidth="1"/>
    <col min="9227" max="9227" width="5.921875" style="338" customWidth="1"/>
    <col min="9228" max="9228" width="11" style="338" customWidth="1"/>
    <col min="9229" max="9229" width="10.69140625" style="338" customWidth="1"/>
    <col min="9230" max="9230" width="7.4609375" style="338" customWidth="1"/>
    <col min="9231" max="9236" width="8.3828125" style="338" customWidth="1"/>
    <col min="9237" max="9238" width="7.3046875" style="338" customWidth="1"/>
    <col min="9239" max="9472" width="8.765625" style="338"/>
    <col min="9473" max="9473" width="3.3828125" style="338" customWidth="1"/>
    <col min="9474" max="9474" width="18.61328125" style="338" customWidth="1"/>
    <col min="9475" max="9476" width="9.921875" style="338" customWidth="1"/>
    <col min="9477" max="9477" width="14" style="338" customWidth="1"/>
    <col min="9478" max="9478" width="13.69140625" style="338" customWidth="1"/>
    <col min="9479" max="9479" width="14.765625" style="338" customWidth="1"/>
    <col min="9480" max="9480" width="15.69140625" style="338" customWidth="1"/>
    <col min="9481" max="9481" width="14" style="338" customWidth="1"/>
    <col min="9482" max="9482" width="14.3828125" style="338" customWidth="1"/>
    <col min="9483" max="9483" width="5.921875" style="338" customWidth="1"/>
    <col min="9484" max="9484" width="11" style="338" customWidth="1"/>
    <col min="9485" max="9485" width="10.69140625" style="338" customWidth="1"/>
    <col min="9486" max="9486" width="7.4609375" style="338" customWidth="1"/>
    <col min="9487" max="9492" width="8.3828125" style="338" customWidth="1"/>
    <col min="9493" max="9494" width="7.3046875" style="338" customWidth="1"/>
    <col min="9495" max="9728" width="8.765625" style="338"/>
    <col min="9729" max="9729" width="3.3828125" style="338" customWidth="1"/>
    <col min="9730" max="9730" width="18.61328125" style="338" customWidth="1"/>
    <col min="9731" max="9732" width="9.921875" style="338" customWidth="1"/>
    <col min="9733" max="9733" width="14" style="338" customWidth="1"/>
    <col min="9734" max="9734" width="13.69140625" style="338" customWidth="1"/>
    <col min="9735" max="9735" width="14.765625" style="338" customWidth="1"/>
    <col min="9736" max="9736" width="15.69140625" style="338" customWidth="1"/>
    <col min="9737" max="9737" width="14" style="338" customWidth="1"/>
    <col min="9738" max="9738" width="14.3828125" style="338" customWidth="1"/>
    <col min="9739" max="9739" width="5.921875" style="338" customWidth="1"/>
    <col min="9740" max="9740" width="11" style="338" customWidth="1"/>
    <col min="9741" max="9741" width="10.69140625" style="338" customWidth="1"/>
    <col min="9742" max="9742" width="7.4609375" style="338" customWidth="1"/>
    <col min="9743" max="9748" width="8.3828125" style="338" customWidth="1"/>
    <col min="9749" max="9750" width="7.3046875" style="338" customWidth="1"/>
    <col min="9751" max="9984" width="8.765625" style="338"/>
    <col min="9985" max="9985" width="3.3828125" style="338" customWidth="1"/>
    <col min="9986" max="9986" width="18.61328125" style="338" customWidth="1"/>
    <col min="9987" max="9988" width="9.921875" style="338" customWidth="1"/>
    <col min="9989" max="9989" width="14" style="338" customWidth="1"/>
    <col min="9990" max="9990" width="13.69140625" style="338" customWidth="1"/>
    <col min="9991" max="9991" width="14.765625" style="338" customWidth="1"/>
    <col min="9992" max="9992" width="15.69140625" style="338" customWidth="1"/>
    <col min="9993" max="9993" width="14" style="338" customWidth="1"/>
    <col min="9994" max="9994" width="14.3828125" style="338" customWidth="1"/>
    <col min="9995" max="9995" width="5.921875" style="338" customWidth="1"/>
    <col min="9996" max="9996" width="11" style="338" customWidth="1"/>
    <col min="9997" max="9997" width="10.69140625" style="338" customWidth="1"/>
    <col min="9998" max="9998" width="7.4609375" style="338" customWidth="1"/>
    <col min="9999" max="10004" width="8.3828125" style="338" customWidth="1"/>
    <col min="10005" max="10006" width="7.3046875" style="338" customWidth="1"/>
    <col min="10007" max="10240" width="8.765625" style="338"/>
    <col min="10241" max="10241" width="3.3828125" style="338" customWidth="1"/>
    <col min="10242" max="10242" width="18.61328125" style="338" customWidth="1"/>
    <col min="10243" max="10244" width="9.921875" style="338" customWidth="1"/>
    <col min="10245" max="10245" width="14" style="338" customWidth="1"/>
    <col min="10246" max="10246" width="13.69140625" style="338" customWidth="1"/>
    <col min="10247" max="10247" width="14.765625" style="338" customWidth="1"/>
    <col min="10248" max="10248" width="15.69140625" style="338" customWidth="1"/>
    <col min="10249" max="10249" width="14" style="338" customWidth="1"/>
    <col min="10250" max="10250" width="14.3828125" style="338" customWidth="1"/>
    <col min="10251" max="10251" width="5.921875" style="338" customWidth="1"/>
    <col min="10252" max="10252" width="11" style="338" customWidth="1"/>
    <col min="10253" max="10253" width="10.69140625" style="338" customWidth="1"/>
    <col min="10254" max="10254" width="7.4609375" style="338" customWidth="1"/>
    <col min="10255" max="10260" width="8.3828125" style="338" customWidth="1"/>
    <col min="10261" max="10262" width="7.3046875" style="338" customWidth="1"/>
    <col min="10263" max="10496" width="8.765625" style="338"/>
    <col min="10497" max="10497" width="3.3828125" style="338" customWidth="1"/>
    <col min="10498" max="10498" width="18.61328125" style="338" customWidth="1"/>
    <col min="10499" max="10500" width="9.921875" style="338" customWidth="1"/>
    <col min="10501" max="10501" width="14" style="338" customWidth="1"/>
    <col min="10502" max="10502" width="13.69140625" style="338" customWidth="1"/>
    <col min="10503" max="10503" width="14.765625" style="338" customWidth="1"/>
    <col min="10504" max="10504" width="15.69140625" style="338" customWidth="1"/>
    <col min="10505" max="10505" width="14" style="338" customWidth="1"/>
    <col min="10506" max="10506" width="14.3828125" style="338" customWidth="1"/>
    <col min="10507" max="10507" width="5.921875" style="338" customWidth="1"/>
    <col min="10508" max="10508" width="11" style="338" customWidth="1"/>
    <col min="10509" max="10509" width="10.69140625" style="338" customWidth="1"/>
    <col min="10510" max="10510" width="7.4609375" style="338" customWidth="1"/>
    <col min="10511" max="10516" width="8.3828125" style="338" customWidth="1"/>
    <col min="10517" max="10518" width="7.3046875" style="338" customWidth="1"/>
    <col min="10519" max="10752" width="8.765625" style="338"/>
    <col min="10753" max="10753" width="3.3828125" style="338" customWidth="1"/>
    <col min="10754" max="10754" width="18.61328125" style="338" customWidth="1"/>
    <col min="10755" max="10756" width="9.921875" style="338" customWidth="1"/>
    <col min="10757" max="10757" width="14" style="338" customWidth="1"/>
    <col min="10758" max="10758" width="13.69140625" style="338" customWidth="1"/>
    <col min="10759" max="10759" width="14.765625" style="338" customWidth="1"/>
    <col min="10760" max="10760" width="15.69140625" style="338" customWidth="1"/>
    <col min="10761" max="10761" width="14" style="338" customWidth="1"/>
    <col min="10762" max="10762" width="14.3828125" style="338" customWidth="1"/>
    <col min="10763" max="10763" width="5.921875" style="338" customWidth="1"/>
    <col min="10764" max="10764" width="11" style="338" customWidth="1"/>
    <col min="10765" max="10765" width="10.69140625" style="338" customWidth="1"/>
    <col min="10766" max="10766" width="7.4609375" style="338" customWidth="1"/>
    <col min="10767" max="10772" width="8.3828125" style="338" customWidth="1"/>
    <col min="10773" max="10774" width="7.3046875" style="338" customWidth="1"/>
    <col min="10775" max="11008" width="8.765625" style="338"/>
    <col min="11009" max="11009" width="3.3828125" style="338" customWidth="1"/>
    <col min="11010" max="11010" width="18.61328125" style="338" customWidth="1"/>
    <col min="11011" max="11012" width="9.921875" style="338" customWidth="1"/>
    <col min="11013" max="11013" width="14" style="338" customWidth="1"/>
    <col min="11014" max="11014" width="13.69140625" style="338" customWidth="1"/>
    <col min="11015" max="11015" width="14.765625" style="338" customWidth="1"/>
    <col min="11016" max="11016" width="15.69140625" style="338" customWidth="1"/>
    <col min="11017" max="11017" width="14" style="338" customWidth="1"/>
    <col min="11018" max="11018" width="14.3828125" style="338" customWidth="1"/>
    <col min="11019" max="11019" width="5.921875" style="338" customWidth="1"/>
    <col min="11020" max="11020" width="11" style="338" customWidth="1"/>
    <col min="11021" max="11021" width="10.69140625" style="338" customWidth="1"/>
    <col min="11022" max="11022" width="7.4609375" style="338" customWidth="1"/>
    <col min="11023" max="11028" width="8.3828125" style="338" customWidth="1"/>
    <col min="11029" max="11030" width="7.3046875" style="338" customWidth="1"/>
    <col min="11031" max="11264" width="8.765625" style="338"/>
    <col min="11265" max="11265" width="3.3828125" style="338" customWidth="1"/>
    <col min="11266" max="11266" width="18.61328125" style="338" customWidth="1"/>
    <col min="11267" max="11268" width="9.921875" style="338" customWidth="1"/>
    <col min="11269" max="11269" width="14" style="338" customWidth="1"/>
    <col min="11270" max="11270" width="13.69140625" style="338" customWidth="1"/>
    <col min="11271" max="11271" width="14.765625" style="338" customWidth="1"/>
    <col min="11272" max="11272" width="15.69140625" style="338" customWidth="1"/>
    <col min="11273" max="11273" width="14" style="338" customWidth="1"/>
    <col min="11274" max="11274" width="14.3828125" style="338" customWidth="1"/>
    <col min="11275" max="11275" width="5.921875" style="338" customWidth="1"/>
    <col min="11276" max="11276" width="11" style="338" customWidth="1"/>
    <col min="11277" max="11277" width="10.69140625" style="338" customWidth="1"/>
    <col min="11278" max="11278" width="7.4609375" style="338" customWidth="1"/>
    <col min="11279" max="11284" width="8.3828125" style="338" customWidth="1"/>
    <col min="11285" max="11286" width="7.3046875" style="338" customWidth="1"/>
    <col min="11287" max="11520" width="8.765625" style="338"/>
    <col min="11521" max="11521" width="3.3828125" style="338" customWidth="1"/>
    <col min="11522" max="11522" width="18.61328125" style="338" customWidth="1"/>
    <col min="11523" max="11524" width="9.921875" style="338" customWidth="1"/>
    <col min="11525" max="11525" width="14" style="338" customWidth="1"/>
    <col min="11526" max="11526" width="13.69140625" style="338" customWidth="1"/>
    <col min="11527" max="11527" width="14.765625" style="338" customWidth="1"/>
    <col min="11528" max="11528" width="15.69140625" style="338" customWidth="1"/>
    <col min="11529" max="11529" width="14" style="338" customWidth="1"/>
    <col min="11530" max="11530" width="14.3828125" style="338" customWidth="1"/>
    <col min="11531" max="11531" width="5.921875" style="338" customWidth="1"/>
    <col min="11532" max="11532" width="11" style="338" customWidth="1"/>
    <col min="11533" max="11533" width="10.69140625" style="338" customWidth="1"/>
    <col min="11534" max="11534" width="7.4609375" style="338" customWidth="1"/>
    <col min="11535" max="11540" width="8.3828125" style="338" customWidth="1"/>
    <col min="11541" max="11542" width="7.3046875" style="338" customWidth="1"/>
    <col min="11543" max="11776" width="8.765625" style="338"/>
    <col min="11777" max="11777" width="3.3828125" style="338" customWidth="1"/>
    <col min="11778" max="11778" width="18.61328125" style="338" customWidth="1"/>
    <col min="11779" max="11780" width="9.921875" style="338" customWidth="1"/>
    <col min="11781" max="11781" width="14" style="338" customWidth="1"/>
    <col min="11782" max="11782" width="13.69140625" style="338" customWidth="1"/>
    <col min="11783" max="11783" width="14.765625" style="338" customWidth="1"/>
    <col min="11784" max="11784" width="15.69140625" style="338" customWidth="1"/>
    <col min="11785" max="11785" width="14" style="338" customWidth="1"/>
    <col min="11786" max="11786" width="14.3828125" style="338" customWidth="1"/>
    <col min="11787" max="11787" width="5.921875" style="338" customWidth="1"/>
    <col min="11788" max="11788" width="11" style="338" customWidth="1"/>
    <col min="11789" max="11789" width="10.69140625" style="338" customWidth="1"/>
    <col min="11790" max="11790" width="7.4609375" style="338" customWidth="1"/>
    <col min="11791" max="11796" width="8.3828125" style="338" customWidth="1"/>
    <col min="11797" max="11798" width="7.3046875" style="338" customWidth="1"/>
    <col min="11799" max="12032" width="8.765625" style="338"/>
    <col min="12033" max="12033" width="3.3828125" style="338" customWidth="1"/>
    <col min="12034" max="12034" width="18.61328125" style="338" customWidth="1"/>
    <col min="12035" max="12036" width="9.921875" style="338" customWidth="1"/>
    <col min="12037" max="12037" width="14" style="338" customWidth="1"/>
    <col min="12038" max="12038" width="13.69140625" style="338" customWidth="1"/>
    <col min="12039" max="12039" width="14.765625" style="338" customWidth="1"/>
    <col min="12040" max="12040" width="15.69140625" style="338" customWidth="1"/>
    <col min="12041" max="12041" width="14" style="338" customWidth="1"/>
    <col min="12042" max="12042" width="14.3828125" style="338" customWidth="1"/>
    <col min="12043" max="12043" width="5.921875" style="338" customWidth="1"/>
    <col min="12044" max="12044" width="11" style="338" customWidth="1"/>
    <col min="12045" max="12045" width="10.69140625" style="338" customWidth="1"/>
    <col min="12046" max="12046" width="7.4609375" style="338" customWidth="1"/>
    <col min="12047" max="12052" width="8.3828125" style="338" customWidth="1"/>
    <col min="12053" max="12054" width="7.3046875" style="338" customWidth="1"/>
    <col min="12055" max="12288" width="8.765625" style="338"/>
    <col min="12289" max="12289" width="3.3828125" style="338" customWidth="1"/>
    <col min="12290" max="12290" width="18.61328125" style="338" customWidth="1"/>
    <col min="12291" max="12292" width="9.921875" style="338" customWidth="1"/>
    <col min="12293" max="12293" width="14" style="338" customWidth="1"/>
    <col min="12294" max="12294" width="13.69140625" style="338" customWidth="1"/>
    <col min="12295" max="12295" width="14.765625" style="338" customWidth="1"/>
    <col min="12296" max="12296" width="15.69140625" style="338" customWidth="1"/>
    <col min="12297" max="12297" width="14" style="338" customWidth="1"/>
    <col min="12298" max="12298" width="14.3828125" style="338" customWidth="1"/>
    <col min="12299" max="12299" width="5.921875" style="338" customWidth="1"/>
    <col min="12300" max="12300" width="11" style="338" customWidth="1"/>
    <col min="12301" max="12301" width="10.69140625" style="338" customWidth="1"/>
    <col min="12302" max="12302" width="7.4609375" style="338" customWidth="1"/>
    <col min="12303" max="12308" width="8.3828125" style="338" customWidth="1"/>
    <col min="12309" max="12310" width="7.3046875" style="338" customWidth="1"/>
    <col min="12311" max="12544" width="8.765625" style="338"/>
    <col min="12545" max="12545" width="3.3828125" style="338" customWidth="1"/>
    <col min="12546" max="12546" width="18.61328125" style="338" customWidth="1"/>
    <col min="12547" max="12548" width="9.921875" style="338" customWidth="1"/>
    <col min="12549" max="12549" width="14" style="338" customWidth="1"/>
    <col min="12550" max="12550" width="13.69140625" style="338" customWidth="1"/>
    <col min="12551" max="12551" width="14.765625" style="338" customWidth="1"/>
    <col min="12552" max="12552" width="15.69140625" style="338" customWidth="1"/>
    <col min="12553" max="12553" width="14" style="338" customWidth="1"/>
    <col min="12554" max="12554" width="14.3828125" style="338" customWidth="1"/>
    <col min="12555" max="12555" width="5.921875" style="338" customWidth="1"/>
    <col min="12556" max="12556" width="11" style="338" customWidth="1"/>
    <col min="12557" max="12557" width="10.69140625" style="338" customWidth="1"/>
    <col min="12558" max="12558" width="7.4609375" style="338" customWidth="1"/>
    <col min="12559" max="12564" width="8.3828125" style="338" customWidth="1"/>
    <col min="12565" max="12566" width="7.3046875" style="338" customWidth="1"/>
    <col min="12567" max="12800" width="8.765625" style="338"/>
    <col min="12801" max="12801" width="3.3828125" style="338" customWidth="1"/>
    <col min="12802" max="12802" width="18.61328125" style="338" customWidth="1"/>
    <col min="12803" max="12804" width="9.921875" style="338" customWidth="1"/>
    <col min="12805" max="12805" width="14" style="338" customWidth="1"/>
    <col min="12806" max="12806" width="13.69140625" style="338" customWidth="1"/>
    <col min="12807" max="12807" width="14.765625" style="338" customWidth="1"/>
    <col min="12808" max="12808" width="15.69140625" style="338" customWidth="1"/>
    <col min="12809" max="12809" width="14" style="338" customWidth="1"/>
    <col min="12810" max="12810" width="14.3828125" style="338" customWidth="1"/>
    <col min="12811" max="12811" width="5.921875" style="338" customWidth="1"/>
    <col min="12812" max="12812" width="11" style="338" customWidth="1"/>
    <col min="12813" max="12813" width="10.69140625" style="338" customWidth="1"/>
    <col min="12814" max="12814" width="7.4609375" style="338" customWidth="1"/>
    <col min="12815" max="12820" width="8.3828125" style="338" customWidth="1"/>
    <col min="12821" max="12822" width="7.3046875" style="338" customWidth="1"/>
    <col min="12823" max="13056" width="8.765625" style="338"/>
    <col min="13057" max="13057" width="3.3828125" style="338" customWidth="1"/>
    <col min="13058" max="13058" width="18.61328125" style="338" customWidth="1"/>
    <col min="13059" max="13060" width="9.921875" style="338" customWidth="1"/>
    <col min="13061" max="13061" width="14" style="338" customWidth="1"/>
    <col min="13062" max="13062" width="13.69140625" style="338" customWidth="1"/>
    <col min="13063" max="13063" width="14.765625" style="338" customWidth="1"/>
    <col min="13064" max="13064" width="15.69140625" style="338" customWidth="1"/>
    <col min="13065" max="13065" width="14" style="338" customWidth="1"/>
    <col min="13066" max="13066" width="14.3828125" style="338" customWidth="1"/>
    <col min="13067" max="13067" width="5.921875" style="338" customWidth="1"/>
    <col min="13068" max="13068" width="11" style="338" customWidth="1"/>
    <col min="13069" max="13069" width="10.69140625" style="338" customWidth="1"/>
    <col min="13070" max="13070" width="7.4609375" style="338" customWidth="1"/>
    <col min="13071" max="13076" width="8.3828125" style="338" customWidth="1"/>
    <col min="13077" max="13078" width="7.3046875" style="338" customWidth="1"/>
    <col min="13079" max="13312" width="8.765625" style="338"/>
    <col min="13313" max="13313" width="3.3828125" style="338" customWidth="1"/>
    <col min="13314" max="13314" width="18.61328125" style="338" customWidth="1"/>
    <col min="13315" max="13316" width="9.921875" style="338" customWidth="1"/>
    <col min="13317" max="13317" width="14" style="338" customWidth="1"/>
    <col min="13318" max="13318" width="13.69140625" style="338" customWidth="1"/>
    <col min="13319" max="13319" width="14.765625" style="338" customWidth="1"/>
    <col min="13320" max="13320" width="15.69140625" style="338" customWidth="1"/>
    <col min="13321" max="13321" width="14" style="338" customWidth="1"/>
    <col min="13322" max="13322" width="14.3828125" style="338" customWidth="1"/>
    <col min="13323" max="13323" width="5.921875" style="338" customWidth="1"/>
    <col min="13324" max="13324" width="11" style="338" customWidth="1"/>
    <col min="13325" max="13325" width="10.69140625" style="338" customWidth="1"/>
    <col min="13326" max="13326" width="7.4609375" style="338" customWidth="1"/>
    <col min="13327" max="13332" width="8.3828125" style="338" customWidth="1"/>
    <col min="13333" max="13334" width="7.3046875" style="338" customWidth="1"/>
    <col min="13335" max="13568" width="8.765625" style="338"/>
    <col min="13569" max="13569" width="3.3828125" style="338" customWidth="1"/>
    <col min="13570" max="13570" width="18.61328125" style="338" customWidth="1"/>
    <col min="13571" max="13572" width="9.921875" style="338" customWidth="1"/>
    <col min="13573" max="13573" width="14" style="338" customWidth="1"/>
    <col min="13574" max="13574" width="13.69140625" style="338" customWidth="1"/>
    <col min="13575" max="13575" width="14.765625" style="338" customWidth="1"/>
    <col min="13576" max="13576" width="15.69140625" style="338" customWidth="1"/>
    <col min="13577" max="13577" width="14" style="338" customWidth="1"/>
    <col min="13578" max="13578" width="14.3828125" style="338" customWidth="1"/>
    <col min="13579" max="13579" width="5.921875" style="338" customWidth="1"/>
    <col min="13580" max="13580" width="11" style="338" customWidth="1"/>
    <col min="13581" max="13581" width="10.69140625" style="338" customWidth="1"/>
    <col min="13582" max="13582" width="7.4609375" style="338" customWidth="1"/>
    <col min="13583" max="13588" width="8.3828125" style="338" customWidth="1"/>
    <col min="13589" max="13590" width="7.3046875" style="338" customWidth="1"/>
    <col min="13591" max="13824" width="8.765625" style="338"/>
    <col min="13825" max="13825" width="3.3828125" style="338" customWidth="1"/>
    <col min="13826" max="13826" width="18.61328125" style="338" customWidth="1"/>
    <col min="13827" max="13828" width="9.921875" style="338" customWidth="1"/>
    <col min="13829" max="13829" width="14" style="338" customWidth="1"/>
    <col min="13830" max="13830" width="13.69140625" style="338" customWidth="1"/>
    <col min="13831" max="13831" width="14.765625" style="338" customWidth="1"/>
    <col min="13832" max="13832" width="15.69140625" style="338" customWidth="1"/>
    <col min="13833" max="13833" width="14" style="338" customWidth="1"/>
    <col min="13834" max="13834" width="14.3828125" style="338" customWidth="1"/>
    <col min="13835" max="13835" width="5.921875" style="338" customWidth="1"/>
    <col min="13836" max="13836" width="11" style="338" customWidth="1"/>
    <col min="13837" max="13837" width="10.69140625" style="338" customWidth="1"/>
    <col min="13838" max="13838" width="7.4609375" style="338" customWidth="1"/>
    <col min="13839" max="13844" width="8.3828125" style="338" customWidth="1"/>
    <col min="13845" max="13846" width="7.3046875" style="338" customWidth="1"/>
    <col min="13847" max="14080" width="8.765625" style="338"/>
    <col min="14081" max="14081" width="3.3828125" style="338" customWidth="1"/>
    <col min="14082" max="14082" width="18.61328125" style="338" customWidth="1"/>
    <col min="14083" max="14084" width="9.921875" style="338" customWidth="1"/>
    <col min="14085" max="14085" width="14" style="338" customWidth="1"/>
    <col min="14086" max="14086" width="13.69140625" style="338" customWidth="1"/>
    <col min="14087" max="14087" width="14.765625" style="338" customWidth="1"/>
    <col min="14088" max="14088" width="15.69140625" style="338" customWidth="1"/>
    <col min="14089" max="14089" width="14" style="338" customWidth="1"/>
    <col min="14090" max="14090" width="14.3828125" style="338" customWidth="1"/>
    <col min="14091" max="14091" width="5.921875" style="338" customWidth="1"/>
    <col min="14092" max="14092" width="11" style="338" customWidth="1"/>
    <col min="14093" max="14093" width="10.69140625" style="338" customWidth="1"/>
    <col min="14094" max="14094" width="7.4609375" style="338" customWidth="1"/>
    <col min="14095" max="14100" width="8.3828125" style="338" customWidth="1"/>
    <col min="14101" max="14102" width="7.3046875" style="338" customWidth="1"/>
    <col min="14103" max="14336" width="8.765625" style="338"/>
    <col min="14337" max="14337" width="3.3828125" style="338" customWidth="1"/>
    <col min="14338" max="14338" width="18.61328125" style="338" customWidth="1"/>
    <col min="14339" max="14340" width="9.921875" style="338" customWidth="1"/>
    <col min="14341" max="14341" width="14" style="338" customWidth="1"/>
    <col min="14342" max="14342" width="13.69140625" style="338" customWidth="1"/>
    <col min="14343" max="14343" width="14.765625" style="338" customWidth="1"/>
    <col min="14344" max="14344" width="15.69140625" style="338" customWidth="1"/>
    <col min="14345" max="14345" width="14" style="338" customWidth="1"/>
    <col min="14346" max="14346" width="14.3828125" style="338" customWidth="1"/>
    <col min="14347" max="14347" width="5.921875" style="338" customWidth="1"/>
    <col min="14348" max="14348" width="11" style="338" customWidth="1"/>
    <col min="14349" max="14349" width="10.69140625" style="338" customWidth="1"/>
    <col min="14350" max="14350" width="7.4609375" style="338" customWidth="1"/>
    <col min="14351" max="14356" width="8.3828125" style="338" customWidth="1"/>
    <col min="14357" max="14358" width="7.3046875" style="338" customWidth="1"/>
    <col min="14359" max="14592" width="8.765625" style="338"/>
    <col min="14593" max="14593" width="3.3828125" style="338" customWidth="1"/>
    <col min="14594" max="14594" width="18.61328125" style="338" customWidth="1"/>
    <col min="14595" max="14596" width="9.921875" style="338" customWidth="1"/>
    <col min="14597" max="14597" width="14" style="338" customWidth="1"/>
    <col min="14598" max="14598" width="13.69140625" style="338" customWidth="1"/>
    <col min="14599" max="14599" width="14.765625" style="338" customWidth="1"/>
    <col min="14600" max="14600" width="15.69140625" style="338" customWidth="1"/>
    <col min="14601" max="14601" width="14" style="338" customWidth="1"/>
    <col min="14602" max="14602" width="14.3828125" style="338" customWidth="1"/>
    <col min="14603" max="14603" width="5.921875" style="338" customWidth="1"/>
    <col min="14604" max="14604" width="11" style="338" customWidth="1"/>
    <col min="14605" max="14605" width="10.69140625" style="338" customWidth="1"/>
    <col min="14606" max="14606" width="7.4609375" style="338" customWidth="1"/>
    <col min="14607" max="14612" width="8.3828125" style="338" customWidth="1"/>
    <col min="14613" max="14614" width="7.3046875" style="338" customWidth="1"/>
    <col min="14615" max="14848" width="8.765625" style="338"/>
    <col min="14849" max="14849" width="3.3828125" style="338" customWidth="1"/>
    <col min="14850" max="14850" width="18.61328125" style="338" customWidth="1"/>
    <col min="14851" max="14852" width="9.921875" style="338" customWidth="1"/>
    <col min="14853" max="14853" width="14" style="338" customWidth="1"/>
    <col min="14854" max="14854" width="13.69140625" style="338" customWidth="1"/>
    <col min="14855" max="14855" width="14.765625" style="338" customWidth="1"/>
    <col min="14856" max="14856" width="15.69140625" style="338" customWidth="1"/>
    <col min="14857" max="14857" width="14" style="338" customWidth="1"/>
    <col min="14858" max="14858" width="14.3828125" style="338" customWidth="1"/>
    <col min="14859" max="14859" width="5.921875" style="338" customWidth="1"/>
    <col min="14860" max="14860" width="11" style="338" customWidth="1"/>
    <col min="14861" max="14861" width="10.69140625" style="338" customWidth="1"/>
    <col min="14862" max="14862" width="7.4609375" style="338" customWidth="1"/>
    <col min="14863" max="14868" width="8.3828125" style="338" customWidth="1"/>
    <col min="14869" max="14870" width="7.3046875" style="338" customWidth="1"/>
    <col min="14871" max="15104" width="8.765625" style="338"/>
    <col min="15105" max="15105" width="3.3828125" style="338" customWidth="1"/>
    <col min="15106" max="15106" width="18.61328125" style="338" customWidth="1"/>
    <col min="15107" max="15108" width="9.921875" style="338" customWidth="1"/>
    <col min="15109" max="15109" width="14" style="338" customWidth="1"/>
    <col min="15110" max="15110" width="13.69140625" style="338" customWidth="1"/>
    <col min="15111" max="15111" width="14.765625" style="338" customWidth="1"/>
    <col min="15112" max="15112" width="15.69140625" style="338" customWidth="1"/>
    <col min="15113" max="15113" width="14" style="338" customWidth="1"/>
    <col min="15114" max="15114" width="14.3828125" style="338" customWidth="1"/>
    <col min="15115" max="15115" width="5.921875" style="338" customWidth="1"/>
    <col min="15116" max="15116" width="11" style="338" customWidth="1"/>
    <col min="15117" max="15117" width="10.69140625" style="338" customWidth="1"/>
    <col min="15118" max="15118" width="7.4609375" style="338" customWidth="1"/>
    <col min="15119" max="15124" width="8.3828125" style="338" customWidth="1"/>
    <col min="15125" max="15126" width="7.3046875" style="338" customWidth="1"/>
    <col min="15127" max="15360" width="8.765625" style="338"/>
    <col min="15361" max="15361" width="3.3828125" style="338" customWidth="1"/>
    <col min="15362" max="15362" width="18.61328125" style="338" customWidth="1"/>
    <col min="15363" max="15364" width="9.921875" style="338" customWidth="1"/>
    <col min="15365" max="15365" width="14" style="338" customWidth="1"/>
    <col min="15366" max="15366" width="13.69140625" style="338" customWidth="1"/>
    <col min="15367" max="15367" width="14.765625" style="338" customWidth="1"/>
    <col min="15368" max="15368" width="15.69140625" style="338" customWidth="1"/>
    <col min="15369" max="15369" width="14" style="338" customWidth="1"/>
    <col min="15370" max="15370" width="14.3828125" style="338" customWidth="1"/>
    <col min="15371" max="15371" width="5.921875" style="338" customWidth="1"/>
    <col min="15372" max="15372" width="11" style="338" customWidth="1"/>
    <col min="15373" max="15373" width="10.69140625" style="338" customWidth="1"/>
    <col min="15374" max="15374" width="7.4609375" style="338" customWidth="1"/>
    <col min="15375" max="15380" width="8.3828125" style="338" customWidth="1"/>
    <col min="15381" max="15382" width="7.3046875" style="338" customWidth="1"/>
    <col min="15383" max="15616" width="8.765625" style="338"/>
    <col min="15617" max="15617" width="3.3828125" style="338" customWidth="1"/>
    <col min="15618" max="15618" width="18.61328125" style="338" customWidth="1"/>
    <col min="15619" max="15620" width="9.921875" style="338" customWidth="1"/>
    <col min="15621" max="15621" width="14" style="338" customWidth="1"/>
    <col min="15622" max="15622" width="13.69140625" style="338" customWidth="1"/>
    <col min="15623" max="15623" width="14.765625" style="338" customWidth="1"/>
    <col min="15624" max="15624" width="15.69140625" style="338" customWidth="1"/>
    <col min="15625" max="15625" width="14" style="338" customWidth="1"/>
    <col min="15626" max="15626" width="14.3828125" style="338" customWidth="1"/>
    <col min="15627" max="15627" width="5.921875" style="338" customWidth="1"/>
    <col min="15628" max="15628" width="11" style="338" customWidth="1"/>
    <col min="15629" max="15629" width="10.69140625" style="338" customWidth="1"/>
    <col min="15630" max="15630" width="7.4609375" style="338" customWidth="1"/>
    <col min="15631" max="15636" width="8.3828125" style="338" customWidth="1"/>
    <col min="15637" max="15638" width="7.3046875" style="338" customWidth="1"/>
    <col min="15639" max="15872" width="8.765625" style="338"/>
    <col min="15873" max="15873" width="3.3828125" style="338" customWidth="1"/>
    <col min="15874" max="15874" width="18.61328125" style="338" customWidth="1"/>
    <col min="15875" max="15876" width="9.921875" style="338" customWidth="1"/>
    <col min="15877" max="15877" width="14" style="338" customWidth="1"/>
    <col min="15878" max="15878" width="13.69140625" style="338" customWidth="1"/>
    <col min="15879" max="15879" width="14.765625" style="338" customWidth="1"/>
    <col min="15880" max="15880" width="15.69140625" style="338" customWidth="1"/>
    <col min="15881" max="15881" width="14" style="338" customWidth="1"/>
    <col min="15882" max="15882" width="14.3828125" style="338" customWidth="1"/>
    <col min="15883" max="15883" width="5.921875" style="338" customWidth="1"/>
    <col min="15884" max="15884" width="11" style="338" customWidth="1"/>
    <col min="15885" max="15885" width="10.69140625" style="338" customWidth="1"/>
    <col min="15886" max="15886" width="7.4609375" style="338" customWidth="1"/>
    <col min="15887" max="15892" width="8.3828125" style="338" customWidth="1"/>
    <col min="15893" max="15894" width="7.3046875" style="338" customWidth="1"/>
    <col min="15895" max="16128" width="8.765625" style="338"/>
    <col min="16129" max="16129" width="3.3828125" style="338" customWidth="1"/>
    <col min="16130" max="16130" width="18.61328125" style="338" customWidth="1"/>
    <col min="16131" max="16132" width="9.921875" style="338" customWidth="1"/>
    <col min="16133" max="16133" width="14" style="338" customWidth="1"/>
    <col min="16134" max="16134" width="13.69140625" style="338" customWidth="1"/>
    <col min="16135" max="16135" width="14.765625" style="338" customWidth="1"/>
    <col min="16136" max="16136" width="15.69140625" style="338" customWidth="1"/>
    <col min="16137" max="16137" width="14" style="338" customWidth="1"/>
    <col min="16138" max="16138" width="14.3828125" style="338" customWidth="1"/>
    <col min="16139" max="16139" width="5.921875" style="338" customWidth="1"/>
    <col min="16140" max="16140" width="11" style="338" customWidth="1"/>
    <col min="16141" max="16141" width="10.69140625" style="338" customWidth="1"/>
    <col min="16142" max="16142" width="7.4609375" style="338" customWidth="1"/>
    <col min="16143" max="16148" width="8.3828125" style="338" customWidth="1"/>
    <col min="16149" max="16150" width="7.3046875" style="338" customWidth="1"/>
    <col min="16151" max="16384" width="8.765625" style="338"/>
  </cols>
  <sheetData>
    <row r="1" spans="1:35" ht="38.25" customHeight="1">
      <c r="A1" s="334" t="s">
        <v>777</v>
      </c>
      <c r="B1" s="335"/>
      <c r="C1" s="1380" t="s">
        <v>1395</v>
      </c>
      <c r="D1" s="1380"/>
      <c r="E1" s="1380"/>
      <c r="F1" s="335"/>
      <c r="G1" s="335"/>
      <c r="H1" s="335"/>
      <c r="I1" s="335"/>
      <c r="J1" s="335"/>
      <c r="K1" s="335"/>
      <c r="L1" s="336"/>
    </row>
    <row r="2" spans="1:35">
      <c r="A2" s="339" t="s">
        <v>263</v>
      </c>
      <c r="B2" s="335"/>
      <c r="C2" s="335"/>
      <c r="D2" s="335"/>
      <c r="E2" s="335"/>
      <c r="F2" s="335"/>
      <c r="G2" s="335"/>
      <c r="H2" s="335"/>
      <c r="I2" s="335"/>
      <c r="J2" s="335"/>
      <c r="K2" s="335"/>
    </row>
    <row r="3" spans="1:35">
      <c r="A3" s="1381" t="s">
        <v>1396</v>
      </c>
      <c r="B3" s="1381"/>
      <c r="C3" s="1381"/>
      <c r="D3" s="1381"/>
      <c r="E3" s="1381"/>
      <c r="F3" s="1381"/>
      <c r="G3" s="1381"/>
      <c r="H3" s="1381"/>
      <c r="I3" s="1381"/>
      <c r="J3" s="1381"/>
      <c r="K3" s="1381"/>
    </row>
    <row r="4" spans="1:35">
      <c r="A4" s="1382" t="s">
        <v>1397</v>
      </c>
      <c r="B4" s="1382"/>
      <c r="C4" s="1382"/>
      <c r="D4" s="1382"/>
      <c r="E4" s="1382"/>
      <c r="F4" s="1382"/>
      <c r="G4" s="1382"/>
      <c r="H4" s="1382"/>
      <c r="I4" s="1382"/>
      <c r="J4" s="1382"/>
      <c r="K4" s="1382"/>
    </row>
    <row r="5" spans="1:35">
      <c r="A5" s="339" t="s">
        <v>263</v>
      </c>
      <c r="B5" s="335"/>
      <c r="C5" s="335"/>
      <c r="D5" s="335"/>
      <c r="E5" s="335"/>
      <c r="F5" s="335"/>
      <c r="G5" s="335"/>
      <c r="H5" s="335"/>
      <c r="I5" s="335"/>
      <c r="J5" s="335"/>
      <c r="K5" s="335"/>
    </row>
    <row r="6" spans="1:35">
      <c r="A6" s="341" t="s">
        <v>562</v>
      </c>
      <c r="B6" s="335"/>
      <c r="C6" s="335"/>
      <c r="D6" s="335"/>
      <c r="E6" s="335"/>
      <c r="F6" s="335"/>
      <c r="G6" s="335"/>
      <c r="H6" s="335"/>
      <c r="I6" s="335"/>
      <c r="J6" s="335"/>
      <c r="K6" s="335"/>
      <c r="L6" s="342"/>
    </row>
    <row r="7" spans="1:35">
      <c r="A7" s="339" t="s">
        <v>263</v>
      </c>
      <c r="B7" s="335"/>
      <c r="C7" s="335"/>
      <c r="D7" s="335"/>
      <c r="E7" s="343"/>
      <c r="F7" s="343"/>
      <c r="G7" s="343"/>
      <c r="H7" s="335"/>
      <c r="I7" s="335"/>
      <c r="J7" s="335"/>
      <c r="K7" s="335"/>
      <c r="L7" s="342"/>
    </row>
    <row r="8" spans="1:35">
      <c r="A8" s="1383" t="s">
        <v>263</v>
      </c>
      <c r="B8" s="1384"/>
      <c r="C8" s="1385" t="s">
        <v>148</v>
      </c>
      <c r="D8" s="1386"/>
      <c r="E8" s="344"/>
      <c r="F8" s="1385" t="s">
        <v>149</v>
      </c>
      <c r="G8" s="1386"/>
      <c r="H8" s="1386"/>
      <c r="I8" s="1386"/>
      <c r="J8" s="1387" t="s">
        <v>639</v>
      </c>
      <c r="K8" s="1388"/>
      <c r="L8" s="342"/>
    </row>
    <row r="9" spans="1:35" ht="39.6">
      <c r="A9" s="345" t="s">
        <v>280</v>
      </c>
      <c r="B9" s="345" t="s">
        <v>265</v>
      </c>
      <c r="C9" s="345" t="s">
        <v>1398</v>
      </c>
      <c r="D9" s="345" t="s">
        <v>789</v>
      </c>
      <c r="E9" s="345" t="s">
        <v>394</v>
      </c>
      <c r="F9" s="345" t="s">
        <v>790</v>
      </c>
      <c r="G9" s="345" t="s">
        <v>173</v>
      </c>
      <c r="H9" s="345" t="s">
        <v>45</v>
      </c>
      <c r="I9" s="345" t="s">
        <v>1399</v>
      </c>
      <c r="J9" s="345" t="s">
        <v>1398</v>
      </c>
      <c r="K9" s="346" t="s">
        <v>789</v>
      </c>
      <c r="L9" s="342"/>
      <c r="M9" s="347"/>
      <c r="N9" s="347"/>
    </row>
    <row r="10" spans="1:35" s="354" customFormat="1">
      <c r="A10" s="348"/>
      <c r="B10" s="349" t="s">
        <v>644</v>
      </c>
      <c r="C10" s="350">
        <v>0</v>
      </c>
      <c r="D10" s="350">
        <v>0</v>
      </c>
      <c r="E10" s="781">
        <v>26929380026522</v>
      </c>
      <c r="F10" s="781">
        <v>1705584232171</v>
      </c>
      <c r="G10" s="999">
        <v>13518051514750</v>
      </c>
      <c r="H10" s="781">
        <v>8737168027707</v>
      </c>
      <c r="I10" s="999">
        <v>2968576251894</v>
      </c>
      <c r="J10" s="351">
        <v>0</v>
      </c>
      <c r="K10" s="352">
        <v>0</v>
      </c>
      <c r="L10" s="342"/>
      <c r="M10" s="347"/>
      <c r="N10" s="347"/>
      <c r="O10" s="353"/>
      <c r="P10" s="353"/>
      <c r="Q10" s="353"/>
      <c r="R10" s="353"/>
      <c r="S10" s="353"/>
      <c r="T10" s="353"/>
    </row>
    <row r="11" spans="1:35" s="354" customFormat="1" ht="26.25" customHeight="1">
      <c r="A11" s="355" t="s">
        <v>268</v>
      </c>
      <c r="B11" s="349" t="s">
        <v>645</v>
      </c>
      <c r="C11" s="350">
        <v>0</v>
      </c>
      <c r="D11" s="350">
        <v>0</v>
      </c>
      <c r="E11" s="781">
        <v>7136810115717</v>
      </c>
      <c r="F11" s="781">
        <v>1090020551171</v>
      </c>
      <c r="G11" s="781">
        <v>2732652271631</v>
      </c>
      <c r="H11" s="781">
        <v>2124305318384</v>
      </c>
      <c r="I11" s="781">
        <v>1189831974531</v>
      </c>
      <c r="J11" s="351">
        <v>0</v>
      </c>
      <c r="K11" s="352">
        <v>0</v>
      </c>
      <c r="L11" s="342"/>
      <c r="M11" s="347"/>
      <c r="N11" s="347"/>
      <c r="O11" s="353"/>
      <c r="P11" s="353"/>
      <c r="Q11" s="353"/>
      <c r="R11" s="353"/>
      <c r="S11" s="353"/>
      <c r="T11" s="353"/>
    </row>
    <row r="12" spans="1:35" s="360" customFormat="1" ht="39.6">
      <c r="A12" s="348" t="s">
        <v>175</v>
      </c>
      <c r="B12" s="349" t="s">
        <v>646</v>
      </c>
      <c r="C12" s="356">
        <v>0</v>
      </c>
      <c r="D12" s="356">
        <v>0</v>
      </c>
      <c r="E12" s="782">
        <v>169221270245</v>
      </c>
      <c r="F12" s="782">
        <v>0</v>
      </c>
      <c r="G12" s="782">
        <v>168654713237</v>
      </c>
      <c r="H12" s="782">
        <v>284778504</v>
      </c>
      <c r="I12" s="782">
        <v>281778504</v>
      </c>
      <c r="J12" s="357">
        <v>0</v>
      </c>
      <c r="K12" s="358">
        <v>0</v>
      </c>
      <c r="L12" s="342"/>
      <c r="M12" s="347"/>
      <c r="N12" s="347"/>
      <c r="O12" s="359"/>
      <c r="P12" s="359"/>
      <c r="Q12" s="359"/>
      <c r="R12" s="359"/>
      <c r="S12" s="359"/>
      <c r="T12" s="359"/>
    </row>
    <row r="13" spans="1:35">
      <c r="A13" s="348"/>
      <c r="B13" s="361" t="s">
        <v>647</v>
      </c>
      <c r="C13" s="356">
        <v>0</v>
      </c>
      <c r="D13" s="356">
        <v>0</v>
      </c>
      <c r="E13" s="782">
        <v>156998145133</v>
      </c>
      <c r="F13" s="782">
        <v>0</v>
      </c>
      <c r="G13" s="782">
        <v>156995145133</v>
      </c>
      <c r="H13" s="782">
        <v>3000000</v>
      </c>
      <c r="I13" s="782">
        <v>0</v>
      </c>
      <c r="J13" s="357">
        <v>0</v>
      </c>
      <c r="K13" s="358">
        <v>0</v>
      </c>
    </row>
    <row r="14" spans="1:35" ht="26.4">
      <c r="A14" s="348"/>
      <c r="B14" s="361" t="s">
        <v>648</v>
      </c>
      <c r="C14" s="362" t="s">
        <v>1400</v>
      </c>
      <c r="D14" s="362" t="s">
        <v>1400</v>
      </c>
      <c r="E14" s="782">
        <v>0</v>
      </c>
      <c r="F14" s="782">
        <v>0</v>
      </c>
      <c r="G14" s="782">
        <v>0</v>
      </c>
      <c r="H14" s="782">
        <v>0</v>
      </c>
      <c r="I14" s="782">
        <v>0</v>
      </c>
      <c r="J14" s="362"/>
      <c r="K14" s="363"/>
    </row>
    <row r="15" spans="1:35">
      <c r="A15" s="348"/>
      <c r="B15" s="361" t="s">
        <v>649</v>
      </c>
      <c r="C15" s="356">
        <v>0</v>
      </c>
      <c r="D15" s="356">
        <v>0</v>
      </c>
      <c r="E15" s="782">
        <v>6814095380</v>
      </c>
      <c r="F15" s="782">
        <v>0</v>
      </c>
      <c r="G15" s="782">
        <v>6814095380</v>
      </c>
      <c r="H15" s="782">
        <v>0</v>
      </c>
      <c r="I15" s="782">
        <v>0</v>
      </c>
      <c r="J15" s="357">
        <v>0</v>
      </c>
      <c r="K15" s="358">
        <v>0</v>
      </c>
      <c r="M15" s="364"/>
      <c r="N15" s="364"/>
      <c r="O15" s="364"/>
      <c r="P15" s="364"/>
      <c r="Q15" s="364"/>
      <c r="R15" s="364"/>
      <c r="S15" s="364"/>
      <c r="T15" s="364"/>
      <c r="U15" s="365"/>
      <c r="V15" s="365"/>
      <c r="W15" s="365"/>
      <c r="X15" s="365"/>
      <c r="Y15" s="365"/>
      <c r="Z15" s="365"/>
      <c r="AA15" s="365"/>
      <c r="AB15" s="365"/>
      <c r="AC15" s="365"/>
      <c r="AD15" s="365"/>
      <c r="AE15" s="365"/>
      <c r="AF15" s="365"/>
      <c r="AG15" s="365"/>
      <c r="AH15" s="365"/>
      <c r="AI15" s="365"/>
    </row>
    <row r="16" spans="1:35">
      <c r="A16" s="348"/>
      <c r="B16" s="361" t="s">
        <v>650</v>
      </c>
      <c r="C16" s="362" t="s">
        <v>1400</v>
      </c>
      <c r="D16" s="362" t="s">
        <v>1400</v>
      </c>
      <c r="E16" s="783" t="s">
        <v>1400</v>
      </c>
      <c r="F16" s="783" t="s">
        <v>1400</v>
      </c>
      <c r="G16" s="783" t="s">
        <v>1400</v>
      </c>
      <c r="H16" s="783" t="s">
        <v>1400</v>
      </c>
      <c r="I16" s="783" t="s">
        <v>1400</v>
      </c>
      <c r="J16" s="362"/>
      <c r="K16" s="363"/>
    </row>
    <row r="17" spans="1:11" ht="39.6">
      <c r="A17" s="348"/>
      <c r="B17" s="361" t="s">
        <v>651</v>
      </c>
      <c r="C17" s="362" t="s">
        <v>1400</v>
      </c>
      <c r="D17" s="362" t="s">
        <v>1400</v>
      </c>
      <c r="E17" s="783" t="s">
        <v>1400</v>
      </c>
      <c r="F17" s="783" t="s">
        <v>1400</v>
      </c>
      <c r="G17" s="783" t="s">
        <v>1400</v>
      </c>
      <c r="H17" s="783" t="s">
        <v>1400</v>
      </c>
      <c r="I17" s="783" t="s">
        <v>1400</v>
      </c>
      <c r="J17" s="362"/>
      <c r="K17" s="363"/>
    </row>
    <row r="18" spans="1:11">
      <c r="A18" s="348"/>
      <c r="B18" s="361" t="s">
        <v>652</v>
      </c>
      <c r="C18" s="356">
        <v>0</v>
      </c>
      <c r="D18" s="356">
        <v>0</v>
      </c>
      <c r="E18" s="782">
        <v>5409029732</v>
      </c>
      <c r="F18" s="782">
        <v>0</v>
      </c>
      <c r="G18" s="782">
        <v>4845472724</v>
      </c>
      <c r="H18" s="782">
        <v>281778504</v>
      </c>
      <c r="I18" s="782">
        <v>281778504</v>
      </c>
      <c r="J18" s="357">
        <v>0</v>
      </c>
      <c r="K18" s="358">
        <v>0</v>
      </c>
    </row>
    <row r="19" spans="1:11" ht="26.4">
      <c r="A19" s="348"/>
      <c r="B19" s="361" t="s">
        <v>653</v>
      </c>
      <c r="C19" s="362" t="s">
        <v>1400</v>
      </c>
      <c r="D19" s="362" t="s">
        <v>1400</v>
      </c>
      <c r="E19" s="783" t="s">
        <v>1400</v>
      </c>
      <c r="F19" s="783" t="s">
        <v>1400</v>
      </c>
      <c r="G19" s="783" t="s">
        <v>1400</v>
      </c>
      <c r="H19" s="783" t="s">
        <v>1400</v>
      </c>
      <c r="I19" s="783" t="s">
        <v>1400</v>
      </c>
      <c r="J19" s="362"/>
      <c r="K19" s="363"/>
    </row>
    <row r="20" spans="1:11" ht="35.25" customHeight="1">
      <c r="A20" s="348" t="s">
        <v>78</v>
      </c>
      <c r="B20" s="349" t="s">
        <v>654</v>
      </c>
      <c r="C20" s="356">
        <v>0</v>
      </c>
      <c r="D20" s="356">
        <v>0</v>
      </c>
      <c r="E20" s="782">
        <v>78695031238</v>
      </c>
      <c r="F20" s="782">
        <v>0</v>
      </c>
      <c r="G20" s="782">
        <v>73063754101</v>
      </c>
      <c r="H20" s="782">
        <v>5630070237</v>
      </c>
      <c r="I20" s="782">
        <v>1206900</v>
      </c>
      <c r="J20" s="357">
        <v>0</v>
      </c>
      <c r="K20" s="358">
        <v>0</v>
      </c>
    </row>
    <row r="21" spans="1:11">
      <c r="A21" s="348"/>
      <c r="B21" s="361" t="s">
        <v>647</v>
      </c>
      <c r="C21" s="356">
        <v>0</v>
      </c>
      <c r="D21" s="356">
        <v>0</v>
      </c>
      <c r="E21" s="782">
        <v>47301251100</v>
      </c>
      <c r="F21" s="782">
        <v>0</v>
      </c>
      <c r="G21" s="782">
        <v>44166169675</v>
      </c>
      <c r="H21" s="782">
        <v>3135081425</v>
      </c>
      <c r="I21" s="782">
        <v>0</v>
      </c>
      <c r="J21" s="357">
        <v>0</v>
      </c>
      <c r="K21" s="358">
        <v>0</v>
      </c>
    </row>
    <row r="22" spans="1:11">
      <c r="A22" s="348"/>
      <c r="B22" s="361" t="s">
        <v>649</v>
      </c>
      <c r="C22" s="356">
        <v>0</v>
      </c>
      <c r="D22" s="356">
        <v>0</v>
      </c>
      <c r="E22" s="782">
        <v>12181964461</v>
      </c>
      <c r="F22" s="782">
        <v>0</v>
      </c>
      <c r="G22" s="782">
        <v>9688182549</v>
      </c>
      <c r="H22" s="782">
        <v>2493781912</v>
      </c>
      <c r="I22" s="782">
        <v>0</v>
      </c>
      <c r="J22" s="357">
        <v>0</v>
      </c>
      <c r="K22" s="358">
        <v>0</v>
      </c>
    </row>
    <row r="23" spans="1:11">
      <c r="A23" s="348"/>
      <c r="B23" s="361" t="s">
        <v>650</v>
      </c>
      <c r="C23" s="356">
        <v>0</v>
      </c>
      <c r="D23" s="356">
        <v>0</v>
      </c>
      <c r="E23" s="782">
        <v>18516681214</v>
      </c>
      <c r="F23" s="782">
        <v>0</v>
      </c>
      <c r="G23" s="782">
        <v>18516681214</v>
      </c>
      <c r="H23" s="782">
        <v>0</v>
      </c>
      <c r="I23" s="782">
        <v>0</v>
      </c>
      <c r="J23" s="357">
        <v>0</v>
      </c>
      <c r="K23" s="358">
        <v>0</v>
      </c>
    </row>
    <row r="24" spans="1:11" ht="39.6">
      <c r="A24" s="348"/>
      <c r="B24" s="361" t="s">
        <v>651</v>
      </c>
      <c r="C24" s="362" t="s">
        <v>1400</v>
      </c>
      <c r="D24" s="362" t="s">
        <v>1400</v>
      </c>
      <c r="E24" s="783" t="s">
        <v>1400</v>
      </c>
      <c r="F24" s="783" t="s">
        <v>1400</v>
      </c>
      <c r="G24" s="783" t="s">
        <v>1400</v>
      </c>
      <c r="H24" s="783" t="s">
        <v>1400</v>
      </c>
      <c r="I24" s="783" t="s">
        <v>1400</v>
      </c>
      <c r="J24" s="362"/>
      <c r="K24" s="363"/>
    </row>
    <row r="25" spans="1:11">
      <c r="A25" s="348"/>
      <c r="B25" s="361" t="s">
        <v>652</v>
      </c>
      <c r="C25" s="356">
        <v>0</v>
      </c>
      <c r="D25" s="356">
        <v>0</v>
      </c>
      <c r="E25" s="782">
        <v>695134463</v>
      </c>
      <c r="F25" s="782">
        <v>0</v>
      </c>
      <c r="G25" s="782">
        <v>692720663</v>
      </c>
      <c r="H25" s="782">
        <v>1206900</v>
      </c>
      <c r="I25" s="782">
        <v>1206900</v>
      </c>
      <c r="J25" s="357">
        <v>0</v>
      </c>
      <c r="K25" s="358">
        <v>0</v>
      </c>
    </row>
    <row r="26" spans="1:11" ht="26.4">
      <c r="A26" s="348" t="s">
        <v>79</v>
      </c>
      <c r="B26" s="349" t="s">
        <v>655</v>
      </c>
      <c r="C26" s="356">
        <v>0</v>
      </c>
      <c r="D26" s="356">
        <v>0</v>
      </c>
      <c r="E26" s="782">
        <v>117228464346</v>
      </c>
      <c r="F26" s="782">
        <v>0</v>
      </c>
      <c r="G26" s="782">
        <v>117110472248</v>
      </c>
      <c r="H26" s="782">
        <v>117992098</v>
      </c>
      <c r="I26" s="782">
        <v>0</v>
      </c>
      <c r="J26" s="357">
        <v>0</v>
      </c>
      <c r="K26" s="358">
        <v>0</v>
      </c>
    </row>
    <row r="27" spans="1:11">
      <c r="A27" s="348"/>
      <c r="B27" s="361" t="s">
        <v>647</v>
      </c>
      <c r="C27" s="356">
        <v>0</v>
      </c>
      <c r="D27" s="356">
        <v>0</v>
      </c>
      <c r="E27" s="782">
        <v>79397325510</v>
      </c>
      <c r="F27" s="782">
        <v>0</v>
      </c>
      <c r="G27" s="782">
        <v>79386463705</v>
      </c>
      <c r="H27" s="782">
        <v>10861805</v>
      </c>
      <c r="I27" s="782">
        <v>0</v>
      </c>
      <c r="J27" s="357">
        <v>0</v>
      </c>
      <c r="K27" s="358">
        <v>0</v>
      </c>
    </row>
    <row r="28" spans="1:11" ht="26.4">
      <c r="A28" s="348"/>
      <c r="B28" s="361" t="s">
        <v>656</v>
      </c>
      <c r="C28" s="362" t="s">
        <v>1400</v>
      </c>
      <c r="D28" s="362" t="s">
        <v>1400</v>
      </c>
      <c r="E28" s="783" t="s">
        <v>1400</v>
      </c>
      <c r="F28" s="783" t="s">
        <v>1400</v>
      </c>
      <c r="G28" s="783" t="s">
        <v>1400</v>
      </c>
      <c r="H28" s="783" t="s">
        <v>1400</v>
      </c>
      <c r="I28" s="783" t="s">
        <v>1400</v>
      </c>
      <c r="J28" s="362"/>
      <c r="K28" s="363"/>
    </row>
    <row r="29" spans="1:11">
      <c r="A29" s="348"/>
      <c r="B29" s="361" t="s">
        <v>649</v>
      </c>
      <c r="C29" s="356">
        <v>0</v>
      </c>
      <c r="D29" s="356">
        <v>0</v>
      </c>
      <c r="E29" s="782">
        <v>22436937295</v>
      </c>
      <c r="F29" s="782">
        <v>0</v>
      </c>
      <c r="G29" s="782">
        <v>22436937295</v>
      </c>
      <c r="H29" s="782">
        <v>0</v>
      </c>
      <c r="I29" s="782">
        <v>0</v>
      </c>
      <c r="J29" s="357">
        <v>0</v>
      </c>
      <c r="K29" s="358">
        <v>0</v>
      </c>
    </row>
    <row r="30" spans="1:11" ht="26.4">
      <c r="A30" s="348"/>
      <c r="B30" s="361" t="s">
        <v>656</v>
      </c>
      <c r="C30" s="362" t="s">
        <v>1400</v>
      </c>
      <c r="D30" s="362" t="s">
        <v>1400</v>
      </c>
      <c r="E30" s="783" t="s">
        <v>1400</v>
      </c>
      <c r="F30" s="783" t="s">
        <v>1400</v>
      </c>
      <c r="G30" s="783" t="s">
        <v>1400</v>
      </c>
      <c r="H30" s="783" t="s">
        <v>1400</v>
      </c>
      <c r="I30" s="783" t="s">
        <v>1400</v>
      </c>
      <c r="J30" s="362"/>
      <c r="K30" s="363"/>
    </row>
    <row r="31" spans="1:11">
      <c r="A31" s="348"/>
      <c r="B31" s="361" t="s">
        <v>1401</v>
      </c>
      <c r="C31" s="362" t="s">
        <v>1400</v>
      </c>
      <c r="D31" s="362" t="s">
        <v>1400</v>
      </c>
      <c r="E31" s="783" t="s">
        <v>1400</v>
      </c>
      <c r="F31" s="783" t="s">
        <v>1400</v>
      </c>
      <c r="G31" s="783" t="s">
        <v>1400</v>
      </c>
      <c r="H31" s="783" t="s">
        <v>1400</v>
      </c>
      <c r="I31" s="783" t="s">
        <v>1400</v>
      </c>
      <c r="J31" s="362"/>
      <c r="K31" s="363"/>
    </row>
    <row r="32" spans="1:11">
      <c r="A32" s="348"/>
      <c r="B32" s="361" t="s">
        <v>650</v>
      </c>
      <c r="C32" s="362" t="s">
        <v>1400</v>
      </c>
      <c r="D32" s="362" t="s">
        <v>1400</v>
      </c>
      <c r="E32" s="783" t="s">
        <v>1400</v>
      </c>
      <c r="F32" s="783" t="s">
        <v>1400</v>
      </c>
      <c r="G32" s="783" t="s">
        <v>1400</v>
      </c>
      <c r="H32" s="783" t="s">
        <v>1400</v>
      </c>
      <c r="I32" s="783" t="s">
        <v>1400</v>
      </c>
      <c r="J32" s="362"/>
      <c r="K32" s="363"/>
    </row>
    <row r="33" spans="1:11" ht="39.6">
      <c r="A33" s="348"/>
      <c r="B33" s="361" t="s">
        <v>659</v>
      </c>
      <c r="C33" s="362" t="s">
        <v>1400</v>
      </c>
      <c r="D33" s="362" t="s">
        <v>1400</v>
      </c>
      <c r="E33" s="783" t="s">
        <v>1400</v>
      </c>
      <c r="F33" s="783" t="s">
        <v>1400</v>
      </c>
      <c r="G33" s="783" t="s">
        <v>1400</v>
      </c>
      <c r="H33" s="783" t="s">
        <v>1400</v>
      </c>
      <c r="I33" s="783" t="s">
        <v>1400</v>
      </c>
      <c r="J33" s="362"/>
      <c r="K33" s="363"/>
    </row>
    <row r="34" spans="1:11">
      <c r="A34" s="348"/>
      <c r="B34" s="361" t="s">
        <v>652</v>
      </c>
      <c r="C34" s="356">
        <v>0</v>
      </c>
      <c r="D34" s="356">
        <v>0</v>
      </c>
      <c r="E34" s="782">
        <v>15090032463</v>
      </c>
      <c r="F34" s="782">
        <v>0</v>
      </c>
      <c r="G34" s="782">
        <v>15090032463</v>
      </c>
      <c r="H34" s="782">
        <v>0</v>
      </c>
      <c r="I34" s="782">
        <v>0</v>
      </c>
      <c r="J34" s="357">
        <v>0</v>
      </c>
      <c r="K34" s="358">
        <v>0</v>
      </c>
    </row>
    <row r="35" spans="1:11" ht="26.4">
      <c r="A35" s="348"/>
      <c r="B35" s="361" t="s">
        <v>653</v>
      </c>
      <c r="C35" s="362" t="s">
        <v>1400</v>
      </c>
      <c r="D35" s="362" t="s">
        <v>1400</v>
      </c>
      <c r="E35" s="783" t="s">
        <v>1400</v>
      </c>
      <c r="F35" s="783" t="s">
        <v>1400</v>
      </c>
      <c r="G35" s="783" t="s">
        <v>1400</v>
      </c>
      <c r="H35" s="783" t="s">
        <v>1400</v>
      </c>
      <c r="I35" s="783" t="s">
        <v>1400</v>
      </c>
      <c r="J35" s="362"/>
      <c r="K35" s="363"/>
    </row>
    <row r="36" spans="1:11">
      <c r="A36" s="348"/>
      <c r="B36" s="361" t="s">
        <v>660</v>
      </c>
      <c r="C36" s="356">
        <v>0</v>
      </c>
      <c r="D36" s="356">
        <v>0</v>
      </c>
      <c r="E36" s="782">
        <v>304169078</v>
      </c>
      <c r="F36" s="782">
        <v>0</v>
      </c>
      <c r="G36" s="782">
        <v>197038785</v>
      </c>
      <c r="H36" s="782">
        <v>107130293</v>
      </c>
      <c r="I36" s="782">
        <v>0</v>
      </c>
      <c r="J36" s="357">
        <v>0</v>
      </c>
      <c r="K36" s="358">
        <v>0</v>
      </c>
    </row>
    <row r="37" spans="1:11" ht="26.4">
      <c r="A37" s="348"/>
      <c r="B37" s="361" t="s">
        <v>656</v>
      </c>
      <c r="C37" s="362" t="s">
        <v>1400</v>
      </c>
      <c r="D37" s="362" t="s">
        <v>1400</v>
      </c>
      <c r="E37" s="783" t="s">
        <v>1400</v>
      </c>
      <c r="F37" s="783" t="s">
        <v>1400</v>
      </c>
      <c r="G37" s="783" t="s">
        <v>1400</v>
      </c>
      <c r="H37" s="783" t="s">
        <v>1400</v>
      </c>
      <c r="I37" s="783" t="s">
        <v>1400</v>
      </c>
      <c r="J37" s="362"/>
      <c r="K37" s="363"/>
    </row>
    <row r="38" spans="1:11" ht="26.4">
      <c r="A38" s="348" t="s">
        <v>80</v>
      </c>
      <c r="B38" s="349" t="s">
        <v>661</v>
      </c>
      <c r="C38" s="356">
        <v>0</v>
      </c>
      <c r="D38" s="356">
        <v>0</v>
      </c>
      <c r="E38" s="782">
        <v>697258942952</v>
      </c>
      <c r="F38" s="782">
        <v>163000</v>
      </c>
      <c r="G38" s="782">
        <v>384156940749</v>
      </c>
      <c r="H38" s="782">
        <v>293111052789</v>
      </c>
      <c r="I38" s="782">
        <v>19990786414</v>
      </c>
      <c r="J38" s="357">
        <v>0</v>
      </c>
      <c r="K38" s="358">
        <v>0</v>
      </c>
    </row>
    <row r="39" spans="1:11">
      <c r="A39" s="348"/>
      <c r="B39" s="361" t="s">
        <v>647</v>
      </c>
      <c r="C39" s="356">
        <v>0</v>
      </c>
      <c r="D39" s="356">
        <v>0</v>
      </c>
      <c r="E39" s="782">
        <v>507330236106</v>
      </c>
      <c r="F39" s="782">
        <v>0</v>
      </c>
      <c r="G39" s="782">
        <v>264583824387</v>
      </c>
      <c r="H39" s="782">
        <v>242746411719</v>
      </c>
      <c r="I39" s="782">
        <v>0</v>
      </c>
      <c r="J39" s="357">
        <v>0</v>
      </c>
      <c r="K39" s="358">
        <v>0</v>
      </c>
    </row>
    <row r="40" spans="1:11">
      <c r="A40" s="348"/>
      <c r="B40" s="361" t="s">
        <v>649</v>
      </c>
      <c r="C40" s="356">
        <v>0</v>
      </c>
      <c r="D40" s="356">
        <v>0</v>
      </c>
      <c r="E40" s="782">
        <v>88651040305</v>
      </c>
      <c r="F40" s="782">
        <v>163000</v>
      </c>
      <c r="G40" s="782">
        <v>61038914918</v>
      </c>
      <c r="H40" s="782">
        <v>27611962387</v>
      </c>
      <c r="I40" s="782">
        <v>0</v>
      </c>
      <c r="J40" s="357">
        <v>0</v>
      </c>
      <c r="K40" s="358">
        <v>0</v>
      </c>
    </row>
    <row r="41" spans="1:11">
      <c r="A41" s="348"/>
      <c r="B41" s="361" t="s">
        <v>650</v>
      </c>
      <c r="C41" s="356">
        <v>0</v>
      </c>
      <c r="D41" s="356">
        <v>0</v>
      </c>
      <c r="E41" s="782">
        <v>4218257232</v>
      </c>
      <c r="F41" s="782">
        <v>0</v>
      </c>
      <c r="G41" s="782">
        <v>3983469743</v>
      </c>
      <c r="H41" s="782">
        <v>234787489</v>
      </c>
      <c r="I41" s="782">
        <v>0</v>
      </c>
      <c r="J41" s="357">
        <v>0</v>
      </c>
      <c r="K41" s="358">
        <v>0</v>
      </c>
    </row>
    <row r="42" spans="1:11" ht="39.6">
      <c r="A42" s="348"/>
      <c r="B42" s="361" t="s">
        <v>651</v>
      </c>
      <c r="C42" s="356">
        <v>0</v>
      </c>
      <c r="D42" s="356">
        <v>0</v>
      </c>
      <c r="E42" s="782">
        <v>0</v>
      </c>
      <c r="F42" s="782">
        <v>0</v>
      </c>
      <c r="G42" s="782">
        <v>0</v>
      </c>
      <c r="H42" s="782">
        <v>0</v>
      </c>
      <c r="I42" s="782">
        <v>0</v>
      </c>
      <c r="J42" s="357">
        <v>0</v>
      </c>
      <c r="K42" s="358">
        <v>0</v>
      </c>
    </row>
    <row r="43" spans="1:11">
      <c r="A43" s="348"/>
      <c r="B43" s="361" t="s">
        <v>652</v>
      </c>
      <c r="C43" s="356">
        <v>0</v>
      </c>
      <c r="D43" s="356">
        <v>0</v>
      </c>
      <c r="E43" s="782">
        <v>97059409309</v>
      </c>
      <c r="F43" s="782">
        <v>0</v>
      </c>
      <c r="G43" s="782">
        <v>54550731701</v>
      </c>
      <c r="H43" s="782">
        <v>22517891194</v>
      </c>
      <c r="I43" s="782">
        <v>19990786414</v>
      </c>
      <c r="J43" s="357">
        <v>0</v>
      </c>
      <c r="K43" s="358">
        <v>0</v>
      </c>
    </row>
    <row r="44" spans="1:11">
      <c r="A44" s="348" t="s">
        <v>81</v>
      </c>
      <c r="B44" s="349" t="s">
        <v>196</v>
      </c>
      <c r="C44" s="356">
        <v>0</v>
      </c>
      <c r="D44" s="356">
        <v>0</v>
      </c>
      <c r="E44" s="782">
        <v>353268726809</v>
      </c>
      <c r="F44" s="782">
        <v>0</v>
      </c>
      <c r="G44" s="782">
        <v>0</v>
      </c>
      <c r="H44" s="782">
        <v>327329778719</v>
      </c>
      <c r="I44" s="782">
        <v>25938948090</v>
      </c>
      <c r="J44" s="357">
        <v>0</v>
      </c>
      <c r="K44" s="358">
        <v>0</v>
      </c>
    </row>
    <row r="45" spans="1:11">
      <c r="A45" s="348" t="s">
        <v>82</v>
      </c>
      <c r="B45" s="361" t="s">
        <v>194</v>
      </c>
      <c r="C45" s="362" t="s">
        <v>1400</v>
      </c>
      <c r="D45" s="362" t="s">
        <v>1400</v>
      </c>
      <c r="E45" s="783" t="s">
        <v>1400</v>
      </c>
      <c r="F45" s="783" t="s">
        <v>1400</v>
      </c>
      <c r="G45" s="783" t="s">
        <v>1400</v>
      </c>
      <c r="H45" s="783" t="s">
        <v>1400</v>
      </c>
      <c r="I45" s="783" t="s">
        <v>1400</v>
      </c>
      <c r="J45" s="362"/>
      <c r="K45" s="363"/>
    </row>
    <row r="46" spans="1:11" ht="26.4">
      <c r="A46" s="348" t="s">
        <v>83</v>
      </c>
      <c r="B46" s="349" t="s">
        <v>428</v>
      </c>
      <c r="C46" s="356">
        <v>0</v>
      </c>
      <c r="D46" s="356">
        <v>0</v>
      </c>
      <c r="E46" s="782">
        <v>7152035406</v>
      </c>
      <c r="F46" s="782">
        <v>0</v>
      </c>
      <c r="G46" s="782">
        <v>0</v>
      </c>
      <c r="H46" s="782">
        <v>2145610113</v>
      </c>
      <c r="I46" s="782">
        <v>5006425293</v>
      </c>
      <c r="J46" s="357">
        <v>0</v>
      </c>
      <c r="K46" s="358">
        <v>0</v>
      </c>
    </row>
    <row r="47" spans="1:11">
      <c r="A47" s="348" t="s">
        <v>197</v>
      </c>
      <c r="B47" s="349" t="s">
        <v>195</v>
      </c>
      <c r="C47" s="356">
        <v>0</v>
      </c>
      <c r="D47" s="356">
        <v>0</v>
      </c>
      <c r="E47" s="782">
        <v>189538280989</v>
      </c>
      <c r="F47" s="782">
        <v>0</v>
      </c>
      <c r="G47" s="782">
        <v>79545918179</v>
      </c>
      <c r="H47" s="782">
        <v>109992362810</v>
      </c>
      <c r="I47" s="782">
        <v>0</v>
      </c>
      <c r="J47" s="357">
        <v>0</v>
      </c>
      <c r="K47" s="358">
        <v>0</v>
      </c>
    </row>
    <row r="48" spans="1:11">
      <c r="A48" s="348" t="s">
        <v>198</v>
      </c>
      <c r="B48" s="349" t="s">
        <v>546</v>
      </c>
      <c r="C48" s="356">
        <v>0</v>
      </c>
      <c r="D48" s="356">
        <v>0</v>
      </c>
      <c r="E48" s="782">
        <v>393773620877</v>
      </c>
      <c r="F48" s="782">
        <v>247289833911</v>
      </c>
      <c r="G48" s="782">
        <v>146483786966</v>
      </c>
      <c r="H48" s="782">
        <v>0</v>
      </c>
      <c r="I48" s="782">
        <v>0</v>
      </c>
      <c r="J48" s="357">
        <v>0</v>
      </c>
      <c r="K48" s="358">
        <v>0</v>
      </c>
    </row>
    <row r="49" spans="1:11" ht="26.4">
      <c r="A49" s="348"/>
      <c r="B49" s="361" t="s">
        <v>663</v>
      </c>
      <c r="C49" s="356">
        <v>0</v>
      </c>
      <c r="D49" s="356">
        <v>0</v>
      </c>
      <c r="E49" s="782">
        <v>393596986855</v>
      </c>
      <c r="F49" s="782">
        <v>247289833911</v>
      </c>
      <c r="G49" s="782">
        <v>146307152944</v>
      </c>
      <c r="H49" s="782">
        <v>0</v>
      </c>
      <c r="I49" s="782">
        <v>0</v>
      </c>
      <c r="J49" s="357">
        <v>0</v>
      </c>
      <c r="K49" s="358">
        <v>0</v>
      </c>
    </row>
    <row r="50" spans="1:11" ht="26.4">
      <c r="A50" s="348"/>
      <c r="B50" s="361" t="s">
        <v>664</v>
      </c>
      <c r="C50" s="356">
        <v>0</v>
      </c>
      <c r="D50" s="356">
        <v>0</v>
      </c>
      <c r="E50" s="782">
        <v>176634022</v>
      </c>
      <c r="F50" s="782">
        <v>0</v>
      </c>
      <c r="G50" s="782">
        <v>176634022</v>
      </c>
      <c r="H50" s="782">
        <v>0</v>
      </c>
      <c r="I50" s="782">
        <v>0</v>
      </c>
      <c r="J50" s="357">
        <v>0</v>
      </c>
      <c r="K50" s="358">
        <v>0</v>
      </c>
    </row>
    <row r="51" spans="1:11">
      <c r="A51" s="348" t="s">
        <v>418</v>
      </c>
      <c r="B51" s="361" t="s">
        <v>638</v>
      </c>
      <c r="C51" s="356">
        <v>0</v>
      </c>
      <c r="D51" s="356">
        <v>0</v>
      </c>
      <c r="E51" s="782">
        <v>244787055070</v>
      </c>
      <c r="F51" s="782">
        <v>36668129471</v>
      </c>
      <c r="G51" s="782">
        <v>148569505854</v>
      </c>
      <c r="H51" s="782">
        <v>27409617288</v>
      </c>
      <c r="I51" s="782">
        <v>32139802457</v>
      </c>
      <c r="J51" s="357">
        <v>0</v>
      </c>
      <c r="K51" s="358">
        <v>0</v>
      </c>
    </row>
    <row r="52" spans="1:11" ht="26.4">
      <c r="A52" s="348"/>
      <c r="B52" s="361" t="s">
        <v>665</v>
      </c>
      <c r="C52" s="356">
        <v>0</v>
      </c>
      <c r="D52" s="356">
        <v>0</v>
      </c>
      <c r="E52" s="782">
        <v>39604822016</v>
      </c>
      <c r="F52" s="782">
        <v>36668129471</v>
      </c>
      <c r="G52" s="782">
        <v>816738492</v>
      </c>
      <c r="H52" s="782">
        <v>795607747</v>
      </c>
      <c r="I52" s="782">
        <v>1324346306</v>
      </c>
      <c r="J52" s="357">
        <v>0</v>
      </c>
      <c r="K52" s="358">
        <v>0</v>
      </c>
    </row>
    <row r="53" spans="1:11" ht="26.4">
      <c r="A53" s="348"/>
      <c r="B53" s="361" t="s">
        <v>666</v>
      </c>
      <c r="C53" s="356">
        <v>0</v>
      </c>
      <c r="D53" s="356">
        <v>0</v>
      </c>
      <c r="E53" s="782">
        <v>205182233054</v>
      </c>
      <c r="F53" s="782">
        <v>0</v>
      </c>
      <c r="G53" s="782">
        <v>147752767362</v>
      </c>
      <c r="H53" s="782">
        <v>26614009541</v>
      </c>
      <c r="I53" s="782">
        <v>30815456151</v>
      </c>
      <c r="J53" s="357">
        <v>0</v>
      </c>
      <c r="K53" s="358">
        <v>0</v>
      </c>
    </row>
    <row r="54" spans="1:11" ht="26.4">
      <c r="A54" s="348"/>
      <c r="B54" s="361" t="s">
        <v>667</v>
      </c>
      <c r="C54" s="356">
        <v>0</v>
      </c>
      <c r="D54" s="356">
        <v>0</v>
      </c>
      <c r="E54" s="782">
        <v>46322206703</v>
      </c>
      <c r="F54" s="782">
        <v>0</v>
      </c>
      <c r="G54" s="782">
        <v>6826576720</v>
      </c>
      <c r="H54" s="782">
        <v>16378240031</v>
      </c>
      <c r="I54" s="782">
        <v>23117389952</v>
      </c>
      <c r="J54" s="357">
        <v>0</v>
      </c>
      <c r="K54" s="358">
        <v>0</v>
      </c>
    </row>
    <row r="55" spans="1:11">
      <c r="A55" s="348" t="s">
        <v>792</v>
      </c>
      <c r="B55" s="361" t="s">
        <v>668</v>
      </c>
      <c r="C55" s="356">
        <v>0</v>
      </c>
      <c r="D55" s="356">
        <v>0</v>
      </c>
      <c r="E55" s="782">
        <v>3546881343191</v>
      </c>
      <c r="F55" s="782">
        <v>0</v>
      </c>
      <c r="G55" s="782">
        <v>1304519430465</v>
      </c>
      <c r="H55" s="782">
        <v>1218129927706</v>
      </c>
      <c r="I55" s="782">
        <v>1024231985020</v>
      </c>
      <c r="J55" s="357">
        <v>0</v>
      </c>
      <c r="K55" s="358">
        <v>0</v>
      </c>
    </row>
    <row r="56" spans="1:11" ht="39.6">
      <c r="A56" s="348"/>
      <c r="B56" s="361" t="s">
        <v>669</v>
      </c>
      <c r="C56" s="362" t="s">
        <v>1400</v>
      </c>
      <c r="D56" s="362" t="s">
        <v>1400</v>
      </c>
      <c r="E56" s="783" t="s">
        <v>1400</v>
      </c>
      <c r="F56" s="783" t="s">
        <v>1400</v>
      </c>
      <c r="G56" s="783" t="s">
        <v>1400</v>
      </c>
      <c r="H56" s="783" t="s">
        <v>1400</v>
      </c>
      <c r="I56" s="783" t="s">
        <v>1400</v>
      </c>
      <c r="J56" s="362"/>
      <c r="K56" s="363"/>
    </row>
    <row r="57" spans="1:11" ht="26.4">
      <c r="A57" s="348"/>
      <c r="B57" s="361" t="s">
        <v>670</v>
      </c>
      <c r="C57" s="356">
        <v>0</v>
      </c>
      <c r="D57" s="356">
        <v>0</v>
      </c>
      <c r="E57" s="782">
        <v>3546881343191</v>
      </c>
      <c r="F57" s="782">
        <v>0</v>
      </c>
      <c r="G57" s="782">
        <v>1304519430465</v>
      </c>
      <c r="H57" s="782">
        <v>1218129927706</v>
      </c>
      <c r="I57" s="782">
        <v>1024231985020</v>
      </c>
      <c r="J57" s="357">
        <v>0</v>
      </c>
      <c r="K57" s="358">
        <v>0</v>
      </c>
    </row>
    <row r="58" spans="1:11">
      <c r="A58" s="348" t="s">
        <v>216</v>
      </c>
      <c r="B58" s="361" t="s">
        <v>671</v>
      </c>
      <c r="C58" s="356">
        <v>0</v>
      </c>
      <c r="D58" s="356">
        <v>0</v>
      </c>
      <c r="E58" s="782">
        <v>222491424958</v>
      </c>
      <c r="F58" s="782">
        <v>0</v>
      </c>
      <c r="G58" s="782">
        <v>126346645431</v>
      </c>
      <c r="H58" s="782">
        <v>95954471128</v>
      </c>
      <c r="I58" s="782">
        <v>190308399</v>
      </c>
      <c r="J58" s="357">
        <v>0</v>
      </c>
      <c r="K58" s="358">
        <v>0</v>
      </c>
    </row>
    <row r="59" spans="1:11">
      <c r="A59" s="348" t="s">
        <v>793</v>
      </c>
      <c r="B59" s="361" t="s">
        <v>672</v>
      </c>
      <c r="C59" s="362" t="s">
        <v>1400</v>
      </c>
      <c r="D59" s="362" t="s">
        <v>1400</v>
      </c>
      <c r="E59" s="782">
        <v>4350000</v>
      </c>
      <c r="F59" s="782">
        <v>0</v>
      </c>
      <c r="G59" s="782">
        <v>870000</v>
      </c>
      <c r="H59" s="782">
        <v>1305000</v>
      </c>
      <c r="I59" s="782">
        <v>2175000</v>
      </c>
      <c r="J59" s="362"/>
      <c r="K59" s="363"/>
    </row>
    <row r="60" spans="1:11" ht="26.4">
      <c r="A60" s="348"/>
      <c r="B60" s="361" t="s">
        <v>673</v>
      </c>
      <c r="C60" s="362" t="s">
        <v>1400</v>
      </c>
      <c r="D60" s="362" t="s">
        <v>1400</v>
      </c>
      <c r="E60" s="783" t="s">
        <v>1400</v>
      </c>
      <c r="F60" s="783" t="s">
        <v>1400</v>
      </c>
      <c r="G60" s="783" t="s">
        <v>1400</v>
      </c>
      <c r="H60" s="783" t="s">
        <v>1400</v>
      </c>
      <c r="I60" s="783" t="s">
        <v>1400</v>
      </c>
      <c r="J60" s="362"/>
      <c r="K60" s="363"/>
    </row>
    <row r="61" spans="1:11" ht="26.4">
      <c r="A61" s="348"/>
      <c r="B61" s="361" t="s">
        <v>674</v>
      </c>
      <c r="C61" s="362" t="s">
        <v>1400</v>
      </c>
      <c r="D61" s="362" t="s">
        <v>1400</v>
      </c>
      <c r="E61" s="782">
        <v>4350000</v>
      </c>
      <c r="F61" s="782">
        <v>0</v>
      </c>
      <c r="G61" s="782">
        <v>870000</v>
      </c>
      <c r="H61" s="782">
        <v>1305000</v>
      </c>
      <c r="I61" s="782">
        <v>2175000</v>
      </c>
      <c r="J61" s="362"/>
      <c r="K61" s="363"/>
    </row>
    <row r="62" spans="1:11">
      <c r="A62" s="348" t="s">
        <v>794</v>
      </c>
      <c r="B62" s="361" t="s">
        <v>675</v>
      </c>
      <c r="C62" s="362" t="s">
        <v>1400</v>
      </c>
      <c r="D62" s="362" t="s">
        <v>1400</v>
      </c>
      <c r="E62" s="782">
        <v>4134786042</v>
      </c>
      <c r="F62" s="782">
        <v>160208500</v>
      </c>
      <c r="G62" s="782">
        <v>148937600</v>
      </c>
      <c r="H62" s="782">
        <v>1529587442</v>
      </c>
      <c r="I62" s="782">
        <v>2296052500</v>
      </c>
      <c r="J62" s="362"/>
      <c r="K62" s="363"/>
    </row>
    <row r="63" spans="1:11">
      <c r="A63" s="348"/>
      <c r="B63" s="361" t="s">
        <v>676</v>
      </c>
      <c r="C63" s="362" t="s">
        <v>1400</v>
      </c>
      <c r="D63" s="362" t="s">
        <v>1400</v>
      </c>
      <c r="E63" s="782">
        <v>160208500</v>
      </c>
      <c r="F63" s="782">
        <v>160208500</v>
      </c>
      <c r="G63" s="782">
        <v>0</v>
      </c>
      <c r="H63" s="782">
        <v>0</v>
      </c>
      <c r="I63" s="782">
        <v>0</v>
      </c>
      <c r="J63" s="362"/>
      <c r="K63" s="363"/>
    </row>
    <row r="64" spans="1:11">
      <c r="A64" s="348"/>
      <c r="B64" s="361" t="s">
        <v>1402</v>
      </c>
      <c r="C64" s="362" t="s">
        <v>1400</v>
      </c>
      <c r="D64" s="362" t="s">
        <v>1400</v>
      </c>
      <c r="E64" s="782">
        <v>3974577542</v>
      </c>
      <c r="F64" s="782">
        <v>0</v>
      </c>
      <c r="G64" s="782">
        <v>148937600</v>
      </c>
      <c r="H64" s="782">
        <v>1529587442</v>
      </c>
      <c r="I64" s="782">
        <v>2296052500</v>
      </c>
      <c r="J64" s="362"/>
      <c r="K64" s="363"/>
    </row>
    <row r="65" spans="1:12" ht="26.4">
      <c r="A65" s="348" t="s">
        <v>795</v>
      </c>
      <c r="B65" s="361" t="s">
        <v>678</v>
      </c>
      <c r="C65" s="362" t="s">
        <v>1400</v>
      </c>
      <c r="D65" s="362" t="s">
        <v>1400</v>
      </c>
      <c r="E65" s="782">
        <v>20198450500</v>
      </c>
      <c r="F65" s="782">
        <v>0</v>
      </c>
      <c r="G65" s="782">
        <v>20198450500</v>
      </c>
      <c r="H65" s="782">
        <v>0</v>
      </c>
      <c r="I65" s="782">
        <v>0</v>
      </c>
      <c r="J65" s="362"/>
      <c r="K65" s="363"/>
    </row>
    <row r="66" spans="1:12">
      <c r="A66" s="348"/>
      <c r="B66" s="361" t="s">
        <v>679</v>
      </c>
      <c r="C66" s="362" t="s">
        <v>1400</v>
      </c>
      <c r="D66" s="362" t="s">
        <v>1400</v>
      </c>
      <c r="E66" s="783" t="s">
        <v>1400</v>
      </c>
      <c r="F66" s="783" t="s">
        <v>1400</v>
      </c>
      <c r="G66" s="783" t="s">
        <v>1400</v>
      </c>
      <c r="H66" s="783" t="s">
        <v>1400</v>
      </c>
      <c r="I66" s="783" t="s">
        <v>1400</v>
      </c>
      <c r="J66" s="362"/>
      <c r="K66" s="363"/>
    </row>
    <row r="67" spans="1:12">
      <c r="A67" s="348"/>
      <c r="B67" s="361" t="s">
        <v>1403</v>
      </c>
      <c r="C67" s="362" t="s">
        <v>1400</v>
      </c>
      <c r="D67" s="362" t="s">
        <v>1400</v>
      </c>
      <c r="E67" s="782">
        <v>20198450500</v>
      </c>
      <c r="F67" s="782">
        <v>0</v>
      </c>
      <c r="G67" s="782">
        <v>20198450500</v>
      </c>
      <c r="H67" s="782">
        <v>0</v>
      </c>
      <c r="I67" s="782">
        <v>0</v>
      </c>
      <c r="J67" s="362"/>
      <c r="K67" s="363"/>
    </row>
    <row r="68" spans="1:12" ht="26.4">
      <c r="A68" s="348" t="s">
        <v>796</v>
      </c>
      <c r="B68" s="361" t="s">
        <v>681</v>
      </c>
      <c r="C68" s="356">
        <v>0</v>
      </c>
      <c r="D68" s="356">
        <v>0</v>
      </c>
      <c r="E68" s="782">
        <v>2000000</v>
      </c>
      <c r="F68" s="782">
        <v>0</v>
      </c>
      <c r="G68" s="782">
        <v>0</v>
      </c>
      <c r="H68" s="782">
        <v>0</v>
      </c>
      <c r="I68" s="782">
        <v>2000000</v>
      </c>
      <c r="J68" s="357">
        <v>0</v>
      </c>
      <c r="K68" s="358">
        <v>0</v>
      </c>
    </row>
    <row r="69" spans="1:12">
      <c r="A69" s="348" t="s">
        <v>797</v>
      </c>
      <c r="B69" s="349" t="s">
        <v>217</v>
      </c>
      <c r="C69" s="356">
        <v>0</v>
      </c>
      <c r="D69" s="356">
        <v>0</v>
      </c>
      <c r="E69" s="782">
        <v>165860957166</v>
      </c>
      <c r="F69" s="782">
        <v>69035526854</v>
      </c>
      <c r="G69" s="782">
        <v>50314047938</v>
      </c>
      <c r="H69" s="782">
        <v>29612678872</v>
      </c>
      <c r="I69" s="782">
        <v>16898703502</v>
      </c>
      <c r="J69" s="357">
        <v>0</v>
      </c>
      <c r="K69" s="358">
        <v>0</v>
      </c>
    </row>
    <row r="70" spans="1:12" ht="26.4">
      <c r="A70" s="348"/>
      <c r="B70" s="361" t="s">
        <v>682</v>
      </c>
      <c r="C70" s="356">
        <v>0</v>
      </c>
      <c r="D70" s="356">
        <v>0</v>
      </c>
      <c r="E70" s="782">
        <v>69035526854</v>
      </c>
      <c r="F70" s="782">
        <v>69035526854</v>
      </c>
      <c r="G70" s="782">
        <v>0</v>
      </c>
      <c r="H70" s="782">
        <v>0</v>
      </c>
      <c r="I70" s="782">
        <v>0</v>
      </c>
      <c r="J70" s="366">
        <f>I71-L70</f>
        <v>-2175000</v>
      </c>
      <c r="K70" s="358">
        <v>0</v>
      </c>
      <c r="L70" s="340">
        <f>I72+I73</f>
        <v>10706939374</v>
      </c>
    </row>
    <row r="71" spans="1:12" ht="26.4">
      <c r="A71" s="348" t="s">
        <v>798</v>
      </c>
      <c r="B71" s="349" t="s">
        <v>554</v>
      </c>
      <c r="C71" s="356">
        <v>0</v>
      </c>
      <c r="D71" s="356">
        <v>0</v>
      </c>
      <c r="E71" s="782">
        <v>36168960126</v>
      </c>
      <c r="F71" s="782">
        <v>10309706683</v>
      </c>
      <c r="G71" s="782">
        <v>6351197141</v>
      </c>
      <c r="H71" s="782">
        <v>8803291928</v>
      </c>
      <c r="I71" s="782">
        <v>10704764374</v>
      </c>
      <c r="J71" s="366">
        <f>H71-L71</f>
        <v>-1305000</v>
      </c>
      <c r="K71" s="358">
        <v>0</v>
      </c>
      <c r="L71" s="340">
        <f>H72+H73</f>
        <v>8804596928</v>
      </c>
    </row>
    <row r="72" spans="1:12" ht="26.4">
      <c r="A72" s="348"/>
      <c r="B72" s="361" t="s">
        <v>683</v>
      </c>
      <c r="C72" s="356">
        <v>0</v>
      </c>
      <c r="D72" s="356">
        <v>0</v>
      </c>
      <c r="E72" s="782">
        <v>14728152407</v>
      </c>
      <c r="F72" s="782">
        <v>10309706683</v>
      </c>
      <c r="G72" s="782">
        <v>4418445724</v>
      </c>
      <c r="H72" s="782">
        <v>0</v>
      </c>
      <c r="I72" s="782">
        <v>0</v>
      </c>
      <c r="J72" s="357">
        <v>0</v>
      </c>
      <c r="K72" s="358">
        <v>0</v>
      </c>
    </row>
    <row r="73" spans="1:12" ht="26.4">
      <c r="A73" s="348"/>
      <c r="B73" s="361" t="s">
        <v>684</v>
      </c>
      <c r="C73" s="356">
        <v>0</v>
      </c>
      <c r="D73" s="356">
        <v>0</v>
      </c>
      <c r="E73" s="782">
        <v>21445157719</v>
      </c>
      <c r="F73" s="782">
        <v>0</v>
      </c>
      <c r="G73" s="782">
        <v>1933621417</v>
      </c>
      <c r="H73" s="782">
        <v>8804596928</v>
      </c>
      <c r="I73" s="782">
        <v>10706939374</v>
      </c>
      <c r="J73" s="357">
        <v>0</v>
      </c>
      <c r="K73" s="358">
        <v>0</v>
      </c>
    </row>
    <row r="74" spans="1:12" ht="26.4">
      <c r="A74" s="348" t="s">
        <v>799</v>
      </c>
      <c r="B74" s="349" t="s">
        <v>685</v>
      </c>
      <c r="C74" s="356">
        <v>0</v>
      </c>
      <c r="D74" s="356">
        <v>0</v>
      </c>
      <c r="E74" s="782">
        <v>16914203057</v>
      </c>
      <c r="F74" s="782">
        <v>0</v>
      </c>
      <c r="G74" s="782">
        <v>0</v>
      </c>
      <c r="H74" s="782">
        <v>0</v>
      </c>
      <c r="I74" s="782">
        <v>16914203057</v>
      </c>
      <c r="J74" s="357">
        <v>0</v>
      </c>
      <c r="K74" s="358">
        <v>0</v>
      </c>
    </row>
    <row r="75" spans="1:12" ht="26.25" customHeight="1">
      <c r="A75" s="348" t="s">
        <v>800</v>
      </c>
      <c r="B75" s="349" t="s">
        <v>686</v>
      </c>
      <c r="C75" s="356">
        <v>0</v>
      </c>
      <c r="D75" s="356">
        <v>0</v>
      </c>
      <c r="E75" s="782">
        <v>3777616180</v>
      </c>
      <c r="F75" s="782">
        <v>0</v>
      </c>
      <c r="G75" s="782">
        <v>3028822430</v>
      </c>
      <c r="H75" s="782">
        <v>748793750</v>
      </c>
      <c r="I75" s="782">
        <v>0</v>
      </c>
      <c r="J75" s="357">
        <v>0</v>
      </c>
      <c r="K75" s="358">
        <v>0</v>
      </c>
    </row>
    <row r="76" spans="1:12" ht="26.4">
      <c r="A76" s="348" t="s">
        <v>801</v>
      </c>
      <c r="B76" s="361" t="s">
        <v>687</v>
      </c>
      <c r="C76" s="356">
        <v>0</v>
      </c>
      <c r="D76" s="356">
        <v>0</v>
      </c>
      <c r="E76" s="782">
        <v>51158778792</v>
      </c>
      <c r="F76" s="782">
        <v>0</v>
      </c>
      <c r="G76" s="782">
        <v>51158778792</v>
      </c>
      <c r="H76" s="782">
        <v>0</v>
      </c>
      <c r="I76" s="782">
        <v>0</v>
      </c>
      <c r="J76" s="357">
        <v>0</v>
      </c>
      <c r="K76" s="358">
        <v>0</v>
      </c>
    </row>
    <row r="77" spans="1:12">
      <c r="A77" s="355" t="s">
        <v>274</v>
      </c>
      <c r="B77" s="349" t="s">
        <v>688</v>
      </c>
      <c r="C77" s="350">
        <v>0</v>
      </c>
      <c r="D77" s="350">
        <v>0</v>
      </c>
      <c r="E77" s="781">
        <v>0</v>
      </c>
      <c r="F77" s="781">
        <v>0</v>
      </c>
      <c r="G77" s="781">
        <v>0</v>
      </c>
      <c r="H77" s="781">
        <v>0</v>
      </c>
      <c r="I77" s="781">
        <v>0</v>
      </c>
      <c r="J77" s="351">
        <v>0</v>
      </c>
      <c r="K77" s="352">
        <v>0</v>
      </c>
    </row>
    <row r="78" spans="1:12" ht="26.4">
      <c r="A78" s="348" t="s">
        <v>175</v>
      </c>
      <c r="B78" s="361" t="s">
        <v>1404</v>
      </c>
      <c r="C78" s="356">
        <v>0</v>
      </c>
      <c r="D78" s="356">
        <v>0</v>
      </c>
      <c r="E78" s="782">
        <v>0</v>
      </c>
      <c r="F78" s="782">
        <v>0</v>
      </c>
      <c r="G78" s="782">
        <v>0</v>
      </c>
      <c r="H78" s="782">
        <v>0</v>
      </c>
      <c r="I78" s="782">
        <v>0</v>
      </c>
      <c r="J78" s="357">
        <v>0</v>
      </c>
      <c r="K78" s="358">
        <v>0</v>
      </c>
    </row>
    <row r="79" spans="1:12">
      <c r="A79" s="348" t="s">
        <v>327</v>
      </c>
      <c r="B79" s="361" t="s">
        <v>177</v>
      </c>
      <c r="C79" s="362" t="s">
        <v>1400</v>
      </c>
      <c r="D79" s="362" t="s">
        <v>1400</v>
      </c>
      <c r="E79" s="783" t="s">
        <v>1400</v>
      </c>
      <c r="F79" s="783" t="s">
        <v>1400</v>
      </c>
      <c r="G79" s="783" t="s">
        <v>1400</v>
      </c>
      <c r="H79" s="783" t="s">
        <v>1400</v>
      </c>
      <c r="I79" s="783" t="s">
        <v>1400</v>
      </c>
      <c r="J79" s="362"/>
      <c r="K79" s="363"/>
    </row>
    <row r="80" spans="1:12">
      <c r="A80" s="348" t="s">
        <v>451</v>
      </c>
      <c r="B80" s="361" t="s">
        <v>176</v>
      </c>
      <c r="C80" s="362" t="s">
        <v>1400</v>
      </c>
      <c r="D80" s="362" t="s">
        <v>1400</v>
      </c>
      <c r="E80" s="783" t="s">
        <v>1400</v>
      </c>
      <c r="F80" s="783" t="s">
        <v>1400</v>
      </c>
      <c r="G80" s="783" t="s">
        <v>1400</v>
      </c>
      <c r="H80" s="783" t="s">
        <v>1400</v>
      </c>
      <c r="I80" s="783" t="s">
        <v>1400</v>
      </c>
      <c r="J80" s="362"/>
      <c r="K80" s="363"/>
    </row>
    <row r="81" spans="1:11" ht="26.4">
      <c r="A81" s="348" t="s">
        <v>155</v>
      </c>
      <c r="B81" s="361" t="s">
        <v>690</v>
      </c>
      <c r="C81" s="362" t="s">
        <v>1400</v>
      </c>
      <c r="D81" s="362" t="s">
        <v>1400</v>
      </c>
      <c r="E81" s="783" t="s">
        <v>1400</v>
      </c>
      <c r="F81" s="783" t="s">
        <v>1400</v>
      </c>
      <c r="G81" s="783" t="s">
        <v>1400</v>
      </c>
      <c r="H81" s="783" t="s">
        <v>1400</v>
      </c>
      <c r="I81" s="783" t="s">
        <v>1400</v>
      </c>
      <c r="J81" s="362"/>
      <c r="K81" s="363"/>
    </row>
    <row r="82" spans="1:11" ht="26.4">
      <c r="A82" s="348" t="s">
        <v>340</v>
      </c>
      <c r="B82" s="361" t="s">
        <v>691</v>
      </c>
      <c r="C82" s="362" t="s">
        <v>1400</v>
      </c>
      <c r="D82" s="362" t="s">
        <v>1400</v>
      </c>
      <c r="E82" s="783" t="s">
        <v>1400</v>
      </c>
      <c r="F82" s="783" t="s">
        <v>1400</v>
      </c>
      <c r="G82" s="783" t="s">
        <v>1400</v>
      </c>
      <c r="H82" s="783" t="s">
        <v>1400</v>
      </c>
      <c r="I82" s="783" t="s">
        <v>1400</v>
      </c>
      <c r="J82" s="362"/>
      <c r="K82" s="363"/>
    </row>
    <row r="83" spans="1:11">
      <c r="A83" s="348" t="s">
        <v>341</v>
      </c>
      <c r="B83" s="361" t="s">
        <v>1405</v>
      </c>
      <c r="C83" s="362" t="s">
        <v>1400</v>
      </c>
      <c r="D83" s="362" t="s">
        <v>1400</v>
      </c>
      <c r="E83" s="783" t="s">
        <v>1400</v>
      </c>
      <c r="F83" s="783" t="s">
        <v>1400</v>
      </c>
      <c r="G83" s="783" t="s">
        <v>1400</v>
      </c>
      <c r="H83" s="783" t="s">
        <v>1400</v>
      </c>
      <c r="I83" s="783" t="s">
        <v>1400</v>
      </c>
      <c r="J83" s="362"/>
      <c r="K83" s="363"/>
    </row>
    <row r="84" spans="1:11">
      <c r="A84" s="348" t="s">
        <v>342</v>
      </c>
      <c r="B84" s="361" t="s">
        <v>154</v>
      </c>
      <c r="C84" s="356">
        <v>0</v>
      </c>
      <c r="D84" s="356">
        <v>0</v>
      </c>
      <c r="E84" s="782">
        <v>0</v>
      </c>
      <c r="F84" s="782">
        <v>0</v>
      </c>
      <c r="G84" s="782">
        <v>0</v>
      </c>
      <c r="H84" s="782">
        <v>0</v>
      </c>
      <c r="I84" s="782">
        <v>0</v>
      </c>
      <c r="J84" s="357">
        <v>0</v>
      </c>
      <c r="K84" s="358">
        <v>0</v>
      </c>
    </row>
    <row r="85" spans="1:11" ht="26.4">
      <c r="A85" s="348" t="s">
        <v>78</v>
      </c>
      <c r="B85" s="361" t="s">
        <v>1406</v>
      </c>
      <c r="C85" s="362" t="s">
        <v>1400</v>
      </c>
      <c r="D85" s="362" t="s">
        <v>1400</v>
      </c>
      <c r="E85" s="783" t="s">
        <v>1400</v>
      </c>
      <c r="F85" s="783" t="s">
        <v>1400</v>
      </c>
      <c r="G85" s="783" t="s">
        <v>1400</v>
      </c>
      <c r="H85" s="783" t="s">
        <v>1400</v>
      </c>
      <c r="I85" s="783" t="s">
        <v>1400</v>
      </c>
      <c r="J85" s="362"/>
      <c r="K85" s="363"/>
    </row>
    <row r="86" spans="1:11">
      <c r="A86" s="348" t="s">
        <v>79</v>
      </c>
      <c r="B86" s="361" t="s">
        <v>694</v>
      </c>
      <c r="C86" s="362" t="s">
        <v>1400</v>
      </c>
      <c r="D86" s="362" t="s">
        <v>1400</v>
      </c>
      <c r="E86" s="783" t="s">
        <v>1400</v>
      </c>
      <c r="F86" s="783" t="s">
        <v>1400</v>
      </c>
      <c r="G86" s="783" t="s">
        <v>1400</v>
      </c>
      <c r="H86" s="783" t="s">
        <v>1400</v>
      </c>
      <c r="I86" s="783" t="s">
        <v>1400</v>
      </c>
      <c r="J86" s="362"/>
      <c r="K86" s="363"/>
    </row>
    <row r="87" spans="1:11" ht="39.6">
      <c r="A87" s="348" t="s">
        <v>80</v>
      </c>
      <c r="B87" s="361" t="s">
        <v>695</v>
      </c>
      <c r="C87" s="362" t="s">
        <v>1400</v>
      </c>
      <c r="D87" s="362" t="s">
        <v>1400</v>
      </c>
      <c r="E87" s="783" t="s">
        <v>1400</v>
      </c>
      <c r="F87" s="783" t="s">
        <v>1400</v>
      </c>
      <c r="G87" s="783" t="s">
        <v>1400</v>
      </c>
      <c r="H87" s="783" t="s">
        <v>1400</v>
      </c>
      <c r="I87" s="783" t="s">
        <v>1400</v>
      </c>
      <c r="J87" s="362"/>
      <c r="K87" s="363"/>
    </row>
    <row r="88" spans="1:11">
      <c r="A88" s="355" t="s">
        <v>275</v>
      </c>
      <c r="B88" s="349" t="s">
        <v>696</v>
      </c>
      <c r="C88" s="350">
        <v>0</v>
      </c>
      <c r="D88" s="350">
        <v>0</v>
      </c>
      <c r="E88" s="781">
        <v>723075994967</v>
      </c>
      <c r="F88" s="781">
        <v>723075994967</v>
      </c>
      <c r="G88" s="781">
        <v>0</v>
      </c>
      <c r="H88" s="781">
        <v>0</v>
      </c>
      <c r="I88" s="781">
        <v>0</v>
      </c>
      <c r="J88" s="351">
        <v>0</v>
      </c>
      <c r="K88" s="352">
        <v>0</v>
      </c>
    </row>
    <row r="89" spans="1:11">
      <c r="A89" s="348" t="s">
        <v>175</v>
      </c>
      <c r="B89" s="361" t="s">
        <v>415</v>
      </c>
      <c r="C89" s="356">
        <v>0</v>
      </c>
      <c r="D89" s="356">
        <v>0</v>
      </c>
      <c r="E89" s="782">
        <v>96743735747</v>
      </c>
      <c r="F89" s="782">
        <v>96743735747</v>
      </c>
      <c r="G89" s="782">
        <v>0</v>
      </c>
      <c r="H89" s="782">
        <v>0</v>
      </c>
      <c r="I89" s="782">
        <v>0</v>
      </c>
      <c r="J89" s="357">
        <v>0</v>
      </c>
      <c r="K89" s="358">
        <v>0</v>
      </c>
    </row>
    <row r="90" spans="1:11">
      <c r="A90" s="348" t="s">
        <v>78</v>
      </c>
      <c r="B90" s="361" t="s">
        <v>416</v>
      </c>
      <c r="C90" s="356">
        <v>0</v>
      </c>
      <c r="D90" s="356">
        <v>0</v>
      </c>
      <c r="E90" s="782">
        <v>15508051909</v>
      </c>
      <c r="F90" s="782">
        <v>15508051909</v>
      </c>
      <c r="G90" s="782">
        <v>0</v>
      </c>
      <c r="H90" s="782">
        <v>0</v>
      </c>
      <c r="I90" s="782">
        <v>0</v>
      </c>
      <c r="J90" s="357">
        <v>0</v>
      </c>
      <c r="K90" s="358">
        <v>0</v>
      </c>
    </row>
    <row r="91" spans="1:11" ht="26.4">
      <c r="A91" s="348" t="s">
        <v>79</v>
      </c>
      <c r="B91" s="361" t="s">
        <v>697</v>
      </c>
      <c r="C91" s="356">
        <v>0</v>
      </c>
      <c r="D91" s="356">
        <v>0</v>
      </c>
      <c r="E91" s="782">
        <v>0</v>
      </c>
      <c r="F91" s="782">
        <v>0</v>
      </c>
      <c r="G91" s="782">
        <v>0</v>
      </c>
      <c r="H91" s="782">
        <v>0</v>
      </c>
      <c r="I91" s="782">
        <v>0</v>
      </c>
      <c r="J91" s="357">
        <v>0</v>
      </c>
      <c r="K91" s="358">
        <v>0</v>
      </c>
    </row>
    <row r="92" spans="1:11" ht="26.4">
      <c r="A92" s="348" t="s">
        <v>80</v>
      </c>
      <c r="B92" s="361" t="s">
        <v>698</v>
      </c>
      <c r="C92" s="356">
        <v>0</v>
      </c>
      <c r="D92" s="356">
        <v>0</v>
      </c>
      <c r="E92" s="782">
        <v>604545380217</v>
      </c>
      <c r="F92" s="782">
        <v>604545380217</v>
      </c>
      <c r="G92" s="782">
        <v>0</v>
      </c>
      <c r="H92" s="782">
        <v>0</v>
      </c>
      <c r="I92" s="782">
        <v>0</v>
      </c>
      <c r="J92" s="357">
        <v>0</v>
      </c>
      <c r="K92" s="358">
        <v>0</v>
      </c>
    </row>
    <row r="93" spans="1:11" ht="26.4">
      <c r="A93" s="348" t="s">
        <v>81</v>
      </c>
      <c r="B93" s="361" t="s">
        <v>699</v>
      </c>
      <c r="C93" s="362" t="s">
        <v>1400</v>
      </c>
      <c r="D93" s="362" t="s">
        <v>1400</v>
      </c>
      <c r="E93" s="782">
        <v>180479376</v>
      </c>
      <c r="F93" s="782">
        <v>180479376</v>
      </c>
      <c r="G93" s="782">
        <v>0</v>
      </c>
      <c r="H93" s="782">
        <v>0</v>
      </c>
      <c r="I93" s="782">
        <v>0</v>
      </c>
      <c r="J93" s="362"/>
      <c r="K93" s="363"/>
    </row>
    <row r="94" spans="1:11" ht="26.4">
      <c r="A94" s="348" t="s">
        <v>82</v>
      </c>
      <c r="B94" s="361" t="s">
        <v>700</v>
      </c>
      <c r="C94" s="362" t="s">
        <v>1400</v>
      </c>
      <c r="D94" s="362" t="s">
        <v>1400</v>
      </c>
      <c r="E94" s="783" t="s">
        <v>1400</v>
      </c>
      <c r="F94" s="783" t="s">
        <v>1400</v>
      </c>
      <c r="G94" s="783" t="s">
        <v>1400</v>
      </c>
      <c r="H94" s="783" t="s">
        <v>1400</v>
      </c>
      <c r="I94" s="783" t="s">
        <v>1400</v>
      </c>
      <c r="J94" s="362"/>
      <c r="K94" s="363"/>
    </row>
    <row r="95" spans="1:11" ht="26.4">
      <c r="A95" s="348" t="s">
        <v>83</v>
      </c>
      <c r="B95" s="361" t="s">
        <v>701</v>
      </c>
      <c r="C95" s="362" t="s">
        <v>1400</v>
      </c>
      <c r="D95" s="362" t="s">
        <v>1400</v>
      </c>
      <c r="E95" s="783" t="s">
        <v>1400</v>
      </c>
      <c r="F95" s="783" t="s">
        <v>1400</v>
      </c>
      <c r="G95" s="783" t="s">
        <v>1400</v>
      </c>
      <c r="H95" s="783" t="s">
        <v>1400</v>
      </c>
      <c r="I95" s="783" t="s">
        <v>1400</v>
      </c>
      <c r="J95" s="362"/>
      <c r="K95" s="363"/>
    </row>
    <row r="96" spans="1:11">
      <c r="A96" s="348" t="s">
        <v>197</v>
      </c>
      <c r="B96" s="361" t="s">
        <v>702</v>
      </c>
      <c r="C96" s="362" t="s">
        <v>1400</v>
      </c>
      <c r="D96" s="362" t="s">
        <v>1400</v>
      </c>
      <c r="E96" s="783" t="s">
        <v>1400</v>
      </c>
      <c r="F96" s="783" t="s">
        <v>1400</v>
      </c>
      <c r="G96" s="783" t="s">
        <v>1400</v>
      </c>
      <c r="H96" s="783" t="s">
        <v>1400</v>
      </c>
      <c r="I96" s="783" t="s">
        <v>1400</v>
      </c>
      <c r="J96" s="362"/>
      <c r="K96" s="363"/>
    </row>
    <row r="97" spans="1:11">
      <c r="A97" s="348" t="s">
        <v>198</v>
      </c>
      <c r="B97" s="361" t="s">
        <v>154</v>
      </c>
      <c r="C97" s="356">
        <v>0</v>
      </c>
      <c r="D97" s="356">
        <v>0</v>
      </c>
      <c r="E97" s="782">
        <v>6098347718</v>
      </c>
      <c r="F97" s="782">
        <v>6098347718</v>
      </c>
      <c r="G97" s="782">
        <v>0</v>
      </c>
      <c r="H97" s="782">
        <v>0</v>
      </c>
      <c r="I97" s="782">
        <v>0</v>
      </c>
      <c r="J97" s="357">
        <v>0</v>
      </c>
      <c r="K97" s="358">
        <v>0</v>
      </c>
    </row>
    <row r="98" spans="1:11">
      <c r="A98" s="355" t="s">
        <v>276</v>
      </c>
      <c r="B98" s="349" t="s">
        <v>703</v>
      </c>
      <c r="C98" s="350">
        <v>0</v>
      </c>
      <c r="D98" s="350">
        <v>0</v>
      </c>
      <c r="E98" s="781">
        <v>3480987785</v>
      </c>
      <c r="F98" s="781">
        <v>3480987785</v>
      </c>
      <c r="G98" s="781">
        <v>0</v>
      </c>
      <c r="H98" s="781">
        <v>0</v>
      </c>
      <c r="I98" s="781">
        <v>0</v>
      </c>
      <c r="J98" s="351">
        <v>0</v>
      </c>
      <c r="K98" s="352">
        <v>0</v>
      </c>
    </row>
    <row r="99" spans="1:11">
      <c r="A99" s="355" t="s">
        <v>277</v>
      </c>
      <c r="B99" s="349" t="s">
        <v>704</v>
      </c>
      <c r="C99" s="350">
        <v>0</v>
      </c>
      <c r="D99" s="350">
        <v>0</v>
      </c>
      <c r="E99" s="781">
        <v>38736835021</v>
      </c>
      <c r="F99" s="781">
        <v>0</v>
      </c>
      <c r="G99" s="781">
        <v>0</v>
      </c>
      <c r="H99" s="781">
        <v>3504000000</v>
      </c>
      <c r="I99" s="781">
        <v>35232835021</v>
      </c>
      <c r="J99" s="351">
        <v>0</v>
      </c>
      <c r="K99" s="352">
        <v>0</v>
      </c>
    </row>
    <row r="100" spans="1:11" ht="26.4">
      <c r="A100" s="348" t="s">
        <v>175</v>
      </c>
      <c r="B100" s="361" t="s">
        <v>705</v>
      </c>
      <c r="C100" s="356">
        <v>0</v>
      </c>
      <c r="D100" s="356">
        <v>0</v>
      </c>
      <c r="E100" s="782">
        <v>34891592708</v>
      </c>
      <c r="F100" s="782">
        <v>0</v>
      </c>
      <c r="G100" s="782">
        <v>0</v>
      </c>
      <c r="H100" s="782">
        <v>3500000000</v>
      </c>
      <c r="I100" s="782">
        <v>31391592708</v>
      </c>
      <c r="J100" s="357">
        <v>0</v>
      </c>
      <c r="K100" s="358">
        <v>0</v>
      </c>
    </row>
    <row r="101" spans="1:11" ht="26.4">
      <c r="A101" s="348" t="s">
        <v>78</v>
      </c>
      <c r="B101" s="361" t="s">
        <v>417</v>
      </c>
      <c r="C101" s="356">
        <v>0</v>
      </c>
      <c r="D101" s="356">
        <v>0</v>
      </c>
      <c r="E101" s="782">
        <v>3845242313</v>
      </c>
      <c r="F101" s="782">
        <v>0</v>
      </c>
      <c r="G101" s="782">
        <v>0</v>
      </c>
      <c r="H101" s="782">
        <v>4000000</v>
      </c>
      <c r="I101" s="782">
        <v>3841242313</v>
      </c>
      <c r="J101" s="357">
        <v>0</v>
      </c>
      <c r="K101" s="358">
        <v>0</v>
      </c>
    </row>
    <row r="102" spans="1:11" ht="26.4">
      <c r="A102" s="348" t="s">
        <v>278</v>
      </c>
      <c r="B102" s="361" t="s">
        <v>706</v>
      </c>
      <c r="C102" s="362" t="s">
        <v>1400</v>
      </c>
      <c r="D102" s="362" t="s">
        <v>1400</v>
      </c>
      <c r="E102" s="781">
        <v>53000000000</v>
      </c>
      <c r="F102" s="781">
        <v>0</v>
      </c>
      <c r="G102" s="781">
        <v>53000000000</v>
      </c>
      <c r="H102" s="781">
        <v>0</v>
      </c>
      <c r="I102" s="781">
        <v>0</v>
      </c>
      <c r="J102" s="362"/>
      <c r="K102" s="363"/>
    </row>
    <row r="103" spans="1:11" ht="26.4">
      <c r="A103" s="348" t="s">
        <v>175</v>
      </c>
      <c r="B103" s="361" t="s">
        <v>707</v>
      </c>
      <c r="C103" s="362" t="s">
        <v>1400</v>
      </c>
      <c r="D103" s="362" t="s">
        <v>1400</v>
      </c>
      <c r="E103" s="783" t="s">
        <v>1400</v>
      </c>
      <c r="F103" s="783" t="s">
        <v>1400</v>
      </c>
      <c r="G103" s="783" t="s">
        <v>1400</v>
      </c>
      <c r="H103" s="783" t="s">
        <v>1400</v>
      </c>
      <c r="I103" s="783" t="s">
        <v>1400</v>
      </c>
      <c r="J103" s="362"/>
      <c r="K103" s="363"/>
    </row>
    <row r="104" spans="1:11" ht="26.4">
      <c r="A104" s="348" t="s">
        <v>78</v>
      </c>
      <c r="B104" s="361" t="s">
        <v>708</v>
      </c>
      <c r="C104" s="362" t="s">
        <v>1400</v>
      </c>
      <c r="D104" s="362" t="s">
        <v>1400</v>
      </c>
      <c r="E104" s="783" t="s">
        <v>1400</v>
      </c>
      <c r="F104" s="783" t="s">
        <v>1400</v>
      </c>
      <c r="G104" s="783" t="s">
        <v>1400</v>
      </c>
      <c r="H104" s="783" t="s">
        <v>1400</v>
      </c>
      <c r="I104" s="783" t="s">
        <v>1400</v>
      </c>
      <c r="J104" s="362"/>
      <c r="K104" s="363"/>
    </row>
    <row r="105" spans="1:11">
      <c r="A105" s="348" t="s">
        <v>462</v>
      </c>
      <c r="B105" s="361" t="s">
        <v>709</v>
      </c>
      <c r="C105" s="362" t="s">
        <v>1400</v>
      </c>
      <c r="D105" s="362" t="s">
        <v>1400</v>
      </c>
      <c r="E105" s="783" t="s">
        <v>1400</v>
      </c>
      <c r="F105" s="783" t="s">
        <v>1400</v>
      </c>
      <c r="G105" s="783" t="s">
        <v>1400</v>
      </c>
      <c r="H105" s="783" t="s">
        <v>1400</v>
      </c>
      <c r="I105" s="783" t="s">
        <v>1400</v>
      </c>
      <c r="J105" s="362"/>
      <c r="K105" s="363"/>
    </row>
    <row r="106" spans="1:11">
      <c r="A106" s="348" t="s">
        <v>463</v>
      </c>
      <c r="B106" s="361" t="s">
        <v>710</v>
      </c>
      <c r="C106" s="362" t="s">
        <v>1400</v>
      </c>
      <c r="D106" s="362" t="s">
        <v>1400</v>
      </c>
      <c r="E106" s="783" t="s">
        <v>1400</v>
      </c>
      <c r="F106" s="783" t="s">
        <v>1400</v>
      </c>
      <c r="G106" s="783" t="s">
        <v>1400</v>
      </c>
      <c r="H106" s="783" t="s">
        <v>1400</v>
      </c>
      <c r="I106" s="783" t="s">
        <v>1400</v>
      </c>
      <c r="J106" s="362"/>
      <c r="K106" s="363"/>
    </row>
    <row r="107" spans="1:11">
      <c r="A107" s="348" t="s">
        <v>79</v>
      </c>
      <c r="B107" s="361" t="s">
        <v>58</v>
      </c>
      <c r="C107" s="362" t="s">
        <v>1400</v>
      </c>
      <c r="D107" s="362" t="s">
        <v>1400</v>
      </c>
      <c r="E107" s="782">
        <v>53000000000</v>
      </c>
      <c r="F107" s="782">
        <v>0</v>
      </c>
      <c r="G107" s="782">
        <v>53000000000</v>
      </c>
      <c r="H107" s="782">
        <v>0</v>
      </c>
      <c r="I107" s="782">
        <v>0</v>
      </c>
      <c r="J107" s="362"/>
      <c r="K107" s="363"/>
    </row>
    <row r="108" spans="1:11" ht="26.4">
      <c r="A108" s="355" t="s">
        <v>269</v>
      </c>
      <c r="B108" s="349" t="s">
        <v>711</v>
      </c>
      <c r="C108" s="350">
        <v>0</v>
      </c>
      <c r="D108" s="350">
        <v>0</v>
      </c>
      <c r="E108" s="781">
        <v>94180800204</v>
      </c>
      <c r="F108" s="781">
        <v>0</v>
      </c>
      <c r="G108" s="781">
        <v>94180800204</v>
      </c>
      <c r="H108" s="781">
        <v>0</v>
      </c>
      <c r="I108" s="781">
        <v>0</v>
      </c>
      <c r="J108" s="351">
        <v>0</v>
      </c>
      <c r="K108" s="352">
        <v>0</v>
      </c>
    </row>
    <row r="109" spans="1:11">
      <c r="A109" s="348" t="s">
        <v>273</v>
      </c>
      <c r="B109" s="361" t="s">
        <v>712</v>
      </c>
      <c r="C109" s="362" t="s">
        <v>1400</v>
      </c>
      <c r="D109" s="362" t="s">
        <v>1400</v>
      </c>
      <c r="E109" s="784" t="s">
        <v>1400</v>
      </c>
      <c r="F109" s="784" t="s">
        <v>1400</v>
      </c>
      <c r="G109" s="784" t="s">
        <v>1400</v>
      </c>
      <c r="H109" s="784" t="s">
        <v>1400</v>
      </c>
      <c r="I109" s="784" t="s">
        <v>1400</v>
      </c>
      <c r="J109" s="362"/>
      <c r="K109" s="363"/>
    </row>
    <row r="110" spans="1:11">
      <c r="A110" s="348" t="s">
        <v>175</v>
      </c>
      <c r="B110" s="361" t="s">
        <v>713</v>
      </c>
      <c r="C110" s="362" t="s">
        <v>1400</v>
      </c>
      <c r="D110" s="362" t="s">
        <v>1400</v>
      </c>
      <c r="E110" s="783" t="s">
        <v>1400</v>
      </c>
      <c r="F110" s="783" t="s">
        <v>1400</v>
      </c>
      <c r="G110" s="783" t="s">
        <v>1400</v>
      </c>
      <c r="H110" s="783" t="s">
        <v>1400</v>
      </c>
      <c r="I110" s="783" t="s">
        <v>1400</v>
      </c>
      <c r="J110" s="362"/>
      <c r="K110" s="363"/>
    </row>
    <row r="111" spans="1:11" ht="26.4">
      <c r="A111" s="348" t="s">
        <v>78</v>
      </c>
      <c r="B111" s="361" t="s">
        <v>714</v>
      </c>
      <c r="C111" s="362" t="s">
        <v>1400</v>
      </c>
      <c r="D111" s="362" t="s">
        <v>1400</v>
      </c>
      <c r="E111" s="783" t="s">
        <v>1400</v>
      </c>
      <c r="F111" s="783" t="s">
        <v>1400</v>
      </c>
      <c r="G111" s="783" t="s">
        <v>1400</v>
      </c>
      <c r="H111" s="783" t="s">
        <v>1400</v>
      </c>
      <c r="I111" s="783" t="s">
        <v>1400</v>
      </c>
      <c r="J111" s="362"/>
      <c r="K111" s="363"/>
    </row>
    <row r="112" spans="1:11">
      <c r="A112" s="348" t="s">
        <v>274</v>
      </c>
      <c r="B112" s="361" t="s">
        <v>715</v>
      </c>
      <c r="C112" s="362" t="s">
        <v>1400</v>
      </c>
      <c r="D112" s="362" t="s">
        <v>1400</v>
      </c>
      <c r="E112" s="784" t="s">
        <v>1400</v>
      </c>
      <c r="F112" s="784" t="s">
        <v>1400</v>
      </c>
      <c r="G112" s="784" t="s">
        <v>1400</v>
      </c>
      <c r="H112" s="784" t="s">
        <v>1400</v>
      </c>
      <c r="I112" s="784" t="s">
        <v>1400</v>
      </c>
      <c r="J112" s="362"/>
      <c r="K112" s="363"/>
    </row>
    <row r="113" spans="1:11">
      <c r="A113" s="348" t="s">
        <v>175</v>
      </c>
      <c r="B113" s="361" t="s">
        <v>713</v>
      </c>
      <c r="C113" s="362" t="s">
        <v>1400</v>
      </c>
      <c r="D113" s="362" t="s">
        <v>1400</v>
      </c>
      <c r="E113" s="783" t="s">
        <v>1400</v>
      </c>
      <c r="F113" s="783" t="s">
        <v>1400</v>
      </c>
      <c r="G113" s="783" t="s">
        <v>1400</v>
      </c>
      <c r="H113" s="783" t="s">
        <v>1400</v>
      </c>
      <c r="I113" s="783" t="s">
        <v>1400</v>
      </c>
      <c r="J113" s="362"/>
      <c r="K113" s="363"/>
    </row>
    <row r="114" spans="1:11" ht="26.4">
      <c r="A114" s="348" t="s">
        <v>78</v>
      </c>
      <c r="B114" s="361" t="s">
        <v>714</v>
      </c>
      <c r="C114" s="362" t="s">
        <v>1400</v>
      </c>
      <c r="D114" s="362" t="s">
        <v>1400</v>
      </c>
      <c r="E114" s="783" t="s">
        <v>1400</v>
      </c>
      <c r="F114" s="783" t="s">
        <v>1400</v>
      </c>
      <c r="G114" s="783" t="s">
        <v>1400</v>
      </c>
      <c r="H114" s="783" t="s">
        <v>1400</v>
      </c>
      <c r="I114" s="783" t="s">
        <v>1400</v>
      </c>
      <c r="J114" s="362"/>
      <c r="K114" s="363"/>
    </row>
    <row r="115" spans="1:11" ht="26.4">
      <c r="A115" s="355" t="s">
        <v>270</v>
      </c>
      <c r="B115" s="349" t="s">
        <v>716</v>
      </c>
      <c r="C115" s="350">
        <v>0</v>
      </c>
      <c r="D115" s="350">
        <v>0</v>
      </c>
      <c r="E115" s="781">
        <v>14272831777335</v>
      </c>
      <c r="F115" s="781">
        <f>615563681000+166522987778</f>
        <v>782086668778</v>
      </c>
      <c r="G115" s="781">
        <v>7548283491963</v>
      </c>
      <c r="H115" s="781">
        <v>4946628708276</v>
      </c>
      <c r="I115" s="781">
        <v>1162355896096</v>
      </c>
      <c r="J115" s="351">
        <v>0</v>
      </c>
      <c r="K115" s="352">
        <v>0</v>
      </c>
    </row>
    <row r="116" spans="1:11" ht="26.4">
      <c r="A116" s="355" t="s">
        <v>273</v>
      </c>
      <c r="B116" s="349" t="s">
        <v>419</v>
      </c>
      <c r="C116" s="350">
        <v>0</v>
      </c>
      <c r="D116" s="350">
        <v>0</v>
      </c>
      <c r="E116" s="781">
        <v>13513414149661</v>
      </c>
      <c r="F116" s="781">
        <v>0</v>
      </c>
      <c r="G116" s="781">
        <v>7436201502374</v>
      </c>
      <c r="H116" s="781">
        <v>4914856751191</v>
      </c>
      <c r="I116" s="781">
        <v>1162355896096</v>
      </c>
      <c r="J116" s="351">
        <v>0</v>
      </c>
      <c r="K116" s="352">
        <v>0</v>
      </c>
    </row>
    <row r="117" spans="1:11">
      <c r="A117" s="348" t="s">
        <v>175</v>
      </c>
      <c r="B117" s="361" t="s">
        <v>478</v>
      </c>
      <c r="C117" s="356">
        <v>0</v>
      </c>
      <c r="D117" s="356">
        <v>0</v>
      </c>
      <c r="E117" s="782">
        <v>8767508716400</v>
      </c>
      <c r="F117" s="782">
        <v>0</v>
      </c>
      <c r="G117" s="782">
        <v>5070282000000</v>
      </c>
      <c r="H117" s="782">
        <v>3125249000000</v>
      </c>
      <c r="I117" s="782">
        <v>571977716400</v>
      </c>
      <c r="J117" s="357">
        <v>0</v>
      </c>
      <c r="K117" s="358">
        <v>0</v>
      </c>
    </row>
    <row r="118" spans="1:11">
      <c r="A118" s="348" t="s">
        <v>78</v>
      </c>
      <c r="B118" s="361" t="s">
        <v>479</v>
      </c>
      <c r="C118" s="356">
        <v>0</v>
      </c>
      <c r="D118" s="356">
        <v>0</v>
      </c>
      <c r="E118" s="782">
        <v>4745905433261</v>
      </c>
      <c r="F118" s="782">
        <v>0</v>
      </c>
      <c r="G118" s="782">
        <v>2365919502374</v>
      </c>
      <c r="H118" s="782">
        <v>1789607751191</v>
      </c>
      <c r="I118" s="782">
        <v>590378179696</v>
      </c>
      <c r="J118" s="357">
        <v>0</v>
      </c>
      <c r="K118" s="358">
        <v>0</v>
      </c>
    </row>
    <row r="119" spans="1:11" ht="26.4">
      <c r="A119" s="348" t="s">
        <v>462</v>
      </c>
      <c r="B119" s="361" t="s">
        <v>1407</v>
      </c>
      <c r="C119" s="356">
        <v>0</v>
      </c>
      <c r="D119" s="356">
        <v>0</v>
      </c>
      <c r="E119" s="782">
        <v>4402893930887</v>
      </c>
      <c r="F119" s="782">
        <v>0</v>
      </c>
      <c r="G119" s="782">
        <v>2022908000000</v>
      </c>
      <c r="H119" s="782">
        <v>1789607751191</v>
      </c>
      <c r="I119" s="782">
        <v>590378179696</v>
      </c>
      <c r="J119" s="357">
        <v>0</v>
      </c>
      <c r="K119" s="358">
        <v>0</v>
      </c>
    </row>
    <row r="120" spans="1:11" ht="26.4">
      <c r="A120" s="348" t="s">
        <v>463</v>
      </c>
      <c r="B120" s="361" t="s">
        <v>481</v>
      </c>
      <c r="C120" s="356">
        <v>0</v>
      </c>
      <c r="D120" s="356">
        <v>0</v>
      </c>
      <c r="E120" s="782">
        <v>343011502374</v>
      </c>
      <c r="F120" s="782">
        <v>0</v>
      </c>
      <c r="G120" s="782">
        <v>343011502374</v>
      </c>
      <c r="H120" s="782">
        <v>0</v>
      </c>
      <c r="I120" s="782">
        <v>0</v>
      </c>
      <c r="J120" s="357">
        <v>0</v>
      </c>
      <c r="K120" s="358">
        <v>0</v>
      </c>
    </row>
    <row r="121" spans="1:11" ht="26.4">
      <c r="A121" s="355" t="s">
        <v>274</v>
      </c>
      <c r="B121" s="349" t="s">
        <v>232</v>
      </c>
      <c r="C121" s="350">
        <v>0</v>
      </c>
      <c r="D121" s="350">
        <v>0</v>
      </c>
      <c r="E121" s="781">
        <v>759417627674</v>
      </c>
      <c r="F121" s="781">
        <f>615563681000+166522987778</f>
        <v>782086668778</v>
      </c>
      <c r="G121" s="781">
        <f>112081989589+'62.342'!H63</f>
        <v>112097307589</v>
      </c>
      <c r="H121" s="781">
        <f>31771957085+'62.342'!H63</f>
        <v>31787275085</v>
      </c>
      <c r="I121" s="781">
        <v>0</v>
      </c>
      <c r="J121" s="351">
        <v>0</v>
      </c>
      <c r="K121" s="352">
        <v>0</v>
      </c>
    </row>
    <row r="122" spans="1:11">
      <c r="A122" s="355" t="s">
        <v>231</v>
      </c>
      <c r="B122" s="349" t="s">
        <v>721</v>
      </c>
      <c r="C122" s="350">
        <v>0</v>
      </c>
      <c r="D122" s="350">
        <v>0</v>
      </c>
      <c r="E122" s="781">
        <v>5242984325692</v>
      </c>
      <c r="F122" s="781">
        <v>0</v>
      </c>
      <c r="G122" s="781">
        <v>3141953265102</v>
      </c>
      <c r="H122" s="781">
        <v>1606706407220</v>
      </c>
      <c r="I122" s="781">
        <v>494324653370</v>
      </c>
      <c r="J122" s="351">
        <v>0</v>
      </c>
      <c r="K122" s="352">
        <v>0</v>
      </c>
    </row>
    <row r="123" spans="1:11">
      <c r="A123" s="355" t="s">
        <v>233</v>
      </c>
      <c r="B123" s="349" t="s">
        <v>722</v>
      </c>
      <c r="C123" s="350">
        <v>0</v>
      </c>
      <c r="D123" s="350">
        <v>0</v>
      </c>
      <c r="E123" s="781">
        <v>182573007574</v>
      </c>
      <c r="F123" s="781">
        <v>0</v>
      </c>
      <c r="G123" s="781">
        <v>981685850</v>
      </c>
      <c r="H123" s="781">
        <v>59527593827</v>
      </c>
      <c r="I123" s="781">
        <v>122063727897</v>
      </c>
      <c r="J123" s="351">
        <v>0</v>
      </c>
      <c r="K123" s="352">
        <v>0</v>
      </c>
    </row>
    <row r="124" spans="1:11">
      <c r="A124" s="348"/>
      <c r="B124" s="361" t="s">
        <v>1408</v>
      </c>
      <c r="C124" s="362" t="s">
        <v>1400</v>
      </c>
      <c r="D124" s="362" t="s">
        <v>1400</v>
      </c>
      <c r="E124" s="783" t="s">
        <v>1400</v>
      </c>
      <c r="F124" s="783" t="s">
        <v>1400</v>
      </c>
      <c r="G124" s="783" t="s">
        <v>1400</v>
      </c>
      <c r="H124" s="783" t="s">
        <v>1400</v>
      </c>
      <c r="I124" s="783" t="s">
        <v>1400</v>
      </c>
      <c r="J124" s="362"/>
      <c r="K124" s="363"/>
    </row>
    <row r="125" spans="1:11">
      <c r="A125" s="348"/>
      <c r="B125" s="361" t="s">
        <v>431</v>
      </c>
      <c r="C125" s="356">
        <v>0</v>
      </c>
      <c r="D125" s="356">
        <v>0</v>
      </c>
      <c r="E125" s="782">
        <v>791026957849</v>
      </c>
      <c r="F125" s="782">
        <v>0</v>
      </c>
      <c r="G125" s="782">
        <v>545131602900</v>
      </c>
      <c r="H125" s="782">
        <v>245895354949</v>
      </c>
      <c r="I125" s="782">
        <v>0</v>
      </c>
      <c r="J125" s="357">
        <v>0</v>
      </c>
      <c r="K125" s="358">
        <v>0</v>
      </c>
    </row>
    <row r="126" spans="1:11">
      <c r="A126" s="348"/>
      <c r="B126" s="361" t="s">
        <v>505</v>
      </c>
      <c r="C126" s="356">
        <v>0</v>
      </c>
      <c r="D126" s="356">
        <v>0</v>
      </c>
      <c r="E126" s="782">
        <v>22734938446</v>
      </c>
      <c r="F126" s="782">
        <v>0</v>
      </c>
      <c r="G126" s="782">
        <v>22500150957</v>
      </c>
      <c r="H126" s="782">
        <v>234787489</v>
      </c>
      <c r="I126" s="782">
        <v>0</v>
      </c>
      <c r="J126" s="357">
        <v>0</v>
      </c>
      <c r="K126" s="358">
        <v>0</v>
      </c>
    </row>
    <row r="127" spans="1:11">
      <c r="A127" s="348"/>
      <c r="B127" s="361" t="s">
        <v>176</v>
      </c>
      <c r="C127" s="356">
        <v>0</v>
      </c>
      <c r="D127" s="356">
        <v>0</v>
      </c>
      <c r="E127" s="782">
        <v>130084037441</v>
      </c>
      <c r="F127" s="782">
        <v>163000</v>
      </c>
      <c r="G127" s="782">
        <v>99978130142</v>
      </c>
      <c r="H127" s="782">
        <v>30105744299</v>
      </c>
      <c r="I127" s="782">
        <v>0</v>
      </c>
      <c r="J127" s="357">
        <v>0</v>
      </c>
      <c r="K127" s="358">
        <v>0</v>
      </c>
    </row>
    <row r="128" spans="1:11">
      <c r="A128" s="348"/>
      <c r="B128" s="361" t="s">
        <v>546</v>
      </c>
      <c r="C128" s="356">
        <v>0</v>
      </c>
      <c r="D128" s="356">
        <v>0</v>
      </c>
      <c r="E128" s="782">
        <v>176634022</v>
      </c>
      <c r="F128" s="782">
        <v>0</v>
      </c>
      <c r="G128" s="782">
        <v>176634022</v>
      </c>
      <c r="H128" s="782">
        <v>0</v>
      </c>
      <c r="I128" s="782">
        <v>0</v>
      </c>
      <c r="J128" s="357">
        <v>0</v>
      </c>
      <c r="K128" s="358">
        <v>0</v>
      </c>
    </row>
    <row r="129" spans="1:11">
      <c r="A129" s="348"/>
      <c r="B129" s="361" t="s">
        <v>195</v>
      </c>
      <c r="C129" s="356">
        <v>0</v>
      </c>
      <c r="D129" s="356">
        <v>0</v>
      </c>
      <c r="E129" s="782">
        <v>189538280989</v>
      </c>
      <c r="F129" s="782">
        <v>0</v>
      </c>
      <c r="G129" s="782">
        <v>79545918179</v>
      </c>
      <c r="H129" s="782">
        <v>109992362810</v>
      </c>
      <c r="I129" s="782">
        <v>0</v>
      </c>
      <c r="J129" s="357">
        <v>0</v>
      </c>
      <c r="K129" s="358">
        <v>0</v>
      </c>
    </row>
    <row r="130" spans="1:11">
      <c r="E130" s="369">
        <f>13435796436466-E115</f>
        <v>-837035340869</v>
      </c>
    </row>
    <row r="131" spans="1:11">
      <c r="E131" s="369">
        <f>94180800204-G108</f>
        <v>0</v>
      </c>
    </row>
  </sheetData>
  <mergeCells count="7">
    <mergeCell ref="C1:E1"/>
    <mergeCell ref="A3:K3"/>
    <mergeCell ref="A4:K4"/>
    <mergeCell ref="A8:B8"/>
    <mergeCell ref="C8:D8"/>
    <mergeCell ref="F8:I8"/>
    <mergeCell ref="J8:K8"/>
  </mergeCells>
  <pageMargins left="0.35" right="0.39" top="1" bottom="1" header="0.5" footer="0.5"/>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dimension ref="A1:M100"/>
  <sheetViews>
    <sheetView workbookViewId="0">
      <selection sqref="A1:J61"/>
    </sheetView>
  </sheetViews>
  <sheetFormatPr defaultColWidth="9.07421875" defaultRowHeight="17.399999999999999"/>
  <cols>
    <col min="1" max="1" width="4.3046875" style="65" customWidth="1"/>
    <col min="2" max="2" width="28.07421875" style="45" customWidth="1"/>
    <col min="3" max="3" width="10.3046875" style="12" customWidth="1"/>
    <col min="4" max="4" width="10.07421875" style="12" customWidth="1"/>
    <col min="5" max="5" width="10.3046875" style="12" customWidth="1"/>
    <col min="6" max="6" width="10.3828125" style="64" customWidth="1"/>
    <col min="7" max="7" width="10.3828125" style="12" customWidth="1"/>
    <col min="8" max="8" width="9.765625" style="12" customWidth="1"/>
    <col min="9" max="9" width="4.765625" style="12" customWidth="1"/>
    <col min="10" max="10" width="5.07421875" style="12" customWidth="1"/>
    <col min="11" max="11" width="18.23046875" style="16" customWidth="1"/>
    <col min="12" max="12" width="15.61328125" style="16" customWidth="1"/>
    <col min="13" max="13" width="16.07421875" style="12" customWidth="1"/>
    <col min="14" max="16384" width="9.07421875" style="12"/>
  </cols>
  <sheetData>
    <row r="1" spans="1:13">
      <c r="A1" s="1395" t="s">
        <v>422</v>
      </c>
      <c r="B1" s="1395"/>
      <c r="C1" s="71"/>
      <c r="D1" s="72"/>
      <c r="E1" s="1372" t="s">
        <v>770</v>
      </c>
      <c r="F1" s="1372"/>
      <c r="G1" s="1372"/>
      <c r="H1" s="1372"/>
      <c r="I1" s="1372"/>
      <c r="J1" s="64"/>
    </row>
    <row r="2" spans="1:13">
      <c r="A2" s="1395" t="s">
        <v>779</v>
      </c>
      <c r="B2" s="1395"/>
      <c r="C2" s="1397"/>
      <c r="D2" s="1397"/>
      <c r="E2" s="1397"/>
      <c r="F2" s="1397"/>
      <c r="G2" s="1397"/>
      <c r="H2" s="1397"/>
    </row>
    <row r="3" spans="1:13" ht="23.25" customHeight="1">
      <c r="A3" s="1398"/>
      <c r="B3" s="1398"/>
      <c r="C3" s="1398"/>
      <c r="D3" s="1398"/>
      <c r="E3" s="1398"/>
      <c r="F3" s="1398"/>
      <c r="G3" s="1398"/>
      <c r="H3" s="1398"/>
      <c r="I3" s="1398"/>
      <c r="J3" s="1398"/>
    </row>
    <row r="4" spans="1:13" ht="23.25" customHeight="1">
      <c r="A4" s="1395" t="s">
        <v>2456</v>
      </c>
      <c r="B4" s="1395"/>
      <c r="C4" s="1395"/>
      <c r="D4" s="1395"/>
      <c r="E4" s="1395"/>
      <c r="F4" s="1395"/>
      <c r="G4" s="1395"/>
      <c r="H4" s="1395"/>
      <c r="I4" s="1395"/>
      <c r="J4" s="1395"/>
      <c r="K4" s="581">
        <v>685892921766</v>
      </c>
    </row>
    <row r="5" spans="1:13" ht="22.5" customHeight="1">
      <c r="A5" s="1395"/>
      <c r="B5" s="1395"/>
      <c r="C5" s="1395"/>
      <c r="D5" s="1395"/>
      <c r="E5" s="1395"/>
      <c r="F5" s="1395"/>
      <c r="G5" s="1395"/>
      <c r="H5" s="1395"/>
      <c r="I5" s="1395"/>
      <c r="J5" s="1395"/>
      <c r="K5" s="16">
        <f>K4-G10</f>
        <v>-8044325962387</v>
      </c>
      <c r="L5" s="16">
        <f>2700000000+K5</f>
        <v>-8041625962387</v>
      </c>
    </row>
    <row r="6" spans="1:13">
      <c r="B6" s="38"/>
      <c r="C6" s="39"/>
      <c r="D6" s="40"/>
      <c r="E6" s="446"/>
      <c r="F6" s="41">
        <f>F10-13479153023601</f>
        <v>-679878442712</v>
      </c>
      <c r="G6" s="41"/>
      <c r="H6" s="1396" t="s">
        <v>2575</v>
      </c>
      <c r="I6" s="1396"/>
      <c r="J6" s="1396"/>
      <c r="K6" s="16">
        <f>5534157328365-G6</f>
        <v>5534157328365</v>
      </c>
      <c r="L6" s="79">
        <f>5613484414365</f>
        <v>5613484414365</v>
      </c>
    </row>
    <row r="7" spans="1:13" s="43" customFormat="1" ht="27" customHeight="1">
      <c r="A7" s="1389" t="s">
        <v>392</v>
      </c>
      <c r="B7" s="1389" t="s">
        <v>347</v>
      </c>
      <c r="C7" s="1389" t="s">
        <v>393</v>
      </c>
      <c r="D7" s="1390"/>
      <c r="E7" s="1389" t="s">
        <v>535</v>
      </c>
      <c r="F7" s="1389"/>
      <c r="G7" s="1390"/>
      <c r="H7" s="1390"/>
      <c r="I7" s="1391" t="s">
        <v>395</v>
      </c>
      <c r="J7" s="1392"/>
      <c r="K7" s="582">
        <f>178804612282-H10</f>
        <v>-2768963602576</v>
      </c>
      <c r="L7" s="79">
        <f>5534157328365</f>
        <v>5534157328365</v>
      </c>
    </row>
    <row r="8" spans="1:13" s="43" customFormat="1" ht="21.75" customHeight="1">
      <c r="A8" s="1390"/>
      <c r="B8" s="1390"/>
      <c r="C8" s="1389" t="s">
        <v>784</v>
      </c>
      <c r="D8" s="1389" t="s">
        <v>787</v>
      </c>
      <c r="E8" s="1389" t="s">
        <v>397</v>
      </c>
      <c r="F8" s="1389" t="s">
        <v>396</v>
      </c>
      <c r="G8" s="1389"/>
      <c r="H8" s="1389"/>
      <c r="I8" s="1393" t="s">
        <v>784</v>
      </c>
      <c r="J8" s="1393" t="s">
        <v>345</v>
      </c>
      <c r="K8" s="79">
        <f>182764612282</f>
        <v>182764612282</v>
      </c>
      <c r="L8" s="79">
        <f>L6-L7</f>
        <v>79327086000</v>
      </c>
    </row>
    <row r="9" spans="1:13" s="43" customFormat="1" ht="36.75" customHeight="1">
      <c r="A9" s="1390"/>
      <c r="B9" s="1390"/>
      <c r="C9" s="1390"/>
      <c r="D9" s="1390"/>
      <c r="E9" s="1390"/>
      <c r="F9" s="466" t="s">
        <v>782</v>
      </c>
      <c r="G9" s="467" t="s">
        <v>48</v>
      </c>
      <c r="H9" s="467" t="s">
        <v>346</v>
      </c>
      <c r="I9" s="1394"/>
      <c r="J9" s="1394"/>
      <c r="K9" s="79">
        <f>K8-H10</f>
        <v>-2765003602576</v>
      </c>
      <c r="L9" s="79"/>
    </row>
    <row r="10" spans="1:13" s="88" customFormat="1" ht="18" customHeight="1">
      <c r="A10" s="712"/>
      <c r="B10" s="465" t="s">
        <v>348</v>
      </c>
      <c r="C10" s="720">
        <f>C11+C48+C52+C58</f>
        <v>11514562000000</v>
      </c>
      <c r="D10" s="720">
        <f>D11+D48+D52+D58</f>
        <v>12264562000000</v>
      </c>
      <c r="E10" s="720">
        <f>SUBTOTAL(9,E11:E58)</f>
        <v>24477261679900</v>
      </c>
      <c r="F10" s="720">
        <f>SUBTOTAL(9,F11:F58)</f>
        <v>12799274580889</v>
      </c>
      <c r="G10" s="720">
        <f>SUBTOTAL(9,G11:G58)</f>
        <v>8730218884153</v>
      </c>
      <c r="H10" s="720">
        <f>SUBTOTAL(9,H11:H58)</f>
        <v>2947768214858</v>
      </c>
      <c r="I10" s="721">
        <f>E10*100/C10</f>
        <v>212.57657633785809</v>
      </c>
      <c r="J10" s="721">
        <f>E10*100/D10</f>
        <v>199.57713679379663</v>
      </c>
      <c r="K10" s="89"/>
      <c r="L10" s="89"/>
    </row>
    <row r="11" spans="1:13" s="88" customFormat="1" ht="27" customHeight="1">
      <c r="A11" s="713" t="s">
        <v>268</v>
      </c>
      <c r="B11" s="85" t="s">
        <v>349</v>
      </c>
      <c r="C11" s="722">
        <f>C12+C29+C30+C44+C45+C47</f>
        <v>11507262000000</v>
      </c>
      <c r="D11" s="722">
        <f>D12+D29+D30+D44+D45+D47</f>
        <v>12247062000000</v>
      </c>
      <c r="E11" s="722">
        <f>SUBTOTAL(9,E12:E47)</f>
        <v>17454860526150</v>
      </c>
      <c r="F11" s="722">
        <f>SUBTOTAL(9,F12:F47)</f>
        <v>7083113905909</v>
      </c>
      <c r="G11" s="722">
        <f>SUBTOTAL(9,G12:G47)</f>
        <v>7455765680468</v>
      </c>
      <c r="H11" s="722">
        <f>SUBTOTAL(9,H12:H47)</f>
        <v>2915980939773</v>
      </c>
      <c r="I11" s="721">
        <f>E11*100/C11</f>
        <v>151.68560971454374</v>
      </c>
      <c r="J11" s="721">
        <f>E11*100/D11</f>
        <v>142.52283956878802</v>
      </c>
      <c r="K11" s="89"/>
      <c r="L11" s="89">
        <f>'60.342'!H24</f>
        <v>0</v>
      </c>
      <c r="M11" s="88">
        <f>L11/D10*100</f>
        <v>0</v>
      </c>
    </row>
    <row r="12" spans="1:13" s="88" customFormat="1" ht="18" customHeight="1">
      <c r="A12" s="713" t="s">
        <v>273</v>
      </c>
      <c r="B12" s="85" t="s">
        <v>314</v>
      </c>
      <c r="C12" s="722">
        <f>C13+C27+C28</f>
        <v>4253214000000</v>
      </c>
      <c r="D12" s="722">
        <f>D13+D27+D28</f>
        <v>4784850000000</v>
      </c>
      <c r="E12" s="722">
        <f>SUBTOTAL(9,E13:E28)</f>
        <v>5941426453365</v>
      </c>
      <c r="F12" s="722">
        <f>SUBTOTAL(9,F13:F28)</f>
        <v>2524903014476</v>
      </c>
      <c r="G12" s="722">
        <f t="shared" ref="G12:H12" si="0">SUBTOTAL(9,G13:G28)</f>
        <v>2131708455676</v>
      </c>
      <c r="H12" s="722">
        <f t="shared" si="0"/>
        <v>1284814983213</v>
      </c>
      <c r="I12" s="721">
        <f>E12*100/C12</f>
        <v>139.6926289945674</v>
      </c>
      <c r="J12" s="721">
        <f>E12*100/D12</f>
        <v>124.17163449982758</v>
      </c>
      <c r="K12" s="89"/>
      <c r="L12" s="89">
        <v>861758749787</v>
      </c>
    </row>
    <row r="13" spans="1:13" s="90" customFormat="1" ht="27.6">
      <c r="A13" s="714">
        <v>1</v>
      </c>
      <c r="B13" s="85" t="s">
        <v>608</v>
      </c>
      <c r="C13" s="722">
        <v>2483100000000</v>
      </c>
      <c r="D13" s="722">
        <v>3014736000000</v>
      </c>
      <c r="E13" s="722">
        <f>SUBTOTAL(9,E14:E26)</f>
        <v>5909244851726</v>
      </c>
      <c r="F13" s="722">
        <f t="shared" ref="F13:H13" si="1">SUBTOTAL(9,F14:F26)</f>
        <v>2492721412837</v>
      </c>
      <c r="G13" s="722">
        <f t="shared" si="1"/>
        <v>2131708455676</v>
      </c>
      <c r="H13" s="722">
        <f t="shared" si="1"/>
        <v>1284814983213</v>
      </c>
      <c r="I13" s="721">
        <f>E13*100/C13</f>
        <v>237.9785289245701</v>
      </c>
      <c r="J13" s="721">
        <f>E13*100/D13</f>
        <v>196.01201736158654</v>
      </c>
      <c r="K13" s="583">
        <f>D13+D28</f>
        <v>4784850000000</v>
      </c>
      <c r="L13" s="98">
        <f>F12+G12+H12</f>
        <v>5941426453365</v>
      </c>
    </row>
    <row r="14" spans="1:13" s="92" customFormat="1" ht="20.25" customHeight="1">
      <c r="A14" s="715" t="s">
        <v>327</v>
      </c>
      <c r="B14" s="91" t="s">
        <v>351</v>
      </c>
      <c r="C14" s="719"/>
      <c r="D14" s="719"/>
      <c r="E14" s="719">
        <f>F14+G14+H14</f>
        <v>35933895270</v>
      </c>
      <c r="F14" s="719">
        <v>20132559300</v>
      </c>
      <c r="G14" s="719">
        <v>7187195000</v>
      </c>
      <c r="H14" s="719">
        <v>8614140970</v>
      </c>
      <c r="I14" s="723"/>
      <c r="J14" s="723"/>
      <c r="K14" s="584">
        <f>E13/K13</f>
        <v>1.2349906165764861</v>
      </c>
      <c r="L14" s="93">
        <v>1677468000</v>
      </c>
    </row>
    <row r="15" spans="1:13" s="92" customFormat="1" ht="20.25" customHeight="1">
      <c r="A15" s="715" t="s">
        <v>451</v>
      </c>
      <c r="B15" s="91" t="s">
        <v>583</v>
      </c>
      <c r="C15" s="719"/>
      <c r="D15" s="719"/>
      <c r="E15" s="719">
        <f t="shared" ref="E15:E26" si="2">F15+G15+H15</f>
        <v>15903620765</v>
      </c>
      <c r="F15" s="719">
        <v>7137988000</v>
      </c>
      <c r="G15" s="719">
        <v>4533878765</v>
      </c>
      <c r="H15" s="719">
        <v>4231754000</v>
      </c>
      <c r="I15" s="723"/>
      <c r="J15" s="723"/>
      <c r="K15" s="93">
        <f>G13-K13</f>
        <v>-2653141544324</v>
      </c>
      <c r="L15" s="93">
        <f>H50-L14</f>
        <v>-1677468000</v>
      </c>
    </row>
    <row r="16" spans="1:13" s="92" customFormat="1" ht="20.25" customHeight="1">
      <c r="A16" s="715" t="s">
        <v>155</v>
      </c>
      <c r="B16" s="91" t="s">
        <v>591</v>
      </c>
      <c r="C16" s="719"/>
      <c r="D16" s="719"/>
      <c r="E16" s="719">
        <f t="shared" si="2"/>
        <v>863585189234</v>
      </c>
      <c r="F16" s="719">
        <v>260568770402</v>
      </c>
      <c r="G16" s="719">
        <v>291607743042</v>
      </c>
      <c r="H16" s="719">
        <v>311408675790</v>
      </c>
      <c r="I16" s="723"/>
      <c r="J16" s="723"/>
      <c r="K16" s="93">
        <f>D12+D30</f>
        <v>12042437000000</v>
      </c>
      <c r="L16" s="93">
        <f>E12+E30</f>
        <v>13324306475604</v>
      </c>
      <c r="M16" s="1013">
        <f>L16/K16*100</f>
        <v>110.64460188252593</v>
      </c>
    </row>
    <row r="17" spans="1:13" s="92" customFormat="1" ht="20.25" customHeight="1">
      <c r="A17" s="715" t="s">
        <v>340</v>
      </c>
      <c r="B17" s="91" t="s">
        <v>592</v>
      </c>
      <c r="C17" s="719"/>
      <c r="D17" s="719"/>
      <c r="E17" s="719">
        <f t="shared" si="2"/>
        <v>16490669000</v>
      </c>
      <c r="F17" s="719">
        <v>16384650000</v>
      </c>
      <c r="G17" s="719">
        <v>106019000</v>
      </c>
      <c r="H17" s="719"/>
      <c r="I17" s="723"/>
      <c r="J17" s="723"/>
      <c r="K17" s="93"/>
      <c r="L17" s="93"/>
      <c r="M17" s="93">
        <v>369179000</v>
      </c>
    </row>
    <row r="18" spans="1:13" s="92" customFormat="1" ht="20.25" customHeight="1">
      <c r="A18" s="715" t="s">
        <v>341</v>
      </c>
      <c r="B18" s="91" t="s">
        <v>593</v>
      </c>
      <c r="C18" s="719"/>
      <c r="D18" s="719"/>
      <c r="E18" s="719">
        <f t="shared" si="2"/>
        <v>58626935951</v>
      </c>
      <c r="F18" s="719">
        <v>46187572951</v>
      </c>
      <c r="G18" s="719">
        <v>3908152000</v>
      </c>
      <c r="H18" s="719">
        <v>8531211000</v>
      </c>
      <c r="I18" s="723"/>
      <c r="J18" s="723"/>
      <c r="K18" s="585" t="s">
        <v>611</v>
      </c>
      <c r="L18" s="93">
        <v>12703000000</v>
      </c>
      <c r="M18" s="93">
        <v>55000000</v>
      </c>
    </row>
    <row r="19" spans="1:13" s="92" customFormat="1" ht="20.25" customHeight="1">
      <c r="A19" s="715" t="s">
        <v>342</v>
      </c>
      <c r="B19" s="91" t="s">
        <v>594</v>
      </c>
      <c r="C19" s="719"/>
      <c r="D19" s="719"/>
      <c r="E19" s="719">
        <f t="shared" si="2"/>
        <v>131971288489</v>
      </c>
      <c r="F19" s="719">
        <v>22575412517</v>
      </c>
      <c r="G19" s="719">
        <v>33086999730</v>
      </c>
      <c r="H19" s="719">
        <v>76308876242</v>
      </c>
      <c r="I19" s="723"/>
      <c r="J19" s="723"/>
      <c r="K19" s="585" t="s">
        <v>612</v>
      </c>
      <c r="L19" s="93" t="e">
        <f>27061429100-#REF!</f>
        <v>#REF!</v>
      </c>
      <c r="M19" s="93">
        <f>SUM(M16:M18)</f>
        <v>424179110.64460188</v>
      </c>
    </row>
    <row r="20" spans="1:13" s="92" customFormat="1" ht="20.25" customHeight="1">
      <c r="A20" s="715" t="s">
        <v>595</v>
      </c>
      <c r="B20" s="91" t="s">
        <v>596</v>
      </c>
      <c r="C20" s="719"/>
      <c r="D20" s="719"/>
      <c r="E20" s="719">
        <f t="shared" si="2"/>
        <v>6095479715</v>
      </c>
      <c r="F20" s="719">
        <v>940317000</v>
      </c>
      <c r="G20" s="719">
        <v>1902625000</v>
      </c>
      <c r="H20" s="719">
        <v>3252537715</v>
      </c>
      <c r="I20" s="723"/>
      <c r="J20" s="723"/>
      <c r="K20" s="93"/>
      <c r="L20" s="93" t="e">
        <f>L19+L18</f>
        <v>#REF!</v>
      </c>
      <c r="M20" s="93"/>
    </row>
    <row r="21" spans="1:13" s="92" customFormat="1" ht="18.75" customHeight="1">
      <c r="A21" s="715" t="s">
        <v>597</v>
      </c>
      <c r="B21" s="91" t="s">
        <v>598</v>
      </c>
      <c r="C21" s="719"/>
      <c r="D21" s="719"/>
      <c r="E21" s="719">
        <f t="shared" si="2"/>
        <v>26637707049</v>
      </c>
      <c r="F21" s="719">
        <v>3962877000</v>
      </c>
      <c r="G21" s="719">
        <v>4296885000</v>
      </c>
      <c r="H21" s="719">
        <v>18377945049</v>
      </c>
      <c r="I21" s="723"/>
      <c r="J21" s="723"/>
      <c r="K21" s="93"/>
      <c r="L21" s="93"/>
      <c r="M21" s="93"/>
    </row>
    <row r="22" spans="1:13" s="92" customFormat="1" ht="18.75" customHeight="1">
      <c r="A22" s="715" t="s">
        <v>599</v>
      </c>
      <c r="B22" s="91" t="s">
        <v>600</v>
      </c>
      <c r="C22" s="719"/>
      <c r="D22" s="719"/>
      <c r="E22" s="719">
        <f t="shared" si="2"/>
        <v>342345643821</v>
      </c>
      <c r="F22" s="719">
        <v>315198226221</v>
      </c>
      <c r="G22" s="719">
        <v>26631324000</v>
      </c>
      <c r="H22" s="719">
        <v>516093600</v>
      </c>
      <c r="I22" s="723"/>
      <c r="J22" s="723"/>
      <c r="K22" s="93"/>
      <c r="L22" s="93"/>
    </row>
    <row r="23" spans="1:13" s="92" customFormat="1" ht="18.75" customHeight="1">
      <c r="A23" s="715" t="s">
        <v>601</v>
      </c>
      <c r="B23" s="91" t="s">
        <v>584</v>
      </c>
      <c r="C23" s="719"/>
      <c r="D23" s="719"/>
      <c r="E23" s="719">
        <f t="shared" si="2"/>
        <v>4117979624030</v>
      </c>
      <c r="F23" s="719">
        <v>1684641373634</v>
      </c>
      <c r="G23" s="719">
        <v>1689452534009</v>
      </c>
      <c r="H23" s="719">
        <v>743885716387</v>
      </c>
      <c r="I23" s="723"/>
      <c r="J23" s="723"/>
      <c r="K23" s="93"/>
      <c r="L23" s="93">
        <v>176184528646</v>
      </c>
    </row>
    <row r="24" spans="1:13" s="92" customFormat="1" ht="28.5" customHeight="1">
      <c r="A24" s="715" t="s">
        <v>602</v>
      </c>
      <c r="B24" s="91" t="s">
        <v>603</v>
      </c>
      <c r="C24" s="719"/>
      <c r="D24" s="719"/>
      <c r="E24" s="719">
        <f t="shared" si="2"/>
        <v>271705365944</v>
      </c>
      <c r="F24" s="719">
        <v>114991665812</v>
      </c>
      <c r="G24" s="719">
        <v>65423434130</v>
      </c>
      <c r="H24" s="719">
        <v>91290266002</v>
      </c>
      <c r="I24" s="723"/>
      <c r="J24" s="723"/>
      <c r="K24" s="93"/>
      <c r="L24" s="93">
        <f>L23-G13</f>
        <v>-1955523927030</v>
      </c>
    </row>
    <row r="25" spans="1:13" s="92" customFormat="1" ht="18.75" customHeight="1">
      <c r="A25" s="715" t="s">
        <v>604</v>
      </c>
      <c r="B25" s="91" t="s">
        <v>605</v>
      </c>
      <c r="C25" s="719"/>
      <c r="D25" s="719"/>
      <c r="E25" s="719">
        <f t="shared" si="2"/>
        <v>21969432458</v>
      </c>
      <c r="F25" s="719">
        <v>0</v>
      </c>
      <c r="G25" s="719">
        <v>3571666000</v>
      </c>
      <c r="H25" s="719">
        <v>18397766458</v>
      </c>
      <c r="I25" s="723"/>
      <c r="J25" s="723"/>
      <c r="K25" s="93"/>
      <c r="L25" s="93" t="e">
        <f>G13-L19</f>
        <v>#REF!</v>
      </c>
    </row>
    <row r="26" spans="1:13" s="92" customFormat="1" ht="18.75" customHeight="1">
      <c r="A26" s="715" t="s">
        <v>606</v>
      </c>
      <c r="B26" s="91" t="s">
        <v>607</v>
      </c>
      <c r="C26" s="719"/>
      <c r="D26" s="719"/>
      <c r="E26" s="719">
        <f t="shared" si="2"/>
        <v>0</v>
      </c>
      <c r="F26" s="719">
        <v>0</v>
      </c>
      <c r="G26" s="719">
        <v>0</v>
      </c>
      <c r="H26" s="719">
        <v>0</v>
      </c>
      <c r="I26" s="723"/>
      <c r="J26" s="723"/>
      <c r="K26" s="93"/>
      <c r="L26" s="99">
        <f>E30+E12</f>
        <v>13324306475604</v>
      </c>
    </row>
    <row r="27" spans="1:13" s="90" customFormat="1" ht="33.75" customHeight="1">
      <c r="A27" s="714">
        <v>2</v>
      </c>
      <c r="B27" s="87" t="s">
        <v>610</v>
      </c>
      <c r="C27" s="722"/>
      <c r="D27" s="722"/>
      <c r="E27" s="722">
        <f>F27+G27+H27</f>
        <v>0</v>
      </c>
      <c r="F27" s="722">
        <v>0</v>
      </c>
      <c r="G27" s="722">
        <v>0</v>
      </c>
      <c r="H27" s="722">
        <v>0</v>
      </c>
      <c r="I27" s="721"/>
      <c r="J27" s="721"/>
      <c r="K27" s="98"/>
      <c r="L27" s="98">
        <f>D30+D12</f>
        <v>12042437000000</v>
      </c>
      <c r="M27" s="90">
        <f>L26/L27*100</f>
        <v>110.64460188252593</v>
      </c>
    </row>
    <row r="28" spans="1:13" s="90" customFormat="1" ht="18" customHeight="1">
      <c r="A28" s="714">
        <v>3</v>
      </c>
      <c r="B28" s="87" t="s">
        <v>574</v>
      </c>
      <c r="C28" s="722">
        <v>1770114000000</v>
      </c>
      <c r="D28" s="722">
        <f>C28</f>
        <v>1770114000000</v>
      </c>
      <c r="E28" s="722">
        <f>F28+G28+H28</f>
        <v>32181601639</v>
      </c>
      <c r="F28" s="722">
        <v>32181601639</v>
      </c>
      <c r="G28" s="722">
        <v>0</v>
      </c>
      <c r="H28" s="722">
        <v>0</v>
      </c>
      <c r="I28" s="721"/>
      <c r="J28" s="721"/>
      <c r="K28" s="98">
        <f>F28-128337000000</f>
        <v>-96155398361</v>
      </c>
      <c r="L28" s="98"/>
    </row>
    <row r="29" spans="1:13" s="94" customFormat="1">
      <c r="A29" s="713" t="s">
        <v>274</v>
      </c>
      <c r="B29" s="85" t="s">
        <v>609</v>
      </c>
      <c r="C29" s="722"/>
      <c r="D29" s="722"/>
      <c r="E29" s="722">
        <f>F29+G29+H29</f>
        <v>0</v>
      </c>
      <c r="F29" s="719">
        <v>0</v>
      </c>
      <c r="G29" s="719">
        <v>0</v>
      </c>
      <c r="H29" s="719">
        <v>0</v>
      </c>
      <c r="I29" s="723"/>
      <c r="J29" s="723"/>
      <c r="K29" s="95"/>
      <c r="L29" s="95"/>
    </row>
    <row r="30" spans="1:13" s="88" customFormat="1" ht="18" customHeight="1">
      <c r="A30" s="713" t="s">
        <v>275</v>
      </c>
      <c r="B30" s="85" t="s">
        <v>318</v>
      </c>
      <c r="C30" s="722">
        <f>6419986000000+654966000000</f>
        <v>7074952000000</v>
      </c>
      <c r="D30" s="722">
        <f>SUM(D31:D43)</f>
        <v>7257587000000</v>
      </c>
      <c r="E30" s="722">
        <f>SUBTOTAL(9,E31:E43)</f>
        <v>7382880022239</v>
      </c>
      <c r="F30" s="722">
        <f>SUBTOTAL(9,F31:F43)</f>
        <v>2325648925320</v>
      </c>
      <c r="G30" s="722">
        <f>SUBTOTAL(9,G31:G43)</f>
        <v>4022885739444</v>
      </c>
      <c r="H30" s="722">
        <f>SUBTOTAL(9,H31:H43)</f>
        <v>1034345357475</v>
      </c>
      <c r="I30" s="721">
        <f>E30*100/C30</f>
        <v>104.35236906538729</v>
      </c>
      <c r="J30" s="721">
        <f t="shared" ref="J30:J35" si="3">E30*100/D30</f>
        <v>101.72637299751281</v>
      </c>
      <c r="K30" s="586">
        <f>6181164868425-E30</f>
        <v>-1201715153814</v>
      </c>
      <c r="L30" s="89">
        <f>K30-G30-G48+12703000000</f>
        <v>-5211897893258</v>
      </c>
    </row>
    <row r="31" spans="1:13" s="92" customFormat="1" ht="24" customHeight="1">
      <c r="A31" s="715" t="s">
        <v>452</v>
      </c>
      <c r="B31" s="86" t="s">
        <v>351</v>
      </c>
      <c r="C31" s="719"/>
      <c r="D31" s="719">
        <v>106293000000</v>
      </c>
      <c r="E31" s="719">
        <f>F31+G31+H31</f>
        <v>238365155283</v>
      </c>
      <c r="F31" s="719">
        <v>139135709440</v>
      </c>
      <c r="G31" s="719">
        <v>63812272500</v>
      </c>
      <c r="H31" s="719">
        <v>35417173343</v>
      </c>
      <c r="I31" s="723"/>
      <c r="J31" s="723">
        <f t="shared" si="3"/>
        <v>224.25291908498207</v>
      </c>
      <c r="K31" s="93" t="e">
        <f>#REF!-H31</f>
        <v>#REF!</v>
      </c>
      <c r="L31" s="93">
        <v>2096234446</v>
      </c>
    </row>
    <row r="32" spans="1:13" s="92" customFormat="1" ht="24" customHeight="1">
      <c r="A32" s="715" t="s">
        <v>453</v>
      </c>
      <c r="B32" s="91" t="s">
        <v>527</v>
      </c>
      <c r="C32" s="719"/>
      <c r="D32" s="719">
        <v>32000000000</v>
      </c>
      <c r="E32" s="719">
        <f t="shared" ref="E32:E43" si="4">F32+G32+H32</f>
        <v>63528432761</v>
      </c>
      <c r="F32" s="719">
        <v>39635000000</v>
      </c>
      <c r="G32" s="719">
        <v>14795975800</v>
      </c>
      <c r="H32" s="719">
        <v>9097456961</v>
      </c>
      <c r="I32" s="723"/>
      <c r="J32" s="723">
        <f t="shared" si="3"/>
        <v>198.52635237812501</v>
      </c>
      <c r="K32" s="93" t="e">
        <f>#REF!-H32</f>
        <v>#REF!</v>
      </c>
      <c r="L32" s="93">
        <v>730689684</v>
      </c>
    </row>
    <row r="33" spans="1:13" s="92" customFormat="1" ht="24" customHeight="1">
      <c r="A33" s="715" t="s">
        <v>454</v>
      </c>
      <c r="B33" s="86" t="s">
        <v>528</v>
      </c>
      <c r="C33" s="719">
        <v>3021231000000</v>
      </c>
      <c r="D33" s="719">
        <f>C33</f>
        <v>3021231000000</v>
      </c>
      <c r="E33" s="719">
        <f t="shared" si="4"/>
        <v>2675302757621</v>
      </c>
      <c r="F33" s="719">
        <v>497006351201</v>
      </c>
      <c r="G33" s="719">
        <v>2099222448124</v>
      </c>
      <c r="H33" s="719">
        <v>79073958296</v>
      </c>
      <c r="I33" s="723"/>
      <c r="J33" s="723">
        <f t="shared" si="3"/>
        <v>88.550089603244501</v>
      </c>
      <c r="K33" s="99">
        <v>274073464953</v>
      </c>
      <c r="L33" s="93">
        <f>K33-G33</f>
        <v>-1825148983171</v>
      </c>
    </row>
    <row r="34" spans="1:13" s="94" customFormat="1" ht="21.75" customHeight="1">
      <c r="A34" s="715" t="s">
        <v>455</v>
      </c>
      <c r="B34" s="86" t="s">
        <v>526</v>
      </c>
      <c r="C34" s="719"/>
      <c r="D34" s="724">
        <v>430881000000</v>
      </c>
      <c r="E34" s="719">
        <f t="shared" si="4"/>
        <v>649820572384</v>
      </c>
      <c r="F34" s="719">
        <v>405317196463</v>
      </c>
      <c r="G34" s="725">
        <v>242183849882</v>
      </c>
      <c r="H34" s="719">
        <v>2319526039</v>
      </c>
      <c r="I34" s="723"/>
      <c r="J34" s="723">
        <f t="shared" si="3"/>
        <v>150.81207395638239</v>
      </c>
      <c r="K34" s="95">
        <f>F12+F30</f>
        <v>4850551939796</v>
      </c>
      <c r="L34" s="95"/>
    </row>
    <row r="35" spans="1:13" s="94" customFormat="1" ht="21.75" customHeight="1">
      <c r="A35" s="715" t="s">
        <v>563</v>
      </c>
      <c r="B35" s="86" t="s">
        <v>788</v>
      </c>
      <c r="C35" s="719">
        <v>23663000000</v>
      </c>
      <c r="D35" s="719">
        <v>32796000000</v>
      </c>
      <c r="E35" s="719">
        <f t="shared" si="4"/>
        <v>19418717080</v>
      </c>
      <c r="F35" s="719">
        <v>19418717080</v>
      </c>
      <c r="G35" s="725"/>
      <c r="H35" s="719"/>
      <c r="I35" s="723"/>
      <c r="J35" s="723">
        <f t="shared" si="3"/>
        <v>59.210626539821931</v>
      </c>
      <c r="K35" s="95"/>
      <c r="L35" s="95"/>
    </row>
    <row r="36" spans="1:13" s="94" customFormat="1" ht="21.75" customHeight="1">
      <c r="A36" s="715" t="s">
        <v>456</v>
      </c>
      <c r="B36" s="86" t="s">
        <v>2036</v>
      </c>
      <c r="C36" s="719"/>
      <c r="D36" s="719">
        <v>80926000000</v>
      </c>
      <c r="E36" s="719">
        <f t="shared" si="4"/>
        <v>81071462556</v>
      </c>
      <c r="F36" s="719">
        <v>45032478690</v>
      </c>
      <c r="G36" s="719">
        <v>28256407283</v>
      </c>
      <c r="H36" s="719">
        <v>7782576583</v>
      </c>
      <c r="I36" s="723"/>
      <c r="J36" s="723">
        <f t="shared" ref="J36:J40" si="5">E36*100/D36</f>
        <v>100.17974761634085</v>
      </c>
      <c r="K36" s="95"/>
      <c r="L36" s="95">
        <v>816315804</v>
      </c>
    </row>
    <row r="37" spans="1:13" s="94" customFormat="1" ht="21.75" customHeight="1">
      <c r="A37" s="715" t="s">
        <v>457</v>
      </c>
      <c r="B37" s="86" t="s">
        <v>529</v>
      </c>
      <c r="C37" s="719"/>
      <c r="D37" s="719">
        <v>35718000000</v>
      </c>
      <c r="E37" s="719">
        <f t="shared" si="4"/>
        <v>47318374907</v>
      </c>
      <c r="F37" s="719">
        <v>30384810000</v>
      </c>
      <c r="G37" s="719">
        <v>15546408427</v>
      </c>
      <c r="H37" s="719">
        <v>1387156480</v>
      </c>
      <c r="I37" s="723"/>
      <c r="J37" s="723">
        <f t="shared" si="5"/>
        <v>132.47767206170559</v>
      </c>
      <c r="K37" s="95"/>
      <c r="L37" s="95"/>
    </row>
    <row r="38" spans="1:13" s="92" customFormat="1" ht="21.75" customHeight="1">
      <c r="A38" s="715" t="s">
        <v>459</v>
      </c>
      <c r="B38" s="86" t="s">
        <v>598</v>
      </c>
      <c r="C38" s="719"/>
      <c r="D38" s="719">
        <v>12900000000</v>
      </c>
      <c r="E38" s="719">
        <f t="shared" si="4"/>
        <v>16829827620</v>
      </c>
      <c r="F38" s="719">
        <v>12674921800</v>
      </c>
      <c r="G38" s="719">
        <v>489900000</v>
      </c>
      <c r="H38" s="719">
        <v>3665005820</v>
      </c>
      <c r="I38" s="723"/>
      <c r="J38" s="723">
        <f t="shared" si="5"/>
        <v>130.46378000000001</v>
      </c>
      <c r="K38" s="93"/>
      <c r="L38" s="93">
        <f>'61.342'!G8</f>
        <v>13518066832750</v>
      </c>
    </row>
    <row r="39" spans="1:13" s="92" customFormat="1" ht="21.75" customHeight="1">
      <c r="A39" s="715" t="s">
        <v>458</v>
      </c>
      <c r="B39" s="86" t="s">
        <v>2035</v>
      </c>
      <c r="C39" s="719"/>
      <c r="D39" s="719">
        <v>135856000000</v>
      </c>
      <c r="E39" s="719">
        <f t="shared" si="4"/>
        <v>154554577999</v>
      </c>
      <c r="F39" s="719">
        <v>76940765609</v>
      </c>
      <c r="G39" s="719">
        <v>71832694771</v>
      </c>
      <c r="H39" s="719">
        <v>5781117619</v>
      </c>
      <c r="I39" s="723"/>
      <c r="J39" s="723">
        <f t="shared" si="5"/>
        <v>113.76352755785538</v>
      </c>
      <c r="K39" s="93">
        <f>703028112865-G39</f>
        <v>631195418094</v>
      </c>
      <c r="L39" s="93">
        <f>F10</f>
        <v>12799274580889</v>
      </c>
    </row>
    <row r="40" spans="1:13" s="92" customFormat="1" ht="13.8">
      <c r="A40" s="716" t="s">
        <v>460</v>
      </c>
      <c r="B40" s="86" t="s">
        <v>614</v>
      </c>
      <c r="C40" s="719"/>
      <c r="D40" s="719">
        <v>1307025000000</v>
      </c>
      <c r="E40" s="719">
        <f t="shared" si="4"/>
        <v>1227530437816</v>
      </c>
      <c r="F40" s="719">
        <v>392439451936</v>
      </c>
      <c r="G40" s="719">
        <v>688185703953</v>
      </c>
      <c r="H40" s="719">
        <v>146905281927</v>
      </c>
      <c r="I40" s="723"/>
      <c r="J40" s="723">
        <f t="shared" si="5"/>
        <v>93.917900408637934</v>
      </c>
      <c r="K40" s="93">
        <f>44852271415-G40</f>
        <v>-643333432538</v>
      </c>
      <c r="L40" s="93">
        <f>L38-L39</f>
        <v>718792251861</v>
      </c>
    </row>
    <row r="41" spans="1:13" s="92" customFormat="1" ht="24" customHeight="1">
      <c r="A41" s="715" t="s">
        <v>461</v>
      </c>
      <c r="B41" s="86" t="s">
        <v>470</v>
      </c>
      <c r="C41" s="719"/>
      <c r="D41" s="719">
        <v>1351640000000</v>
      </c>
      <c r="E41" s="719">
        <f>F41+G41+H41</f>
        <v>1709241392423</v>
      </c>
      <c r="F41" s="724">
        <v>578512694592</v>
      </c>
      <c r="G41" s="724">
        <v>452803705820</v>
      </c>
      <c r="H41" s="724">
        <v>677924992011</v>
      </c>
      <c r="I41" s="723"/>
      <c r="J41" s="723"/>
      <c r="K41" s="93">
        <f>F41-581314060793</f>
        <v>-2801366201</v>
      </c>
      <c r="L41" s="93">
        <v>963788552624</v>
      </c>
    </row>
    <row r="42" spans="1:13" s="94" customFormat="1" ht="24" customHeight="1">
      <c r="A42" s="715" t="s">
        <v>1141</v>
      </c>
      <c r="B42" s="86" t="s">
        <v>1999</v>
      </c>
      <c r="C42" s="719"/>
      <c r="D42" s="719">
        <v>332176000000</v>
      </c>
      <c r="E42" s="719">
        <f>F42+G42+H42</f>
        <v>402999727891</v>
      </c>
      <c r="F42" s="719">
        <v>29531898509</v>
      </c>
      <c r="G42" s="719">
        <v>308726534986</v>
      </c>
      <c r="H42" s="719">
        <v>64741294396</v>
      </c>
      <c r="I42" s="723"/>
      <c r="J42" s="723">
        <f>E42*100/D42</f>
        <v>121.3211453840735</v>
      </c>
      <c r="K42" s="95"/>
      <c r="L42" s="585">
        <v>1249058985</v>
      </c>
      <c r="M42" s="95">
        <f>L44+L43</f>
        <v>1180818071703</v>
      </c>
    </row>
    <row r="43" spans="1:13" s="92" customFormat="1" ht="24" customHeight="1">
      <c r="A43" s="715" t="s">
        <v>2034</v>
      </c>
      <c r="B43" s="86" t="s">
        <v>473</v>
      </c>
      <c r="C43" s="719"/>
      <c r="D43" s="719">
        <f>283154000000+46201000000+48790000000</f>
        <v>378145000000</v>
      </c>
      <c r="E43" s="719">
        <f t="shared" si="4"/>
        <v>96898585898</v>
      </c>
      <c r="F43" s="719">
        <f>58813782000+805148000</f>
        <v>59618930000</v>
      </c>
      <c r="G43" s="719">
        <f>36174881900+854955998</f>
        <v>37029837898</v>
      </c>
      <c r="H43" s="719">
        <v>249818000</v>
      </c>
      <c r="I43" s="723"/>
      <c r="J43" s="723">
        <f>E43*100/D43</f>
        <v>25.624716946673896</v>
      </c>
      <c r="K43" s="93"/>
      <c r="L43" s="93">
        <f>L41+L42</f>
        <v>965037611609</v>
      </c>
    </row>
    <row r="44" spans="1:13" s="94" customFormat="1" ht="21" customHeight="1">
      <c r="A44" s="713" t="s">
        <v>276</v>
      </c>
      <c r="B44" s="85" t="s">
        <v>474</v>
      </c>
      <c r="C44" s="722">
        <v>178096000000</v>
      </c>
      <c r="D44" s="722">
        <v>203625000000</v>
      </c>
      <c r="E44" s="719">
        <f>G44+H44</f>
        <v>0</v>
      </c>
      <c r="F44" s="719"/>
      <c r="G44" s="719"/>
      <c r="H44" s="719"/>
      <c r="I44" s="723"/>
      <c r="J44" s="723">
        <f>E44*100/D44</f>
        <v>0</v>
      </c>
      <c r="K44" s="95">
        <v>104720000000</v>
      </c>
      <c r="L44" s="95">
        <v>215780460094</v>
      </c>
    </row>
    <row r="45" spans="1:13" s="88" customFormat="1" ht="21" customHeight="1">
      <c r="A45" s="713" t="s">
        <v>277</v>
      </c>
      <c r="B45" s="85" t="s">
        <v>62</v>
      </c>
      <c r="C45" s="722">
        <v>1000000000</v>
      </c>
      <c r="D45" s="722">
        <v>1000000000</v>
      </c>
      <c r="E45" s="722">
        <f>G45+H45+F45</f>
        <v>1000000000</v>
      </c>
      <c r="F45" s="722">
        <v>1000000000</v>
      </c>
      <c r="G45" s="722"/>
      <c r="H45" s="722"/>
      <c r="I45" s="721"/>
      <c r="J45" s="721"/>
      <c r="K45" s="89"/>
      <c r="L45" s="89">
        <v>93826000000</v>
      </c>
      <c r="M45" s="89">
        <f>L45-D38</f>
        <v>80926000000</v>
      </c>
    </row>
    <row r="46" spans="1:13" s="88" customFormat="1" ht="21" customHeight="1">
      <c r="A46" s="713" t="s">
        <v>278</v>
      </c>
      <c r="B46" s="85" t="s">
        <v>2000</v>
      </c>
      <c r="C46" s="722"/>
      <c r="D46" s="722"/>
      <c r="E46" s="722">
        <f>G46+H46+F46</f>
        <v>0</v>
      </c>
      <c r="F46" s="722"/>
      <c r="G46" s="722"/>
      <c r="H46" s="722"/>
      <c r="I46" s="721"/>
      <c r="J46" s="721"/>
      <c r="K46" s="89"/>
      <c r="L46" s="89">
        <f>L44*L45</f>
        <v>2.0245817448779645E+22</v>
      </c>
    </row>
    <row r="47" spans="1:13" s="88" customFormat="1" ht="21" customHeight="1">
      <c r="A47" s="713" t="s">
        <v>278</v>
      </c>
      <c r="B47" s="85" t="s">
        <v>475</v>
      </c>
      <c r="C47" s="722"/>
      <c r="D47" s="722"/>
      <c r="E47" s="722">
        <f>G47+H47+F47</f>
        <v>4129554050546</v>
      </c>
      <c r="F47" s="722">
        <f>3076337037636-844775071523</f>
        <v>2231561966113</v>
      </c>
      <c r="G47" s="722">
        <v>1301171485348</v>
      </c>
      <c r="H47" s="722">
        <f>596835917085-11070000-4248000</f>
        <v>596820599085</v>
      </c>
      <c r="I47" s="721"/>
      <c r="J47" s="721"/>
      <c r="K47" s="89">
        <f>G47-1304742231631</f>
        <v>-3570746283</v>
      </c>
      <c r="L47" s="89">
        <f>L45-D32</f>
        <v>61826000000</v>
      </c>
    </row>
    <row r="48" spans="1:13" s="88" customFormat="1" ht="32.25" customHeight="1">
      <c r="A48" s="713" t="s">
        <v>269</v>
      </c>
      <c r="B48" s="85" t="s">
        <v>476</v>
      </c>
      <c r="C48" s="722"/>
      <c r="D48" s="722"/>
      <c r="E48" s="722">
        <f>SUM(E49:E51)</f>
        <v>0</v>
      </c>
      <c r="F48" s="722"/>
      <c r="G48" s="722">
        <f>SUM(G49:G51)</f>
        <v>0</v>
      </c>
      <c r="H48" s="722">
        <f>SUM(H49:H51)</f>
        <v>0</v>
      </c>
      <c r="I48" s="721"/>
      <c r="J48" s="721"/>
      <c r="K48" s="89"/>
      <c r="L48" s="89"/>
    </row>
    <row r="49" spans="1:12" s="88" customFormat="1" ht="18" customHeight="1">
      <c r="A49" s="713">
        <v>1</v>
      </c>
      <c r="B49" s="87" t="s">
        <v>325</v>
      </c>
      <c r="C49" s="722"/>
      <c r="D49" s="722"/>
      <c r="E49" s="722">
        <f>G49+H49+F49</f>
        <v>0</v>
      </c>
      <c r="F49" s="722"/>
      <c r="G49" s="722"/>
      <c r="H49" s="722"/>
      <c r="I49" s="721"/>
      <c r="J49" s="721"/>
      <c r="K49" s="89"/>
      <c r="L49" s="89"/>
    </row>
    <row r="50" spans="1:12" s="88" customFormat="1" ht="18" customHeight="1">
      <c r="A50" s="713">
        <v>2</v>
      </c>
      <c r="B50" s="87" t="s">
        <v>326</v>
      </c>
      <c r="C50" s="722"/>
      <c r="D50" s="722"/>
      <c r="E50" s="722">
        <f>G50+H50+F50</f>
        <v>0</v>
      </c>
      <c r="F50" s="722"/>
      <c r="G50" s="722"/>
      <c r="H50" s="722"/>
      <c r="I50" s="721"/>
      <c r="J50" s="721"/>
      <c r="K50" s="89"/>
      <c r="L50" s="89"/>
    </row>
    <row r="51" spans="1:12" s="88" customFormat="1" ht="36" customHeight="1">
      <c r="A51" s="713">
        <v>3</v>
      </c>
      <c r="B51" s="87" t="s">
        <v>309</v>
      </c>
      <c r="C51" s="722"/>
      <c r="D51" s="722"/>
      <c r="E51" s="722">
        <f>G51+H51+F51</f>
        <v>0</v>
      </c>
      <c r="F51" s="722"/>
      <c r="G51" s="726"/>
      <c r="H51" s="722"/>
      <c r="I51" s="721"/>
      <c r="J51" s="721"/>
      <c r="K51" s="89"/>
      <c r="L51" s="89"/>
    </row>
    <row r="52" spans="1:12" s="88" customFormat="1" ht="36" customHeight="1">
      <c r="A52" s="713" t="s">
        <v>270</v>
      </c>
      <c r="B52" s="85" t="s">
        <v>477</v>
      </c>
      <c r="C52" s="722"/>
      <c r="D52" s="719"/>
      <c r="E52" s="722">
        <f>SUBTOTAL(9,E53:E56)</f>
        <v>6077212647287</v>
      </c>
      <c r="F52" s="722">
        <f t="shared" ref="F52:H52" si="6">SUBTOTAL(9,F53:F56)</f>
        <v>4914856751191</v>
      </c>
      <c r="G52" s="722">
        <f t="shared" si="6"/>
        <v>1162355896096</v>
      </c>
      <c r="H52" s="722">
        <f t="shared" si="6"/>
        <v>0</v>
      </c>
      <c r="I52" s="721"/>
      <c r="J52" s="721"/>
      <c r="K52" s="89">
        <f>E52-5635734299481</f>
        <v>441478347806</v>
      </c>
      <c r="L52" s="89"/>
    </row>
    <row r="53" spans="1:12" s="96" customFormat="1" ht="18" customHeight="1">
      <c r="A53" s="713">
        <v>1</v>
      </c>
      <c r="B53" s="85" t="s">
        <v>478</v>
      </c>
      <c r="C53" s="722"/>
      <c r="D53" s="722"/>
      <c r="E53" s="722">
        <f>F53+G53+H53</f>
        <v>3697226716400</v>
      </c>
      <c r="F53" s="722">
        <v>3125249000000</v>
      </c>
      <c r="G53" s="722">
        <v>571977716400</v>
      </c>
      <c r="H53" s="722">
        <f t="shared" ref="H53" si="7">SUBTOTAL(9,H54:H56)</f>
        <v>0</v>
      </c>
      <c r="I53" s="721"/>
      <c r="J53" s="721"/>
      <c r="K53" s="586">
        <v>1519796296823</v>
      </c>
      <c r="L53" s="100"/>
    </row>
    <row r="54" spans="1:12" s="96" customFormat="1" ht="18" customHeight="1">
      <c r="A54" s="713">
        <v>2</v>
      </c>
      <c r="B54" s="85" t="s">
        <v>479</v>
      </c>
      <c r="C54" s="722"/>
      <c r="D54" s="722"/>
      <c r="E54" s="722">
        <f>SUBTOTAL(9,E55:E56)</f>
        <v>2379985930887</v>
      </c>
      <c r="F54" s="722">
        <f t="shared" ref="F54:H54" si="8">SUBTOTAL(9,F55:F56)</f>
        <v>1789607751191</v>
      </c>
      <c r="G54" s="722">
        <f t="shared" si="8"/>
        <v>590378179696</v>
      </c>
      <c r="H54" s="722">
        <f t="shared" si="8"/>
        <v>0</v>
      </c>
      <c r="I54" s="721"/>
      <c r="J54" s="721"/>
      <c r="K54" s="100"/>
      <c r="L54" s="100"/>
    </row>
    <row r="55" spans="1:12" s="94" customFormat="1" ht="27.6">
      <c r="A55" s="717" t="s">
        <v>462</v>
      </c>
      <c r="B55" s="86" t="s">
        <v>480</v>
      </c>
      <c r="C55" s="719"/>
      <c r="D55" s="719"/>
      <c r="E55" s="727">
        <f>G55+H55+F55</f>
        <v>2379985930887</v>
      </c>
      <c r="F55" s="727">
        <v>1789607751191</v>
      </c>
      <c r="G55" s="727">
        <v>590378179696</v>
      </c>
      <c r="H55" s="728"/>
      <c r="I55" s="729"/>
      <c r="J55" s="729"/>
      <c r="K55" s="95"/>
      <c r="L55" s="95"/>
    </row>
    <row r="56" spans="1:12" s="94" customFormat="1" ht="27.6">
      <c r="A56" s="717" t="s">
        <v>463</v>
      </c>
      <c r="B56" s="86" t="s">
        <v>481</v>
      </c>
      <c r="C56" s="719"/>
      <c r="D56" s="719"/>
      <c r="E56" s="728">
        <f>G56+H56</f>
        <v>0</v>
      </c>
      <c r="F56" s="728"/>
      <c r="G56" s="728"/>
      <c r="H56" s="728"/>
      <c r="I56" s="729"/>
      <c r="J56" s="729"/>
      <c r="K56" s="95"/>
      <c r="L56" s="95"/>
    </row>
    <row r="57" spans="1:12" s="88" customFormat="1" ht="18" customHeight="1">
      <c r="A57" s="713" t="s">
        <v>231</v>
      </c>
      <c r="B57" s="85" t="s">
        <v>70</v>
      </c>
      <c r="C57" s="722"/>
      <c r="D57" s="722"/>
      <c r="E57" s="722">
        <f>G57+H57+F57</f>
        <v>925971251452</v>
      </c>
      <c r="F57" s="722">
        <f>615563681000+166522987778</f>
        <v>782086668778</v>
      </c>
      <c r="G57" s="722">
        <f>112081989589+H63</f>
        <v>112097307589</v>
      </c>
      <c r="H57" s="722">
        <f>31771957085+H63</f>
        <v>31787275085</v>
      </c>
      <c r="I57" s="721"/>
      <c r="J57" s="721"/>
      <c r="K57" s="89"/>
      <c r="L57" s="89"/>
    </row>
    <row r="58" spans="1:12" s="88" customFormat="1" ht="18" customHeight="1">
      <c r="A58" s="718" t="s">
        <v>233</v>
      </c>
      <c r="B58" s="97" t="s">
        <v>1047</v>
      </c>
      <c r="C58" s="730">
        <v>7300000000</v>
      </c>
      <c r="D58" s="730">
        <v>17500000000</v>
      </c>
      <c r="E58" s="735">
        <f>G58+H58+F58</f>
        <v>19217255011</v>
      </c>
      <c r="F58" s="730">
        <v>19217255011</v>
      </c>
      <c r="G58" s="730"/>
      <c r="H58" s="730"/>
      <c r="I58" s="731"/>
      <c r="J58" s="731"/>
      <c r="K58" s="89"/>
      <c r="L58" s="89"/>
    </row>
    <row r="59" spans="1:12" ht="18" customHeight="1">
      <c r="C59" s="43"/>
      <c r="D59" s="43"/>
      <c r="E59" s="44"/>
      <c r="F59" s="43"/>
      <c r="G59" s="78"/>
      <c r="H59" s="78"/>
      <c r="I59" s="78"/>
      <c r="J59" s="78"/>
    </row>
    <row r="60" spans="1:12" s="46" customFormat="1" ht="18" customHeight="1">
      <c r="A60" s="1375" t="s">
        <v>2459</v>
      </c>
      <c r="B60" s="1375"/>
      <c r="C60" s="1375" t="s">
        <v>2460</v>
      </c>
      <c r="D60" s="1375"/>
      <c r="E60" s="1375"/>
      <c r="F60" s="973"/>
      <c r="G60" s="1375" t="s">
        <v>2460</v>
      </c>
      <c r="H60" s="1375"/>
      <c r="I60" s="1375"/>
      <c r="J60" s="64"/>
      <c r="K60" s="101"/>
      <c r="L60" s="101"/>
    </row>
    <row r="61" spans="1:12" s="46" customFormat="1" ht="18" customHeight="1">
      <c r="A61" s="1362" t="s">
        <v>1048</v>
      </c>
      <c r="B61" s="1362"/>
      <c r="C61" s="1362" t="s">
        <v>786</v>
      </c>
      <c r="D61" s="1362"/>
      <c r="E61" s="1362"/>
      <c r="F61" s="35"/>
      <c r="G61" s="1362" t="s">
        <v>2392</v>
      </c>
      <c r="H61" s="1362"/>
      <c r="I61" s="1362"/>
      <c r="J61" s="64"/>
      <c r="K61" s="101"/>
      <c r="L61" s="101"/>
    </row>
    <row r="62" spans="1:12" s="46" customFormat="1" ht="15.75" customHeight="1">
      <c r="A62" s="37"/>
      <c r="B62" s="24"/>
      <c r="C62" s="81"/>
      <c r="D62" s="81"/>
      <c r="E62" s="24"/>
      <c r="F62" s="920">
        <f>F10-F52</f>
        <v>7884417829698</v>
      </c>
      <c r="G62" s="1362"/>
      <c r="H62" s="1362"/>
      <c r="I62" s="1362"/>
      <c r="J62" s="64"/>
      <c r="K62" s="101"/>
      <c r="L62" s="101"/>
    </row>
    <row r="63" spans="1:12" s="46" customFormat="1" ht="15.75" customHeight="1">
      <c r="A63" s="66"/>
      <c r="B63" s="14"/>
      <c r="C63" s="47"/>
      <c r="D63" s="47"/>
      <c r="E63" s="47"/>
      <c r="F63" s="47"/>
      <c r="G63" s="15"/>
      <c r="H63" s="15">
        <f>11070000+4248000</f>
        <v>15318000</v>
      </c>
      <c r="I63" s="15"/>
      <c r="J63" s="15"/>
      <c r="K63" s="101"/>
      <c r="L63" s="101"/>
    </row>
    <row r="64" spans="1:12" s="46" customFormat="1" ht="15.75" customHeight="1">
      <c r="A64" s="66"/>
      <c r="B64" s="14"/>
      <c r="C64" s="47"/>
      <c r="D64" s="47"/>
      <c r="E64" s="47"/>
      <c r="F64" s="47"/>
      <c r="G64" s="15"/>
      <c r="H64" s="15"/>
      <c r="I64" s="15"/>
      <c r="J64" s="15"/>
      <c r="K64" s="101"/>
      <c r="L64" s="101"/>
    </row>
    <row r="65" spans="1:12" s="46" customFormat="1" ht="15.75" customHeight="1">
      <c r="A65" s="66"/>
      <c r="B65" s="48"/>
      <c r="C65" s="47"/>
      <c r="D65" s="47"/>
      <c r="E65" s="47"/>
      <c r="F65" s="47"/>
      <c r="G65" s="15"/>
      <c r="H65" s="15"/>
      <c r="I65" s="15"/>
      <c r="J65" s="15"/>
      <c r="K65" s="101"/>
      <c r="L65" s="101"/>
    </row>
    <row r="66" spans="1:12" ht="15.75" customHeight="1">
      <c r="C66" s="43"/>
      <c r="D66" s="43"/>
      <c r="E66" s="43"/>
      <c r="F66" s="43"/>
      <c r="G66" s="1320"/>
      <c r="H66" s="1320"/>
      <c r="I66" s="1320"/>
      <c r="J66" s="43"/>
    </row>
    <row r="67" spans="1:12" ht="15.75" customHeight="1">
      <c r="C67" s="43"/>
      <c r="D67" s="43"/>
      <c r="E67" s="80"/>
      <c r="F67" s="80"/>
      <c r="G67" s="1320"/>
      <c r="H67" s="1320"/>
      <c r="I67" s="1320"/>
      <c r="J67" s="1320"/>
    </row>
    <row r="68" spans="1:12" ht="15.75" customHeight="1">
      <c r="C68" s="43"/>
      <c r="D68" s="43"/>
      <c r="E68" s="43"/>
      <c r="F68" s="43"/>
      <c r="G68" s="43"/>
      <c r="H68" s="43"/>
      <c r="I68" s="43"/>
      <c r="J68" s="43"/>
    </row>
    <row r="69" spans="1:12" ht="15.75" customHeight="1">
      <c r="C69" s="43"/>
      <c r="D69" s="43"/>
      <c r="E69" s="43"/>
      <c r="F69" s="43"/>
      <c r="G69" s="43"/>
      <c r="H69" s="43"/>
      <c r="I69" s="43"/>
      <c r="J69" s="43"/>
    </row>
    <row r="70" spans="1:12" ht="15.75" customHeight="1">
      <c r="C70" s="43"/>
      <c r="D70" s="43"/>
      <c r="E70" s="43"/>
      <c r="F70" s="43"/>
      <c r="G70" s="43"/>
      <c r="H70" s="43"/>
      <c r="I70" s="43"/>
      <c r="J70" s="43"/>
    </row>
    <row r="71" spans="1:12" ht="15.75" customHeight="1">
      <c r="C71" s="43"/>
      <c r="D71" s="43"/>
      <c r="E71" s="43"/>
      <c r="F71" s="43"/>
      <c r="G71" s="43"/>
      <c r="H71" s="43"/>
      <c r="I71" s="43"/>
      <c r="J71" s="43"/>
    </row>
    <row r="72" spans="1:12" ht="15.75" customHeight="1">
      <c r="C72" s="43"/>
      <c r="D72" s="43"/>
      <c r="E72" s="43"/>
      <c r="F72" s="43"/>
      <c r="G72" s="43"/>
      <c r="H72" s="43"/>
      <c r="I72" s="43"/>
      <c r="J72" s="43"/>
    </row>
    <row r="73" spans="1:12" ht="15.75" customHeight="1">
      <c r="C73" s="43"/>
      <c r="D73" s="43"/>
      <c r="E73" s="43"/>
      <c r="F73" s="43"/>
      <c r="G73" s="43"/>
      <c r="H73" s="43"/>
      <c r="I73" s="43"/>
      <c r="J73" s="43"/>
    </row>
    <row r="74" spans="1:12" ht="15.75" customHeight="1">
      <c r="C74" s="43"/>
      <c r="D74" s="43"/>
      <c r="E74" s="43"/>
      <c r="F74" s="43"/>
      <c r="G74" s="43"/>
      <c r="H74" s="43"/>
      <c r="I74" s="43"/>
      <c r="J74" s="43"/>
    </row>
    <row r="75" spans="1:12" ht="15.75" customHeight="1">
      <c r="C75" s="43"/>
      <c r="D75" s="43"/>
      <c r="E75" s="43"/>
      <c r="F75" s="43"/>
      <c r="G75" s="43"/>
      <c r="H75" s="43"/>
      <c r="I75" s="43"/>
      <c r="J75" s="43"/>
    </row>
    <row r="76" spans="1:12" ht="15.75" customHeight="1">
      <c r="C76" s="43"/>
      <c r="D76" s="43"/>
      <c r="E76" s="43"/>
      <c r="F76" s="43"/>
      <c r="G76" s="43"/>
      <c r="H76" s="43"/>
      <c r="I76" s="43"/>
      <c r="J76" s="43"/>
    </row>
    <row r="77" spans="1:12" ht="15.75" customHeight="1">
      <c r="C77" s="43"/>
      <c r="D77" s="43"/>
      <c r="E77" s="43"/>
      <c r="F77" s="43"/>
      <c r="G77" s="43"/>
      <c r="H77" s="43"/>
      <c r="I77" s="43"/>
      <c r="J77" s="43"/>
    </row>
    <row r="78" spans="1:12" ht="15.75" customHeight="1">
      <c r="C78" s="43"/>
      <c r="D78" s="43"/>
      <c r="E78" s="43"/>
      <c r="F78" s="43"/>
      <c r="G78" s="43"/>
      <c r="H78" s="43"/>
      <c r="I78" s="43"/>
      <c r="J78" s="43"/>
    </row>
    <row r="79" spans="1:12" ht="15.75" customHeight="1">
      <c r="C79" s="43"/>
      <c r="D79" s="43"/>
      <c r="E79" s="43"/>
      <c r="F79" s="43"/>
      <c r="G79" s="43"/>
      <c r="H79" s="43"/>
      <c r="I79" s="43"/>
      <c r="J79" s="43"/>
    </row>
    <row r="80" spans="1:12" ht="15.75" customHeight="1">
      <c r="C80" s="43"/>
      <c r="D80" s="43"/>
      <c r="E80" s="43"/>
      <c r="F80" s="43"/>
      <c r="G80" s="43"/>
      <c r="H80" s="43"/>
      <c r="I80" s="43"/>
      <c r="J80" s="43"/>
    </row>
    <row r="81" spans="3:10" ht="15.75" customHeight="1">
      <c r="C81" s="43"/>
      <c r="D81" s="43"/>
      <c r="E81" s="43"/>
      <c r="F81" s="43"/>
      <c r="G81" s="43"/>
      <c r="H81" s="43"/>
      <c r="I81" s="43"/>
      <c r="J81" s="43"/>
    </row>
    <row r="82" spans="3:10" ht="15.75" customHeight="1">
      <c r="C82" s="43"/>
      <c r="D82" s="43"/>
      <c r="E82" s="43"/>
      <c r="F82" s="43"/>
      <c r="G82" s="43"/>
      <c r="H82" s="43"/>
      <c r="I82" s="43"/>
      <c r="J82" s="43"/>
    </row>
    <row r="83" spans="3:10" ht="15.75" customHeight="1">
      <c r="C83" s="43"/>
      <c r="D83" s="43"/>
      <c r="E83" s="43"/>
      <c r="F83" s="43"/>
      <c r="G83" s="43"/>
      <c r="H83" s="43"/>
      <c r="I83" s="43"/>
      <c r="J83" s="43"/>
    </row>
    <row r="84" spans="3:10" ht="15.75" customHeight="1">
      <c r="C84" s="43"/>
      <c r="D84" s="43"/>
      <c r="E84" s="43"/>
      <c r="F84" s="43"/>
      <c r="G84" s="43"/>
      <c r="H84" s="43"/>
      <c r="I84" s="43"/>
      <c r="J84" s="43"/>
    </row>
    <row r="85" spans="3:10" ht="15.75" customHeight="1">
      <c r="C85" s="43"/>
      <c r="D85" s="43"/>
      <c r="E85" s="43"/>
      <c r="F85" s="43"/>
      <c r="G85" s="43"/>
      <c r="H85" s="43"/>
      <c r="I85" s="43"/>
      <c r="J85" s="43"/>
    </row>
    <row r="86" spans="3:10" ht="15.75" customHeight="1"/>
    <row r="87" spans="3:10" ht="15.75" customHeight="1"/>
    <row r="88" spans="3:10" ht="15.75" customHeight="1"/>
    <row r="89" spans="3:10" ht="15.75" customHeight="1"/>
    <row r="90" spans="3:10" ht="15.75" customHeight="1"/>
    <row r="91" spans="3:10" ht="15.75" customHeight="1"/>
    <row r="92" spans="3:10" ht="15.75" customHeight="1"/>
    <row r="93" spans="3:10" ht="15.75" customHeight="1"/>
    <row r="94" spans="3:10" ht="15.75" customHeight="1"/>
    <row r="95" spans="3:10" ht="15.75" customHeight="1"/>
    <row r="96" spans="3:10" ht="15.75" customHeight="1"/>
    <row r="97" ht="15.75" customHeight="1"/>
    <row r="98" ht="15.75" customHeight="1"/>
    <row r="99" ht="15.75" customHeight="1"/>
    <row r="100" ht="15.75" customHeight="1"/>
  </sheetData>
  <mergeCells count="28">
    <mergeCell ref="A1:B1"/>
    <mergeCell ref="A2:B2"/>
    <mergeCell ref="A5:J5"/>
    <mergeCell ref="H6:J6"/>
    <mergeCell ref="B7:B9"/>
    <mergeCell ref="E1:I1"/>
    <mergeCell ref="C2:H2"/>
    <mergeCell ref="A3:J3"/>
    <mergeCell ref="A4:J4"/>
    <mergeCell ref="E7:H7"/>
    <mergeCell ref="C8:C9"/>
    <mergeCell ref="D8:D9"/>
    <mergeCell ref="F8:H8"/>
    <mergeCell ref="G62:I62"/>
    <mergeCell ref="A7:A9"/>
    <mergeCell ref="E8:E9"/>
    <mergeCell ref="G67:J67"/>
    <mergeCell ref="I7:J7"/>
    <mergeCell ref="G66:I66"/>
    <mergeCell ref="I8:I9"/>
    <mergeCell ref="J8:J9"/>
    <mergeCell ref="C7:D7"/>
    <mergeCell ref="G60:I60"/>
    <mergeCell ref="G61:I61"/>
    <mergeCell ref="A60:B60"/>
    <mergeCell ref="A61:B61"/>
    <mergeCell ref="C60:E60"/>
    <mergeCell ref="C61:E61"/>
  </mergeCells>
  <phoneticPr fontId="44" type="noConversion"/>
  <pageMargins left="0.37" right="0.196850393700787" top="0.5" bottom="0.54" header="0.196850393700787" footer="0.196850393700787"/>
  <pageSetup paperSize="9" scale="95" orientation="landscape" r:id="rId1"/>
  <headerFooter alignWithMargins="0">
    <oddFooter>&amp;C&amp;"Times New Roman,Regular"&amp;11&amp;P</oddFooter>
  </headerFooter>
  <ignoredErrors>
    <ignoredError sqref="E14" 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1891"/>
  <sheetViews>
    <sheetView showGridLines="0" workbookViewId="0">
      <selection activeCell="A5" sqref="A5:I5"/>
    </sheetView>
  </sheetViews>
  <sheetFormatPr defaultColWidth="8.765625" defaultRowHeight="14.4"/>
  <cols>
    <col min="1" max="1" width="11.765625" style="681" customWidth="1"/>
    <col min="2" max="2" width="6.4609375" style="681" customWidth="1"/>
    <col min="3" max="3" width="6.3046875" style="681" customWidth="1"/>
    <col min="4" max="4" width="7.3046875" style="681" customWidth="1"/>
    <col min="5" max="5" width="13.61328125" style="681" customWidth="1"/>
    <col min="6" max="6" width="12.61328125" style="681" customWidth="1"/>
    <col min="7" max="7" width="13.61328125" style="681" customWidth="1"/>
    <col min="8" max="8" width="14.61328125" style="681" customWidth="1"/>
    <col min="9" max="9" width="14.69140625" style="681" customWidth="1"/>
    <col min="10" max="10" width="9.23046875" style="681" customWidth="1"/>
    <col min="11" max="16384" width="8.765625" style="681"/>
  </cols>
  <sheetData>
    <row r="1" spans="1:10" ht="18">
      <c r="A1" s="587" t="s">
        <v>2047</v>
      </c>
      <c r="B1" s="587"/>
      <c r="C1" s="587"/>
      <c r="D1" s="588"/>
      <c r="E1" s="588"/>
      <c r="F1" s="589"/>
      <c r="G1" s="590"/>
      <c r="H1" s="1404" t="s">
        <v>2504</v>
      </c>
      <c r="I1" s="1404"/>
      <c r="J1" s="590"/>
    </row>
    <row r="2" spans="1:10" ht="18">
      <c r="A2" s="1403" t="s">
        <v>778</v>
      </c>
      <c r="B2" s="1403"/>
      <c r="C2" s="1403"/>
      <c r="D2" s="591"/>
      <c r="E2" s="588"/>
      <c r="F2" s="589"/>
      <c r="G2" s="589"/>
      <c r="H2" s="592"/>
      <c r="I2" s="592"/>
      <c r="J2" s="789"/>
    </row>
    <row r="3" spans="1:10" ht="15" customHeight="1">
      <c r="A3" s="593"/>
      <c r="B3" s="594"/>
      <c r="C3" s="594"/>
      <c r="D3" s="594"/>
      <c r="E3" s="595"/>
      <c r="F3" s="596"/>
      <c r="G3" s="596"/>
      <c r="H3" s="596"/>
      <c r="I3" s="596"/>
      <c r="J3" s="789"/>
    </row>
    <row r="4" spans="1:10" ht="15" customHeight="1">
      <c r="A4" s="1408" t="s">
        <v>2464</v>
      </c>
      <c r="B4" s="1408"/>
      <c r="C4" s="1408"/>
      <c r="D4" s="1408"/>
      <c r="E4" s="1408"/>
      <c r="F4" s="1408"/>
      <c r="G4" s="1408"/>
      <c r="H4" s="1408"/>
      <c r="I4" s="1408"/>
      <c r="J4" s="809"/>
    </row>
    <row r="5" spans="1:10">
      <c r="A5" s="1405" t="s">
        <v>2467</v>
      </c>
      <c r="B5" s="1405"/>
      <c r="C5" s="1405"/>
      <c r="D5" s="1405"/>
      <c r="E5" s="1405"/>
      <c r="F5" s="1405"/>
      <c r="G5" s="1405"/>
      <c r="H5" s="1405"/>
      <c r="I5" s="1405"/>
    </row>
    <row r="6" spans="1:10">
      <c r="A6" s="1409"/>
      <c r="B6" s="1409"/>
      <c r="C6" s="1409"/>
      <c r="D6" s="1409"/>
      <c r="E6" s="1409"/>
      <c r="F6" s="1409"/>
      <c r="G6" s="1409"/>
      <c r="H6" s="1409"/>
      <c r="I6" s="1409"/>
    </row>
    <row r="7" spans="1:10">
      <c r="A7" s="800" t="s">
        <v>263</v>
      </c>
      <c r="E7" s="691"/>
      <c r="F7" s="691"/>
      <c r="I7" s="810" t="s">
        <v>2505</v>
      </c>
    </row>
    <row r="8" spans="1:10" ht="33" customHeight="1">
      <c r="A8" s="801" t="s">
        <v>74</v>
      </c>
      <c r="B8" s="801" t="s">
        <v>2468</v>
      </c>
      <c r="C8" s="801" t="s">
        <v>77</v>
      </c>
      <c r="D8" s="801" t="s">
        <v>235</v>
      </c>
      <c r="E8" s="802" t="s">
        <v>2469</v>
      </c>
      <c r="F8" s="802" t="s">
        <v>940</v>
      </c>
      <c r="G8" s="802" t="s">
        <v>616</v>
      </c>
      <c r="H8" s="802" t="s">
        <v>617</v>
      </c>
      <c r="I8" s="803" t="s">
        <v>618</v>
      </c>
    </row>
    <row r="9" spans="1:10">
      <c r="A9" s="1410" t="s">
        <v>266</v>
      </c>
      <c r="B9" s="1411"/>
      <c r="C9" s="1411"/>
      <c r="D9" s="1411"/>
      <c r="E9" s="804">
        <v>26891420363702</v>
      </c>
      <c r="F9" s="804">
        <v>1705288720458</v>
      </c>
      <c r="G9" s="804">
        <v>13479698235643</v>
      </c>
      <c r="H9" s="804">
        <v>8737736027707</v>
      </c>
      <c r="I9" s="805">
        <v>2968697379894</v>
      </c>
    </row>
    <row r="10" spans="1:10">
      <c r="A10" s="1401" t="s">
        <v>2470</v>
      </c>
      <c r="B10" s="1402"/>
      <c r="C10" s="1402"/>
      <c r="D10" s="1402"/>
      <c r="E10" s="804">
        <v>1238426688020</v>
      </c>
      <c r="F10" s="804">
        <v>883131161890</v>
      </c>
      <c r="G10" s="804">
        <v>344339501206</v>
      </c>
      <c r="H10" s="804">
        <v>8927612186</v>
      </c>
      <c r="I10" s="805">
        <v>2028412738</v>
      </c>
    </row>
    <row r="11" spans="1:10">
      <c r="A11" s="806" t="s">
        <v>2470</v>
      </c>
      <c r="B11" s="1401" t="s">
        <v>2471</v>
      </c>
      <c r="C11" s="1402"/>
      <c r="D11" s="1402"/>
      <c r="E11" s="804">
        <v>3952275</v>
      </c>
      <c r="F11" s="804">
        <v>3952275</v>
      </c>
      <c r="G11" s="804">
        <v>0</v>
      </c>
      <c r="H11" s="804">
        <v>0</v>
      </c>
      <c r="I11" s="805">
        <v>0</v>
      </c>
    </row>
    <row r="12" spans="1:10">
      <c r="A12" s="806" t="s">
        <v>2470</v>
      </c>
      <c r="B12" s="806" t="s">
        <v>2471</v>
      </c>
      <c r="C12" s="1401" t="s">
        <v>436</v>
      </c>
      <c r="D12" s="1402"/>
      <c r="E12" s="804">
        <v>3952275</v>
      </c>
      <c r="F12" s="804">
        <v>3952275</v>
      </c>
      <c r="G12" s="804">
        <v>0</v>
      </c>
      <c r="H12" s="804">
        <v>0</v>
      </c>
      <c r="I12" s="805">
        <v>0</v>
      </c>
    </row>
    <row r="13" spans="1:10">
      <c r="A13" s="806" t="s">
        <v>2470</v>
      </c>
      <c r="B13" s="806" t="s">
        <v>2471</v>
      </c>
      <c r="C13" s="806" t="s">
        <v>436</v>
      </c>
      <c r="D13" s="807" t="s">
        <v>39</v>
      </c>
      <c r="E13" s="804">
        <v>3952275</v>
      </c>
      <c r="F13" s="804">
        <v>3952275</v>
      </c>
      <c r="G13" s="804">
        <v>0</v>
      </c>
      <c r="H13" s="804">
        <v>0</v>
      </c>
      <c r="I13" s="805">
        <v>0</v>
      </c>
    </row>
    <row r="14" spans="1:10">
      <c r="A14" s="806" t="s">
        <v>2470</v>
      </c>
      <c r="B14" s="1401" t="s">
        <v>2472</v>
      </c>
      <c r="C14" s="1402"/>
      <c r="D14" s="1402"/>
      <c r="E14" s="804">
        <v>112009000</v>
      </c>
      <c r="F14" s="804">
        <v>112009000</v>
      </c>
      <c r="G14" s="804">
        <v>0</v>
      </c>
      <c r="H14" s="804">
        <v>0</v>
      </c>
      <c r="I14" s="805">
        <v>0</v>
      </c>
    </row>
    <row r="15" spans="1:10">
      <c r="A15" s="806" t="s">
        <v>2470</v>
      </c>
      <c r="B15" s="806" t="s">
        <v>2472</v>
      </c>
      <c r="C15" s="1401" t="s">
        <v>450</v>
      </c>
      <c r="D15" s="1402"/>
      <c r="E15" s="804">
        <v>45808000</v>
      </c>
      <c r="F15" s="804">
        <v>45808000</v>
      </c>
      <c r="G15" s="804">
        <v>0</v>
      </c>
      <c r="H15" s="804">
        <v>0</v>
      </c>
      <c r="I15" s="805">
        <v>0</v>
      </c>
    </row>
    <row r="16" spans="1:10">
      <c r="A16" s="806" t="s">
        <v>2470</v>
      </c>
      <c r="B16" s="806" t="s">
        <v>2472</v>
      </c>
      <c r="C16" s="806" t="s">
        <v>450</v>
      </c>
      <c r="D16" s="807" t="s">
        <v>31</v>
      </c>
      <c r="E16" s="804">
        <v>45808000</v>
      </c>
      <c r="F16" s="804">
        <v>45808000</v>
      </c>
      <c r="G16" s="804">
        <v>0</v>
      </c>
      <c r="H16" s="804">
        <v>0</v>
      </c>
      <c r="I16" s="805">
        <v>0</v>
      </c>
    </row>
    <row r="17" spans="1:9">
      <c r="A17" s="806" t="s">
        <v>2470</v>
      </c>
      <c r="B17" s="806" t="s">
        <v>2472</v>
      </c>
      <c r="C17" s="1401" t="s">
        <v>238</v>
      </c>
      <c r="D17" s="1402"/>
      <c r="E17" s="804">
        <v>42200000</v>
      </c>
      <c r="F17" s="804">
        <v>42200000</v>
      </c>
      <c r="G17" s="804">
        <v>0</v>
      </c>
      <c r="H17" s="804">
        <v>0</v>
      </c>
      <c r="I17" s="805">
        <v>0</v>
      </c>
    </row>
    <row r="18" spans="1:9">
      <c r="A18" s="806" t="s">
        <v>2470</v>
      </c>
      <c r="B18" s="806" t="s">
        <v>2472</v>
      </c>
      <c r="C18" s="806" t="s">
        <v>238</v>
      </c>
      <c r="D18" s="807" t="s">
        <v>949</v>
      </c>
      <c r="E18" s="804">
        <v>42200000</v>
      </c>
      <c r="F18" s="804">
        <v>42200000</v>
      </c>
      <c r="G18" s="804">
        <v>0</v>
      </c>
      <c r="H18" s="804">
        <v>0</v>
      </c>
      <c r="I18" s="805">
        <v>0</v>
      </c>
    </row>
    <row r="19" spans="1:9">
      <c r="A19" s="806" t="s">
        <v>2470</v>
      </c>
      <c r="B19" s="806" t="s">
        <v>2472</v>
      </c>
      <c r="C19" s="1401" t="s">
        <v>436</v>
      </c>
      <c r="D19" s="1402"/>
      <c r="E19" s="804">
        <v>24001000</v>
      </c>
      <c r="F19" s="804">
        <v>24001000</v>
      </c>
      <c r="G19" s="804">
        <v>0</v>
      </c>
      <c r="H19" s="804">
        <v>0</v>
      </c>
      <c r="I19" s="805">
        <v>0</v>
      </c>
    </row>
    <row r="20" spans="1:9">
      <c r="A20" s="806" t="s">
        <v>2470</v>
      </c>
      <c r="B20" s="806" t="s">
        <v>2472</v>
      </c>
      <c r="C20" s="806" t="s">
        <v>436</v>
      </c>
      <c r="D20" s="807" t="s">
        <v>39</v>
      </c>
      <c r="E20" s="804">
        <v>24001000</v>
      </c>
      <c r="F20" s="804">
        <v>24001000</v>
      </c>
      <c r="G20" s="804">
        <v>0</v>
      </c>
      <c r="H20" s="804">
        <v>0</v>
      </c>
      <c r="I20" s="805">
        <v>0</v>
      </c>
    </row>
    <row r="21" spans="1:9">
      <c r="A21" s="806" t="s">
        <v>2470</v>
      </c>
      <c r="B21" s="1401" t="s">
        <v>2473</v>
      </c>
      <c r="C21" s="1402"/>
      <c r="D21" s="1402"/>
      <c r="E21" s="804">
        <v>1000000</v>
      </c>
      <c r="F21" s="804">
        <v>1000000</v>
      </c>
      <c r="G21" s="804">
        <v>0</v>
      </c>
      <c r="H21" s="804">
        <v>0</v>
      </c>
      <c r="I21" s="805">
        <v>0</v>
      </c>
    </row>
    <row r="22" spans="1:9">
      <c r="A22" s="806" t="s">
        <v>2470</v>
      </c>
      <c r="B22" s="806" t="s">
        <v>2473</v>
      </c>
      <c r="C22" s="1401" t="s">
        <v>450</v>
      </c>
      <c r="D22" s="1402"/>
      <c r="E22" s="804">
        <v>1000000</v>
      </c>
      <c r="F22" s="804">
        <v>1000000</v>
      </c>
      <c r="G22" s="804">
        <v>0</v>
      </c>
      <c r="H22" s="804">
        <v>0</v>
      </c>
      <c r="I22" s="805">
        <v>0</v>
      </c>
    </row>
    <row r="23" spans="1:9">
      <c r="A23" s="806" t="s">
        <v>2470</v>
      </c>
      <c r="B23" s="806" t="s">
        <v>2473</v>
      </c>
      <c r="C23" s="806" t="s">
        <v>450</v>
      </c>
      <c r="D23" s="807" t="s">
        <v>1569</v>
      </c>
      <c r="E23" s="804">
        <v>1000000</v>
      </c>
      <c r="F23" s="804">
        <v>1000000</v>
      </c>
      <c r="G23" s="804">
        <v>0</v>
      </c>
      <c r="H23" s="804">
        <v>0</v>
      </c>
      <c r="I23" s="805">
        <v>0</v>
      </c>
    </row>
    <row r="24" spans="1:9">
      <c r="A24" s="806" t="s">
        <v>2470</v>
      </c>
      <c r="B24" s="1401" t="s">
        <v>237</v>
      </c>
      <c r="C24" s="1402"/>
      <c r="D24" s="1402"/>
      <c r="E24" s="804">
        <v>56670455490</v>
      </c>
      <c r="F24" s="804">
        <v>56660734782</v>
      </c>
      <c r="G24" s="804">
        <v>9392300</v>
      </c>
      <c r="H24" s="804">
        <v>328408</v>
      </c>
      <c r="I24" s="805">
        <v>0</v>
      </c>
    </row>
    <row r="25" spans="1:9">
      <c r="A25" s="806" t="s">
        <v>2470</v>
      </c>
      <c r="B25" s="806" t="s">
        <v>237</v>
      </c>
      <c r="C25" s="1401" t="s">
        <v>258</v>
      </c>
      <c r="D25" s="1402"/>
      <c r="E25" s="804">
        <v>4196150</v>
      </c>
      <c r="F25" s="804">
        <v>0</v>
      </c>
      <c r="G25" s="804">
        <v>4196150</v>
      </c>
      <c r="H25" s="804">
        <v>0</v>
      </c>
      <c r="I25" s="805">
        <v>0</v>
      </c>
    </row>
    <row r="26" spans="1:9">
      <c r="A26" s="806" t="s">
        <v>2470</v>
      </c>
      <c r="B26" s="806" t="s">
        <v>237</v>
      </c>
      <c r="C26" s="806" t="s">
        <v>258</v>
      </c>
      <c r="D26" s="807" t="s">
        <v>423</v>
      </c>
      <c r="E26" s="804">
        <v>4196150</v>
      </c>
      <c r="F26" s="804">
        <v>0</v>
      </c>
      <c r="G26" s="804">
        <v>4196150</v>
      </c>
      <c r="H26" s="804">
        <v>0</v>
      </c>
      <c r="I26" s="805">
        <v>0</v>
      </c>
    </row>
    <row r="27" spans="1:9">
      <c r="A27" s="806" t="s">
        <v>2470</v>
      </c>
      <c r="B27" s="806" t="s">
        <v>237</v>
      </c>
      <c r="C27" s="1401" t="s">
        <v>430</v>
      </c>
      <c r="D27" s="1402"/>
      <c r="E27" s="804">
        <v>4196150</v>
      </c>
      <c r="F27" s="804">
        <v>0</v>
      </c>
      <c r="G27" s="804">
        <v>4196150</v>
      </c>
      <c r="H27" s="804">
        <v>0</v>
      </c>
      <c r="I27" s="805">
        <v>0</v>
      </c>
    </row>
    <row r="28" spans="1:9">
      <c r="A28" s="806" t="s">
        <v>2470</v>
      </c>
      <c r="B28" s="806" t="s">
        <v>237</v>
      </c>
      <c r="C28" s="806" t="s">
        <v>430</v>
      </c>
      <c r="D28" s="807" t="s">
        <v>432</v>
      </c>
      <c r="E28" s="804">
        <v>4196150</v>
      </c>
      <c r="F28" s="804">
        <v>0</v>
      </c>
      <c r="G28" s="804">
        <v>4196150</v>
      </c>
      <c r="H28" s="804">
        <v>0</v>
      </c>
      <c r="I28" s="805">
        <v>0</v>
      </c>
    </row>
    <row r="29" spans="1:9">
      <c r="A29" s="806" t="s">
        <v>2470</v>
      </c>
      <c r="B29" s="806" t="s">
        <v>237</v>
      </c>
      <c r="C29" s="1401" t="s">
        <v>741</v>
      </c>
      <c r="D29" s="1402"/>
      <c r="E29" s="804">
        <v>1980000</v>
      </c>
      <c r="F29" s="804">
        <v>1980000</v>
      </c>
      <c r="G29" s="804">
        <v>0</v>
      </c>
      <c r="H29" s="804">
        <v>0</v>
      </c>
      <c r="I29" s="805">
        <v>0</v>
      </c>
    </row>
    <row r="30" spans="1:9">
      <c r="A30" s="806" t="s">
        <v>2470</v>
      </c>
      <c r="B30" s="806" t="s">
        <v>237</v>
      </c>
      <c r="C30" s="806" t="s">
        <v>741</v>
      </c>
      <c r="D30" s="807" t="s">
        <v>1019</v>
      </c>
      <c r="E30" s="804">
        <v>1980000</v>
      </c>
      <c r="F30" s="804">
        <v>1980000</v>
      </c>
      <c r="G30" s="804">
        <v>0</v>
      </c>
      <c r="H30" s="804">
        <v>0</v>
      </c>
      <c r="I30" s="805">
        <v>0</v>
      </c>
    </row>
    <row r="31" spans="1:9">
      <c r="A31" s="806" t="s">
        <v>2470</v>
      </c>
      <c r="B31" s="806" t="s">
        <v>237</v>
      </c>
      <c r="C31" s="1401" t="s">
        <v>984</v>
      </c>
      <c r="D31" s="1402"/>
      <c r="E31" s="804">
        <v>267617600</v>
      </c>
      <c r="F31" s="804">
        <v>267617600</v>
      </c>
      <c r="G31" s="804">
        <v>0</v>
      </c>
      <c r="H31" s="804">
        <v>0</v>
      </c>
      <c r="I31" s="805">
        <v>0</v>
      </c>
    </row>
    <row r="32" spans="1:9">
      <c r="A32" s="806" t="s">
        <v>2470</v>
      </c>
      <c r="B32" s="806" t="s">
        <v>237</v>
      </c>
      <c r="C32" s="806" t="s">
        <v>984</v>
      </c>
      <c r="D32" s="807" t="s">
        <v>1567</v>
      </c>
      <c r="E32" s="804">
        <v>267617600</v>
      </c>
      <c r="F32" s="804">
        <v>267617600</v>
      </c>
      <c r="G32" s="804">
        <v>0</v>
      </c>
      <c r="H32" s="804">
        <v>0</v>
      </c>
      <c r="I32" s="805">
        <v>0</v>
      </c>
    </row>
    <row r="33" spans="1:9">
      <c r="A33" s="806" t="s">
        <v>2470</v>
      </c>
      <c r="B33" s="806" t="s">
        <v>237</v>
      </c>
      <c r="C33" s="1401" t="s">
        <v>726</v>
      </c>
      <c r="D33" s="1402"/>
      <c r="E33" s="804">
        <v>30101000</v>
      </c>
      <c r="F33" s="804">
        <v>30101000</v>
      </c>
      <c r="G33" s="804">
        <v>0</v>
      </c>
      <c r="H33" s="804">
        <v>0</v>
      </c>
      <c r="I33" s="805">
        <v>0</v>
      </c>
    </row>
    <row r="34" spans="1:9">
      <c r="A34" s="806" t="s">
        <v>2470</v>
      </c>
      <c r="B34" s="806" t="s">
        <v>237</v>
      </c>
      <c r="C34" s="806" t="s">
        <v>726</v>
      </c>
      <c r="D34" s="807" t="s">
        <v>942</v>
      </c>
      <c r="E34" s="804">
        <v>29111000</v>
      </c>
      <c r="F34" s="804">
        <v>29111000</v>
      </c>
      <c r="G34" s="804">
        <v>0</v>
      </c>
      <c r="H34" s="804">
        <v>0</v>
      </c>
      <c r="I34" s="805">
        <v>0</v>
      </c>
    </row>
    <row r="35" spans="1:9">
      <c r="A35" s="806" t="s">
        <v>2470</v>
      </c>
      <c r="B35" s="806" t="s">
        <v>237</v>
      </c>
      <c r="C35" s="806" t="s">
        <v>726</v>
      </c>
      <c r="D35" s="807" t="s">
        <v>943</v>
      </c>
      <c r="E35" s="804">
        <v>990000</v>
      </c>
      <c r="F35" s="804">
        <v>990000</v>
      </c>
      <c r="G35" s="804">
        <v>0</v>
      </c>
      <c r="H35" s="804">
        <v>0</v>
      </c>
      <c r="I35" s="805">
        <v>0</v>
      </c>
    </row>
    <row r="36" spans="1:9">
      <c r="A36" s="806" t="s">
        <v>2470</v>
      </c>
      <c r="B36" s="806" t="s">
        <v>237</v>
      </c>
      <c r="C36" s="1401" t="s">
        <v>442</v>
      </c>
      <c r="D36" s="1402"/>
      <c r="E36" s="804">
        <v>13757049000</v>
      </c>
      <c r="F36" s="804">
        <v>13757049000</v>
      </c>
      <c r="G36" s="804">
        <v>0</v>
      </c>
      <c r="H36" s="804">
        <v>0</v>
      </c>
      <c r="I36" s="805">
        <v>0</v>
      </c>
    </row>
    <row r="37" spans="1:9">
      <c r="A37" s="806" t="s">
        <v>2470</v>
      </c>
      <c r="B37" s="806" t="s">
        <v>237</v>
      </c>
      <c r="C37" s="806" t="s">
        <v>442</v>
      </c>
      <c r="D37" s="807" t="s">
        <v>944</v>
      </c>
      <c r="E37" s="804">
        <v>2952080000</v>
      </c>
      <c r="F37" s="804">
        <v>2952080000</v>
      </c>
      <c r="G37" s="804">
        <v>0</v>
      </c>
      <c r="H37" s="804">
        <v>0</v>
      </c>
      <c r="I37" s="805">
        <v>0</v>
      </c>
    </row>
    <row r="38" spans="1:9">
      <c r="A38" s="806" t="s">
        <v>2470</v>
      </c>
      <c r="B38" s="806" t="s">
        <v>237</v>
      </c>
      <c r="C38" s="806" t="s">
        <v>442</v>
      </c>
      <c r="D38" s="807" t="s">
        <v>945</v>
      </c>
      <c r="E38" s="804">
        <v>84709000</v>
      </c>
      <c r="F38" s="804">
        <v>84709000</v>
      </c>
      <c r="G38" s="804">
        <v>0</v>
      </c>
      <c r="H38" s="804">
        <v>0</v>
      </c>
      <c r="I38" s="805">
        <v>0</v>
      </c>
    </row>
    <row r="39" spans="1:9">
      <c r="A39" s="806" t="s">
        <v>2470</v>
      </c>
      <c r="B39" s="806" t="s">
        <v>237</v>
      </c>
      <c r="C39" s="806" t="s">
        <v>442</v>
      </c>
      <c r="D39" s="807" t="s">
        <v>727</v>
      </c>
      <c r="E39" s="804">
        <v>10720260000</v>
      </c>
      <c r="F39" s="804">
        <v>10720260000</v>
      </c>
      <c r="G39" s="804">
        <v>0</v>
      </c>
      <c r="H39" s="804">
        <v>0</v>
      </c>
      <c r="I39" s="805">
        <v>0</v>
      </c>
    </row>
    <row r="40" spans="1:9">
      <c r="A40" s="806" t="s">
        <v>2470</v>
      </c>
      <c r="B40" s="806" t="s">
        <v>237</v>
      </c>
      <c r="C40" s="1401" t="s">
        <v>443</v>
      </c>
      <c r="D40" s="1402"/>
      <c r="E40" s="804">
        <v>7780415000</v>
      </c>
      <c r="F40" s="804">
        <v>7780415000</v>
      </c>
      <c r="G40" s="804">
        <v>0</v>
      </c>
      <c r="H40" s="804">
        <v>0</v>
      </c>
      <c r="I40" s="805">
        <v>0</v>
      </c>
    </row>
    <row r="41" spans="1:9">
      <c r="A41" s="806" t="s">
        <v>2470</v>
      </c>
      <c r="B41" s="806" t="s">
        <v>237</v>
      </c>
      <c r="C41" s="806" t="s">
        <v>443</v>
      </c>
      <c r="D41" s="807" t="s">
        <v>1568</v>
      </c>
      <c r="E41" s="804">
        <v>7780415000</v>
      </c>
      <c r="F41" s="804">
        <v>7780415000</v>
      </c>
      <c r="G41" s="804">
        <v>0</v>
      </c>
      <c r="H41" s="804">
        <v>0</v>
      </c>
      <c r="I41" s="805">
        <v>0</v>
      </c>
    </row>
    <row r="42" spans="1:9">
      <c r="A42" s="806" t="s">
        <v>2470</v>
      </c>
      <c r="B42" s="806" t="s">
        <v>237</v>
      </c>
      <c r="C42" s="1401" t="s">
        <v>445</v>
      </c>
      <c r="D42" s="1402"/>
      <c r="E42" s="804">
        <v>1000000</v>
      </c>
      <c r="F42" s="804">
        <v>0</v>
      </c>
      <c r="G42" s="804">
        <v>1000000</v>
      </c>
      <c r="H42" s="804">
        <v>0</v>
      </c>
      <c r="I42" s="805">
        <v>0</v>
      </c>
    </row>
    <row r="43" spans="1:9">
      <c r="A43" s="806" t="s">
        <v>2470</v>
      </c>
      <c r="B43" s="806" t="s">
        <v>237</v>
      </c>
      <c r="C43" s="806" t="s">
        <v>445</v>
      </c>
      <c r="D43" s="807" t="s">
        <v>746</v>
      </c>
      <c r="E43" s="804">
        <v>1000000</v>
      </c>
      <c r="F43" s="804">
        <v>0</v>
      </c>
      <c r="G43" s="804">
        <v>1000000</v>
      </c>
      <c r="H43" s="804">
        <v>0</v>
      </c>
      <c r="I43" s="805">
        <v>0</v>
      </c>
    </row>
    <row r="44" spans="1:9">
      <c r="A44" s="806" t="s">
        <v>2470</v>
      </c>
      <c r="B44" s="806" t="s">
        <v>237</v>
      </c>
      <c r="C44" s="1401" t="s">
        <v>238</v>
      </c>
      <c r="D44" s="1402"/>
      <c r="E44" s="804">
        <v>32175196207</v>
      </c>
      <c r="F44" s="804">
        <v>32175196207</v>
      </c>
      <c r="G44" s="804">
        <v>0</v>
      </c>
      <c r="H44" s="804">
        <v>0</v>
      </c>
      <c r="I44" s="805">
        <v>0</v>
      </c>
    </row>
    <row r="45" spans="1:9">
      <c r="A45" s="806" t="s">
        <v>2470</v>
      </c>
      <c r="B45" s="806" t="s">
        <v>237</v>
      </c>
      <c r="C45" s="806" t="s">
        <v>238</v>
      </c>
      <c r="D45" s="807" t="s">
        <v>239</v>
      </c>
      <c r="E45" s="804">
        <v>28882061057</v>
      </c>
      <c r="F45" s="804">
        <v>28882061057</v>
      </c>
      <c r="G45" s="804">
        <v>0</v>
      </c>
      <c r="H45" s="804">
        <v>0</v>
      </c>
      <c r="I45" s="805">
        <v>0</v>
      </c>
    </row>
    <row r="46" spans="1:9">
      <c r="A46" s="806" t="s">
        <v>2470</v>
      </c>
      <c r="B46" s="806" t="s">
        <v>237</v>
      </c>
      <c r="C46" s="806" t="s">
        <v>238</v>
      </c>
      <c r="D46" s="807" t="s">
        <v>354</v>
      </c>
      <c r="E46" s="804">
        <v>100500000</v>
      </c>
      <c r="F46" s="804">
        <v>100500000</v>
      </c>
      <c r="G46" s="804">
        <v>0</v>
      </c>
      <c r="H46" s="804">
        <v>0</v>
      </c>
      <c r="I46" s="805">
        <v>0</v>
      </c>
    </row>
    <row r="47" spans="1:9">
      <c r="A47" s="806" t="s">
        <v>2470</v>
      </c>
      <c r="B47" s="806" t="s">
        <v>237</v>
      </c>
      <c r="C47" s="806" t="s">
        <v>238</v>
      </c>
      <c r="D47" s="807" t="s">
        <v>240</v>
      </c>
      <c r="E47" s="804">
        <v>2200221650</v>
      </c>
      <c r="F47" s="804">
        <v>2200221650</v>
      </c>
      <c r="G47" s="804">
        <v>0</v>
      </c>
      <c r="H47" s="804">
        <v>0</v>
      </c>
      <c r="I47" s="805">
        <v>0</v>
      </c>
    </row>
    <row r="48" spans="1:9">
      <c r="A48" s="806" t="s">
        <v>2470</v>
      </c>
      <c r="B48" s="806" t="s">
        <v>237</v>
      </c>
      <c r="C48" s="806" t="s">
        <v>238</v>
      </c>
      <c r="D48" s="807" t="s">
        <v>973</v>
      </c>
      <c r="E48" s="804">
        <v>16750000</v>
      </c>
      <c r="F48" s="804">
        <v>16750000</v>
      </c>
      <c r="G48" s="804">
        <v>0</v>
      </c>
      <c r="H48" s="804">
        <v>0</v>
      </c>
      <c r="I48" s="805">
        <v>0</v>
      </c>
    </row>
    <row r="49" spans="1:9">
      <c r="A49" s="806" t="s">
        <v>2470</v>
      </c>
      <c r="B49" s="806" t="s">
        <v>237</v>
      </c>
      <c r="C49" s="806" t="s">
        <v>238</v>
      </c>
      <c r="D49" s="807" t="s">
        <v>974</v>
      </c>
      <c r="E49" s="804">
        <v>172500000</v>
      </c>
      <c r="F49" s="804">
        <v>172500000</v>
      </c>
      <c r="G49" s="804">
        <v>0</v>
      </c>
      <c r="H49" s="804">
        <v>0</v>
      </c>
      <c r="I49" s="805">
        <v>0</v>
      </c>
    </row>
    <row r="50" spans="1:9">
      <c r="A50" s="806" t="s">
        <v>2470</v>
      </c>
      <c r="B50" s="806" t="s">
        <v>237</v>
      </c>
      <c r="C50" s="806" t="s">
        <v>238</v>
      </c>
      <c r="D50" s="807" t="s">
        <v>241</v>
      </c>
      <c r="E50" s="804">
        <v>803163500</v>
      </c>
      <c r="F50" s="804">
        <v>803163500</v>
      </c>
      <c r="G50" s="804">
        <v>0</v>
      </c>
      <c r="H50" s="804">
        <v>0</v>
      </c>
      <c r="I50" s="805">
        <v>0</v>
      </c>
    </row>
    <row r="51" spans="1:9">
      <c r="A51" s="806" t="s">
        <v>2470</v>
      </c>
      <c r="B51" s="806" t="s">
        <v>237</v>
      </c>
      <c r="C51" s="1401" t="s">
        <v>245</v>
      </c>
      <c r="D51" s="1402"/>
      <c r="E51" s="804">
        <v>2278671502</v>
      </c>
      <c r="F51" s="804">
        <v>2278671502</v>
      </c>
      <c r="G51" s="804">
        <v>0</v>
      </c>
      <c r="H51" s="804">
        <v>0</v>
      </c>
      <c r="I51" s="805">
        <v>0</v>
      </c>
    </row>
    <row r="52" spans="1:9">
      <c r="A52" s="806" t="s">
        <v>2470</v>
      </c>
      <c r="B52" s="806" t="s">
        <v>237</v>
      </c>
      <c r="C52" s="806" t="s">
        <v>245</v>
      </c>
      <c r="D52" s="807" t="s">
        <v>2048</v>
      </c>
      <c r="E52" s="804">
        <v>5000000</v>
      </c>
      <c r="F52" s="804">
        <v>5000000</v>
      </c>
      <c r="G52" s="804">
        <v>0</v>
      </c>
      <c r="H52" s="804">
        <v>0</v>
      </c>
      <c r="I52" s="805">
        <v>0</v>
      </c>
    </row>
    <row r="53" spans="1:9">
      <c r="A53" s="806" t="s">
        <v>2470</v>
      </c>
      <c r="B53" s="806" t="s">
        <v>237</v>
      </c>
      <c r="C53" s="806" t="s">
        <v>245</v>
      </c>
      <c r="D53" s="807" t="s">
        <v>947</v>
      </c>
      <c r="E53" s="804">
        <v>2273671502</v>
      </c>
      <c r="F53" s="804">
        <v>2273671502</v>
      </c>
      <c r="G53" s="804">
        <v>0</v>
      </c>
      <c r="H53" s="804">
        <v>0</v>
      </c>
      <c r="I53" s="805">
        <v>0</v>
      </c>
    </row>
    <row r="54" spans="1:9">
      <c r="A54" s="806" t="s">
        <v>2470</v>
      </c>
      <c r="B54" s="806" t="s">
        <v>237</v>
      </c>
      <c r="C54" s="1401" t="s">
        <v>436</v>
      </c>
      <c r="D54" s="1402"/>
      <c r="E54" s="804">
        <v>370032881</v>
      </c>
      <c r="F54" s="804">
        <v>369704473</v>
      </c>
      <c r="G54" s="804">
        <v>0</v>
      </c>
      <c r="H54" s="804">
        <v>328408</v>
      </c>
      <c r="I54" s="805">
        <v>0</v>
      </c>
    </row>
    <row r="55" spans="1:9">
      <c r="A55" s="806" t="s">
        <v>2470</v>
      </c>
      <c r="B55" s="806" t="s">
        <v>237</v>
      </c>
      <c r="C55" s="806" t="s">
        <v>436</v>
      </c>
      <c r="D55" s="807" t="s">
        <v>39</v>
      </c>
      <c r="E55" s="804">
        <v>346448100</v>
      </c>
      <c r="F55" s="804">
        <v>346448100</v>
      </c>
      <c r="G55" s="804">
        <v>0</v>
      </c>
      <c r="H55" s="804">
        <v>0</v>
      </c>
      <c r="I55" s="805">
        <v>0</v>
      </c>
    </row>
    <row r="56" spans="1:9">
      <c r="A56" s="806" t="s">
        <v>2470</v>
      </c>
      <c r="B56" s="806" t="s">
        <v>237</v>
      </c>
      <c r="C56" s="806" t="s">
        <v>436</v>
      </c>
      <c r="D56" s="807" t="s">
        <v>951</v>
      </c>
      <c r="E56" s="804">
        <v>323573</v>
      </c>
      <c r="F56" s="804">
        <v>323573</v>
      </c>
      <c r="G56" s="804">
        <v>0</v>
      </c>
      <c r="H56" s="804">
        <v>0</v>
      </c>
      <c r="I56" s="805">
        <v>0</v>
      </c>
    </row>
    <row r="57" spans="1:9">
      <c r="A57" s="806" t="s">
        <v>2470</v>
      </c>
      <c r="B57" s="806" t="s">
        <v>237</v>
      </c>
      <c r="C57" s="806" t="s">
        <v>436</v>
      </c>
      <c r="D57" s="807" t="s">
        <v>735</v>
      </c>
      <c r="E57" s="804">
        <v>328408</v>
      </c>
      <c r="F57" s="804">
        <v>0</v>
      </c>
      <c r="G57" s="804">
        <v>0</v>
      </c>
      <c r="H57" s="804">
        <v>328408</v>
      </c>
      <c r="I57" s="805">
        <v>0</v>
      </c>
    </row>
    <row r="58" spans="1:9">
      <c r="A58" s="806" t="s">
        <v>2470</v>
      </c>
      <c r="B58" s="806" t="s">
        <v>237</v>
      </c>
      <c r="C58" s="806" t="s">
        <v>436</v>
      </c>
      <c r="D58" s="807" t="s">
        <v>40</v>
      </c>
      <c r="E58" s="804">
        <v>22932800</v>
      </c>
      <c r="F58" s="804">
        <v>22932800</v>
      </c>
      <c r="G58" s="804">
        <v>0</v>
      </c>
      <c r="H58" s="804">
        <v>0</v>
      </c>
      <c r="I58" s="805">
        <v>0</v>
      </c>
    </row>
    <row r="59" spans="1:9">
      <c r="A59" s="806" t="s">
        <v>2470</v>
      </c>
      <c r="B59" s="1401" t="s">
        <v>25</v>
      </c>
      <c r="C59" s="1402"/>
      <c r="D59" s="1402"/>
      <c r="E59" s="804">
        <v>5823699638</v>
      </c>
      <c r="F59" s="804">
        <v>765151000</v>
      </c>
      <c r="G59" s="804">
        <v>4025217359</v>
      </c>
      <c r="H59" s="804">
        <v>1000261945</v>
      </c>
      <c r="I59" s="805">
        <v>33069334</v>
      </c>
    </row>
    <row r="60" spans="1:9">
      <c r="A60" s="806" t="s">
        <v>2470</v>
      </c>
      <c r="B60" s="806" t="s">
        <v>25</v>
      </c>
      <c r="C60" s="1401" t="s">
        <v>427</v>
      </c>
      <c r="D60" s="1402"/>
      <c r="E60" s="804">
        <v>47241901</v>
      </c>
      <c r="F60" s="804">
        <v>0</v>
      </c>
      <c r="G60" s="804">
        <v>0</v>
      </c>
      <c r="H60" s="804">
        <v>14172567</v>
      </c>
      <c r="I60" s="805">
        <v>33069334</v>
      </c>
    </row>
    <row r="61" spans="1:9">
      <c r="A61" s="806" t="s">
        <v>2470</v>
      </c>
      <c r="B61" s="806" t="s">
        <v>25</v>
      </c>
      <c r="C61" s="806" t="s">
        <v>427</v>
      </c>
      <c r="D61" s="807" t="s">
        <v>308</v>
      </c>
      <c r="E61" s="804">
        <v>97173</v>
      </c>
      <c r="F61" s="804">
        <v>0</v>
      </c>
      <c r="G61" s="804">
        <v>0</v>
      </c>
      <c r="H61" s="804">
        <v>29151</v>
      </c>
      <c r="I61" s="805">
        <v>68022</v>
      </c>
    </row>
    <row r="62" spans="1:9">
      <c r="A62" s="806" t="s">
        <v>2470</v>
      </c>
      <c r="B62" s="806" t="s">
        <v>25</v>
      </c>
      <c r="C62" s="806" t="s">
        <v>427</v>
      </c>
      <c r="D62" s="807" t="s">
        <v>429</v>
      </c>
      <c r="E62" s="804">
        <v>47144728</v>
      </c>
      <c r="F62" s="804">
        <v>0</v>
      </c>
      <c r="G62" s="804">
        <v>0</v>
      </c>
      <c r="H62" s="804">
        <v>14143416</v>
      </c>
      <c r="I62" s="805">
        <v>33001312</v>
      </c>
    </row>
    <row r="63" spans="1:9">
      <c r="A63" s="806" t="s">
        <v>2470</v>
      </c>
      <c r="B63" s="806" t="s">
        <v>25</v>
      </c>
      <c r="C63" s="1401" t="s">
        <v>430</v>
      </c>
      <c r="D63" s="1402"/>
      <c r="E63" s="804">
        <v>2981547230</v>
      </c>
      <c r="F63" s="804">
        <v>0</v>
      </c>
      <c r="G63" s="804">
        <v>2981547230</v>
      </c>
      <c r="H63" s="804">
        <v>0</v>
      </c>
      <c r="I63" s="805">
        <v>0</v>
      </c>
    </row>
    <row r="64" spans="1:9">
      <c r="A64" s="806" t="s">
        <v>2470</v>
      </c>
      <c r="B64" s="806" t="s">
        <v>25</v>
      </c>
      <c r="C64" s="806" t="s">
        <v>430</v>
      </c>
      <c r="D64" s="807" t="s">
        <v>432</v>
      </c>
      <c r="E64" s="804">
        <v>2981547230</v>
      </c>
      <c r="F64" s="804">
        <v>0</v>
      </c>
      <c r="G64" s="804">
        <v>2981547230</v>
      </c>
      <c r="H64" s="804">
        <v>0</v>
      </c>
      <c r="I64" s="805">
        <v>0</v>
      </c>
    </row>
    <row r="65" spans="1:9">
      <c r="A65" s="806" t="s">
        <v>2470</v>
      </c>
      <c r="B65" s="806" t="s">
        <v>25</v>
      </c>
      <c r="C65" s="1401" t="s">
        <v>442</v>
      </c>
      <c r="D65" s="1402"/>
      <c r="E65" s="804">
        <v>12326000</v>
      </c>
      <c r="F65" s="804">
        <v>12326000</v>
      </c>
      <c r="G65" s="804">
        <v>0</v>
      </c>
      <c r="H65" s="804">
        <v>0</v>
      </c>
      <c r="I65" s="805">
        <v>0</v>
      </c>
    </row>
    <row r="66" spans="1:9">
      <c r="A66" s="806" t="s">
        <v>2470</v>
      </c>
      <c r="B66" s="806" t="s">
        <v>25</v>
      </c>
      <c r="C66" s="806" t="s">
        <v>442</v>
      </c>
      <c r="D66" s="807" t="s">
        <v>944</v>
      </c>
      <c r="E66" s="804">
        <v>12326000</v>
      </c>
      <c r="F66" s="804">
        <v>12326000</v>
      </c>
      <c r="G66" s="804">
        <v>0</v>
      </c>
      <c r="H66" s="804">
        <v>0</v>
      </c>
      <c r="I66" s="805">
        <v>0</v>
      </c>
    </row>
    <row r="67" spans="1:9">
      <c r="A67" s="806" t="s">
        <v>2470</v>
      </c>
      <c r="B67" s="806" t="s">
        <v>25</v>
      </c>
      <c r="C67" s="1401" t="s">
        <v>445</v>
      </c>
      <c r="D67" s="1402"/>
      <c r="E67" s="804">
        <v>3000000</v>
      </c>
      <c r="F67" s="804">
        <v>0</v>
      </c>
      <c r="G67" s="804">
        <v>2000000</v>
      </c>
      <c r="H67" s="804">
        <v>1000000</v>
      </c>
      <c r="I67" s="805">
        <v>0</v>
      </c>
    </row>
    <row r="68" spans="1:9">
      <c r="A68" s="806" t="s">
        <v>2470</v>
      </c>
      <c r="B68" s="806" t="s">
        <v>25</v>
      </c>
      <c r="C68" s="806" t="s">
        <v>445</v>
      </c>
      <c r="D68" s="807" t="s">
        <v>746</v>
      </c>
      <c r="E68" s="804">
        <v>3000000</v>
      </c>
      <c r="F68" s="804">
        <v>0</v>
      </c>
      <c r="G68" s="804">
        <v>2000000</v>
      </c>
      <c r="H68" s="804">
        <v>1000000</v>
      </c>
      <c r="I68" s="805">
        <v>0</v>
      </c>
    </row>
    <row r="69" spans="1:9">
      <c r="A69" s="806" t="s">
        <v>2470</v>
      </c>
      <c r="B69" s="806" t="s">
        <v>25</v>
      </c>
      <c r="C69" s="1401" t="s">
        <v>950</v>
      </c>
      <c r="D69" s="1402"/>
      <c r="E69" s="804">
        <v>6300000</v>
      </c>
      <c r="F69" s="804">
        <v>6300000</v>
      </c>
      <c r="G69" s="804">
        <v>0</v>
      </c>
      <c r="H69" s="804">
        <v>0</v>
      </c>
      <c r="I69" s="805">
        <v>0</v>
      </c>
    </row>
    <row r="70" spans="1:9">
      <c r="A70" s="806" t="s">
        <v>2470</v>
      </c>
      <c r="B70" s="806" t="s">
        <v>25</v>
      </c>
      <c r="C70" s="806" t="s">
        <v>950</v>
      </c>
      <c r="D70" s="807" t="s">
        <v>958</v>
      </c>
      <c r="E70" s="804">
        <v>6300000</v>
      </c>
      <c r="F70" s="804">
        <v>6300000</v>
      </c>
      <c r="G70" s="804">
        <v>0</v>
      </c>
      <c r="H70" s="804">
        <v>0</v>
      </c>
      <c r="I70" s="805">
        <v>0</v>
      </c>
    </row>
    <row r="71" spans="1:9">
      <c r="A71" s="806" t="s">
        <v>2470</v>
      </c>
      <c r="B71" s="806" t="s">
        <v>25</v>
      </c>
      <c r="C71" s="1401" t="s">
        <v>248</v>
      </c>
      <c r="D71" s="1402"/>
      <c r="E71" s="804">
        <v>1839963736</v>
      </c>
      <c r="F71" s="804">
        <v>0</v>
      </c>
      <c r="G71" s="804">
        <v>919981867</v>
      </c>
      <c r="H71" s="804">
        <v>919981869</v>
      </c>
      <c r="I71" s="805">
        <v>0</v>
      </c>
    </row>
    <row r="72" spans="1:9">
      <c r="A72" s="806" t="s">
        <v>2470</v>
      </c>
      <c r="B72" s="806" t="s">
        <v>25</v>
      </c>
      <c r="C72" s="806" t="s">
        <v>248</v>
      </c>
      <c r="D72" s="807" t="s">
        <v>249</v>
      </c>
      <c r="E72" s="804">
        <v>1839963736</v>
      </c>
      <c r="F72" s="804">
        <v>0</v>
      </c>
      <c r="G72" s="804">
        <v>919981867</v>
      </c>
      <c r="H72" s="804">
        <v>919981869</v>
      </c>
      <c r="I72" s="805">
        <v>0</v>
      </c>
    </row>
    <row r="73" spans="1:9">
      <c r="A73" s="806" t="s">
        <v>2470</v>
      </c>
      <c r="B73" s="806" t="s">
        <v>25</v>
      </c>
      <c r="C73" s="1401" t="s">
        <v>238</v>
      </c>
      <c r="D73" s="1402"/>
      <c r="E73" s="804">
        <v>746525000</v>
      </c>
      <c r="F73" s="804">
        <v>746525000</v>
      </c>
      <c r="G73" s="804">
        <v>0</v>
      </c>
      <c r="H73" s="804">
        <v>0</v>
      </c>
      <c r="I73" s="805">
        <v>0</v>
      </c>
    </row>
    <row r="74" spans="1:9">
      <c r="A74" s="806" t="s">
        <v>2470</v>
      </c>
      <c r="B74" s="806" t="s">
        <v>25</v>
      </c>
      <c r="C74" s="806" t="s">
        <v>238</v>
      </c>
      <c r="D74" s="807" t="s">
        <v>240</v>
      </c>
      <c r="E74" s="804">
        <v>746525000</v>
      </c>
      <c r="F74" s="804">
        <v>746525000</v>
      </c>
      <c r="G74" s="804">
        <v>0</v>
      </c>
      <c r="H74" s="804">
        <v>0</v>
      </c>
      <c r="I74" s="805">
        <v>0</v>
      </c>
    </row>
    <row r="75" spans="1:9">
      <c r="A75" s="806" t="s">
        <v>2470</v>
      </c>
      <c r="B75" s="806" t="s">
        <v>25</v>
      </c>
      <c r="C75" s="1401" t="s">
        <v>436</v>
      </c>
      <c r="D75" s="1402"/>
      <c r="E75" s="804">
        <v>186795771</v>
      </c>
      <c r="F75" s="804">
        <v>0</v>
      </c>
      <c r="G75" s="804">
        <v>121688262</v>
      </c>
      <c r="H75" s="804">
        <v>65107509</v>
      </c>
      <c r="I75" s="805">
        <v>0</v>
      </c>
    </row>
    <row r="76" spans="1:9">
      <c r="A76" s="806" t="s">
        <v>2470</v>
      </c>
      <c r="B76" s="806" t="s">
        <v>25</v>
      </c>
      <c r="C76" s="806" t="s">
        <v>436</v>
      </c>
      <c r="D76" s="807" t="s">
        <v>747</v>
      </c>
      <c r="E76" s="804">
        <v>24027000</v>
      </c>
      <c r="F76" s="804">
        <v>0</v>
      </c>
      <c r="G76" s="804">
        <v>24027000</v>
      </c>
      <c r="H76" s="804">
        <v>0</v>
      </c>
      <c r="I76" s="805">
        <v>0</v>
      </c>
    </row>
    <row r="77" spans="1:9">
      <c r="A77" s="806" t="s">
        <v>2470</v>
      </c>
      <c r="B77" s="806" t="s">
        <v>25</v>
      </c>
      <c r="C77" s="806" t="s">
        <v>436</v>
      </c>
      <c r="D77" s="807" t="s">
        <v>735</v>
      </c>
      <c r="E77" s="804">
        <v>162768771</v>
      </c>
      <c r="F77" s="804">
        <v>0</v>
      </c>
      <c r="G77" s="804">
        <v>97661262</v>
      </c>
      <c r="H77" s="804">
        <v>65107509</v>
      </c>
      <c r="I77" s="805">
        <v>0</v>
      </c>
    </row>
    <row r="78" spans="1:9">
      <c r="A78" s="806" t="s">
        <v>2470</v>
      </c>
      <c r="B78" s="1401" t="s">
        <v>30</v>
      </c>
      <c r="C78" s="1402"/>
      <c r="D78" s="1402"/>
      <c r="E78" s="804">
        <v>12567379747</v>
      </c>
      <c r="F78" s="804">
        <v>12562974080</v>
      </c>
      <c r="G78" s="804">
        <v>4405667</v>
      </c>
      <c r="H78" s="804">
        <v>0</v>
      </c>
      <c r="I78" s="805">
        <v>0</v>
      </c>
    </row>
    <row r="79" spans="1:9">
      <c r="A79" s="806" t="s">
        <v>2470</v>
      </c>
      <c r="B79" s="806" t="s">
        <v>30</v>
      </c>
      <c r="C79" s="1401" t="s">
        <v>438</v>
      </c>
      <c r="D79" s="1402"/>
      <c r="E79" s="804">
        <v>738767</v>
      </c>
      <c r="F79" s="804">
        <v>0</v>
      </c>
      <c r="G79" s="804">
        <v>738767</v>
      </c>
      <c r="H79" s="804">
        <v>0</v>
      </c>
      <c r="I79" s="805">
        <v>0</v>
      </c>
    </row>
    <row r="80" spans="1:9">
      <c r="A80" s="806" t="s">
        <v>2470</v>
      </c>
      <c r="B80" s="806" t="s">
        <v>30</v>
      </c>
      <c r="C80" s="806" t="s">
        <v>438</v>
      </c>
      <c r="D80" s="807" t="s">
        <v>439</v>
      </c>
      <c r="E80" s="804">
        <v>738767</v>
      </c>
      <c r="F80" s="804">
        <v>0</v>
      </c>
      <c r="G80" s="804">
        <v>738767</v>
      </c>
      <c r="H80" s="804">
        <v>0</v>
      </c>
      <c r="I80" s="805">
        <v>0</v>
      </c>
    </row>
    <row r="81" spans="1:9">
      <c r="A81" s="806" t="s">
        <v>2470</v>
      </c>
      <c r="B81" s="806" t="s">
        <v>30</v>
      </c>
      <c r="C81" s="1401" t="s">
        <v>427</v>
      </c>
      <c r="D81" s="1402"/>
      <c r="E81" s="804">
        <v>0</v>
      </c>
      <c r="F81" s="804">
        <v>0</v>
      </c>
      <c r="G81" s="804">
        <v>0</v>
      </c>
      <c r="H81" s="804">
        <v>0</v>
      </c>
      <c r="I81" s="805">
        <v>0</v>
      </c>
    </row>
    <row r="82" spans="1:9">
      <c r="A82" s="806" t="s">
        <v>2470</v>
      </c>
      <c r="B82" s="806" t="s">
        <v>30</v>
      </c>
      <c r="C82" s="806" t="s">
        <v>427</v>
      </c>
      <c r="D82" s="807" t="s">
        <v>429</v>
      </c>
      <c r="E82" s="804">
        <v>0</v>
      </c>
      <c r="F82" s="804">
        <v>0</v>
      </c>
      <c r="G82" s="804">
        <v>0</v>
      </c>
      <c r="H82" s="804">
        <v>0</v>
      </c>
      <c r="I82" s="805">
        <v>0</v>
      </c>
    </row>
    <row r="83" spans="1:9">
      <c r="A83" s="806" t="s">
        <v>2470</v>
      </c>
      <c r="B83" s="806" t="s">
        <v>30</v>
      </c>
      <c r="C83" s="1401" t="s">
        <v>242</v>
      </c>
      <c r="D83" s="1402"/>
      <c r="E83" s="804">
        <v>4638144894</v>
      </c>
      <c r="F83" s="804">
        <v>4638144894</v>
      </c>
      <c r="G83" s="804">
        <v>0</v>
      </c>
      <c r="H83" s="804">
        <v>0</v>
      </c>
      <c r="I83" s="805">
        <v>0</v>
      </c>
    </row>
    <row r="84" spans="1:9">
      <c r="A84" s="806" t="s">
        <v>2470</v>
      </c>
      <c r="B84" s="806" t="s">
        <v>30</v>
      </c>
      <c r="C84" s="806" t="s">
        <v>242</v>
      </c>
      <c r="D84" s="807" t="s">
        <v>243</v>
      </c>
      <c r="E84" s="804">
        <v>4047352370</v>
      </c>
      <c r="F84" s="804">
        <v>4047352370</v>
      </c>
      <c r="G84" s="804">
        <v>0</v>
      </c>
      <c r="H84" s="804">
        <v>0</v>
      </c>
      <c r="I84" s="805">
        <v>0</v>
      </c>
    </row>
    <row r="85" spans="1:9">
      <c r="A85" s="806" t="s">
        <v>2470</v>
      </c>
      <c r="B85" s="806" t="s">
        <v>30</v>
      </c>
      <c r="C85" s="806" t="s">
        <v>242</v>
      </c>
      <c r="D85" s="807" t="s">
        <v>244</v>
      </c>
      <c r="E85" s="804">
        <v>590792524</v>
      </c>
      <c r="F85" s="804">
        <v>590792524</v>
      </c>
      <c r="G85" s="804">
        <v>0</v>
      </c>
      <c r="H85" s="804">
        <v>0</v>
      </c>
      <c r="I85" s="805">
        <v>0</v>
      </c>
    </row>
    <row r="86" spans="1:9">
      <c r="A86" s="806" t="s">
        <v>2470</v>
      </c>
      <c r="B86" s="806" t="s">
        <v>30</v>
      </c>
      <c r="C86" s="1401" t="s">
        <v>445</v>
      </c>
      <c r="D86" s="1402"/>
      <c r="E86" s="804">
        <v>3000000</v>
      </c>
      <c r="F86" s="804">
        <v>0</v>
      </c>
      <c r="G86" s="804">
        <v>3000000</v>
      </c>
      <c r="H86" s="804">
        <v>0</v>
      </c>
      <c r="I86" s="805">
        <v>0</v>
      </c>
    </row>
    <row r="87" spans="1:9">
      <c r="A87" s="806" t="s">
        <v>2470</v>
      </c>
      <c r="B87" s="806" t="s">
        <v>30</v>
      </c>
      <c r="C87" s="806" t="s">
        <v>445</v>
      </c>
      <c r="D87" s="807" t="s">
        <v>744</v>
      </c>
      <c r="E87" s="804">
        <v>3000000</v>
      </c>
      <c r="F87" s="804">
        <v>0</v>
      </c>
      <c r="G87" s="804">
        <v>3000000</v>
      </c>
      <c r="H87" s="804">
        <v>0</v>
      </c>
      <c r="I87" s="805">
        <v>0</v>
      </c>
    </row>
    <row r="88" spans="1:9">
      <c r="A88" s="806" t="s">
        <v>2470</v>
      </c>
      <c r="B88" s="806" t="s">
        <v>30</v>
      </c>
      <c r="C88" s="1401" t="s">
        <v>248</v>
      </c>
      <c r="D88" s="1402"/>
      <c r="E88" s="804">
        <v>0</v>
      </c>
      <c r="F88" s="804">
        <v>0</v>
      </c>
      <c r="G88" s="804">
        <v>0</v>
      </c>
      <c r="H88" s="804">
        <v>0</v>
      </c>
      <c r="I88" s="805">
        <v>0</v>
      </c>
    </row>
    <row r="89" spans="1:9">
      <c r="A89" s="806" t="s">
        <v>2470</v>
      </c>
      <c r="B89" s="806" t="s">
        <v>30</v>
      </c>
      <c r="C89" s="806" t="s">
        <v>248</v>
      </c>
      <c r="D89" s="807" t="s">
        <v>249</v>
      </c>
      <c r="E89" s="804">
        <v>0</v>
      </c>
      <c r="F89" s="804">
        <v>0</v>
      </c>
      <c r="G89" s="804">
        <v>0</v>
      </c>
      <c r="H89" s="804">
        <v>0</v>
      </c>
      <c r="I89" s="805">
        <v>0</v>
      </c>
    </row>
    <row r="90" spans="1:9">
      <c r="A90" s="806" t="s">
        <v>2470</v>
      </c>
      <c r="B90" s="806" t="s">
        <v>30</v>
      </c>
      <c r="C90" s="1401" t="s">
        <v>238</v>
      </c>
      <c r="D90" s="1402"/>
      <c r="E90" s="804">
        <v>2811062663</v>
      </c>
      <c r="F90" s="804">
        <v>2811062663</v>
      </c>
      <c r="G90" s="804">
        <v>0</v>
      </c>
      <c r="H90" s="804">
        <v>0</v>
      </c>
      <c r="I90" s="805">
        <v>0</v>
      </c>
    </row>
    <row r="91" spans="1:9">
      <c r="A91" s="806" t="s">
        <v>2470</v>
      </c>
      <c r="B91" s="806" t="s">
        <v>30</v>
      </c>
      <c r="C91" s="806" t="s">
        <v>238</v>
      </c>
      <c r="D91" s="807" t="s">
        <v>941</v>
      </c>
      <c r="E91" s="804">
        <v>1687034663</v>
      </c>
      <c r="F91" s="804">
        <v>1687034663</v>
      </c>
      <c r="G91" s="804">
        <v>0</v>
      </c>
      <c r="H91" s="804">
        <v>0</v>
      </c>
      <c r="I91" s="805">
        <v>0</v>
      </c>
    </row>
    <row r="92" spans="1:9">
      <c r="A92" s="806" t="s">
        <v>2470</v>
      </c>
      <c r="B92" s="806" t="s">
        <v>30</v>
      </c>
      <c r="C92" s="806" t="s">
        <v>238</v>
      </c>
      <c r="D92" s="807" t="s">
        <v>435</v>
      </c>
      <c r="E92" s="804">
        <v>1800000</v>
      </c>
      <c r="F92" s="804">
        <v>1800000</v>
      </c>
      <c r="G92" s="804">
        <v>0</v>
      </c>
      <c r="H92" s="804">
        <v>0</v>
      </c>
      <c r="I92" s="805">
        <v>0</v>
      </c>
    </row>
    <row r="93" spans="1:9">
      <c r="A93" s="806" t="s">
        <v>2470</v>
      </c>
      <c r="B93" s="806" t="s">
        <v>30</v>
      </c>
      <c r="C93" s="806" t="s">
        <v>238</v>
      </c>
      <c r="D93" s="807" t="s">
        <v>949</v>
      </c>
      <c r="E93" s="804">
        <v>1122228000</v>
      </c>
      <c r="F93" s="804">
        <v>1122228000</v>
      </c>
      <c r="G93" s="804">
        <v>0</v>
      </c>
      <c r="H93" s="804">
        <v>0</v>
      </c>
      <c r="I93" s="805">
        <v>0</v>
      </c>
    </row>
    <row r="94" spans="1:9">
      <c r="A94" s="806" t="s">
        <v>2470</v>
      </c>
      <c r="B94" s="806" t="s">
        <v>30</v>
      </c>
      <c r="C94" s="1401" t="s">
        <v>245</v>
      </c>
      <c r="D94" s="1402"/>
      <c r="E94" s="804">
        <v>5060823827</v>
      </c>
      <c r="F94" s="804">
        <v>5060823827</v>
      </c>
      <c r="G94" s="804">
        <v>0</v>
      </c>
      <c r="H94" s="804">
        <v>0</v>
      </c>
      <c r="I94" s="805">
        <v>0</v>
      </c>
    </row>
    <row r="95" spans="1:9">
      <c r="A95" s="806" t="s">
        <v>2470</v>
      </c>
      <c r="B95" s="806" t="s">
        <v>30</v>
      </c>
      <c r="C95" s="806" t="s">
        <v>245</v>
      </c>
      <c r="D95" s="807" t="s">
        <v>246</v>
      </c>
      <c r="E95" s="804">
        <v>5060823827</v>
      </c>
      <c r="F95" s="804">
        <v>5060823827</v>
      </c>
      <c r="G95" s="804">
        <v>0</v>
      </c>
      <c r="H95" s="804">
        <v>0</v>
      </c>
      <c r="I95" s="805">
        <v>0</v>
      </c>
    </row>
    <row r="96" spans="1:9">
      <c r="A96" s="806" t="s">
        <v>2470</v>
      </c>
      <c r="B96" s="806" t="s">
        <v>30</v>
      </c>
      <c r="C96" s="1401" t="s">
        <v>436</v>
      </c>
      <c r="D96" s="1402"/>
      <c r="E96" s="804">
        <v>53609596</v>
      </c>
      <c r="F96" s="804">
        <v>52942696</v>
      </c>
      <c r="G96" s="804">
        <v>666900</v>
      </c>
      <c r="H96" s="804">
        <v>0</v>
      </c>
      <c r="I96" s="805">
        <v>0</v>
      </c>
    </row>
    <row r="97" spans="1:9">
      <c r="A97" s="806" t="s">
        <v>2470</v>
      </c>
      <c r="B97" s="806" t="s">
        <v>30</v>
      </c>
      <c r="C97" s="806" t="s">
        <v>436</v>
      </c>
      <c r="D97" s="807" t="s">
        <v>951</v>
      </c>
      <c r="E97" s="804">
        <v>751878</v>
      </c>
      <c r="F97" s="804">
        <v>751878</v>
      </c>
      <c r="G97" s="804">
        <v>0</v>
      </c>
      <c r="H97" s="804">
        <v>0</v>
      </c>
      <c r="I97" s="805">
        <v>0</v>
      </c>
    </row>
    <row r="98" spans="1:9">
      <c r="A98" s="806" t="s">
        <v>2470</v>
      </c>
      <c r="B98" s="806" t="s">
        <v>30</v>
      </c>
      <c r="C98" s="806" t="s">
        <v>436</v>
      </c>
      <c r="D98" s="807" t="s">
        <v>735</v>
      </c>
      <c r="E98" s="804">
        <v>666900</v>
      </c>
      <c r="F98" s="804">
        <v>0</v>
      </c>
      <c r="G98" s="804">
        <v>666900</v>
      </c>
      <c r="H98" s="804">
        <v>0</v>
      </c>
      <c r="I98" s="805">
        <v>0</v>
      </c>
    </row>
    <row r="99" spans="1:9">
      <c r="A99" s="806" t="s">
        <v>2470</v>
      </c>
      <c r="B99" s="806" t="s">
        <v>30</v>
      </c>
      <c r="C99" s="806" t="s">
        <v>436</v>
      </c>
      <c r="D99" s="807" t="s">
        <v>40</v>
      </c>
      <c r="E99" s="804">
        <v>52190818</v>
      </c>
      <c r="F99" s="804">
        <v>52190818</v>
      </c>
      <c r="G99" s="804">
        <v>0</v>
      </c>
      <c r="H99" s="804">
        <v>0</v>
      </c>
      <c r="I99" s="805">
        <v>0</v>
      </c>
    </row>
    <row r="100" spans="1:9">
      <c r="A100" s="806" t="s">
        <v>2470</v>
      </c>
      <c r="B100" s="1401" t="s">
        <v>72</v>
      </c>
      <c r="C100" s="1402"/>
      <c r="D100" s="1402"/>
      <c r="E100" s="804">
        <v>4404081980</v>
      </c>
      <c r="F100" s="804">
        <v>4404081980</v>
      </c>
      <c r="G100" s="804">
        <v>0</v>
      </c>
      <c r="H100" s="804">
        <v>0</v>
      </c>
      <c r="I100" s="805">
        <v>0</v>
      </c>
    </row>
    <row r="101" spans="1:9">
      <c r="A101" s="806" t="s">
        <v>2470</v>
      </c>
      <c r="B101" s="806" t="s">
        <v>72</v>
      </c>
      <c r="C101" s="1401" t="s">
        <v>430</v>
      </c>
      <c r="D101" s="1402"/>
      <c r="E101" s="804">
        <v>1704686280</v>
      </c>
      <c r="F101" s="804">
        <v>1704686280</v>
      </c>
      <c r="G101" s="804">
        <v>0</v>
      </c>
      <c r="H101" s="804">
        <v>0</v>
      </c>
      <c r="I101" s="805">
        <v>0</v>
      </c>
    </row>
    <row r="102" spans="1:9">
      <c r="A102" s="806" t="s">
        <v>2470</v>
      </c>
      <c r="B102" s="806" t="s">
        <v>72</v>
      </c>
      <c r="C102" s="806" t="s">
        <v>430</v>
      </c>
      <c r="D102" s="807" t="s">
        <v>994</v>
      </c>
      <c r="E102" s="804">
        <v>1704686280</v>
      </c>
      <c r="F102" s="804">
        <v>1704686280</v>
      </c>
      <c r="G102" s="804">
        <v>0</v>
      </c>
      <c r="H102" s="804">
        <v>0</v>
      </c>
      <c r="I102" s="805">
        <v>0</v>
      </c>
    </row>
    <row r="103" spans="1:9">
      <c r="A103" s="806" t="s">
        <v>2470</v>
      </c>
      <c r="B103" s="806" t="s">
        <v>72</v>
      </c>
      <c r="C103" s="1401" t="s">
        <v>238</v>
      </c>
      <c r="D103" s="1402"/>
      <c r="E103" s="804">
        <v>2198136000</v>
      </c>
      <c r="F103" s="804">
        <v>2198136000</v>
      </c>
      <c r="G103" s="804">
        <v>0</v>
      </c>
      <c r="H103" s="804">
        <v>0</v>
      </c>
      <c r="I103" s="805">
        <v>0</v>
      </c>
    </row>
    <row r="104" spans="1:9">
      <c r="A104" s="806" t="s">
        <v>2470</v>
      </c>
      <c r="B104" s="806" t="s">
        <v>72</v>
      </c>
      <c r="C104" s="806" t="s">
        <v>238</v>
      </c>
      <c r="D104" s="807" t="s">
        <v>973</v>
      </c>
      <c r="E104" s="804">
        <v>183700000</v>
      </c>
      <c r="F104" s="804">
        <v>183700000</v>
      </c>
      <c r="G104" s="804">
        <v>0</v>
      </c>
      <c r="H104" s="804">
        <v>0</v>
      </c>
      <c r="I104" s="805">
        <v>0</v>
      </c>
    </row>
    <row r="105" spans="1:9">
      <c r="A105" s="806" t="s">
        <v>2470</v>
      </c>
      <c r="B105" s="806" t="s">
        <v>72</v>
      </c>
      <c r="C105" s="806" t="s">
        <v>238</v>
      </c>
      <c r="D105" s="807" t="s">
        <v>974</v>
      </c>
      <c r="E105" s="804">
        <v>78266000</v>
      </c>
      <c r="F105" s="804">
        <v>78266000</v>
      </c>
      <c r="G105" s="804">
        <v>0</v>
      </c>
      <c r="H105" s="804">
        <v>0</v>
      </c>
      <c r="I105" s="805">
        <v>0</v>
      </c>
    </row>
    <row r="106" spans="1:9">
      <c r="A106" s="806" t="s">
        <v>2470</v>
      </c>
      <c r="B106" s="806" t="s">
        <v>72</v>
      </c>
      <c r="C106" s="806" t="s">
        <v>238</v>
      </c>
      <c r="D106" s="807" t="s">
        <v>2049</v>
      </c>
      <c r="E106" s="804">
        <v>1936170000</v>
      </c>
      <c r="F106" s="804">
        <v>1936170000</v>
      </c>
      <c r="G106" s="804">
        <v>0</v>
      </c>
      <c r="H106" s="804">
        <v>0</v>
      </c>
      <c r="I106" s="805">
        <v>0</v>
      </c>
    </row>
    <row r="107" spans="1:9">
      <c r="A107" s="806" t="s">
        <v>2470</v>
      </c>
      <c r="B107" s="806" t="s">
        <v>72</v>
      </c>
      <c r="C107" s="1401" t="s">
        <v>245</v>
      </c>
      <c r="D107" s="1402"/>
      <c r="E107" s="804">
        <v>425784700</v>
      </c>
      <c r="F107" s="804">
        <v>425784700</v>
      </c>
      <c r="G107" s="804">
        <v>0</v>
      </c>
      <c r="H107" s="804">
        <v>0</v>
      </c>
      <c r="I107" s="805">
        <v>0</v>
      </c>
    </row>
    <row r="108" spans="1:9">
      <c r="A108" s="806" t="s">
        <v>2470</v>
      </c>
      <c r="B108" s="806" t="s">
        <v>72</v>
      </c>
      <c r="C108" s="806" t="s">
        <v>245</v>
      </c>
      <c r="D108" s="807" t="s">
        <v>947</v>
      </c>
      <c r="E108" s="804">
        <v>425784700</v>
      </c>
      <c r="F108" s="804">
        <v>425784700</v>
      </c>
      <c r="G108" s="804">
        <v>0</v>
      </c>
      <c r="H108" s="804">
        <v>0</v>
      </c>
      <c r="I108" s="805">
        <v>0</v>
      </c>
    </row>
    <row r="109" spans="1:9">
      <c r="A109" s="806" t="s">
        <v>2470</v>
      </c>
      <c r="B109" s="806" t="s">
        <v>72</v>
      </c>
      <c r="C109" s="1401" t="s">
        <v>436</v>
      </c>
      <c r="D109" s="1402"/>
      <c r="E109" s="804">
        <v>75475000</v>
      </c>
      <c r="F109" s="804">
        <v>75475000</v>
      </c>
      <c r="G109" s="804">
        <v>0</v>
      </c>
      <c r="H109" s="804">
        <v>0</v>
      </c>
      <c r="I109" s="805">
        <v>0</v>
      </c>
    </row>
    <row r="110" spans="1:9">
      <c r="A110" s="806" t="s">
        <v>2470</v>
      </c>
      <c r="B110" s="806" t="s">
        <v>72</v>
      </c>
      <c r="C110" s="806" t="s">
        <v>436</v>
      </c>
      <c r="D110" s="807" t="s">
        <v>2001</v>
      </c>
      <c r="E110" s="804">
        <v>75475000</v>
      </c>
      <c r="F110" s="804">
        <v>75475000</v>
      </c>
      <c r="G110" s="804">
        <v>0</v>
      </c>
      <c r="H110" s="804">
        <v>0</v>
      </c>
      <c r="I110" s="805">
        <v>0</v>
      </c>
    </row>
    <row r="111" spans="1:9">
      <c r="A111" s="806" t="s">
        <v>2470</v>
      </c>
      <c r="B111" s="1401" t="s">
        <v>301</v>
      </c>
      <c r="C111" s="1402"/>
      <c r="D111" s="1402"/>
      <c r="E111" s="804">
        <v>1457888828</v>
      </c>
      <c r="F111" s="804">
        <v>1455455640</v>
      </c>
      <c r="G111" s="804">
        <v>2433188</v>
      </c>
      <c r="H111" s="804">
        <v>0</v>
      </c>
      <c r="I111" s="805">
        <v>0</v>
      </c>
    </row>
    <row r="112" spans="1:9">
      <c r="A112" s="806" t="s">
        <v>2470</v>
      </c>
      <c r="B112" s="806" t="s">
        <v>301</v>
      </c>
      <c r="C112" s="1401" t="s">
        <v>438</v>
      </c>
      <c r="D112" s="1402"/>
      <c r="E112" s="804">
        <v>269690</v>
      </c>
      <c r="F112" s="804">
        <v>0</v>
      </c>
      <c r="G112" s="804">
        <v>269690</v>
      </c>
      <c r="H112" s="804">
        <v>0</v>
      </c>
      <c r="I112" s="805">
        <v>0</v>
      </c>
    </row>
    <row r="113" spans="1:9">
      <c r="A113" s="806" t="s">
        <v>2470</v>
      </c>
      <c r="B113" s="806" t="s">
        <v>301</v>
      </c>
      <c r="C113" s="806" t="s">
        <v>438</v>
      </c>
      <c r="D113" s="807" t="s">
        <v>439</v>
      </c>
      <c r="E113" s="804">
        <v>269690</v>
      </c>
      <c r="F113" s="804">
        <v>0</v>
      </c>
      <c r="G113" s="804">
        <v>269690</v>
      </c>
      <c r="H113" s="804">
        <v>0</v>
      </c>
      <c r="I113" s="805">
        <v>0</v>
      </c>
    </row>
    <row r="114" spans="1:9">
      <c r="A114" s="806" t="s">
        <v>2470</v>
      </c>
      <c r="B114" s="806" t="s">
        <v>301</v>
      </c>
      <c r="C114" s="1401" t="s">
        <v>258</v>
      </c>
      <c r="D114" s="1402"/>
      <c r="E114" s="804">
        <v>1076249</v>
      </c>
      <c r="F114" s="804">
        <v>0</v>
      </c>
      <c r="G114" s="804">
        <v>1076249</v>
      </c>
      <c r="H114" s="804">
        <v>0</v>
      </c>
      <c r="I114" s="805">
        <v>0</v>
      </c>
    </row>
    <row r="115" spans="1:9">
      <c r="A115" s="806" t="s">
        <v>2470</v>
      </c>
      <c r="B115" s="806" t="s">
        <v>301</v>
      </c>
      <c r="C115" s="806" t="s">
        <v>258</v>
      </c>
      <c r="D115" s="807" t="s">
        <v>423</v>
      </c>
      <c r="E115" s="804">
        <v>1076249</v>
      </c>
      <c r="F115" s="804">
        <v>0</v>
      </c>
      <c r="G115" s="804">
        <v>1076249</v>
      </c>
      <c r="H115" s="804">
        <v>0</v>
      </c>
      <c r="I115" s="805">
        <v>0</v>
      </c>
    </row>
    <row r="116" spans="1:9">
      <c r="A116" s="806" t="s">
        <v>2470</v>
      </c>
      <c r="B116" s="806" t="s">
        <v>301</v>
      </c>
      <c r="C116" s="1401" t="s">
        <v>430</v>
      </c>
      <c r="D116" s="1402"/>
      <c r="E116" s="804">
        <v>1076249</v>
      </c>
      <c r="F116" s="804">
        <v>0</v>
      </c>
      <c r="G116" s="804">
        <v>1076249</v>
      </c>
      <c r="H116" s="804">
        <v>0</v>
      </c>
      <c r="I116" s="805">
        <v>0</v>
      </c>
    </row>
    <row r="117" spans="1:9">
      <c r="A117" s="806" t="s">
        <v>2470</v>
      </c>
      <c r="B117" s="806" t="s">
        <v>301</v>
      </c>
      <c r="C117" s="806" t="s">
        <v>430</v>
      </c>
      <c r="D117" s="807" t="s">
        <v>432</v>
      </c>
      <c r="E117" s="804">
        <v>1076249</v>
      </c>
      <c r="F117" s="804">
        <v>0</v>
      </c>
      <c r="G117" s="804">
        <v>1076249</v>
      </c>
      <c r="H117" s="804">
        <v>0</v>
      </c>
      <c r="I117" s="805">
        <v>0</v>
      </c>
    </row>
    <row r="118" spans="1:9">
      <c r="A118" s="806" t="s">
        <v>2470</v>
      </c>
      <c r="B118" s="806" t="s">
        <v>301</v>
      </c>
      <c r="C118" s="1401" t="s">
        <v>2474</v>
      </c>
      <c r="D118" s="1402"/>
      <c r="E118" s="804">
        <v>66314140</v>
      </c>
      <c r="F118" s="804">
        <v>66314140</v>
      </c>
      <c r="G118" s="804">
        <v>0</v>
      </c>
      <c r="H118" s="804">
        <v>0</v>
      </c>
      <c r="I118" s="805">
        <v>0</v>
      </c>
    </row>
    <row r="119" spans="1:9">
      <c r="A119" s="806" t="s">
        <v>2470</v>
      </c>
      <c r="B119" s="806" t="s">
        <v>301</v>
      </c>
      <c r="C119" s="806" t="s">
        <v>2474</v>
      </c>
      <c r="D119" s="807" t="s">
        <v>2475</v>
      </c>
      <c r="E119" s="804">
        <v>66314140</v>
      </c>
      <c r="F119" s="804">
        <v>66314140</v>
      </c>
      <c r="G119" s="804">
        <v>0</v>
      </c>
      <c r="H119" s="804">
        <v>0</v>
      </c>
      <c r="I119" s="805">
        <v>0</v>
      </c>
    </row>
    <row r="120" spans="1:9">
      <c r="A120" s="806" t="s">
        <v>2470</v>
      </c>
      <c r="B120" s="806" t="s">
        <v>301</v>
      </c>
      <c r="C120" s="1401" t="s">
        <v>950</v>
      </c>
      <c r="D120" s="1402"/>
      <c r="E120" s="804">
        <v>899200000</v>
      </c>
      <c r="F120" s="804">
        <v>899200000</v>
      </c>
      <c r="G120" s="804">
        <v>0</v>
      </c>
      <c r="H120" s="804">
        <v>0</v>
      </c>
      <c r="I120" s="805">
        <v>0</v>
      </c>
    </row>
    <row r="121" spans="1:9">
      <c r="A121" s="806" t="s">
        <v>2470</v>
      </c>
      <c r="B121" s="806" t="s">
        <v>301</v>
      </c>
      <c r="C121" s="806" t="s">
        <v>950</v>
      </c>
      <c r="D121" s="807" t="s">
        <v>2476</v>
      </c>
      <c r="E121" s="804">
        <v>0</v>
      </c>
      <c r="F121" s="804">
        <v>0</v>
      </c>
      <c r="G121" s="804">
        <v>0</v>
      </c>
      <c r="H121" s="804">
        <v>0</v>
      </c>
      <c r="I121" s="805">
        <v>0</v>
      </c>
    </row>
    <row r="122" spans="1:9">
      <c r="A122" s="806" t="s">
        <v>2470</v>
      </c>
      <c r="B122" s="806" t="s">
        <v>301</v>
      </c>
      <c r="C122" s="806" t="s">
        <v>950</v>
      </c>
      <c r="D122" s="807" t="s">
        <v>2050</v>
      </c>
      <c r="E122" s="804">
        <v>899200000</v>
      </c>
      <c r="F122" s="804">
        <v>899200000</v>
      </c>
      <c r="G122" s="804">
        <v>0</v>
      </c>
      <c r="H122" s="804">
        <v>0</v>
      </c>
      <c r="I122" s="805">
        <v>0</v>
      </c>
    </row>
    <row r="123" spans="1:9">
      <c r="A123" s="806" t="s">
        <v>2470</v>
      </c>
      <c r="B123" s="806" t="s">
        <v>301</v>
      </c>
      <c r="C123" s="1401" t="s">
        <v>450</v>
      </c>
      <c r="D123" s="1402"/>
      <c r="E123" s="804">
        <v>113400500</v>
      </c>
      <c r="F123" s="804">
        <v>113400500</v>
      </c>
      <c r="G123" s="804">
        <v>0</v>
      </c>
      <c r="H123" s="804">
        <v>0</v>
      </c>
      <c r="I123" s="805">
        <v>0</v>
      </c>
    </row>
    <row r="124" spans="1:9">
      <c r="A124" s="806" t="s">
        <v>2470</v>
      </c>
      <c r="B124" s="806" t="s">
        <v>301</v>
      </c>
      <c r="C124" s="806" t="s">
        <v>450</v>
      </c>
      <c r="D124" s="807" t="s">
        <v>31</v>
      </c>
      <c r="E124" s="804">
        <v>113400500</v>
      </c>
      <c r="F124" s="804">
        <v>113400500</v>
      </c>
      <c r="G124" s="804">
        <v>0</v>
      </c>
      <c r="H124" s="804">
        <v>0</v>
      </c>
      <c r="I124" s="805">
        <v>0</v>
      </c>
    </row>
    <row r="125" spans="1:9">
      <c r="A125" s="806" t="s">
        <v>2470</v>
      </c>
      <c r="B125" s="806" t="s">
        <v>301</v>
      </c>
      <c r="C125" s="1401" t="s">
        <v>238</v>
      </c>
      <c r="D125" s="1402"/>
      <c r="E125" s="804">
        <v>50227000</v>
      </c>
      <c r="F125" s="804">
        <v>50227000</v>
      </c>
      <c r="G125" s="804">
        <v>0</v>
      </c>
      <c r="H125" s="804">
        <v>0</v>
      </c>
      <c r="I125" s="805">
        <v>0</v>
      </c>
    </row>
    <row r="126" spans="1:9">
      <c r="A126" s="806" t="s">
        <v>2470</v>
      </c>
      <c r="B126" s="806" t="s">
        <v>301</v>
      </c>
      <c r="C126" s="806" t="s">
        <v>238</v>
      </c>
      <c r="D126" s="807" t="s">
        <v>964</v>
      </c>
      <c r="E126" s="804">
        <v>0</v>
      </c>
      <c r="F126" s="804">
        <v>0</v>
      </c>
      <c r="G126" s="804">
        <v>0</v>
      </c>
      <c r="H126" s="804">
        <v>0</v>
      </c>
      <c r="I126" s="805">
        <v>0</v>
      </c>
    </row>
    <row r="127" spans="1:9">
      <c r="A127" s="806" t="s">
        <v>2470</v>
      </c>
      <c r="B127" s="806" t="s">
        <v>301</v>
      </c>
      <c r="C127" s="806" t="s">
        <v>238</v>
      </c>
      <c r="D127" s="807" t="s">
        <v>241</v>
      </c>
      <c r="E127" s="804">
        <v>50227000</v>
      </c>
      <c r="F127" s="804">
        <v>50227000</v>
      </c>
      <c r="G127" s="804">
        <v>0</v>
      </c>
      <c r="H127" s="804">
        <v>0</v>
      </c>
      <c r="I127" s="805">
        <v>0</v>
      </c>
    </row>
    <row r="128" spans="1:9">
      <c r="A128" s="806" t="s">
        <v>2470</v>
      </c>
      <c r="B128" s="806" t="s">
        <v>301</v>
      </c>
      <c r="C128" s="1401" t="s">
        <v>436</v>
      </c>
      <c r="D128" s="1402"/>
      <c r="E128" s="804">
        <v>326325000</v>
      </c>
      <c r="F128" s="804">
        <v>326314000</v>
      </c>
      <c r="G128" s="804">
        <v>11000</v>
      </c>
      <c r="H128" s="804">
        <v>0</v>
      </c>
      <c r="I128" s="805">
        <v>0</v>
      </c>
    </row>
    <row r="129" spans="1:9">
      <c r="A129" s="806" t="s">
        <v>2470</v>
      </c>
      <c r="B129" s="806" t="s">
        <v>301</v>
      </c>
      <c r="C129" s="806" t="s">
        <v>436</v>
      </c>
      <c r="D129" s="807" t="s">
        <v>39</v>
      </c>
      <c r="E129" s="804">
        <v>73471000</v>
      </c>
      <c r="F129" s="804">
        <v>73471000</v>
      </c>
      <c r="G129" s="804">
        <v>0</v>
      </c>
      <c r="H129" s="804">
        <v>0</v>
      </c>
      <c r="I129" s="805">
        <v>0</v>
      </c>
    </row>
    <row r="130" spans="1:9">
      <c r="A130" s="806" t="s">
        <v>2470</v>
      </c>
      <c r="B130" s="806" t="s">
        <v>301</v>
      </c>
      <c r="C130" s="806" t="s">
        <v>436</v>
      </c>
      <c r="D130" s="807" t="s">
        <v>753</v>
      </c>
      <c r="E130" s="804">
        <v>11000</v>
      </c>
      <c r="F130" s="804">
        <v>0</v>
      </c>
      <c r="G130" s="804">
        <v>11000</v>
      </c>
      <c r="H130" s="804">
        <v>0</v>
      </c>
      <c r="I130" s="805">
        <v>0</v>
      </c>
    </row>
    <row r="131" spans="1:9">
      <c r="A131" s="806" t="s">
        <v>2470</v>
      </c>
      <c r="B131" s="806" t="s">
        <v>301</v>
      </c>
      <c r="C131" s="806" t="s">
        <v>436</v>
      </c>
      <c r="D131" s="807" t="s">
        <v>40</v>
      </c>
      <c r="E131" s="804">
        <v>252843000</v>
      </c>
      <c r="F131" s="804">
        <v>252843000</v>
      </c>
      <c r="G131" s="804">
        <v>0</v>
      </c>
      <c r="H131" s="804">
        <v>0</v>
      </c>
      <c r="I131" s="805">
        <v>0</v>
      </c>
    </row>
    <row r="132" spans="1:9">
      <c r="A132" s="806" t="s">
        <v>2470</v>
      </c>
      <c r="B132" s="1401" t="s">
        <v>952</v>
      </c>
      <c r="C132" s="1402"/>
      <c r="D132" s="1402"/>
      <c r="E132" s="804">
        <v>1000000</v>
      </c>
      <c r="F132" s="804">
        <v>0</v>
      </c>
      <c r="G132" s="804">
        <v>1000000</v>
      </c>
      <c r="H132" s="804">
        <v>0</v>
      </c>
      <c r="I132" s="805">
        <v>0</v>
      </c>
    </row>
    <row r="133" spans="1:9">
      <c r="A133" s="806" t="s">
        <v>2470</v>
      </c>
      <c r="B133" s="806" t="s">
        <v>952</v>
      </c>
      <c r="C133" s="1401" t="s">
        <v>445</v>
      </c>
      <c r="D133" s="1402"/>
      <c r="E133" s="804">
        <v>1000000</v>
      </c>
      <c r="F133" s="804">
        <v>0</v>
      </c>
      <c r="G133" s="804">
        <v>1000000</v>
      </c>
      <c r="H133" s="804">
        <v>0</v>
      </c>
      <c r="I133" s="805">
        <v>0</v>
      </c>
    </row>
    <row r="134" spans="1:9">
      <c r="A134" s="806" t="s">
        <v>2470</v>
      </c>
      <c r="B134" s="806" t="s">
        <v>952</v>
      </c>
      <c r="C134" s="806" t="s">
        <v>445</v>
      </c>
      <c r="D134" s="807" t="s">
        <v>746</v>
      </c>
      <c r="E134" s="804">
        <v>1000000</v>
      </c>
      <c r="F134" s="804">
        <v>0</v>
      </c>
      <c r="G134" s="804">
        <v>1000000</v>
      </c>
      <c r="H134" s="804">
        <v>0</v>
      </c>
      <c r="I134" s="805">
        <v>0</v>
      </c>
    </row>
    <row r="135" spans="1:9">
      <c r="A135" s="806" t="s">
        <v>2470</v>
      </c>
      <c r="B135" s="1401" t="s">
        <v>953</v>
      </c>
      <c r="C135" s="1402"/>
      <c r="D135" s="1402"/>
      <c r="E135" s="804">
        <v>14064609039</v>
      </c>
      <c r="F135" s="804">
        <v>11321091047</v>
      </c>
      <c r="G135" s="804">
        <v>2618403912</v>
      </c>
      <c r="H135" s="804">
        <v>121030924</v>
      </c>
      <c r="I135" s="805">
        <v>4083156</v>
      </c>
    </row>
    <row r="136" spans="1:9">
      <c r="A136" s="806" t="s">
        <v>2470</v>
      </c>
      <c r="B136" s="806" t="s">
        <v>953</v>
      </c>
      <c r="C136" s="1401" t="s">
        <v>427</v>
      </c>
      <c r="D136" s="1402"/>
      <c r="E136" s="804">
        <v>5833080</v>
      </c>
      <c r="F136" s="804">
        <v>0</v>
      </c>
      <c r="G136" s="804">
        <v>0</v>
      </c>
      <c r="H136" s="804">
        <v>1749924</v>
      </c>
      <c r="I136" s="805">
        <v>4083156</v>
      </c>
    </row>
    <row r="137" spans="1:9">
      <c r="A137" s="806" t="s">
        <v>2470</v>
      </c>
      <c r="B137" s="806" t="s">
        <v>953</v>
      </c>
      <c r="C137" s="806" t="s">
        <v>427</v>
      </c>
      <c r="D137" s="807" t="s">
        <v>429</v>
      </c>
      <c r="E137" s="804">
        <v>5833080</v>
      </c>
      <c r="F137" s="804">
        <v>0</v>
      </c>
      <c r="G137" s="804">
        <v>0</v>
      </c>
      <c r="H137" s="804">
        <v>1749924</v>
      </c>
      <c r="I137" s="805">
        <v>4083156</v>
      </c>
    </row>
    <row r="138" spans="1:9">
      <c r="A138" s="806" t="s">
        <v>2470</v>
      </c>
      <c r="B138" s="806" t="s">
        <v>953</v>
      </c>
      <c r="C138" s="1401" t="s">
        <v>430</v>
      </c>
      <c r="D138" s="1402"/>
      <c r="E138" s="804">
        <v>2212801067</v>
      </c>
      <c r="F138" s="804">
        <v>0</v>
      </c>
      <c r="G138" s="804">
        <v>2212801067</v>
      </c>
      <c r="H138" s="804">
        <v>0</v>
      </c>
      <c r="I138" s="805">
        <v>0</v>
      </c>
    </row>
    <row r="139" spans="1:9">
      <c r="A139" s="806" t="s">
        <v>2470</v>
      </c>
      <c r="B139" s="806" t="s">
        <v>953</v>
      </c>
      <c r="C139" s="806" t="s">
        <v>430</v>
      </c>
      <c r="D139" s="807" t="s">
        <v>432</v>
      </c>
      <c r="E139" s="804">
        <v>942024192</v>
      </c>
      <c r="F139" s="804">
        <v>0</v>
      </c>
      <c r="G139" s="804">
        <v>942024192</v>
      </c>
      <c r="H139" s="804">
        <v>0</v>
      </c>
      <c r="I139" s="805">
        <v>0</v>
      </c>
    </row>
    <row r="140" spans="1:9">
      <c r="A140" s="806" t="s">
        <v>2470</v>
      </c>
      <c r="B140" s="806" t="s">
        <v>953</v>
      </c>
      <c r="C140" s="806" t="s">
        <v>430</v>
      </c>
      <c r="D140" s="807" t="s">
        <v>961</v>
      </c>
      <c r="E140" s="804">
        <v>1270776875</v>
      </c>
      <c r="F140" s="804">
        <v>0</v>
      </c>
      <c r="G140" s="804">
        <v>1270776875</v>
      </c>
      <c r="H140" s="804">
        <v>0</v>
      </c>
      <c r="I140" s="805">
        <v>0</v>
      </c>
    </row>
    <row r="141" spans="1:9">
      <c r="A141" s="806" t="s">
        <v>2470</v>
      </c>
      <c r="B141" s="806" t="s">
        <v>953</v>
      </c>
      <c r="C141" s="1401" t="s">
        <v>518</v>
      </c>
      <c r="D141" s="1402"/>
      <c r="E141" s="804">
        <v>9647611704</v>
      </c>
      <c r="F141" s="804">
        <v>9647611704</v>
      </c>
      <c r="G141" s="804">
        <v>0</v>
      </c>
      <c r="H141" s="804">
        <v>0</v>
      </c>
      <c r="I141" s="805">
        <v>0</v>
      </c>
    </row>
    <row r="142" spans="1:9">
      <c r="A142" s="806" t="s">
        <v>2470</v>
      </c>
      <c r="B142" s="806" t="s">
        <v>953</v>
      </c>
      <c r="C142" s="806" t="s">
        <v>518</v>
      </c>
      <c r="D142" s="807" t="s">
        <v>957</v>
      </c>
      <c r="E142" s="804">
        <v>2805260696</v>
      </c>
      <c r="F142" s="804">
        <v>2805260696</v>
      </c>
      <c r="G142" s="804">
        <v>0</v>
      </c>
      <c r="H142" s="804">
        <v>0</v>
      </c>
      <c r="I142" s="805">
        <v>0</v>
      </c>
    </row>
    <row r="143" spans="1:9">
      <c r="A143" s="806" t="s">
        <v>2470</v>
      </c>
      <c r="B143" s="806" t="s">
        <v>953</v>
      </c>
      <c r="C143" s="806" t="s">
        <v>518</v>
      </c>
      <c r="D143" s="807" t="s">
        <v>2051</v>
      </c>
      <c r="E143" s="804">
        <v>6842351008</v>
      </c>
      <c r="F143" s="804">
        <v>6842351008</v>
      </c>
      <c r="G143" s="804">
        <v>0</v>
      </c>
      <c r="H143" s="804">
        <v>0</v>
      </c>
      <c r="I143" s="805">
        <v>0</v>
      </c>
    </row>
    <row r="144" spans="1:9">
      <c r="A144" s="806" t="s">
        <v>2470</v>
      </c>
      <c r="B144" s="806" t="s">
        <v>953</v>
      </c>
      <c r="C144" s="1401" t="s">
        <v>443</v>
      </c>
      <c r="D144" s="1402"/>
      <c r="E144" s="804">
        <v>458870133</v>
      </c>
      <c r="F144" s="804">
        <v>458870133</v>
      </c>
      <c r="G144" s="804">
        <v>0</v>
      </c>
      <c r="H144" s="804">
        <v>0</v>
      </c>
      <c r="I144" s="805">
        <v>0</v>
      </c>
    </row>
    <row r="145" spans="1:9">
      <c r="A145" s="806" t="s">
        <v>2470</v>
      </c>
      <c r="B145" s="806" t="s">
        <v>953</v>
      </c>
      <c r="C145" s="806" t="s">
        <v>443</v>
      </c>
      <c r="D145" s="807" t="s">
        <v>2004</v>
      </c>
      <c r="E145" s="804">
        <v>458870133</v>
      </c>
      <c r="F145" s="804">
        <v>458870133</v>
      </c>
      <c r="G145" s="804">
        <v>0</v>
      </c>
      <c r="H145" s="804">
        <v>0</v>
      </c>
      <c r="I145" s="805">
        <v>0</v>
      </c>
    </row>
    <row r="146" spans="1:9">
      <c r="A146" s="806" t="s">
        <v>2470</v>
      </c>
      <c r="B146" s="806" t="s">
        <v>953</v>
      </c>
      <c r="C146" s="1401" t="s">
        <v>445</v>
      </c>
      <c r="D146" s="1402"/>
      <c r="E146" s="804">
        <v>1000000</v>
      </c>
      <c r="F146" s="804">
        <v>0</v>
      </c>
      <c r="G146" s="804">
        <v>1000000</v>
      </c>
      <c r="H146" s="804">
        <v>0</v>
      </c>
      <c r="I146" s="805">
        <v>0</v>
      </c>
    </row>
    <row r="147" spans="1:9">
      <c r="A147" s="806" t="s">
        <v>2470</v>
      </c>
      <c r="B147" s="806" t="s">
        <v>953</v>
      </c>
      <c r="C147" s="806" t="s">
        <v>445</v>
      </c>
      <c r="D147" s="807" t="s">
        <v>746</v>
      </c>
      <c r="E147" s="804">
        <v>1000000</v>
      </c>
      <c r="F147" s="804">
        <v>0</v>
      </c>
      <c r="G147" s="804">
        <v>1000000</v>
      </c>
      <c r="H147" s="804">
        <v>0</v>
      </c>
      <c r="I147" s="805">
        <v>0</v>
      </c>
    </row>
    <row r="148" spans="1:9">
      <c r="A148" s="806" t="s">
        <v>2470</v>
      </c>
      <c r="B148" s="806" t="s">
        <v>953</v>
      </c>
      <c r="C148" s="1401" t="s">
        <v>248</v>
      </c>
      <c r="D148" s="1402"/>
      <c r="E148" s="804">
        <v>238562000</v>
      </c>
      <c r="F148" s="804">
        <v>0</v>
      </c>
      <c r="G148" s="804">
        <v>119281000</v>
      </c>
      <c r="H148" s="804">
        <v>119281000</v>
      </c>
      <c r="I148" s="805">
        <v>0</v>
      </c>
    </row>
    <row r="149" spans="1:9">
      <c r="A149" s="806" t="s">
        <v>2470</v>
      </c>
      <c r="B149" s="806" t="s">
        <v>953</v>
      </c>
      <c r="C149" s="806" t="s">
        <v>248</v>
      </c>
      <c r="D149" s="807" t="s">
        <v>249</v>
      </c>
      <c r="E149" s="804">
        <v>238562000</v>
      </c>
      <c r="F149" s="804">
        <v>0</v>
      </c>
      <c r="G149" s="804">
        <v>119281000</v>
      </c>
      <c r="H149" s="804">
        <v>119281000</v>
      </c>
      <c r="I149" s="805">
        <v>0</v>
      </c>
    </row>
    <row r="150" spans="1:9">
      <c r="A150" s="806" t="s">
        <v>2470</v>
      </c>
      <c r="B150" s="806" t="s">
        <v>953</v>
      </c>
      <c r="C150" s="1401" t="s">
        <v>238</v>
      </c>
      <c r="D150" s="1402"/>
      <c r="E150" s="804">
        <v>120252732</v>
      </c>
      <c r="F150" s="804">
        <v>120252732</v>
      </c>
      <c r="G150" s="804">
        <v>0</v>
      </c>
      <c r="H150" s="804">
        <v>0</v>
      </c>
      <c r="I150" s="805">
        <v>0</v>
      </c>
    </row>
    <row r="151" spans="1:9">
      <c r="A151" s="806" t="s">
        <v>2470</v>
      </c>
      <c r="B151" s="806" t="s">
        <v>953</v>
      </c>
      <c r="C151" s="806" t="s">
        <v>238</v>
      </c>
      <c r="D151" s="807" t="s">
        <v>239</v>
      </c>
      <c r="E151" s="804">
        <v>91815000</v>
      </c>
      <c r="F151" s="804">
        <v>91815000</v>
      </c>
      <c r="G151" s="804">
        <v>0</v>
      </c>
      <c r="H151" s="804">
        <v>0</v>
      </c>
      <c r="I151" s="805">
        <v>0</v>
      </c>
    </row>
    <row r="152" spans="1:9">
      <c r="A152" s="806" t="s">
        <v>2470</v>
      </c>
      <c r="B152" s="806" t="s">
        <v>953</v>
      </c>
      <c r="C152" s="806" t="s">
        <v>238</v>
      </c>
      <c r="D152" s="807" t="s">
        <v>355</v>
      </c>
      <c r="E152" s="804">
        <v>16437732</v>
      </c>
      <c r="F152" s="804">
        <v>16437732</v>
      </c>
      <c r="G152" s="804">
        <v>0</v>
      </c>
      <c r="H152" s="804">
        <v>0</v>
      </c>
      <c r="I152" s="805">
        <v>0</v>
      </c>
    </row>
    <row r="153" spans="1:9">
      <c r="A153" s="806" t="s">
        <v>2470</v>
      </c>
      <c r="B153" s="806" t="s">
        <v>953</v>
      </c>
      <c r="C153" s="806" t="s">
        <v>238</v>
      </c>
      <c r="D153" s="807" t="s">
        <v>974</v>
      </c>
      <c r="E153" s="804">
        <v>12000000</v>
      </c>
      <c r="F153" s="804">
        <v>12000000</v>
      </c>
      <c r="G153" s="804">
        <v>0</v>
      </c>
      <c r="H153" s="804">
        <v>0</v>
      </c>
      <c r="I153" s="805">
        <v>0</v>
      </c>
    </row>
    <row r="154" spans="1:9">
      <c r="A154" s="806" t="s">
        <v>2470</v>
      </c>
      <c r="B154" s="806" t="s">
        <v>953</v>
      </c>
      <c r="C154" s="1401" t="s">
        <v>436</v>
      </c>
      <c r="D154" s="1402"/>
      <c r="E154" s="804">
        <v>1379678323</v>
      </c>
      <c r="F154" s="804">
        <v>1094356478</v>
      </c>
      <c r="G154" s="804">
        <v>285321845</v>
      </c>
      <c r="H154" s="804">
        <v>0</v>
      </c>
      <c r="I154" s="805">
        <v>0</v>
      </c>
    </row>
    <row r="155" spans="1:9">
      <c r="A155" s="806" t="s">
        <v>2470</v>
      </c>
      <c r="B155" s="806" t="s">
        <v>953</v>
      </c>
      <c r="C155" s="806" t="s">
        <v>436</v>
      </c>
      <c r="D155" s="807" t="s">
        <v>39</v>
      </c>
      <c r="E155" s="804">
        <v>332151100</v>
      </c>
      <c r="F155" s="804">
        <v>332151100</v>
      </c>
      <c r="G155" s="804">
        <v>0</v>
      </c>
      <c r="H155" s="804">
        <v>0</v>
      </c>
      <c r="I155" s="805">
        <v>0</v>
      </c>
    </row>
    <row r="156" spans="1:9">
      <c r="A156" s="806" t="s">
        <v>2470</v>
      </c>
      <c r="B156" s="806" t="s">
        <v>953</v>
      </c>
      <c r="C156" s="806" t="s">
        <v>436</v>
      </c>
      <c r="D156" s="807" t="s">
        <v>749</v>
      </c>
      <c r="E156" s="804">
        <v>285321845</v>
      </c>
      <c r="F156" s="804">
        <v>0</v>
      </c>
      <c r="G156" s="804">
        <v>285321845</v>
      </c>
      <c r="H156" s="804">
        <v>0</v>
      </c>
      <c r="I156" s="805">
        <v>0</v>
      </c>
    </row>
    <row r="157" spans="1:9">
      <c r="A157" s="806" t="s">
        <v>2470</v>
      </c>
      <c r="B157" s="806" t="s">
        <v>953</v>
      </c>
      <c r="C157" s="806" t="s">
        <v>436</v>
      </c>
      <c r="D157" s="807" t="s">
        <v>40</v>
      </c>
      <c r="E157" s="804">
        <v>762205378</v>
      </c>
      <c r="F157" s="804">
        <v>762205378</v>
      </c>
      <c r="G157" s="804">
        <v>0</v>
      </c>
      <c r="H157" s="804">
        <v>0</v>
      </c>
      <c r="I157" s="805">
        <v>0</v>
      </c>
    </row>
    <row r="158" spans="1:9">
      <c r="A158" s="806" t="s">
        <v>2470</v>
      </c>
      <c r="B158" s="1401" t="s">
        <v>589</v>
      </c>
      <c r="C158" s="1402"/>
      <c r="D158" s="1402"/>
      <c r="E158" s="804">
        <v>843318070</v>
      </c>
      <c r="F158" s="804">
        <v>0</v>
      </c>
      <c r="G158" s="804">
        <v>843318070</v>
      </c>
      <c r="H158" s="804">
        <v>0</v>
      </c>
      <c r="I158" s="805">
        <v>0</v>
      </c>
    </row>
    <row r="159" spans="1:9">
      <c r="A159" s="806" t="s">
        <v>2470</v>
      </c>
      <c r="B159" s="806" t="s">
        <v>589</v>
      </c>
      <c r="C159" s="1401" t="s">
        <v>258</v>
      </c>
      <c r="D159" s="1402"/>
      <c r="E159" s="804">
        <v>563616742</v>
      </c>
      <c r="F159" s="804">
        <v>0</v>
      </c>
      <c r="G159" s="804">
        <v>563616742</v>
      </c>
      <c r="H159" s="804">
        <v>0</v>
      </c>
      <c r="I159" s="805">
        <v>0</v>
      </c>
    </row>
    <row r="160" spans="1:9">
      <c r="A160" s="806" t="s">
        <v>2470</v>
      </c>
      <c r="B160" s="806" t="s">
        <v>589</v>
      </c>
      <c r="C160" s="806" t="s">
        <v>258</v>
      </c>
      <c r="D160" s="807" t="s">
        <v>423</v>
      </c>
      <c r="E160" s="804">
        <v>563616742</v>
      </c>
      <c r="F160" s="804">
        <v>0</v>
      </c>
      <c r="G160" s="804">
        <v>563616742</v>
      </c>
      <c r="H160" s="804">
        <v>0</v>
      </c>
      <c r="I160" s="805">
        <v>0</v>
      </c>
    </row>
    <row r="161" spans="1:9">
      <c r="A161" s="806" t="s">
        <v>2470</v>
      </c>
      <c r="B161" s="806" t="s">
        <v>589</v>
      </c>
      <c r="C161" s="1401" t="s">
        <v>430</v>
      </c>
      <c r="D161" s="1402"/>
      <c r="E161" s="804">
        <v>278701328</v>
      </c>
      <c r="F161" s="804">
        <v>0</v>
      </c>
      <c r="G161" s="804">
        <v>278701328</v>
      </c>
      <c r="H161" s="804">
        <v>0</v>
      </c>
      <c r="I161" s="805">
        <v>0</v>
      </c>
    </row>
    <row r="162" spans="1:9">
      <c r="A162" s="806" t="s">
        <v>2470</v>
      </c>
      <c r="B162" s="806" t="s">
        <v>589</v>
      </c>
      <c r="C162" s="806" t="s">
        <v>430</v>
      </c>
      <c r="D162" s="807" t="s">
        <v>432</v>
      </c>
      <c r="E162" s="804">
        <v>278701328</v>
      </c>
      <c r="F162" s="804">
        <v>0</v>
      </c>
      <c r="G162" s="804">
        <v>278701328</v>
      </c>
      <c r="H162" s="804">
        <v>0</v>
      </c>
      <c r="I162" s="805">
        <v>0</v>
      </c>
    </row>
    <row r="163" spans="1:9">
      <c r="A163" s="806" t="s">
        <v>2470</v>
      </c>
      <c r="B163" s="806" t="s">
        <v>589</v>
      </c>
      <c r="C163" s="1401" t="s">
        <v>445</v>
      </c>
      <c r="D163" s="1402"/>
      <c r="E163" s="804">
        <v>1000000</v>
      </c>
      <c r="F163" s="804">
        <v>0</v>
      </c>
      <c r="G163" s="804">
        <v>1000000</v>
      </c>
      <c r="H163" s="804">
        <v>0</v>
      </c>
      <c r="I163" s="805">
        <v>0</v>
      </c>
    </row>
    <row r="164" spans="1:9">
      <c r="A164" s="806" t="s">
        <v>2470</v>
      </c>
      <c r="B164" s="806" t="s">
        <v>589</v>
      </c>
      <c r="C164" s="806" t="s">
        <v>445</v>
      </c>
      <c r="D164" s="807" t="s">
        <v>746</v>
      </c>
      <c r="E164" s="804">
        <v>1000000</v>
      </c>
      <c r="F164" s="804">
        <v>0</v>
      </c>
      <c r="G164" s="804">
        <v>1000000</v>
      </c>
      <c r="H164" s="804">
        <v>0</v>
      </c>
      <c r="I164" s="805">
        <v>0</v>
      </c>
    </row>
    <row r="165" spans="1:9">
      <c r="A165" s="806" t="s">
        <v>2470</v>
      </c>
      <c r="B165" s="1401" t="s">
        <v>728</v>
      </c>
      <c r="C165" s="1402"/>
      <c r="D165" s="1402"/>
      <c r="E165" s="804">
        <v>1756882062</v>
      </c>
      <c r="F165" s="804">
        <v>190006300</v>
      </c>
      <c r="G165" s="804">
        <v>1566875762</v>
      </c>
      <c r="H165" s="804">
        <v>0</v>
      </c>
      <c r="I165" s="805">
        <v>0</v>
      </c>
    </row>
    <row r="166" spans="1:9">
      <c r="A166" s="806" t="s">
        <v>2470</v>
      </c>
      <c r="B166" s="806" t="s">
        <v>728</v>
      </c>
      <c r="C166" s="1401" t="s">
        <v>258</v>
      </c>
      <c r="D166" s="1402"/>
      <c r="E166" s="804">
        <v>1094412286</v>
      </c>
      <c r="F166" s="804">
        <v>0</v>
      </c>
      <c r="G166" s="804">
        <v>1094412286</v>
      </c>
      <c r="H166" s="804">
        <v>0</v>
      </c>
      <c r="I166" s="805">
        <v>0</v>
      </c>
    </row>
    <row r="167" spans="1:9">
      <c r="A167" s="806" t="s">
        <v>2470</v>
      </c>
      <c r="B167" s="806" t="s">
        <v>728</v>
      </c>
      <c r="C167" s="806" t="s">
        <v>258</v>
      </c>
      <c r="D167" s="807" t="s">
        <v>423</v>
      </c>
      <c r="E167" s="804">
        <v>1094412286</v>
      </c>
      <c r="F167" s="804">
        <v>0</v>
      </c>
      <c r="G167" s="804">
        <v>1094412286</v>
      </c>
      <c r="H167" s="804">
        <v>0</v>
      </c>
      <c r="I167" s="805">
        <v>0</v>
      </c>
    </row>
    <row r="168" spans="1:9">
      <c r="A168" s="806" t="s">
        <v>2470</v>
      </c>
      <c r="B168" s="806" t="s">
        <v>728</v>
      </c>
      <c r="C168" s="1401" t="s">
        <v>430</v>
      </c>
      <c r="D168" s="1402"/>
      <c r="E168" s="804">
        <v>472463476</v>
      </c>
      <c r="F168" s="804">
        <v>0</v>
      </c>
      <c r="G168" s="804">
        <v>472463476</v>
      </c>
      <c r="H168" s="804">
        <v>0</v>
      </c>
      <c r="I168" s="805">
        <v>0</v>
      </c>
    </row>
    <row r="169" spans="1:9">
      <c r="A169" s="806" t="s">
        <v>2470</v>
      </c>
      <c r="B169" s="806" t="s">
        <v>728</v>
      </c>
      <c r="C169" s="806" t="s">
        <v>430</v>
      </c>
      <c r="D169" s="807" t="s">
        <v>432</v>
      </c>
      <c r="E169" s="804">
        <v>472463476</v>
      </c>
      <c r="F169" s="804">
        <v>0</v>
      </c>
      <c r="G169" s="804">
        <v>472463476</v>
      </c>
      <c r="H169" s="804">
        <v>0</v>
      </c>
      <c r="I169" s="805">
        <v>0</v>
      </c>
    </row>
    <row r="170" spans="1:9">
      <c r="A170" s="806" t="s">
        <v>2470</v>
      </c>
      <c r="B170" s="806" t="s">
        <v>728</v>
      </c>
      <c r="C170" s="1401" t="s">
        <v>436</v>
      </c>
      <c r="D170" s="1402"/>
      <c r="E170" s="804">
        <v>190006300</v>
      </c>
      <c r="F170" s="804">
        <v>190006300</v>
      </c>
      <c r="G170" s="804">
        <v>0</v>
      </c>
      <c r="H170" s="804">
        <v>0</v>
      </c>
      <c r="I170" s="805">
        <v>0</v>
      </c>
    </row>
    <row r="171" spans="1:9">
      <c r="A171" s="806" t="s">
        <v>2470</v>
      </c>
      <c r="B171" s="806" t="s">
        <v>728</v>
      </c>
      <c r="C171" s="806" t="s">
        <v>436</v>
      </c>
      <c r="D171" s="807" t="s">
        <v>39</v>
      </c>
      <c r="E171" s="804">
        <v>190006300</v>
      </c>
      <c r="F171" s="804">
        <v>190006300</v>
      </c>
      <c r="G171" s="804">
        <v>0</v>
      </c>
      <c r="H171" s="804">
        <v>0</v>
      </c>
      <c r="I171" s="805">
        <v>0</v>
      </c>
    </row>
    <row r="172" spans="1:9">
      <c r="A172" s="806" t="s">
        <v>2470</v>
      </c>
      <c r="B172" s="806" t="s">
        <v>728</v>
      </c>
      <c r="C172" s="806" t="s">
        <v>436</v>
      </c>
      <c r="D172" s="807" t="s">
        <v>753</v>
      </c>
      <c r="E172" s="804">
        <v>0</v>
      </c>
      <c r="F172" s="804">
        <v>0</v>
      </c>
      <c r="G172" s="804">
        <v>0</v>
      </c>
      <c r="H172" s="804">
        <v>0</v>
      </c>
      <c r="I172" s="805">
        <v>0</v>
      </c>
    </row>
    <row r="173" spans="1:9">
      <c r="A173" s="806" t="s">
        <v>2470</v>
      </c>
      <c r="B173" s="1401" t="s">
        <v>302</v>
      </c>
      <c r="C173" s="1402"/>
      <c r="D173" s="1402"/>
      <c r="E173" s="804">
        <v>200000000</v>
      </c>
      <c r="F173" s="804">
        <v>200000000</v>
      </c>
      <c r="G173" s="804">
        <v>0</v>
      </c>
      <c r="H173" s="804">
        <v>0</v>
      </c>
      <c r="I173" s="805">
        <v>0</v>
      </c>
    </row>
    <row r="174" spans="1:9">
      <c r="A174" s="806" t="s">
        <v>2470</v>
      </c>
      <c r="B174" s="806" t="s">
        <v>302</v>
      </c>
      <c r="C174" s="1401" t="s">
        <v>256</v>
      </c>
      <c r="D174" s="1402"/>
      <c r="E174" s="804">
        <v>0</v>
      </c>
      <c r="F174" s="804">
        <v>0</v>
      </c>
      <c r="G174" s="804">
        <v>0</v>
      </c>
      <c r="H174" s="804">
        <v>0</v>
      </c>
      <c r="I174" s="805">
        <v>0</v>
      </c>
    </row>
    <row r="175" spans="1:9">
      <c r="A175" s="806" t="s">
        <v>2470</v>
      </c>
      <c r="B175" s="806" t="s">
        <v>302</v>
      </c>
      <c r="C175" s="806" t="s">
        <v>256</v>
      </c>
      <c r="D175" s="807" t="s">
        <v>257</v>
      </c>
      <c r="E175" s="804">
        <v>0</v>
      </c>
      <c r="F175" s="804">
        <v>0</v>
      </c>
      <c r="G175" s="804">
        <v>0</v>
      </c>
      <c r="H175" s="804">
        <v>0</v>
      </c>
      <c r="I175" s="805">
        <v>0</v>
      </c>
    </row>
    <row r="176" spans="1:9">
      <c r="A176" s="806" t="s">
        <v>2470</v>
      </c>
      <c r="B176" s="806" t="s">
        <v>302</v>
      </c>
      <c r="C176" s="1401" t="s">
        <v>238</v>
      </c>
      <c r="D176" s="1402"/>
      <c r="E176" s="804">
        <v>200000000</v>
      </c>
      <c r="F176" s="804">
        <v>200000000</v>
      </c>
      <c r="G176" s="804">
        <v>0</v>
      </c>
      <c r="H176" s="804">
        <v>0</v>
      </c>
      <c r="I176" s="805">
        <v>0</v>
      </c>
    </row>
    <row r="177" spans="1:9">
      <c r="A177" s="806" t="s">
        <v>2470</v>
      </c>
      <c r="B177" s="806" t="s">
        <v>302</v>
      </c>
      <c r="C177" s="806" t="s">
        <v>238</v>
      </c>
      <c r="D177" s="807" t="s">
        <v>354</v>
      </c>
      <c r="E177" s="804">
        <v>200000000</v>
      </c>
      <c r="F177" s="804">
        <v>200000000</v>
      </c>
      <c r="G177" s="804">
        <v>0</v>
      </c>
      <c r="H177" s="804">
        <v>0</v>
      </c>
      <c r="I177" s="805">
        <v>0</v>
      </c>
    </row>
    <row r="178" spans="1:9">
      <c r="A178" s="806" t="s">
        <v>2470</v>
      </c>
      <c r="B178" s="1401" t="s">
        <v>2477</v>
      </c>
      <c r="C178" s="1402"/>
      <c r="D178" s="1402"/>
      <c r="E178" s="804">
        <v>37654808</v>
      </c>
      <c r="F178" s="804">
        <v>0</v>
      </c>
      <c r="G178" s="804">
        <v>37654808</v>
      </c>
      <c r="H178" s="804">
        <v>0</v>
      </c>
      <c r="I178" s="805">
        <v>0</v>
      </c>
    </row>
    <row r="179" spans="1:9">
      <c r="A179" s="806" t="s">
        <v>2470</v>
      </c>
      <c r="B179" s="806" t="s">
        <v>2477</v>
      </c>
      <c r="C179" s="1401" t="s">
        <v>430</v>
      </c>
      <c r="D179" s="1402"/>
      <c r="E179" s="804">
        <v>37654808</v>
      </c>
      <c r="F179" s="804">
        <v>0</v>
      </c>
      <c r="G179" s="804">
        <v>37654808</v>
      </c>
      <c r="H179" s="804">
        <v>0</v>
      </c>
      <c r="I179" s="805">
        <v>0</v>
      </c>
    </row>
    <row r="180" spans="1:9">
      <c r="A180" s="806" t="s">
        <v>2470</v>
      </c>
      <c r="B180" s="806" t="s">
        <v>2477</v>
      </c>
      <c r="C180" s="806" t="s">
        <v>430</v>
      </c>
      <c r="D180" s="807" t="s">
        <v>432</v>
      </c>
      <c r="E180" s="804">
        <v>37654808</v>
      </c>
      <c r="F180" s="804">
        <v>0</v>
      </c>
      <c r="G180" s="804">
        <v>37654808</v>
      </c>
      <c r="H180" s="804">
        <v>0</v>
      </c>
      <c r="I180" s="805">
        <v>0</v>
      </c>
    </row>
    <row r="181" spans="1:9">
      <c r="A181" s="806" t="s">
        <v>2470</v>
      </c>
      <c r="B181" s="1401" t="s">
        <v>954</v>
      </c>
      <c r="C181" s="1402"/>
      <c r="D181" s="1402"/>
      <c r="E181" s="804">
        <v>5787197126</v>
      </c>
      <c r="F181" s="804">
        <v>5499950088</v>
      </c>
      <c r="G181" s="804">
        <v>154735614</v>
      </c>
      <c r="H181" s="804">
        <v>123381113</v>
      </c>
      <c r="I181" s="805">
        <v>9130311</v>
      </c>
    </row>
    <row r="182" spans="1:9">
      <c r="A182" s="806" t="s">
        <v>2470</v>
      </c>
      <c r="B182" s="806" t="s">
        <v>954</v>
      </c>
      <c r="C182" s="1401" t="s">
        <v>427</v>
      </c>
      <c r="D182" s="1402"/>
      <c r="E182" s="804">
        <v>13043300</v>
      </c>
      <c r="F182" s="804">
        <v>0</v>
      </c>
      <c r="G182" s="804">
        <v>0</v>
      </c>
      <c r="H182" s="804">
        <v>3912989</v>
      </c>
      <c r="I182" s="805">
        <v>9130311</v>
      </c>
    </row>
    <row r="183" spans="1:9">
      <c r="A183" s="806" t="s">
        <v>2470</v>
      </c>
      <c r="B183" s="806" t="s">
        <v>954</v>
      </c>
      <c r="C183" s="806" t="s">
        <v>427</v>
      </c>
      <c r="D183" s="807" t="s">
        <v>429</v>
      </c>
      <c r="E183" s="804">
        <v>13043300</v>
      </c>
      <c r="F183" s="804">
        <v>0</v>
      </c>
      <c r="G183" s="804">
        <v>0</v>
      </c>
      <c r="H183" s="804">
        <v>3912989</v>
      </c>
      <c r="I183" s="805">
        <v>9130311</v>
      </c>
    </row>
    <row r="184" spans="1:9">
      <c r="A184" s="806" t="s">
        <v>2470</v>
      </c>
      <c r="B184" s="806" t="s">
        <v>954</v>
      </c>
      <c r="C184" s="1401" t="s">
        <v>430</v>
      </c>
      <c r="D184" s="1402"/>
      <c r="E184" s="804">
        <v>34602376</v>
      </c>
      <c r="F184" s="804">
        <v>0</v>
      </c>
      <c r="G184" s="804">
        <v>34602376</v>
      </c>
      <c r="H184" s="804">
        <v>0</v>
      </c>
      <c r="I184" s="805">
        <v>0</v>
      </c>
    </row>
    <row r="185" spans="1:9">
      <c r="A185" s="806" t="s">
        <v>2470</v>
      </c>
      <c r="B185" s="806" t="s">
        <v>954</v>
      </c>
      <c r="C185" s="806" t="s">
        <v>430</v>
      </c>
      <c r="D185" s="807" t="s">
        <v>432</v>
      </c>
      <c r="E185" s="804">
        <v>34602376</v>
      </c>
      <c r="F185" s="804">
        <v>0</v>
      </c>
      <c r="G185" s="804">
        <v>34602376</v>
      </c>
      <c r="H185" s="804">
        <v>0</v>
      </c>
      <c r="I185" s="805">
        <v>0</v>
      </c>
    </row>
    <row r="186" spans="1:9">
      <c r="A186" s="806" t="s">
        <v>2470</v>
      </c>
      <c r="B186" s="806" t="s">
        <v>954</v>
      </c>
      <c r="C186" s="1401" t="s">
        <v>445</v>
      </c>
      <c r="D186" s="1402"/>
      <c r="E186" s="804">
        <v>1400000</v>
      </c>
      <c r="F186" s="804">
        <v>1400000</v>
      </c>
      <c r="G186" s="804">
        <v>0</v>
      </c>
      <c r="H186" s="804">
        <v>0</v>
      </c>
      <c r="I186" s="805">
        <v>0</v>
      </c>
    </row>
    <row r="187" spans="1:9">
      <c r="A187" s="806" t="s">
        <v>2470</v>
      </c>
      <c r="B187" s="806" t="s">
        <v>954</v>
      </c>
      <c r="C187" s="806" t="s">
        <v>445</v>
      </c>
      <c r="D187" s="807" t="s">
        <v>946</v>
      </c>
      <c r="E187" s="804">
        <v>1400000</v>
      </c>
      <c r="F187" s="804">
        <v>1400000</v>
      </c>
      <c r="G187" s="804">
        <v>0</v>
      </c>
      <c r="H187" s="804">
        <v>0</v>
      </c>
      <c r="I187" s="805">
        <v>0</v>
      </c>
    </row>
    <row r="188" spans="1:9">
      <c r="A188" s="806" t="s">
        <v>2470</v>
      </c>
      <c r="B188" s="806" t="s">
        <v>954</v>
      </c>
      <c r="C188" s="1401" t="s">
        <v>248</v>
      </c>
      <c r="D188" s="1402"/>
      <c r="E188" s="804">
        <v>239601362</v>
      </c>
      <c r="F188" s="804">
        <v>0</v>
      </c>
      <c r="G188" s="804">
        <v>120133238</v>
      </c>
      <c r="H188" s="804">
        <v>119468124</v>
      </c>
      <c r="I188" s="805">
        <v>0</v>
      </c>
    </row>
    <row r="189" spans="1:9">
      <c r="A189" s="806" t="s">
        <v>2470</v>
      </c>
      <c r="B189" s="806" t="s">
        <v>954</v>
      </c>
      <c r="C189" s="806" t="s">
        <v>248</v>
      </c>
      <c r="D189" s="807" t="s">
        <v>249</v>
      </c>
      <c r="E189" s="804">
        <v>239601362</v>
      </c>
      <c r="F189" s="804">
        <v>0</v>
      </c>
      <c r="G189" s="804">
        <v>120133238</v>
      </c>
      <c r="H189" s="804">
        <v>119468124</v>
      </c>
      <c r="I189" s="805">
        <v>0</v>
      </c>
    </row>
    <row r="190" spans="1:9">
      <c r="A190" s="806" t="s">
        <v>2470</v>
      </c>
      <c r="B190" s="806" t="s">
        <v>954</v>
      </c>
      <c r="C190" s="1401" t="s">
        <v>238</v>
      </c>
      <c r="D190" s="1402"/>
      <c r="E190" s="804">
        <v>44000000</v>
      </c>
      <c r="F190" s="804">
        <v>44000000</v>
      </c>
      <c r="G190" s="804">
        <v>0</v>
      </c>
      <c r="H190" s="804">
        <v>0</v>
      </c>
      <c r="I190" s="805">
        <v>0</v>
      </c>
    </row>
    <row r="191" spans="1:9">
      <c r="A191" s="806" t="s">
        <v>2470</v>
      </c>
      <c r="B191" s="806" t="s">
        <v>954</v>
      </c>
      <c r="C191" s="806" t="s">
        <v>238</v>
      </c>
      <c r="D191" s="807" t="s">
        <v>974</v>
      </c>
      <c r="E191" s="804">
        <v>44000000</v>
      </c>
      <c r="F191" s="804">
        <v>44000000</v>
      </c>
      <c r="G191" s="804">
        <v>0</v>
      </c>
      <c r="H191" s="804">
        <v>0</v>
      </c>
      <c r="I191" s="805">
        <v>0</v>
      </c>
    </row>
    <row r="192" spans="1:9">
      <c r="A192" s="806" t="s">
        <v>2470</v>
      </c>
      <c r="B192" s="806" t="s">
        <v>954</v>
      </c>
      <c r="C192" s="1401" t="s">
        <v>436</v>
      </c>
      <c r="D192" s="1402"/>
      <c r="E192" s="804">
        <v>5454550088</v>
      </c>
      <c r="F192" s="804">
        <v>5454550088</v>
      </c>
      <c r="G192" s="804">
        <v>0</v>
      </c>
      <c r="H192" s="804">
        <v>0</v>
      </c>
      <c r="I192" s="805">
        <v>0</v>
      </c>
    </row>
    <row r="193" spans="1:9">
      <c r="A193" s="806" t="s">
        <v>2470</v>
      </c>
      <c r="B193" s="806" t="s">
        <v>954</v>
      </c>
      <c r="C193" s="806" t="s">
        <v>436</v>
      </c>
      <c r="D193" s="807" t="s">
        <v>753</v>
      </c>
      <c r="E193" s="804">
        <v>0</v>
      </c>
      <c r="F193" s="804">
        <v>0</v>
      </c>
      <c r="G193" s="804">
        <v>0</v>
      </c>
      <c r="H193" s="804">
        <v>0</v>
      </c>
      <c r="I193" s="805">
        <v>0</v>
      </c>
    </row>
    <row r="194" spans="1:9">
      <c r="A194" s="806" t="s">
        <v>2470</v>
      </c>
      <c r="B194" s="806" t="s">
        <v>954</v>
      </c>
      <c r="C194" s="806" t="s">
        <v>436</v>
      </c>
      <c r="D194" s="807" t="s">
        <v>40</v>
      </c>
      <c r="E194" s="804">
        <v>5454550088</v>
      </c>
      <c r="F194" s="804">
        <v>5454550088</v>
      </c>
      <c r="G194" s="804">
        <v>0</v>
      </c>
      <c r="H194" s="804">
        <v>0</v>
      </c>
      <c r="I194" s="805">
        <v>0</v>
      </c>
    </row>
    <row r="195" spans="1:9">
      <c r="A195" s="806" t="s">
        <v>2470</v>
      </c>
      <c r="B195" s="1401" t="s">
        <v>2052</v>
      </c>
      <c r="C195" s="1402"/>
      <c r="D195" s="1402"/>
      <c r="E195" s="804">
        <v>4248060508</v>
      </c>
      <c r="F195" s="804">
        <v>4246665273</v>
      </c>
      <c r="G195" s="804">
        <v>1395235</v>
      </c>
      <c r="H195" s="804">
        <v>0</v>
      </c>
      <c r="I195" s="805">
        <v>0</v>
      </c>
    </row>
    <row r="196" spans="1:9">
      <c r="A196" s="806" t="s">
        <v>2470</v>
      </c>
      <c r="B196" s="806" t="s">
        <v>2052</v>
      </c>
      <c r="C196" s="1401" t="s">
        <v>238</v>
      </c>
      <c r="D196" s="1402"/>
      <c r="E196" s="804">
        <v>1754363</v>
      </c>
      <c r="F196" s="804">
        <v>1754363</v>
      </c>
      <c r="G196" s="804">
        <v>0</v>
      </c>
      <c r="H196" s="804">
        <v>0</v>
      </c>
      <c r="I196" s="805">
        <v>0</v>
      </c>
    </row>
    <row r="197" spans="1:9">
      <c r="A197" s="806" t="s">
        <v>2470</v>
      </c>
      <c r="B197" s="806" t="s">
        <v>2052</v>
      </c>
      <c r="C197" s="806" t="s">
        <v>238</v>
      </c>
      <c r="D197" s="807" t="s">
        <v>355</v>
      </c>
      <c r="E197" s="804">
        <v>1754363</v>
      </c>
      <c r="F197" s="804">
        <v>1754363</v>
      </c>
      <c r="G197" s="804">
        <v>0</v>
      </c>
      <c r="H197" s="804">
        <v>0</v>
      </c>
      <c r="I197" s="805">
        <v>0</v>
      </c>
    </row>
    <row r="198" spans="1:9">
      <c r="A198" s="806" t="s">
        <v>2470</v>
      </c>
      <c r="B198" s="806" t="s">
        <v>2052</v>
      </c>
      <c r="C198" s="1401" t="s">
        <v>436</v>
      </c>
      <c r="D198" s="1402"/>
      <c r="E198" s="804">
        <v>4246306145</v>
      </c>
      <c r="F198" s="804">
        <v>4244910910</v>
      </c>
      <c r="G198" s="804">
        <v>1395235</v>
      </c>
      <c r="H198" s="804">
        <v>0</v>
      </c>
      <c r="I198" s="805">
        <v>0</v>
      </c>
    </row>
    <row r="199" spans="1:9">
      <c r="A199" s="806" t="s">
        <v>2470</v>
      </c>
      <c r="B199" s="806" t="s">
        <v>2052</v>
      </c>
      <c r="C199" s="806" t="s">
        <v>436</v>
      </c>
      <c r="D199" s="807" t="s">
        <v>753</v>
      </c>
      <c r="E199" s="804">
        <v>1395235</v>
      </c>
      <c r="F199" s="804">
        <v>0</v>
      </c>
      <c r="G199" s="804">
        <v>1395235</v>
      </c>
      <c r="H199" s="804">
        <v>0</v>
      </c>
      <c r="I199" s="805">
        <v>0</v>
      </c>
    </row>
    <row r="200" spans="1:9">
      <c r="A200" s="806" t="s">
        <v>2470</v>
      </c>
      <c r="B200" s="806" t="s">
        <v>2052</v>
      </c>
      <c r="C200" s="806" t="s">
        <v>436</v>
      </c>
      <c r="D200" s="807" t="s">
        <v>40</v>
      </c>
      <c r="E200" s="804">
        <v>4244910910</v>
      </c>
      <c r="F200" s="804">
        <v>4244910910</v>
      </c>
      <c r="G200" s="804">
        <v>0</v>
      </c>
      <c r="H200" s="804">
        <v>0</v>
      </c>
      <c r="I200" s="805">
        <v>0</v>
      </c>
    </row>
    <row r="201" spans="1:9">
      <c r="A201" s="806" t="s">
        <v>2470</v>
      </c>
      <c r="B201" s="1401" t="s">
        <v>2053</v>
      </c>
      <c r="C201" s="1402"/>
      <c r="D201" s="1402"/>
      <c r="E201" s="804">
        <v>18651453</v>
      </c>
      <c r="F201" s="804">
        <v>0</v>
      </c>
      <c r="G201" s="804">
        <v>18651453</v>
      </c>
      <c r="H201" s="804">
        <v>0</v>
      </c>
      <c r="I201" s="805">
        <v>0</v>
      </c>
    </row>
    <row r="202" spans="1:9">
      <c r="A202" s="806" t="s">
        <v>2470</v>
      </c>
      <c r="B202" s="806" t="s">
        <v>2053</v>
      </c>
      <c r="C202" s="1401" t="s">
        <v>258</v>
      </c>
      <c r="D202" s="1402"/>
      <c r="E202" s="804">
        <v>11375000</v>
      </c>
      <c r="F202" s="804">
        <v>0</v>
      </c>
      <c r="G202" s="804">
        <v>11375000</v>
      </c>
      <c r="H202" s="804">
        <v>0</v>
      </c>
      <c r="I202" s="805">
        <v>0</v>
      </c>
    </row>
    <row r="203" spans="1:9">
      <c r="A203" s="806" t="s">
        <v>2470</v>
      </c>
      <c r="B203" s="806" t="s">
        <v>2053</v>
      </c>
      <c r="C203" s="806" t="s">
        <v>258</v>
      </c>
      <c r="D203" s="807" t="s">
        <v>423</v>
      </c>
      <c r="E203" s="804">
        <v>11375000</v>
      </c>
      <c r="F203" s="804">
        <v>0</v>
      </c>
      <c r="G203" s="804">
        <v>11375000</v>
      </c>
      <c r="H203" s="804">
        <v>0</v>
      </c>
      <c r="I203" s="805">
        <v>0</v>
      </c>
    </row>
    <row r="204" spans="1:9">
      <c r="A204" s="806" t="s">
        <v>2470</v>
      </c>
      <c r="B204" s="806" t="s">
        <v>2053</v>
      </c>
      <c r="C204" s="1401" t="s">
        <v>430</v>
      </c>
      <c r="D204" s="1402"/>
      <c r="E204" s="804">
        <v>6750000</v>
      </c>
      <c r="F204" s="804">
        <v>0</v>
      </c>
      <c r="G204" s="804">
        <v>6750000</v>
      </c>
      <c r="H204" s="804">
        <v>0</v>
      </c>
      <c r="I204" s="805">
        <v>0</v>
      </c>
    </row>
    <row r="205" spans="1:9">
      <c r="A205" s="806" t="s">
        <v>2470</v>
      </c>
      <c r="B205" s="806" t="s">
        <v>2053</v>
      </c>
      <c r="C205" s="806" t="s">
        <v>430</v>
      </c>
      <c r="D205" s="807" t="s">
        <v>432</v>
      </c>
      <c r="E205" s="804">
        <v>6750000</v>
      </c>
      <c r="F205" s="804">
        <v>0</v>
      </c>
      <c r="G205" s="804">
        <v>6750000</v>
      </c>
      <c r="H205" s="804">
        <v>0</v>
      </c>
      <c r="I205" s="805">
        <v>0</v>
      </c>
    </row>
    <row r="206" spans="1:9">
      <c r="A206" s="806" t="s">
        <v>2470</v>
      </c>
      <c r="B206" s="806" t="s">
        <v>2053</v>
      </c>
      <c r="C206" s="1401" t="s">
        <v>436</v>
      </c>
      <c r="D206" s="1402"/>
      <c r="E206" s="804">
        <v>526453</v>
      </c>
      <c r="F206" s="804">
        <v>0</v>
      </c>
      <c r="G206" s="804">
        <v>526453</v>
      </c>
      <c r="H206" s="804">
        <v>0</v>
      </c>
      <c r="I206" s="805">
        <v>0</v>
      </c>
    </row>
    <row r="207" spans="1:9">
      <c r="A207" s="806" t="s">
        <v>2470</v>
      </c>
      <c r="B207" s="806" t="s">
        <v>2053</v>
      </c>
      <c r="C207" s="806" t="s">
        <v>436</v>
      </c>
      <c r="D207" s="807" t="s">
        <v>748</v>
      </c>
      <c r="E207" s="804">
        <v>303758</v>
      </c>
      <c r="F207" s="804">
        <v>0</v>
      </c>
      <c r="G207" s="804">
        <v>303758</v>
      </c>
      <c r="H207" s="804">
        <v>0</v>
      </c>
      <c r="I207" s="805">
        <v>0</v>
      </c>
    </row>
    <row r="208" spans="1:9">
      <c r="A208" s="806" t="s">
        <v>2470</v>
      </c>
      <c r="B208" s="806" t="s">
        <v>2053</v>
      </c>
      <c r="C208" s="806" t="s">
        <v>436</v>
      </c>
      <c r="D208" s="807" t="s">
        <v>749</v>
      </c>
      <c r="E208" s="804">
        <v>222695</v>
      </c>
      <c r="F208" s="804">
        <v>0</v>
      </c>
      <c r="G208" s="804">
        <v>222695</v>
      </c>
      <c r="H208" s="804">
        <v>0</v>
      </c>
      <c r="I208" s="805">
        <v>0</v>
      </c>
    </row>
    <row r="209" spans="1:9">
      <c r="A209" s="806" t="s">
        <v>2470</v>
      </c>
      <c r="B209" s="1401" t="s">
        <v>1943</v>
      </c>
      <c r="C209" s="1402"/>
      <c r="D209" s="1402"/>
      <c r="E209" s="804">
        <v>11948000</v>
      </c>
      <c r="F209" s="804">
        <v>11948000</v>
      </c>
      <c r="G209" s="804">
        <v>0</v>
      </c>
      <c r="H209" s="804">
        <v>0</v>
      </c>
      <c r="I209" s="805">
        <v>0</v>
      </c>
    </row>
    <row r="210" spans="1:9">
      <c r="A210" s="806" t="s">
        <v>2470</v>
      </c>
      <c r="B210" s="806" t="s">
        <v>1943</v>
      </c>
      <c r="C210" s="1401" t="s">
        <v>436</v>
      </c>
      <c r="D210" s="1402"/>
      <c r="E210" s="804">
        <v>11948000</v>
      </c>
      <c r="F210" s="804">
        <v>11948000</v>
      </c>
      <c r="G210" s="804">
        <v>0</v>
      </c>
      <c r="H210" s="804">
        <v>0</v>
      </c>
      <c r="I210" s="805">
        <v>0</v>
      </c>
    </row>
    <row r="211" spans="1:9">
      <c r="A211" s="806" t="s">
        <v>2470</v>
      </c>
      <c r="B211" s="806" t="s">
        <v>1943</v>
      </c>
      <c r="C211" s="806" t="s">
        <v>436</v>
      </c>
      <c r="D211" s="807" t="s">
        <v>39</v>
      </c>
      <c r="E211" s="804">
        <v>11948000</v>
      </c>
      <c r="F211" s="804">
        <v>11948000</v>
      </c>
      <c r="G211" s="804">
        <v>0</v>
      </c>
      <c r="H211" s="804">
        <v>0</v>
      </c>
      <c r="I211" s="805">
        <v>0</v>
      </c>
    </row>
    <row r="212" spans="1:9">
      <c r="A212" s="806" t="s">
        <v>2470</v>
      </c>
      <c r="B212" s="1401" t="s">
        <v>956</v>
      </c>
      <c r="C212" s="1402"/>
      <c r="D212" s="1402"/>
      <c r="E212" s="804">
        <v>23720147280</v>
      </c>
      <c r="F212" s="804">
        <v>305576</v>
      </c>
      <c r="G212" s="804">
        <v>22991539340</v>
      </c>
      <c r="H212" s="804">
        <v>692422136</v>
      </c>
      <c r="I212" s="805">
        <v>35880228</v>
      </c>
    </row>
    <row r="213" spans="1:9">
      <c r="A213" s="806" t="s">
        <v>2470</v>
      </c>
      <c r="B213" s="806" t="s">
        <v>956</v>
      </c>
      <c r="C213" s="1401" t="s">
        <v>258</v>
      </c>
      <c r="D213" s="1402"/>
      <c r="E213" s="804">
        <v>241009522</v>
      </c>
      <c r="F213" s="804">
        <v>0</v>
      </c>
      <c r="G213" s="804">
        <v>241009522</v>
      </c>
      <c r="H213" s="804">
        <v>0</v>
      </c>
      <c r="I213" s="805">
        <v>0</v>
      </c>
    </row>
    <row r="214" spans="1:9">
      <c r="A214" s="806" t="s">
        <v>2470</v>
      </c>
      <c r="B214" s="806" t="s">
        <v>956</v>
      </c>
      <c r="C214" s="806" t="s">
        <v>258</v>
      </c>
      <c r="D214" s="807" t="s">
        <v>423</v>
      </c>
      <c r="E214" s="804">
        <v>241009522</v>
      </c>
      <c r="F214" s="804">
        <v>0</v>
      </c>
      <c r="G214" s="804">
        <v>241009522</v>
      </c>
      <c r="H214" s="804">
        <v>0</v>
      </c>
      <c r="I214" s="805">
        <v>0</v>
      </c>
    </row>
    <row r="215" spans="1:9">
      <c r="A215" s="806" t="s">
        <v>2470</v>
      </c>
      <c r="B215" s="806" t="s">
        <v>956</v>
      </c>
      <c r="C215" s="1401" t="s">
        <v>427</v>
      </c>
      <c r="D215" s="1402"/>
      <c r="E215" s="804">
        <v>51257452</v>
      </c>
      <c r="F215" s="804">
        <v>0</v>
      </c>
      <c r="G215" s="804">
        <v>0</v>
      </c>
      <c r="H215" s="804">
        <v>15377224</v>
      </c>
      <c r="I215" s="805">
        <v>35880228</v>
      </c>
    </row>
    <row r="216" spans="1:9">
      <c r="A216" s="806" t="s">
        <v>2470</v>
      </c>
      <c r="B216" s="806" t="s">
        <v>956</v>
      </c>
      <c r="C216" s="806" t="s">
        <v>427</v>
      </c>
      <c r="D216" s="807" t="s">
        <v>429</v>
      </c>
      <c r="E216" s="804">
        <v>51257452</v>
      </c>
      <c r="F216" s="804">
        <v>0</v>
      </c>
      <c r="G216" s="804">
        <v>0</v>
      </c>
      <c r="H216" s="804">
        <v>15377224</v>
      </c>
      <c r="I216" s="805">
        <v>35880228</v>
      </c>
    </row>
    <row r="217" spans="1:9">
      <c r="A217" s="806" t="s">
        <v>2470</v>
      </c>
      <c r="B217" s="806" t="s">
        <v>956</v>
      </c>
      <c r="C217" s="1401" t="s">
        <v>430</v>
      </c>
      <c r="D217" s="1402"/>
      <c r="E217" s="804">
        <v>22045890124</v>
      </c>
      <c r="F217" s="804">
        <v>0</v>
      </c>
      <c r="G217" s="804">
        <v>22045890124</v>
      </c>
      <c r="H217" s="804">
        <v>0</v>
      </c>
      <c r="I217" s="805">
        <v>0</v>
      </c>
    </row>
    <row r="218" spans="1:9">
      <c r="A218" s="806" t="s">
        <v>2470</v>
      </c>
      <c r="B218" s="806" t="s">
        <v>956</v>
      </c>
      <c r="C218" s="806" t="s">
        <v>430</v>
      </c>
      <c r="D218" s="807" t="s">
        <v>432</v>
      </c>
      <c r="E218" s="804">
        <v>22045890124</v>
      </c>
      <c r="F218" s="804">
        <v>0</v>
      </c>
      <c r="G218" s="804">
        <v>22045890124</v>
      </c>
      <c r="H218" s="804">
        <v>0</v>
      </c>
      <c r="I218" s="805">
        <v>0</v>
      </c>
    </row>
    <row r="219" spans="1:9">
      <c r="A219" s="806" t="s">
        <v>2470</v>
      </c>
      <c r="B219" s="806" t="s">
        <v>956</v>
      </c>
      <c r="C219" s="1401" t="s">
        <v>445</v>
      </c>
      <c r="D219" s="1402"/>
      <c r="E219" s="804">
        <v>14000000</v>
      </c>
      <c r="F219" s="804">
        <v>0</v>
      </c>
      <c r="G219" s="804">
        <v>14000000</v>
      </c>
      <c r="H219" s="804">
        <v>0</v>
      </c>
      <c r="I219" s="805">
        <v>0</v>
      </c>
    </row>
    <row r="220" spans="1:9">
      <c r="A220" s="806" t="s">
        <v>2470</v>
      </c>
      <c r="B220" s="806" t="s">
        <v>956</v>
      </c>
      <c r="C220" s="806" t="s">
        <v>445</v>
      </c>
      <c r="D220" s="807" t="s">
        <v>744</v>
      </c>
      <c r="E220" s="804">
        <v>3000000</v>
      </c>
      <c r="F220" s="804">
        <v>0</v>
      </c>
      <c r="G220" s="804">
        <v>3000000</v>
      </c>
      <c r="H220" s="804">
        <v>0</v>
      </c>
      <c r="I220" s="805">
        <v>0</v>
      </c>
    </row>
    <row r="221" spans="1:9">
      <c r="A221" s="806" t="s">
        <v>2470</v>
      </c>
      <c r="B221" s="806" t="s">
        <v>956</v>
      </c>
      <c r="C221" s="806" t="s">
        <v>445</v>
      </c>
      <c r="D221" s="807" t="s">
        <v>746</v>
      </c>
      <c r="E221" s="804">
        <v>11000000</v>
      </c>
      <c r="F221" s="804">
        <v>0</v>
      </c>
      <c r="G221" s="804">
        <v>11000000</v>
      </c>
      <c r="H221" s="804">
        <v>0</v>
      </c>
      <c r="I221" s="805">
        <v>0</v>
      </c>
    </row>
    <row r="222" spans="1:9">
      <c r="A222" s="806" t="s">
        <v>2470</v>
      </c>
      <c r="B222" s="806" t="s">
        <v>956</v>
      </c>
      <c r="C222" s="1401" t="s">
        <v>248</v>
      </c>
      <c r="D222" s="1402"/>
      <c r="E222" s="804">
        <v>1362146403</v>
      </c>
      <c r="F222" s="804">
        <v>0</v>
      </c>
      <c r="G222" s="804">
        <v>685496894</v>
      </c>
      <c r="H222" s="804">
        <v>676649509</v>
      </c>
      <c r="I222" s="805">
        <v>0</v>
      </c>
    </row>
    <row r="223" spans="1:9">
      <c r="A223" s="806" t="s">
        <v>2470</v>
      </c>
      <c r="B223" s="806" t="s">
        <v>956</v>
      </c>
      <c r="C223" s="806" t="s">
        <v>248</v>
      </c>
      <c r="D223" s="807" t="s">
        <v>249</v>
      </c>
      <c r="E223" s="804">
        <v>1362146403</v>
      </c>
      <c r="F223" s="804">
        <v>0</v>
      </c>
      <c r="G223" s="804">
        <v>685496894</v>
      </c>
      <c r="H223" s="804">
        <v>676649509</v>
      </c>
      <c r="I223" s="805">
        <v>0</v>
      </c>
    </row>
    <row r="224" spans="1:9">
      <c r="A224" s="806" t="s">
        <v>2470</v>
      </c>
      <c r="B224" s="806" t="s">
        <v>956</v>
      </c>
      <c r="C224" s="1401" t="s">
        <v>436</v>
      </c>
      <c r="D224" s="1402"/>
      <c r="E224" s="804">
        <v>5843779</v>
      </c>
      <c r="F224" s="804">
        <v>305576</v>
      </c>
      <c r="G224" s="804">
        <v>5142800</v>
      </c>
      <c r="H224" s="804">
        <v>395403</v>
      </c>
      <c r="I224" s="805">
        <v>0</v>
      </c>
    </row>
    <row r="225" spans="1:9">
      <c r="A225" s="806" t="s">
        <v>2470</v>
      </c>
      <c r="B225" s="806" t="s">
        <v>956</v>
      </c>
      <c r="C225" s="806" t="s">
        <v>436</v>
      </c>
      <c r="D225" s="807" t="s">
        <v>747</v>
      </c>
      <c r="E225" s="804">
        <v>3699000</v>
      </c>
      <c r="F225" s="804">
        <v>0</v>
      </c>
      <c r="G225" s="804">
        <v>3699000</v>
      </c>
      <c r="H225" s="804">
        <v>0</v>
      </c>
      <c r="I225" s="805">
        <v>0</v>
      </c>
    </row>
    <row r="226" spans="1:9">
      <c r="A226" s="806" t="s">
        <v>2470</v>
      </c>
      <c r="B226" s="806" t="s">
        <v>956</v>
      </c>
      <c r="C226" s="806" t="s">
        <v>436</v>
      </c>
      <c r="D226" s="807" t="s">
        <v>749</v>
      </c>
      <c r="E226" s="804">
        <v>1100000</v>
      </c>
      <c r="F226" s="804">
        <v>0</v>
      </c>
      <c r="G226" s="804">
        <v>1100000</v>
      </c>
      <c r="H226" s="804">
        <v>0</v>
      </c>
      <c r="I226" s="805">
        <v>0</v>
      </c>
    </row>
    <row r="227" spans="1:9">
      <c r="A227" s="806" t="s">
        <v>2470</v>
      </c>
      <c r="B227" s="806" t="s">
        <v>956</v>
      </c>
      <c r="C227" s="806" t="s">
        <v>436</v>
      </c>
      <c r="D227" s="807" t="s">
        <v>951</v>
      </c>
      <c r="E227" s="804">
        <v>305576</v>
      </c>
      <c r="F227" s="804">
        <v>305576</v>
      </c>
      <c r="G227" s="804">
        <v>0</v>
      </c>
      <c r="H227" s="804">
        <v>0</v>
      </c>
      <c r="I227" s="805">
        <v>0</v>
      </c>
    </row>
    <row r="228" spans="1:9">
      <c r="A228" s="806" t="s">
        <v>2470</v>
      </c>
      <c r="B228" s="806" t="s">
        <v>956</v>
      </c>
      <c r="C228" s="806" t="s">
        <v>436</v>
      </c>
      <c r="D228" s="807" t="s">
        <v>735</v>
      </c>
      <c r="E228" s="804">
        <v>739203</v>
      </c>
      <c r="F228" s="804">
        <v>0</v>
      </c>
      <c r="G228" s="804">
        <v>343800</v>
      </c>
      <c r="H228" s="804">
        <v>395403</v>
      </c>
      <c r="I228" s="805">
        <v>0</v>
      </c>
    </row>
    <row r="229" spans="1:9">
      <c r="A229" s="806" t="s">
        <v>2470</v>
      </c>
      <c r="B229" s="1401" t="s">
        <v>352</v>
      </c>
      <c r="C229" s="1402"/>
      <c r="D229" s="1402"/>
      <c r="E229" s="804">
        <v>21968588103</v>
      </c>
      <c r="F229" s="804">
        <v>0</v>
      </c>
      <c r="G229" s="804">
        <v>20976018804</v>
      </c>
      <c r="H229" s="804">
        <v>954621086</v>
      </c>
      <c r="I229" s="805">
        <v>37948213</v>
      </c>
    </row>
    <row r="230" spans="1:9">
      <c r="A230" s="806" t="s">
        <v>2470</v>
      </c>
      <c r="B230" s="806" t="s">
        <v>352</v>
      </c>
      <c r="C230" s="1401" t="s">
        <v>427</v>
      </c>
      <c r="D230" s="1402"/>
      <c r="E230" s="804">
        <v>54211712</v>
      </c>
      <c r="F230" s="804">
        <v>0</v>
      </c>
      <c r="G230" s="804">
        <v>0</v>
      </c>
      <c r="H230" s="804">
        <v>16263499</v>
      </c>
      <c r="I230" s="805">
        <v>37948213</v>
      </c>
    </row>
    <row r="231" spans="1:9">
      <c r="A231" s="806" t="s">
        <v>2470</v>
      </c>
      <c r="B231" s="806" t="s">
        <v>352</v>
      </c>
      <c r="C231" s="806" t="s">
        <v>427</v>
      </c>
      <c r="D231" s="807" t="s">
        <v>429</v>
      </c>
      <c r="E231" s="804">
        <v>54211712</v>
      </c>
      <c r="F231" s="804">
        <v>0</v>
      </c>
      <c r="G231" s="804">
        <v>0</v>
      </c>
      <c r="H231" s="804">
        <v>16263499</v>
      </c>
      <c r="I231" s="805">
        <v>37948213</v>
      </c>
    </row>
    <row r="232" spans="1:9">
      <c r="A232" s="806" t="s">
        <v>2470</v>
      </c>
      <c r="B232" s="806" t="s">
        <v>352</v>
      </c>
      <c r="C232" s="1401" t="s">
        <v>430</v>
      </c>
      <c r="D232" s="1402"/>
      <c r="E232" s="804">
        <v>19959580270</v>
      </c>
      <c r="F232" s="804">
        <v>0</v>
      </c>
      <c r="G232" s="804">
        <v>19959580270</v>
      </c>
      <c r="H232" s="804">
        <v>0</v>
      </c>
      <c r="I232" s="805">
        <v>0</v>
      </c>
    </row>
    <row r="233" spans="1:9">
      <c r="A233" s="806" t="s">
        <v>2470</v>
      </c>
      <c r="B233" s="806" t="s">
        <v>352</v>
      </c>
      <c r="C233" s="806" t="s">
        <v>430</v>
      </c>
      <c r="D233" s="807" t="s">
        <v>432</v>
      </c>
      <c r="E233" s="804">
        <v>19959580270</v>
      </c>
      <c r="F233" s="804">
        <v>0</v>
      </c>
      <c r="G233" s="804">
        <v>19959580270</v>
      </c>
      <c r="H233" s="804">
        <v>0</v>
      </c>
      <c r="I233" s="805">
        <v>0</v>
      </c>
    </row>
    <row r="234" spans="1:9">
      <c r="A234" s="806" t="s">
        <v>2470</v>
      </c>
      <c r="B234" s="806" t="s">
        <v>352</v>
      </c>
      <c r="C234" s="806" t="s">
        <v>430</v>
      </c>
      <c r="D234" s="807" t="s">
        <v>2478</v>
      </c>
      <c r="E234" s="804">
        <v>0</v>
      </c>
      <c r="F234" s="804">
        <v>0</v>
      </c>
      <c r="G234" s="804">
        <v>0</v>
      </c>
      <c r="H234" s="804">
        <v>0</v>
      </c>
      <c r="I234" s="805">
        <v>0</v>
      </c>
    </row>
    <row r="235" spans="1:9">
      <c r="A235" s="806" t="s">
        <v>2470</v>
      </c>
      <c r="B235" s="806" t="s">
        <v>352</v>
      </c>
      <c r="C235" s="1401" t="s">
        <v>445</v>
      </c>
      <c r="D235" s="1402"/>
      <c r="E235" s="804">
        <v>55000000</v>
      </c>
      <c r="F235" s="804">
        <v>0</v>
      </c>
      <c r="G235" s="804">
        <v>55000000</v>
      </c>
      <c r="H235" s="804">
        <v>0</v>
      </c>
      <c r="I235" s="805">
        <v>0</v>
      </c>
    </row>
    <row r="236" spans="1:9">
      <c r="A236" s="806" t="s">
        <v>2470</v>
      </c>
      <c r="B236" s="806" t="s">
        <v>352</v>
      </c>
      <c r="C236" s="806" t="s">
        <v>445</v>
      </c>
      <c r="D236" s="807" t="s">
        <v>744</v>
      </c>
      <c r="E236" s="804">
        <v>6000000</v>
      </c>
      <c r="F236" s="804">
        <v>0</v>
      </c>
      <c r="G236" s="804">
        <v>6000000</v>
      </c>
      <c r="H236" s="804">
        <v>0</v>
      </c>
      <c r="I236" s="805">
        <v>0</v>
      </c>
    </row>
    <row r="237" spans="1:9">
      <c r="A237" s="806" t="s">
        <v>2470</v>
      </c>
      <c r="B237" s="806" t="s">
        <v>352</v>
      </c>
      <c r="C237" s="806" t="s">
        <v>445</v>
      </c>
      <c r="D237" s="807" t="s">
        <v>746</v>
      </c>
      <c r="E237" s="804">
        <v>49000000</v>
      </c>
      <c r="F237" s="804">
        <v>0</v>
      </c>
      <c r="G237" s="804">
        <v>49000000</v>
      </c>
      <c r="H237" s="804">
        <v>0</v>
      </c>
      <c r="I237" s="805">
        <v>0</v>
      </c>
    </row>
    <row r="238" spans="1:9">
      <c r="A238" s="806" t="s">
        <v>2470</v>
      </c>
      <c r="B238" s="806" t="s">
        <v>352</v>
      </c>
      <c r="C238" s="1401" t="s">
        <v>248</v>
      </c>
      <c r="D238" s="1402"/>
      <c r="E238" s="804">
        <v>1897820548</v>
      </c>
      <c r="F238" s="804">
        <v>0</v>
      </c>
      <c r="G238" s="804">
        <v>959850151</v>
      </c>
      <c r="H238" s="804">
        <v>937970397</v>
      </c>
      <c r="I238" s="805">
        <v>0</v>
      </c>
    </row>
    <row r="239" spans="1:9">
      <c r="A239" s="806" t="s">
        <v>2470</v>
      </c>
      <c r="B239" s="806" t="s">
        <v>352</v>
      </c>
      <c r="C239" s="806" t="s">
        <v>248</v>
      </c>
      <c r="D239" s="807" t="s">
        <v>249</v>
      </c>
      <c r="E239" s="804">
        <v>1897820548</v>
      </c>
      <c r="F239" s="804">
        <v>0</v>
      </c>
      <c r="G239" s="804">
        <v>959850151</v>
      </c>
      <c r="H239" s="804">
        <v>937970397</v>
      </c>
      <c r="I239" s="805">
        <v>0</v>
      </c>
    </row>
    <row r="240" spans="1:9">
      <c r="A240" s="806" t="s">
        <v>2470</v>
      </c>
      <c r="B240" s="806" t="s">
        <v>352</v>
      </c>
      <c r="C240" s="1401" t="s">
        <v>436</v>
      </c>
      <c r="D240" s="1402"/>
      <c r="E240" s="804">
        <v>1975573</v>
      </c>
      <c r="F240" s="804">
        <v>0</v>
      </c>
      <c r="G240" s="804">
        <v>1588383</v>
      </c>
      <c r="H240" s="804">
        <v>387190</v>
      </c>
      <c r="I240" s="805">
        <v>0</v>
      </c>
    </row>
    <row r="241" spans="1:9">
      <c r="A241" s="806" t="s">
        <v>2470</v>
      </c>
      <c r="B241" s="806" t="s">
        <v>352</v>
      </c>
      <c r="C241" s="806" t="s">
        <v>436</v>
      </c>
      <c r="D241" s="807" t="s">
        <v>753</v>
      </c>
      <c r="E241" s="804">
        <v>0</v>
      </c>
      <c r="F241" s="804">
        <v>0</v>
      </c>
      <c r="G241" s="804">
        <v>0</v>
      </c>
      <c r="H241" s="804">
        <v>0</v>
      </c>
      <c r="I241" s="805">
        <v>0</v>
      </c>
    </row>
    <row r="242" spans="1:9">
      <c r="A242" s="806" t="s">
        <v>2470</v>
      </c>
      <c r="B242" s="806" t="s">
        <v>352</v>
      </c>
      <c r="C242" s="806" t="s">
        <v>436</v>
      </c>
      <c r="D242" s="807" t="s">
        <v>749</v>
      </c>
      <c r="E242" s="804">
        <v>890000</v>
      </c>
      <c r="F242" s="804">
        <v>0</v>
      </c>
      <c r="G242" s="804">
        <v>890000</v>
      </c>
      <c r="H242" s="804">
        <v>0</v>
      </c>
      <c r="I242" s="805">
        <v>0</v>
      </c>
    </row>
    <row r="243" spans="1:9">
      <c r="A243" s="806" t="s">
        <v>2470</v>
      </c>
      <c r="B243" s="806" t="s">
        <v>352</v>
      </c>
      <c r="C243" s="806" t="s">
        <v>436</v>
      </c>
      <c r="D243" s="807" t="s">
        <v>735</v>
      </c>
      <c r="E243" s="804">
        <v>1085573</v>
      </c>
      <c r="F243" s="804">
        <v>0</v>
      </c>
      <c r="G243" s="804">
        <v>698383</v>
      </c>
      <c r="H243" s="804">
        <v>387190</v>
      </c>
      <c r="I243" s="805">
        <v>0</v>
      </c>
    </row>
    <row r="244" spans="1:9">
      <c r="A244" s="806" t="s">
        <v>2470</v>
      </c>
      <c r="B244" s="1401" t="s">
        <v>838</v>
      </c>
      <c r="C244" s="1402"/>
      <c r="D244" s="1402"/>
      <c r="E244" s="804">
        <v>4000000</v>
      </c>
      <c r="F244" s="804">
        <v>4000000</v>
      </c>
      <c r="G244" s="804">
        <v>0</v>
      </c>
      <c r="H244" s="804">
        <v>0</v>
      </c>
      <c r="I244" s="805">
        <v>0</v>
      </c>
    </row>
    <row r="245" spans="1:9">
      <c r="A245" s="806" t="s">
        <v>2470</v>
      </c>
      <c r="B245" s="806" t="s">
        <v>838</v>
      </c>
      <c r="C245" s="1401" t="s">
        <v>238</v>
      </c>
      <c r="D245" s="1402"/>
      <c r="E245" s="804">
        <v>4000000</v>
      </c>
      <c r="F245" s="804">
        <v>4000000</v>
      </c>
      <c r="G245" s="804">
        <v>0</v>
      </c>
      <c r="H245" s="804">
        <v>0</v>
      </c>
      <c r="I245" s="805">
        <v>0</v>
      </c>
    </row>
    <row r="246" spans="1:9">
      <c r="A246" s="806" t="s">
        <v>2470</v>
      </c>
      <c r="B246" s="806" t="s">
        <v>838</v>
      </c>
      <c r="C246" s="806" t="s">
        <v>238</v>
      </c>
      <c r="D246" s="807" t="s">
        <v>241</v>
      </c>
      <c r="E246" s="804">
        <v>4000000</v>
      </c>
      <c r="F246" s="804">
        <v>4000000</v>
      </c>
      <c r="G246" s="804">
        <v>0</v>
      </c>
      <c r="H246" s="804">
        <v>0</v>
      </c>
      <c r="I246" s="805">
        <v>0</v>
      </c>
    </row>
    <row r="247" spans="1:9">
      <c r="A247" s="806" t="s">
        <v>2470</v>
      </c>
      <c r="B247" s="1401" t="s">
        <v>959</v>
      </c>
      <c r="C247" s="1402"/>
      <c r="D247" s="1402"/>
      <c r="E247" s="804">
        <v>119581718</v>
      </c>
      <c r="F247" s="804">
        <v>0</v>
      </c>
      <c r="G247" s="804">
        <v>58668050</v>
      </c>
      <c r="H247" s="804">
        <v>58641735</v>
      </c>
      <c r="I247" s="805">
        <v>2271933</v>
      </c>
    </row>
    <row r="248" spans="1:9">
      <c r="A248" s="806" t="s">
        <v>2470</v>
      </c>
      <c r="B248" s="806" t="s">
        <v>959</v>
      </c>
      <c r="C248" s="1401" t="s">
        <v>427</v>
      </c>
      <c r="D248" s="1402"/>
      <c r="E248" s="804">
        <v>3245618</v>
      </c>
      <c r="F248" s="804">
        <v>0</v>
      </c>
      <c r="G248" s="804">
        <v>0</v>
      </c>
      <c r="H248" s="804">
        <v>973685</v>
      </c>
      <c r="I248" s="805">
        <v>2271933</v>
      </c>
    </row>
    <row r="249" spans="1:9">
      <c r="A249" s="806" t="s">
        <v>2470</v>
      </c>
      <c r="B249" s="806" t="s">
        <v>959</v>
      </c>
      <c r="C249" s="806" t="s">
        <v>427</v>
      </c>
      <c r="D249" s="807" t="s">
        <v>429</v>
      </c>
      <c r="E249" s="804">
        <v>3245618</v>
      </c>
      <c r="F249" s="804">
        <v>0</v>
      </c>
      <c r="G249" s="804">
        <v>0</v>
      </c>
      <c r="H249" s="804">
        <v>973685</v>
      </c>
      <c r="I249" s="805">
        <v>2271933</v>
      </c>
    </row>
    <row r="250" spans="1:9">
      <c r="A250" s="806" t="s">
        <v>2470</v>
      </c>
      <c r="B250" s="806" t="s">
        <v>959</v>
      </c>
      <c r="C250" s="1401" t="s">
        <v>445</v>
      </c>
      <c r="D250" s="1402"/>
      <c r="E250" s="804">
        <v>1000000</v>
      </c>
      <c r="F250" s="804">
        <v>0</v>
      </c>
      <c r="G250" s="804">
        <v>1000000</v>
      </c>
      <c r="H250" s="804">
        <v>0</v>
      </c>
      <c r="I250" s="805">
        <v>0</v>
      </c>
    </row>
    <row r="251" spans="1:9">
      <c r="A251" s="806" t="s">
        <v>2470</v>
      </c>
      <c r="B251" s="806" t="s">
        <v>959</v>
      </c>
      <c r="C251" s="806" t="s">
        <v>445</v>
      </c>
      <c r="D251" s="807" t="s">
        <v>746</v>
      </c>
      <c r="E251" s="804">
        <v>1000000</v>
      </c>
      <c r="F251" s="804">
        <v>0</v>
      </c>
      <c r="G251" s="804">
        <v>1000000</v>
      </c>
      <c r="H251" s="804">
        <v>0</v>
      </c>
      <c r="I251" s="805">
        <v>0</v>
      </c>
    </row>
    <row r="252" spans="1:9">
      <c r="A252" s="806" t="s">
        <v>2470</v>
      </c>
      <c r="B252" s="806" t="s">
        <v>959</v>
      </c>
      <c r="C252" s="1401" t="s">
        <v>248</v>
      </c>
      <c r="D252" s="1402"/>
      <c r="E252" s="804">
        <v>115336100</v>
      </c>
      <c r="F252" s="804">
        <v>0</v>
      </c>
      <c r="G252" s="804">
        <v>57668050</v>
      </c>
      <c r="H252" s="804">
        <v>57668050</v>
      </c>
      <c r="I252" s="805">
        <v>0</v>
      </c>
    </row>
    <row r="253" spans="1:9">
      <c r="A253" s="806" t="s">
        <v>2470</v>
      </c>
      <c r="B253" s="806" t="s">
        <v>959</v>
      </c>
      <c r="C253" s="806" t="s">
        <v>248</v>
      </c>
      <c r="D253" s="807" t="s">
        <v>249</v>
      </c>
      <c r="E253" s="804">
        <v>115336100</v>
      </c>
      <c r="F253" s="804">
        <v>0</v>
      </c>
      <c r="G253" s="804">
        <v>57668050</v>
      </c>
      <c r="H253" s="804">
        <v>57668050</v>
      </c>
      <c r="I253" s="805">
        <v>0</v>
      </c>
    </row>
    <row r="254" spans="1:9">
      <c r="A254" s="806" t="s">
        <v>2470</v>
      </c>
      <c r="B254" s="1401" t="s">
        <v>960</v>
      </c>
      <c r="C254" s="1402"/>
      <c r="D254" s="1402"/>
      <c r="E254" s="804">
        <v>302586320</v>
      </c>
      <c r="F254" s="804">
        <v>0</v>
      </c>
      <c r="G254" s="804">
        <v>301263190</v>
      </c>
      <c r="H254" s="804">
        <v>1323130</v>
      </c>
      <c r="I254" s="805">
        <v>0</v>
      </c>
    </row>
    <row r="255" spans="1:9">
      <c r="A255" s="806" t="s">
        <v>2470</v>
      </c>
      <c r="B255" s="806" t="s">
        <v>960</v>
      </c>
      <c r="C255" s="1401" t="s">
        <v>430</v>
      </c>
      <c r="D255" s="1402"/>
      <c r="E255" s="804">
        <v>299940061</v>
      </c>
      <c r="F255" s="804">
        <v>0</v>
      </c>
      <c r="G255" s="804">
        <v>299940061</v>
      </c>
      <c r="H255" s="804">
        <v>0</v>
      </c>
      <c r="I255" s="805">
        <v>0</v>
      </c>
    </row>
    <row r="256" spans="1:9">
      <c r="A256" s="806" t="s">
        <v>2470</v>
      </c>
      <c r="B256" s="806" t="s">
        <v>960</v>
      </c>
      <c r="C256" s="806" t="s">
        <v>430</v>
      </c>
      <c r="D256" s="807" t="s">
        <v>432</v>
      </c>
      <c r="E256" s="804">
        <v>299940061</v>
      </c>
      <c r="F256" s="804">
        <v>0</v>
      </c>
      <c r="G256" s="804">
        <v>299940061</v>
      </c>
      <c r="H256" s="804">
        <v>0</v>
      </c>
      <c r="I256" s="805">
        <v>0</v>
      </c>
    </row>
    <row r="257" spans="1:9">
      <c r="A257" s="806" t="s">
        <v>2470</v>
      </c>
      <c r="B257" s="806" t="s">
        <v>960</v>
      </c>
      <c r="C257" s="1401" t="s">
        <v>248</v>
      </c>
      <c r="D257" s="1402"/>
      <c r="E257" s="804">
        <v>2646259</v>
      </c>
      <c r="F257" s="804">
        <v>0</v>
      </c>
      <c r="G257" s="804">
        <v>1323129</v>
      </c>
      <c r="H257" s="804">
        <v>1323130</v>
      </c>
      <c r="I257" s="805">
        <v>0</v>
      </c>
    </row>
    <row r="258" spans="1:9">
      <c r="A258" s="806" t="s">
        <v>2470</v>
      </c>
      <c r="B258" s="806" t="s">
        <v>960</v>
      </c>
      <c r="C258" s="806" t="s">
        <v>248</v>
      </c>
      <c r="D258" s="807" t="s">
        <v>249</v>
      </c>
      <c r="E258" s="804">
        <v>2646259</v>
      </c>
      <c r="F258" s="804">
        <v>0</v>
      </c>
      <c r="G258" s="804">
        <v>1323129</v>
      </c>
      <c r="H258" s="804">
        <v>1323130</v>
      </c>
      <c r="I258" s="805">
        <v>0</v>
      </c>
    </row>
    <row r="259" spans="1:9">
      <c r="A259" s="806" t="s">
        <v>2470</v>
      </c>
      <c r="B259" s="1401" t="s">
        <v>303</v>
      </c>
      <c r="C259" s="1402"/>
      <c r="D259" s="1402"/>
      <c r="E259" s="804">
        <v>2122046740</v>
      </c>
      <c r="F259" s="804">
        <v>0</v>
      </c>
      <c r="G259" s="804">
        <v>1795514416</v>
      </c>
      <c r="H259" s="804">
        <v>315950552</v>
      </c>
      <c r="I259" s="805">
        <v>10581772</v>
      </c>
    </row>
    <row r="260" spans="1:9">
      <c r="A260" s="806" t="s">
        <v>2470</v>
      </c>
      <c r="B260" s="806" t="s">
        <v>303</v>
      </c>
      <c r="C260" s="1401" t="s">
        <v>427</v>
      </c>
      <c r="D260" s="1402"/>
      <c r="E260" s="804">
        <v>15116816</v>
      </c>
      <c r="F260" s="804">
        <v>0</v>
      </c>
      <c r="G260" s="804">
        <v>0</v>
      </c>
      <c r="H260" s="804">
        <v>4535044</v>
      </c>
      <c r="I260" s="805">
        <v>10581772</v>
      </c>
    </row>
    <row r="261" spans="1:9">
      <c r="A261" s="806" t="s">
        <v>2470</v>
      </c>
      <c r="B261" s="806" t="s">
        <v>303</v>
      </c>
      <c r="C261" s="806" t="s">
        <v>427</v>
      </c>
      <c r="D261" s="807" t="s">
        <v>429</v>
      </c>
      <c r="E261" s="804">
        <v>15116816</v>
      </c>
      <c r="F261" s="804">
        <v>0</v>
      </c>
      <c r="G261" s="804">
        <v>0</v>
      </c>
      <c r="H261" s="804">
        <v>4535044</v>
      </c>
      <c r="I261" s="805">
        <v>10581772</v>
      </c>
    </row>
    <row r="262" spans="1:9">
      <c r="A262" s="806" t="s">
        <v>2470</v>
      </c>
      <c r="B262" s="806" t="s">
        <v>303</v>
      </c>
      <c r="C262" s="1401" t="s">
        <v>430</v>
      </c>
      <c r="D262" s="1402"/>
      <c r="E262" s="804">
        <v>1476109312</v>
      </c>
      <c r="F262" s="804">
        <v>0</v>
      </c>
      <c r="G262" s="804">
        <v>1476109312</v>
      </c>
      <c r="H262" s="804">
        <v>0</v>
      </c>
      <c r="I262" s="805">
        <v>0</v>
      </c>
    </row>
    <row r="263" spans="1:9">
      <c r="A263" s="806" t="s">
        <v>2470</v>
      </c>
      <c r="B263" s="806" t="s">
        <v>303</v>
      </c>
      <c r="C263" s="806" t="s">
        <v>430</v>
      </c>
      <c r="D263" s="807" t="s">
        <v>432</v>
      </c>
      <c r="E263" s="804">
        <v>1476109312</v>
      </c>
      <c r="F263" s="804">
        <v>0</v>
      </c>
      <c r="G263" s="804">
        <v>1476109312</v>
      </c>
      <c r="H263" s="804">
        <v>0</v>
      </c>
      <c r="I263" s="805">
        <v>0</v>
      </c>
    </row>
    <row r="264" spans="1:9">
      <c r="A264" s="806" t="s">
        <v>2470</v>
      </c>
      <c r="B264" s="806" t="s">
        <v>303</v>
      </c>
      <c r="C264" s="1401" t="s">
        <v>445</v>
      </c>
      <c r="D264" s="1402"/>
      <c r="E264" s="804">
        <v>6000000</v>
      </c>
      <c r="F264" s="804">
        <v>0</v>
      </c>
      <c r="G264" s="804">
        <v>6000000</v>
      </c>
      <c r="H264" s="804">
        <v>0</v>
      </c>
      <c r="I264" s="805">
        <v>0</v>
      </c>
    </row>
    <row r="265" spans="1:9">
      <c r="A265" s="806" t="s">
        <v>2470</v>
      </c>
      <c r="B265" s="806" t="s">
        <v>303</v>
      </c>
      <c r="C265" s="806" t="s">
        <v>445</v>
      </c>
      <c r="D265" s="807" t="s">
        <v>746</v>
      </c>
      <c r="E265" s="804">
        <v>6000000</v>
      </c>
      <c r="F265" s="804">
        <v>0</v>
      </c>
      <c r="G265" s="804">
        <v>6000000</v>
      </c>
      <c r="H265" s="804">
        <v>0</v>
      </c>
      <c r="I265" s="805">
        <v>0</v>
      </c>
    </row>
    <row r="266" spans="1:9">
      <c r="A266" s="806" t="s">
        <v>2470</v>
      </c>
      <c r="B266" s="806" t="s">
        <v>303</v>
      </c>
      <c r="C266" s="1401" t="s">
        <v>248</v>
      </c>
      <c r="D266" s="1402"/>
      <c r="E266" s="804">
        <v>622831016</v>
      </c>
      <c r="F266" s="804">
        <v>0</v>
      </c>
      <c r="G266" s="804">
        <v>311415508</v>
      </c>
      <c r="H266" s="804">
        <v>311415508</v>
      </c>
      <c r="I266" s="805">
        <v>0</v>
      </c>
    </row>
    <row r="267" spans="1:9">
      <c r="A267" s="806" t="s">
        <v>2470</v>
      </c>
      <c r="B267" s="806" t="s">
        <v>303</v>
      </c>
      <c r="C267" s="806" t="s">
        <v>248</v>
      </c>
      <c r="D267" s="807" t="s">
        <v>249</v>
      </c>
      <c r="E267" s="804">
        <v>622831016</v>
      </c>
      <c r="F267" s="804">
        <v>0</v>
      </c>
      <c r="G267" s="804">
        <v>311415508</v>
      </c>
      <c r="H267" s="804">
        <v>311415508</v>
      </c>
      <c r="I267" s="805">
        <v>0</v>
      </c>
    </row>
    <row r="268" spans="1:9">
      <c r="A268" s="806" t="s">
        <v>2470</v>
      </c>
      <c r="B268" s="806" t="s">
        <v>303</v>
      </c>
      <c r="C268" s="1401" t="s">
        <v>436</v>
      </c>
      <c r="D268" s="1402"/>
      <c r="E268" s="804">
        <v>1989596</v>
      </c>
      <c r="F268" s="804">
        <v>0</v>
      </c>
      <c r="G268" s="804">
        <v>1989596</v>
      </c>
      <c r="H268" s="804">
        <v>0</v>
      </c>
      <c r="I268" s="805">
        <v>0</v>
      </c>
    </row>
    <row r="269" spans="1:9">
      <c r="A269" s="806" t="s">
        <v>2470</v>
      </c>
      <c r="B269" s="806" t="s">
        <v>303</v>
      </c>
      <c r="C269" s="806" t="s">
        <v>436</v>
      </c>
      <c r="D269" s="807" t="s">
        <v>753</v>
      </c>
      <c r="E269" s="804">
        <v>1989596</v>
      </c>
      <c r="F269" s="804">
        <v>0</v>
      </c>
      <c r="G269" s="804">
        <v>1989596</v>
      </c>
      <c r="H269" s="804">
        <v>0</v>
      </c>
      <c r="I269" s="805">
        <v>0</v>
      </c>
    </row>
    <row r="270" spans="1:9">
      <c r="A270" s="806" t="s">
        <v>2470</v>
      </c>
      <c r="B270" s="1401" t="s">
        <v>353</v>
      </c>
      <c r="C270" s="1402"/>
      <c r="D270" s="1402"/>
      <c r="E270" s="804">
        <v>2485925045</v>
      </c>
      <c r="F270" s="804">
        <v>0</v>
      </c>
      <c r="G270" s="804">
        <v>2161711402</v>
      </c>
      <c r="H270" s="804">
        <v>312080194</v>
      </c>
      <c r="I270" s="805">
        <v>12133449</v>
      </c>
    </row>
    <row r="271" spans="1:9">
      <c r="A271" s="806" t="s">
        <v>2470</v>
      </c>
      <c r="B271" s="806" t="s">
        <v>353</v>
      </c>
      <c r="C271" s="1401" t="s">
        <v>427</v>
      </c>
      <c r="D271" s="1402"/>
      <c r="E271" s="804">
        <v>17333496</v>
      </c>
      <c r="F271" s="804">
        <v>0</v>
      </c>
      <c r="G271" s="804">
        <v>0</v>
      </c>
      <c r="H271" s="804">
        <v>5200047</v>
      </c>
      <c r="I271" s="805">
        <v>12133449</v>
      </c>
    </row>
    <row r="272" spans="1:9">
      <c r="A272" s="806" t="s">
        <v>2470</v>
      </c>
      <c r="B272" s="806" t="s">
        <v>353</v>
      </c>
      <c r="C272" s="806" t="s">
        <v>427</v>
      </c>
      <c r="D272" s="807" t="s">
        <v>429</v>
      </c>
      <c r="E272" s="804">
        <v>17333496</v>
      </c>
      <c r="F272" s="804">
        <v>0</v>
      </c>
      <c r="G272" s="804">
        <v>0</v>
      </c>
      <c r="H272" s="804">
        <v>5200047</v>
      </c>
      <c r="I272" s="805">
        <v>12133449</v>
      </c>
    </row>
    <row r="273" spans="1:9">
      <c r="A273" s="806" t="s">
        <v>2470</v>
      </c>
      <c r="B273" s="806" t="s">
        <v>353</v>
      </c>
      <c r="C273" s="1401" t="s">
        <v>430</v>
      </c>
      <c r="D273" s="1402"/>
      <c r="E273" s="804">
        <v>1842530713</v>
      </c>
      <c r="F273" s="804">
        <v>0</v>
      </c>
      <c r="G273" s="804">
        <v>1842530713</v>
      </c>
      <c r="H273" s="804">
        <v>0</v>
      </c>
      <c r="I273" s="805">
        <v>0</v>
      </c>
    </row>
    <row r="274" spans="1:9">
      <c r="A274" s="806" t="s">
        <v>2470</v>
      </c>
      <c r="B274" s="806" t="s">
        <v>353</v>
      </c>
      <c r="C274" s="806" t="s">
        <v>430</v>
      </c>
      <c r="D274" s="807" t="s">
        <v>432</v>
      </c>
      <c r="E274" s="804">
        <v>1842530713</v>
      </c>
      <c r="F274" s="804">
        <v>0</v>
      </c>
      <c r="G274" s="804">
        <v>1842530713</v>
      </c>
      <c r="H274" s="804">
        <v>0</v>
      </c>
      <c r="I274" s="805">
        <v>0</v>
      </c>
    </row>
    <row r="275" spans="1:9">
      <c r="A275" s="806" t="s">
        <v>2470</v>
      </c>
      <c r="B275" s="806" t="s">
        <v>353</v>
      </c>
      <c r="C275" s="1401" t="s">
        <v>445</v>
      </c>
      <c r="D275" s="1402"/>
      <c r="E275" s="804">
        <v>6000000</v>
      </c>
      <c r="F275" s="804">
        <v>0</v>
      </c>
      <c r="G275" s="804">
        <v>6000000</v>
      </c>
      <c r="H275" s="804">
        <v>0</v>
      </c>
      <c r="I275" s="805">
        <v>0</v>
      </c>
    </row>
    <row r="276" spans="1:9">
      <c r="A276" s="806" t="s">
        <v>2470</v>
      </c>
      <c r="B276" s="806" t="s">
        <v>353</v>
      </c>
      <c r="C276" s="806" t="s">
        <v>445</v>
      </c>
      <c r="D276" s="807" t="s">
        <v>746</v>
      </c>
      <c r="E276" s="804">
        <v>6000000</v>
      </c>
      <c r="F276" s="804">
        <v>0</v>
      </c>
      <c r="G276" s="804">
        <v>6000000</v>
      </c>
      <c r="H276" s="804">
        <v>0</v>
      </c>
      <c r="I276" s="805">
        <v>0</v>
      </c>
    </row>
    <row r="277" spans="1:9">
      <c r="A277" s="806" t="s">
        <v>2470</v>
      </c>
      <c r="B277" s="806" t="s">
        <v>353</v>
      </c>
      <c r="C277" s="1401" t="s">
        <v>248</v>
      </c>
      <c r="D277" s="1402"/>
      <c r="E277" s="804">
        <v>620010836</v>
      </c>
      <c r="F277" s="804">
        <v>0</v>
      </c>
      <c r="G277" s="804">
        <v>313130689</v>
      </c>
      <c r="H277" s="804">
        <v>306880147</v>
      </c>
      <c r="I277" s="805">
        <v>0</v>
      </c>
    </row>
    <row r="278" spans="1:9">
      <c r="A278" s="806" t="s">
        <v>2470</v>
      </c>
      <c r="B278" s="806" t="s">
        <v>353</v>
      </c>
      <c r="C278" s="806" t="s">
        <v>248</v>
      </c>
      <c r="D278" s="807" t="s">
        <v>249</v>
      </c>
      <c r="E278" s="804">
        <v>620010836</v>
      </c>
      <c r="F278" s="804">
        <v>0</v>
      </c>
      <c r="G278" s="804">
        <v>313130689</v>
      </c>
      <c r="H278" s="804">
        <v>306880147</v>
      </c>
      <c r="I278" s="805">
        <v>0</v>
      </c>
    </row>
    <row r="279" spans="1:9">
      <c r="A279" s="806" t="s">
        <v>2470</v>
      </c>
      <c r="B279" s="806" t="s">
        <v>353</v>
      </c>
      <c r="C279" s="1401" t="s">
        <v>436</v>
      </c>
      <c r="D279" s="1402"/>
      <c r="E279" s="804">
        <v>50000</v>
      </c>
      <c r="F279" s="804">
        <v>0</v>
      </c>
      <c r="G279" s="804">
        <v>50000</v>
      </c>
      <c r="H279" s="804">
        <v>0</v>
      </c>
      <c r="I279" s="805">
        <v>0</v>
      </c>
    </row>
    <row r="280" spans="1:9">
      <c r="A280" s="806" t="s">
        <v>2470</v>
      </c>
      <c r="B280" s="806" t="s">
        <v>353</v>
      </c>
      <c r="C280" s="806" t="s">
        <v>436</v>
      </c>
      <c r="D280" s="807" t="s">
        <v>753</v>
      </c>
      <c r="E280" s="804">
        <v>0</v>
      </c>
      <c r="F280" s="804">
        <v>0</v>
      </c>
      <c r="G280" s="804">
        <v>0</v>
      </c>
      <c r="H280" s="804">
        <v>0</v>
      </c>
      <c r="I280" s="805">
        <v>0</v>
      </c>
    </row>
    <row r="281" spans="1:9">
      <c r="A281" s="806" t="s">
        <v>2470</v>
      </c>
      <c r="B281" s="806" t="s">
        <v>353</v>
      </c>
      <c r="C281" s="806" t="s">
        <v>436</v>
      </c>
      <c r="D281" s="807" t="s">
        <v>749</v>
      </c>
      <c r="E281" s="804">
        <v>50000</v>
      </c>
      <c r="F281" s="804">
        <v>0</v>
      </c>
      <c r="G281" s="804">
        <v>50000</v>
      </c>
      <c r="H281" s="804">
        <v>0</v>
      </c>
      <c r="I281" s="805">
        <v>0</v>
      </c>
    </row>
    <row r="282" spans="1:9">
      <c r="A282" s="806" t="s">
        <v>2470</v>
      </c>
      <c r="B282" s="1401" t="s">
        <v>304</v>
      </c>
      <c r="C282" s="1402"/>
      <c r="D282" s="1402"/>
      <c r="E282" s="804">
        <v>7488847761</v>
      </c>
      <c r="F282" s="804">
        <v>60000</v>
      </c>
      <c r="G282" s="804">
        <v>6715544280</v>
      </c>
      <c r="H282" s="804">
        <v>751873327</v>
      </c>
      <c r="I282" s="805">
        <v>21370154</v>
      </c>
    </row>
    <row r="283" spans="1:9">
      <c r="A283" s="806" t="s">
        <v>2470</v>
      </c>
      <c r="B283" s="806" t="s">
        <v>304</v>
      </c>
      <c r="C283" s="1401" t="s">
        <v>427</v>
      </c>
      <c r="D283" s="1402"/>
      <c r="E283" s="804">
        <v>30528786</v>
      </c>
      <c r="F283" s="804">
        <v>0</v>
      </c>
      <c r="G283" s="804">
        <v>0</v>
      </c>
      <c r="H283" s="804">
        <v>9158632</v>
      </c>
      <c r="I283" s="805">
        <v>21370154</v>
      </c>
    </row>
    <row r="284" spans="1:9">
      <c r="A284" s="806" t="s">
        <v>2470</v>
      </c>
      <c r="B284" s="806" t="s">
        <v>304</v>
      </c>
      <c r="C284" s="806" t="s">
        <v>427</v>
      </c>
      <c r="D284" s="807" t="s">
        <v>429</v>
      </c>
      <c r="E284" s="804">
        <v>30528786</v>
      </c>
      <c r="F284" s="804">
        <v>0</v>
      </c>
      <c r="G284" s="804">
        <v>0</v>
      </c>
      <c r="H284" s="804">
        <v>9158632</v>
      </c>
      <c r="I284" s="805">
        <v>21370154</v>
      </c>
    </row>
    <row r="285" spans="1:9">
      <c r="A285" s="806" t="s">
        <v>2470</v>
      </c>
      <c r="B285" s="806" t="s">
        <v>304</v>
      </c>
      <c r="C285" s="1401" t="s">
        <v>430</v>
      </c>
      <c r="D285" s="1402"/>
      <c r="E285" s="804">
        <v>5918349536</v>
      </c>
      <c r="F285" s="804">
        <v>0</v>
      </c>
      <c r="G285" s="804">
        <v>5918349536</v>
      </c>
      <c r="H285" s="804">
        <v>0</v>
      </c>
      <c r="I285" s="805">
        <v>0</v>
      </c>
    </row>
    <row r="286" spans="1:9">
      <c r="A286" s="806" t="s">
        <v>2470</v>
      </c>
      <c r="B286" s="806" t="s">
        <v>304</v>
      </c>
      <c r="C286" s="806" t="s">
        <v>430</v>
      </c>
      <c r="D286" s="807" t="s">
        <v>432</v>
      </c>
      <c r="E286" s="804">
        <v>5918349536</v>
      </c>
      <c r="F286" s="804">
        <v>0</v>
      </c>
      <c r="G286" s="804">
        <v>5918349536</v>
      </c>
      <c r="H286" s="804">
        <v>0</v>
      </c>
      <c r="I286" s="805">
        <v>0</v>
      </c>
    </row>
    <row r="287" spans="1:9">
      <c r="A287" s="806" t="s">
        <v>2470</v>
      </c>
      <c r="B287" s="806" t="s">
        <v>304</v>
      </c>
      <c r="C287" s="1401" t="s">
        <v>445</v>
      </c>
      <c r="D287" s="1402"/>
      <c r="E287" s="804">
        <v>21000000</v>
      </c>
      <c r="F287" s="804">
        <v>0</v>
      </c>
      <c r="G287" s="804">
        <v>21000000</v>
      </c>
      <c r="H287" s="804">
        <v>0</v>
      </c>
      <c r="I287" s="805">
        <v>0</v>
      </c>
    </row>
    <row r="288" spans="1:9">
      <c r="A288" s="806" t="s">
        <v>2470</v>
      </c>
      <c r="B288" s="806" t="s">
        <v>304</v>
      </c>
      <c r="C288" s="806" t="s">
        <v>445</v>
      </c>
      <c r="D288" s="807" t="s">
        <v>744</v>
      </c>
      <c r="E288" s="804">
        <v>1000000</v>
      </c>
      <c r="F288" s="804">
        <v>0</v>
      </c>
      <c r="G288" s="804">
        <v>1000000</v>
      </c>
      <c r="H288" s="804">
        <v>0</v>
      </c>
      <c r="I288" s="805">
        <v>0</v>
      </c>
    </row>
    <row r="289" spans="1:9">
      <c r="A289" s="806" t="s">
        <v>2470</v>
      </c>
      <c r="B289" s="806" t="s">
        <v>304</v>
      </c>
      <c r="C289" s="806" t="s">
        <v>445</v>
      </c>
      <c r="D289" s="807" t="s">
        <v>746</v>
      </c>
      <c r="E289" s="804">
        <v>20000000</v>
      </c>
      <c r="F289" s="804">
        <v>0</v>
      </c>
      <c r="G289" s="804">
        <v>20000000</v>
      </c>
      <c r="H289" s="804">
        <v>0</v>
      </c>
      <c r="I289" s="805">
        <v>0</v>
      </c>
    </row>
    <row r="290" spans="1:9">
      <c r="A290" s="806" t="s">
        <v>2470</v>
      </c>
      <c r="B290" s="806" t="s">
        <v>304</v>
      </c>
      <c r="C290" s="1401" t="s">
        <v>248</v>
      </c>
      <c r="D290" s="1402"/>
      <c r="E290" s="804">
        <v>1517982921</v>
      </c>
      <c r="F290" s="804">
        <v>0</v>
      </c>
      <c r="G290" s="804">
        <v>776136244</v>
      </c>
      <c r="H290" s="804">
        <v>741846677</v>
      </c>
      <c r="I290" s="805">
        <v>0</v>
      </c>
    </row>
    <row r="291" spans="1:9">
      <c r="A291" s="806" t="s">
        <v>2470</v>
      </c>
      <c r="B291" s="806" t="s">
        <v>304</v>
      </c>
      <c r="C291" s="806" t="s">
        <v>248</v>
      </c>
      <c r="D291" s="807" t="s">
        <v>249</v>
      </c>
      <c r="E291" s="804">
        <v>1517982921</v>
      </c>
      <c r="F291" s="804">
        <v>0</v>
      </c>
      <c r="G291" s="804">
        <v>776136244</v>
      </c>
      <c r="H291" s="804">
        <v>741846677</v>
      </c>
      <c r="I291" s="805">
        <v>0</v>
      </c>
    </row>
    <row r="292" spans="1:9">
      <c r="A292" s="806" t="s">
        <v>2470</v>
      </c>
      <c r="B292" s="806" t="s">
        <v>304</v>
      </c>
      <c r="C292" s="1401" t="s">
        <v>238</v>
      </c>
      <c r="D292" s="1402"/>
      <c r="E292" s="804">
        <v>60000</v>
      </c>
      <c r="F292" s="804">
        <v>60000</v>
      </c>
      <c r="G292" s="804">
        <v>0</v>
      </c>
      <c r="H292" s="804">
        <v>0</v>
      </c>
      <c r="I292" s="805">
        <v>0</v>
      </c>
    </row>
    <row r="293" spans="1:9">
      <c r="A293" s="806" t="s">
        <v>2470</v>
      </c>
      <c r="B293" s="806" t="s">
        <v>304</v>
      </c>
      <c r="C293" s="806" t="s">
        <v>238</v>
      </c>
      <c r="D293" s="807" t="s">
        <v>357</v>
      </c>
      <c r="E293" s="804">
        <v>60000</v>
      </c>
      <c r="F293" s="804">
        <v>60000</v>
      </c>
      <c r="G293" s="804">
        <v>0</v>
      </c>
      <c r="H293" s="804">
        <v>0</v>
      </c>
      <c r="I293" s="805">
        <v>0</v>
      </c>
    </row>
    <row r="294" spans="1:9">
      <c r="A294" s="806" t="s">
        <v>2470</v>
      </c>
      <c r="B294" s="806" t="s">
        <v>304</v>
      </c>
      <c r="C294" s="1401" t="s">
        <v>436</v>
      </c>
      <c r="D294" s="1402"/>
      <c r="E294" s="804">
        <v>926518</v>
      </c>
      <c r="F294" s="804">
        <v>0</v>
      </c>
      <c r="G294" s="804">
        <v>58500</v>
      </c>
      <c r="H294" s="804">
        <v>868018</v>
      </c>
      <c r="I294" s="805">
        <v>0</v>
      </c>
    </row>
    <row r="295" spans="1:9">
      <c r="A295" s="806" t="s">
        <v>2470</v>
      </c>
      <c r="B295" s="806" t="s">
        <v>304</v>
      </c>
      <c r="C295" s="806" t="s">
        <v>436</v>
      </c>
      <c r="D295" s="807" t="s">
        <v>753</v>
      </c>
      <c r="E295" s="804">
        <v>0</v>
      </c>
      <c r="F295" s="804">
        <v>0</v>
      </c>
      <c r="G295" s="804">
        <v>0</v>
      </c>
      <c r="H295" s="804">
        <v>0</v>
      </c>
      <c r="I295" s="805">
        <v>0</v>
      </c>
    </row>
    <row r="296" spans="1:9">
      <c r="A296" s="806" t="s">
        <v>2470</v>
      </c>
      <c r="B296" s="806" t="s">
        <v>304</v>
      </c>
      <c r="C296" s="806" t="s">
        <v>436</v>
      </c>
      <c r="D296" s="807" t="s">
        <v>735</v>
      </c>
      <c r="E296" s="804">
        <v>926518</v>
      </c>
      <c r="F296" s="804">
        <v>0</v>
      </c>
      <c r="G296" s="804">
        <v>58500</v>
      </c>
      <c r="H296" s="804">
        <v>868018</v>
      </c>
      <c r="I296" s="805">
        <v>0</v>
      </c>
    </row>
    <row r="297" spans="1:9">
      <c r="A297" s="806" t="s">
        <v>2470</v>
      </c>
      <c r="B297" s="1401" t="s">
        <v>962</v>
      </c>
      <c r="C297" s="1402"/>
      <c r="D297" s="1402"/>
      <c r="E297" s="804">
        <v>6741533808</v>
      </c>
      <c r="F297" s="804">
        <v>0</v>
      </c>
      <c r="G297" s="804">
        <v>6073332186</v>
      </c>
      <c r="H297" s="804">
        <v>646074142</v>
      </c>
      <c r="I297" s="805">
        <v>22127480</v>
      </c>
    </row>
    <row r="298" spans="1:9">
      <c r="A298" s="806" t="s">
        <v>2470</v>
      </c>
      <c r="B298" s="806" t="s">
        <v>962</v>
      </c>
      <c r="C298" s="1401" t="s">
        <v>427</v>
      </c>
      <c r="D298" s="1402"/>
      <c r="E298" s="804">
        <v>31610682</v>
      </c>
      <c r="F298" s="804">
        <v>0</v>
      </c>
      <c r="G298" s="804">
        <v>0</v>
      </c>
      <c r="H298" s="804">
        <v>9483202</v>
      </c>
      <c r="I298" s="805">
        <v>22127480</v>
      </c>
    </row>
    <row r="299" spans="1:9">
      <c r="A299" s="806" t="s">
        <v>2470</v>
      </c>
      <c r="B299" s="806" t="s">
        <v>962</v>
      </c>
      <c r="C299" s="806" t="s">
        <v>427</v>
      </c>
      <c r="D299" s="807" t="s">
        <v>429</v>
      </c>
      <c r="E299" s="804">
        <v>31610682</v>
      </c>
      <c r="F299" s="804">
        <v>0</v>
      </c>
      <c r="G299" s="804">
        <v>0</v>
      </c>
      <c r="H299" s="804">
        <v>9483202</v>
      </c>
      <c r="I299" s="805">
        <v>22127480</v>
      </c>
    </row>
    <row r="300" spans="1:9">
      <c r="A300" s="806" t="s">
        <v>2470</v>
      </c>
      <c r="B300" s="806" t="s">
        <v>962</v>
      </c>
      <c r="C300" s="1401" t="s">
        <v>430</v>
      </c>
      <c r="D300" s="1402"/>
      <c r="E300" s="804">
        <v>5413604780</v>
      </c>
      <c r="F300" s="804">
        <v>0</v>
      </c>
      <c r="G300" s="804">
        <v>5413604780</v>
      </c>
      <c r="H300" s="804">
        <v>0</v>
      </c>
      <c r="I300" s="805">
        <v>0</v>
      </c>
    </row>
    <row r="301" spans="1:9">
      <c r="A301" s="806" t="s">
        <v>2470</v>
      </c>
      <c r="B301" s="806" t="s">
        <v>962</v>
      </c>
      <c r="C301" s="806" t="s">
        <v>430</v>
      </c>
      <c r="D301" s="807" t="s">
        <v>432</v>
      </c>
      <c r="E301" s="804">
        <v>5413604780</v>
      </c>
      <c r="F301" s="804">
        <v>0</v>
      </c>
      <c r="G301" s="804">
        <v>5413604780</v>
      </c>
      <c r="H301" s="804">
        <v>0</v>
      </c>
      <c r="I301" s="805">
        <v>0</v>
      </c>
    </row>
    <row r="302" spans="1:9">
      <c r="A302" s="806" t="s">
        <v>2470</v>
      </c>
      <c r="B302" s="806" t="s">
        <v>962</v>
      </c>
      <c r="C302" s="1401" t="s">
        <v>445</v>
      </c>
      <c r="D302" s="1402"/>
      <c r="E302" s="804">
        <v>15000000</v>
      </c>
      <c r="F302" s="804">
        <v>0</v>
      </c>
      <c r="G302" s="804">
        <v>15000000</v>
      </c>
      <c r="H302" s="804">
        <v>0</v>
      </c>
      <c r="I302" s="805">
        <v>0</v>
      </c>
    </row>
    <row r="303" spans="1:9">
      <c r="A303" s="806" t="s">
        <v>2470</v>
      </c>
      <c r="B303" s="806" t="s">
        <v>962</v>
      </c>
      <c r="C303" s="806" t="s">
        <v>445</v>
      </c>
      <c r="D303" s="807" t="s">
        <v>746</v>
      </c>
      <c r="E303" s="804">
        <v>15000000</v>
      </c>
      <c r="F303" s="804">
        <v>0</v>
      </c>
      <c r="G303" s="804">
        <v>15000000</v>
      </c>
      <c r="H303" s="804">
        <v>0</v>
      </c>
      <c r="I303" s="805">
        <v>0</v>
      </c>
    </row>
    <row r="304" spans="1:9">
      <c r="A304" s="806" t="s">
        <v>2470</v>
      </c>
      <c r="B304" s="806" t="s">
        <v>962</v>
      </c>
      <c r="C304" s="1401" t="s">
        <v>248</v>
      </c>
      <c r="D304" s="1402"/>
      <c r="E304" s="804">
        <v>1281318332</v>
      </c>
      <c r="F304" s="804">
        <v>0</v>
      </c>
      <c r="G304" s="804">
        <v>644727392</v>
      </c>
      <c r="H304" s="804">
        <v>636590940</v>
      </c>
      <c r="I304" s="805">
        <v>0</v>
      </c>
    </row>
    <row r="305" spans="1:9">
      <c r="A305" s="806" t="s">
        <v>2470</v>
      </c>
      <c r="B305" s="806" t="s">
        <v>962</v>
      </c>
      <c r="C305" s="806" t="s">
        <v>248</v>
      </c>
      <c r="D305" s="807" t="s">
        <v>249</v>
      </c>
      <c r="E305" s="804">
        <v>1281318332</v>
      </c>
      <c r="F305" s="804">
        <v>0</v>
      </c>
      <c r="G305" s="804">
        <v>644727392</v>
      </c>
      <c r="H305" s="804">
        <v>636590940</v>
      </c>
      <c r="I305" s="805">
        <v>0</v>
      </c>
    </row>
    <row r="306" spans="1:9">
      <c r="A306" s="806" t="s">
        <v>2470</v>
      </c>
      <c r="B306" s="806" t="s">
        <v>962</v>
      </c>
      <c r="C306" s="1401" t="s">
        <v>436</v>
      </c>
      <c r="D306" s="1402"/>
      <c r="E306" s="804">
        <v>14</v>
      </c>
      <c r="F306" s="804">
        <v>0</v>
      </c>
      <c r="G306" s="804">
        <v>14</v>
      </c>
      <c r="H306" s="804">
        <v>0</v>
      </c>
      <c r="I306" s="805">
        <v>0</v>
      </c>
    </row>
    <row r="307" spans="1:9">
      <c r="A307" s="806" t="s">
        <v>2470</v>
      </c>
      <c r="B307" s="806" t="s">
        <v>962</v>
      </c>
      <c r="C307" s="806" t="s">
        <v>436</v>
      </c>
      <c r="D307" s="807" t="s">
        <v>753</v>
      </c>
      <c r="E307" s="804">
        <v>0</v>
      </c>
      <c r="F307" s="804">
        <v>0</v>
      </c>
      <c r="G307" s="804">
        <v>0</v>
      </c>
      <c r="H307" s="804">
        <v>0</v>
      </c>
      <c r="I307" s="805">
        <v>0</v>
      </c>
    </row>
    <row r="308" spans="1:9">
      <c r="A308" s="806" t="s">
        <v>2470</v>
      </c>
      <c r="B308" s="806" t="s">
        <v>962</v>
      </c>
      <c r="C308" s="806" t="s">
        <v>436</v>
      </c>
      <c r="D308" s="807" t="s">
        <v>749</v>
      </c>
      <c r="E308" s="804">
        <v>14</v>
      </c>
      <c r="F308" s="804">
        <v>0</v>
      </c>
      <c r="G308" s="804">
        <v>14</v>
      </c>
      <c r="H308" s="804">
        <v>0</v>
      </c>
      <c r="I308" s="805">
        <v>0</v>
      </c>
    </row>
    <row r="309" spans="1:9">
      <c r="A309" s="806" t="s">
        <v>2470</v>
      </c>
      <c r="B309" s="1401" t="s">
        <v>1961</v>
      </c>
      <c r="C309" s="1402"/>
      <c r="D309" s="1402"/>
      <c r="E309" s="804">
        <v>20000000</v>
      </c>
      <c r="F309" s="804">
        <v>0</v>
      </c>
      <c r="G309" s="804">
        <v>20000000</v>
      </c>
      <c r="H309" s="804">
        <v>0</v>
      </c>
      <c r="I309" s="805">
        <v>0</v>
      </c>
    </row>
    <row r="310" spans="1:9">
      <c r="A310" s="806" t="s">
        <v>2470</v>
      </c>
      <c r="B310" s="806" t="s">
        <v>1961</v>
      </c>
      <c r="C310" s="1401" t="s">
        <v>258</v>
      </c>
      <c r="D310" s="1402"/>
      <c r="E310" s="804">
        <v>20000000</v>
      </c>
      <c r="F310" s="804">
        <v>0</v>
      </c>
      <c r="G310" s="804">
        <v>20000000</v>
      </c>
      <c r="H310" s="804">
        <v>0</v>
      </c>
      <c r="I310" s="805">
        <v>0</v>
      </c>
    </row>
    <row r="311" spans="1:9">
      <c r="A311" s="806" t="s">
        <v>2470</v>
      </c>
      <c r="B311" s="806" t="s">
        <v>1961</v>
      </c>
      <c r="C311" s="806" t="s">
        <v>258</v>
      </c>
      <c r="D311" s="807" t="s">
        <v>423</v>
      </c>
      <c r="E311" s="804">
        <v>20000000</v>
      </c>
      <c r="F311" s="804">
        <v>0</v>
      </c>
      <c r="G311" s="804">
        <v>20000000</v>
      </c>
      <c r="H311" s="804">
        <v>0</v>
      </c>
      <c r="I311" s="805">
        <v>0</v>
      </c>
    </row>
    <row r="312" spans="1:9">
      <c r="A312" s="806" t="s">
        <v>2470</v>
      </c>
      <c r="B312" s="1401" t="s">
        <v>963</v>
      </c>
      <c r="C312" s="1402"/>
      <c r="D312" s="1402"/>
      <c r="E312" s="804">
        <v>64588178331</v>
      </c>
      <c r="F312" s="804">
        <v>1191261910</v>
      </c>
      <c r="G312" s="804">
        <v>63323624620</v>
      </c>
      <c r="H312" s="804">
        <v>68270769</v>
      </c>
      <c r="I312" s="805">
        <v>5021032</v>
      </c>
    </row>
    <row r="313" spans="1:9">
      <c r="A313" s="806" t="s">
        <v>2470</v>
      </c>
      <c r="B313" s="806" t="s">
        <v>963</v>
      </c>
      <c r="C313" s="1401" t="s">
        <v>438</v>
      </c>
      <c r="D313" s="1402"/>
      <c r="E313" s="804">
        <v>0</v>
      </c>
      <c r="F313" s="804">
        <v>0</v>
      </c>
      <c r="G313" s="804">
        <v>0</v>
      </c>
      <c r="H313" s="804">
        <v>0</v>
      </c>
      <c r="I313" s="805">
        <v>0</v>
      </c>
    </row>
    <row r="314" spans="1:9">
      <c r="A314" s="806" t="s">
        <v>2470</v>
      </c>
      <c r="B314" s="806" t="s">
        <v>963</v>
      </c>
      <c r="C314" s="806" t="s">
        <v>438</v>
      </c>
      <c r="D314" s="807" t="s">
        <v>1005</v>
      </c>
      <c r="E314" s="804">
        <v>0</v>
      </c>
      <c r="F314" s="804">
        <v>0</v>
      </c>
      <c r="G314" s="804">
        <v>0</v>
      </c>
      <c r="H314" s="804">
        <v>0</v>
      </c>
      <c r="I314" s="805">
        <v>0</v>
      </c>
    </row>
    <row r="315" spans="1:9">
      <c r="A315" s="806" t="s">
        <v>2470</v>
      </c>
      <c r="B315" s="806" t="s">
        <v>963</v>
      </c>
      <c r="C315" s="1401" t="s">
        <v>258</v>
      </c>
      <c r="D315" s="1402"/>
      <c r="E315" s="804">
        <v>2286584434</v>
      </c>
      <c r="F315" s="804">
        <v>0</v>
      </c>
      <c r="G315" s="804">
        <v>2286584434</v>
      </c>
      <c r="H315" s="804">
        <v>0</v>
      </c>
      <c r="I315" s="805">
        <v>0</v>
      </c>
    </row>
    <row r="316" spans="1:9">
      <c r="A316" s="806" t="s">
        <v>2470</v>
      </c>
      <c r="B316" s="806" t="s">
        <v>963</v>
      </c>
      <c r="C316" s="806" t="s">
        <v>258</v>
      </c>
      <c r="D316" s="807" t="s">
        <v>423</v>
      </c>
      <c r="E316" s="804">
        <v>2286584434</v>
      </c>
      <c r="F316" s="804">
        <v>0</v>
      </c>
      <c r="G316" s="804">
        <v>2286584434</v>
      </c>
      <c r="H316" s="804">
        <v>0</v>
      </c>
      <c r="I316" s="805">
        <v>0</v>
      </c>
    </row>
    <row r="317" spans="1:9">
      <c r="A317" s="806" t="s">
        <v>2470</v>
      </c>
      <c r="B317" s="806" t="s">
        <v>963</v>
      </c>
      <c r="C317" s="1401" t="s">
        <v>256</v>
      </c>
      <c r="D317" s="1402"/>
      <c r="E317" s="804">
        <v>1259033000</v>
      </c>
      <c r="F317" s="804">
        <v>880250000</v>
      </c>
      <c r="G317" s="804">
        <v>377556600</v>
      </c>
      <c r="H317" s="804">
        <v>459900</v>
      </c>
      <c r="I317" s="805">
        <v>766500</v>
      </c>
    </row>
    <row r="318" spans="1:9">
      <c r="A318" s="806" t="s">
        <v>2470</v>
      </c>
      <c r="B318" s="806" t="s">
        <v>963</v>
      </c>
      <c r="C318" s="806" t="s">
        <v>256</v>
      </c>
      <c r="D318" s="807" t="s">
        <v>257</v>
      </c>
      <c r="E318" s="804">
        <v>1257500000</v>
      </c>
      <c r="F318" s="804">
        <v>880250000</v>
      </c>
      <c r="G318" s="804">
        <v>377250000</v>
      </c>
      <c r="H318" s="804">
        <v>0</v>
      </c>
      <c r="I318" s="805">
        <v>0</v>
      </c>
    </row>
    <row r="319" spans="1:9">
      <c r="A319" s="806" t="s">
        <v>2470</v>
      </c>
      <c r="B319" s="806" t="s">
        <v>963</v>
      </c>
      <c r="C319" s="806" t="s">
        <v>256</v>
      </c>
      <c r="D319" s="807" t="s">
        <v>1571</v>
      </c>
      <c r="E319" s="804">
        <v>1533000</v>
      </c>
      <c r="F319" s="804">
        <v>0</v>
      </c>
      <c r="G319" s="804">
        <v>306600</v>
      </c>
      <c r="H319" s="804">
        <v>459900</v>
      </c>
      <c r="I319" s="805">
        <v>766500</v>
      </c>
    </row>
    <row r="320" spans="1:9">
      <c r="A320" s="806" t="s">
        <v>2470</v>
      </c>
      <c r="B320" s="806" t="s">
        <v>963</v>
      </c>
      <c r="C320" s="1401" t="s">
        <v>424</v>
      </c>
      <c r="D320" s="1402"/>
      <c r="E320" s="804">
        <v>315700000</v>
      </c>
      <c r="F320" s="804">
        <v>0</v>
      </c>
      <c r="G320" s="804">
        <v>315700000</v>
      </c>
      <c r="H320" s="804">
        <v>0</v>
      </c>
      <c r="I320" s="805">
        <v>0</v>
      </c>
    </row>
    <row r="321" spans="1:9">
      <c r="A321" s="806" t="s">
        <v>2470</v>
      </c>
      <c r="B321" s="806" t="s">
        <v>963</v>
      </c>
      <c r="C321" s="806" t="s">
        <v>424</v>
      </c>
      <c r="D321" s="807" t="s">
        <v>426</v>
      </c>
      <c r="E321" s="804">
        <v>315700000</v>
      </c>
      <c r="F321" s="804">
        <v>0</v>
      </c>
      <c r="G321" s="804">
        <v>315700000</v>
      </c>
      <c r="H321" s="804">
        <v>0</v>
      </c>
      <c r="I321" s="805">
        <v>0</v>
      </c>
    </row>
    <row r="322" spans="1:9">
      <c r="A322" s="806" t="s">
        <v>2470</v>
      </c>
      <c r="B322" s="806" t="s">
        <v>963</v>
      </c>
      <c r="C322" s="1401" t="s">
        <v>427</v>
      </c>
      <c r="D322" s="1402"/>
      <c r="E322" s="804">
        <v>6077902</v>
      </c>
      <c r="F322" s="804">
        <v>0</v>
      </c>
      <c r="G322" s="804">
        <v>0</v>
      </c>
      <c r="H322" s="804">
        <v>1823370</v>
      </c>
      <c r="I322" s="805">
        <v>4254532</v>
      </c>
    </row>
    <row r="323" spans="1:9">
      <c r="A323" s="806" t="s">
        <v>2470</v>
      </c>
      <c r="B323" s="806" t="s">
        <v>963</v>
      </c>
      <c r="C323" s="806" t="s">
        <v>427</v>
      </c>
      <c r="D323" s="807" t="s">
        <v>429</v>
      </c>
      <c r="E323" s="804">
        <v>6077902</v>
      </c>
      <c r="F323" s="804">
        <v>0</v>
      </c>
      <c r="G323" s="804">
        <v>0</v>
      </c>
      <c r="H323" s="804">
        <v>1823370</v>
      </c>
      <c r="I323" s="805">
        <v>4254532</v>
      </c>
    </row>
    <row r="324" spans="1:9">
      <c r="A324" s="806" t="s">
        <v>2470</v>
      </c>
      <c r="B324" s="806" t="s">
        <v>963</v>
      </c>
      <c r="C324" s="1401" t="s">
        <v>430</v>
      </c>
      <c r="D324" s="1402"/>
      <c r="E324" s="804">
        <v>60529015519</v>
      </c>
      <c r="F324" s="804">
        <v>366119799</v>
      </c>
      <c r="G324" s="804">
        <v>60162895720</v>
      </c>
      <c r="H324" s="804">
        <v>0</v>
      </c>
      <c r="I324" s="805">
        <v>0</v>
      </c>
    </row>
    <row r="325" spans="1:9">
      <c r="A325" s="806" t="s">
        <v>2470</v>
      </c>
      <c r="B325" s="806" t="s">
        <v>963</v>
      </c>
      <c r="C325" s="806" t="s">
        <v>430</v>
      </c>
      <c r="D325" s="807" t="s">
        <v>432</v>
      </c>
      <c r="E325" s="804">
        <v>60162895720</v>
      </c>
      <c r="F325" s="804">
        <v>0</v>
      </c>
      <c r="G325" s="804">
        <v>60162895720</v>
      </c>
      <c r="H325" s="804">
        <v>0</v>
      </c>
      <c r="I325" s="805">
        <v>0</v>
      </c>
    </row>
    <row r="326" spans="1:9">
      <c r="A326" s="806" t="s">
        <v>2470</v>
      </c>
      <c r="B326" s="806" t="s">
        <v>963</v>
      </c>
      <c r="C326" s="806" t="s">
        <v>430</v>
      </c>
      <c r="D326" s="807" t="s">
        <v>994</v>
      </c>
      <c r="E326" s="804">
        <v>366119799</v>
      </c>
      <c r="F326" s="804">
        <v>366119799</v>
      </c>
      <c r="G326" s="804">
        <v>0</v>
      </c>
      <c r="H326" s="804">
        <v>0</v>
      </c>
      <c r="I326" s="805">
        <v>0</v>
      </c>
    </row>
    <row r="327" spans="1:9">
      <c r="A327" s="806" t="s">
        <v>2470</v>
      </c>
      <c r="B327" s="806" t="s">
        <v>963</v>
      </c>
      <c r="C327" s="806" t="s">
        <v>430</v>
      </c>
      <c r="D327" s="807" t="s">
        <v>961</v>
      </c>
      <c r="E327" s="804">
        <v>0</v>
      </c>
      <c r="F327" s="804">
        <v>0</v>
      </c>
      <c r="G327" s="804">
        <v>0</v>
      </c>
      <c r="H327" s="804">
        <v>0</v>
      </c>
      <c r="I327" s="805">
        <v>0</v>
      </c>
    </row>
    <row r="328" spans="1:9">
      <c r="A328" s="806" t="s">
        <v>2470</v>
      </c>
      <c r="B328" s="806" t="s">
        <v>963</v>
      </c>
      <c r="C328" s="1401" t="s">
        <v>998</v>
      </c>
      <c r="D328" s="1402"/>
      <c r="E328" s="804">
        <v>-131593559</v>
      </c>
      <c r="F328" s="804">
        <v>-131593559</v>
      </c>
      <c r="G328" s="804">
        <v>0</v>
      </c>
      <c r="H328" s="804">
        <v>0</v>
      </c>
      <c r="I328" s="805">
        <v>0</v>
      </c>
    </row>
    <row r="329" spans="1:9">
      <c r="A329" s="806" t="s">
        <v>2470</v>
      </c>
      <c r="B329" s="806" t="s">
        <v>963</v>
      </c>
      <c r="C329" s="806" t="s">
        <v>998</v>
      </c>
      <c r="D329" s="807" t="s">
        <v>999</v>
      </c>
      <c r="E329" s="804">
        <v>-131593559</v>
      </c>
      <c r="F329" s="804">
        <v>-131593559</v>
      </c>
      <c r="G329" s="804">
        <v>0</v>
      </c>
      <c r="H329" s="804">
        <v>0</v>
      </c>
      <c r="I329" s="805">
        <v>0</v>
      </c>
    </row>
    <row r="330" spans="1:9">
      <c r="A330" s="806" t="s">
        <v>2470</v>
      </c>
      <c r="B330" s="806" t="s">
        <v>963</v>
      </c>
      <c r="C330" s="1401" t="s">
        <v>445</v>
      </c>
      <c r="D330" s="1402"/>
      <c r="E330" s="804">
        <v>24500000</v>
      </c>
      <c r="F330" s="804">
        <v>0</v>
      </c>
      <c r="G330" s="804">
        <v>24500000</v>
      </c>
      <c r="H330" s="804">
        <v>0</v>
      </c>
      <c r="I330" s="805">
        <v>0</v>
      </c>
    </row>
    <row r="331" spans="1:9">
      <c r="A331" s="806" t="s">
        <v>2470</v>
      </c>
      <c r="B331" s="806" t="s">
        <v>963</v>
      </c>
      <c r="C331" s="806" t="s">
        <v>445</v>
      </c>
      <c r="D331" s="807" t="s">
        <v>744</v>
      </c>
      <c r="E331" s="804">
        <v>19500000</v>
      </c>
      <c r="F331" s="804">
        <v>0</v>
      </c>
      <c r="G331" s="804">
        <v>19500000</v>
      </c>
      <c r="H331" s="804">
        <v>0</v>
      </c>
      <c r="I331" s="805">
        <v>0</v>
      </c>
    </row>
    <row r="332" spans="1:9">
      <c r="A332" s="806" t="s">
        <v>2470</v>
      </c>
      <c r="B332" s="806" t="s">
        <v>963</v>
      </c>
      <c r="C332" s="806" t="s">
        <v>445</v>
      </c>
      <c r="D332" s="807" t="s">
        <v>746</v>
      </c>
      <c r="E332" s="804">
        <v>5000000</v>
      </c>
      <c r="F332" s="804">
        <v>0</v>
      </c>
      <c r="G332" s="804">
        <v>5000000</v>
      </c>
      <c r="H332" s="804">
        <v>0</v>
      </c>
      <c r="I332" s="805">
        <v>0</v>
      </c>
    </row>
    <row r="333" spans="1:9">
      <c r="A333" s="806" t="s">
        <v>2470</v>
      </c>
      <c r="B333" s="806" t="s">
        <v>963</v>
      </c>
      <c r="C333" s="1401" t="s">
        <v>248</v>
      </c>
      <c r="D333" s="1402"/>
      <c r="E333" s="804">
        <v>220524997</v>
      </c>
      <c r="F333" s="804">
        <v>0</v>
      </c>
      <c r="G333" s="804">
        <v>154537498</v>
      </c>
      <c r="H333" s="804">
        <v>65987499</v>
      </c>
      <c r="I333" s="805">
        <v>0</v>
      </c>
    </row>
    <row r="334" spans="1:9">
      <c r="A334" s="806" t="s">
        <v>2470</v>
      </c>
      <c r="B334" s="806" t="s">
        <v>963</v>
      </c>
      <c r="C334" s="806" t="s">
        <v>248</v>
      </c>
      <c r="D334" s="807" t="s">
        <v>249</v>
      </c>
      <c r="E334" s="804">
        <v>220524997</v>
      </c>
      <c r="F334" s="804">
        <v>0</v>
      </c>
      <c r="G334" s="804">
        <v>154537498</v>
      </c>
      <c r="H334" s="804">
        <v>65987499</v>
      </c>
      <c r="I334" s="805">
        <v>0</v>
      </c>
    </row>
    <row r="335" spans="1:9">
      <c r="A335" s="806" t="s">
        <v>2470</v>
      </c>
      <c r="B335" s="806" t="s">
        <v>963</v>
      </c>
      <c r="C335" s="1401" t="s">
        <v>238</v>
      </c>
      <c r="D335" s="1402"/>
      <c r="E335" s="804">
        <v>76485670</v>
      </c>
      <c r="F335" s="804">
        <v>76485670</v>
      </c>
      <c r="G335" s="804">
        <v>0</v>
      </c>
      <c r="H335" s="804">
        <v>0</v>
      </c>
      <c r="I335" s="805">
        <v>0</v>
      </c>
    </row>
    <row r="336" spans="1:9">
      <c r="A336" s="806" t="s">
        <v>2470</v>
      </c>
      <c r="B336" s="806" t="s">
        <v>963</v>
      </c>
      <c r="C336" s="806" t="s">
        <v>238</v>
      </c>
      <c r="D336" s="807" t="s">
        <v>435</v>
      </c>
      <c r="E336" s="804">
        <v>76485670</v>
      </c>
      <c r="F336" s="804">
        <v>76485670</v>
      </c>
      <c r="G336" s="804">
        <v>0</v>
      </c>
      <c r="H336" s="804">
        <v>0</v>
      </c>
      <c r="I336" s="805">
        <v>0</v>
      </c>
    </row>
    <row r="337" spans="1:9">
      <c r="A337" s="806" t="s">
        <v>2470</v>
      </c>
      <c r="B337" s="806" t="s">
        <v>963</v>
      </c>
      <c r="C337" s="1401" t="s">
        <v>436</v>
      </c>
      <c r="D337" s="1402"/>
      <c r="E337" s="804">
        <v>1850368</v>
      </c>
      <c r="F337" s="804">
        <v>0</v>
      </c>
      <c r="G337" s="804">
        <v>1850368</v>
      </c>
      <c r="H337" s="804">
        <v>0</v>
      </c>
      <c r="I337" s="805">
        <v>0</v>
      </c>
    </row>
    <row r="338" spans="1:9">
      <c r="A338" s="806" t="s">
        <v>2470</v>
      </c>
      <c r="B338" s="806" t="s">
        <v>963</v>
      </c>
      <c r="C338" s="806" t="s">
        <v>436</v>
      </c>
      <c r="D338" s="807" t="s">
        <v>753</v>
      </c>
      <c r="E338" s="804">
        <v>1214627</v>
      </c>
      <c r="F338" s="804">
        <v>0</v>
      </c>
      <c r="G338" s="804">
        <v>1214627</v>
      </c>
      <c r="H338" s="804">
        <v>0</v>
      </c>
      <c r="I338" s="805">
        <v>0</v>
      </c>
    </row>
    <row r="339" spans="1:9">
      <c r="A339" s="806" t="s">
        <v>2470</v>
      </c>
      <c r="B339" s="806" t="s">
        <v>963</v>
      </c>
      <c r="C339" s="806" t="s">
        <v>436</v>
      </c>
      <c r="D339" s="807" t="s">
        <v>748</v>
      </c>
      <c r="E339" s="804">
        <v>472856</v>
      </c>
      <c r="F339" s="804">
        <v>0</v>
      </c>
      <c r="G339" s="804">
        <v>472856</v>
      </c>
      <c r="H339" s="804">
        <v>0</v>
      </c>
      <c r="I339" s="805">
        <v>0</v>
      </c>
    </row>
    <row r="340" spans="1:9">
      <c r="A340" s="806" t="s">
        <v>2470</v>
      </c>
      <c r="B340" s="806" t="s">
        <v>963</v>
      </c>
      <c r="C340" s="806" t="s">
        <v>436</v>
      </c>
      <c r="D340" s="807" t="s">
        <v>749</v>
      </c>
      <c r="E340" s="804">
        <v>162885</v>
      </c>
      <c r="F340" s="804">
        <v>0</v>
      </c>
      <c r="G340" s="804">
        <v>162885</v>
      </c>
      <c r="H340" s="804">
        <v>0</v>
      </c>
      <c r="I340" s="805">
        <v>0</v>
      </c>
    </row>
    <row r="341" spans="1:9">
      <c r="A341" s="806" t="s">
        <v>2470</v>
      </c>
      <c r="B341" s="1401" t="s">
        <v>1965</v>
      </c>
      <c r="C341" s="1402"/>
      <c r="D341" s="1402"/>
      <c r="E341" s="804">
        <v>10640198</v>
      </c>
      <c r="F341" s="804">
        <v>0</v>
      </c>
      <c r="G341" s="804">
        <v>0</v>
      </c>
      <c r="H341" s="804">
        <v>10640198</v>
      </c>
      <c r="I341" s="805">
        <v>0</v>
      </c>
    </row>
    <row r="342" spans="1:9">
      <c r="A342" s="806" t="s">
        <v>2470</v>
      </c>
      <c r="B342" s="806" t="s">
        <v>1965</v>
      </c>
      <c r="C342" s="1401" t="s">
        <v>430</v>
      </c>
      <c r="D342" s="1402"/>
      <c r="E342" s="804">
        <v>10640198</v>
      </c>
      <c r="F342" s="804">
        <v>0</v>
      </c>
      <c r="G342" s="804">
        <v>0</v>
      </c>
      <c r="H342" s="804">
        <v>10640198</v>
      </c>
      <c r="I342" s="805">
        <v>0</v>
      </c>
    </row>
    <row r="343" spans="1:9">
      <c r="A343" s="806" t="s">
        <v>2470</v>
      </c>
      <c r="B343" s="806" t="s">
        <v>1965</v>
      </c>
      <c r="C343" s="806" t="s">
        <v>430</v>
      </c>
      <c r="D343" s="807" t="s">
        <v>432</v>
      </c>
      <c r="E343" s="804">
        <v>10640198</v>
      </c>
      <c r="F343" s="804">
        <v>0</v>
      </c>
      <c r="G343" s="804">
        <v>0</v>
      </c>
      <c r="H343" s="804">
        <v>10640198</v>
      </c>
      <c r="I343" s="805">
        <v>0</v>
      </c>
    </row>
    <row r="344" spans="1:9">
      <c r="A344" s="806" t="s">
        <v>2470</v>
      </c>
      <c r="B344" s="1401" t="s">
        <v>965</v>
      </c>
      <c r="C344" s="1402"/>
      <c r="D344" s="1402"/>
      <c r="E344" s="804">
        <v>745828164</v>
      </c>
      <c r="F344" s="804">
        <v>0</v>
      </c>
      <c r="G344" s="804">
        <v>218678584</v>
      </c>
      <c r="H344" s="804">
        <v>527149580</v>
      </c>
      <c r="I344" s="805">
        <v>0</v>
      </c>
    </row>
    <row r="345" spans="1:9">
      <c r="A345" s="806" t="s">
        <v>2470</v>
      </c>
      <c r="B345" s="806" t="s">
        <v>965</v>
      </c>
      <c r="C345" s="1401" t="s">
        <v>430</v>
      </c>
      <c r="D345" s="1402"/>
      <c r="E345" s="804">
        <v>745828164</v>
      </c>
      <c r="F345" s="804">
        <v>0</v>
      </c>
      <c r="G345" s="804">
        <v>218678584</v>
      </c>
      <c r="H345" s="804">
        <v>527149580</v>
      </c>
      <c r="I345" s="805">
        <v>0</v>
      </c>
    </row>
    <row r="346" spans="1:9">
      <c r="A346" s="806" t="s">
        <v>2470</v>
      </c>
      <c r="B346" s="806" t="s">
        <v>965</v>
      </c>
      <c r="C346" s="806" t="s">
        <v>430</v>
      </c>
      <c r="D346" s="807" t="s">
        <v>432</v>
      </c>
      <c r="E346" s="804">
        <v>745828164</v>
      </c>
      <c r="F346" s="804">
        <v>0</v>
      </c>
      <c r="G346" s="804">
        <v>218678584</v>
      </c>
      <c r="H346" s="804">
        <v>527149580</v>
      </c>
      <c r="I346" s="805">
        <v>0</v>
      </c>
    </row>
    <row r="347" spans="1:9">
      <c r="A347" s="806" t="s">
        <v>2470</v>
      </c>
      <c r="B347" s="1401" t="s">
        <v>247</v>
      </c>
      <c r="C347" s="1402"/>
      <c r="D347" s="1402"/>
      <c r="E347" s="804">
        <v>43844465060</v>
      </c>
      <c r="F347" s="804">
        <v>1406236561</v>
      </c>
      <c r="G347" s="804">
        <v>38850470923</v>
      </c>
      <c r="H347" s="804">
        <v>1818352201</v>
      </c>
      <c r="I347" s="805">
        <v>1769405375</v>
      </c>
    </row>
    <row r="348" spans="1:9">
      <c r="A348" s="806" t="s">
        <v>2470</v>
      </c>
      <c r="B348" s="806" t="s">
        <v>247</v>
      </c>
      <c r="C348" s="1401" t="s">
        <v>258</v>
      </c>
      <c r="D348" s="1402"/>
      <c r="E348" s="804">
        <v>1294358449</v>
      </c>
      <c r="F348" s="804">
        <v>0</v>
      </c>
      <c r="G348" s="804">
        <v>1294358449</v>
      </c>
      <c r="H348" s="804">
        <v>0</v>
      </c>
      <c r="I348" s="805">
        <v>0</v>
      </c>
    </row>
    <row r="349" spans="1:9">
      <c r="A349" s="806" t="s">
        <v>2470</v>
      </c>
      <c r="B349" s="806" t="s">
        <v>247</v>
      </c>
      <c r="C349" s="806" t="s">
        <v>258</v>
      </c>
      <c r="D349" s="807" t="s">
        <v>423</v>
      </c>
      <c r="E349" s="804">
        <v>1294358449</v>
      </c>
      <c r="F349" s="804">
        <v>0</v>
      </c>
      <c r="G349" s="804">
        <v>1294358449</v>
      </c>
      <c r="H349" s="804">
        <v>0</v>
      </c>
      <c r="I349" s="805">
        <v>0</v>
      </c>
    </row>
    <row r="350" spans="1:9">
      <c r="A350" s="806" t="s">
        <v>2470</v>
      </c>
      <c r="B350" s="806" t="s">
        <v>247</v>
      </c>
      <c r="C350" s="1401" t="s">
        <v>256</v>
      </c>
      <c r="D350" s="1402"/>
      <c r="E350" s="804">
        <v>2249205368</v>
      </c>
      <c r="F350" s="804">
        <v>1396906700</v>
      </c>
      <c r="G350" s="804">
        <v>649399172</v>
      </c>
      <c r="H350" s="804">
        <v>76087310</v>
      </c>
      <c r="I350" s="805">
        <v>126812186</v>
      </c>
    </row>
    <row r="351" spans="1:9">
      <c r="A351" s="806" t="s">
        <v>2470</v>
      </c>
      <c r="B351" s="806" t="s">
        <v>247</v>
      </c>
      <c r="C351" s="806" t="s">
        <v>256</v>
      </c>
      <c r="D351" s="807" t="s">
        <v>257</v>
      </c>
      <c r="E351" s="804">
        <v>1995581000</v>
      </c>
      <c r="F351" s="804">
        <v>1396906700</v>
      </c>
      <c r="G351" s="804">
        <v>598674300</v>
      </c>
      <c r="H351" s="804">
        <v>0</v>
      </c>
      <c r="I351" s="805">
        <v>0</v>
      </c>
    </row>
    <row r="352" spans="1:9">
      <c r="A352" s="806" t="s">
        <v>2470</v>
      </c>
      <c r="B352" s="806" t="s">
        <v>247</v>
      </c>
      <c r="C352" s="806" t="s">
        <v>256</v>
      </c>
      <c r="D352" s="807" t="s">
        <v>730</v>
      </c>
      <c r="E352" s="804">
        <v>253624368</v>
      </c>
      <c r="F352" s="804">
        <v>0</v>
      </c>
      <c r="G352" s="804">
        <v>50724872</v>
      </c>
      <c r="H352" s="804">
        <v>76087310</v>
      </c>
      <c r="I352" s="805">
        <v>126812186</v>
      </c>
    </row>
    <row r="353" spans="1:9">
      <c r="A353" s="806" t="s">
        <v>2470</v>
      </c>
      <c r="B353" s="806" t="s">
        <v>247</v>
      </c>
      <c r="C353" s="1401" t="s">
        <v>424</v>
      </c>
      <c r="D353" s="1402"/>
      <c r="E353" s="804">
        <v>5387727277</v>
      </c>
      <c r="F353" s="804">
        <v>0</v>
      </c>
      <c r="G353" s="804">
        <v>4824170269</v>
      </c>
      <c r="H353" s="804">
        <v>281778504</v>
      </c>
      <c r="I353" s="805">
        <v>281778504</v>
      </c>
    </row>
    <row r="354" spans="1:9">
      <c r="A354" s="806" t="s">
        <v>2470</v>
      </c>
      <c r="B354" s="806" t="s">
        <v>247</v>
      </c>
      <c r="C354" s="806" t="s">
        <v>424</v>
      </c>
      <c r="D354" s="807" t="s">
        <v>426</v>
      </c>
      <c r="E354" s="804">
        <v>5387727277</v>
      </c>
      <c r="F354" s="804">
        <v>0</v>
      </c>
      <c r="G354" s="804">
        <v>4824170269</v>
      </c>
      <c r="H354" s="804">
        <v>281778504</v>
      </c>
      <c r="I354" s="805">
        <v>281778504</v>
      </c>
    </row>
    <row r="355" spans="1:9">
      <c r="A355" s="806" t="s">
        <v>2470</v>
      </c>
      <c r="B355" s="806" t="s">
        <v>247</v>
      </c>
      <c r="C355" s="1401" t="s">
        <v>427</v>
      </c>
      <c r="D355" s="1402"/>
      <c r="E355" s="804">
        <v>52097676</v>
      </c>
      <c r="F355" s="804">
        <v>0</v>
      </c>
      <c r="G355" s="804">
        <v>0</v>
      </c>
      <c r="H355" s="804">
        <v>15629297</v>
      </c>
      <c r="I355" s="805">
        <v>36468379</v>
      </c>
    </row>
    <row r="356" spans="1:9">
      <c r="A356" s="806" t="s">
        <v>2470</v>
      </c>
      <c r="B356" s="806" t="s">
        <v>247</v>
      </c>
      <c r="C356" s="806" t="s">
        <v>427</v>
      </c>
      <c r="D356" s="807" t="s">
        <v>429</v>
      </c>
      <c r="E356" s="804">
        <v>52097676</v>
      </c>
      <c r="F356" s="804">
        <v>0</v>
      </c>
      <c r="G356" s="804">
        <v>0</v>
      </c>
      <c r="H356" s="804">
        <v>15629297</v>
      </c>
      <c r="I356" s="805">
        <v>36468379</v>
      </c>
    </row>
    <row r="357" spans="1:9">
      <c r="A357" s="806" t="s">
        <v>2470</v>
      </c>
      <c r="B357" s="806" t="s">
        <v>247</v>
      </c>
      <c r="C357" s="1401" t="s">
        <v>430</v>
      </c>
      <c r="D357" s="1402"/>
      <c r="E357" s="804">
        <v>30794678899</v>
      </c>
      <c r="F357" s="804">
        <v>0</v>
      </c>
      <c r="G357" s="804">
        <v>30794678899</v>
      </c>
      <c r="H357" s="804">
        <v>0</v>
      </c>
      <c r="I357" s="805">
        <v>0</v>
      </c>
    </row>
    <row r="358" spans="1:9">
      <c r="A358" s="806" t="s">
        <v>2470</v>
      </c>
      <c r="B358" s="806" t="s">
        <v>247</v>
      </c>
      <c r="C358" s="806" t="s">
        <v>430</v>
      </c>
      <c r="D358" s="807" t="s">
        <v>432</v>
      </c>
      <c r="E358" s="804">
        <v>30794678899</v>
      </c>
      <c r="F358" s="804">
        <v>0</v>
      </c>
      <c r="G358" s="804">
        <v>30794678899</v>
      </c>
      <c r="H358" s="804">
        <v>0</v>
      </c>
      <c r="I358" s="805">
        <v>0</v>
      </c>
    </row>
    <row r="359" spans="1:9">
      <c r="A359" s="806" t="s">
        <v>2470</v>
      </c>
      <c r="B359" s="806" t="s">
        <v>247</v>
      </c>
      <c r="C359" s="1401" t="s">
        <v>433</v>
      </c>
      <c r="D359" s="1402"/>
      <c r="E359" s="804">
        <v>2648692545</v>
      </c>
      <c r="F359" s="804">
        <v>0</v>
      </c>
      <c r="G359" s="804">
        <v>529738492</v>
      </c>
      <c r="H359" s="804">
        <v>794607747</v>
      </c>
      <c r="I359" s="805">
        <v>1324346306</v>
      </c>
    </row>
    <row r="360" spans="1:9">
      <c r="A360" s="806" t="s">
        <v>2470</v>
      </c>
      <c r="B360" s="806" t="s">
        <v>247</v>
      </c>
      <c r="C360" s="806" t="s">
        <v>433</v>
      </c>
      <c r="D360" s="807" t="s">
        <v>434</v>
      </c>
      <c r="E360" s="804">
        <v>2648692545</v>
      </c>
      <c r="F360" s="804">
        <v>0</v>
      </c>
      <c r="G360" s="804">
        <v>529738492</v>
      </c>
      <c r="H360" s="804">
        <v>794607747</v>
      </c>
      <c r="I360" s="805">
        <v>1324346306</v>
      </c>
    </row>
    <row r="361" spans="1:9">
      <c r="A361" s="806" t="s">
        <v>2470</v>
      </c>
      <c r="B361" s="806" t="s">
        <v>247</v>
      </c>
      <c r="C361" s="1401" t="s">
        <v>445</v>
      </c>
      <c r="D361" s="1402"/>
      <c r="E361" s="804">
        <v>41000000</v>
      </c>
      <c r="F361" s="804">
        <v>0</v>
      </c>
      <c r="G361" s="804">
        <v>41000000</v>
      </c>
      <c r="H361" s="804">
        <v>0</v>
      </c>
      <c r="I361" s="805">
        <v>0</v>
      </c>
    </row>
    <row r="362" spans="1:9">
      <c r="A362" s="806" t="s">
        <v>2470</v>
      </c>
      <c r="B362" s="806" t="s">
        <v>247</v>
      </c>
      <c r="C362" s="806" t="s">
        <v>445</v>
      </c>
      <c r="D362" s="807" t="s">
        <v>744</v>
      </c>
      <c r="E362" s="804">
        <v>9000000</v>
      </c>
      <c r="F362" s="804">
        <v>0</v>
      </c>
      <c r="G362" s="804">
        <v>9000000</v>
      </c>
      <c r="H362" s="804">
        <v>0</v>
      </c>
      <c r="I362" s="805">
        <v>0</v>
      </c>
    </row>
    <row r="363" spans="1:9">
      <c r="A363" s="806" t="s">
        <v>2470</v>
      </c>
      <c r="B363" s="806" t="s">
        <v>247</v>
      </c>
      <c r="C363" s="806" t="s">
        <v>445</v>
      </c>
      <c r="D363" s="807" t="s">
        <v>746</v>
      </c>
      <c r="E363" s="804">
        <v>32000000</v>
      </c>
      <c r="F363" s="804">
        <v>0</v>
      </c>
      <c r="G363" s="804">
        <v>32000000</v>
      </c>
      <c r="H363" s="804">
        <v>0</v>
      </c>
      <c r="I363" s="805">
        <v>0</v>
      </c>
    </row>
    <row r="364" spans="1:9">
      <c r="A364" s="806" t="s">
        <v>2470</v>
      </c>
      <c r="B364" s="806" t="s">
        <v>247</v>
      </c>
      <c r="C364" s="1401" t="s">
        <v>248</v>
      </c>
      <c r="D364" s="1402"/>
      <c r="E364" s="804">
        <v>1316540080</v>
      </c>
      <c r="F364" s="804">
        <v>0</v>
      </c>
      <c r="G364" s="804">
        <v>668270037</v>
      </c>
      <c r="H364" s="804">
        <v>648270043</v>
      </c>
      <c r="I364" s="805">
        <v>0</v>
      </c>
    </row>
    <row r="365" spans="1:9">
      <c r="A365" s="806" t="s">
        <v>2470</v>
      </c>
      <c r="B365" s="806" t="s">
        <v>247</v>
      </c>
      <c r="C365" s="806" t="s">
        <v>248</v>
      </c>
      <c r="D365" s="807" t="s">
        <v>249</v>
      </c>
      <c r="E365" s="804">
        <v>1316540080</v>
      </c>
      <c r="F365" s="804">
        <v>0</v>
      </c>
      <c r="G365" s="804">
        <v>668270037</v>
      </c>
      <c r="H365" s="804">
        <v>648270043</v>
      </c>
      <c r="I365" s="805">
        <v>0</v>
      </c>
    </row>
    <row r="366" spans="1:9">
      <c r="A366" s="806" t="s">
        <v>2470</v>
      </c>
      <c r="B366" s="806" t="s">
        <v>247</v>
      </c>
      <c r="C366" s="1401" t="s">
        <v>238</v>
      </c>
      <c r="D366" s="1402"/>
      <c r="E366" s="804">
        <v>6976398</v>
      </c>
      <c r="F366" s="804">
        <v>6976398</v>
      </c>
      <c r="G366" s="804">
        <v>0</v>
      </c>
      <c r="H366" s="804">
        <v>0</v>
      </c>
      <c r="I366" s="805">
        <v>0</v>
      </c>
    </row>
    <row r="367" spans="1:9">
      <c r="A367" s="806" t="s">
        <v>2470</v>
      </c>
      <c r="B367" s="806" t="s">
        <v>247</v>
      </c>
      <c r="C367" s="806" t="s">
        <v>238</v>
      </c>
      <c r="D367" s="807" t="s">
        <v>435</v>
      </c>
      <c r="E367" s="804">
        <v>6800000</v>
      </c>
      <c r="F367" s="804">
        <v>6800000</v>
      </c>
      <c r="G367" s="804">
        <v>0</v>
      </c>
      <c r="H367" s="804">
        <v>0</v>
      </c>
      <c r="I367" s="805">
        <v>0</v>
      </c>
    </row>
    <row r="368" spans="1:9">
      <c r="A368" s="806" t="s">
        <v>2470</v>
      </c>
      <c r="B368" s="806" t="s">
        <v>247</v>
      </c>
      <c r="C368" s="806" t="s">
        <v>238</v>
      </c>
      <c r="D368" s="807" t="s">
        <v>357</v>
      </c>
      <c r="E368" s="804">
        <v>176398</v>
      </c>
      <c r="F368" s="804">
        <v>176398</v>
      </c>
      <c r="G368" s="804">
        <v>0</v>
      </c>
      <c r="H368" s="804">
        <v>0</v>
      </c>
      <c r="I368" s="805">
        <v>0</v>
      </c>
    </row>
    <row r="369" spans="1:9">
      <c r="A369" s="806" t="s">
        <v>2470</v>
      </c>
      <c r="B369" s="806" t="s">
        <v>247</v>
      </c>
      <c r="C369" s="1401" t="s">
        <v>436</v>
      </c>
      <c r="D369" s="1402"/>
      <c r="E369" s="804">
        <v>53188368</v>
      </c>
      <c r="F369" s="804">
        <v>2353463</v>
      </c>
      <c r="G369" s="804">
        <v>48855605</v>
      </c>
      <c r="H369" s="804">
        <v>1979300</v>
      </c>
      <c r="I369" s="805">
        <v>0</v>
      </c>
    </row>
    <row r="370" spans="1:9">
      <c r="A370" s="806" t="s">
        <v>2470</v>
      </c>
      <c r="B370" s="806" t="s">
        <v>247</v>
      </c>
      <c r="C370" s="806" t="s">
        <v>436</v>
      </c>
      <c r="D370" s="807" t="s">
        <v>753</v>
      </c>
      <c r="E370" s="804">
        <v>1447141</v>
      </c>
      <c r="F370" s="804">
        <v>0</v>
      </c>
      <c r="G370" s="804">
        <v>1447141</v>
      </c>
      <c r="H370" s="804">
        <v>0</v>
      </c>
      <c r="I370" s="805">
        <v>0</v>
      </c>
    </row>
    <row r="371" spans="1:9">
      <c r="A371" s="806" t="s">
        <v>2470</v>
      </c>
      <c r="B371" s="806" t="s">
        <v>247</v>
      </c>
      <c r="C371" s="806" t="s">
        <v>436</v>
      </c>
      <c r="D371" s="807" t="s">
        <v>748</v>
      </c>
      <c r="E371" s="804">
        <v>1628437</v>
      </c>
      <c r="F371" s="804">
        <v>0</v>
      </c>
      <c r="G371" s="804">
        <v>1628437</v>
      </c>
      <c r="H371" s="804">
        <v>0</v>
      </c>
      <c r="I371" s="805">
        <v>0</v>
      </c>
    </row>
    <row r="372" spans="1:9">
      <c r="A372" s="806" t="s">
        <v>2470</v>
      </c>
      <c r="B372" s="806" t="s">
        <v>247</v>
      </c>
      <c r="C372" s="806" t="s">
        <v>436</v>
      </c>
      <c r="D372" s="807" t="s">
        <v>732</v>
      </c>
      <c r="E372" s="804">
        <v>3284234</v>
      </c>
      <c r="F372" s="804">
        <v>2298963</v>
      </c>
      <c r="G372" s="804">
        <v>985271</v>
      </c>
      <c r="H372" s="804">
        <v>0</v>
      </c>
      <c r="I372" s="805">
        <v>0</v>
      </c>
    </row>
    <row r="373" spans="1:9">
      <c r="A373" s="806" t="s">
        <v>2470</v>
      </c>
      <c r="B373" s="806" t="s">
        <v>247</v>
      </c>
      <c r="C373" s="806" t="s">
        <v>436</v>
      </c>
      <c r="D373" s="807" t="s">
        <v>734</v>
      </c>
      <c r="E373" s="804">
        <v>21302455</v>
      </c>
      <c r="F373" s="804">
        <v>0</v>
      </c>
      <c r="G373" s="804">
        <v>21302455</v>
      </c>
      <c r="H373" s="804">
        <v>0</v>
      </c>
      <c r="I373" s="805">
        <v>0</v>
      </c>
    </row>
    <row r="374" spans="1:9">
      <c r="A374" s="806" t="s">
        <v>2470</v>
      </c>
      <c r="B374" s="806" t="s">
        <v>247</v>
      </c>
      <c r="C374" s="806" t="s">
        <v>436</v>
      </c>
      <c r="D374" s="807" t="s">
        <v>749</v>
      </c>
      <c r="E374" s="804">
        <v>1742077</v>
      </c>
      <c r="F374" s="804">
        <v>0</v>
      </c>
      <c r="G374" s="804">
        <v>1742077</v>
      </c>
      <c r="H374" s="804">
        <v>0</v>
      </c>
      <c r="I374" s="805">
        <v>0</v>
      </c>
    </row>
    <row r="375" spans="1:9">
      <c r="A375" s="806" t="s">
        <v>2470</v>
      </c>
      <c r="B375" s="806" t="s">
        <v>247</v>
      </c>
      <c r="C375" s="806" t="s">
        <v>436</v>
      </c>
      <c r="D375" s="807" t="s">
        <v>951</v>
      </c>
      <c r="E375" s="804">
        <v>54500</v>
      </c>
      <c r="F375" s="804">
        <v>54500</v>
      </c>
      <c r="G375" s="804">
        <v>0</v>
      </c>
      <c r="H375" s="804">
        <v>0</v>
      </c>
      <c r="I375" s="805">
        <v>0</v>
      </c>
    </row>
    <row r="376" spans="1:9">
      <c r="A376" s="806" t="s">
        <v>2470</v>
      </c>
      <c r="B376" s="806" t="s">
        <v>247</v>
      </c>
      <c r="C376" s="806" t="s">
        <v>436</v>
      </c>
      <c r="D376" s="807" t="s">
        <v>735</v>
      </c>
      <c r="E376" s="804">
        <v>23729524</v>
      </c>
      <c r="F376" s="804">
        <v>0</v>
      </c>
      <c r="G376" s="804">
        <v>21750224</v>
      </c>
      <c r="H376" s="804">
        <v>1979300</v>
      </c>
      <c r="I376" s="805">
        <v>0</v>
      </c>
    </row>
    <row r="377" spans="1:9">
      <c r="A377" s="806" t="s">
        <v>2470</v>
      </c>
      <c r="B377" s="1401" t="s">
        <v>375</v>
      </c>
      <c r="C377" s="1402"/>
      <c r="D377" s="1402"/>
      <c r="E377" s="804">
        <v>619077778785</v>
      </c>
      <c r="F377" s="804">
        <v>619077778785</v>
      </c>
      <c r="G377" s="804">
        <v>0</v>
      </c>
      <c r="H377" s="804">
        <v>0</v>
      </c>
      <c r="I377" s="805">
        <v>0</v>
      </c>
    </row>
    <row r="378" spans="1:9">
      <c r="A378" s="806" t="s">
        <v>2470</v>
      </c>
      <c r="B378" s="806" t="s">
        <v>375</v>
      </c>
      <c r="C378" s="1401" t="s">
        <v>358</v>
      </c>
      <c r="D378" s="1402"/>
      <c r="E378" s="804">
        <v>615563681000</v>
      </c>
      <c r="F378" s="804">
        <v>615563681000</v>
      </c>
      <c r="G378" s="804">
        <v>0</v>
      </c>
      <c r="H378" s="804">
        <v>0</v>
      </c>
      <c r="I378" s="805">
        <v>0</v>
      </c>
    </row>
    <row r="379" spans="1:9">
      <c r="A379" s="806" t="s">
        <v>2470</v>
      </c>
      <c r="B379" s="806" t="s">
        <v>375</v>
      </c>
      <c r="C379" s="806" t="s">
        <v>358</v>
      </c>
      <c r="D379" s="807" t="s">
        <v>736</v>
      </c>
      <c r="E379" s="804">
        <v>57550681000</v>
      </c>
      <c r="F379" s="804">
        <v>57550681000</v>
      </c>
      <c r="G379" s="804">
        <v>0</v>
      </c>
      <c r="H379" s="804">
        <v>0</v>
      </c>
      <c r="I379" s="805">
        <v>0</v>
      </c>
    </row>
    <row r="380" spans="1:9">
      <c r="A380" s="806" t="s">
        <v>2470</v>
      </c>
      <c r="B380" s="806" t="s">
        <v>375</v>
      </c>
      <c r="C380" s="806" t="s">
        <v>358</v>
      </c>
      <c r="D380" s="807" t="s">
        <v>359</v>
      </c>
      <c r="E380" s="804">
        <v>558013000000</v>
      </c>
      <c r="F380" s="804">
        <v>558013000000</v>
      </c>
      <c r="G380" s="804">
        <v>0</v>
      </c>
      <c r="H380" s="804">
        <v>0</v>
      </c>
      <c r="I380" s="805">
        <v>0</v>
      </c>
    </row>
    <row r="381" spans="1:9">
      <c r="A381" s="806" t="s">
        <v>2470</v>
      </c>
      <c r="B381" s="806" t="s">
        <v>375</v>
      </c>
      <c r="C381" s="1401" t="s">
        <v>436</v>
      </c>
      <c r="D381" s="1402"/>
      <c r="E381" s="804">
        <v>33110000</v>
      </c>
      <c r="F381" s="804">
        <v>33110000</v>
      </c>
      <c r="G381" s="804">
        <v>0</v>
      </c>
      <c r="H381" s="804">
        <v>0</v>
      </c>
      <c r="I381" s="805">
        <v>0</v>
      </c>
    </row>
    <row r="382" spans="1:9">
      <c r="A382" s="806" t="s">
        <v>2470</v>
      </c>
      <c r="B382" s="806" t="s">
        <v>375</v>
      </c>
      <c r="C382" s="806" t="s">
        <v>436</v>
      </c>
      <c r="D382" s="807" t="s">
        <v>39</v>
      </c>
      <c r="E382" s="804">
        <v>33110000</v>
      </c>
      <c r="F382" s="804">
        <v>33110000</v>
      </c>
      <c r="G382" s="804">
        <v>0</v>
      </c>
      <c r="H382" s="804">
        <v>0</v>
      </c>
      <c r="I382" s="805">
        <v>0</v>
      </c>
    </row>
    <row r="383" spans="1:9">
      <c r="A383" s="806" t="s">
        <v>2470</v>
      </c>
      <c r="B383" s="806" t="s">
        <v>375</v>
      </c>
      <c r="C383" s="1401" t="s">
        <v>2054</v>
      </c>
      <c r="D383" s="1402"/>
      <c r="E383" s="804">
        <v>3480987785</v>
      </c>
      <c r="F383" s="804">
        <v>3480987785</v>
      </c>
      <c r="G383" s="804">
        <v>0</v>
      </c>
      <c r="H383" s="804">
        <v>0</v>
      </c>
      <c r="I383" s="805">
        <v>0</v>
      </c>
    </row>
    <row r="384" spans="1:9">
      <c r="A384" s="806" t="s">
        <v>2470</v>
      </c>
      <c r="B384" s="806" t="s">
        <v>375</v>
      </c>
      <c r="C384" s="806" t="s">
        <v>2054</v>
      </c>
      <c r="D384" s="807" t="s">
        <v>2055</v>
      </c>
      <c r="E384" s="804">
        <v>3480987785</v>
      </c>
      <c r="F384" s="804">
        <v>3480987785</v>
      </c>
      <c r="G384" s="804">
        <v>0</v>
      </c>
      <c r="H384" s="804">
        <v>0</v>
      </c>
      <c r="I384" s="805">
        <v>0</v>
      </c>
    </row>
    <row r="385" spans="1:9">
      <c r="A385" s="806" t="s">
        <v>2470</v>
      </c>
      <c r="B385" s="1401" t="s">
        <v>163</v>
      </c>
      <c r="C385" s="1402"/>
      <c r="D385" s="1402"/>
      <c r="E385" s="804">
        <v>4917579194</v>
      </c>
      <c r="F385" s="804">
        <v>0</v>
      </c>
      <c r="G385" s="804">
        <v>4917579194</v>
      </c>
      <c r="H385" s="804">
        <v>0</v>
      </c>
      <c r="I385" s="805">
        <v>0</v>
      </c>
    </row>
    <row r="386" spans="1:9">
      <c r="A386" s="806" t="s">
        <v>2470</v>
      </c>
      <c r="B386" s="806" t="s">
        <v>163</v>
      </c>
      <c r="C386" s="1401" t="s">
        <v>258</v>
      </c>
      <c r="D386" s="1402"/>
      <c r="E386" s="804">
        <v>782944105</v>
      </c>
      <c r="F386" s="804">
        <v>0</v>
      </c>
      <c r="G386" s="804">
        <v>782944105</v>
      </c>
      <c r="H386" s="804">
        <v>0</v>
      </c>
      <c r="I386" s="805">
        <v>0</v>
      </c>
    </row>
    <row r="387" spans="1:9">
      <c r="A387" s="806" t="s">
        <v>2470</v>
      </c>
      <c r="B387" s="806" t="s">
        <v>163</v>
      </c>
      <c r="C387" s="806" t="s">
        <v>258</v>
      </c>
      <c r="D387" s="807" t="s">
        <v>423</v>
      </c>
      <c r="E387" s="804">
        <v>782944105</v>
      </c>
      <c r="F387" s="804">
        <v>0</v>
      </c>
      <c r="G387" s="804">
        <v>782944105</v>
      </c>
      <c r="H387" s="804">
        <v>0</v>
      </c>
      <c r="I387" s="805">
        <v>0</v>
      </c>
    </row>
    <row r="388" spans="1:9">
      <c r="A388" s="806" t="s">
        <v>2470</v>
      </c>
      <c r="B388" s="806" t="s">
        <v>163</v>
      </c>
      <c r="C388" s="1401" t="s">
        <v>430</v>
      </c>
      <c r="D388" s="1402"/>
      <c r="E388" s="804">
        <v>4132635089</v>
      </c>
      <c r="F388" s="804">
        <v>0</v>
      </c>
      <c r="G388" s="804">
        <v>4132635089</v>
      </c>
      <c r="H388" s="804">
        <v>0</v>
      </c>
      <c r="I388" s="805">
        <v>0</v>
      </c>
    </row>
    <row r="389" spans="1:9">
      <c r="A389" s="806" t="s">
        <v>2470</v>
      </c>
      <c r="B389" s="806" t="s">
        <v>163</v>
      </c>
      <c r="C389" s="806" t="s">
        <v>430</v>
      </c>
      <c r="D389" s="807" t="s">
        <v>432</v>
      </c>
      <c r="E389" s="804">
        <v>4132635089</v>
      </c>
      <c r="F389" s="804">
        <v>0</v>
      </c>
      <c r="G389" s="804">
        <v>4132635089</v>
      </c>
      <c r="H389" s="804">
        <v>0</v>
      </c>
      <c r="I389" s="805">
        <v>0</v>
      </c>
    </row>
    <row r="390" spans="1:9">
      <c r="A390" s="806" t="s">
        <v>2470</v>
      </c>
      <c r="B390" s="806" t="s">
        <v>163</v>
      </c>
      <c r="C390" s="1401" t="s">
        <v>445</v>
      </c>
      <c r="D390" s="1402"/>
      <c r="E390" s="804">
        <v>2000000</v>
      </c>
      <c r="F390" s="804">
        <v>0</v>
      </c>
      <c r="G390" s="804">
        <v>2000000</v>
      </c>
      <c r="H390" s="804">
        <v>0</v>
      </c>
      <c r="I390" s="805">
        <v>0</v>
      </c>
    </row>
    <row r="391" spans="1:9">
      <c r="A391" s="806" t="s">
        <v>2470</v>
      </c>
      <c r="B391" s="806" t="s">
        <v>163</v>
      </c>
      <c r="C391" s="806" t="s">
        <v>445</v>
      </c>
      <c r="D391" s="807" t="s">
        <v>746</v>
      </c>
      <c r="E391" s="804">
        <v>2000000</v>
      </c>
      <c r="F391" s="804">
        <v>0</v>
      </c>
      <c r="G391" s="804">
        <v>2000000</v>
      </c>
      <c r="H391" s="804">
        <v>0</v>
      </c>
      <c r="I391" s="805">
        <v>0</v>
      </c>
    </row>
    <row r="392" spans="1:9">
      <c r="A392" s="806" t="s">
        <v>2470</v>
      </c>
      <c r="B392" s="1401" t="s">
        <v>1573</v>
      </c>
      <c r="C392" s="1402"/>
      <c r="D392" s="1402"/>
      <c r="E392" s="804">
        <v>1373569464</v>
      </c>
      <c r="F392" s="804">
        <v>0</v>
      </c>
      <c r="G392" s="804">
        <v>1373569464</v>
      </c>
      <c r="H392" s="804">
        <v>0</v>
      </c>
      <c r="I392" s="805">
        <v>0</v>
      </c>
    </row>
    <row r="393" spans="1:9">
      <c r="A393" s="806" t="s">
        <v>2470</v>
      </c>
      <c r="B393" s="806" t="s">
        <v>1573</v>
      </c>
      <c r="C393" s="1401" t="s">
        <v>258</v>
      </c>
      <c r="D393" s="1402"/>
      <c r="E393" s="804">
        <v>1284644804</v>
      </c>
      <c r="F393" s="804">
        <v>0</v>
      </c>
      <c r="G393" s="804">
        <v>1284644804</v>
      </c>
      <c r="H393" s="804">
        <v>0</v>
      </c>
      <c r="I393" s="805">
        <v>0</v>
      </c>
    </row>
    <row r="394" spans="1:9">
      <c r="A394" s="806" t="s">
        <v>2470</v>
      </c>
      <c r="B394" s="806" t="s">
        <v>1573</v>
      </c>
      <c r="C394" s="806" t="s">
        <v>258</v>
      </c>
      <c r="D394" s="807" t="s">
        <v>423</v>
      </c>
      <c r="E394" s="804">
        <v>1284644804</v>
      </c>
      <c r="F394" s="804">
        <v>0</v>
      </c>
      <c r="G394" s="804">
        <v>1284644804</v>
      </c>
      <c r="H394" s="804">
        <v>0</v>
      </c>
      <c r="I394" s="805">
        <v>0</v>
      </c>
    </row>
    <row r="395" spans="1:9">
      <c r="A395" s="806" t="s">
        <v>2470</v>
      </c>
      <c r="B395" s="806" t="s">
        <v>1573</v>
      </c>
      <c r="C395" s="1401" t="s">
        <v>430</v>
      </c>
      <c r="D395" s="1402"/>
      <c r="E395" s="804">
        <v>83504153</v>
      </c>
      <c r="F395" s="804">
        <v>0</v>
      </c>
      <c r="G395" s="804">
        <v>83504153</v>
      </c>
      <c r="H395" s="804">
        <v>0</v>
      </c>
      <c r="I395" s="805">
        <v>0</v>
      </c>
    </row>
    <row r="396" spans="1:9">
      <c r="A396" s="806" t="s">
        <v>2470</v>
      </c>
      <c r="B396" s="806" t="s">
        <v>1573</v>
      </c>
      <c r="C396" s="806" t="s">
        <v>430</v>
      </c>
      <c r="D396" s="807" t="s">
        <v>432</v>
      </c>
      <c r="E396" s="804">
        <v>83504153</v>
      </c>
      <c r="F396" s="804">
        <v>0</v>
      </c>
      <c r="G396" s="804">
        <v>83504153</v>
      </c>
      <c r="H396" s="804">
        <v>0</v>
      </c>
      <c r="I396" s="805">
        <v>0</v>
      </c>
    </row>
    <row r="397" spans="1:9">
      <c r="A397" s="806" t="s">
        <v>2470</v>
      </c>
      <c r="B397" s="806" t="s">
        <v>1573</v>
      </c>
      <c r="C397" s="1401" t="s">
        <v>445</v>
      </c>
      <c r="D397" s="1402"/>
      <c r="E397" s="804">
        <v>1000000</v>
      </c>
      <c r="F397" s="804">
        <v>0</v>
      </c>
      <c r="G397" s="804">
        <v>1000000</v>
      </c>
      <c r="H397" s="804">
        <v>0</v>
      </c>
      <c r="I397" s="805">
        <v>0</v>
      </c>
    </row>
    <row r="398" spans="1:9">
      <c r="A398" s="806" t="s">
        <v>2470</v>
      </c>
      <c r="B398" s="806" t="s">
        <v>1573</v>
      </c>
      <c r="C398" s="806" t="s">
        <v>445</v>
      </c>
      <c r="D398" s="807" t="s">
        <v>746</v>
      </c>
      <c r="E398" s="804">
        <v>1000000</v>
      </c>
      <c r="F398" s="804">
        <v>0</v>
      </c>
      <c r="G398" s="804">
        <v>1000000</v>
      </c>
      <c r="H398" s="804">
        <v>0</v>
      </c>
      <c r="I398" s="805">
        <v>0</v>
      </c>
    </row>
    <row r="399" spans="1:9">
      <c r="A399" s="806" t="s">
        <v>2470</v>
      </c>
      <c r="B399" s="806" t="s">
        <v>1573</v>
      </c>
      <c r="C399" s="1401" t="s">
        <v>436</v>
      </c>
      <c r="D399" s="1402"/>
      <c r="E399" s="804">
        <v>4420507</v>
      </c>
      <c r="F399" s="804">
        <v>0</v>
      </c>
      <c r="G399" s="804">
        <v>4420507</v>
      </c>
      <c r="H399" s="804">
        <v>0</v>
      </c>
      <c r="I399" s="805">
        <v>0</v>
      </c>
    </row>
    <row r="400" spans="1:9">
      <c r="A400" s="806" t="s">
        <v>2470</v>
      </c>
      <c r="B400" s="806" t="s">
        <v>1573</v>
      </c>
      <c r="C400" s="806" t="s">
        <v>436</v>
      </c>
      <c r="D400" s="807" t="s">
        <v>748</v>
      </c>
      <c r="E400" s="804">
        <v>2487959</v>
      </c>
      <c r="F400" s="804">
        <v>0</v>
      </c>
      <c r="G400" s="804">
        <v>2487959</v>
      </c>
      <c r="H400" s="804">
        <v>0</v>
      </c>
      <c r="I400" s="805">
        <v>0</v>
      </c>
    </row>
    <row r="401" spans="1:9">
      <c r="A401" s="806" t="s">
        <v>2470</v>
      </c>
      <c r="B401" s="806" t="s">
        <v>1573</v>
      </c>
      <c r="C401" s="806" t="s">
        <v>436</v>
      </c>
      <c r="D401" s="807" t="s">
        <v>749</v>
      </c>
      <c r="E401" s="804">
        <v>1932548</v>
      </c>
      <c r="F401" s="804">
        <v>0</v>
      </c>
      <c r="G401" s="804">
        <v>1932548</v>
      </c>
      <c r="H401" s="804">
        <v>0</v>
      </c>
      <c r="I401" s="805">
        <v>0</v>
      </c>
    </row>
    <row r="402" spans="1:9">
      <c r="A402" s="806" t="s">
        <v>2470</v>
      </c>
      <c r="B402" s="1401" t="s">
        <v>966</v>
      </c>
      <c r="C402" s="1402"/>
      <c r="D402" s="1402"/>
      <c r="E402" s="804">
        <v>976934196</v>
      </c>
      <c r="F402" s="804">
        <v>3577350</v>
      </c>
      <c r="G402" s="804">
        <v>763935303</v>
      </c>
      <c r="H402" s="804">
        <v>202071155</v>
      </c>
      <c r="I402" s="805">
        <v>7350388</v>
      </c>
    </row>
    <row r="403" spans="1:9">
      <c r="A403" s="806" t="s">
        <v>2470</v>
      </c>
      <c r="B403" s="806" t="s">
        <v>966</v>
      </c>
      <c r="C403" s="1401" t="s">
        <v>427</v>
      </c>
      <c r="D403" s="1402"/>
      <c r="E403" s="804">
        <v>10500553</v>
      </c>
      <c r="F403" s="804">
        <v>0</v>
      </c>
      <c r="G403" s="804">
        <v>0</v>
      </c>
      <c r="H403" s="804">
        <v>3150165</v>
      </c>
      <c r="I403" s="805">
        <v>7350388</v>
      </c>
    </row>
    <row r="404" spans="1:9">
      <c r="A404" s="806" t="s">
        <v>2470</v>
      </c>
      <c r="B404" s="806" t="s">
        <v>966</v>
      </c>
      <c r="C404" s="806" t="s">
        <v>427</v>
      </c>
      <c r="D404" s="807" t="s">
        <v>429</v>
      </c>
      <c r="E404" s="804">
        <v>10500553</v>
      </c>
      <c r="F404" s="804">
        <v>0</v>
      </c>
      <c r="G404" s="804">
        <v>0</v>
      </c>
      <c r="H404" s="804">
        <v>3150165</v>
      </c>
      <c r="I404" s="805">
        <v>7350388</v>
      </c>
    </row>
    <row r="405" spans="1:9">
      <c r="A405" s="806" t="s">
        <v>2470</v>
      </c>
      <c r="B405" s="806" t="s">
        <v>966</v>
      </c>
      <c r="C405" s="1401" t="s">
        <v>430</v>
      </c>
      <c r="D405" s="1402"/>
      <c r="E405" s="804">
        <v>555270581</v>
      </c>
      <c r="F405" s="804">
        <v>0</v>
      </c>
      <c r="G405" s="804">
        <v>555270581</v>
      </c>
      <c r="H405" s="804">
        <v>0</v>
      </c>
      <c r="I405" s="805">
        <v>0</v>
      </c>
    </row>
    <row r="406" spans="1:9">
      <c r="A406" s="806" t="s">
        <v>2470</v>
      </c>
      <c r="B406" s="806" t="s">
        <v>966</v>
      </c>
      <c r="C406" s="806" t="s">
        <v>430</v>
      </c>
      <c r="D406" s="807" t="s">
        <v>432</v>
      </c>
      <c r="E406" s="804">
        <v>555270581</v>
      </c>
      <c r="F406" s="804">
        <v>0</v>
      </c>
      <c r="G406" s="804">
        <v>555270581</v>
      </c>
      <c r="H406" s="804">
        <v>0</v>
      </c>
      <c r="I406" s="805">
        <v>0</v>
      </c>
    </row>
    <row r="407" spans="1:9">
      <c r="A407" s="806" t="s">
        <v>2470</v>
      </c>
      <c r="B407" s="806" t="s">
        <v>966</v>
      </c>
      <c r="C407" s="1401" t="s">
        <v>445</v>
      </c>
      <c r="D407" s="1402"/>
      <c r="E407" s="804">
        <v>9000000</v>
      </c>
      <c r="F407" s="804">
        <v>0</v>
      </c>
      <c r="G407" s="804">
        <v>9000000</v>
      </c>
      <c r="H407" s="804">
        <v>0</v>
      </c>
      <c r="I407" s="805">
        <v>0</v>
      </c>
    </row>
    <row r="408" spans="1:9">
      <c r="A408" s="806" t="s">
        <v>2470</v>
      </c>
      <c r="B408" s="806" t="s">
        <v>966</v>
      </c>
      <c r="C408" s="806" t="s">
        <v>445</v>
      </c>
      <c r="D408" s="807" t="s">
        <v>745</v>
      </c>
      <c r="E408" s="804">
        <v>2000000</v>
      </c>
      <c r="F408" s="804">
        <v>0</v>
      </c>
      <c r="G408" s="804">
        <v>2000000</v>
      </c>
      <c r="H408" s="804">
        <v>0</v>
      </c>
      <c r="I408" s="805">
        <v>0</v>
      </c>
    </row>
    <row r="409" spans="1:9">
      <c r="A409" s="806" t="s">
        <v>2470</v>
      </c>
      <c r="B409" s="806" t="s">
        <v>966</v>
      </c>
      <c r="C409" s="806" t="s">
        <v>445</v>
      </c>
      <c r="D409" s="807" t="s">
        <v>746</v>
      </c>
      <c r="E409" s="804">
        <v>7000000</v>
      </c>
      <c r="F409" s="804">
        <v>0</v>
      </c>
      <c r="G409" s="804">
        <v>7000000</v>
      </c>
      <c r="H409" s="804">
        <v>0</v>
      </c>
      <c r="I409" s="805">
        <v>0</v>
      </c>
    </row>
    <row r="410" spans="1:9">
      <c r="A410" s="806" t="s">
        <v>2470</v>
      </c>
      <c r="B410" s="806" t="s">
        <v>966</v>
      </c>
      <c r="C410" s="1401" t="s">
        <v>248</v>
      </c>
      <c r="D410" s="1402"/>
      <c r="E410" s="804">
        <v>396423000</v>
      </c>
      <c r="F410" s="804">
        <v>0</v>
      </c>
      <c r="G410" s="804">
        <v>198211500</v>
      </c>
      <c r="H410" s="804">
        <v>198211500</v>
      </c>
      <c r="I410" s="805">
        <v>0</v>
      </c>
    </row>
    <row r="411" spans="1:9">
      <c r="A411" s="806" t="s">
        <v>2470</v>
      </c>
      <c r="B411" s="806" t="s">
        <v>966</v>
      </c>
      <c r="C411" s="806" t="s">
        <v>248</v>
      </c>
      <c r="D411" s="807" t="s">
        <v>249</v>
      </c>
      <c r="E411" s="804">
        <v>396423000</v>
      </c>
      <c r="F411" s="804">
        <v>0</v>
      </c>
      <c r="G411" s="804">
        <v>198211500</v>
      </c>
      <c r="H411" s="804">
        <v>198211500</v>
      </c>
      <c r="I411" s="805">
        <v>0</v>
      </c>
    </row>
    <row r="412" spans="1:9">
      <c r="A412" s="806" t="s">
        <v>2470</v>
      </c>
      <c r="B412" s="806" t="s">
        <v>966</v>
      </c>
      <c r="C412" s="1401" t="s">
        <v>238</v>
      </c>
      <c r="D412" s="1402"/>
      <c r="E412" s="804">
        <v>3577350</v>
      </c>
      <c r="F412" s="804">
        <v>3577350</v>
      </c>
      <c r="G412" s="804">
        <v>0</v>
      </c>
      <c r="H412" s="804">
        <v>0</v>
      </c>
      <c r="I412" s="805">
        <v>0</v>
      </c>
    </row>
    <row r="413" spans="1:9">
      <c r="A413" s="806" t="s">
        <v>2470</v>
      </c>
      <c r="B413" s="806" t="s">
        <v>966</v>
      </c>
      <c r="C413" s="806" t="s">
        <v>238</v>
      </c>
      <c r="D413" s="807" t="s">
        <v>355</v>
      </c>
      <c r="E413" s="804">
        <v>3500000</v>
      </c>
      <c r="F413" s="804">
        <v>3500000</v>
      </c>
      <c r="G413" s="804">
        <v>0</v>
      </c>
      <c r="H413" s="804">
        <v>0</v>
      </c>
      <c r="I413" s="805">
        <v>0</v>
      </c>
    </row>
    <row r="414" spans="1:9">
      <c r="A414" s="806" t="s">
        <v>2470</v>
      </c>
      <c r="B414" s="806" t="s">
        <v>966</v>
      </c>
      <c r="C414" s="806" t="s">
        <v>238</v>
      </c>
      <c r="D414" s="807" t="s">
        <v>357</v>
      </c>
      <c r="E414" s="804">
        <v>77350</v>
      </c>
      <c r="F414" s="804">
        <v>77350</v>
      </c>
      <c r="G414" s="804">
        <v>0</v>
      </c>
      <c r="H414" s="804">
        <v>0</v>
      </c>
      <c r="I414" s="805">
        <v>0</v>
      </c>
    </row>
    <row r="415" spans="1:9">
      <c r="A415" s="806" t="s">
        <v>2470</v>
      </c>
      <c r="B415" s="806" t="s">
        <v>966</v>
      </c>
      <c r="C415" s="1401" t="s">
        <v>436</v>
      </c>
      <c r="D415" s="1402"/>
      <c r="E415" s="804">
        <v>2162712</v>
      </c>
      <c r="F415" s="804">
        <v>0</v>
      </c>
      <c r="G415" s="804">
        <v>1453222</v>
      </c>
      <c r="H415" s="804">
        <v>709490</v>
      </c>
      <c r="I415" s="805">
        <v>0</v>
      </c>
    </row>
    <row r="416" spans="1:9">
      <c r="A416" s="806" t="s">
        <v>2470</v>
      </c>
      <c r="B416" s="806" t="s">
        <v>966</v>
      </c>
      <c r="C416" s="806" t="s">
        <v>436</v>
      </c>
      <c r="D416" s="807" t="s">
        <v>749</v>
      </c>
      <c r="E416" s="804">
        <v>388988</v>
      </c>
      <c r="F416" s="804">
        <v>0</v>
      </c>
      <c r="G416" s="804">
        <v>388988</v>
      </c>
      <c r="H416" s="804">
        <v>0</v>
      </c>
      <c r="I416" s="805">
        <v>0</v>
      </c>
    </row>
    <row r="417" spans="1:9">
      <c r="A417" s="806" t="s">
        <v>2470</v>
      </c>
      <c r="B417" s="806" t="s">
        <v>966</v>
      </c>
      <c r="C417" s="806" t="s">
        <v>436</v>
      </c>
      <c r="D417" s="807" t="s">
        <v>735</v>
      </c>
      <c r="E417" s="804">
        <v>1773724</v>
      </c>
      <c r="F417" s="804">
        <v>0</v>
      </c>
      <c r="G417" s="804">
        <v>1064234</v>
      </c>
      <c r="H417" s="804">
        <v>709490</v>
      </c>
      <c r="I417" s="805">
        <v>0</v>
      </c>
    </row>
    <row r="418" spans="1:9">
      <c r="A418" s="806" t="s">
        <v>2470</v>
      </c>
      <c r="B418" s="1401" t="s">
        <v>305</v>
      </c>
      <c r="C418" s="1402"/>
      <c r="D418" s="1402"/>
      <c r="E418" s="804">
        <v>317394233187</v>
      </c>
      <c r="F418" s="804">
        <v>164012922243</v>
      </c>
      <c r="G418" s="804">
        <v>152000131440</v>
      </c>
      <c r="H418" s="804">
        <v>1323139591</v>
      </c>
      <c r="I418" s="805">
        <v>58039913</v>
      </c>
    </row>
    <row r="419" spans="1:9">
      <c r="A419" s="806" t="s">
        <v>2470</v>
      </c>
      <c r="B419" s="806" t="s">
        <v>305</v>
      </c>
      <c r="C419" s="1401" t="s">
        <v>258</v>
      </c>
      <c r="D419" s="1402"/>
      <c r="E419" s="804">
        <v>3568337872</v>
      </c>
      <c r="F419" s="804">
        <v>0</v>
      </c>
      <c r="G419" s="804">
        <v>3568337872</v>
      </c>
      <c r="H419" s="804">
        <v>0</v>
      </c>
      <c r="I419" s="805">
        <v>0</v>
      </c>
    </row>
    <row r="420" spans="1:9">
      <c r="A420" s="806" t="s">
        <v>2470</v>
      </c>
      <c r="B420" s="806" t="s">
        <v>305</v>
      </c>
      <c r="C420" s="806" t="s">
        <v>258</v>
      </c>
      <c r="D420" s="807" t="s">
        <v>423</v>
      </c>
      <c r="E420" s="804">
        <v>3568337872</v>
      </c>
      <c r="F420" s="804">
        <v>0</v>
      </c>
      <c r="G420" s="804">
        <v>3568337872</v>
      </c>
      <c r="H420" s="804">
        <v>0</v>
      </c>
      <c r="I420" s="805">
        <v>0</v>
      </c>
    </row>
    <row r="421" spans="1:9">
      <c r="A421" s="806" t="s">
        <v>2470</v>
      </c>
      <c r="B421" s="806" t="s">
        <v>305</v>
      </c>
      <c r="C421" s="1401" t="s">
        <v>427</v>
      </c>
      <c r="D421" s="1402"/>
      <c r="E421" s="804">
        <v>82914130</v>
      </c>
      <c r="F421" s="804">
        <v>0</v>
      </c>
      <c r="G421" s="804">
        <v>0</v>
      </c>
      <c r="H421" s="804">
        <v>24874217</v>
      </c>
      <c r="I421" s="805">
        <v>58039913</v>
      </c>
    </row>
    <row r="422" spans="1:9">
      <c r="A422" s="806" t="s">
        <v>2470</v>
      </c>
      <c r="B422" s="806" t="s">
        <v>305</v>
      </c>
      <c r="C422" s="806" t="s">
        <v>427</v>
      </c>
      <c r="D422" s="807" t="s">
        <v>429</v>
      </c>
      <c r="E422" s="804">
        <v>82914130</v>
      </c>
      <c r="F422" s="804">
        <v>0</v>
      </c>
      <c r="G422" s="804">
        <v>0</v>
      </c>
      <c r="H422" s="804">
        <v>24874217</v>
      </c>
      <c r="I422" s="805">
        <v>58039913</v>
      </c>
    </row>
    <row r="423" spans="1:9">
      <c r="A423" s="806" t="s">
        <v>2470</v>
      </c>
      <c r="B423" s="806" t="s">
        <v>305</v>
      </c>
      <c r="C423" s="1401" t="s">
        <v>430</v>
      </c>
      <c r="D423" s="1402"/>
      <c r="E423" s="804">
        <v>49863943162</v>
      </c>
      <c r="F423" s="804">
        <v>0</v>
      </c>
      <c r="G423" s="804">
        <v>49860943162</v>
      </c>
      <c r="H423" s="804">
        <v>3000000</v>
      </c>
      <c r="I423" s="805">
        <v>0</v>
      </c>
    </row>
    <row r="424" spans="1:9">
      <c r="A424" s="806" t="s">
        <v>2470</v>
      </c>
      <c r="B424" s="806" t="s">
        <v>305</v>
      </c>
      <c r="C424" s="806" t="s">
        <v>430</v>
      </c>
      <c r="D424" s="807" t="s">
        <v>432</v>
      </c>
      <c r="E424" s="804">
        <v>49863943162</v>
      </c>
      <c r="F424" s="804">
        <v>0</v>
      </c>
      <c r="G424" s="804">
        <v>49860943162</v>
      </c>
      <c r="H424" s="804">
        <v>3000000</v>
      </c>
      <c r="I424" s="805">
        <v>0</v>
      </c>
    </row>
    <row r="425" spans="1:9">
      <c r="A425" s="806" t="s">
        <v>2470</v>
      </c>
      <c r="B425" s="806" t="s">
        <v>305</v>
      </c>
      <c r="C425" s="1401" t="s">
        <v>967</v>
      </c>
      <c r="D425" s="1402"/>
      <c r="E425" s="804">
        <v>261161500411</v>
      </c>
      <c r="F425" s="804">
        <v>164009422243</v>
      </c>
      <c r="G425" s="804">
        <v>97152078168</v>
      </c>
      <c r="H425" s="804">
        <v>0</v>
      </c>
      <c r="I425" s="805">
        <v>0</v>
      </c>
    </row>
    <row r="426" spans="1:9">
      <c r="A426" s="806" t="s">
        <v>2470</v>
      </c>
      <c r="B426" s="806" t="s">
        <v>305</v>
      </c>
      <c r="C426" s="806" t="s">
        <v>967</v>
      </c>
      <c r="D426" s="807" t="s">
        <v>2056</v>
      </c>
      <c r="E426" s="804">
        <v>136678332384</v>
      </c>
      <c r="F426" s="804">
        <v>85833992728</v>
      </c>
      <c r="G426" s="804">
        <v>50844339656</v>
      </c>
      <c r="H426" s="804">
        <v>0</v>
      </c>
      <c r="I426" s="805">
        <v>0</v>
      </c>
    </row>
    <row r="427" spans="1:9">
      <c r="A427" s="806" t="s">
        <v>2470</v>
      </c>
      <c r="B427" s="806" t="s">
        <v>305</v>
      </c>
      <c r="C427" s="806" t="s">
        <v>967</v>
      </c>
      <c r="D427" s="807" t="s">
        <v>2057</v>
      </c>
      <c r="E427" s="804">
        <v>123771588028</v>
      </c>
      <c r="F427" s="804">
        <v>77728557276</v>
      </c>
      <c r="G427" s="804">
        <v>46043030752</v>
      </c>
      <c r="H427" s="804">
        <v>0</v>
      </c>
      <c r="I427" s="805">
        <v>0</v>
      </c>
    </row>
    <row r="428" spans="1:9">
      <c r="A428" s="806" t="s">
        <v>2470</v>
      </c>
      <c r="B428" s="806" t="s">
        <v>305</v>
      </c>
      <c r="C428" s="806" t="s">
        <v>967</v>
      </c>
      <c r="D428" s="807" t="s">
        <v>2058</v>
      </c>
      <c r="E428" s="804">
        <v>12779999</v>
      </c>
      <c r="F428" s="804">
        <v>8025839</v>
      </c>
      <c r="G428" s="804">
        <v>4754160</v>
      </c>
      <c r="H428" s="804">
        <v>0</v>
      </c>
      <c r="I428" s="805">
        <v>0</v>
      </c>
    </row>
    <row r="429" spans="1:9">
      <c r="A429" s="806" t="s">
        <v>2470</v>
      </c>
      <c r="B429" s="806" t="s">
        <v>305</v>
      </c>
      <c r="C429" s="806" t="s">
        <v>967</v>
      </c>
      <c r="D429" s="807" t="s">
        <v>2059</v>
      </c>
      <c r="E429" s="804">
        <v>698800000</v>
      </c>
      <c r="F429" s="804">
        <v>438846400</v>
      </c>
      <c r="G429" s="804">
        <v>259953600</v>
      </c>
      <c r="H429" s="804">
        <v>0</v>
      </c>
      <c r="I429" s="805">
        <v>0</v>
      </c>
    </row>
    <row r="430" spans="1:9">
      <c r="A430" s="806" t="s">
        <v>2470</v>
      </c>
      <c r="B430" s="806" t="s">
        <v>305</v>
      </c>
      <c r="C430" s="1401" t="s">
        <v>445</v>
      </c>
      <c r="D430" s="1402"/>
      <c r="E430" s="804">
        <v>69500000</v>
      </c>
      <c r="F430" s="804">
        <v>0</v>
      </c>
      <c r="G430" s="804">
        <v>69500000</v>
      </c>
      <c r="H430" s="804">
        <v>0</v>
      </c>
      <c r="I430" s="805">
        <v>0</v>
      </c>
    </row>
    <row r="431" spans="1:9">
      <c r="A431" s="806" t="s">
        <v>2470</v>
      </c>
      <c r="B431" s="806" t="s">
        <v>305</v>
      </c>
      <c r="C431" s="806" t="s">
        <v>445</v>
      </c>
      <c r="D431" s="807" t="s">
        <v>744</v>
      </c>
      <c r="E431" s="804">
        <v>9000000</v>
      </c>
      <c r="F431" s="804">
        <v>0</v>
      </c>
      <c r="G431" s="804">
        <v>9000000</v>
      </c>
      <c r="H431" s="804">
        <v>0</v>
      </c>
      <c r="I431" s="805">
        <v>0</v>
      </c>
    </row>
    <row r="432" spans="1:9">
      <c r="A432" s="806" t="s">
        <v>2470</v>
      </c>
      <c r="B432" s="806" t="s">
        <v>305</v>
      </c>
      <c r="C432" s="806" t="s">
        <v>445</v>
      </c>
      <c r="D432" s="807" t="s">
        <v>746</v>
      </c>
      <c r="E432" s="804">
        <v>60500000</v>
      </c>
      <c r="F432" s="804">
        <v>0</v>
      </c>
      <c r="G432" s="804">
        <v>60500000</v>
      </c>
      <c r="H432" s="804">
        <v>0</v>
      </c>
      <c r="I432" s="805">
        <v>0</v>
      </c>
    </row>
    <row r="433" spans="1:9">
      <c r="A433" s="806" t="s">
        <v>2470</v>
      </c>
      <c r="B433" s="806" t="s">
        <v>305</v>
      </c>
      <c r="C433" s="1401" t="s">
        <v>248</v>
      </c>
      <c r="D433" s="1402"/>
      <c r="E433" s="804">
        <v>2615045449</v>
      </c>
      <c r="F433" s="804">
        <v>0</v>
      </c>
      <c r="G433" s="804">
        <v>1322951263</v>
      </c>
      <c r="H433" s="804">
        <v>1292094186</v>
      </c>
      <c r="I433" s="805">
        <v>0</v>
      </c>
    </row>
    <row r="434" spans="1:9">
      <c r="A434" s="806" t="s">
        <v>2470</v>
      </c>
      <c r="B434" s="806" t="s">
        <v>305</v>
      </c>
      <c r="C434" s="806" t="s">
        <v>248</v>
      </c>
      <c r="D434" s="807" t="s">
        <v>249</v>
      </c>
      <c r="E434" s="804">
        <v>2615045449</v>
      </c>
      <c r="F434" s="804">
        <v>0</v>
      </c>
      <c r="G434" s="804">
        <v>1322951263</v>
      </c>
      <c r="H434" s="804">
        <v>1292094186</v>
      </c>
      <c r="I434" s="805">
        <v>0</v>
      </c>
    </row>
    <row r="435" spans="1:9">
      <c r="A435" s="806" t="s">
        <v>2470</v>
      </c>
      <c r="B435" s="806" t="s">
        <v>305</v>
      </c>
      <c r="C435" s="1401" t="s">
        <v>238</v>
      </c>
      <c r="D435" s="1402"/>
      <c r="E435" s="804">
        <v>3500000</v>
      </c>
      <c r="F435" s="804">
        <v>3500000</v>
      </c>
      <c r="G435" s="804">
        <v>0</v>
      </c>
      <c r="H435" s="804">
        <v>0</v>
      </c>
      <c r="I435" s="805">
        <v>0</v>
      </c>
    </row>
    <row r="436" spans="1:9">
      <c r="A436" s="806" t="s">
        <v>2470</v>
      </c>
      <c r="B436" s="806" t="s">
        <v>305</v>
      </c>
      <c r="C436" s="806" t="s">
        <v>238</v>
      </c>
      <c r="D436" s="807" t="s">
        <v>435</v>
      </c>
      <c r="E436" s="804">
        <v>3500000</v>
      </c>
      <c r="F436" s="804">
        <v>3500000</v>
      </c>
      <c r="G436" s="804">
        <v>0</v>
      </c>
      <c r="H436" s="804">
        <v>0</v>
      </c>
      <c r="I436" s="805">
        <v>0</v>
      </c>
    </row>
    <row r="437" spans="1:9">
      <c r="A437" s="806" t="s">
        <v>2470</v>
      </c>
      <c r="B437" s="806" t="s">
        <v>305</v>
      </c>
      <c r="C437" s="1401" t="s">
        <v>436</v>
      </c>
      <c r="D437" s="1402"/>
      <c r="E437" s="804">
        <v>29492163</v>
      </c>
      <c r="F437" s="804">
        <v>0</v>
      </c>
      <c r="G437" s="804">
        <v>26320975</v>
      </c>
      <c r="H437" s="804">
        <v>3171188</v>
      </c>
      <c r="I437" s="805">
        <v>0</v>
      </c>
    </row>
    <row r="438" spans="1:9">
      <c r="A438" s="806" t="s">
        <v>2470</v>
      </c>
      <c r="B438" s="806" t="s">
        <v>305</v>
      </c>
      <c r="C438" s="806" t="s">
        <v>436</v>
      </c>
      <c r="D438" s="807" t="s">
        <v>753</v>
      </c>
      <c r="E438" s="804">
        <v>479731</v>
      </c>
      <c r="F438" s="804">
        <v>0</v>
      </c>
      <c r="G438" s="804">
        <v>479731</v>
      </c>
      <c r="H438" s="804">
        <v>0</v>
      </c>
      <c r="I438" s="805">
        <v>0</v>
      </c>
    </row>
    <row r="439" spans="1:9">
      <c r="A439" s="806" t="s">
        <v>2470</v>
      </c>
      <c r="B439" s="806" t="s">
        <v>305</v>
      </c>
      <c r="C439" s="806" t="s">
        <v>436</v>
      </c>
      <c r="D439" s="807" t="s">
        <v>748</v>
      </c>
      <c r="E439" s="804">
        <v>13780915</v>
      </c>
      <c r="F439" s="804">
        <v>0</v>
      </c>
      <c r="G439" s="804">
        <v>13780915</v>
      </c>
      <c r="H439" s="804">
        <v>0</v>
      </c>
      <c r="I439" s="805">
        <v>0</v>
      </c>
    </row>
    <row r="440" spans="1:9">
      <c r="A440" s="806" t="s">
        <v>2470</v>
      </c>
      <c r="B440" s="806" t="s">
        <v>305</v>
      </c>
      <c r="C440" s="806" t="s">
        <v>436</v>
      </c>
      <c r="D440" s="807" t="s">
        <v>749</v>
      </c>
      <c r="E440" s="804">
        <v>7302750</v>
      </c>
      <c r="F440" s="804">
        <v>0</v>
      </c>
      <c r="G440" s="804">
        <v>7302750</v>
      </c>
      <c r="H440" s="804">
        <v>0</v>
      </c>
      <c r="I440" s="805">
        <v>0</v>
      </c>
    </row>
    <row r="441" spans="1:9">
      <c r="A441" s="806" t="s">
        <v>2470</v>
      </c>
      <c r="B441" s="806" t="s">
        <v>305</v>
      </c>
      <c r="C441" s="806" t="s">
        <v>436</v>
      </c>
      <c r="D441" s="807" t="s">
        <v>735</v>
      </c>
      <c r="E441" s="804">
        <v>7928767</v>
      </c>
      <c r="F441" s="804">
        <v>0</v>
      </c>
      <c r="G441" s="804">
        <v>4757579</v>
      </c>
      <c r="H441" s="804">
        <v>3171188</v>
      </c>
      <c r="I441" s="805">
        <v>0</v>
      </c>
    </row>
    <row r="442" spans="1:9">
      <c r="A442" s="806" t="s">
        <v>2470</v>
      </c>
      <c r="B442" s="1401" t="s">
        <v>969</v>
      </c>
      <c r="C442" s="1402"/>
      <c r="D442" s="1402"/>
      <c r="E442" s="804">
        <v>12514436642</v>
      </c>
      <c r="F442" s="804">
        <v>0</v>
      </c>
      <c r="G442" s="804">
        <v>12514436642</v>
      </c>
      <c r="H442" s="804">
        <v>0</v>
      </c>
      <c r="I442" s="805">
        <v>0</v>
      </c>
    </row>
    <row r="443" spans="1:9">
      <c r="A443" s="806" t="s">
        <v>2470</v>
      </c>
      <c r="B443" s="806" t="s">
        <v>969</v>
      </c>
      <c r="C443" s="1401" t="s">
        <v>430</v>
      </c>
      <c r="D443" s="1402"/>
      <c r="E443" s="804">
        <v>12501436642</v>
      </c>
      <c r="F443" s="804">
        <v>0</v>
      </c>
      <c r="G443" s="804">
        <v>12501436642</v>
      </c>
      <c r="H443" s="804">
        <v>0</v>
      </c>
      <c r="I443" s="805">
        <v>0</v>
      </c>
    </row>
    <row r="444" spans="1:9">
      <c r="A444" s="806" t="s">
        <v>2470</v>
      </c>
      <c r="B444" s="806" t="s">
        <v>969</v>
      </c>
      <c r="C444" s="806" t="s">
        <v>430</v>
      </c>
      <c r="D444" s="807" t="s">
        <v>432</v>
      </c>
      <c r="E444" s="804">
        <v>12501436642</v>
      </c>
      <c r="F444" s="804">
        <v>0</v>
      </c>
      <c r="G444" s="804">
        <v>12501436642</v>
      </c>
      <c r="H444" s="804">
        <v>0</v>
      </c>
      <c r="I444" s="805">
        <v>0</v>
      </c>
    </row>
    <row r="445" spans="1:9">
      <c r="A445" s="806" t="s">
        <v>2470</v>
      </c>
      <c r="B445" s="806" t="s">
        <v>969</v>
      </c>
      <c r="C445" s="1401" t="s">
        <v>445</v>
      </c>
      <c r="D445" s="1402"/>
      <c r="E445" s="804">
        <v>13000000</v>
      </c>
      <c r="F445" s="804">
        <v>0</v>
      </c>
      <c r="G445" s="804">
        <v>13000000</v>
      </c>
      <c r="H445" s="804">
        <v>0</v>
      </c>
      <c r="I445" s="805">
        <v>0</v>
      </c>
    </row>
    <row r="446" spans="1:9">
      <c r="A446" s="806" t="s">
        <v>2470</v>
      </c>
      <c r="B446" s="806" t="s">
        <v>969</v>
      </c>
      <c r="C446" s="806" t="s">
        <v>445</v>
      </c>
      <c r="D446" s="807" t="s">
        <v>746</v>
      </c>
      <c r="E446" s="804">
        <v>13000000</v>
      </c>
      <c r="F446" s="804">
        <v>0</v>
      </c>
      <c r="G446" s="804">
        <v>13000000</v>
      </c>
      <c r="H446" s="804">
        <v>0</v>
      </c>
      <c r="I446" s="805">
        <v>0</v>
      </c>
    </row>
    <row r="447" spans="1:9">
      <c r="A447" s="1401" t="s">
        <v>2479</v>
      </c>
      <c r="B447" s="1402"/>
      <c r="C447" s="1402"/>
      <c r="D447" s="1402"/>
      <c r="E447" s="804">
        <v>12819316292253</v>
      </c>
      <c r="F447" s="804">
        <v>713388977812</v>
      </c>
      <c r="G447" s="804">
        <v>11973953143634</v>
      </c>
      <c r="H447" s="804">
        <v>101529324276</v>
      </c>
      <c r="I447" s="805">
        <v>30444846531</v>
      </c>
    </row>
    <row r="448" spans="1:9">
      <c r="A448" s="806" t="s">
        <v>2479</v>
      </c>
      <c r="B448" s="1401" t="s">
        <v>938</v>
      </c>
      <c r="C448" s="1402"/>
      <c r="D448" s="1402"/>
      <c r="E448" s="804">
        <v>1527901040</v>
      </c>
      <c r="F448" s="804">
        <v>35000000</v>
      </c>
      <c r="G448" s="804">
        <v>1492901040</v>
      </c>
      <c r="H448" s="804">
        <v>0</v>
      </c>
      <c r="I448" s="805">
        <v>0</v>
      </c>
    </row>
    <row r="449" spans="1:9">
      <c r="A449" s="806" t="s">
        <v>2479</v>
      </c>
      <c r="B449" s="806" t="s">
        <v>938</v>
      </c>
      <c r="C449" s="1401" t="s">
        <v>430</v>
      </c>
      <c r="D449" s="1402"/>
      <c r="E449" s="804">
        <v>1586050</v>
      </c>
      <c r="F449" s="804">
        <v>0</v>
      </c>
      <c r="G449" s="804">
        <v>1586050</v>
      </c>
      <c r="H449" s="804">
        <v>0</v>
      </c>
      <c r="I449" s="805">
        <v>0</v>
      </c>
    </row>
    <row r="450" spans="1:9">
      <c r="A450" s="806" t="s">
        <v>2479</v>
      </c>
      <c r="B450" s="806" t="s">
        <v>938</v>
      </c>
      <c r="C450" s="806" t="s">
        <v>430</v>
      </c>
      <c r="D450" s="807" t="s">
        <v>432</v>
      </c>
      <c r="E450" s="804">
        <v>1586050</v>
      </c>
      <c r="F450" s="804">
        <v>0</v>
      </c>
      <c r="G450" s="804">
        <v>1586050</v>
      </c>
      <c r="H450" s="804">
        <v>0</v>
      </c>
      <c r="I450" s="805">
        <v>0</v>
      </c>
    </row>
    <row r="451" spans="1:9">
      <c r="A451" s="806" t="s">
        <v>2479</v>
      </c>
      <c r="B451" s="806" t="s">
        <v>938</v>
      </c>
      <c r="C451" s="1401" t="s">
        <v>238</v>
      </c>
      <c r="D451" s="1402"/>
      <c r="E451" s="804">
        <v>1525820448</v>
      </c>
      <c r="F451" s="804">
        <v>35000000</v>
      </c>
      <c r="G451" s="804">
        <v>1490820448</v>
      </c>
      <c r="H451" s="804">
        <v>0</v>
      </c>
      <c r="I451" s="805">
        <v>0</v>
      </c>
    </row>
    <row r="452" spans="1:9">
      <c r="A452" s="806" t="s">
        <v>2479</v>
      </c>
      <c r="B452" s="806" t="s">
        <v>938</v>
      </c>
      <c r="C452" s="806" t="s">
        <v>238</v>
      </c>
      <c r="D452" s="807" t="s">
        <v>240</v>
      </c>
      <c r="E452" s="804">
        <v>35000000</v>
      </c>
      <c r="F452" s="804">
        <v>35000000</v>
      </c>
      <c r="G452" s="804">
        <v>0</v>
      </c>
      <c r="H452" s="804">
        <v>0</v>
      </c>
      <c r="I452" s="805">
        <v>0</v>
      </c>
    </row>
    <row r="453" spans="1:9">
      <c r="A453" s="806" t="s">
        <v>2479</v>
      </c>
      <c r="B453" s="806" t="s">
        <v>938</v>
      </c>
      <c r="C453" s="806" t="s">
        <v>238</v>
      </c>
      <c r="D453" s="807" t="s">
        <v>974</v>
      </c>
      <c r="E453" s="804">
        <v>276582448</v>
      </c>
      <c r="F453" s="804">
        <v>0</v>
      </c>
      <c r="G453" s="804">
        <v>276582448</v>
      </c>
      <c r="H453" s="804">
        <v>0</v>
      </c>
      <c r="I453" s="805">
        <v>0</v>
      </c>
    </row>
    <row r="454" spans="1:9">
      <c r="A454" s="806" t="s">
        <v>2479</v>
      </c>
      <c r="B454" s="806" t="s">
        <v>938</v>
      </c>
      <c r="C454" s="806" t="s">
        <v>238</v>
      </c>
      <c r="D454" s="807" t="s">
        <v>2049</v>
      </c>
      <c r="E454" s="804">
        <v>397970000</v>
      </c>
      <c r="F454" s="804">
        <v>0</v>
      </c>
      <c r="G454" s="804">
        <v>397970000</v>
      </c>
      <c r="H454" s="804">
        <v>0</v>
      </c>
      <c r="I454" s="805">
        <v>0</v>
      </c>
    </row>
    <row r="455" spans="1:9">
      <c r="A455" s="806" t="s">
        <v>2479</v>
      </c>
      <c r="B455" s="806" t="s">
        <v>938</v>
      </c>
      <c r="C455" s="806" t="s">
        <v>238</v>
      </c>
      <c r="D455" s="807" t="s">
        <v>241</v>
      </c>
      <c r="E455" s="804">
        <v>816268000</v>
      </c>
      <c r="F455" s="804">
        <v>0</v>
      </c>
      <c r="G455" s="804">
        <v>816268000</v>
      </c>
      <c r="H455" s="804">
        <v>0</v>
      </c>
      <c r="I455" s="805">
        <v>0</v>
      </c>
    </row>
    <row r="456" spans="1:9">
      <c r="A456" s="806" t="s">
        <v>2479</v>
      </c>
      <c r="B456" s="806" t="s">
        <v>938</v>
      </c>
      <c r="C456" s="1401" t="s">
        <v>436</v>
      </c>
      <c r="D456" s="1402"/>
      <c r="E456" s="804">
        <v>494542</v>
      </c>
      <c r="F456" s="804">
        <v>0</v>
      </c>
      <c r="G456" s="804">
        <v>494542</v>
      </c>
      <c r="H456" s="804">
        <v>0</v>
      </c>
      <c r="I456" s="805">
        <v>0</v>
      </c>
    </row>
    <row r="457" spans="1:9">
      <c r="A457" s="806" t="s">
        <v>2479</v>
      </c>
      <c r="B457" s="806" t="s">
        <v>938</v>
      </c>
      <c r="C457" s="806" t="s">
        <v>436</v>
      </c>
      <c r="D457" s="807" t="s">
        <v>753</v>
      </c>
      <c r="E457" s="804">
        <v>252000</v>
      </c>
      <c r="F457" s="804">
        <v>0</v>
      </c>
      <c r="G457" s="804">
        <v>252000</v>
      </c>
      <c r="H457" s="804">
        <v>0</v>
      </c>
      <c r="I457" s="805">
        <v>0</v>
      </c>
    </row>
    <row r="458" spans="1:9">
      <c r="A458" s="806" t="s">
        <v>2479</v>
      </c>
      <c r="B458" s="806" t="s">
        <v>938</v>
      </c>
      <c r="C458" s="806" t="s">
        <v>436</v>
      </c>
      <c r="D458" s="807" t="s">
        <v>749</v>
      </c>
      <c r="E458" s="804">
        <v>224842</v>
      </c>
      <c r="F458" s="804">
        <v>0</v>
      </c>
      <c r="G458" s="804">
        <v>224842</v>
      </c>
      <c r="H458" s="804">
        <v>0</v>
      </c>
      <c r="I458" s="805">
        <v>0</v>
      </c>
    </row>
    <row r="459" spans="1:9">
      <c r="A459" s="806" t="s">
        <v>2479</v>
      </c>
      <c r="B459" s="806" t="s">
        <v>938</v>
      </c>
      <c r="C459" s="806" t="s">
        <v>436</v>
      </c>
      <c r="D459" s="807" t="s">
        <v>735</v>
      </c>
      <c r="E459" s="804">
        <v>17700</v>
      </c>
      <c r="F459" s="804">
        <v>0</v>
      </c>
      <c r="G459" s="804">
        <v>17700</v>
      </c>
      <c r="H459" s="804">
        <v>0</v>
      </c>
      <c r="I459" s="805">
        <v>0</v>
      </c>
    </row>
    <row r="460" spans="1:9">
      <c r="A460" s="806" t="s">
        <v>2479</v>
      </c>
      <c r="B460" s="1401" t="s">
        <v>936</v>
      </c>
      <c r="C460" s="1402"/>
      <c r="D460" s="1402"/>
      <c r="E460" s="804">
        <v>1740000</v>
      </c>
      <c r="F460" s="804">
        <v>0</v>
      </c>
      <c r="G460" s="804">
        <v>1740000</v>
      </c>
      <c r="H460" s="804">
        <v>0</v>
      </c>
      <c r="I460" s="805">
        <v>0</v>
      </c>
    </row>
    <row r="461" spans="1:9">
      <c r="A461" s="806" t="s">
        <v>2479</v>
      </c>
      <c r="B461" s="806" t="s">
        <v>936</v>
      </c>
      <c r="C461" s="1401" t="s">
        <v>450</v>
      </c>
      <c r="D461" s="1402"/>
      <c r="E461" s="804">
        <v>1740000</v>
      </c>
      <c r="F461" s="804">
        <v>0</v>
      </c>
      <c r="G461" s="804">
        <v>1740000</v>
      </c>
      <c r="H461" s="804">
        <v>0</v>
      </c>
      <c r="I461" s="805">
        <v>0</v>
      </c>
    </row>
    <row r="462" spans="1:9">
      <c r="A462" s="806" t="s">
        <v>2479</v>
      </c>
      <c r="B462" s="806" t="s">
        <v>936</v>
      </c>
      <c r="C462" s="806" t="s">
        <v>450</v>
      </c>
      <c r="D462" s="807" t="s">
        <v>31</v>
      </c>
      <c r="E462" s="804">
        <v>1740000</v>
      </c>
      <c r="F462" s="804">
        <v>0</v>
      </c>
      <c r="G462" s="804">
        <v>1740000</v>
      </c>
      <c r="H462" s="804">
        <v>0</v>
      </c>
      <c r="I462" s="805">
        <v>0</v>
      </c>
    </row>
    <row r="463" spans="1:9">
      <c r="A463" s="806" t="s">
        <v>2479</v>
      </c>
      <c r="B463" s="1401" t="s">
        <v>250</v>
      </c>
      <c r="C463" s="1402"/>
      <c r="D463" s="1402"/>
      <c r="E463" s="804">
        <v>8040523376</v>
      </c>
      <c r="F463" s="804">
        <v>602100</v>
      </c>
      <c r="G463" s="804">
        <v>7955237739</v>
      </c>
      <c r="H463" s="804">
        <v>33341764</v>
      </c>
      <c r="I463" s="805">
        <v>51341773</v>
      </c>
    </row>
    <row r="464" spans="1:9">
      <c r="A464" s="806" t="s">
        <v>2479</v>
      </c>
      <c r="B464" s="806" t="s">
        <v>250</v>
      </c>
      <c r="C464" s="1401" t="s">
        <v>258</v>
      </c>
      <c r="D464" s="1402"/>
      <c r="E464" s="804">
        <v>296549211</v>
      </c>
      <c r="F464" s="804">
        <v>0</v>
      </c>
      <c r="G464" s="804">
        <v>296549211</v>
      </c>
      <c r="H464" s="804">
        <v>0</v>
      </c>
      <c r="I464" s="805">
        <v>0</v>
      </c>
    </row>
    <row r="465" spans="1:9">
      <c r="A465" s="806" t="s">
        <v>2479</v>
      </c>
      <c r="B465" s="806" t="s">
        <v>250</v>
      </c>
      <c r="C465" s="806" t="s">
        <v>258</v>
      </c>
      <c r="D465" s="807" t="s">
        <v>423</v>
      </c>
      <c r="E465" s="804">
        <v>296549211</v>
      </c>
      <c r="F465" s="804">
        <v>0</v>
      </c>
      <c r="G465" s="804">
        <v>296549211</v>
      </c>
      <c r="H465" s="804">
        <v>0</v>
      </c>
      <c r="I465" s="805">
        <v>0</v>
      </c>
    </row>
    <row r="466" spans="1:9">
      <c r="A466" s="806" t="s">
        <v>2479</v>
      </c>
      <c r="B466" s="806" t="s">
        <v>250</v>
      </c>
      <c r="C466" s="1401" t="s">
        <v>256</v>
      </c>
      <c r="D466" s="1402"/>
      <c r="E466" s="804">
        <v>102440904</v>
      </c>
      <c r="F466" s="804">
        <v>0</v>
      </c>
      <c r="G466" s="804">
        <v>20488180</v>
      </c>
      <c r="H466" s="804">
        <v>30732271</v>
      </c>
      <c r="I466" s="805">
        <v>51220453</v>
      </c>
    </row>
    <row r="467" spans="1:9">
      <c r="A467" s="806" t="s">
        <v>2479</v>
      </c>
      <c r="B467" s="806" t="s">
        <v>250</v>
      </c>
      <c r="C467" s="806" t="s">
        <v>256</v>
      </c>
      <c r="D467" s="807" t="s">
        <v>730</v>
      </c>
      <c r="E467" s="804">
        <v>102440904</v>
      </c>
      <c r="F467" s="804">
        <v>0</v>
      </c>
      <c r="G467" s="804">
        <v>20488180</v>
      </c>
      <c r="H467" s="804">
        <v>30732271</v>
      </c>
      <c r="I467" s="805">
        <v>51220453</v>
      </c>
    </row>
    <row r="468" spans="1:9">
      <c r="A468" s="806" t="s">
        <v>2479</v>
      </c>
      <c r="B468" s="806" t="s">
        <v>250</v>
      </c>
      <c r="C468" s="1401" t="s">
        <v>424</v>
      </c>
      <c r="D468" s="1402"/>
      <c r="E468" s="804">
        <v>136963320</v>
      </c>
      <c r="F468" s="804">
        <v>0</v>
      </c>
      <c r="G468" s="804">
        <v>136963320</v>
      </c>
      <c r="H468" s="804">
        <v>0</v>
      </c>
      <c r="I468" s="805">
        <v>0</v>
      </c>
    </row>
    <row r="469" spans="1:9">
      <c r="A469" s="806" t="s">
        <v>2479</v>
      </c>
      <c r="B469" s="806" t="s">
        <v>250</v>
      </c>
      <c r="C469" s="806" t="s">
        <v>424</v>
      </c>
      <c r="D469" s="807" t="s">
        <v>743</v>
      </c>
      <c r="E469" s="804">
        <v>136963320</v>
      </c>
      <c r="F469" s="804">
        <v>0</v>
      </c>
      <c r="G469" s="804">
        <v>136963320</v>
      </c>
      <c r="H469" s="804">
        <v>0</v>
      </c>
      <c r="I469" s="805">
        <v>0</v>
      </c>
    </row>
    <row r="470" spans="1:9">
      <c r="A470" s="806" t="s">
        <v>2479</v>
      </c>
      <c r="B470" s="806" t="s">
        <v>250</v>
      </c>
      <c r="C470" s="1401" t="s">
        <v>427</v>
      </c>
      <c r="D470" s="1402"/>
      <c r="E470" s="804">
        <v>173313</v>
      </c>
      <c r="F470" s="804">
        <v>0</v>
      </c>
      <c r="G470" s="804">
        <v>0</v>
      </c>
      <c r="H470" s="804">
        <v>51993</v>
      </c>
      <c r="I470" s="805">
        <v>121320</v>
      </c>
    </row>
    <row r="471" spans="1:9">
      <c r="A471" s="806" t="s">
        <v>2479</v>
      </c>
      <c r="B471" s="806" t="s">
        <v>250</v>
      </c>
      <c r="C471" s="806" t="s">
        <v>427</v>
      </c>
      <c r="D471" s="807" t="s">
        <v>429</v>
      </c>
      <c r="E471" s="804">
        <v>173313</v>
      </c>
      <c r="F471" s="804">
        <v>0</v>
      </c>
      <c r="G471" s="804">
        <v>0</v>
      </c>
      <c r="H471" s="804">
        <v>51993</v>
      </c>
      <c r="I471" s="805">
        <v>121320</v>
      </c>
    </row>
    <row r="472" spans="1:9">
      <c r="A472" s="806" t="s">
        <v>2479</v>
      </c>
      <c r="B472" s="806" t="s">
        <v>250</v>
      </c>
      <c r="C472" s="1401" t="s">
        <v>430</v>
      </c>
      <c r="D472" s="1402"/>
      <c r="E472" s="804">
        <v>1208690315</v>
      </c>
      <c r="F472" s="804">
        <v>0</v>
      </c>
      <c r="G472" s="804">
        <v>1208690315</v>
      </c>
      <c r="H472" s="804">
        <v>0</v>
      </c>
      <c r="I472" s="805">
        <v>0</v>
      </c>
    </row>
    <row r="473" spans="1:9">
      <c r="A473" s="806" t="s">
        <v>2479</v>
      </c>
      <c r="B473" s="806" t="s">
        <v>250</v>
      </c>
      <c r="C473" s="806" t="s">
        <v>430</v>
      </c>
      <c r="D473" s="807" t="s">
        <v>432</v>
      </c>
      <c r="E473" s="804">
        <v>1208690315</v>
      </c>
      <c r="F473" s="804">
        <v>0</v>
      </c>
      <c r="G473" s="804">
        <v>1208690315</v>
      </c>
      <c r="H473" s="804">
        <v>0</v>
      </c>
      <c r="I473" s="805">
        <v>0</v>
      </c>
    </row>
    <row r="474" spans="1:9">
      <c r="A474" s="806" t="s">
        <v>2479</v>
      </c>
      <c r="B474" s="806" t="s">
        <v>250</v>
      </c>
      <c r="C474" s="1401" t="s">
        <v>739</v>
      </c>
      <c r="D474" s="1402"/>
      <c r="E474" s="804">
        <v>1548298088</v>
      </c>
      <c r="F474" s="804">
        <v>0</v>
      </c>
      <c r="G474" s="804">
        <v>1548298088</v>
      </c>
      <c r="H474" s="804">
        <v>0</v>
      </c>
      <c r="I474" s="805">
        <v>0</v>
      </c>
    </row>
    <row r="475" spans="1:9">
      <c r="A475" s="806" t="s">
        <v>2479</v>
      </c>
      <c r="B475" s="806" t="s">
        <v>250</v>
      </c>
      <c r="C475" s="806" t="s">
        <v>739</v>
      </c>
      <c r="D475" s="807" t="s">
        <v>970</v>
      </c>
      <c r="E475" s="804">
        <v>842927500</v>
      </c>
      <c r="F475" s="804">
        <v>0</v>
      </c>
      <c r="G475" s="804">
        <v>842927500</v>
      </c>
      <c r="H475" s="804">
        <v>0</v>
      </c>
      <c r="I475" s="805">
        <v>0</v>
      </c>
    </row>
    <row r="476" spans="1:9">
      <c r="A476" s="806" t="s">
        <v>2479</v>
      </c>
      <c r="B476" s="806" t="s">
        <v>250</v>
      </c>
      <c r="C476" s="806" t="s">
        <v>739</v>
      </c>
      <c r="D476" s="807" t="s">
        <v>971</v>
      </c>
      <c r="E476" s="804">
        <v>600</v>
      </c>
      <c r="F476" s="804">
        <v>0</v>
      </c>
      <c r="G476" s="804">
        <v>600</v>
      </c>
      <c r="H476" s="804">
        <v>0</v>
      </c>
      <c r="I476" s="805">
        <v>0</v>
      </c>
    </row>
    <row r="477" spans="1:9">
      <c r="A477" s="806" t="s">
        <v>2479</v>
      </c>
      <c r="B477" s="806" t="s">
        <v>250</v>
      </c>
      <c r="C477" s="806" t="s">
        <v>739</v>
      </c>
      <c r="D477" s="807" t="s">
        <v>740</v>
      </c>
      <c r="E477" s="804">
        <v>469800088</v>
      </c>
      <c r="F477" s="804">
        <v>0</v>
      </c>
      <c r="G477" s="804">
        <v>469800088</v>
      </c>
      <c r="H477" s="804">
        <v>0</v>
      </c>
      <c r="I477" s="805">
        <v>0</v>
      </c>
    </row>
    <row r="478" spans="1:9">
      <c r="A478" s="806" t="s">
        <v>2479</v>
      </c>
      <c r="B478" s="806" t="s">
        <v>250</v>
      </c>
      <c r="C478" s="806" t="s">
        <v>739</v>
      </c>
      <c r="D478" s="807" t="s">
        <v>972</v>
      </c>
      <c r="E478" s="804">
        <v>235569900</v>
      </c>
      <c r="F478" s="804">
        <v>0</v>
      </c>
      <c r="G478" s="804">
        <v>235569900</v>
      </c>
      <c r="H478" s="804">
        <v>0</v>
      </c>
      <c r="I478" s="805">
        <v>0</v>
      </c>
    </row>
    <row r="479" spans="1:9">
      <c r="A479" s="806" t="s">
        <v>2479</v>
      </c>
      <c r="B479" s="806" t="s">
        <v>250</v>
      </c>
      <c r="C479" s="1401" t="s">
        <v>448</v>
      </c>
      <c r="D479" s="1402"/>
      <c r="E479" s="804">
        <v>1001204243</v>
      </c>
      <c r="F479" s="804">
        <v>0</v>
      </c>
      <c r="G479" s="804">
        <v>1001204243</v>
      </c>
      <c r="H479" s="804">
        <v>0</v>
      </c>
      <c r="I479" s="805">
        <v>0</v>
      </c>
    </row>
    <row r="480" spans="1:9">
      <c r="A480" s="806" t="s">
        <v>2479</v>
      </c>
      <c r="B480" s="806" t="s">
        <v>250</v>
      </c>
      <c r="C480" s="806" t="s">
        <v>448</v>
      </c>
      <c r="D480" s="807" t="s">
        <v>449</v>
      </c>
      <c r="E480" s="804">
        <v>1001204243</v>
      </c>
      <c r="F480" s="804">
        <v>0</v>
      </c>
      <c r="G480" s="804">
        <v>1001204243</v>
      </c>
      <c r="H480" s="804">
        <v>0</v>
      </c>
      <c r="I480" s="805">
        <v>0</v>
      </c>
    </row>
    <row r="481" spans="1:9">
      <c r="A481" s="806" t="s">
        <v>2479</v>
      </c>
      <c r="B481" s="806" t="s">
        <v>250</v>
      </c>
      <c r="C481" s="1401" t="s">
        <v>445</v>
      </c>
      <c r="D481" s="1402"/>
      <c r="E481" s="804">
        <v>4000000</v>
      </c>
      <c r="F481" s="804">
        <v>0</v>
      </c>
      <c r="G481" s="804">
        <v>4000000</v>
      </c>
      <c r="H481" s="804">
        <v>0</v>
      </c>
      <c r="I481" s="805">
        <v>0</v>
      </c>
    </row>
    <row r="482" spans="1:9">
      <c r="A482" s="806" t="s">
        <v>2479</v>
      </c>
      <c r="B482" s="806" t="s">
        <v>250</v>
      </c>
      <c r="C482" s="806" t="s">
        <v>445</v>
      </c>
      <c r="D482" s="807" t="s">
        <v>746</v>
      </c>
      <c r="E482" s="804">
        <v>4000000</v>
      </c>
      <c r="F482" s="804">
        <v>0</v>
      </c>
      <c r="G482" s="804">
        <v>4000000</v>
      </c>
      <c r="H482" s="804">
        <v>0</v>
      </c>
      <c r="I482" s="805">
        <v>0</v>
      </c>
    </row>
    <row r="483" spans="1:9">
      <c r="A483" s="806" t="s">
        <v>2479</v>
      </c>
      <c r="B483" s="806" t="s">
        <v>250</v>
      </c>
      <c r="C483" s="1401" t="s">
        <v>450</v>
      </c>
      <c r="D483" s="1402"/>
      <c r="E483" s="804">
        <v>1000000</v>
      </c>
      <c r="F483" s="804">
        <v>0</v>
      </c>
      <c r="G483" s="804">
        <v>1000000</v>
      </c>
      <c r="H483" s="804">
        <v>0</v>
      </c>
      <c r="I483" s="805">
        <v>0</v>
      </c>
    </row>
    <row r="484" spans="1:9">
      <c r="A484" s="806" t="s">
        <v>2479</v>
      </c>
      <c r="B484" s="806" t="s">
        <v>250</v>
      </c>
      <c r="C484" s="806" t="s">
        <v>450</v>
      </c>
      <c r="D484" s="807" t="s">
        <v>31</v>
      </c>
      <c r="E484" s="804">
        <v>1000000</v>
      </c>
      <c r="F484" s="804">
        <v>0</v>
      </c>
      <c r="G484" s="804">
        <v>1000000</v>
      </c>
      <c r="H484" s="804">
        <v>0</v>
      </c>
      <c r="I484" s="805">
        <v>0</v>
      </c>
    </row>
    <row r="485" spans="1:9">
      <c r="A485" s="806" t="s">
        <v>2479</v>
      </c>
      <c r="B485" s="806" t="s">
        <v>250</v>
      </c>
      <c r="C485" s="1401" t="s">
        <v>248</v>
      </c>
      <c r="D485" s="1402"/>
      <c r="E485" s="804">
        <v>5115000</v>
      </c>
      <c r="F485" s="804">
        <v>0</v>
      </c>
      <c r="G485" s="804">
        <v>2557500</v>
      </c>
      <c r="H485" s="804">
        <v>2557500</v>
      </c>
      <c r="I485" s="805">
        <v>0</v>
      </c>
    </row>
    <row r="486" spans="1:9">
      <c r="A486" s="806" t="s">
        <v>2479</v>
      </c>
      <c r="B486" s="806" t="s">
        <v>250</v>
      </c>
      <c r="C486" s="806" t="s">
        <v>248</v>
      </c>
      <c r="D486" s="807" t="s">
        <v>249</v>
      </c>
      <c r="E486" s="804">
        <v>5115000</v>
      </c>
      <c r="F486" s="804">
        <v>0</v>
      </c>
      <c r="G486" s="804">
        <v>2557500</v>
      </c>
      <c r="H486" s="804">
        <v>2557500</v>
      </c>
      <c r="I486" s="805">
        <v>0</v>
      </c>
    </row>
    <row r="487" spans="1:9">
      <c r="A487" s="806" t="s">
        <v>2479</v>
      </c>
      <c r="B487" s="806" t="s">
        <v>250</v>
      </c>
      <c r="C487" s="1401" t="s">
        <v>238</v>
      </c>
      <c r="D487" s="1402"/>
      <c r="E487" s="804">
        <v>1261287975</v>
      </c>
      <c r="F487" s="804">
        <v>602100</v>
      </c>
      <c r="G487" s="804">
        <v>1260685875</v>
      </c>
      <c r="H487" s="804">
        <v>0</v>
      </c>
      <c r="I487" s="805">
        <v>0</v>
      </c>
    </row>
    <row r="488" spans="1:9">
      <c r="A488" s="806" t="s">
        <v>2479</v>
      </c>
      <c r="B488" s="806" t="s">
        <v>250</v>
      </c>
      <c r="C488" s="806" t="s">
        <v>238</v>
      </c>
      <c r="D488" s="807" t="s">
        <v>435</v>
      </c>
      <c r="E488" s="804">
        <v>600000</v>
      </c>
      <c r="F488" s="804">
        <v>600000</v>
      </c>
      <c r="G488" s="804">
        <v>0</v>
      </c>
      <c r="H488" s="804">
        <v>0</v>
      </c>
      <c r="I488" s="805">
        <v>0</v>
      </c>
    </row>
    <row r="489" spans="1:9">
      <c r="A489" s="806" t="s">
        <v>2479</v>
      </c>
      <c r="B489" s="806" t="s">
        <v>250</v>
      </c>
      <c r="C489" s="806" t="s">
        <v>238</v>
      </c>
      <c r="D489" s="807" t="s">
        <v>357</v>
      </c>
      <c r="E489" s="804">
        <v>2100</v>
      </c>
      <c r="F489" s="804">
        <v>2100</v>
      </c>
      <c r="G489" s="804">
        <v>0</v>
      </c>
      <c r="H489" s="804">
        <v>0</v>
      </c>
      <c r="I489" s="805">
        <v>0</v>
      </c>
    </row>
    <row r="490" spans="1:9">
      <c r="A490" s="806" t="s">
        <v>2479</v>
      </c>
      <c r="B490" s="806" t="s">
        <v>250</v>
      </c>
      <c r="C490" s="806" t="s">
        <v>238</v>
      </c>
      <c r="D490" s="807" t="s">
        <v>973</v>
      </c>
      <c r="E490" s="804">
        <v>80000000</v>
      </c>
      <c r="F490" s="804">
        <v>0</v>
      </c>
      <c r="G490" s="804">
        <v>80000000</v>
      </c>
      <c r="H490" s="804">
        <v>0</v>
      </c>
      <c r="I490" s="805">
        <v>0</v>
      </c>
    </row>
    <row r="491" spans="1:9">
      <c r="A491" s="806" t="s">
        <v>2479</v>
      </c>
      <c r="B491" s="806" t="s">
        <v>250</v>
      </c>
      <c r="C491" s="806" t="s">
        <v>238</v>
      </c>
      <c r="D491" s="807" t="s">
        <v>974</v>
      </c>
      <c r="E491" s="804">
        <v>358200000</v>
      </c>
      <c r="F491" s="804">
        <v>0</v>
      </c>
      <c r="G491" s="804">
        <v>358200000</v>
      </c>
      <c r="H491" s="804">
        <v>0</v>
      </c>
      <c r="I491" s="805">
        <v>0</v>
      </c>
    </row>
    <row r="492" spans="1:9">
      <c r="A492" s="806" t="s">
        <v>2479</v>
      </c>
      <c r="B492" s="806" t="s">
        <v>250</v>
      </c>
      <c r="C492" s="806" t="s">
        <v>238</v>
      </c>
      <c r="D492" s="807" t="s">
        <v>241</v>
      </c>
      <c r="E492" s="804">
        <v>822485875</v>
      </c>
      <c r="F492" s="804">
        <v>0</v>
      </c>
      <c r="G492" s="804">
        <v>822485875</v>
      </c>
      <c r="H492" s="804">
        <v>0</v>
      </c>
      <c r="I492" s="805">
        <v>0</v>
      </c>
    </row>
    <row r="493" spans="1:9">
      <c r="A493" s="806" t="s">
        <v>2479</v>
      </c>
      <c r="B493" s="806" t="s">
        <v>250</v>
      </c>
      <c r="C493" s="1401" t="s">
        <v>245</v>
      </c>
      <c r="D493" s="1402"/>
      <c r="E493" s="804">
        <v>2295649965</v>
      </c>
      <c r="F493" s="804">
        <v>0</v>
      </c>
      <c r="G493" s="804">
        <v>2295649965</v>
      </c>
      <c r="H493" s="804">
        <v>0</v>
      </c>
      <c r="I493" s="805">
        <v>0</v>
      </c>
    </row>
    <row r="494" spans="1:9">
      <c r="A494" s="806" t="s">
        <v>2479</v>
      </c>
      <c r="B494" s="806" t="s">
        <v>250</v>
      </c>
      <c r="C494" s="806" t="s">
        <v>245</v>
      </c>
      <c r="D494" s="807" t="s">
        <v>947</v>
      </c>
      <c r="E494" s="804">
        <v>2295649965</v>
      </c>
      <c r="F494" s="804">
        <v>0</v>
      </c>
      <c r="G494" s="804">
        <v>2295649965</v>
      </c>
      <c r="H494" s="804">
        <v>0</v>
      </c>
      <c r="I494" s="805">
        <v>0</v>
      </c>
    </row>
    <row r="495" spans="1:9">
      <c r="A495" s="806" t="s">
        <v>2479</v>
      </c>
      <c r="B495" s="806" t="s">
        <v>250</v>
      </c>
      <c r="C495" s="1401" t="s">
        <v>436</v>
      </c>
      <c r="D495" s="1402"/>
      <c r="E495" s="804">
        <v>179151042</v>
      </c>
      <c r="F495" s="804">
        <v>0</v>
      </c>
      <c r="G495" s="804">
        <v>179151042</v>
      </c>
      <c r="H495" s="804">
        <v>0</v>
      </c>
      <c r="I495" s="805">
        <v>0</v>
      </c>
    </row>
    <row r="496" spans="1:9">
      <c r="A496" s="806" t="s">
        <v>2479</v>
      </c>
      <c r="B496" s="806" t="s">
        <v>250</v>
      </c>
      <c r="C496" s="806" t="s">
        <v>436</v>
      </c>
      <c r="D496" s="807" t="s">
        <v>39</v>
      </c>
      <c r="E496" s="804">
        <v>153097445</v>
      </c>
      <c r="F496" s="804">
        <v>0</v>
      </c>
      <c r="G496" s="804">
        <v>153097445</v>
      </c>
      <c r="H496" s="804">
        <v>0</v>
      </c>
      <c r="I496" s="805">
        <v>0</v>
      </c>
    </row>
    <row r="497" spans="1:9">
      <c r="A497" s="806" t="s">
        <v>2479</v>
      </c>
      <c r="B497" s="806" t="s">
        <v>250</v>
      </c>
      <c r="C497" s="806" t="s">
        <v>436</v>
      </c>
      <c r="D497" s="807" t="s">
        <v>753</v>
      </c>
      <c r="E497" s="804">
        <v>286032</v>
      </c>
      <c r="F497" s="804">
        <v>0</v>
      </c>
      <c r="G497" s="804">
        <v>286032</v>
      </c>
      <c r="H497" s="804">
        <v>0</v>
      </c>
      <c r="I497" s="805">
        <v>0</v>
      </c>
    </row>
    <row r="498" spans="1:9">
      <c r="A498" s="806" t="s">
        <v>2479</v>
      </c>
      <c r="B498" s="806" t="s">
        <v>250</v>
      </c>
      <c r="C498" s="806" t="s">
        <v>436</v>
      </c>
      <c r="D498" s="807" t="s">
        <v>748</v>
      </c>
      <c r="E498" s="804">
        <v>61126</v>
      </c>
      <c r="F498" s="804">
        <v>0</v>
      </c>
      <c r="G498" s="804">
        <v>61126</v>
      </c>
      <c r="H498" s="804">
        <v>0</v>
      </c>
      <c r="I498" s="805">
        <v>0</v>
      </c>
    </row>
    <row r="499" spans="1:9">
      <c r="A499" s="806" t="s">
        <v>2479</v>
      </c>
      <c r="B499" s="806" t="s">
        <v>250</v>
      </c>
      <c r="C499" s="806" t="s">
        <v>436</v>
      </c>
      <c r="D499" s="807" t="s">
        <v>734</v>
      </c>
      <c r="E499" s="804">
        <v>921590</v>
      </c>
      <c r="F499" s="804">
        <v>0</v>
      </c>
      <c r="G499" s="804">
        <v>921590</v>
      </c>
      <c r="H499" s="804">
        <v>0</v>
      </c>
      <c r="I499" s="805">
        <v>0</v>
      </c>
    </row>
    <row r="500" spans="1:9">
      <c r="A500" s="806" t="s">
        <v>2479</v>
      </c>
      <c r="B500" s="806" t="s">
        <v>250</v>
      </c>
      <c r="C500" s="806" t="s">
        <v>436</v>
      </c>
      <c r="D500" s="807" t="s">
        <v>749</v>
      </c>
      <c r="E500" s="804">
        <v>1219938</v>
      </c>
      <c r="F500" s="804">
        <v>0</v>
      </c>
      <c r="G500" s="804">
        <v>1219938</v>
      </c>
      <c r="H500" s="804">
        <v>0</v>
      </c>
      <c r="I500" s="805">
        <v>0</v>
      </c>
    </row>
    <row r="501" spans="1:9">
      <c r="A501" s="806" t="s">
        <v>2479</v>
      </c>
      <c r="B501" s="806" t="s">
        <v>250</v>
      </c>
      <c r="C501" s="806" t="s">
        <v>436</v>
      </c>
      <c r="D501" s="807" t="s">
        <v>735</v>
      </c>
      <c r="E501" s="804">
        <v>1730538</v>
      </c>
      <c r="F501" s="804">
        <v>0</v>
      </c>
      <c r="G501" s="804">
        <v>1730538</v>
      </c>
      <c r="H501" s="804">
        <v>0</v>
      </c>
      <c r="I501" s="805">
        <v>0</v>
      </c>
    </row>
    <row r="502" spans="1:9">
      <c r="A502" s="806" t="s">
        <v>2479</v>
      </c>
      <c r="B502" s="806" t="s">
        <v>250</v>
      </c>
      <c r="C502" s="806" t="s">
        <v>436</v>
      </c>
      <c r="D502" s="807" t="s">
        <v>40</v>
      </c>
      <c r="E502" s="804">
        <v>21834373</v>
      </c>
      <c r="F502" s="804">
        <v>0</v>
      </c>
      <c r="G502" s="804">
        <v>21834373</v>
      </c>
      <c r="H502" s="804">
        <v>0</v>
      </c>
      <c r="I502" s="805">
        <v>0</v>
      </c>
    </row>
    <row r="503" spans="1:9">
      <c r="A503" s="806" t="s">
        <v>2479</v>
      </c>
      <c r="B503" s="1401" t="s">
        <v>934</v>
      </c>
      <c r="C503" s="1402"/>
      <c r="D503" s="1402"/>
      <c r="E503" s="804">
        <v>4312586955</v>
      </c>
      <c r="F503" s="804">
        <v>150000</v>
      </c>
      <c r="G503" s="804">
        <v>4312436955</v>
      </c>
      <c r="H503" s="804">
        <v>0</v>
      </c>
      <c r="I503" s="805">
        <v>0</v>
      </c>
    </row>
    <row r="504" spans="1:9">
      <c r="A504" s="806" t="s">
        <v>2479</v>
      </c>
      <c r="B504" s="806" t="s">
        <v>934</v>
      </c>
      <c r="C504" s="1401" t="s">
        <v>448</v>
      </c>
      <c r="D504" s="1402"/>
      <c r="E504" s="804">
        <v>104980955</v>
      </c>
      <c r="F504" s="804">
        <v>0</v>
      </c>
      <c r="G504" s="804">
        <v>104980955</v>
      </c>
      <c r="H504" s="804">
        <v>0</v>
      </c>
      <c r="I504" s="805">
        <v>0</v>
      </c>
    </row>
    <row r="505" spans="1:9">
      <c r="A505" s="806" t="s">
        <v>2479</v>
      </c>
      <c r="B505" s="806" t="s">
        <v>934</v>
      </c>
      <c r="C505" s="806" t="s">
        <v>448</v>
      </c>
      <c r="D505" s="807" t="s">
        <v>449</v>
      </c>
      <c r="E505" s="804">
        <v>43480955</v>
      </c>
      <c r="F505" s="804">
        <v>0</v>
      </c>
      <c r="G505" s="804">
        <v>43480955</v>
      </c>
      <c r="H505" s="804">
        <v>0</v>
      </c>
      <c r="I505" s="805">
        <v>0</v>
      </c>
    </row>
    <row r="506" spans="1:9">
      <c r="A506" s="806" t="s">
        <v>2479</v>
      </c>
      <c r="B506" s="806" t="s">
        <v>934</v>
      </c>
      <c r="C506" s="806" t="s">
        <v>448</v>
      </c>
      <c r="D506" s="807" t="s">
        <v>2480</v>
      </c>
      <c r="E506" s="804">
        <v>61500000</v>
      </c>
      <c r="F506" s="804">
        <v>0</v>
      </c>
      <c r="G506" s="804">
        <v>61500000</v>
      </c>
      <c r="H506" s="804">
        <v>0</v>
      </c>
      <c r="I506" s="805">
        <v>0</v>
      </c>
    </row>
    <row r="507" spans="1:9">
      <c r="A507" s="806" t="s">
        <v>2479</v>
      </c>
      <c r="B507" s="806" t="s">
        <v>934</v>
      </c>
      <c r="C507" s="1401" t="s">
        <v>445</v>
      </c>
      <c r="D507" s="1402"/>
      <c r="E507" s="804">
        <v>72000000</v>
      </c>
      <c r="F507" s="804">
        <v>0</v>
      </c>
      <c r="G507" s="804">
        <v>72000000</v>
      </c>
      <c r="H507" s="804">
        <v>0</v>
      </c>
      <c r="I507" s="805">
        <v>0</v>
      </c>
    </row>
    <row r="508" spans="1:9">
      <c r="A508" s="806" t="s">
        <v>2479</v>
      </c>
      <c r="B508" s="806" t="s">
        <v>934</v>
      </c>
      <c r="C508" s="806" t="s">
        <v>445</v>
      </c>
      <c r="D508" s="807" t="s">
        <v>1013</v>
      </c>
      <c r="E508" s="804">
        <v>70000000</v>
      </c>
      <c r="F508" s="804">
        <v>0</v>
      </c>
      <c r="G508" s="804">
        <v>70000000</v>
      </c>
      <c r="H508" s="804">
        <v>0</v>
      </c>
      <c r="I508" s="805">
        <v>0</v>
      </c>
    </row>
    <row r="509" spans="1:9">
      <c r="A509" s="806" t="s">
        <v>2479</v>
      </c>
      <c r="B509" s="806" t="s">
        <v>934</v>
      </c>
      <c r="C509" s="806" t="s">
        <v>445</v>
      </c>
      <c r="D509" s="807" t="s">
        <v>746</v>
      </c>
      <c r="E509" s="804">
        <v>2000000</v>
      </c>
      <c r="F509" s="804">
        <v>0</v>
      </c>
      <c r="G509" s="804">
        <v>2000000</v>
      </c>
      <c r="H509" s="804">
        <v>0</v>
      </c>
      <c r="I509" s="805">
        <v>0</v>
      </c>
    </row>
    <row r="510" spans="1:9">
      <c r="A510" s="806" t="s">
        <v>2479</v>
      </c>
      <c r="B510" s="806" t="s">
        <v>934</v>
      </c>
      <c r="C510" s="1401" t="s">
        <v>238</v>
      </c>
      <c r="D510" s="1402"/>
      <c r="E510" s="804">
        <v>1679000</v>
      </c>
      <c r="F510" s="804">
        <v>150000</v>
      </c>
      <c r="G510" s="804">
        <v>1529000</v>
      </c>
      <c r="H510" s="804">
        <v>0</v>
      </c>
      <c r="I510" s="805">
        <v>0</v>
      </c>
    </row>
    <row r="511" spans="1:9">
      <c r="A511" s="806" t="s">
        <v>2479</v>
      </c>
      <c r="B511" s="806" t="s">
        <v>934</v>
      </c>
      <c r="C511" s="806" t="s">
        <v>238</v>
      </c>
      <c r="D511" s="807" t="s">
        <v>357</v>
      </c>
      <c r="E511" s="804">
        <v>150000</v>
      </c>
      <c r="F511" s="804">
        <v>150000</v>
      </c>
      <c r="G511" s="804">
        <v>0</v>
      </c>
      <c r="H511" s="804">
        <v>0</v>
      </c>
      <c r="I511" s="805">
        <v>0</v>
      </c>
    </row>
    <row r="512" spans="1:9">
      <c r="A512" s="806" t="s">
        <v>2479</v>
      </c>
      <c r="B512" s="806" t="s">
        <v>934</v>
      </c>
      <c r="C512" s="806" t="s">
        <v>238</v>
      </c>
      <c r="D512" s="807" t="s">
        <v>241</v>
      </c>
      <c r="E512" s="804">
        <v>1529000</v>
      </c>
      <c r="F512" s="804">
        <v>0</v>
      </c>
      <c r="G512" s="804">
        <v>1529000</v>
      </c>
      <c r="H512" s="804">
        <v>0</v>
      </c>
      <c r="I512" s="805">
        <v>0</v>
      </c>
    </row>
    <row r="513" spans="1:9">
      <c r="A513" s="806" t="s">
        <v>2479</v>
      </c>
      <c r="B513" s="806" t="s">
        <v>934</v>
      </c>
      <c r="C513" s="1401" t="s">
        <v>245</v>
      </c>
      <c r="D513" s="1402"/>
      <c r="E513" s="804">
        <v>242332000</v>
      </c>
      <c r="F513" s="804">
        <v>0</v>
      </c>
      <c r="G513" s="804">
        <v>242332000</v>
      </c>
      <c r="H513" s="804">
        <v>0</v>
      </c>
      <c r="I513" s="805">
        <v>0</v>
      </c>
    </row>
    <row r="514" spans="1:9">
      <c r="A514" s="806" t="s">
        <v>2479</v>
      </c>
      <c r="B514" s="806" t="s">
        <v>934</v>
      </c>
      <c r="C514" s="806" t="s">
        <v>245</v>
      </c>
      <c r="D514" s="807" t="s">
        <v>947</v>
      </c>
      <c r="E514" s="804">
        <v>242332000</v>
      </c>
      <c r="F514" s="804">
        <v>0</v>
      </c>
      <c r="G514" s="804">
        <v>242332000</v>
      </c>
      <c r="H514" s="804">
        <v>0</v>
      </c>
      <c r="I514" s="805">
        <v>0</v>
      </c>
    </row>
    <row r="515" spans="1:9">
      <c r="A515" s="806" t="s">
        <v>2479</v>
      </c>
      <c r="B515" s="806" t="s">
        <v>934</v>
      </c>
      <c r="C515" s="1401" t="s">
        <v>436</v>
      </c>
      <c r="D515" s="1402"/>
      <c r="E515" s="804">
        <v>3891595000</v>
      </c>
      <c r="F515" s="804">
        <v>0</v>
      </c>
      <c r="G515" s="804">
        <v>3891595000</v>
      </c>
      <c r="H515" s="804">
        <v>0</v>
      </c>
      <c r="I515" s="805">
        <v>0</v>
      </c>
    </row>
    <row r="516" spans="1:9">
      <c r="A516" s="806" t="s">
        <v>2479</v>
      </c>
      <c r="B516" s="806" t="s">
        <v>934</v>
      </c>
      <c r="C516" s="806" t="s">
        <v>436</v>
      </c>
      <c r="D516" s="807" t="s">
        <v>747</v>
      </c>
      <c r="E516" s="804">
        <v>3891245000</v>
      </c>
      <c r="F516" s="804">
        <v>0</v>
      </c>
      <c r="G516" s="804">
        <v>3891245000</v>
      </c>
      <c r="H516" s="804">
        <v>0</v>
      </c>
      <c r="I516" s="805">
        <v>0</v>
      </c>
    </row>
    <row r="517" spans="1:9">
      <c r="A517" s="806" t="s">
        <v>2479</v>
      </c>
      <c r="B517" s="806" t="s">
        <v>934</v>
      </c>
      <c r="C517" s="806" t="s">
        <v>436</v>
      </c>
      <c r="D517" s="807" t="s">
        <v>735</v>
      </c>
      <c r="E517" s="804">
        <v>350000</v>
      </c>
      <c r="F517" s="804">
        <v>0</v>
      </c>
      <c r="G517" s="804">
        <v>350000</v>
      </c>
      <c r="H517" s="804">
        <v>0</v>
      </c>
      <c r="I517" s="805">
        <v>0</v>
      </c>
    </row>
    <row r="518" spans="1:9">
      <c r="A518" s="806" t="s">
        <v>2479</v>
      </c>
      <c r="B518" s="1401" t="s">
        <v>932</v>
      </c>
      <c r="C518" s="1402"/>
      <c r="D518" s="1402"/>
      <c r="E518" s="804">
        <v>2717485434</v>
      </c>
      <c r="F518" s="804">
        <v>5768900</v>
      </c>
      <c r="G518" s="804">
        <v>2711716534</v>
      </c>
      <c r="H518" s="804">
        <v>0</v>
      </c>
      <c r="I518" s="805">
        <v>0</v>
      </c>
    </row>
    <row r="519" spans="1:9">
      <c r="A519" s="806" t="s">
        <v>2479</v>
      </c>
      <c r="B519" s="806" t="s">
        <v>932</v>
      </c>
      <c r="C519" s="1401" t="s">
        <v>258</v>
      </c>
      <c r="D519" s="1402"/>
      <c r="E519" s="804">
        <v>360402336</v>
      </c>
      <c r="F519" s="804">
        <v>0</v>
      </c>
      <c r="G519" s="804">
        <v>360402336</v>
      </c>
      <c r="H519" s="804">
        <v>0</v>
      </c>
      <c r="I519" s="805">
        <v>0</v>
      </c>
    </row>
    <row r="520" spans="1:9">
      <c r="A520" s="806" t="s">
        <v>2479</v>
      </c>
      <c r="B520" s="806" t="s">
        <v>932</v>
      </c>
      <c r="C520" s="806" t="s">
        <v>258</v>
      </c>
      <c r="D520" s="807" t="s">
        <v>423</v>
      </c>
      <c r="E520" s="804">
        <v>360402336</v>
      </c>
      <c r="F520" s="804">
        <v>0</v>
      </c>
      <c r="G520" s="804">
        <v>360402336</v>
      </c>
      <c r="H520" s="804">
        <v>0</v>
      </c>
      <c r="I520" s="805">
        <v>0</v>
      </c>
    </row>
    <row r="521" spans="1:9">
      <c r="A521" s="806" t="s">
        <v>2479</v>
      </c>
      <c r="B521" s="806" t="s">
        <v>932</v>
      </c>
      <c r="C521" s="1401" t="s">
        <v>430</v>
      </c>
      <c r="D521" s="1402"/>
      <c r="E521" s="804">
        <v>374156575</v>
      </c>
      <c r="F521" s="804">
        <v>0</v>
      </c>
      <c r="G521" s="804">
        <v>374156575</v>
      </c>
      <c r="H521" s="804">
        <v>0</v>
      </c>
      <c r="I521" s="805">
        <v>0</v>
      </c>
    </row>
    <row r="522" spans="1:9">
      <c r="A522" s="806" t="s">
        <v>2479</v>
      </c>
      <c r="B522" s="806" t="s">
        <v>932</v>
      </c>
      <c r="C522" s="806" t="s">
        <v>430</v>
      </c>
      <c r="D522" s="807" t="s">
        <v>432</v>
      </c>
      <c r="E522" s="804">
        <v>374156575</v>
      </c>
      <c r="F522" s="804">
        <v>0</v>
      </c>
      <c r="G522" s="804">
        <v>374156575</v>
      </c>
      <c r="H522" s="804">
        <v>0</v>
      </c>
      <c r="I522" s="805">
        <v>0</v>
      </c>
    </row>
    <row r="523" spans="1:9">
      <c r="A523" s="806" t="s">
        <v>2479</v>
      </c>
      <c r="B523" s="806" t="s">
        <v>932</v>
      </c>
      <c r="C523" s="1401" t="s">
        <v>242</v>
      </c>
      <c r="D523" s="1402"/>
      <c r="E523" s="804">
        <v>1956749486</v>
      </c>
      <c r="F523" s="804">
        <v>0</v>
      </c>
      <c r="G523" s="804">
        <v>1956749486</v>
      </c>
      <c r="H523" s="804">
        <v>0</v>
      </c>
      <c r="I523" s="805">
        <v>0</v>
      </c>
    </row>
    <row r="524" spans="1:9">
      <c r="A524" s="806" t="s">
        <v>2479</v>
      </c>
      <c r="B524" s="806" t="s">
        <v>932</v>
      </c>
      <c r="C524" s="806" t="s">
        <v>242</v>
      </c>
      <c r="D524" s="807" t="s">
        <v>754</v>
      </c>
      <c r="E524" s="804">
        <v>1130240000</v>
      </c>
      <c r="F524" s="804">
        <v>0</v>
      </c>
      <c r="G524" s="804">
        <v>1130240000</v>
      </c>
      <c r="H524" s="804">
        <v>0</v>
      </c>
      <c r="I524" s="805">
        <v>0</v>
      </c>
    </row>
    <row r="525" spans="1:9">
      <c r="A525" s="806" t="s">
        <v>2479</v>
      </c>
      <c r="B525" s="806" t="s">
        <v>932</v>
      </c>
      <c r="C525" s="806" t="s">
        <v>242</v>
      </c>
      <c r="D525" s="807" t="s">
        <v>1576</v>
      </c>
      <c r="E525" s="804">
        <v>5974000</v>
      </c>
      <c r="F525" s="804">
        <v>0</v>
      </c>
      <c r="G525" s="804">
        <v>5974000</v>
      </c>
      <c r="H525" s="804">
        <v>0</v>
      </c>
      <c r="I525" s="805">
        <v>0</v>
      </c>
    </row>
    <row r="526" spans="1:9">
      <c r="A526" s="806" t="s">
        <v>2479</v>
      </c>
      <c r="B526" s="806" t="s">
        <v>932</v>
      </c>
      <c r="C526" s="806" t="s">
        <v>242</v>
      </c>
      <c r="D526" s="807" t="s">
        <v>1577</v>
      </c>
      <c r="E526" s="804">
        <v>820535486</v>
      </c>
      <c r="F526" s="804">
        <v>0</v>
      </c>
      <c r="G526" s="804">
        <v>820535486</v>
      </c>
      <c r="H526" s="804">
        <v>0</v>
      </c>
      <c r="I526" s="805">
        <v>0</v>
      </c>
    </row>
    <row r="527" spans="1:9">
      <c r="A527" s="806" t="s">
        <v>2479</v>
      </c>
      <c r="B527" s="806" t="s">
        <v>932</v>
      </c>
      <c r="C527" s="1401" t="s">
        <v>445</v>
      </c>
      <c r="D527" s="1402"/>
      <c r="E527" s="804">
        <v>9000000</v>
      </c>
      <c r="F527" s="804">
        <v>0</v>
      </c>
      <c r="G527" s="804">
        <v>9000000</v>
      </c>
      <c r="H527" s="804">
        <v>0</v>
      </c>
      <c r="I527" s="805">
        <v>0</v>
      </c>
    </row>
    <row r="528" spans="1:9">
      <c r="A528" s="806" t="s">
        <v>2479</v>
      </c>
      <c r="B528" s="806" t="s">
        <v>932</v>
      </c>
      <c r="C528" s="806" t="s">
        <v>445</v>
      </c>
      <c r="D528" s="807" t="s">
        <v>745</v>
      </c>
      <c r="E528" s="804">
        <v>6000000</v>
      </c>
      <c r="F528" s="804">
        <v>0</v>
      </c>
      <c r="G528" s="804">
        <v>6000000</v>
      </c>
      <c r="H528" s="804">
        <v>0</v>
      </c>
      <c r="I528" s="805">
        <v>0</v>
      </c>
    </row>
    <row r="529" spans="1:9">
      <c r="A529" s="806" t="s">
        <v>2479</v>
      </c>
      <c r="B529" s="806" t="s">
        <v>932</v>
      </c>
      <c r="C529" s="806" t="s">
        <v>445</v>
      </c>
      <c r="D529" s="807" t="s">
        <v>746</v>
      </c>
      <c r="E529" s="804">
        <v>3000000</v>
      </c>
      <c r="F529" s="804">
        <v>0</v>
      </c>
      <c r="G529" s="804">
        <v>3000000</v>
      </c>
      <c r="H529" s="804">
        <v>0</v>
      </c>
      <c r="I529" s="805">
        <v>0</v>
      </c>
    </row>
    <row r="530" spans="1:9">
      <c r="A530" s="806" t="s">
        <v>2479</v>
      </c>
      <c r="B530" s="806" t="s">
        <v>932</v>
      </c>
      <c r="C530" s="1401" t="s">
        <v>238</v>
      </c>
      <c r="D530" s="1402"/>
      <c r="E530" s="804">
        <v>15768900</v>
      </c>
      <c r="F530" s="804">
        <v>5768900</v>
      </c>
      <c r="G530" s="804">
        <v>10000000</v>
      </c>
      <c r="H530" s="804">
        <v>0</v>
      </c>
      <c r="I530" s="805">
        <v>0</v>
      </c>
    </row>
    <row r="531" spans="1:9">
      <c r="A531" s="806" t="s">
        <v>2479</v>
      </c>
      <c r="B531" s="806" t="s">
        <v>932</v>
      </c>
      <c r="C531" s="806" t="s">
        <v>238</v>
      </c>
      <c r="D531" s="807" t="s">
        <v>435</v>
      </c>
      <c r="E531" s="804">
        <v>2525000</v>
      </c>
      <c r="F531" s="804">
        <v>2525000</v>
      </c>
      <c r="G531" s="804">
        <v>0</v>
      </c>
      <c r="H531" s="804">
        <v>0</v>
      </c>
      <c r="I531" s="805">
        <v>0</v>
      </c>
    </row>
    <row r="532" spans="1:9">
      <c r="A532" s="806" t="s">
        <v>2479</v>
      </c>
      <c r="B532" s="806" t="s">
        <v>932</v>
      </c>
      <c r="C532" s="806" t="s">
        <v>238</v>
      </c>
      <c r="D532" s="807" t="s">
        <v>355</v>
      </c>
      <c r="E532" s="804">
        <v>3150000</v>
      </c>
      <c r="F532" s="804">
        <v>3150000</v>
      </c>
      <c r="G532" s="804">
        <v>0</v>
      </c>
      <c r="H532" s="804">
        <v>0</v>
      </c>
      <c r="I532" s="805">
        <v>0</v>
      </c>
    </row>
    <row r="533" spans="1:9">
      <c r="A533" s="806" t="s">
        <v>2479</v>
      </c>
      <c r="B533" s="806" t="s">
        <v>932</v>
      </c>
      <c r="C533" s="806" t="s">
        <v>238</v>
      </c>
      <c r="D533" s="807" t="s">
        <v>357</v>
      </c>
      <c r="E533" s="804">
        <v>93900</v>
      </c>
      <c r="F533" s="804">
        <v>93900</v>
      </c>
      <c r="G533" s="804">
        <v>0</v>
      </c>
      <c r="H533" s="804">
        <v>0</v>
      </c>
      <c r="I533" s="805">
        <v>0</v>
      </c>
    </row>
    <row r="534" spans="1:9">
      <c r="A534" s="806" t="s">
        <v>2479</v>
      </c>
      <c r="B534" s="806" t="s">
        <v>932</v>
      </c>
      <c r="C534" s="806" t="s">
        <v>238</v>
      </c>
      <c r="D534" s="807" t="s">
        <v>974</v>
      </c>
      <c r="E534" s="804">
        <v>10000000</v>
      </c>
      <c r="F534" s="804">
        <v>0</v>
      </c>
      <c r="G534" s="804">
        <v>10000000</v>
      </c>
      <c r="H534" s="804">
        <v>0</v>
      </c>
      <c r="I534" s="805">
        <v>0</v>
      </c>
    </row>
    <row r="535" spans="1:9">
      <c r="A535" s="806" t="s">
        <v>2479</v>
      </c>
      <c r="B535" s="806" t="s">
        <v>932</v>
      </c>
      <c r="C535" s="1401" t="s">
        <v>436</v>
      </c>
      <c r="D535" s="1402"/>
      <c r="E535" s="804">
        <v>1408137</v>
      </c>
      <c r="F535" s="804">
        <v>0</v>
      </c>
      <c r="G535" s="804">
        <v>1408137</v>
      </c>
      <c r="H535" s="804">
        <v>0</v>
      </c>
      <c r="I535" s="805">
        <v>0</v>
      </c>
    </row>
    <row r="536" spans="1:9">
      <c r="A536" s="806" t="s">
        <v>2479</v>
      </c>
      <c r="B536" s="806" t="s">
        <v>932</v>
      </c>
      <c r="C536" s="806" t="s">
        <v>436</v>
      </c>
      <c r="D536" s="807" t="s">
        <v>753</v>
      </c>
      <c r="E536" s="804">
        <v>239063</v>
      </c>
      <c r="F536" s="804">
        <v>0</v>
      </c>
      <c r="G536" s="804">
        <v>239063</v>
      </c>
      <c r="H536" s="804">
        <v>0</v>
      </c>
      <c r="I536" s="805">
        <v>0</v>
      </c>
    </row>
    <row r="537" spans="1:9">
      <c r="A537" s="806" t="s">
        <v>2479</v>
      </c>
      <c r="B537" s="806" t="s">
        <v>932</v>
      </c>
      <c r="C537" s="806" t="s">
        <v>436</v>
      </c>
      <c r="D537" s="807" t="s">
        <v>748</v>
      </c>
      <c r="E537" s="804">
        <v>205700</v>
      </c>
      <c r="F537" s="804">
        <v>0</v>
      </c>
      <c r="G537" s="804">
        <v>205700</v>
      </c>
      <c r="H537" s="804">
        <v>0</v>
      </c>
      <c r="I537" s="805">
        <v>0</v>
      </c>
    </row>
    <row r="538" spans="1:9">
      <c r="A538" s="806" t="s">
        <v>2479</v>
      </c>
      <c r="B538" s="806" t="s">
        <v>932</v>
      </c>
      <c r="C538" s="806" t="s">
        <v>436</v>
      </c>
      <c r="D538" s="807" t="s">
        <v>749</v>
      </c>
      <c r="E538" s="804">
        <v>593514</v>
      </c>
      <c r="F538" s="804">
        <v>0</v>
      </c>
      <c r="G538" s="804">
        <v>593514</v>
      </c>
      <c r="H538" s="804">
        <v>0</v>
      </c>
      <c r="I538" s="805">
        <v>0</v>
      </c>
    </row>
    <row r="539" spans="1:9">
      <c r="A539" s="806" t="s">
        <v>2479</v>
      </c>
      <c r="B539" s="806" t="s">
        <v>932</v>
      </c>
      <c r="C539" s="806" t="s">
        <v>436</v>
      </c>
      <c r="D539" s="807" t="s">
        <v>735</v>
      </c>
      <c r="E539" s="804">
        <v>369860</v>
      </c>
      <c r="F539" s="804">
        <v>0</v>
      </c>
      <c r="G539" s="804">
        <v>369860</v>
      </c>
      <c r="H539" s="804">
        <v>0</v>
      </c>
      <c r="I539" s="805">
        <v>0</v>
      </c>
    </row>
    <row r="540" spans="1:9">
      <c r="A540" s="806" t="s">
        <v>2479</v>
      </c>
      <c r="B540" s="1401" t="s">
        <v>252</v>
      </c>
      <c r="C540" s="1402"/>
      <c r="D540" s="1402"/>
      <c r="E540" s="804">
        <v>1770419719</v>
      </c>
      <c r="F540" s="804">
        <v>108041</v>
      </c>
      <c r="G540" s="804">
        <v>1770311678</v>
      </c>
      <c r="H540" s="804">
        <v>0</v>
      </c>
      <c r="I540" s="805">
        <v>0</v>
      </c>
    </row>
    <row r="541" spans="1:9">
      <c r="A541" s="806" t="s">
        <v>2479</v>
      </c>
      <c r="B541" s="806" t="s">
        <v>252</v>
      </c>
      <c r="C541" s="1401" t="s">
        <v>741</v>
      </c>
      <c r="D541" s="1402"/>
      <c r="E541" s="804">
        <v>17750000</v>
      </c>
      <c r="F541" s="804">
        <v>0</v>
      </c>
      <c r="G541" s="804">
        <v>17750000</v>
      </c>
      <c r="H541" s="804">
        <v>0</v>
      </c>
      <c r="I541" s="805">
        <v>0</v>
      </c>
    </row>
    <row r="542" spans="1:9">
      <c r="A542" s="806" t="s">
        <v>2479</v>
      </c>
      <c r="B542" s="806" t="s">
        <v>252</v>
      </c>
      <c r="C542" s="806" t="s">
        <v>741</v>
      </c>
      <c r="D542" s="807" t="s">
        <v>1019</v>
      </c>
      <c r="E542" s="804">
        <v>17750000</v>
      </c>
      <c r="F542" s="804">
        <v>0</v>
      </c>
      <c r="G542" s="804">
        <v>17750000</v>
      </c>
      <c r="H542" s="804">
        <v>0</v>
      </c>
      <c r="I542" s="805">
        <v>0</v>
      </c>
    </row>
    <row r="543" spans="1:9">
      <c r="A543" s="806" t="s">
        <v>2479</v>
      </c>
      <c r="B543" s="806" t="s">
        <v>252</v>
      </c>
      <c r="C543" s="1401" t="s">
        <v>448</v>
      </c>
      <c r="D543" s="1402"/>
      <c r="E543" s="804">
        <v>279064100</v>
      </c>
      <c r="F543" s="804">
        <v>0</v>
      </c>
      <c r="G543" s="804">
        <v>279064100</v>
      </c>
      <c r="H543" s="804">
        <v>0</v>
      </c>
      <c r="I543" s="805">
        <v>0</v>
      </c>
    </row>
    <row r="544" spans="1:9">
      <c r="A544" s="806" t="s">
        <v>2479</v>
      </c>
      <c r="B544" s="806" t="s">
        <v>252</v>
      </c>
      <c r="C544" s="806" t="s">
        <v>448</v>
      </c>
      <c r="D544" s="807" t="s">
        <v>449</v>
      </c>
      <c r="E544" s="804">
        <v>189084100</v>
      </c>
      <c r="F544" s="804">
        <v>0</v>
      </c>
      <c r="G544" s="804">
        <v>189084100</v>
      </c>
      <c r="H544" s="804">
        <v>0</v>
      </c>
      <c r="I544" s="805">
        <v>0</v>
      </c>
    </row>
    <row r="545" spans="1:9">
      <c r="A545" s="806" t="s">
        <v>2479</v>
      </c>
      <c r="B545" s="806" t="s">
        <v>252</v>
      </c>
      <c r="C545" s="806" t="s">
        <v>448</v>
      </c>
      <c r="D545" s="807" t="s">
        <v>1578</v>
      </c>
      <c r="E545" s="804">
        <v>26500000</v>
      </c>
      <c r="F545" s="804">
        <v>0</v>
      </c>
      <c r="G545" s="804">
        <v>26500000</v>
      </c>
      <c r="H545" s="804">
        <v>0</v>
      </c>
      <c r="I545" s="805">
        <v>0</v>
      </c>
    </row>
    <row r="546" spans="1:9">
      <c r="A546" s="806" t="s">
        <v>2479</v>
      </c>
      <c r="B546" s="806" t="s">
        <v>252</v>
      </c>
      <c r="C546" s="806" t="s">
        <v>448</v>
      </c>
      <c r="D546" s="807" t="s">
        <v>1017</v>
      </c>
      <c r="E546" s="804">
        <v>63480000</v>
      </c>
      <c r="F546" s="804">
        <v>0</v>
      </c>
      <c r="G546" s="804">
        <v>63480000</v>
      </c>
      <c r="H546" s="804">
        <v>0</v>
      </c>
      <c r="I546" s="805">
        <v>0</v>
      </c>
    </row>
    <row r="547" spans="1:9">
      <c r="A547" s="806" t="s">
        <v>2479</v>
      </c>
      <c r="B547" s="806" t="s">
        <v>252</v>
      </c>
      <c r="C547" s="1401" t="s">
        <v>445</v>
      </c>
      <c r="D547" s="1402"/>
      <c r="E547" s="804">
        <v>16600000</v>
      </c>
      <c r="F547" s="804">
        <v>0</v>
      </c>
      <c r="G547" s="804">
        <v>16600000</v>
      </c>
      <c r="H547" s="804">
        <v>0</v>
      </c>
      <c r="I547" s="805">
        <v>0</v>
      </c>
    </row>
    <row r="548" spans="1:9">
      <c r="A548" s="806" t="s">
        <v>2479</v>
      </c>
      <c r="B548" s="806" t="s">
        <v>252</v>
      </c>
      <c r="C548" s="806" t="s">
        <v>445</v>
      </c>
      <c r="D548" s="807" t="s">
        <v>946</v>
      </c>
      <c r="E548" s="804">
        <v>16600000</v>
      </c>
      <c r="F548" s="804">
        <v>0</v>
      </c>
      <c r="G548" s="804">
        <v>16600000</v>
      </c>
      <c r="H548" s="804">
        <v>0</v>
      </c>
      <c r="I548" s="805">
        <v>0</v>
      </c>
    </row>
    <row r="549" spans="1:9">
      <c r="A549" s="806" t="s">
        <v>2479</v>
      </c>
      <c r="B549" s="806" t="s">
        <v>252</v>
      </c>
      <c r="C549" s="1401" t="s">
        <v>238</v>
      </c>
      <c r="D549" s="1402"/>
      <c r="E549" s="804">
        <v>200189000</v>
      </c>
      <c r="F549" s="804">
        <v>0</v>
      </c>
      <c r="G549" s="804">
        <v>200189000</v>
      </c>
      <c r="H549" s="804">
        <v>0</v>
      </c>
      <c r="I549" s="805">
        <v>0</v>
      </c>
    </row>
    <row r="550" spans="1:9">
      <c r="A550" s="806" t="s">
        <v>2479</v>
      </c>
      <c r="B550" s="806" t="s">
        <v>252</v>
      </c>
      <c r="C550" s="806" t="s">
        <v>238</v>
      </c>
      <c r="D550" s="807" t="s">
        <v>974</v>
      </c>
      <c r="E550" s="804">
        <v>200189000</v>
      </c>
      <c r="F550" s="804">
        <v>0</v>
      </c>
      <c r="G550" s="804">
        <v>200189000</v>
      </c>
      <c r="H550" s="804">
        <v>0</v>
      </c>
      <c r="I550" s="805">
        <v>0</v>
      </c>
    </row>
    <row r="551" spans="1:9">
      <c r="A551" s="806" t="s">
        <v>2479</v>
      </c>
      <c r="B551" s="806" t="s">
        <v>252</v>
      </c>
      <c r="C551" s="1401" t="s">
        <v>245</v>
      </c>
      <c r="D551" s="1402"/>
      <c r="E551" s="804">
        <v>1254285200</v>
      </c>
      <c r="F551" s="804">
        <v>0</v>
      </c>
      <c r="G551" s="804">
        <v>1254285200</v>
      </c>
      <c r="H551" s="804">
        <v>0</v>
      </c>
      <c r="I551" s="805">
        <v>0</v>
      </c>
    </row>
    <row r="552" spans="1:9">
      <c r="A552" s="806" t="s">
        <v>2479</v>
      </c>
      <c r="B552" s="806" t="s">
        <v>252</v>
      </c>
      <c r="C552" s="806" t="s">
        <v>245</v>
      </c>
      <c r="D552" s="807" t="s">
        <v>947</v>
      </c>
      <c r="E552" s="804">
        <v>1254285200</v>
      </c>
      <c r="F552" s="804">
        <v>0</v>
      </c>
      <c r="G552" s="804">
        <v>1254285200</v>
      </c>
      <c r="H552" s="804">
        <v>0</v>
      </c>
      <c r="I552" s="805">
        <v>0</v>
      </c>
    </row>
    <row r="553" spans="1:9">
      <c r="A553" s="806" t="s">
        <v>2479</v>
      </c>
      <c r="B553" s="806" t="s">
        <v>252</v>
      </c>
      <c r="C553" s="1401" t="s">
        <v>436</v>
      </c>
      <c r="D553" s="1402"/>
      <c r="E553" s="804">
        <v>2531419</v>
      </c>
      <c r="F553" s="804">
        <v>108041</v>
      </c>
      <c r="G553" s="804">
        <v>2423378</v>
      </c>
      <c r="H553" s="804">
        <v>0</v>
      </c>
      <c r="I553" s="805">
        <v>0</v>
      </c>
    </row>
    <row r="554" spans="1:9">
      <c r="A554" s="806" t="s">
        <v>2479</v>
      </c>
      <c r="B554" s="806" t="s">
        <v>252</v>
      </c>
      <c r="C554" s="806" t="s">
        <v>436</v>
      </c>
      <c r="D554" s="807" t="s">
        <v>753</v>
      </c>
      <c r="E554" s="804">
        <v>912114</v>
      </c>
      <c r="F554" s="804">
        <v>0</v>
      </c>
      <c r="G554" s="804">
        <v>912114</v>
      </c>
      <c r="H554" s="804">
        <v>0</v>
      </c>
      <c r="I554" s="805">
        <v>0</v>
      </c>
    </row>
    <row r="555" spans="1:9">
      <c r="A555" s="806" t="s">
        <v>2479</v>
      </c>
      <c r="B555" s="806" t="s">
        <v>252</v>
      </c>
      <c r="C555" s="806" t="s">
        <v>436</v>
      </c>
      <c r="D555" s="807" t="s">
        <v>951</v>
      </c>
      <c r="E555" s="804">
        <v>108041</v>
      </c>
      <c r="F555" s="804">
        <v>108041</v>
      </c>
      <c r="G555" s="804">
        <v>0</v>
      </c>
      <c r="H555" s="804">
        <v>0</v>
      </c>
      <c r="I555" s="805">
        <v>0</v>
      </c>
    </row>
    <row r="556" spans="1:9">
      <c r="A556" s="806" t="s">
        <v>2479</v>
      </c>
      <c r="B556" s="806" t="s">
        <v>252</v>
      </c>
      <c r="C556" s="806" t="s">
        <v>436</v>
      </c>
      <c r="D556" s="807" t="s">
        <v>735</v>
      </c>
      <c r="E556" s="804">
        <v>1511264</v>
      </c>
      <c r="F556" s="804">
        <v>0</v>
      </c>
      <c r="G556" s="804">
        <v>1511264</v>
      </c>
      <c r="H556" s="804">
        <v>0</v>
      </c>
      <c r="I556" s="805">
        <v>0</v>
      </c>
    </row>
    <row r="557" spans="1:9">
      <c r="A557" s="806" t="s">
        <v>2479</v>
      </c>
      <c r="B557" s="1401" t="s">
        <v>927</v>
      </c>
      <c r="C557" s="1402"/>
      <c r="D557" s="1402"/>
      <c r="E557" s="804">
        <v>1647485686</v>
      </c>
      <c r="F557" s="804">
        <v>49956881</v>
      </c>
      <c r="G557" s="804">
        <v>1597528805</v>
      </c>
      <c r="H557" s="804">
        <v>0</v>
      </c>
      <c r="I557" s="805">
        <v>0</v>
      </c>
    </row>
    <row r="558" spans="1:9">
      <c r="A558" s="806" t="s">
        <v>2479</v>
      </c>
      <c r="B558" s="806" t="s">
        <v>927</v>
      </c>
      <c r="C558" s="1401" t="s">
        <v>258</v>
      </c>
      <c r="D558" s="1402"/>
      <c r="E558" s="804">
        <v>307855071</v>
      </c>
      <c r="F558" s="804">
        <v>0</v>
      </c>
      <c r="G558" s="804">
        <v>307855071</v>
      </c>
      <c r="H558" s="804">
        <v>0</v>
      </c>
      <c r="I558" s="805">
        <v>0</v>
      </c>
    </row>
    <row r="559" spans="1:9">
      <c r="A559" s="806" t="s">
        <v>2479</v>
      </c>
      <c r="B559" s="806" t="s">
        <v>927</v>
      </c>
      <c r="C559" s="806" t="s">
        <v>258</v>
      </c>
      <c r="D559" s="807" t="s">
        <v>423</v>
      </c>
      <c r="E559" s="804">
        <v>307855071</v>
      </c>
      <c r="F559" s="804">
        <v>0</v>
      </c>
      <c r="G559" s="804">
        <v>307855071</v>
      </c>
      <c r="H559" s="804">
        <v>0</v>
      </c>
      <c r="I559" s="805">
        <v>0</v>
      </c>
    </row>
    <row r="560" spans="1:9">
      <c r="A560" s="806" t="s">
        <v>2479</v>
      </c>
      <c r="B560" s="806" t="s">
        <v>927</v>
      </c>
      <c r="C560" s="1401" t="s">
        <v>430</v>
      </c>
      <c r="D560" s="1402"/>
      <c r="E560" s="804">
        <v>585153463</v>
      </c>
      <c r="F560" s="804">
        <v>0</v>
      </c>
      <c r="G560" s="804">
        <v>585153463</v>
      </c>
      <c r="H560" s="804">
        <v>0</v>
      </c>
      <c r="I560" s="805">
        <v>0</v>
      </c>
    </row>
    <row r="561" spans="1:9">
      <c r="A561" s="806" t="s">
        <v>2479</v>
      </c>
      <c r="B561" s="806" t="s">
        <v>927</v>
      </c>
      <c r="C561" s="806" t="s">
        <v>430</v>
      </c>
      <c r="D561" s="807" t="s">
        <v>432</v>
      </c>
      <c r="E561" s="804">
        <v>585153463</v>
      </c>
      <c r="F561" s="804">
        <v>0</v>
      </c>
      <c r="G561" s="804">
        <v>585153463</v>
      </c>
      <c r="H561" s="804">
        <v>0</v>
      </c>
      <c r="I561" s="805">
        <v>0</v>
      </c>
    </row>
    <row r="562" spans="1:9">
      <c r="A562" s="806" t="s">
        <v>2479</v>
      </c>
      <c r="B562" s="806" t="s">
        <v>927</v>
      </c>
      <c r="C562" s="1401" t="s">
        <v>979</v>
      </c>
      <c r="D562" s="1402"/>
      <c r="E562" s="804">
        <v>118487500</v>
      </c>
      <c r="F562" s="804">
        <v>0</v>
      </c>
      <c r="G562" s="804">
        <v>118487500</v>
      </c>
      <c r="H562" s="804">
        <v>0</v>
      </c>
      <c r="I562" s="805">
        <v>0</v>
      </c>
    </row>
    <row r="563" spans="1:9">
      <c r="A563" s="806" t="s">
        <v>2479</v>
      </c>
      <c r="B563" s="806" t="s">
        <v>927</v>
      </c>
      <c r="C563" s="806" t="s">
        <v>979</v>
      </c>
      <c r="D563" s="807" t="s">
        <v>1579</v>
      </c>
      <c r="E563" s="804">
        <v>118487500</v>
      </c>
      <c r="F563" s="804">
        <v>0</v>
      </c>
      <c r="G563" s="804">
        <v>118487500</v>
      </c>
      <c r="H563" s="804">
        <v>0</v>
      </c>
      <c r="I563" s="805">
        <v>0</v>
      </c>
    </row>
    <row r="564" spans="1:9">
      <c r="A564" s="806" t="s">
        <v>2479</v>
      </c>
      <c r="B564" s="806" t="s">
        <v>927</v>
      </c>
      <c r="C564" s="1401" t="s">
        <v>445</v>
      </c>
      <c r="D564" s="1402"/>
      <c r="E564" s="804">
        <v>3550000</v>
      </c>
      <c r="F564" s="804">
        <v>0</v>
      </c>
      <c r="G564" s="804">
        <v>3550000</v>
      </c>
      <c r="H564" s="804">
        <v>0</v>
      </c>
      <c r="I564" s="805">
        <v>0</v>
      </c>
    </row>
    <row r="565" spans="1:9">
      <c r="A565" s="806" t="s">
        <v>2479</v>
      </c>
      <c r="B565" s="806" t="s">
        <v>927</v>
      </c>
      <c r="C565" s="806" t="s">
        <v>445</v>
      </c>
      <c r="D565" s="807" t="s">
        <v>946</v>
      </c>
      <c r="E565" s="804">
        <v>1400000</v>
      </c>
      <c r="F565" s="804">
        <v>0</v>
      </c>
      <c r="G565" s="804">
        <v>1400000</v>
      </c>
      <c r="H565" s="804">
        <v>0</v>
      </c>
      <c r="I565" s="805">
        <v>0</v>
      </c>
    </row>
    <row r="566" spans="1:9">
      <c r="A566" s="806" t="s">
        <v>2479</v>
      </c>
      <c r="B566" s="806" t="s">
        <v>927</v>
      </c>
      <c r="C566" s="806" t="s">
        <v>445</v>
      </c>
      <c r="D566" s="807" t="s">
        <v>746</v>
      </c>
      <c r="E566" s="804">
        <v>2000000</v>
      </c>
      <c r="F566" s="804">
        <v>0</v>
      </c>
      <c r="G566" s="804">
        <v>2000000</v>
      </c>
      <c r="H566" s="804">
        <v>0</v>
      </c>
      <c r="I566" s="805">
        <v>0</v>
      </c>
    </row>
    <row r="567" spans="1:9">
      <c r="A567" s="806" t="s">
        <v>2479</v>
      </c>
      <c r="B567" s="806" t="s">
        <v>927</v>
      </c>
      <c r="C567" s="806" t="s">
        <v>445</v>
      </c>
      <c r="D567" s="807" t="s">
        <v>2481</v>
      </c>
      <c r="E567" s="804">
        <v>150000</v>
      </c>
      <c r="F567" s="804">
        <v>0</v>
      </c>
      <c r="G567" s="804">
        <v>150000</v>
      </c>
      <c r="H567" s="804">
        <v>0</v>
      </c>
      <c r="I567" s="805">
        <v>0</v>
      </c>
    </row>
    <row r="568" spans="1:9">
      <c r="A568" s="806" t="s">
        <v>2479</v>
      </c>
      <c r="B568" s="806" t="s">
        <v>927</v>
      </c>
      <c r="C568" s="1401" t="s">
        <v>450</v>
      </c>
      <c r="D568" s="1402"/>
      <c r="E568" s="804">
        <v>22307000</v>
      </c>
      <c r="F568" s="804">
        <v>0</v>
      </c>
      <c r="G568" s="804">
        <v>22307000</v>
      </c>
      <c r="H568" s="804">
        <v>0</v>
      </c>
      <c r="I568" s="805">
        <v>0</v>
      </c>
    </row>
    <row r="569" spans="1:9">
      <c r="A569" s="806" t="s">
        <v>2479</v>
      </c>
      <c r="B569" s="806" t="s">
        <v>927</v>
      </c>
      <c r="C569" s="806" t="s">
        <v>450</v>
      </c>
      <c r="D569" s="807" t="s">
        <v>1569</v>
      </c>
      <c r="E569" s="804">
        <v>22307000</v>
      </c>
      <c r="F569" s="804">
        <v>0</v>
      </c>
      <c r="G569" s="804">
        <v>22307000</v>
      </c>
      <c r="H569" s="804">
        <v>0</v>
      </c>
      <c r="I569" s="805">
        <v>0</v>
      </c>
    </row>
    <row r="570" spans="1:9">
      <c r="A570" s="806" t="s">
        <v>2479</v>
      </c>
      <c r="B570" s="806" t="s">
        <v>927</v>
      </c>
      <c r="C570" s="1401" t="s">
        <v>238</v>
      </c>
      <c r="D570" s="1402"/>
      <c r="E570" s="804">
        <v>55956881</v>
      </c>
      <c r="F570" s="804">
        <v>49956881</v>
      </c>
      <c r="G570" s="804">
        <v>6000000</v>
      </c>
      <c r="H570" s="804">
        <v>0</v>
      </c>
      <c r="I570" s="805">
        <v>0</v>
      </c>
    </row>
    <row r="571" spans="1:9">
      <c r="A571" s="806" t="s">
        <v>2479</v>
      </c>
      <c r="B571" s="806" t="s">
        <v>927</v>
      </c>
      <c r="C571" s="806" t="s">
        <v>238</v>
      </c>
      <c r="D571" s="807" t="s">
        <v>435</v>
      </c>
      <c r="E571" s="804">
        <v>41080864</v>
      </c>
      <c r="F571" s="804">
        <v>41080864</v>
      </c>
      <c r="G571" s="804">
        <v>0</v>
      </c>
      <c r="H571" s="804">
        <v>0</v>
      </c>
      <c r="I571" s="805">
        <v>0</v>
      </c>
    </row>
    <row r="572" spans="1:9">
      <c r="A572" s="806" t="s">
        <v>2479</v>
      </c>
      <c r="B572" s="806" t="s">
        <v>927</v>
      </c>
      <c r="C572" s="806" t="s">
        <v>238</v>
      </c>
      <c r="D572" s="807" t="s">
        <v>355</v>
      </c>
      <c r="E572" s="804">
        <v>8588451</v>
      </c>
      <c r="F572" s="804">
        <v>8588451</v>
      </c>
      <c r="G572" s="804">
        <v>0</v>
      </c>
      <c r="H572" s="804">
        <v>0</v>
      </c>
      <c r="I572" s="805">
        <v>0</v>
      </c>
    </row>
    <row r="573" spans="1:9">
      <c r="A573" s="806" t="s">
        <v>2479</v>
      </c>
      <c r="B573" s="806" t="s">
        <v>927</v>
      </c>
      <c r="C573" s="806" t="s">
        <v>238</v>
      </c>
      <c r="D573" s="807" t="s">
        <v>357</v>
      </c>
      <c r="E573" s="804">
        <v>287566</v>
      </c>
      <c r="F573" s="804">
        <v>287566</v>
      </c>
      <c r="G573" s="804">
        <v>0</v>
      </c>
      <c r="H573" s="804">
        <v>0</v>
      </c>
      <c r="I573" s="805">
        <v>0</v>
      </c>
    </row>
    <row r="574" spans="1:9">
      <c r="A574" s="806" t="s">
        <v>2479</v>
      </c>
      <c r="B574" s="806" t="s">
        <v>927</v>
      </c>
      <c r="C574" s="806" t="s">
        <v>238</v>
      </c>
      <c r="D574" s="807" t="s">
        <v>974</v>
      </c>
      <c r="E574" s="804">
        <v>6000000</v>
      </c>
      <c r="F574" s="804">
        <v>0</v>
      </c>
      <c r="G574" s="804">
        <v>6000000</v>
      </c>
      <c r="H574" s="804">
        <v>0</v>
      </c>
      <c r="I574" s="805">
        <v>0</v>
      </c>
    </row>
    <row r="575" spans="1:9">
      <c r="A575" s="806" t="s">
        <v>2479</v>
      </c>
      <c r="B575" s="806" t="s">
        <v>927</v>
      </c>
      <c r="C575" s="1401" t="s">
        <v>436</v>
      </c>
      <c r="D575" s="1402"/>
      <c r="E575" s="804">
        <v>554175771</v>
      </c>
      <c r="F575" s="804">
        <v>0</v>
      </c>
      <c r="G575" s="804">
        <v>554175771</v>
      </c>
      <c r="H575" s="804">
        <v>0</v>
      </c>
      <c r="I575" s="805">
        <v>0</v>
      </c>
    </row>
    <row r="576" spans="1:9">
      <c r="A576" s="806" t="s">
        <v>2479</v>
      </c>
      <c r="B576" s="806" t="s">
        <v>927</v>
      </c>
      <c r="C576" s="806" t="s">
        <v>436</v>
      </c>
      <c r="D576" s="807" t="s">
        <v>39</v>
      </c>
      <c r="E576" s="804">
        <v>453615200</v>
      </c>
      <c r="F576" s="804">
        <v>0</v>
      </c>
      <c r="G576" s="804">
        <v>453615200</v>
      </c>
      <c r="H576" s="804">
        <v>0</v>
      </c>
      <c r="I576" s="805">
        <v>0</v>
      </c>
    </row>
    <row r="577" spans="1:9">
      <c r="A577" s="806" t="s">
        <v>2479</v>
      </c>
      <c r="B577" s="806" t="s">
        <v>927</v>
      </c>
      <c r="C577" s="806" t="s">
        <v>436</v>
      </c>
      <c r="D577" s="807" t="s">
        <v>753</v>
      </c>
      <c r="E577" s="804">
        <v>61939225</v>
      </c>
      <c r="F577" s="804">
        <v>0</v>
      </c>
      <c r="G577" s="804">
        <v>61939225</v>
      </c>
      <c r="H577" s="804">
        <v>0</v>
      </c>
      <c r="I577" s="805">
        <v>0</v>
      </c>
    </row>
    <row r="578" spans="1:9">
      <c r="A578" s="806" t="s">
        <v>2479</v>
      </c>
      <c r="B578" s="806" t="s">
        <v>927</v>
      </c>
      <c r="C578" s="806" t="s">
        <v>436</v>
      </c>
      <c r="D578" s="807" t="s">
        <v>748</v>
      </c>
      <c r="E578" s="804">
        <v>6819598</v>
      </c>
      <c r="F578" s="804">
        <v>0</v>
      </c>
      <c r="G578" s="804">
        <v>6819598</v>
      </c>
      <c r="H578" s="804">
        <v>0</v>
      </c>
      <c r="I578" s="805">
        <v>0</v>
      </c>
    </row>
    <row r="579" spans="1:9">
      <c r="A579" s="806" t="s">
        <v>2479</v>
      </c>
      <c r="B579" s="806" t="s">
        <v>927</v>
      </c>
      <c r="C579" s="806" t="s">
        <v>436</v>
      </c>
      <c r="D579" s="807" t="s">
        <v>749</v>
      </c>
      <c r="E579" s="804">
        <v>31751748</v>
      </c>
      <c r="F579" s="804">
        <v>0</v>
      </c>
      <c r="G579" s="804">
        <v>31751748</v>
      </c>
      <c r="H579" s="804">
        <v>0</v>
      </c>
      <c r="I579" s="805">
        <v>0</v>
      </c>
    </row>
    <row r="580" spans="1:9">
      <c r="A580" s="806" t="s">
        <v>2479</v>
      </c>
      <c r="B580" s="806" t="s">
        <v>927</v>
      </c>
      <c r="C580" s="806" t="s">
        <v>436</v>
      </c>
      <c r="D580" s="807" t="s">
        <v>735</v>
      </c>
      <c r="E580" s="804">
        <v>50000</v>
      </c>
      <c r="F580" s="804">
        <v>0</v>
      </c>
      <c r="G580" s="804">
        <v>50000</v>
      </c>
      <c r="H580" s="804">
        <v>0</v>
      </c>
      <c r="I580" s="805">
        <v>0</v>
      </c>
    </row>
    <row r="581" spans="1:9">
      <c r="A581" s="806" t="s">
        <v>2479</v>
      </c>
      <c r="B581" s="1401" t="s">
        <v>925</v>
      </c>
      <c r="C581" s="1402"/>
      <c r="D581" s="1402"/>
      <c r="E581" s="804">
        <v>46690065083</v>
      </c>
      <c r="F581" s="804">
        <v>162981995</v>
      </c>
      <c r="G581" s="804">
        <v>46394178084</v>
      </c>
      <c r="H581" s="804">
        <v>125995965</v>
      </c>
      <c r="I581" s="805">
        <v>6909039</v>
      </c>
    </row>
    <row r="582" spans="1:9">
      <c r="A582" s="806" t="s">
        <v>2479</v>
      </c>
      <c r="B582" s="806" t="s">
        <v>925</v>
      </c>
      <c r="C582" s="1401" t="s">
        <v>258</v>
      </c>
      <c r="D582" s="1402"/>
      <c r="E582" s="804">
        <v>804696619</v>
      </c>
      <c r="F582" s="804">
        <v>0</v>
      </c>
      <c r="G582" s="804">
        <v>804696619</v>
      </c>
      <c r="H582" s="804">
        <v>0</v>
      </c>
      <c r="I582" s="805">
        <v>0</v>
      </c>
    </row>
    <row r="583" spans="1:9">
      <c r="A583" s="806" t="s">
        <v>2479</v>
      </c>
      <c r="B583" s="806" t="s">
        <v>925</v>
      </c>
      <c r="C583" s="806" t="s">
        <v>258</v>
      </c>
      <c r="D583" s="807" t="s">
        <v>423</v>
      </c>
      <c r="E583" s="804">
        <v>12540085</v>
      </c>
      <c r="F583" s="804">
        <v>0</v>
      </c>
      <c r="G583" s="804">
        <v>12540085</v>
      </c>
      <c r="H583" s="804">
        <v>0</v>
      </c>
      <c r="I583" s="805">
        <v>0</v>
      </c>
    </row>
    <row r="584" spans="1:9">
      <c r="A584" s="806" t="s">
        <v>2479</v>
      </c>
      <c r="B584" s="806" t="s">
        <v>925</v>
      </c>
      <c r="C584" s="806" t="s">
        <v>258</v>
      </c>
      <c r="D584" s="807" t="s">
        <v>975</v>
      </c>
      <c r="E584" s="804">
        <v>792156534</v>
      </c>
      <c r="F584" s="804">
        <v>0</v>
      </c>
      <c r="G584" s="804">
        <v>792156534</v>
      </c>
      <c r="H584" s="804">
        <v>0</v>
      </c>
      <c r="I584" s="805">
        <v>0</v>
      </c>
    </row>
    <row r="585" spans="1:9">
      <c r="A585" s="806" t="s">
        <v>2479</v>
      </c>
      <c r="B585" s="806" t="s">
        <v>925</v>
      </c>
      <c r="C585" s="1401" t="s">
        <v>427</v>
      </c>
      <c r="D585" s="1402"/>
      <c r="E585" s="804">
        <v>9870054</v>
      </c>
      <c r="F585" s="804">
        <v>0</v>
      </c>
      <c r="G585" s="804">
        <v>0</v>
      </c>
      <c r="H585" s="804">
        <v>2961015</v>
      </c>
      <c r="I585" s="805">
        <v>6909039</v>
      </c>
    </row>
    <row r="586" spans="1:9">
      <c r="A586" s="806" t="s">
        <v>2479</v>
      </c>
      <c r="B586" s="806" t="s">
        <v>925</v>
      </c>
      <c r="C586" s="806" t="s">
        <v>427</v>
      </c>
      <c r="D586" s="807" t="s">
        <v>429</v>
      </c>
      <c r="E586" s="804">
        <v>9870054</v>
      </c>
      <c r="F586" s="804">
        <v>0</v>
      </c>
      <c r="G586" s="804">
        <v>0</v>
      </c>
      <c r="H586" s="804">
        <v>2961015</v>
      </c>
      <c r="I586" s="805">
        <v>6909039</v>
      </c>
    </row>
    <row r="587" spans="1:9">
      <c r="A587" s="806" t="s">
        <v>2479</v>
      </c>
      <c r="B587" s="806" t="s">
        <v>925</v>
      </c>
      <c r="C587" s="1401" t="s">
        <v>430</v>
      </c>
      <c r="D587" s="1402"/>
      <c r="E587" s="804">
        <v>18838368837</v>
      </c>
      <c r="F587" s="804">
        <v>0</v>
      </c>
      <c r="G587" s="804">
        <v>18838368837</v>
      </c>
      <c r="H587" s="804">
        <v>0</v>
      </c>
      <c r="I587" s="805">
        <v>0</v>
      </c>
    </row>
    <row r="588" spans="1:9">
      <c r="A588" s="806" t="s">
        <v>2479</v>
      </c>
      <c r="B588" s="806" t="s">
        <v>925</v>
      </c>
      <c r="C588" s="806" t="s">
        <v>430</v>
      </c>
      <c r="D588" s="807" t="s">
        <v>432</v>
      </c>
      <c r="E588" s="804">
        <v>42033272</v>
      </c>
      <c r="F588" s="804">
        <v>0</v>
      </c>
      <c r="G588" s="804">
        <v>42033272</v>
      </c>
      <c r="H588" s="804">
        <v>0</v>
      </c>
      <c r="I588" s="805">
        <v>0</v>
      </c>
    </row>
    <row r="589" spans="1:9">
      <c r="A589" s="806" t="s">
        <v>2479</v>
      </c>
      <c r="B589" s="806" t="s">
        <v>925</v>
      </c>
      <c r="C589" s="806" t="s">
        <v>430</v>
      </c>
      <c r="D589" s="807" t="s">
        <v>976</v>
      </c>
      <c r="E589" s="804">
        <v>18796335565</v>
      </c>
      <c r="F589" s="804">
        <v>0</v>
      </c>
      <c r="G589" s="804">
        <v>18796335565</v>
      </c>
      <c r="H589" s="804">
        <v>0</v>
      </c>
      <c r="I589" s="805">
        <v>0</v>
      </c>
    </row>
    <row r="590" spans="1:9">
      <c r="A590" s="806" t="s">
        <v>2479</v>
      </c>
      <c r="B590" s="806" t="s">
        <v>925</v>
      </c>
      <c r="C590" s="1401" t="s">
        <v>504</v>
      </c>
      <c r="D590" s="1402"/>
      <c r="E590" s="804">
        <v>26118269798</v>
      </c>
      <c r="F590" s="804">
        <v>0</v>
      </c>
      <c r="G590" s="804">
        <v>26118269798</v>
      </c>
      <c r="H590" s="804">
        <v>0</v>
      </c>
      <c r="I590" s="805">
        <v>0</v>
      </c>
    </row>
    <row r="591" spans="1:9">
      <c r="A591" s="806" t="s">
        <v>2479</v>
      </c>
      <c r="B591" s="806" t="s">
        <v>925</v>
      </c>
      <c r="C591" s="806" t="s">
        <v>504</v>
      </c>
      <c r="D591" s="807" t="s">
        <v>977</v>
      </c>
      <c r="E591" s="804">
        <v>26118269798</v>
      </c>
      <c r="F591" s="804">
        <v>0</v>
      </c>
      <c r="G591" s="804">
        <v>26118269798</v>
      </c>
      <c r="H591" s="804">
        <v>0</v>
      </c>
      <c r="I591" s="805">
        <v>0</v>
      </c>
    </row>
    <row r="592" spans="1:9">
      <c r="A592" s="806" t="s">
        <v>2479</v>
      </c>
      <c r="B592" s="806" t="s">
        <v>925</v>
      </c>
      <c r="C592" s="1401" t="s">
        <v>741</v>
      </c>
      <c r="D592" s="1402"/>
      <c r="E592" s="804">
        <v>1500000</v>
      </c>
      <c r="F592" s="804">
        <v>0</v>
      </c>
      <c r="G592" s="804">
        <v>1500000</v>
      </c>
      <c r="H592" s="804">
        <v>0</v>
      </c>
      <c r="I592" s="805">
        <v>0</v>
      </c>
    </row>
    <row r="593" spans="1:9">
      <c r="A593" s="806" t="s">
        <v>2479</v>
      </c>
      <c r="B593" s="806" t="s">
        <v>925</v>
      </c>
      <c r="C593" s="806" t="s">
        <v>741</v>
      </c>
      <c r="D593" s="807" t="s">
        <v>990</v>
      </c>
      <c r="E593" s="804">
        <v>1500000</v>
      </c>
      <c r="F593" s="804">
        <v>0</v>
      </c>
      <c r="G593" s="804">
        <v>1500000</v>
      </c>
      <c r="H593" s="804">
        <v>0</v>
      </c>
      <c r="I593" s="805">
        <v>0</v>
      </c>
    </row>
    <row r="594" spans="1:9">
      <c r="A594" s="806" t="s">
        <v>2479</v>
      </c>
      <c r="B594" s="806" t="s">
        <v>925</v>
      </c>
      <c r="C594" s="1401" t="s">
        <v>448</v>
      </c>
      <c r="D594" s="1402"/>
      <c r="E594" s="804">
        <v>1335000</v>
      </c>
      <c r="F594" s="804">
        <v>0</v>
      </c>
      <c r="G594" s="804">
        <v>1335000</v>
      </c>
      <c r="H594" s="804">
        <v>0</v>
      </c>
      <c r="I594" s="805">
        <v>0</v>
      </c>
    </row>
    <row r="595" spans="1:9">
      <c r="A595" s="806" t="s">
        <v>2479</v>
      </c>
      <c r="B595" s="806" t="s">
        <v>925</v>
      </c>
      <c r="C595" s="806" t="s">
        <v>448</v>
      </c>
      <c r="D595" s="807" t="s">
        <v>2482</v>
      </c>
      <c r="E595" s="804">
        <v>1335000</v>
      </c>
      <c r="F595" s="804">
        <v>0</v>
      </c>
      <c r="G595" s="804">
        <v>1335000</v>
      </c>
      <c r="H595" s="804">
        <v>0</v>
      </c>
      <c r="I595" s="805">
        <v>0</v>
      </c>
    </row>
    <row r="596" spans="1:9">
      <c r="A596" s="806" t="s">
        <v>2479</v>
      </c>
      <c r="B596" s="806" t="s">
        <v>925</v>
      </c>
      <c r="C596" s="1401" t="s">
        <v>445</v>
      </c>
      <c r="D596" s="1402"/>
      <c r="E596" s="804">
        <v>4000000</v>
      </c>
      <c r="F596" s="804">
        <v>0</v>
      </c>
      <c r="G596" s="804">
        <v>4000000</v>
      </c>
      <c r="H596" s="804">
        <v>0</v>
      </c>
      <c r="I596" s="805">
        <v>0</v>
      </c>
    </row>
    <row r="597" spans="1:9">
      <c r="A597" s="806" t="s">
        <v>2479</v>
      </c>
      <c r="B597" s="806" t="s">
        <v>925</v>
      </c>
      <c r="C597" s="806" t="s">
        <v>445</v>
      </c>
      <c r="D597" s="807" t="s">
        <v>744</v>
      </c>
      <c r="E597" s="804">
        <v>3000000</v>
      </c>
      <c r="F597" s="804">
        <v>0</v>
      </c>
      <c r="G597" s="804">
        <v>3000000</v>
      </c>
      <c r="H597" s="804">
        <v>0</v>
      </c>
      <c r="I597" s="805">
        <v>0</v>
      </c>
    </row>
    <row r="598" spans="1:9">
      <c r="A598" s="806" t="s">
        <v>2479</v>
      </c>
      <c r="B598" s="806" t="s">
        <v>925</v>
      </c>
      <c r="C598" s="806" t="s">
        <v>445</v>
      </c>
      <c r="D598" s="807" t="s">
        <v>746</v>
      </c>
      <c r="E598" s="804">
        <v>1000000</v>
      </c>
      <c r="F598" s="804">
        <v>0</v>
      </c>
      <c r="G598" s="804">
        <v>1000000</v>
      </c>
      <c r="H598" s="804">
        <v>0</v>
      </c>
      <c r="I598" s="805">
        <v>0</v>
      </c>
    </row>
    <row r="599" spans="1:9">
      <c r="A599" s="806" t="s">
        <v>2479</v>
      </c>
      <c r="B599" s="806" t="s">
        <v>925</v>
      </c>
      <c r="C599" s="1401" t="s">
        <v>248</v>
      </c>
      <c r="D599" s="1402"/>
      <c r="E599" s="804">
        <v>246069900</v>
      </c>
      <c r="F599" s="804">
        <v>0</v>
      </c>
      <c r="G599" s="804">
        <v>123034950</v>
      </c>
      <c r="H599" s="804">
        <v>123034950</v>
      </c>
      <c r="I599" s="805">
        <v>0</v>
      </c>
    </row>
    <row r="600" spans="1:9">
      <c r="A600" s="806" t="s">
        <v>2479</v>
      </c>
      <c r="B600" s="806" t="s">
        <v>925</v>
      </c>
      <c r="C600" s="806" t="s">
        <v>248</v>
      </c>
      <c r="D600" s="807" t="s">
        <v>249</v>
      </c>
      <c r="E600" s="804">
        <v>246069900</v>
      </c>
      <c r="F600" s="804">
        <v>0</v>
      </c>
      <c r="G600" s="804">
        <v>123034950</v>
      </c>
      <c r="H600" s="804">
        <v>123034950</v>
      </c>
      <c r="I600" s="805">
        <v>0</v>
      </c>
    </row>
    <row r="601" spans="1:9">
      <c r="A601" s="806" t="s">
        <v>2479</v>
      </c>
      <c r="B601" s="806" t="s">
        <v>925</v>
      </c>
      <c r="C601" s="1401" t="s">
        <v>238</v>
      </c>
      <c r="D601" s="1402"/>
      <c r="E601" s="804">
        <v>162981995</v>
      </c>
      <c r="F601" s="804">
        <v>162981995</v>
      </c>
      <c r="G601" s="804">
        <v>0</v>
      </c>
      <c r="H601" s="804">
        <v>0</v>
      </c>
      <c r="I601" s="805">
        <v>0</v>
      </c>
    </row>
    <row r="602" spans="1:9">
      <c r="A602" s="806" t="s">
        <v>2479</v>
      </c>
      <c r="B602" s="806" t="s">
        <v>925</v>
      </c>
      <c r="C602" s="806" t="s">
        <v>238</v>
      </c>
      <c r="D602" s="807" t="s">
        <v>435</v>
      </c>
      <c r="E602" s="804">
        <v>162981995</v>
      </c>
      <c r="F602" s="804">
        <v>162981995</v>
      </c>
      <c r="G602" s="804">
        <v>0</v>
      </c>
      <c r="H602" s="804">
        <v>0</v>
      </c>
      <c r="I602" s="805">
        <v>0</v>
      </c>
    </row>
    <row r="603" spans="1:9">
      <c r="A603" s="806" t="s">
        <v>2479</v>
      </c>
      <c r="B603" s="806" t="s">
        <v>925</v>
      </c>
      <c r="C603" s="1401" t="s">
        <v>245</v>
      </c>
      <c r="D603" s="1402"/>
      <c r="E603" s="804">
        <v>69389000</v>
      </c>
      <c r="F603" s="804">
        <v>0</v>
      </c>
      <c r="G603" s="804">
        <v>69389000</v>
      </c>
      <c r="H603" s="804">
        <v>0</v>
      </c>
      <c r="I603" s="805">
        <v>0</v>
      </c>
    </row>
    <row r="604" spans="1:9">
      <c r="A604" s="806" t="s">
        <v>2479</v>
      </c>
      <c r="B604" s="806" t="s">
        <v>925</v>
      </c>
      <c r="C604" s="806" t="s">
        <v>245</v>
      </c>
      <c r="D604" s="807" t="s">
        <v>947</v>
      </c>
      <c r="E604" s="804">
        <v>69389000</v>
      </c>
      <c r="F604" s="804">
        <v>0</v>
      </c>
      <c r="G604" s="804">
        <v>69389000</v>
      </c>
      <c r="H604" s="804">
        <v>0</v>
      </c>
      <c r="I604" s="805">
        <v>0</v>
      </c>
    </row>
    <row r="605" spans="1:9">
      <c r="A605" s="806" t="s">
        <v>2479</v>
      </c>
      <c r="B605" s="806" t="s">
        <v>925</v>
      </c>
      <c r="C605" s="1401" t="s">
        <v>436</v>
      </c>
      <c r="D605" s="1402"/>
      <c r="E605" s="804">
        <v>433583880</v>
      </c>
      <c r="F605" s="804">
        <v>0</v>
      </c>
      <c r="G605" s="804">
        <v>433583880</v>
      </c>
      <c r="H605" s="804">
        <v>0</v>
      </c>
      <c r="I605" s="805">
        <v>0</v>
      </c>
    </row>
    <row r="606" spans="1:9">
      <c r="A606" s="806" t="s">
        <v>2479</v>
      </c>
      <c r="B606" s="806" t="s">
        <v>925</v>
      </c>
      <c r="C606" s="806" t="s">
        <v>436</v>
      </c>
      <c r="D606" s="807" t="s">
        <v>2483</v>
      </c>
      <c r="E606" s="804">
        <v>23713880</v>
      </c>
      <c r="F606" s="804">
        <v>0</v>
      </c>
      <c r="G606" s="804">
        <v>23713880</v>
      </c>
      <c r="H606" s="804">
        <v>0</v>
      </c>
      <c r="I606" s="805">
        <v>0</v>
      </c>
    </row>
    <row r="607" spans="1:9">
      <c r="A607" s="806" t="s">
        <v>2479</v>
      </c>
      <c r="B607" s="806" t="s">
        <v>925</v>
      </c>
      <c r="C607" s="806" t="s">
        <v>436</v>
      </c>
      <c r="D607" s="807" t="s">
        <v>40</v>
      </c>
      <c r="E607" s="804">
        <v>409870000</v>
      </c>
      <c r="F607" s="804">
        <v>0</v>
      </c>
      <c r="G607" s="804">
        <v>409870000</v>
      </c>
      <c r="H607" s="804">
        <v>0</v>
      </c>
      <c r="I607" s="805">
        <v>0</v>
      </c>
    </row>
    <row r="608" spans="1:9">
      <c r="A608" s="806" t="s">
        <v>2479</v>
      </c>
      <c r="B608" s="1401" t="s">
        <v>923</v>
      </c>
      <c r="C608" s="1402"/>
      <c r="D608" s="1402"/>
      <c r="E608" s="804">
        <v>5780811510</v>
      </c>
      <c r="F608" s="804">
        <v>9762204</v>
      </c>
      <c r="G608" s="804">
        <v>5763892236</v>
      </c>
      <c r="H608" s="804">
        <v>6884721</v>
      </c>
      <c r="I608" s="805">
        <v>272349</v>
      </c>
    </row>
    <row r="609" spans="1:9">
      <c r="A609" s="806" t="s">
        <v>2479</v>
      </c>
      <c r="B609" s="806" t="s">
        <v>923</v>
      </c>
      <c r="C609" s="1401" t="s">
        <v>258</v>
      </c>
      <c r="D609" s="1402"/>
      <c r="E609" s="804">
        <v>2057412891</v>
      </c>
      <c r="F609" s="804">
        <v>0</v>
      </c>
      <c r="G609" s="804">
        <v>2057412891</v>
      </c>
      <c r="H609" s="804">
        <v>0</v>
      </c>
      <c r="I609" s="805">
        <v>0</v>
      </c>
    </row>
    <row r="610" spans="1:9">
      <c r="A610" s="806" t="s">
        <v>2479</v>
      </c>
      <c r="B610" s="806" t="s">
        <v>923</v>
      </c>
      <c r="C610" s="806" t="s">
        <v>258</v>
      </c>
      <c r="D610" s="807" t="s">
        <v>423</v>
      </c>
      <c r="E610" s="804">
        <v>2057412891</v>
      </c>
      <c r="F610" s="804">
        <v>0</v>
      </c>
      <c r="G610" s="804">
        <v>2057412891</v>
      </c>
      <c r="H610" s="804">
        <v>0</v>
      </c>
      <c r="I610" s="805">
        <v>0</v>
      </c>
    </row>
    <row r="611" spans="1:9">
      <c r="A611" s="806" t="s">
        <v>2479</v>
      </c>
      <c r="B611" s="806" t="s">
        <v>923</v>
      </c>
      <c r="C611" s="1401" t="s">
        <v>427</v>
      </c>
      <c r="D611" s="1402"/>
      <c r="E611" s="804">
        <v>389070</v>
      </c>
      <c r="F611" s="804">
        <v>0</v>
      </c>
      <c r="G611" s="804">
        <v>0</v>
      </c>
      <c r="H611" s="804">
        <v>116721</v>
      </c>
      <c r="I611" s="805">
        <v>272349</v>
      </c>
    </row>
    <row r="612" spans="1:9">
      <c r="A612" s="806" t="s">
        <v>2479</v>
      </c>
      <c r="B612" s="806" t="s">
        <v>923</v>
      </c>
      <c r="C612" s="806" t="s">
        <v>427</v>
      </c>
      <c r="D612" s="807" t="s">
        <v>429</v>
      </c>
      <c r="E612" s="804">
        <v>389070</v>
      </c>
      <c r="F612" s="804">
        <v>0</v>
      </c>
      <c r="G612" s="804">
        <v>0</v>
      </c>
      <c r="H612" s="804">
        <v>116721</v>
      </c>
      <c r="I612" s="805">
        <v>272349</v>
      </c>
    </row>
    <row r="613" spans="1:9">
      <c r="A613" s="806" t="s">
        <v>2479</v>
      </c>
      <c r="B613" s="806" t="s">
        <v>923</v>
      </c>
      <c r="C613" s="1401" t="s">
        <v>430</v>
      </c>
      <c r="D613" s="1402"/>
      <c r="E613" s="804">
        <v>2242295549</v>
      </c>
      <c r="F613" s="804">
        <v>0</v>
      </c>
      <c r="G613" s="804">
        <v>2242295549</v>
      </c>
      <c r="H613" s="804">
        <v>0</v>
      </c>
      <c r="I613" s="805">
        <v>0</v>
      </c>
    </row>
    <row r="614" spans="1:9">
      <c r="A614" s="806" t="s">
        <v>2479</v>
      </c>
      <c r="B614" s="806" t="s">
        <v>923</v>
      </c>
      <c r="C614" s="806" t="s">
        <v>430</v>
      </c>
      <c r="D614" s="807" t="s">
        <v>432</v>
      </c>
      <c r="E614" s="804">
        <v>2242295549</v>
      </c>
      <c r="F614" s="804">
        <v>0</v>
      </c>
      <c r="G614" s="804">
        <v>2242295549</v>
      </c>
      <c r="H614" s="804">
        <v>0</v>
      </c>
      <c r="I614" s="805">
        <v>0</v>
      </c>
    </row>
    <row r="615" spans="1:9">
      <c r="A615" s="806" t="s">
        <v>2479</v>
      </c>
      <c r="B615" s="806" t="s">
        <v>923</v>
      </c>
      <c r="C615" s="1401" t="s">
        <v>448</v>
      </c>
      <c r="D615" s="1402"/>
      <c r="E615" s="804">
        <v>709350355</v>
      </c>
      <c r="F615" s="804">
        <v>0</v>
      </c>
      <c r="G615" s="804">
        <v>709350355</v>
      </c>
      <c r="H615" s="804">
        <v>0</v>
      </c>
      <c r="I615" s="805">
        <v>0</v>
      </c>
    </row>
    <row r="616" spans="1:9">
      <c r="A616" s="806" t="s">
        <v>2479</v>
      </c>
      <c r="B616" s="806" t="s">
        <v>923</v>
      </c>
      <c r="C616" s="806" t="s">
        <v>448</v>
      </c>
      <c r="D616" s="807" t="s">
        <v>449</v>
      </c>
      <c r="E616" s="804">
        <v>709350355</v>
      </c>
      <c r="F616" s="804">
        <v>0</v>
      </c>
      <c r="G616" s="804">
        <v>709350355</v>
      </c>
      <c r="H616" s="804">
        <v>0</v>
      </c>
      <c r="I616" s="805">
        <v>0</v>
      </c>
    </row>
    <row r="617" spans="1:9">
      <c r="A617" s="806" t="s">
        <v>2479</v>
      </c>
      <c r="B617" s="806" t="s">
        <v>923</v>
      </c>
      <c r="C617" s="1401" t="s">
        <v>443</v>
      </c>
      <c r="D617" s="1402"/>
      <c r="E617" s="804">
        <v>5150000</v>
      </c>
      <c r="F617" s="804">
        <v>0</v>
      </c>
      <c r="G617" s="804">
        <v>5150000</v>
      </c>
      <c r="H617" s="804">
        <v>0</v>
      </c>
      <c r="I617" s="805">
        <v>0</v>
      </c>
    </row>
    <row r="618" spans="1:9">
      <c r="A618" s="806" t="s">
        <v>2479</v>
      </c>
      <c r="B618" s="806" t="s">
        <v>923</v>
      </c>
      <c r="C618" s="806" t="s">
        <v>443</v>
      </c>
      <c r="D618" s="807" t="s">
        <v>444</v>
      </c>
      <c r="E618" s="804">
        <v>5150000</v>
      </c>
      <c r="F618" s="804">
        <v>0</v>
      </c>
      <c r="G618" s="804">
        <v>5150000</v>
      </c>
      <c r="H618" s="804">
        <v>0</v>
      </c>
      <c r="I618" s="805">
        <v>0</v>
      </c>
    </row>
    <row r="619" spans="1:9">
      <c r="A619" s="806" t="s">
        <v>2479</v>
      </c>
      <c r="B619" s="806" t="s">
        <v>923</v>
      </c>
      <c r="C619" s="1401" t="s">
        <v>445</v>
      </c>
      <c r="D619" s="1402"/>
      <c r="E619" s="804">
        <v>206975000</v>
      </c>
      <c r="F619" s="804">
        <v>0</v>
      </c>
      <c r="G619" s="804">
        <v>206975000</v>
      </c>
      <c r="H619" s="804">
        <v>0</v>
      </c>
      <c r="I619" s="805">
        <v>0</v>
      </c>
    </row>
    <row r="620" spans="1:9">
      <c r="A620" s="806" t="s">
        <v>2479</v>
      </c>
      <c r="B620" s="806" t="s">
        <v>923</v>
      </c>
      <c r="C620" s="806" t="s">
        <v>445</v>
      </c>
      <c r="D620" s="807" t="s">
        <v>946</v>
      </c>
      <c r="E620" s="804">
        <v>203975000</v>
      </c>
      <c r="F620" s="804">
        <v>0</v>
      </c>
      <c r="G620" s="804">
        <v>203975000</v>
      </c>
      <c r="H620" s="804">
        <v>0</v>
      </c>
      <c r="I620" s="805">
        <v>0</v>
      </c>
    </row>
    <row r="621" spans="1:9">
      <c r="A621" s="806" t="s">
        <v>2479</v>
      </c>
      <c r="B621" s="806" t="s">
        <v>923</v>
      </c>
      <c r="C621" s="806" t="s">
        <v>445</v>
      </c>
      <c r="D621" s="807" t="s">
        <v>746</v>
      </c>
      <c r="E621" s="804">
        <v>3000000</v>
      </c>
      <c r="F621" s="804">
        <v>0</v>
      </c>
      <c r="G621" s="804">
        <v>3000000</v>
      </c>
      <c r="H621" s="804">
        <v>0</v>
      </c>
      <c r="I621" s="805">
        <v>0</v>
      </c>
    </row>
    <row r="622" spans="1:9">
      <c r="A622" s="806" t="s">
        <v>2479</v>
      </c>
      <c r="B622" s="806" t="s">
        <v>923</v>
      </c>
      <c r="C622" s="1401" t="s">
        <v>248</v>
      </c>
      <c r="D622" s="1402"/>
      <c r="E622" s="804">
        <v>13536000</v>
      </c>
      <c r="F622" s="804">
        <v>0</v>
      </c>
      <c r="G622" s="804">
        <v>6768000</v>
      </c>
      <c r="H622" s="804">
        <v>6768000</v>
      </c>
      <c r="I622" s="805">
        <v>0</v>
      </c>
    </row>
    <row r="623" spans="1:9">
      <c r="A623" s="806" t="s">
        <v>2479</v>
      </c>
      <c r="B623" s="806" t="s">
        <v>923</v>
      </c>
      <c r="C623" s="806" t="s">
        <v>248</v>
      </c>
      <c r="D623" s="807" t="s">
        <v>249</v>
      </c>
      <c r="E623" s="804">
        <v>13536000</v>
      </c>
      <c r="F623" s="804">
        <v>0</v>
      </c>
      <c r="G623" s="804">
        <v>6768000</v>
      </c>
      <c r="H623" s="804">
        <v>6768000</v>
      </c>
      <c r="I623" s="805">
        <v>0</v>
      </c>
    </row>
    <row r="624" spans="1:9">
      <c r="A624" s="806" t="s">
        <v>2479</v>
      </c>
      <c r="B624" s="806" t="s">
        <v>923</v>
      </c>
      <c r="C624" s="1401" t="s">
        <v>238</v>
      </c>
      <c r="D624" s="1402"/>
      <c r="E624" s="804">
        <v>542107204</v>
      </c>
      <c r="F624" s="804">
        <v>9762204</v>
      </c>
      <c r="G624" s="804">
        <v>532345000</v>
      </c>
      <c r="H624" s="804">
        <v>0</v>
      </c>
      <c r="I624" s="805">
        <v>0</v>
      </c>
    </row>
    <row r="625" spans="1:9">
      <c r="A625" s="806" t="s">
        <v>2479</v>
      </c>
      <c r="B625" s="806" t="s">
        <v>923</v>
      </c>
      <c r="C625" s="806" t="s">
        <v>238</v>
      </c>
      <c r="D625" s="807" t="s">
        <v>435</v>
      </c>
      <c r="E625" s="804">
        <v>7248953</v>
      </c>
      <c r="F625" s="804">
        <v>7248953</v>
      </c>
      <c r="G625" s="804">
        <v>0</v>
      </c>
      <c r="H625" s="804">
        <v>0</v>
      </c>
      <c r="I625" s="805">
        <v>0</v>
      </c>
    </row>
    <row r="626" spans="1:9">
      <c r="A626" s="806" t="s">
        <v>2479</v>
      </c>
      <c r="B626" s="806" t="s">
        <v>923</v>
      </c>
      <c r="C626" s="806" t="s">
        <v>238</v>
      </c>
      <c r="D626" s="807" t="s">
        <v>1018</v>
      </c>
      <c r="E626" s="804">
        <v>30000000</v>
      </c>
      <c r="F626" s="804">
        <v>0</v>
      </c>
      <c r="G626" s="804">
        <v>30000000</v>
      </c>
      <c r="H626" s="804">
        <v>0</v>
      </c>
      <c r="I626" s="805">
        <v>0</v>
      </c>
    </row>
    <row r="627" spans="1:9">
      <c r="A627" s="806" t="s">
        <v>2479</v>
      </c>
      <c r="B627" s="806" t="s">
        <v>923</v>
      </c>
      <c r="C627" s="806" t="s">
        <v>238</v>
      </c>
      <c r="D627" s="807" t="s">
        <v>355</v>
      </c>
      <c r="E627" s="804">
        <v>2513251</v>
      </c>
      <c r="F627" s="804">
        <v>2513251</v>
      </c>
      <c r="G627" s="804">
        <v>0</v>
      </c>
      <c r="H627" s="804">
        <v>0</v>
      </c>
      <c r="I627" s="805">
        <v>0</v>
      </c>
    </row>
    <row r="628" spans="1:9">
      <c r="A628" s="806" t="s">
        <v>2479</v>
      </c>
      <c r="B628" s="806" t="s">
        <v>923</v>
      </c>
      <c r="C628" s="806" t="s">
        <v>238</v>
      </c>
      <c r="D628" s="807" t="s">
        <v>974</v>
      </c>
      <c r="E628" s="804">
        <v>60532000</v>
      </c>
      <c r="F628" s="804">
        <v>0</v>
      </c>
      <c r="G628" s="804">
        <v>60532000</v>
      </c>
      <c r="H628" s="804">
        <v>0</v>
      </c>
      <c r="I628" s="805">
        <v>0</v>
      </c>
    </row>
    <row r="629" spans="1:9">
      <c r="A629" s="806" t="s">
        <v>2479</v>
      </c>
      <c r="B629" s="806" t="s">
        <v>923</v>
      </c>
      <c r="C629" s="806" t="s">
        <v>238</v>
      </c>
      <c r="D629" s="807" t="s">
        <v>241</v>
      </c>
      <c r="E629" s="804">
        <v>441813000</v>
      </c>
      <c r="F629" s="804">
        <v>0</v>
      </c>
      <c r="G629" s="804">
        <v>441813000</v>
      </c>
      <c r="H629" s="804">
        <v>0</v>
      </c>
      <c r="I629" s="805">
        <v>0</v>
      </c>
    </row>
    <row r="630" spans="1:9">
      <c r="A630" s="806" t="s">
        <v>2479</v>
      </c>
      <c r="B630" s="806" t="s">
        <v>923</v>
      </c>
      <c r="C630" s="1401" t="s">
        <v>436</v>
      </c>
      <c r="D630" s="1402"/>
      <c r="E630" s="804">
        <v>3595441</v>
      </c>
      <c r="F630" s="804">
        <v>0</v>
      </c>
      <c r="G630" s="804">
        <v>3595441</v>
      </c>
      <c r="H630" s="804">
        <v>0</v>
      </c>
      <c r="I630" s="805">
        <v>0</v>
      </c>
    </row>
    <row r="631" spans="1:9">
      <c r="A631" s="806" t="s">
        <v>2479</v>
      </c>
      <c r="B631" s="806" t="s">
        <v>923</v>
      </c>
      <c r="C631" s="806" t="s">
        <v>436</v>
      </c>
      <c r="D631" s="807" t="s">
        <v>753</v>
      </c>
      <c r="E631" s="804">
        <v>2790303</v>
      </c>
      <c r="F631" s="804">
        <v>0</v>
      </c>
      <c r="G631" s="804">
        <v>2790303</v>
      </c>
      <c r="H631" s="804">
        <v>0</v>
      </c>
      <c r="I631" s="805">
        <v>0</v>
      </c>
    </row>
    <row r="632" spans="1:9">
      <c r="A632" s="806" t="s">
        <v>2479</v>
      </c>
      <c r="B632" s="806" t="s">
        <v>923</v>
      </c>
      <c r="C632" s="806" t="s">
        <v>436</v>
      </c>
      <c r="D632" s="807" t="s">
        <v>748</v>
      </c>
      <c r="E632" s="804">
        <v>681089</v>
      </c>
      <c r="F632" s="804">
        <v>0</v>
      </c>
      <c r="G632" s="804">
        <v>681089</v>
      </c>
      <c r="H632" s="804">
        <v>0</v>
      </c>
      <c r="I632" s="805">
        <v>0</v>
      </c>
    </row>
    <row r="633" spans="1:9">
      <c r="A633" s="806" t="s">
        <v>2479</v>
      </c>
      <c r="B633" s="806" t="s">
        <v>923</v>
      </c>
      <c r="C633" s="806" t="s">
        <v>436</v>
      </c>
      <c r="D633" s="807" t="s">
        <v>749</v>
      </c>
      <c r="E633" s="804">
        <v>65167</v>
      </c>
      <c r="F633" s="804">
        <v>0</v>
      </c>
      <c r="G633" s="804">
        <v>65167</v>
      </c>
      <c r="H633" s="804">
        <v>0</v>
      </c>
      <c r="I633" s="805">
        <v>0</v>
      </c>
    </row>
    <row r="634" spans="1:9">
      <c r="A634" s="806" t="s">
        <v>2479</v>
      </c>
      <c r="B634" s="806" t="s">
        <v>923</v>
      </c>
      <c r="C634" s="806" t="s">
        <v>436</v>
      </c>
      <c r="D634" s="807" t="s">
        <v>735</v>
      </c>
      <c r="E634" s="804">
        <v>58882</v>
      </c>
      <c r="F634" s="804">
        <v>0</v>
      </c>
      <c r="G634" s="804">
        <v>58882</v>
      </c>
      <c r="H634" s="804">
        <v>0</v>
      </c>
      <c r="I634" s="805">
        <v>0</v>
      </c>
    </row>
    <row r="635" spans="1:9">
      <c r="A635" s="806" t="s">
        <v>2479</v>
      </c>
      <c r="B635" s="1401" t="s">
        <v>920</v>
      </c>
      <c r="C635" s="1402"/>
      <c r="D635" s="1402"/>
      <c r="E635" s="804">
        <v>9437738815</v>
      </c>
      <c r="F635" s="804">
        <v>0</v>
      </c>
      <c r="G635" s="804">
        <v>9424301811</v>
      </c>
      <c r="H635" s="804">
        <v>13108004</v>
      </c>
      <c r="I635" s="805">
        <v>329000</v>
      </c>
    </row>
    <row r="636" spans="1:9">
      <c r="A636" s="806" t="s">
        <v>2479</v>
      </c>
      <c r="B636" s="806" t="s">
        <v>920</v>
      </c>
      <c r="C636" s="1401" t="s">
        <v>258</v>
      </c>
      <c r="D636" s="1402"/>
      <c r="E636" s="804">
        <v>545640839</v>
      </c>
      <c r="F636" s="804">
        <v>0</v>
      </c>
      <c r="G636" s="804">
        <v>545640839</v>
      </c>
      <c r="H636" s="804">
        <v>0</v>
      </c>
      <c r="I636" s="805">
        <v>0</v>
      </c>
    </row>
    <row r="637" spans="1:9">
      <c r="A637" s="806" t="s">
        <v>2479</v>
      </c>
      <c r="B637" s="806" t="s">
        <v>920</v>
      </c>
      <c r="C637" s="806" t="s">
        <v>258</v>
      </c>
      <c r="D637" s="807" t="s">
        <v>423</v>
      </c>
      <c r="E637" s="804">
        <v>545640839</v>
      </c>
      <c r="F637" s="804">
        <v>0</v>
      </c>
      <c r="G637" s="804">
        <v>545640839</v>
      </c>
      <c r="H637" s="804">
        <v>0</v>
      </c>
      <c r="I637" s="805">
        <v>0</v>
      </c>
    </row>
    <row r="638" spans="1:9">
      <c r="A638" s="806" t="s">
        <v>2479</v>
      </c>
      <c r="B638" s="806" t="s">
        <v>920</v>
      </c>
      <c r="C638" s="1401" t="s">
        <v>427</v>
      </c>
      <c r="D638" s="1402"/>
      <c r="E638" s="804">
        <v>470000</v>
      </c>
      <c r="F638" s="804">
        <v>0</v>
      </c>
      <c r="G638" s="804">
        <v>0</v>
      </c>
      <c r="H638" s="804">
        <v>141000</v>
      </c>
      <c r="I638" s="805">
        <v>329000</v>
      </c>
    </row>
    <row r="639" spans="1:9">
      <c r="A639" s="806" t="s">
        <v>2479</v>
      </c>
      <c r="B639" s="806" t="s">
        <v>920</v>
      </c>
      <c r="C639" s="806" t="s">
        <v>427</v>
      </c>
      <c r="D639" s="807" t="s">
        <v>429</v>
      </c>
      <c r="E639" s="804">
        <v>470000</v>
      </c>
      <c r="F639" s="804">
        <v>0</v>
      </c>
      <c r="G639" s="804">
        <v>0</v>
      </c>
      <c r="H639" s="804">
        <v>141000</v>
      </c>
      <c r="I639" s="805">
        <v>329000</v>
      </c>
    </row>
    <row r="640" spans="1:9">
      <c r="A640" s="806" t="s">
        <v>2479</v>
      </c>
      <c r="B640" s="806" t="s">
        <v>920</v>
      </c>
      <c r="C640" s="1401" t="s">
        <v>430</v>
      </c>
      <c r="D640" s="1402"/>
      <c r="E640" s="804">
        <v>895384062</v>
      </c>
      <c r="F640" s="804">
        <v>0</v>
      </c>
      <c r="G640" s="804">
        <v>895384062</v>
      </c>
      <c r="H640" s="804">
        <v>0</v>
      </c>
      <c r="I640" s="805">
        <v>0</v>
      </c>
    </row>
    <row r="641" spans="1:9">
      <c r="A641" s="806" t="s">
        <v>2479</v>
      </c>
      <c r="B641" s="806" t="s">
        <v>920</v>
      </c>
      <c r="C641" s="806" t="s">
        <v>430</v>
      </c>
      <c r="D641" s="807" t="s">
        <v>432</v>
      </c>
      <c r="E641" s="804">
        <v>895384062</v>
      </c>
      <c r="F641" s="804">
        <v>0</v>
      </c>
      <c r="G641" s="804">
        <v>895384062</v>
      </c>
      <c r="H641" s="804">
        <v>0</v>
      </c>
      <c r="I641" s="805">
        <v>0</v>
      </c>
    </row>
    <row r="642" spans="1:9">
      <c r="A642" s="806" t="s">
        <v>2479</v>
      </c>
      <c r="B642" s="806" t="s">
        <v>920</v>
      </c>
      <c r="C642" s="1401" t="s">
        <v>448</v>
      </c>
      <c r="D642" s="1402"/>
      <c r="E642" s="804">
        <v>109555000</v>
      </c>
      <c r="F642" s="804">
        <v>0</v>
      </c>
      <c r="G642" s="804">
        <v>109555000</v>
      </c>
      <c r="H642" s="804">
        <v>0</v>
      </c>
      <c r="I642" s="805">
        <v>0</v>
      </c>
    </row>
    <row r="643" spans="1:9">
      <c r="A643" s="806" t="s">
        <v>2479</v>
      </c>
      <c r="B643" s="806" t="s">
        <v>920</v>
      </c>
      <c r="C643" s="806" t="s">
        <v>448</v>
      </c>
      <c r="D643" s="807" t="s">
        <v>449</v>
      </c>
      <c r="E643" s="804">
        <v>109555000</v>
      </c>
      <c r="F643" s="804">
        <v>0</v>
      </c>
      <c r="G643" s="804">
        <v>109555000</v>
      </c>
      <c r="H643" s="804">
        <v>0</v>
      </c>
      <c r="I643" s="805">
        <v>0</v>
      </c>
    </row>
    <row r="644" spans="1:9">
      <c r="A644" s="806" t="s">
        <v>2479</v>
      </c>
      <c r="B644" s="806" t="s">
        <v>920</v>
      </c>
      <c r="C644" s="1401" t="s">
        <v>518</v>
      </c>
      <c r="D644" s="1402"/>
      <c r="E644" s="804">
        <v>2858230000</v>
      </c>
      <c r="F644" s="804">
        <v>0</v>
      </c>
      <c r="G644" s="804">
        <v>2858230000</v>
      </c>
      <c r="H644" s="804">
        <v>0</v>
      </c>
      <c r="I644" s="805">
        <v>0</v>
      </c>
    </row>
    <row r="645" spans="1:9">
      <c r="A645" s="806" t="s">
        <v>2479</v>
      </c>
      <c r="B645" s="806" t="s">
        <v>920</v>
      </c>
      <c r="C645" s="806" t="s">
        <v>518</v>
      </c>
      <c r="D645" s="807" t="s">
        <v>978</v>
      </c>
      <c r="E645" s="804">
        <v>2858230000</v>
      </c>
      <c r="F645" s="804">
        <v>0</v>
      </c>
      <c r="G645" s="804">
        <v>2858230000</v>
      </c>
      <c r="H645" s="804">
        <v>0</v>
      </c>
      <c r="I645" s="805">
        <v>0</v>
      </c>
    </row>
    <row r="646" spans="1:9">
      <c r="A646" s="806" t="s">
        <v>2479</v>
      </c>
      <c r="B646" s="806" t="s">
        <v>920</v>
      </c>
      <c r="C646" s="1401" t="s">
        <v>445</v>
      </c>
      <c r="D646" s="1402"/>
      <c r="E646" s="804">
        <v>4431675000</v>
      </c>
      <c r="F646" s="804">
        <v>0</v>
      </c>
      <c r="G646" s="804">
        <v>4431675000</v>
      </c>
      <c r="H646" s="804">
        <v>0</v>
      </c>
      <c r="I646" s="805">
        <v>0</v>
      </c>
    </row>
    <row r="647" spans="1:9">
      <c r="A647" s="806" t="s">
        <v>2479</v>
      </c>
      <c r="B647" s="806" t="s">
        <v>920</v>
      </c>
      <c r="C647" s="806" t="s">
        <v>445</v>
      </c>
      <c r="D647" s="807" t="s">
        <v>946</v>
      </c>
      <c r="E647" s="804">
        <v>4428675000</v>
      </c>
      <c r="F647" s="804">
        <v>0</v>
      </c>
      <c r="G647" s="804">
        <v>4428675000</v>
      </c>
      <c r="H647" s="804">
        <v>0</v>
      </c>
      <c r="I647" s="805">
        <v>0</v>
      </c>
    </row>
    <row r="648" spans="1:9">
      <c r="A648" s="806" t="s">
        <v>2479</v>
      </c>
      <c r="B648" s="806" t="s">
        <v>920</v>
      </c>
      <c r="C648" s="806" t="s">
        <v>445</v>
      </c>
      <c r="D648" s="807" t="s">
        <v>746</v>
      </c>
      <c r="E648" s="804">
        <v>3000000</v>
      </c>
      <c r="F648" s="804">
        <v>0</v>
      </c>
      <c r="G648" s="804">
        <v>3000000</v>
      </c>
      <c r="H648" s="804">
        <v>0</v>
      </c>
      <c r="I648" s="805">
        <v>0</v>
      </c>
    </row>
    <row r="649" spans="1:9">
      <c r="A649" s="806" t="s">
        <v>2479</v>
      </c>
      <c r="B649" s="806" t="s">
        <v>920</v>
      </c>
      <c r="C649" s="1401" t="s">
        <v>248</v>
      </c>
      <c r="D649" s="1402"/>
      <c r="E649" s="804">
        <v>26869270</v>
      </c>
      <c r="F649" s="804">
        <v>0</v>
      </c>
      <c r="G649" s="804">
        <v>13904666</v>
      </c>
      <c r="H649" s="804">
        <v>12964604</v>
      </c>
      <c r="I649" s="805">
        <v>0</v>
      </c>
    </row>
    <row r="650" spans="1:9">
      <c r="A650" s="806" t="s">
        <v>2479</v>
      </c>
      <c r="B650" s="806" t="s">
        <v>920</v>
      </c>
      <c r="C650" s="806" t="s">
        <v>248</v>
      </c>
      <c r="D650" s="807" t="s">
        <v>249</v>
      </c>
      <c r="E650" s="804">
        <v>26869270</v>
      </c>
      <c r="F650" s="804">
        <v>0</v>
      </c>
      <c r="G650" s="804">
        <v>13904666</v>
      </c>
      <c r="H650" s="804">
        <v>12964604</v>
      </c>
      <c r="I650" s="805">
        <v>0</v>
      </c>
    </row>
    <row r="651" spans="1:9">
      <c r="A651" s="806" t="s">
        <v>2479</v>
      </c>
      <c r="B651" s="806" t="s">
        <v>920</v>
      </c>
      <c r="C651" s="1401" t="s">
        <v>238</v>
      </c>
      <c r="D651" s="1402"/>
      <c r="E651" s="804">
        <v>551207000</v>
      </c>
      <c r="F651" s="804">
        <v>0</v>
      </c>
      <c r="G651" s="804">
        <v>551207000</v>
      </c>
      <c r="H651" s="804">
        <v>0</v>
      </c>
      <c r="I651" s="805">
        <v>0</v>
      </c>
    </row>
    <row r="652" spans="1:9">
      <c r="A652" s="806" t="s">
        <v>2479</v>
      </c>
      <c r="B652" s="806" t="s">
        <v>920</v>
      </c>
      <c r="C652" s="806" t="s">
        <v>238</v>
      </c>
      <c r="D652" s="807" t="s">
        <v>239</v>
      </c>
      <c r="E652" s="804">
        <v>11629000</v>
      </c>
      <c r="F652" s="804">
        <v>0</v>
      </c>
      <c r="G652" s="804">
        <v>11629000</v>
      </c>
      <c r="H652" s="804">
        <v>0</v>
      </c>
      <c r="I652" s="805">
        <v>0</v>
      </c>
    </row>
    <row r="653" spans="1:9">
      <c r="A653" s="806" t="s">
        <v>2479</v>
      </c>
      <c r="B653" s="806" t="s">
        <v>920</v>
      </c>
      <c r="C653" s="806" t="s">
        <v>238</v>
      </c>
      <c r="D653" s="807" t="s">
        <v>974</v>
      </c>
      <c r="E653" s="804">
        <v>15000000</v>
      </c>
      <c r="F653" s="804">
        <v>0</v>
      </c>
      <c r="G653" s="804">
        <v>15000000</v>
      </c>
      <c r="H653" s="804">
        <v>0</v>
      </c>
      <c r="I653" s="805">
        <v>0</v>
      </c>
    </row>
    <row r="654" spans="1:9">
      <c r="A654" s="806" t="s">
        <v>2479</v>
      </c>
      <c r="B654" s="806" t="s">
        <v>920</v>
      </c>
      <c r="C654" s="806" t="s">
        <v>238</v>
      </c>
      <c r="D654" s="807" t="s">
        <v>241</v>
      </c>
      <c r="E654" s="804">
        <v>524578000</v>
      </c>
      <c r="F654" s="804">
        <v>0</v>
      </c>
      <c r="G654" s="804">
        <v>524578000</v>
      </c>
      <c r="H654" s="804">
        <v>0</v>
      </c>
      <c r="I654" s="805">
        <v>0</v>
      </c>
    </row>
    <row r="655" spans="1:9">
      <c r="A655" s="806" t="s">
        <v>2479</v>
      </c>
      <c r="B655" s="806" t="s">
        <v>920</v>
      </c>
      <c r="C655" s="1401" t="s">
        <v>436</v>
      </c>
      <c r="D655" s="1402"/>
      <c r="E655" s="804">
        <v>18707644</v>
      </c>
      <c r="F655" s="804">
        <v>0</v>
      </c>
      <c r="G655" s="804">
        <v>18705244</v>
      </c>
      <c r="H655" s="804">
        <v>2400</v>
      </c>
      <c r="I655" s="805">
        <v>0</v>
      </c>
    </row>
    <row r="656" spans="1:9">
      <c r="A656" s="806" t="s">
        <v>2479</v>
      </c>
      <c r="B656" s="806" t="s">
        <v>920</v>
      </c>
      <c r="C656" s="806" t="s">
        <v>436</v>
      </c>
      <c r="D656" s="807" t="s">
        <v>39</v>
      </c>
      <c r="E656" s="804">
        <v>18532000</v>
      </c>
      <c r="F656" s="804">
        <v>0</v>
      </c>
      <c r="G656" s="804">
        <v>18532000</v>
      </c>
      <c r="H656" s="804">
        <v>0</v>
      </c>
      <c r="I656" s="805">
        <v>0</v>
      </c>
    </row>
    <row r="657" spans="1:9">
      <c r="A657" s="806" t="s">
        <v>2479</v>
      </c>
      <c r="B657" s="806" t="s">
        <v>920</v>
      </c>
      <c r="C657" s="806" t="s">
        <v>436</v>
      </c>
      <c r="D657" s="807" t="s">
        <v>749</v>
      </c>
      <c r="E657" s="804">
        <v>169644</v>
      </c>
      <c r="F657" s="804">
        <v>0</v>
      </c>
      <c r="G657" s="804">
        <v>169644</v>
      </c>
      <c r="H657" s="804">
        <v>0</v>
      </c>
      <c r="I657" s="805">
        <v>0</v>
      </c>
    </row>
    <row r="658" spans="1:9">
      <c r="A658" s="806" t="s">
        <v>2479</v>
      </c>
      <c r="B658" s="806" t="s">
        <v>920</v>
      </c>
      <c r="C658" s="806" t="s">
        <v>436</v>
      </c>
      <c r="D658" s="807" t="s">
        <v>735</v>
      </c>
      <c r="E658" s="804">
        <v>6000</v>
      </c>
      <c r="F658" s="804">
        <v>0</v>
      </c>
      <c r="G658" s="804">
        <v>3600</v>
      </c>
      <c r="H658" s="804">
        <v>2400</v>
      </c>
      <c r="I658" s="805">
        <v>0</v>
      </c>
    </row>
    <row r="659" spans="1:9">
      <c r="A659" s="806" t="s">
        <v>2479</v>
      </c>
      <c r="B659" s="1401" t="s">
        <v>916</v>
      </c>
      <c r="C659" s="1402"/>
      <c r="D659" s="1402"/>
      <c r="E659" s="804">
        <v>487994219</v>
      </c>
      <c r="F659" s="804">
        <v>16275685</v>
      </c>
      <c r="G659" s="804">
        <v>470385334</v>
      </c>
      <c r="H659" s="804">
        <v>1333200</v>
      </c>
      <c r="I659" s="805">
        <v>0</v>
      </c>
    </row>
    <row r="660" spans="1:9">
      <c r="A660" s="806" t="s">
        <v>2479</v>
      </c>
      <c r="B660" s="806" t="s">
        <v>916</v>
      </c>
      <c r="C660" s="1401" t="s">
        <v>258</v>
      </c>
      <c r="D660" s="1402"/>
      <c r="E660" s="804">
        <v>217050307</v>
      </c>
      <c r="F660" s="804">
        <v>0</v>
      </c>
      <c r="G660" s="804">
        <v>216383707</v>
      </c>
      <c r="H660" s="804">
        <v>666600</v>
      </c>
      <c r="I660" s="805">
        <v>0</v>
      </c>
    </row>
    <row r="661" spans="1:9">
      <c r="A661" s="806" t="s">
        <v>2479</v>
      </c>
      <c r="B661" s="806" t="s">
        <v>916</v>
      </c>
      <c r="C661" s="806" t="s">
        <v>258</v>
      </c>
      <c r="D661" s="807" t="s">
        <v>423</v>
      </c>
      <c r="E661" s="804">
        <v>217050307</v>
      </c>
      <c r="F661" s="804">
        <v>0</v>
      </c>
      <c r="G661" s="804">
        <v>216383707</v>
      </c>
      <c r="H661" s="804">
        <v>666600</v>
      </c>
      <c r="I661" s="805">
        <v>0</v>
      </c>
    </row>
    <row r="662" spans="1:9">
      <c r="A662" s="806" t="s">
        <v>2479</v>
      </c>
      <c r="B662" s="806" t="s">
        <v>916</v>
      </c>
      <c r="C662" s="1401" t="s">
        <v>430</v>
      </c>
      <c r="D662" s="1402"/>
      <c r="E662" s="804">
        <v>134622451</v>
      </c>
      <c r="F662" s="804">
        <v>0</v>
      </c>
      <c r="G662" s="804">
        <v>133955851</v>
      </c>
      <c r="H662" s="804">
        <v>666600</v>
      </c>
      <c r="I662" s="805">
        <v>0</v>
      </c>
    </row>
    <row r="663" spans="1:9">
      <c r="A663" s="806" t="s">
        <v>2479</v>
      </c>
      <c r="B663" s="806" t="s">
        <v>916</v>
      </c>
      <c r="C663" s="806" t="s">
        <v>430</v>
      </c>
      <c r="D663" s="807" t="s">
        <v>432</v>
      </c>
      <c r="E663" s="804">
        <v>134622451</v>
      </c>
      <c r="F663" s="804">
        <v>0</v>
      </c>
      <c r="G663" s="804">
        <v>133955851</v>
      </c>
      <c r="H663" s="804">
        <v>666600</v>
      </c>
      <c r="I663" s="805">
        <v>0</v>
      </c>
    </row>
    <row r="664" spans="1:9">
      <c r="A664" s="806" t="s">
        <v>2479</v>
      </c>
      <c r="B664" s="806" t="s">
        <v>916</v>
      </c>
      <c r="C664" s="806" t="s">
        <v>430</v>
      </c>
      <c r="D664" s="807" t="s">
        <v>961</v>
      </c>
      <c r="E664" s="804">
        <v>0</v>
      </c>
      <c r="F664" s="804">
        <v>0</v>
      </c>
      <c r="G664" s="804">
        <v>0</v>
      </c>
      <c r="H664" s="804">
        <v>0</v>
      </c>
      <c r="I664" s="805">
        <v>0</v>
      </c>
    </row>
    <row r="665" spans="1:9">
      <c r="A665" s="806" t="s">
        <v>2479</v>
      </c>
      <c r="B665" s="806" t="s">
        <v>916</v>
      </c>
      <c r="C665" s="1401" t="s">
        <v>445</v>
      </c>
      <c r="D665" s="1402"/>
      <c r="E665" s="804">
        <v>2000000</v>
      </c>
      <c r="F665" s="804">
        <v>0</v>
      </c>
      <c r="G665" s="804">
        <v>2000000</v>
      </c>
      <c r="H665" s="804">
        <v>0</v>
      </c>
      <c r="I665" s="805">
        <v>0</v>
      </c>
    </row>
    <row r="666" spans="1:9">
      <c r="A666" s="806" t="s">
        <v>2479</v>
      </c>
      <c r="B666" s="806" t="s">
        <v>916</v>
      </c>
      <c r="C666" s="806" t="s">
        <v>445</v>
      </c>
      <c r="D666" s="807" t="s">
        <v>746</v>
      </c>
      <c r="E666" s="804">
        <v>2000000</v>
      </c>
      <c r="F666" s="804">
        <v>0</v>
      </c>
      <c r="G666" s="804">
        <v>2000000</v>
      </c>
      <c r="H666" s="804">
        <v>0</v>
      </c>
      <c r="I666" s="805">
        <v>0</v>
      </c>
    </row>
    <row r="667" spans="1:9">
      <c r="A667" s="806" t="s">
        <v>2479</v>
      </c>
      <c r="B667" s="806" t="s">
        <v>916</v>
      </c>
      <c r="C667" s="1401" t="s">
        <v>238</v>
      </c>
      <c r="D667" s="1402"/>
      <c r="E667" s="804">
        <v>16275685</v>
      </c>
      <c r="F667" s="804">
        <v>16275685</v>
      </c>
      <c r="G667" s="804">
        <v>0</v>
      </c>
      <c r="H667" s="804">
        <v>0</v>
      </c>
      <c r="I667" s="805">
        <v>0</v>
      </c>
    </row>
    <row r="668" spans="1:9">
      <c r="A668" s="806" t="s">
        <v>2479</v>
      </c>
      <c r="B668" s="806" t="s">
        <v>916</v>
      </c>
      <c r="C668" s="806" t="s">
        <v>238</v>
      </c>
      <c r="D668" s="807" t="s">
        <v>435</v>
      </c>
      <c r="E668" s="804">
        <v>14300167</v>
      </c>
      <c r="F668" s="804">
        <v>14300167</v>
      </c>
      <c r="G668" s="804">
        <v>0</v>
      </c>
      <c r="H668" s="804">
        <v>0</v>
      </c>
      <c r="I668" s="805">
        <v>0</v>
      </c>
    </row>
    <row r="669" spans="1:9">
      <c r="A669" s="806" t="s">
        <v>2479</v>
      </c>
      <c r="B669" s="806" t="s">
        <v>916</v>
      </c>
      <c r="C669" s="806" t="s">
        <v>238</v>
      </c>
      <c r="D669" s="807" t="s">
        <v>355</v>
      </c>
      <c r="E669" s="804">
        <v>1863675</v>
      </c>
      <c r="F669" s="804">
        <v>1863675</v>
      </c>
      <c r="G669" s="804">
        <v>0</v>
      </c>
      <c r="H669" s="804">
        <v>0</v>
      </c>
      <c r="I669" s="805">
        <v>0</v>
      </c>
    </row>
    <row r="670" spans="1:9">
      <c r="A670" s="806" t="s">
        <v>2479</v>
      </c>
      <c r="B670" s="806" t="s">
        <v>916</v>
      </c>
      <c r="C670" s="806" t="s">
        <v>238</v>
      </c>
      <c r="D670" s="807" t="s">
        <v>357</v>
      </c>
      <c r="E670" s="804">
        <v>111843</v>
      </c>
      <c r="F670" s="804">
        <v>111843</v>
      </c>
      <c r="G670" s="804">
        <v>0</v>
      </c>
      <c r="H670" s="804">
        <v>0</v>
      </c>
      <c r="I670" s="805">
        <v>0</v>
      </c>
    </row>
    <row r="671" spans="1:9">
      <c r="A671" s="806" t="s">
        <v>2479</v>
      </c>
      <c r="B671" s="806" t="s">
        <v>916</v>
      </c>
      <c r="C671" s="1401" t="s">
        <v>436</v>
      </c>
      <c r="D671" s="1402"/>
      <c r="E671" s="804">
        <v>118045776</v>
      </c>
      <c r="F671" s="804">
        <v>0</v>
      </c>
      <c r="G671" s="804">
        <v>118045776</v>
      </c>
      <c r="H671" s="804">
        <v>0</v>
      </c>
      <c r="I671" s="805">
        <v>0</v>
      </c>
    </row>
    <row r="672" spans="1:9">
      <c r="A672" s="806" t="s">
        <v>2479</v>
      </c>
      <c r="B672" s="806" t="s">
        <v>916</v>
      </c>
      <c r="C672" s="806" t="s">
        <v>436</v>
      </c>
      <c r="D672" s="807" t="s">
        <v>747</v>
      </c>
      <c r="E672" s="804">
        <v>107831000</v>
      </c>
      <c r="F672" s="804">
        <v>0</v>
      </c>
      <c r="G672" s="804">
        <v>107831000</v>
      </c>
      <c r="H672" s="804">
        <v>0</v>
      </c>
      <c r="I672" s="805">
        <v>0</v>
      </c>
    </row>
    <row r="673" spans="1:9">
      <c r="A673" s="806" t="s">
        <v>2479</v>
      </c>
      <c r="B673" s="806" t="s">
        <v>916</v>
      </c>
      <c r="C673" s="806" t="s">
        <v>436</v>
      </c>
      <c r="D673" s="807" t="s">
        <v>753</v>
      </c>
      <c r="E673" s="804">
        <v>1604829</v>
      </c>
      <c r="F673" s="804">
        <v>0</v>
      </c>
      <c r="G673" s="804">
        <v>1604829</v>
      </c>
      <c r="H673" s="804">
        <v>0</v>
      </c>
      <c r="I673" s="805">
        <v>0</v>
      </c>
    </row>
    <row r="674" spans="1:9">
      <c r="A674" s="806" t="s">
        <v>2479</v>
      </c>
      <c r="B674" s="806" t="s">
        <v>916</v>
      </c>
      <c r="C674" s="806" t="s">
        <v>436</v>
      </c>
      <c r="D674" s="807" t="s">
        <v>748</v>
      </c>
      <c r="E674" s="804">
        <v>5418707</v>
      </c>
      <c r="F674" s="804">
        <v>0</v>
      </c>
      <c r="G674" s="804">
        <v>5418707</v>
      </c>
      <c r="H674" s="804">
        <v>0</v>
      </c>
      <c r="I674" s="805">
        <v>0</v>
      </c>
    </row>
    <row r="675" spans="1:9">
      <c r="A675" s="806" t="s">
        <v>2479</v>
      </c>
      <c r="B675" s="806" t="s">
        <v>916</v>
      </c>
      <c r="C675" s="806" t="s">
        <v>436</v>
      </c>
      <c r="D675" s="807" t="s">
        <v>749</v>
      </c>
      <c r="E675" s="804">
        <v>3127640</v>
      </c>
      <c r="F675" s="804">
        <v>0</v>
      </c>
      <c r="G675" s="804">
        <v>3127640</v>
      </c>
      <c r="H675" s="804">
        <v>0</v>
      </c>
      <c r="I675" s="805">
        <v>0</v>
      </c>
    </row>
    <row r="676" spans="1:9">
      <c r="A676" s="806" t="s">
        <v>2479</v>
      </c>
      <c r="B676" s="806" t="s">
        <v>916</v>
      </c>
      <c r="C676" s="806" t="s">
        <v>436</v>
      </c>
      <c r="D676" s="807" t="s">
        <v>735</v>
      </c>
      <c r="E676" s="804">
        <v>63600</v>
      </c>
      <c r="F676" s="804">
        <v>0</v>
      </c>
      <c r="G676" s="804">
        <v>63600</v>
      </c>
      <c r="H676" s="804">
        <v>0</v>
      </c>
      <c r="I676" s="805">
        <v>0</v>
      </c>
    </row>
    <row r="677" spans="1:9">
      <c r="A677" s="806" t="s">
        <v>2479</v>
      </c>
      <c r="B677" s="1401" t="s">
        <v>306</v>
      </c>
      <c r="C677" s="1402"/>
      <c r="D677" s="1402"/>
      <c r="E677" s="804">
        <v>2472897139</v>
      </c>
      <c r="F677" s="804">
        <v>3761025</v>
      </c>
      <c r="G677" s="804">
        <v>2469136114</v>
      </c>
      <c r="H677" s="804">
        <v>0</v>
      </c>
      <c r="I677" s="805">
        <v>0</v>
      </c>
    </row>
    <row r="678" spans="1:9">
      <c r="A678" s="806" t="s">
        <v>2479</v>
      </c>
      <c r="B678" s="806" t="s">
        <v>306</v>
      </c>
      <c r="C678" s="1401" t="s">
        <v>438</v>
      </c>
      <c r="D678" s="1402"/>
      <c r="E678" s="804">
        <v>141136446</v>
      </c>
      <c r="F678" s="804">
        <v>0</v>
      </c>
      <c r="G678" s="804">
        <v>141136446</v>
      </c>
      <c r="H678" s="804">
        <v>0</v>
      </c>
      <c r="I678" s="805">
        <v>0</v>
      </c>
    </row>
    <row r="679" spans="1:9">
      <c r="A679" s="806" t="s">
        <v>2479</v>
      </c>
      <c r="B679" s="806" t="s">
        <v>306</v>
      </c>
      <c r="C679" s="806" t="s">
        <v>438</v>
      </c>
      <c r="D679" s="807" t="s">
        <v>439</v>
      </c>
      <c r="E679" s="804">
        <v>81736446</v>
      </c>
      <c r="F679" s="804">
        <v>0</v>
      </c>
      <c r="G679" s="804">
        <v>81736446</v>
      </c>
      <c r="H679" s="804">
        <v>0</v>
      </c>
      <c r="I679" s="805">
        <v>0</v>
      </c>
    </row>
    <row r="680" spans="1:9">
      <c r="A680" s="806" t="s">
        <v>2479</v>
      </c>
      <c r="B680" s="806" t="s">
        <v>306</v>
      </c>
      <c r="C680" s="806" t="s">
        <v>438</v>
      </c>
      <c r="D680" s="807" t="s">
        <v>1003</v>
      </c>
      <c r="E680" s="804">
        <v>59400000</v>
      </c>
      <c r="F680" s="804">
        <v>0</v>
      </c>
      <c r="G680" s="804">
        <v>59400000</v>
      </c>
      <c r="H680" s="804">
        <v>0</v>
      </c>
      <c r="I680" s="805">
        <v>0</v>
      </c>
    </row>
    <row r="681" spans="1:9">
      <c r="A681" s="806" t="s">
        <v>2479</v>
      </c>
      <c r="B681" s="806" t="s">
        <v>306</v>
      </c>
      <c r="C681" s="1401" t="s">
        <v>258</v>
      </c>
      <c r="D681" s="1402"/>
      <c r="E681" s="804">
        <v>510253726</v>
      </c>
      <c r="F681" s="804">
        <v>0</v>
      </c>
      <c r="G681" s="804">
        <v>510253726</v>
      </c>
      <c r="H681" s="804">
        <v>0</v>
      </c>
      <c r="I681" s="805">
        <v>0</v>
      </c>
    </row>
    <row r="682" spans="1:9">
      <c r="A682" s="806" t="s">
        <v>2479</v>
      </c>
      <c r="B682" s="806" t="s">
        <v>306</v>
      </c>
      <c r="C682" s="806" t="s">
        <v>258</v>
      </c>
      <c r="D682" s="807" t="s">
        <v>423</v>
      </c>
      <c r="E682" s="804">
        <v>510253726</v>
      </c>
      <c r="F682" s="804">
        <v>0</v>
      </c>
      <c r="G682" s="804">
        <v>510253726</v>
      </c>
      <c r="H682" s="804">
        <v>0</v>
      </c>
      <c r="I682" s="805">
        <v>0</v>
      </c>
    </row>
    <row r="683" spans="1:9">
      <c r="A683" s="806" t="s">
        <v>2479</v>
      </c>
      <c r="B683" s="806" t="s">
        <v>306</v>
      </c>
      <c r="C683" s="1401" t="s">
        <v>430</v>
      </c>
      <c r="D683" s="1402"/>
      <c r="E683" s="804">
        <v>238304177</v>
      </c>
      <c r="F683" s="804">
        <v>0</v>
      </c>
      <c r="G683" s="804">
        <v>238304177</v>
      </c>
      <c r="H683" s="804">
        <v>0</v>
      </c>
      <c r="I683" s="805">
        <v>0</v>
      </c>
    </row>
    <row r="684" spans="1:9">
      <c r="A684" s="806" t="s">
        <v>2479</v>
      </c>
      <c r="B684" s="806" t="s">
        <v>306</v>
      </c>
      <c r="C684" s="806" t="s">
        <v>430</v>
      </c>
      <c r="D684" s="807" t="s">
        <v>432</v>
      </c>
      <c r="E684" s="804">
        <v>238304177</v>
      </c>
      <c r="F684" s="804">
        <v>0</v>
      </c>
      <c r="G684" s="804">
        <v>238304177</v>
      </c>
      <c r="H684" s="804">
        <v>0</v>
      </c>
      <c r="I684" s="805">
        <v>0</v>
      </c>
    </row>
    <row r="685" spans="1:9">
      <c r="A685" s="806" t="s">
        <v>2479</v>
      </c>
      <c r="B685" s="806" t="s">
        <v>306</v>
      </c>
      <c r="C685" s="1401" t="s">
        <v>741</v>
      </c>
      <c r="D685" s="1402"/>
      <c r="E685" s="804">
        <v>157580000</v>
      </c>
      <c r="F685" s="804">
        <v>0</v>
      </c>
      <c r="G685" s="804">
        <v>157580000</v>
      </c>
      <c r="H685" s="804">
        <v>0</v>
      </c>
      <c r="I685" s="805">
        <v>0</v>
      </c>
    </row>
    <row r="686" spans="1:9">
      <c r="A686" s="806" t="s">
        <v>2479</v>
      </c>
      <c r="B686" s="806" t="s">
        <v>306</v>
      </c>
      <c r="C686" s="806" t="s">
        <v>741</v>
      </c>
      <c r="D686" s="807" t="s">
        <v>990</v>
      </c>
      <c r="E686" s="804">
        <v>157580000</v>
      </c>
      <c r="F686" s="804">
        <v>0</v>
      </c>
      <c r="G686" s="804">
        <v>157580000</v>
      </c>
      <c r="H686" s="804">
        <v>0</v>
      </c>
      <c r="I686" s="805">
        <v>0</v>
      </c>
    </row>
    <row r="687" spans="1:9">
      <c r="A687" s="806" t="s">
        <v>2479</v>
      </c>
      <c r="B687" s="806" t="s">
        <v>306</v>
      </c>
      <c r="C687" s="1401" t="s">
        <v>281</v>
      </c>
      <c r="D687" s="1402"/>
      <c r="E687" s="804">
        <v>1075379326</v>
      </c>
      <c r="F687" s="804">
        <v>0</v>
      </c>
      <c r="G687" s="804">
        <v>1075379326</v>
      </c>
      <c r="H687" s="804">
        <v>0</v>
      </c>
      <c r="I687" s="805">
        <v>0</v>
      </c>
    </row>
    <row r="688" spans="1:9">
      <c r="A688" s="806" t="s">
        <v>2479</v>
      </c>
      <c r="B688" s="806" t="s">
        <v>306</v>
      </c>
      <c r="C688" s="806" t="s">
        <v>281</v>
      </c>
      <c r="D688" s="807" t="s">
        <v>980</v>
      </c>
      <c r="E688" s="804">
        <v>986918176</v>
      </c>
      <c r="F688" s="804">
        <v>0</v>
      </c>
      <c r="G688" s="804">
        <v>986918176</v>
      </c>
      <c r="H688" s="804">
        <v>0</v>
      </c>
      <c r="I688" s="805">
        <v>0</v>
      </c>
    </row>
    <row r="689" spans="1:9">
      <c r="A689" s="806" t="s">
        <v>2479</v>
      </c>
      <c r="B689" s="806" t="s">
        <v>306</v>
      </c>
      <c r="C689" s="806" t="s">
        <v>281</v>
      </c>
      <c r="D689" s="807" t="s">
        <v>1580</v>
      </c>
      <c r="E689" s="804">
        <v>23562150</v>
      </c>
      <c r="F689" s="804">
        <v>0</v>
      </c>
      <c r="G689" s="804">
        <v>23562150</v>
      </c>
      <c r="H689" s="804">
        <v>0</v>
      </c>
      <c r="I689" s="805">
        <v>0</v>
      </c>
    </row>
    <row r="690" spans="1:9">
      <c r="A690" s="806" t="s">
        <v>2479</v>
      </c>
      <c r="B690" s="806" t="s">
        <v>306</v>
      </c>
      <c r="C690" s="806" t="s">
        <v>281</v>
      </c>
      <c r="D690" s="807" t="s">
        <v>1581</v>
      </c>
      <c r="E690" s="804">
        <v>64899000</v>
      </c>
      <c r="F690" s="804">
        <v>0</v>
      </c>
      <c r="G690" s="804">
        <v>64899000</v>
      </c>
      <c r="H690" s="804">
        <v>0</v>
      </c>
      <c r="I690" s="805">
        <v>0</v>
      </c>
    </row>
    <row r="691" spans="1:9">
      <c r="A691" s="806" t="s">
        <v>2479</v>
      </c>
      <c r="B691" s="806" t="s">
        <v>306</v>
      </c>
      <c r="C691" s="1401" t="s">
        <v>445</v>
      </c>
      <c r="D691" s="1402"/>
      <c r="E691" s="804">
        <v>11000000</v>
      </c>
      <c r="F691" s="804">
        <v>0</v>
      </c>
      <c r="G691" s="804">
        <v>11000000</v>
      </c>
      <c r="H691" s="804">
        <v>0</v>
      </c>
      <c r="I691" s="805">
        <v>0</v>
      </c>
    </row>
    <row r="692" spans="1:9">
      <c r="A692" s="806" t="s">
        <v>2479</v>
      </c>
      <c r="B692" s="806" t="s">
        <v>306</v>
      </c>
      <c r="C692" s="806" t="s">
        <v>445</v>
      </c>
      <c r="D692" s="807" t="s">
        <v>746</v>
      </c>
      <c r="E692" s="804">
        <v>11000000</v>
      </c>
      <c r="F692" s="804">
        <v>0</v>
      </c>
      <c r="G692" s="804">
        <v>11000000</v>
      </c>
      <c r="H692" s="804">
        <v>0</v>
      </c>
      <c r="I692" s="805">
        <v>0</v>
      </c>
    </row>
    <row r="693" spans="1:9">
      <c r="A693" s="806" t="s">
        <v>2479</v>
      </c>
      <c r="B693" s="806" t="s">
        <v>306</v>
      </c>
      <c r="C693" s="1401" t="s">
        <v>238</v>
      </c>
      <c r="D693" s="1402"/>
      <c r="E693" s="804">
        <v>44826025</v>
      </c>
      <c r="F693" s="804">
        <v>3761025</v>
      </c>
      <c r="G693" s="804">
        <v>41065000</v>
      </c>
      <c r="H693" s="804">
        <v>0</v>
      </c>
      <c r="I693" s="805">
        <v>0</v>
      </c>
    </row>
    <row r="694" spans="1:9">
      <c r="A694" s="806" t="s">
        <v>2479</v>
      </c>
      <c r="B694" s="806" t="s">
        <v>306</v>
      </c>
      <c r="C694" s="806" t="s">
        <v>238</v>
      </c>
      <c r="D694" s="807" t="s">
        <v>435</v>
      </c>
      <c r="E694" s="804">
        <v>600000</v>
      </c>
      <c r="F694" s="804">
        <v>600000</v>
      </c>
      <c r="G694" s="804">
        <v>0</v>
      </c>
      <c r="H694" s="804">
        <v>0</v>
      </c>
      <c r="I694" s="805">
        <v>0</v>
      </c>
    </row>
    <row r="695" spans="1:9">
      <c r="A695" s="806" t="s">
        <v>2479</v>
      </c>
      <c r="B695" s="806" t="s">
        <v>306</v>
      </c>
      <c r="C695" s="806" t="s">
        <v>238</v>
      </c>
      <c r="D695" s="807" t="s">
        <v>355</v>
      </c>
      <c r="E695" s="804">
        <v>3150000</v>
      </c>
      <c r="F695" s="804">
        <v>3150000</v>
      </c>
      <c r="G695" s="804">
        <v>0</v>
      </c>
      <c r="H695" s="804">
        <v>0</v>
      </c>
      <c r="I695" s="805">
        <v>0</v>
      </c>
    </row>
    <row r="696" spans="1:9">
      <c r="A696" s="806" t="s">
        <v>2479</v>
      </c>
      <c r="B696" s="806" t="s">
        <v>306</v>
      </c>
      <c r="C696" s="806" t="s">
        <v>238</v>
      </c>
      <c r="D696" s="807" t="s">
        <v>357</v>
      </c>
      <c r="E696" s="804">
        <v>11025</v>
      </c>
      <c r="F696" s="804">
        <v>11025</v>
      </c>
      <c r="G696" s="804">
        <v>0</v>
      </c>
      <c r="H696" s="804">
        <v>0</v>
      </c>
      <c r="I696" s="805">
        <v>0</v>
      </c>
    </row>
    <row r="697" spans="1:9">
      <c r="A697" s="806" t="s">
        <v>2479</v>
      </c>
      <c r="B697" s="806" t="s">
        <v>306</v>
      </c>
      <c r="C697" s="806" t="s">
        <v>238</v>
      </c>
      <c r="D697" s="807" t="s">
        <v>973</v>
      </c>
      <c r="E697" s="804">
        <v>16050000</v>
      </c>
      <c r="F697" s="804">
        <v>0</v>
      </c>
      <c r="G697" s="804">
        <v>16050000</v>
      </c>
      <c r="H697" s="804">
        <v>0</v>
      </c>
      <c r="I697" s="805">
        <v>0</v>
      </c>
    </row>
    <row r="698" spans="1:9">
      <c r="A698" s="806" t="s">
        <v>2479</v>
      </c>
      <c r="B698" s="806" t="s">
        <v>306</v>
      </c>
      <c r="C698" s="806" t="s">
        <v>238</v>
      </c>
      <c r="D698" s="807" t="s">
        <v>974</v>
      </c>
      <c r="E698" s="804">
        <v>25015000</v>
      </c>
      <c r="F698" s="804">
        <v>0</v>
      </c>
      <c r="G698" s="804">
        <v>25015000</v>
      </c>
      <c r="H698" s="804">
        <v>0</v>
      </c>
      <c r="I698" s="805">
        <v>0</v>
      </c>
    </row>
    <row r="699" spans="1:9">
      <c r="A699" s="806" t="s">
        <v>2479</v>
      </c>
      <c r="B699" s="806" t="s">
        <v>306</v>
      </c>
      <c r="C699" s="1401" t="s">
        <v>436</v>
      </c>
      <c r="D699" s="1402"/>
      <c r="E699" s="804">
        <v>294417439</v>
      </c>
      <c r="F699" s="804">
        <v>0</v>
      </c>
      <c r="G699" s="804">
        <v>294417439</v>
      </c>
      <c r="H699" s="804">
        <v>0</v>
      </c>
      <c r="I699" s="805">
        <v>0</v>
      </c>
    </row>
    <row r="700" spans="1:9">
      <c r="A700" s="806" t="s">
        <v>2479</v>
      </c>
      <c r="B700" s="806" t="s">
        <v>306</v>
      </c>
      <c r="C700" s="806" t="s">
        <v>436</v>
      </c>
      <c r="D700" s="807" t="s">
        <v>39</v>
      </c>
      <c r="E700" s="804">
        <v>286531000</v>
      </c>
      <c r="F700" s="804">
        <v>0</v>
      </c>
      <c r="G700" s="804">
        <v>286531000</v>
      </c>
      <c r="H700" s="804">
        <v>0</v>
      </c>
      <c r="I700" s="805">
        <v>0</v>
      </c>
    </row>
    <row r="701" spans="1:9">
      <c r="A701" s="806" t="s">
        <v>2479</v>
      </c>
      <c r="B701" s="806" t="s">
        <v>306</v>
      </c>
      <c r="C701" s="806" t="s">
        <v>436</v>
      </c>
      <c r="D701" s="807" t="s">
        <v>747</v>
      </c>
      <c r="E701" s="804">
        <v>6732000</v>
      </c>
      <c r="F701" s="804">
        <v>0</v>
      </c>
      <c r="G701" s="804">
        <v>6732000</v>
      </c>
      <c r="H701" s="804">
        <v>0</v>
      </c>
      <c r="I701" s="805">
        <v>0</v>
      </c>
    </row>
    <row r="702" spans="1:9">
      <c r="A702" s="806" t="s">
        <v>2479</v>
      </c>
      <c r="B702" s="806" t="s">
        <v>306</v>
      </c>
      <c r="C702" s="806" t="s">
        <v>436</v>
      </c>
      <c r="D702" s="807" t="s">
        <v>753</v>
      </c>
      <c r="E702" s="804">
        <v>650478</v>
      </c>
      <c r="F702" s="804">
        <v>0</v>
      </c>
      <c r="G702" s="804">
        <v>650478</v>
      </c>
      <c r="H702" s="804">
        <v>0</v>
      </c>
      <c r="I702" s="805">
        <v>0</v>
      </c>
    </row>
    <row r="703" spans="1:9">
      <c r="A703" s="806" t="s">
        <v>2479</v>
      </c>
      <c r="B703" s="806" t="s">
        <v>306</v>
      </c>
      <c r="C703" s="806" t="s">
        <v>436</v>
      </c>
      <c r="D703" s="807" t="s">
        <v>748</v>
      </c>
      <c r="E703" s="804">
        <v>288492</v>
      </c>
      <c r="F703" s="804">
        <v>0</v>
      </c>
      <c r="G703" s="804">
        <v>288492</v>
      </c>
      <c r="H703" s="804">
        <v>0</v>
      </c>
      <c r="I703" s="805">
        <v>0</v>
      </c>
    </row>
    <row r="704" spans="1:9">
      <c r="A704" s="806" t="s">
        <v>2479</v>
      </c>
      <c r="B704" s="806" t="s">
        <v>306</v>
      </c>
      <c r="C704" s="806" t="s">
        <v>436</v>
      </c>
      <c r="D704" s="807" t="s">
        <v>749</v>
      </c>
      <c r="E704" s="804">
        <v>14532</v>
      </c>
      <c r="F704" s="804">
        <v>0</v>
      </c>
      <c r="G704" s="804">
        <v>14532</v>
      </c>
      <c r="H704" s="804">
        <v>0</v>
      </c>
      <c r="I704" s="805">
        <v>0</v>
      </c>
    </row>
    <row r="705" spans="1:9">
      <c r="A705" s="806" t="s">
        <v>2479</v>
      </c>
      <c r="B705" s="806" t="s">
        <v>306</v>
      </c>
      <c r="C705" s="806" t="s">
        <v>436</v>
      </c>
      <c r="D705" s="807" t="s">
        <v>735</v>
      </c>
      <c r="E705" s="804">
        <v>200937</v>
      </c>
      <c r="F705" s="804">
        <v>0</v>
      </c>
      <c r="G705" s="804">
        <v>200937</v>
      </c>
      <c r="H705" s="804">
        <v>0</v>
      </c>
      <c r="I705" s="805">
        <v>0</v>
      </c>
    </row>
    <row r="706" spans="1:9">
      <c r="A706" s="806" t="s">
        <v>2479</v>
      </c>
      <c r="B706" s="1401" t="s">
        <v>729</v>
      </c>
      <c r="C706" s="1402"/>
      <c r="D706" s="1402"/>
      <c r="E706" s="804">
        <v>8208984808</v>
      </c>
      <c r="F706" s="804">
        <v>0</v>
      </c>
      <c r="G706" s="804">
        <v>8208783065</v>
      </c>
      <c r="H706" s="804">
        <v>60522</v>
      </c>
      <c r="I706" s="805">
        <v>141221</v>
      </c>
    </row>
    <row r="707" spans="1:9">
      <c r="A707" s="806" t="s">
        <v>2479</v>
      </c>
      <c r="B707" s="806" t="s">
        <v>729</v>
      </c>
      <c r="C707" s="1401" t="s">
        <v>438</v>
      </c>
      <c r="D707" s="1402"/>
      <c r="E707" s="804">
        <v>1700000</v>
      </c>
      <c r="F707" s="804">
        <v>0</v>
      </c>
      <c r="G707" s="804">
        <v>1700000</v>
      </c>
      <c r="H707" s="804">
        <v>0</v>
      </c>
      <c r="I707" s="805">
        <v>0</v>
      </c>
    </row>
    <row r="708" spans="1:9">
      <c r="A708" s="806" t="s">
        <v>2479</v>
      </c>
      <c r="B708" s="806" t="s">
        <v>729</v>
      </c>
      <c r="C708" s="806" t="s">
        <v>438</v>
      </c>
      <c r="D708" s="807" t="s">
        <v>439</v>
      </c>
      <c r="E708" s="804">
        <v>1700000</v>
      </c>
      <c r="F708" s="804">
        <v>0</v>
      </c>
      <c r="G708" s="804">
        <v>1700000</v>
      </c>
      <c r="H708" s="804">
        <v>0</v>
      </c>
      <c r="I708" s="805">
        <v>0</v>
      </c>
    </row>
    <row r="709" spans="1:9">
      <c r="A709" s="806" t="s">
        <v>2479</v>
      </c>
      <c r="B709" s="806" t="s">
        <v>729</v>
      </c>
      <c r="C709" s="1401" t="s">
        <v>258</v>
      </c>
      <c r="D709" s="1402"/>
      <c r="E709" s="804">
        <v>24893750</v>
      </c>
      <c r="F709" s="804">
        <v>0</v>
      </c>
      <c r="G709" s="804">
        <v>24893750</v>
      </c>
      <c r="H709" s="804">
        <v>0</v>
      </c>
      <c r="I709" s="805">
        <v>0</v>
      </c>
    </row>
    <row r="710" spans="1:9">
      <c r="A710" s="806" t="s">
        <v>2479</v>
      </c>
      <c r="B710" s="806" t="s">
        <v>729</v>
      </c>
      <c r="C710" s="806" t="s">
        <v>258</v>
      </c>
      <c r="D710" s="807" t="s">
        <v>423</v>
      </c>
      <c r="E710" s="804">
        <v>24893750</v>
      </c>
      <c r="F710" s="804">
        <v>0</v>
      </c>
      <c r="G710" s="804">
        <v>24893750</v>
      </c>
      <c r="H710" s="804">
        <v>0</v>
      </c>
      <c r="I710" s="805">
        <v>0</v>
      </c>
    </row>
    <row r="711" spans="1:9">
      <c r="A711" s="806" t="s">
        <v>2479</v>
      </c>
      <c r="B711" s="806" t="s">
        <v>729</v>
      </c>
      <c r="C711" s="1401" t="s">
        <v>427</v>
      </c>
      <c r="D711" s="1402"/>
      <c r="E711" s="804">
        <v>201743</v>
      </c>
      <c r="F711" s="804">
        <v>0</v>
      </c>
      <c r="G711" s="804">
        <v>0</v>
      </c>
      <c r="H711" s="804">
        <v>60522</v>
      </c>
      <c r="I711" s="805">
        <v>141221</v>
      </c>
    </row>
    <row r="712" spans="1:9">
      <c r="A712" s="806" t="s">
        <v>2479</v>
      </c>
      <c r="B712" s="806" t="s">
        <v>729</v>
      </c>
      <c r="C712" s="806" t="s">
        <v>427</v>
      </c>
      <c r="D712" s="807" t="s">
        <v>429</v>
      </c>
      <c r="E712" s="804">
        <v>201743</v>
      </c>
      <c r="F712" s="804">
        <v>0</v>
      </c>
      <c r="G712" s="804">
        <v>0</v>
      </c>
      <c r="H712" s="804">
        <v>60522</v>
      </c>
      <c r="I712" s="805">
        <v>141221</v>
      </c>
    </row>
    <row r="713" spans="1:9">
      <c r="A713" s="806" t="s">
        <v>2479</v>
      </c>
      <c r="B713" s="806" t="s">
        <v>729</v>
      </c>
      <c r="C713" s="1401" t="s">
        <v>430</v>
      </c>
      <c r="D713" s="1402"/>
      <c r="E713" s="804">
        <v>16681477</v>
      </c>
      <c r="F713" s="804">
        <v>0</v>
      </c>
      <c r="G713" s="804">
        <v>16681477</v>
      </c>
      <c r="H713" s="804">
        <v>0</v>
      </c>
      <c r="I713" s="805">
        <v>0</v>
      </c>
    </row>
    <row r="714" spans="1:9">
      <c r="A714" s="806" t="s">
        <v>2479</v>
      </c>
      <c r="B714" s="806" t="s">
        <v>729</v>
      </c>
      <c r="C714" s="806" t="s">
        <v>430</v>
      </c>
      <c r="D714" s="807" t="s">
        <v>432</v>
      </c>
      <c r="E714" s="804">
        <v>16681477</v>
      </c>
      <c r="F714" s="804">
        <v>0</v>
      </c>
      <c r="G714" s="804">
        <v>16681477</v>
      </c>
      <c r="H714" s="804">
        <v>0</v>
      </c>
      <c r="I714" s="805">
        <v>0</v>
      </c>
    </row>
    <row r="715" spans="1:9">
      <c r="A715" s="806" t="s">
        <v>2479</v>
      </c>
      <c r="B715" s="806" t="s">
        <v>729</v>
      </c>
      <c r="C715" s="1401" t="s">
        <v>442</v>
      </c>
      <c r="D715" s="1402"/>
      <c r="E715" s="804">
        <v>33810000</v>
      </c>
      <c r="F715" s="804">
        <v>0</v>
      </c>
      <c r="G715" s="804">
        <v>33810000</v>
      </c>
      <c r="H715" s="804">
        <v>0</v>
      </c>
      <c r="I715" s="805">
        <v>0</v>
      </c>
    </row>
    <row r="716" spans="1:9">
      <c r="A716" s="806" t="s">
        <v>2479</v>
      </c>
      <c r="B716" s="806" t="s">
        <v>729</v>
      </c>
      <c r="C716" s="806" t="s">
        <v>442</v>
      </c>
      <c r="D716" s="807" t="s">
        <v>981</v>
      </c>
      <c r="E716" s="804">
        <v>33810000</v>
      </c>
      <c r="F716" s="804">
        <v>0</v>
      </c>
      <c r="G716" s="804">
        <v>33810000</v>
      </c>
      <c r="H716" s="804">
        <v>0</v>
      </c>
      <c r="I716" s="805">
        <v>0</v>
      </c>
    </row>
    <row r="717" spans="1:9">
      <c r="A717" s="806" t="s">
        <v>2479</v>
      </c>
      <c r="B717" s="806" t="s">
        <v>729</v>
      </c>
      <c r="C717" s="1401" t="s">
        <v>445</v>
      </c>
      <c r="D717" s="1402"/>
      <c r="E717" s="804">
        <v>5000000</v>
      </c>
      <c r="F717" s="804">
        <v>0</v>
      </c>
      <c r="G717" s="804">
        <v>5000000</v>
      </c>
      <c r="H717" s="804">
        <v>0</v>
      </c>
      <c r="I717" s="805">
        <v>0</v>
      </c>
    </row>
    <row r="718" spans="1:9">
      <c r="A718" s="806" t="s">
        <v>2479</v>
      </c>
      <c r="B718" s="806" t="s">
        <v>729</v>
      </c>
      <c r="C718" s="806" t="s">
        <v>445</v>
      </c>
      <c r="D718" s="807" t="s">
        <v>746</v>
      </c>
      <c r="E718" s="804">
        <v>5000000</v>
      </c>
      <c r="F718" s="804">
        <v>0</v>
      </c>
      <c r="G718" s="804">
        <v>5000000</v>
      </c>
      <c r="H718" s="804">
        <v>0</v>
      </c>
      <c r="I718" s="805">
        <v>0</v>
      </c>
    </row>
    <row r="719" spans="1:9">
      <c r="A719" s="806" t="s">
        <v>2479</v>
      </c>
      <c r="B719" s="806" t="s">
        <v>729</v>
      </c>
      <c r="C719" s="1401" t="s">
        <v>450</v>
      </c>
      <c r="D719" s="1402"/>
      <c r="E719" s="804">
        <v>69583000</v>
      </c>
      <c r="F719" s="804">
        <v>0</v>
      </c>
      <c r="G719" s="804">
        <v>69583000</v>
      </c>
      <c r="H719" s="804">
        <v>0</v>
      </c>
      <c r="I719" s="805">
        <v>0</v>
      </c>
    </row>
    <row r="720" spans="1:9">
      <c r="A720" s="806" t="s">
        <v>2479</v>
      </c>
      <c r="B720" s="806" t="s">
        <v>729</v>
      </c>
      <c r="C720" s="806" t="s">
        <v>450</v>
      </c>
      <c r="D720" s="807" t="s">
        <v>31</v>
      </c>
      <c r="E720" s="804">
        <v>69583000</v>
      </c>
      <c r="F720" s="804">
        <v>0</v>
      </c>
      <c r="G720" s="804">
        <v>69583000</v>
      </c>
      <c r="H720" s="804">
        <v>0</v>
      </c>
      <c r="I720" s="805">
        <v>0</v>
      </c>
    </row>
    <row r="721" spans="1:9">
      <c r="A721" s="806" t="s">
        <v>2479</v>
      </c>
      <c r="B721" s="806" t="s">
        <v>729</v>
      </c>
      <c r="C721" s="1401" t="s">
        <v>238</v>
      </c>
      <c r="D721" s="1402"/>
      <c r="E721" s="804">
        <v>11500000</v>
      </c>
      <c r="F721" s="804">
        <v>0</v>
      </c>
      <c r="G721" s="804">
        <v>11500000</v>
      </c>
      <c r="H721" s="804">
        <v>0</v>
      </c>
      <c r="I721" s="805">
        <v>0</v>
      </c>
    </row>
    <row r="722" spans="1:9">
      <c r="A722" s="806" t="s">
        <v>2479</v>
      </c>
      <c r="B722" s="806" t="s">
        <v>729</v>
      </c>
      <c r="C722" s="806" t="s">
        <v>238</v>
      </c>
      <c r="D722" s="807" t="s">
        <v>241</v>
      </c>
      <c r="E722" s="804">
        <v>11500000</v>
      </c>
      <c r="F722" s="804">
        <v>0</v>
      </c>
      <c r="G722" s="804">
        <v>11500000</v>
      </c>
      <c r="H722" s="804">
        <v>0</v>
      </c>
      <c r="I722" s="805">
        <v>0</v>
      </c>
    </row>
    <row r="723" spans="1:9">
      <c r="A723" s="806" t="s">
        <v>2479</v>
      </c>
      <c r="B723" s="806" t="s">
        <v>729</v>
      </c>
      <c r="C723" s="1401" t="s">
        <v>436</v>
      </c>
      <c r="D723" s="1402"/>
      <c r="E723" s="804">
        <v>8045614838</v>
      </c>
      <c r="F723" s="804">
        <v>0</v>
      </c>
      <c r="G723" s="804">
        <v>8045614838</v>
      </c>
      <c r="H723" s="804">
        <v>0</v>
      </c>
      <c r="I723" s="805">
        <v>0</v>
      </c>
    </row>
    <row r="724" spans="1:9">
      <c r="A724" s="806" t="s">
        <v>2479</v>
      </c>
      <c r="B724" s="806" t="s">
        <v>729</v>
      </c>
      <c r="C724" s="806" t="s">
        <v>436</v>
      </c>
      <c r="D724" s="807" t="s">
        <v>39</v>
      </c>
      <c r="E724" s="804">
        <v>276548653</v>
      </c>
      <c r="F724" s="804">
        <v>0</v>
      </c>
      <c r="G724" s="804">
        <v>276548653</v>
      </c>
      <c r="H724" s="804">
        <v>0</v>
      </c>
      <c r="I724" s="805">
        <v>0</v>
      </c>
    </row>
    <row r="725" spans="1:9">
      <c r="A725" s="806" t="s">
        <v>2479</v>
      </c>
      <c r="B725" s="806" t="s">
        <v>729</v>
      </c>
      <c r="C725" s="806" t="s">
        <v>436</v>
      </c>
      <c r="D725" s="807" t="s">
        <v>747</v>
      </c>
      <c r="E725" s="804">
        <v>22964000</v>
      </c>
      <c r="F725" s="804">
        <v>0</v>
      </c>
      <c r="G725" s="804">
        <v>22964000</v>
      </c>
      <c r="H725" s="804">
        <v>0</v>
      </c>
      <c r="I725" s="805">
        <v>0</v>
      </c>
    </row>
    <row r="726" spans="1:9">
      <c r="A726" s="806" t="s">
        <v>2479</v>
      </c>
      <c r="B726" s="806" t="s">
        <v>729</v>
      </c>
      <c r="C726" s="806" t="s">
        <v>436</v>
      </c>
      <c r="D726" s="807" t="s">
        <v>748</v>
      </c>
      <c r="E726" s="804">
        <v>443511</v>
      </c>
      <c r="F726" s="804">
        <v>0</v>
      </c>
      <c r="G726" s="804">
        <v>443511</v>
      </c>
      <c r="H726" s="804">
        <v>0</v>
      </c>
      <c r="I726" s="805">
        <v>0</v>
      </c>
    </row>
    <row r="727" spans="1:9">
      <c r="A727" s="806" t="s">
        <v>2479</v>
      </c>
      <c r="B727" s="806" t="s">
        <v>729</v>
      </c>
      <c r="C727" s="806" t="s">
        <v>436</v>
      </c>
      <c r="D727" s="807" t="s">
        <v>749</v>
      </c>
      <c r="E727" s="804">
        <v>175219</v>
      </c>
      <c r="F727" s="804">
        <v>0</v>
      </c>
      <c r="G727" s="804">
        <v>175219</v>
      </c>
      <c r="H727" s="804">
        <v>0</v>
      </c>
      <c r="I727" s="805">
        <v>0</v>
      </c>
    </row>
    <row r="728" spans="1:9">
      <c r="A728" s="806" t="s">
        <v>2479</v>
      </c>
      <c r="B728" s="806" t="s">
        <v>729</v>
      </c>
      <c r="C728" s="806" t="s">
        <v>436</v>
      </c>
      <c r="D728" s="807" t="s">
        <v>735</v>
      </c>
      <c r="E728" s="804">
        <v>960900</v>
      </c>
      <c r="F728" s="804">
        <v>0</v>
      </c>
      <c r="G728" s="804">
        <v>960900</v>
      </c>
      <c r="H728" s="804">
        <v>0</v>
      </c>
      <c r="I728" s="805">
        <v>0</v>
      </c>
    </row>
    <row r="729" spans="1:9">
      <c r="A729" s="806" t="s">
        <v>2479</v>
      </c>
      <c r="B729" s="806" t="s">
        <v>729</v>
      </c>
      <c r="C729" s="806" t="s">
        <v>436</v>
      </c>
      <c r="D729" s="807" t="s">
        <v>40</v>
      </c>
      <c r="E729" s="804">
        <v>7744522555</v>
      </c>
      <c r="F729" s="804">
        <v>0</v>
      </c>
      <c r="G729" s="804">
        <v>7744522555</v>
      </c>
      <c r="H729" s="804">
        <v>0</v>
      </c>
      <c r="I729" s="805">
        <v>0</v>
      </c>
    </row>
    <row r="730" spans="1:9">
      <c r="A730" s="806" t="s">
        <v>2479</v>
      </c>
      <c r="B730" s="1401" t="s">
        <v>914</v>
      </c>
      <c r="C730" s="1402"/>
      <c r="D730" s="1402"/>
      <c r="E730" s="804">
        <v>5111603275</v>
      </c>
      <c r="F730" s="804">
        <v>0</v>
      </c>
      <c r="G730" s="804">
        <v>5103536108</v>
      </c>
      <c r="H730" s="804">
        <v>7753567</v>
      </c>
      <c r="I730" s="805">
        <v>313600</v>
      </c>
    </row>
    <row r="731" spans="1:9">
      <c r="A731" s="806" t="s">
        <v>2479</v>
      </c>
      <c r="B731" s="806" t="s">
        <v>914</v>
      </c>
      <c r="C731" s="1401" t="s">
        <v>438</v>
      </c>
      <c r="D731" s="1402"/>
      <c r="E731" s="804">
        <v>287766</v>
      </c>
      <c r="F731" s="804">
        <v>0</v>
      </c>
      <c r="G731" s="804">
        <v>287766</v>
      </c>
      <c r="H731" s="804">
        <v>0</v>
      </c>
      <c r="I731" s="805">
        <v>0</v>
      </c>
    </row>
    <row r="732" spans="1:9">
      <c r="A732" s="806" t="s">
        <v>2479</v>
      </c>
      <c r="B732" s="806" t="s">
        <v>914</v>
      </c>
      <c r="C732" s="806" t="s">
        <v>438</v>
      </c>
      <c r="D732" s="807" t="s">
        <v>439</v>
      </c>
      <c r="E732" s="804">
        <v>287766</v>
      </c>
      <c r="F732" s="804">
        <v>0</v>
      </c>
      <c r="G732" s="804">
        <v>287766</v>
      </c>
      <c r="H732" s="804">
        <v>0</v>
      </c>
      <c r="I732" s="805">
        <v>0</v>
      </c>
    </row>
    <row r="733" spans="1:9">
      <c r="A733" s="806" t="s">
        <v>2479</v>
      </c>
      <c r="B733" s="806" t="s">
        <v>914</v>
      </c>
      <c r="C733" s="1401" t="s">
        <v>258</v>
      </c>
      <c r="D733" s="1402"/>
      <c r="E733" s="804">
        <v>754267618</v>
      </c>
      <c r="F733" s="804">
        <v>0</v>
      </c>
      <c r="G733" s="804">
        <v>754267618</v>
      </c>
      <c r="H733" s="804">
        <v>0</v>
      </c>
      <c r="I733" s="805">
        <v>0</v>
      </c>
    </row>
    <row r="734" spans="1:9">
      <c r="A734" s="806" t="s">
        <v>2479</v>
      </c>
      <c r="B734" s="806" t="s">
        <v>914</v>
      </c>
      <c r="C734" s="806" t="s">
        <v>258</v>
      </c>
      <c r="D734" s="807" t="s">
        <v>423</v>
      </c>
      <c r="E734" s="804">
        <v>754267618</v>
      </c>
      <c r="F734" s="804">
        <v>0</v>
      </c>
      <c r="G734" s="804">
        <v>754267618</v>
      </c>
      <c r="H734" s="804">
        <v>0</v>
      </c>
      <c r="I734" s="805">
        <v>0</v>
      </c>
    </row>
    <row r="735" spans="1:9">
      <c r="A735" s="806" t="s">
        <v>2479</v>
      </c>
      <c r="B735" s="806" t="s">
        <v>914</v>
      </c>
      <c r="C735" s="1401" t="s">
        <v>427</v>
      </c>
      <c r="D735" s="1402"/>
      <c r="E735" s="804">
        <v>448000</v>
      </c>
      <c r="F735" s="804">
        <v>0</v>
      </c>
      <c r="G735" s="804">
        <v>0</v>
      </c>
      <c r="H735" s="804">
        <v>134400</v>
      </c>
      <c r="I735" s="805">
        <v>313600</v>
      </c>
    </row>
    <row r="736" spans="1:9">
      <c r="A736" s="806" t="s">
        <v>2479</v>
      </c>
      <c r="B736" s="806" t="s">
        <v>914</v>
      </c>
      <c r="C736" s="806" t="s">
        <v>427</v>
      </c>
      <c r="D736" s="807" t="s">
        <v>429</v>
      </c>
      <c r="E736" s="804">
        <v>448000</v>
      </c>
      <c r="F736" s="804">
        <v>0</v>
      </c>
      <c r="G736" s="804">
        <v>0</v>
      </c>
      <c r="H736" s="804">
        <v>134400</v>
      </c>
      <c r="I736" s="805">
        <v>313600</v>
      </c>
    </row>
    <row r="737" spans="1:9">
      <c r="A737" s="806" t="s">
        <v>2479</v>
      </c>
      <c r="B737" s="806" t="s">
        <v>914</v>
      </c>
      <c r="C737" s="1401" t="s">
        <v>430</v>
      </c>
      <c r="D737" s="1402"/>
      <c r="E737" s="804">
        <v>1073404425</v>
      </c>
      <c r="F737" s="804">
        <v>0</v>
      </c>
      <c r="G737" s="804">
        <v>1073404425</v>
      </c>
      <c r="H737" s="804">
        <v>0</v>
      </c>
      <c r="I737" s="805">
        <v>0</v>
      </c>
    </row>
    <row r="738" spans="1:9">
      <c r="A738" s="806" t="s">
        <v>2479</v>
      </c>
      <c r="B738" s="806" t="s">
        <v>914</v>
      </c>
      <c r="C738" s="806" t="s">
        <v>430</v>
      </c>
      <c r="D738" s="807" t="s">
        <v>432</v>
      </c>
      <c r="E738" s="804">
        <v>1073404425</v>
      </c>
      <c r="F738" s="804">
        <v>0</v>
      </c>
      <c r="G738" s="804">
        <v>1073404425</v>
      </c>
      <c r="H738" s="804">
        <v>0</v>
      </c>
      <c r="I738" s="805">
        <v>0</v>
      </c>
    </row>
    <row r="739" spans="1:9">
      <c r="A739" s="806" t="s">
        <v>2479</v>
      </c>
      <c r="B739" s="806" t="s">
        <v>914</v>
      </c>
      <c r="C739" s="1401" t="s">
        <v>982</v>
      </c>
      <c r="D739" s="1402"/>
      <c r="E739" s="804">
        <v>3174227250</v>
      </c>
      <c r="F739" s="804">
        <v>0</v>
      </c>
      <c r="G739" s="804">
        <v>3174227250</v>
      </c>
      <c r="H739" s="804">
        <v>0</v>
      </c>
      <c r="I739" s="805">
        <v>0</v>
      </c>
    </row>
    <row r="740" spans="1:9">
      <c r="A740" s="806" t="s">
        <v>2479</v>
      </c>
      <c r="B740" s="806" t="s">
        <v>914</v>
      </c>
      <c r="C740" s="806" t="s">
        <v>982</v>
      </c>
      <c r="D740" s="807" t="s">
        <v>983</v>
      </c>
      <c r="E740" s="804">
        <v>3155727250</v>
      </c>
      <c r="F740" s="804">
        <v>0</v>
      </c>
      <c r="G740" s="804">
        <v>3155727250</v>
      </c>
      <c r="H740" s="804">
        <v>0</v>
      </c>
      <c r="I740" s="805">
        <v>0</v>
      </c>
    </row>
    <row r="741" spans="1:9">
      <c r="A741" s="806" t="s">
        <v>2479</v>
      </c>
      <c r="B741" s="806" t="s">
        <v>914</v>
      </c>
      <c r="C741" s="806" t="s">
        <v>982</v>
      </c>
      <c r="D741" s="807" t="s">
        <v>1575</v>
      </c>
      <c r="E741" s="804">
        <v>18500000</v>
      </c>
      <c r="F741" s="804">
        <v>0</v>
      </c>
      <c r="G741" s="804">
        <v>18500000</v>
      </c>
      <c r="H741" s="804">
        <v>0</v>
      </c>
      <c r="I741" s="805">
        <v>0</v>
      </c>
    </row>
    <row r="742" spans="1:9">
      <c r="A742" s="806" t="s">
        <v>2479</v>
      </c>
      <c r="B742" s="806" t="s">
        <v>914</v>
      </c>
      <c r="C742" s="1401" t="s">
        <v>445</v>
      </c>
      <c r="D742" s="1402"/>
      <c r="E742" s="804">
        <v>3000000</v>
      </c>
      <c r="F742" s="804">
        <v>0</v>
      </c>
      <c r="G742" s="804">
        <v>3000000</v>
      </c>
      <c r="H742" s="804">
        <v>0</v>
      </c>
      <c r="I742" s="805">
        <v>0</v>
      </c>
    </row>
    <row r="743" spans="1:9">
      <c r="A743" s="806" t="s">
        <v>2479</v>
      </c>
      <c r="B743" s="806" t="s">
        <v>914</v>
      </c>
      <c r="C743" s="806" t="s">
        <v>445</v>
      </c>
      <c r="D743" s="807" t="s">
        <v>746</v>
      </c>
      <c r="E743" s="804">
        <v>3000000</v>
      </c>
      <c r="F743" s="804">
        <v>0</v>
      </c>
      <c r="G743" s="804">
        <v>3000000</v>
      </c>
      <c r="H743" s="804">
        <v>0</v>
      </c>
      <c r="I743" s="805">
        <v>0</v>
      </c>
    </row>
    <row r="744" spans="1:9">
      <c r="A744" s="806" t="s">
        <v>2479</v>
      </c>
      <c r="B744" s="806" t="s">
        <v>914</v>
      </c>
      <c r="C744" s="1401" t="s">
        <v>248</v>
      </c>
      <c r="D744" s="1402"/>
      <c r="E744" s="804">
        <v>15186333</v>
      </c>
      <c r="F744" s="804">
        <v>0</v>
      </c>
      <c r="G744" s="804">
        <v>7593166</v>
      </c>
      <c r="H744" s="804">
        <v>7593167</v>
      </c>
      <c r="I744" s="805">
        <v>0</v>
      </c>
    </row>
    <row r="745" spans="1:9">
      <c r="A745" s="806" t="s">
        <v>2479</v>
      </c>
      <c r="B745" s="806" t="s">
        <v>914</v>
      </c>
      <c r="C745" s="806" t="s">
        <v>248</v>
      </c>
      <c r="D745" s="807" t="s">
        <v>249</v>
      </c>
      <c r="E745" s="804">
        <v>15186333</v>
      </c>
      <c r="F745" s="804">
        <v>0</v>
      </c>
      <c r="G745" s="804">
        <v>7593166</v>
      </c>
      <c r="H745" s="804">
        <v>7593167</v>
      </c>
      <c r="I745" s="805">
        <v>0</v>
      </c>
    </row>
    <row r="746" spans="1:9">
      <c r="A746" s="806" t="s">
        <v>2479</v>
      </c>
      <c r="B746" s="806" t="s">
        <v>914</v>
      </c>
      <c r="C746" s="1401" t="s">
        <v>238</v>
      </c>
      <c r="D746" s="1402"/>
      <c r="E746" s="804">
        <v>8000000</v>
      </c>
      <c r="F746" s="804">
        <v>0</v>
      </c>
      <c r="G746" s="804">
        <v>8000000</v>
      </c>
      <c r="H746" s="804">
        <v>0</v>
      </c>
      <c r="I746" s="805">
        <v>0</v>
      </c>
    </row>
    <row r="747" spans="1:9">
      <c r="A747" s="806" t="s">
        <v>2479</v>
      </c>
      <c r="B747" s="806" t="s">
        <v>914</v>
      </c>
      <c r="C747" s="806" t="s">
        <v>238</v>
      </c>
      <c r="D747" s="807" t="s">
        <v>974</v>
      </c>
      <c r="E747" s="804">
        <v>8000000</v>
      </c>
      <c r="F747" s="804">
        <v>0</v>
      </c>
      <c r="G747" s="804">
        <v>8000000</v>
      </c>
      <c r="H747" s="804">
        <v>0</v>
      </c>
      <c r="I747" s="805">
        <v>0</v>
      </c>
    </row>
    <row r="748" spans="1:9">
      <c r="A748" s="806" t="s">
        <v>2479</v>
      </c>
      <c r="B748" s="806" t="s">
        <v>914</v>
      </c>
      <c r="C748" s="1401" t="s">
        <v>436</v>
      </c>
      <c r="D748" s="1402"/>
      <c r="E748" s="804">
        <v>82781883</v>
      </c>
      <c r="F748" s="804">
        <v>0</v>
      </c>
      <c r="G748" s="804">
        <v>82755883</v>
      </c>
      <c r="H748" s="804">
        <v>26000</v>
      </c>
      <c r="I748" s="805">
        <v>0</v>
      </c>
    </row>
    <row r="749" spans="1:9">
      <c r="A749" s="806" t="s">
        <v>2479</v>
      </c>
      <c r="B749" s="806" t="s">
        <v>914</v>
      </c>
      <c r="C749" s="806" t="s">
        <v>436</v>
      </c>
      <c r="D749" s="807" t="s">
        <v>753</v>
      </c>
      <c r="E749" s="804">
        <v>27497</v>
      </c>
      <c r="F749" s="804">
        <v>0</v>
      </c>
      <c r="G749" s="804">
        <v>27497</v>
      </c>
      <c r="H749" s="804">
        <v>0</v>
      </c>
      <c r="I749" s="805">
        <v>0</v>
      </c>
    </row>
    <row r="750" spans="1:9">
      <c r="A750" s="806" t="s">
        <v>2479</v>
      </c>
      <c r="B750" s="806" t="s">
        <v>914</v>
      </c>
      <c r="C750" s="806" t="s">
        <v>436</v>
      </c>
      <c r="D750" s="807" t="s">
        <v>748</v>
      </c>
      <c r="E750" s="804">
        <v>7100051</v>
      </c>
      <c r="F750" s="804">
        <v>0</v>
      </c>
      <c r="G750" s="804">
        <v>7100051</v>
      </c>
      <c r="H750" s="804">
        <v>0</v>
      </c>
      <c r="I750" s="805">
        <v>0</v>
      </c>
    </row>
    <row r="751" spans="1:9">
      <c r="A751" s="806" t="s">
        <v>2479</v>
      </c>
      <c r="B751" s="806" t="s">
        <v>914</v>
      </c>
      <c r="C751" s="806" t="s">
        <v>436</v>
      </c>
      <c r="D751" s="807" t="s">
        <v>749</v>
      </c>
      <c r="E751" s="804">
        <v>34543589</v>
      </c>
      <c r="F751" s="804">
        <v>0</v>
      </c>
      <c r="G751" s="804">
        <v>34543589</v>
      </c>
      <c r="H751" s="804">
        <v>0</v>
      </c>
      <c r="I751" s="805">
        <v>0</v>
      </c>
    </row>
    <row r="752" spans="1:9">
      <c r="A752" s="806" t="s">
        <v>2479</v>
      </c>
      <c r="B752" s="806" t="s">
        <v>914</v>
      </c>
      <c r="C752" s="806" t="s">
        <v>436</v>
      </c>
      <c r="D752" s="807" t="s">
        <v>735</v>
      </c>
      <c r="E752" s="804">
        <v>41110746</v>
      </c>
      <c r="F752" s="804">
        <v>0</v>
      </c>
      <c r="G752" s="804">
        <v>41084746</v>
      </c>
      <c r="H752" s="804">
        <v>26000</v>
      </c>
      <c r="I752" s="805">
        <v>0</v>
      </c>
    </row>
    <row r="753" spans="1:9">
      <c r="A753" s="806" t="s">
        <v>2479</v>
      </c>
      <c r="B753" s="1401" t="s">
        <v>254</v>
      </c>
      <c r="C753" s="1402"/>
      <c r="D753" s="1402"/>
      <c r="E753" s="804">
        <v>8568260260</v>
      </c>
      <c r="F753" s="804">
        <v>7449469</v>
      </c>
      <c r="G753" s="804">
        <v>8011990421</v>
      </c>
      <c r="H753" s="804">
        <v>219457383</v>
      </c>
      <c r="I753" s="805">
        <v>329362987</v>
      </c>
    </row>
    <row r="754" spans="1:9">
      <c r="A754" s="806" t="s">
        <v>2479</v>
      </c>
      <c r="B754" s="806" t="s">
        <v>254</v>
      </c>
      <c r="C754" s="1401" t="s">
        <v>258</v>
      </c>
      <c r="D754" s="1402"/>
      <c r="E754" s="804">
        <v>1063604197</v>
      </c>
      <c r="F754" s="804">
        <v>0</v>
      </c>
      <c r="G754" s="804">
        <v>1063604197</v>
      </c>
      <c r="H754" s="804">
        <v>0</v>
      </c>
      <c r="I754" s="805">
        <v>0</v>
      </c>
    </row>
    <row r="755" spans="1:9">
      <c r="A755" s="806" t="s">
        <v>2479</v>
      </c>
      <c r="B755" s="806" t="s">
        <v>254</v>
      </c>
      <c r="C755" s="806" t="s">
        <v>258</v>
      </c>
      <c r="D755" s="807" t="s">
        <v>423</v>
      </c>
      <c r="E755" s="804">
        <v>1063604197</v>
      </c>
      <c r="F755" s="804">
        <v>0</v>
      </c>
      <c r="G755" s="804">
        <v>1063604197</v>
      </c>
      <c r="H755" s="804">
        <v>0</v>
      </c>
      <c r="I755" s="805">
        <v>0</v>
      </c>
    </row>
    <row r="756" spans="1:9">
      <c r="A756" s="806" t="s">
        <v>2479</v>
      </c>
      <c r="B756" s="806" t="s">
        <v>254</v>
      </c>
      <c r="C756" s="1401" t="s">
        <v>256</v>
      </c>
      <c r="D756" s="1402"/>
      <c r="E756" s="804">
        <v>658725958</v>
      </c>
      <c r="F756" s="804">
        <v>0</v>
      </c>
      <c r="G756" s="804">
        <v>109905588</v>
      </c>
      <c r="H756" s="804">
        <v>219457383</v>
      </c>
      <c r="I756" s="805">
        <v>329362987</v>
      </c>
    </row>
    <row r="757" spans="1:9">
      <c r="A757" s="806" t="s">
        <v>2479</v>
      </c>
      <c r="B757" s="806" t="s">
        <v>254</v>
      </c>
      <c r="C757" s="806" t="s">
        <v>256</v>
      </c>
      <c r="D757" s="807" t="s">
        <v>730</v>
      </c>
      <c r="E757" s="804">
        <v>597852551</v>
      </c>
      <c r="F757" s="804">
        <v>0</v>
      </c>
      <c r="G757" s="804">
        <v>99570508</v>
      </c>
      <c r="H757" s="804">
        <v>199355762</v>
      </c>
      <c r="I757" s="805">
        <v>298926281</v>
      </c>
    </row>
    <row r="758" spans="1:9">
      <c r="A758" s="806" t="s">
        <v>2479</v>
      </c>
      <c r="B758" s="806" t="s">
        <v>254</v>
      </c>
      <c r="C758" s="806" t="s">
        <v>256</v>
      </c>
      <c r="D758" s="807" t="s">
        <v>1571</v>
      </c>
      <c r="E758" s="804">
        <v>60873407</v>
      </c>
      <c r="F758" s="804">
        <v>0</v>
      </c>
      <c r="G758" s="804">
        <v>10335080</v>
      </c>
      <c r="H758" s="804">
        <v>20101621</v>
      </c>
      <c r="I758" s="805">
        <v>30436706</v>
      </c>
    </row>
    <row r="759" spans="1:9">
      <c r="A759" s="806" t="s">
        <v>2479</v>
      </c>
      <c r="B759" s="806" t="s">
        <v>254</v>
      </c>
      <c r="C759" s="1401" t="s">
        <v>430</v>
      </c>
      <c r="D759" s="1402"/>
      <c r="E759" s="804">
        <v>2459706016</v>
      </c>
      <c r="F759" s="804">
        <v>0</v>
      </c>
      <c r="G759" s="804">
        <v>2459706016</v>
      </c>
      <c r="H759" s="804">
        <v>0</v>
      </c>
      <c r="I759" s="805">
        <v>0</v>
      </c>
    </row>
    <row r="760" spans="1:9">
      <c r="A760" s="806" t="s">
        <v>2479</v>
      </c>
      <c r="B760" s="806" t="s">
        <v>254</v>
      </c>
      <c r="C760" s="806" t="s">
        <v>430</v>
      </c>
      <c r="D760" s="807" t="s">
        <v>432</v>
      </c>
      <c r="E760" s="804">
        <v>2459706016</v>
      </c>
      <c r="F760" s="804">
        <v>0</v>
      </c>
      <c r="G760" s="804">
        <v>2459706016</v>
      </c>
      <c r="H760" s="804">
        <v>0</v>
      </c>
      <c r="I760" s="805">
        <v>0</v>
      </c>
    </row>
    <row r="761" spans="1:9">
      <c r="A761" s="806" t="s">
        <v>2479</v>
      </c>
      <c r="B761" s="806" t="s">
        <v>254</v>
      </c>
      <c r="C761" s="1401" t="s">
        <v>433</v>
      </c>
      <c r="D761" s="1402"/>
      <c r="E761" s="804">
        <v>850573140</v>
      </c>
      <c r="F761" s="804">
        <v>0</v>
      </c>
      <c r="G761" s="804">
        <v>850573140</v>
      </c>
      <c r="H761" s="804">
        <v>0</v>
      </c>
      <c r="I761" s="805">
        <v>0</v>
      </c>
    </row>
    <row r="762" spans="1:9">
      <c r="A762" s="806" t="s">
        <v>2479</v>
      </c>
      <c r="B762" s="806" t="s">
        <v>254</v>
      </c>
      <c r="C762" s="806" t="s">
        <v>433</v>
      </c>
      <c r="D762" s="807" t="s">
        <v>1010</v>
      </c>
      <c r="E762" s="804">
        <v>292654340</v>
      </c>
      <c r="F762" s="804">
        <v>0</v>
      </c>
      <c r="G762" s="804">
        <v>292654340</v>
      </c>
      <c r="H762" s="804">
        <v>0</v>
      </c>
      <c r="I762" s="805">
        <v>0</v>
      </c>
    </row>
    <row r="763" spans="1:9">
      <c r="A763" s="806" t="s">
        <v>2479</v>
      </c>
      <c r="B763" s="806" t="s">
        <v>254</v>
      </c>
      <c r="C763" s="806" t="s">
        <v>433</v>
      </c>
      <c r="D763" s="807" t="s">
        <v>985</v>
      </c>
      <c r="E763" s="804">
        <v>405420000</v>
      </c>
      <c r="F763" s="804">
        <v>0</v>
      </c>
      <c r="G763" s="804">
        <v>405420000</v>
      </c>
      <c r="H763" s="804">
        <v>0</v>
      </c>
      <c r="I763" s="805">
        <v>0</v>
      </c>
    </row>
    <row r="764" spans="1:9">
      <c r="A764" s="806" t="s">
        <v>2479</v>
      </c>
      <c r="B764" s="806" t="s">
        <v>254</v>
      </c>
      <c r="C764" s="806" t="s">
        <v>433</v>
      </c>
      <c r="D764" s="807" t="s">
        <v>1582</v>
      </c>
      <c r="E764" s="804">
        <v>9000000</v>
      </c>
      <c r="F764" s="804">
        <v>0</v>
      </c>
      <c r="G764" s="804">
        <v>9000000</v>
      </c>
      <c r="H764" s="804">
        <v>0</v>
      </c>
      <c r="I764" s="805">
        <v>0</v>
      </c>
    </row>
    <row r="765" spans="1:9">
      <c r="A765" s="806" t="s">
        <v>2479</v>
      </c>
      <c r="B765" s="806" t="s">
        <v>254</v>
      </c>
      <c r="C765" s="806" t="s">
        <v>433</v>
      </c>
      <c r="D765" s="807" t="s">
        <v>1583</v>
      </c>
      <c r="E765" s="804">
        <v>5900000</v>
      </c>
      <c r="F765" s="804">
        <v>0</v>
      </c>
      <c r="G765" s="804">
        <v>5900000</v>
      </c>
      <c r="H765" s="804">
        <v>0</v>
      </c>
      <c r="I765" s="805">
        <v>0</v>
      </c>
    </row>
    <row r="766" spans="1:9">
      <c r="A766" s="806" t="s">
        <v>2479</v>
      </c>
      <c r="B766" s="806" t="s">
        <v>254</v>
      </c>
      <c r="C766" s="806" t="s">
        <v>433</v>
      </c>
      <c r="D766" s="807" t="s">
        <v>986</v>
      </c>
      <c r="E766" s="804">
        <v>26250000</v>
      </c>
      <c r="F766" s="804">
        <v>0</v>
      </c>
      <c r="G766" s="804">
        <v>26250000</v>
      </c>
      <c r="H766" s="804">
        <v>0</v>
      </c>
      <c r="I766" s="805">
        <v>0</v>
      </c>
    </row>
    <row r="767" spans="1:9">
      <c r="A767" s="806" t="s">
        <v>2479</v>
      </c>
      <c r="B767" s="806" t="s">
        <v>254</v>
      </c>
      <c r="C767" s="806" t="s">
        <v>433</v>
      </c>
      <c r="D767" s="807" t="s">
        <v>987</v>
      </c>
      <c r="E767" s="804">
        <v>39420000</v>
      </c>
      <c r="F767" s="804">
        <v>0</v>
      </c>
      <c r="G767" s="804">
        <v>39420000</v>
      </c>
      <c r="H767" s="804">
        <v>0</v>
      </c>
      <c r="I767" s="805">
        <v>0</v>
      </c>
    </row>
    <row r="768" spans="1:9">
      <c r="A768" s="806" t="s">
        <v>2479</v>
      </c>
      <c r="B768" s="806" t="s">
        <v>254</v>
      </c>
      <c r="C768" s="806" t="s">
        <v>433</v>
      </c>
      <c r="D768" s="807" t="s">
        <v>988</v>
      </c>
      <c r="E768" s="804">
        <v>71928800</v>
      </c>
      <c r="F768" s="804">
        <v>0</v>
      </c>
      <c r="G768" s="804">
        <v>71928800</v>
      </c>
      <c r="H768" s="804">
        <v>0</v>
      </c>
      <c r="I768" s="805">
        <v>0</v>
      </c>
    </row>
    <row r="769" spans="1:9">
      <c r="A769" s="806" t="s">
        <v>2479</v>
      </c>
      <c r="B769" s="806" t="s">
        <v>254</v>
      </c>
      <c r="C769" s="1401" t="s">
        <v>242</v>
      </c>
      <c r="D769" s="1402"/>
      <c r="E769" s="804">
        <v>418392000</v>
      </c>
      <c r="F769" s="804">
        <v>0</v>
      </c>
      <c r="G769" s="804">
        <v>418392000</v>
      </c>
      <c r="H769" s="804">
        <v>0</v>
      </c>
      <c r="I769" s="805">
        <v>0</v>
      </c>
    </row>
    <row r="770" spans="1:9">
      <c r="A770" s="806" t="s">
        <v>2479</v>
      </c>
      <c r="B770" s="806" t="s">
        <v>254</v>
      </c>
      <c r="C770" s="806" t="s">
        <v>242</v>
      </c>
      <c r="D770" s="807" t="s">
        <v>1012</v>
      </c>
      <c r="E770" s="804">
        <v>418392000</v>
      </c>
      <c r="F770" s="804">
        <v>0</v>
      </c>
      <c r="G770" s="804">
        <v>418392000</v>
      </c>
      <c r="H770" s="804">
        <v>0</v>
      </c>
      <c r="I770" s="805">
        <v>0</v>
      </c>
    </row>
    <row r="771" spans="1:9">
      <c r="A771" s="806" t="s">
        <v>2479</v>
      </c>
      <c r="B771" s="806" t="s">
        <v>254</v>
      </c>
      <c r="C771" s="1401" t="s">
        <v>443</v>
      </c>
      <c r="D771" s="1402"/>
      <c r="E771" s="804">
        <v>1710810000</v>
      </c>
      <c r="F771" s="804">
        <v>0</v>
      </c>
      <c r="G771" s="804">
        <v>1710810000</v>
      </c>
      <c r="H771" s="804">
        <v>0</v>
      </c>
      <c r="I771" s="805">
        <v>0</v>
      </c>
    </row>
    <row r="772" spans="1:9">
      <c r="A772" s="806" t="s">
        <v>2479</v>
      </c>
      <c r="B772" s="806" t="s">
        <v>254</v>
      </c>
      <c r="C772" s="806" t="s">
        <v>443</v>
      </c>
      <c r="D772" s="807" t="s">
        <v>989</v>
      </c>
      <c r="E772" s="804">
        <v>1710810000</v>
      </c>
      <c r="F772" s="804">
        <v>0</v>
      </c>
      <c r="G772" s="804">
        <v>1710810000</v>
      </c>
      <c r="H772" s="804">
        <v>0</v>
      </c>
      <c r="I772" s="805">
        <v>0</v>
      </c>
    </row>
    <row r="773" spans="1:9">
      <c r="A773" s="806" t="s">
        <v>2479</v>
      </c>
      <c r="B773" s="806" t="s">
        <v>254</v>
      </c>
      <c r="C773" s="1401" t="s">
        <v>445</v>
      </c>
      <c r="D773" s="1402"/>
      <c r="E773" s="804">
        <v>6000000</v>
      </c>
      <c r="F773" s="804">
        <v>0</v>
      </c>
      <c r="G773" s="804">
        <v>6000000</v>
      </c>
      <c r="H773" s="804">
        <v>0</v>
      </c>
      <c r="I773" s="805">
        <v>0</v>
      </c>
    </row>
    <row r="774" spans="1:9">
      <c r="A774" s="806" t="s">
        <v>2479</v>
      </c>
      <c r="B774" s="806" t="s">
        <v>254</v>
      </c>
      <c r="C774" s="806" t="s">
        <v>445</v>
      </c>
      <c r="D774" s="807" t="s">
        <v>746</v>
      </c>
      <c r="E774" s="804">
        <v>6000000</v>
      </c>
      <c r="F774" s="804">
        <v>0</v>
      </c>
      <c r="G774" s="804">
        <v>6000000</v>
      </c>
      <c r="H774" s="804">
        <v>0</v>
      </c>
      <c r="I774" s="805">
        <v>0</v>
      </c>
    </row>
    <row r="775" spans="1:9">
      <c r="A775" s="806" t="s">
        <v>2479</v>
      </c>
      <c r="B775" s="806" t="s">
        <v>254</v>
      </c>
      <c r="C775" s="1401" t="s">
        <v>238</v>
      </c>
      <c r="D775" s="1402"/>
      <c r="E775" s="804">
        <v>244824452</v>
      </c>
      <c r="F775" s="804">
        <v>7389452</v>
      </c>
      <c r="G775" s="804">
        <v>237435000</v>
      </c>
      <c r="H775" s="804">
        <v>0</v>
      </c>
      <c r="I775" s="805">
        <v>0</v>
      </c>
    </row>
    <row r="776" spans="1:9">
      <c r="A776" s="806" t="s">
        <v>2479</v>
      </c>
      <c r="B776" s="806" t="s">
        <v>254</v>
      </c>
      <c r="C776" s="806" t="s">
        <v>238</v>
      </c>
      <c r="D776" s="807" t="s">
        <v>435</v>
      </c>
      <c r="E776" s="804">
        <v>1107130</v>
      </c>
      <c r="F776" s="804">
        <v>1107130</v>
      </c>
      <c r="G776" s="804">
        <v>0</v>
      </c>
      <c r="H776" s="804">
        <v>0</v>
      </c>
      <c r="I776" s="805">
        <v>0</v>
      </c>
    </row>
    <row r="777" spans="1:9">
      <c r="A777" s="806" t="s">
        <v>2479</v>
      </c>
      <c r="B777" s="806" t="s">
        <v>254</v>
      </c>
      <c r="C777" s="806" t="s">
        <v>238</v>
      </c>
      <c r="D777" s="807" t="s">
        <v>354</v>
      </c>
      <c r="E777" s="804">
        <v>59760000</v>
      </c>
      <c r="F777" s="804">
        <v>6000000</v>
      </c>
      <c r="G777" s="804">
        <v>53760000</v>
      </c>
      <c r="H777" s="804">
        <v>0</v>
      </c>
      <c r="I777" s="805">
        <v>0</v>
      </c>
    </row>
    <row r="778" spans="1:9">
      <c r="A778" s="806" t="s">
        <v>2479</v>
      </c>
      <c r="B778" s="806" t="s">
        <v>254</v>
      </c>
      <c r="C778" s="806" t="s">
        <v>238</v>
      </c>
      <c r="D778" s="807" t="s">
        <v>357</v>
      </c>
      <c r="E778" s="804">
        <v>282322</v>
      </c>
      <c r="F778" s="804">
        <v>282322</v>
      </c>
      <c r="G778" s="804">
        <v>0</v>
      </c>
      <c r="H778" s="804">
        <v>0</v>
      </c>
      <c r="I778" s="805">
        <v>0</v>
      </c>
    </row>
    <row r="779" spans="1:9">
      <c r="A779" s="806" t="s">
        <v>2479</v>
      </c>
      <c r="B779" s="806" t="s">
        <v>254</v>
      </c>
      <c r="C779" s="806" t="s">
        <v>238</v>
      </c>
      <c r="D779" s="807" t="s">
        <v>974</v>
      </c>
      <c r="E779" s="804">
        <v>5000000</v>
      </c>
      <c r="F779" s="804">
        <v>0</v>
      </c>
      <c r="G779" s="804">
        <v>5000000</v>
      </c>
      <c r="H779" s="804">
        <v>0</v>
      </c>
      <c r="I779" s="805">
        <v>0</v>
      </c>
    </row>
    <row r="780" spans="1:9">
      <c r="A780" s="806" t="s">
        <v>2479</v>
      </c>
      <c r="B780" s="806" t="s">
        <v>254</v>
      </c>
      <c r="C780" s="806" t="s">
        <v>238</v>
      </c>
      <c r="D780" s="807" t="s">
        <v>241</v>
      </c>
      <c r="E780" s="804">
        <v>178675000</v>
      </c>
      <c r="F780" s="804">
        <v>0</v>
      </c>
      <c r="G780" s="804">
        <v>178675000</v>
      </c>
      <c r="H780" s="804">
        <v>0</v>
      </c>
      <c r="I780" s="805">
        <v>0</v>
      </c>
    </row>
    <row r="781" spans="1:9">
      <c r="A781" s="806" t="s">
        <v>2479</v>
      </c>
      <c r="B781" s="806" t="s">
        <v>254</v>
      </c>
      <c r="C781" s="1401" t="s">
        <v>436</v>
      </c>
      <c r="D781" s="1402"/>
      <c r="E781" s="804">
        <v>1155624497</v>
      </c>
      <c r="F781" s="804">
        <v>60017</v>
      </c>
      <c r="G781" s="804">
        <v>1155564480</v>
      </c>
      <c r="H781" s="804">
        <v>0</v>
      </c>
      <c r="I781" s="805">
        <v>0</v>
      </c>
    </row>
    <row r="782" spans="1:9">
      <c r="A782" s="806" t="s">
        <v>2479</v>
      </c>
      <c r="B782" s="806" t="s">
        <v>254</v>
      </c>
      <c r="C782" s="806" t="s">
        <v>436</v>
      </c>
      <c r="D782" s="807" t="s">
        <v>747</v>
      </c>
      <c r="E782" s="804">
        <v>673316350</v>
      </c>
      <c r="F782" s="804">
        <v>0</v>
      </c>
      <c r="G782" s="804">
        <v>673316350</v>
      </c>
      <c r="H782" s="804">
        <v>0</v>
      </c>
      <c r="I782" s="805">
        <v>0</v>
      </c>
    </row>
    <row r="783" spans="1:9">
      <c r="A783" s="806" t="s">
        <v>2479</v>
      </c>
      <c r="B783" s="806" t="s">
        <v>254</v>
      </c>
      <c r="C783" s="806" t="s">
        <v>436</v>
      </c>
      <c r="D783" s="807" t="s">
        <v>753</v>
      </c>
      <c r="E783" s="804">
        <v>825427</v>
      </c>
      <c r="F783" s="804">
        <v>0</v>
      </c>
      <c r="G783" s="804">
        <v>825427</v>
      </c>
      <c r="H783" s="804">
        <v>0</v>
      </c>
      <c r="I783" s="805">
        <v>0</v>
      </c>
    </row>
    <row r="784" spans="1:9">
      <c r="A784" s="806" t="s">
        <v>2479</v>
      </c>
      <c r="B784" s="806" t="s">
        <v>254</v>
      </c>
      <c r="C784" s="806" t="s">
        <v>436</v>
      </c>
      <c r="D784" s="807" t="s">
        <v>748</v>
      </c>
      <c r="E784" s="804">
        <v>28005911</v>
      </c>
      <c r="F784" s="804">
        <v>0</v>
      </c>
      <c r="G784" s="804">
        <v>28005911</v>
      </c>
      <c r="H784" s="804">
        <v>0</v>
      </c>
      <c r="I784" s="805">
        <v>0</v>
      </c>
    </row>
    <row r="785" spans="1:9">
      <c r="A785" s="806" t="s">
        <v>2479</v>
      </c>
      <c r="B785" s="806" t="s">
        <v>254</v>
      </c>
      <c r="C785" s="806" t="s">
        <v>436</v>
      </c>
      <c r="D785" s="807" t="s">
        <v>749</v>
      </c>
      <c r="E785" s="804">
        <v>42978085</v>
      </c>
      <c r="F785" s="804">
        <v>0</v>
      </c>
      <c r="G785" s="804">
        <v>42978085</v>
      </c>
      <c r="H785" s="804">
        <v>0</v>
      </c>
      <c r="I785" s="805">
        <v>0</v>
      </c>
    </row>
    <row r="786" spans="1:9">
      <c r="A786" s="806" t="s">
        <v>2479</v>
      </c>
      <c r="B786" s="806" t="s">
        <v>254</v>
      </c>
      <c r="C786" s="806" t="s">
        <v>436</v>
      </c>
      <c r="D786" s="807" t="s">
        <v>2484</v>
      </c>
      <c r="E786" s="804">
        <v>0</v>
      </c>
      <c r="F786" s="804">
        <v>0</v>
      </c>
      <c r="G786" s="804">
        <v>0</v>
      </c>
      <c r="H786" s="804">
        <v>0</v>
      </c>
      <c r="I786" s="805">
        <v>0</v>
      </c>
    </row>
    <row r="787" spans="1:9">
      <c r="A787" s="806" t="s">
        <v>2479</v>
      </c>
      <c r="B787" s="806" t="s">
        <v>254</v>
      </c>
      <c r="C787" s="806" t="s">
        <v>436</v>
      </c>
      <c r="D787" s="807" t="s">
        <v>951</v>
      </c>
      <c r="E787" s="804">
        <v>60017</v>
      </c>
      <c r="F787" s="804">
        <v>60017</v>
      </c>
      <c r="G787" s="804">
        <v>0</v>
      </c>
      <c r="H787" s="804">
        <v>0</v>
      </c>
      <c r="I787" s="805">
        <v>0</v>
      </c>
    </row>
    <row r="788" spans="1:9">
      <c r="A788" s="806" t="s">
        <v>2479</v>
      </c>
      <c r="B788" s="806" t="s">
        <v>254</v>
      </c>
      <c r="C788" s="806" t="s">
        <v>436</v>
      </c>
      <c r="D788" s="807" t="s">
        <v>735</v>
      </c>
      <c r="E788" s="804">
        <v>40438707</v>
      </c>
      <c r="F788" s="804">
        <v>0</v>
      </c>
      <c r="G788" s="804">
        <v>40438707</v>
      </c>
      <c r="H788" s="804">
        <v>0</v>
      </c>
      <c r="I788" s="805">
        <v>0</v>
      </c>
    </row>
    <row r="789" spans="1:9">
      <c r="A789" s="806" t="s">
        <v>2479</v>
      </c>
      <c r="B789" s="806" t="s">
        <v>254</v>
      </c>
      <c r="C789" s="806" t="s">
        <v>436</v>
      </c>
      <c r="D789" s="807" t="s">
        <v>40</v>
      </c>
      <c r="E789" s="804">
        <v>370000000</v>
      </c>
      <c r="F789" s="804">
        <v>0</v>
      </c>
      <c r="G789" s="804">
        <v>370000000</v>
      </c>
      <c r="H789" s="804">
        <v>0</v>
      </c>
      <c r="I789" s="805">
        <v>0</v>
      </c>
    </row>
    <row r="790" spans="1:9">
      <c r="A790" s="806" t="s">
        <v>2479</v>
      </c>
      <c r="B790" s="1401" t="s">
        <v>912</v>
      </c>
      <c r="C790" s="1402"/>
      <c r="D790" s="1402"/>
      <c r="E790" s="804">
        <v>274060568</v>
      </c>
      <c r="F790" s="804">
        <v>0</v>
      </c>
      <c r="G790" s="804">
        <v>274060568</v>
      </c>
      <c r="H790" s="804">
        <v>0</v>
      </c>
      <c r="I790" s="805">
        <v>0</v>
      </c>
    </row>
    <row r="791" spans="1:9">
      <c r="A791" s="806" t="s">
        <v>2479</v>
      </c>
      <c r="B791" s="806" t="s">
        <v>912</v>
      </c>
      <c r="C791" s="1401" t="s">
        <v>258</v>
      </c>
      <c r="D791" s="1402"/>
      <c r="E791" s="804">
        <v>51498839</v>
      </c>
      <c r="F791" s="804">
        <v>0</v>
      </c>
      <c r="G791" s="804">
        <v>51498839</v>
      </c>
      <c r="H791" s="804">
        <v>0</v>
      </c>
      <c r="I791" s="805">
        <v>0</v>
      </c>
    </row>
    <row r="792" spans="1:9">
      <c r="A792" s="806" t="s">
        <v>2479</v>
      </c>
      <c r="B792" s="806" t="s">
        <v>912</v>
      </c>
      <c r="C792" s="806" t="s">
        <v>258</v>
      </c>
      <c r="D792" s="807" t="s">
        <v>423</v>
      </c>
      <c r="E792" s="804">
        <v>51498839</v>
      </c>
      <c r="F792" s="804">
        <v>0</v>
      </c>
      <c r="G792" s="804">
        <v>51498839</v>
      </c>
      <c r="H792" s="804">
        <v>0</v>
      </c>
      <c r="I792" s="805">
        <v>0</v>
      </c>
    </row>
    <row r="793" spans="1:9">
      <c r="A793" s="806" t="s">
        <v>2479</v>
      </c>
      <c r="B793" s="806" t="s">
        <v>912</v>
      </c>
      <c r="C793" s="1401" t="s">
        <v>430</v>
      </c>
      <c r="D793" s="1402"/>
      <c r="E793" s="804">
        <v>65374943</v>
      </c>
      <c r="F793" s="804">
        <v>0</v>
      </c>
      <c r="G793" s="804">
        <v>65374943</v>
      </c>
      <c r="H793" s="804">
        <v>0</v>
      </c>
      <c r="I793" s="805">
        <v>0</v>
      </c>
    </row>
    <row r="794" spans="1:9">
      <c r="A794" s="806" t="s">
        <v>2479</v>
      </c>
      <c r="B794" s="806" t="s">
        <v>912</v>
      </c>
      <c r="C794" s="806" t="s">
        <v>430</v>
      </c>
      <c r="D794" s="807" t="s">
        <v>432</v>
      </c>
      <c r="E794" s="804">
        <v>65374943</v>
      </c>
      <c r="F794" s="804">
        <v>0</v>
      </c>
      <c r="G794" s="804">
        <v>65374943</v>
      </c>
      <c r="H794" s="804">
        <v>0</v>
      </c>
      <c r="I794" s="805">
        <v>0</v>
      </c>
    </row>
    <row r="795" spans="1:9">
      <c r="A795" s="806" t="s">
        <v>2479</v>
      </c>
      <c r="B795" s="806" t="s">
        <v>912</v>
      </c>
      <c r="C795" s="806" t="s">
        <v>430</v>
      </c>
      <c r="D795" s="807" t="s">
        <v>961</v>
      </c>
      <c r="E795" s="804">
        <v>0</v>
      </c>
      <c r="F795" s="804">
        <v>0</v>
      </c>
      <c r="G795" s="804">
        <v>0</v>
      </c>
      <c r="H795" s="804">
        <v>0</v>
      </c>
      <c r="I795" s="805">
        <v>0</v>
      </c>
    </row>
    <row r="796" spans="1:9">
      <c r="A796" s="806" t="s">
        <v>2479</v>
      </c>
      <c r="B796" s="806" t="s">
        <v>912</v>
      </c>
      <c r="C796" s="1401" t="s">
        <v>445</v>
      </c>
      <c r="D796" s="1402"/>
      <c r="E796" s="804">
        <v>53870000</v>
      </c>
      <c r="F796" s="804">
        <v>0</v>
      </c>
      <c r="G796" s="804">
        <v>53870000</v>
      </c>
      <c r="H796" s="804">
        <v>0</v>
      </c>
      <c r="I796" s="805">
        <v>0</v>
      </c>
    </row>
    <row r="797" spans="1:9">
      <c r="A797" s="806" t="s">
        <v>2479</v>
      </c>
      <c r="B797" s="806" t="s">
        <v>912</v>
      </c>
      <c r="C797" s="806" t="s">
        <v>445</v>
      </c>
      <c r="D797" s="807" t="s">
        <v>946</v>
      </c>
      <c r="E797" s="804">
        <v>52870000</v>
      </c>
      <c r="F797" s="804">
        <v>0</v>
      </c>
      <c r="G797" s="804">
        <v>52870000</v>
      </c>
      <c r="H797" s="804">
        <v>0</v>
      </c>
      <c r="I797" s="805">
        <v>0</v>
      </c>
    </row>
    <row r="798" spans="1:9">
      <c r="A798" s="806" t="s">
        <v>2479</v>
      </c>
      <c r="B798" s="806" t="s">
        <v>912</v>
      </c>
      <c r="C798" s="806" t="s">
        <v>445</v>
      </c>
      <c r="D798" s="807" t="s">
        <v>746</v>
      </c>
      <c r="E798" s="804">
        <v>1000000</v>
      </c>
      <c r="F798" s="804">
        <v>0</v>
      </c>
      <c r="G798" s="804">
        <v>1000000</v>
      </c>
      <c r="H798" s="804">
        <v>0</v>
      </c>
      <c r="I798" s="805">
        <v>0</v>
      </c>
    </row>
    <row r="799" spans="1:9">
      <c r="A799" s="806" t="s">
        <v>2479</v>
      </c>
      <c r="B799" s="806" t="s">
        <v>912</v>
      </c>
      <c r="C799" s="1401" t="s">
        <v>238</v>
      </c>
      <c r="D799" s="1402"/>
      <c r="E799" s="804">
        <v>35000000</v>
      </c>
      <c r="F799" s="804">
        <v>0</v>
      </c>
      <c r="G799" s="804">
        <v>35000000</v>
      </c>
      <c r="H799" s="804">
        <v>0</v>
      </c>
      <c r="I799" s="805">
        <v>0</v>
      </c>
    </row>
    <row r="800" spans="1:9">
      <c r="A800" s="806" t="s">
        <v>2479</v>
      </c>
      <c r="B800" s="806" t="s">
        <v>912</v>
      </c>
      <c r="C800" s="806" t="s">
        <v>238</v>
      </c>
      <c r="D800" s="807" t="s">
        <v>241</v>
      </c>
      <c r="E800" s="804">
        <v>35000000</v>
      </c>
      <c r="F800" s="804">
        <v>0</v>
      </c>
      <c r="G800" s="804">
        <v>35000000</v>
      </c>
      <c r="H800" s="804">
        <v>0</v>
      </c>
      <c r="I800" s="805">
        <v>0</v>
      </c>
    </row>
    <row r="801" spans="1:9">
      <c r="A801" s="806" t="s">
        <v>2479</v>
      </c>
      <c r="B801" s="806" t="s">
        <v>912</v>
      </c>
      <c r="C801" s="1401" t="s">
        <v>436</v>
      </c>
      <c r="D801" s="1402"/>
      <c r="E801" s="804">
        <v>68316786</v>
      </c>
      <c r="F801" s="804">
        <v>0</v>
      </c>
      <c r="G801" s="804">
        <v>68316786</v>
      </c>
      <c r="H801" s="804">
        <v>0</v>
      </c>
      <c r="I801" s="805">
        <v>0</v>
      </c>
    </row>
    <row r="802" spans="1:9">
      <c r="A802" s="806" t="s">
        <v>2479</v>
      </c>
      <c r="B802" s="806" t="s">
        <v>912</v>
      </c>
      <c r="C802" s="806" t="s">
        <v>436</v>
      </c>
      <c r="D802" s="807" t="s">
        <v>39</v>
      </c>
      <c r="E802" s="804">
        <v>66780000</v>
      </c>
      <c r="F802" s="804">
        <v>0</v>
      </c>
      <c r="G802" s="804">
        <v>66780000</v>
      </c>
      <c r="H802" s="804">
        <v>0</v>
      </c>
      <c r="I802" s="805">
        <v>0</v>
      </c>
    </row>
    <row r="803" spans="1:9">
      <c r="A803" s="806" t="s">
        <v>2479</v>
      </c>
      <c r="B803" s="806" t="s">
        <v>912</v>
      </c>
      <c r="C803" s="806" t="s">
        <v>436</v>
      </c>
      <c r="D803" s="807" t="s">
        <v>753</v>
      </c>
      <c r="E803" s="804">
        <v>46170</v>
      </c>
      <c r="F803" s="804">
        <v>0</v>
      </c>
      <c r="G803" s="804">
        <v>46170</v>
      </c>
      <c r="H803" s="804">
        <v>0</v>
      </c>
      <c r="I803" s="805">
        <v>0</v>
      </c>
    </row>
    <row r="804" spans="1:9">
      <c r="A804" s="806" t="s">
        <v>2479</v>
      </c>
      <c r="B804" s="806" t="s">
        <v>912</v>
      </c>
      <c r="C804" s="806" t="s">
        <v>436</v>
      </c>
      <c r="D804" s="807" t="s">
        <v>749</v>
      </c>
      <c r="E804" s="804">
        <v>534455</v>
      </c>
      <c r="F804" s="804">
        <v>0</v>
      </c>
      <c r="G804" s="804">
        <v>534455</v>
      </c>
      <c r="H804" s="804">
        <v>0</v>
      </c>
      <c r="I804" s="805">
        <v>0</v>
      </c>
    </row>
    <row r="805" spans="1:9">
      <c r="A805" s="806" t="s">
        <v>2479</v>
      </c>
      <c r="B805" s="806" t="s">
        <v>912</v>
      </c>
      <c r="C805" s="806" t="s">
        <v>436</v>
      </c>
      <c r="D805" s="807" t="s">
        <v>735</v>
      </c>
      <c r="E805" s="804">
        <v>956161</v>
      </c>
      <c r="F805" s="804">
        <v>0</v>
      </c>
      <c r="G805" s="804">
        <v>956161</v>
      </c>
      <c r="H805" s="804">
        <v>0</v>
      </c>
      <c r="I805" s="805">
        <v>0</v>
      </c>
    </row>
    <row r="806" spans="1:9">
      <c r="A806" s="806" t="s">
        <v>2479</v>
      </c>
      <c r="B806" s="1401" t="s">
        <v>1518</v>
      </c>
      <c r="C806" s="1402"/>
      <c r="D806" s="1402"/>
      <c r="E806" s="804">
        <v>32007733</v>
      </c>
      <c r="F806" s="804">
        <v>0</v>
      </c>
      <c r="G806" s="804">
        <v>32007733</v>
      </c>
      <c r="H806" s="804">
        <v>0</v>
      </c>
      <c r="I806" s="805">
        <v>0</v>
      </c>
    </row>
    <row r="807" spans="1:9">
      <c r="A807" s="806" t="s">
        <v>2479</v>
      </c>
      <c r="B807" s="806" t="s">
        <v>1518</v>
      </c>
      <c r="C807" s="1401" t="s">
        <v>982</v>
      </c>
      <c r="D807" s="1402"/>
      <c r="E807" s="804">
        <v>3000000</v>
      </c>
      <c r="F807" s="804">
        <v>0</v>
      </c>
      <c r="G807" s="804">
        <v>3000000</v>
      </c>
      <c r="H807" s="804">
        <v>0</v>
      </c>
      <c r="I807" s="805">
        <v>0</v>
      </c>
    </row>
    <row r="808" spans="1:9">
      <c r="A808" s="806" t="s">
        <v>2479</v>
      </c>
      <c r="B808" s="806" t="s">
        <v>1518</v>
      </c>
      <c r="C808" s="806" t="s">
        <v>982</v>
      </c>
      <c r="D808" s="807" t="s">
        <v>1575</v>
      </c>
      <c r="E808" s="804">
        <v>3000000</v>
      </c>
      <c r="F808" s="804">
        <v>0</v>
      </c>
      <c r="G808" s="804">
        <v>3000000</v>
      </c>
      <c r="H808" s="804">
        <v>0</v>
      </c>
      <c r="I808" s="805">
        <v>0</v>
      </c>
    </row>
    <row r="809" spans="1:9">
      <c r="A809" s="806" t="s">
        <v>2479</v>
      </c>
      <c r="B809" s="806" t="s">
        <v>1518</v>
      </c>
      <c r="C809" s="1401" t="s">
        <v>445</v>
      </c>
      <c r="D809" s="1402"/>
      <c r="E809" s="804">
        <v>18925000</v>
      </c>
      <c r="F809" s="804">
        <v>0</v>
      </c>
      <c r="G809" s="804">
        <v>18925000</v>
      </c>
      <c r="H809" s="804">
        <v>0</v>
      </c>
      <c r="I809" s="805">
        <v>0</v>
      </c>
    </row>
    <row r="810" spans="1:9">
      <c r="A810" s="806" t="s">
        <v>2479</v>
      </c>
      <c r="B810" s="806" t="s">
        <v>1518</v>
      </c>
      <c r="C810" s="806" t="s">
        <v>445</v>
      </c>
      <c r="D810" s="807" t="s">
        <v>946</v>
      </c>
      <c r="E810" s="804">
        <v>18925000</v>
      </c>
      <c r="F810" s="804">
        <v>0</v>
      </c>
      <c r="G810" s="804">
        <v>18925000</v>
      </c>
      <c r="H810" s="804">
        <v>0</v>
      </c>
      <c r="I810" s="805">
        <v>0</v>
      </c>
    </row>
    <row r="811" spans="1:9">
      <c r="A811" s="806" t="s">
        <v>2479</v>
      </c>
      <c r="B811" s="806" t="s">
        <v>1518</v>
      </c>
      <c r="C811" s="1401" t="s">
        <v>238</v>
      </c>
      <c r="D811" s="1402"/>
      <c r="E811" s="804">
        <v>10000000</v>
      </c>
      <c r="F811" s="804">
        <v>0</v>
      </c>
      <c r="G811" s="804">
        <v>10000000</v>
      </c>
      <c r="H811" s="804">
        <v>0</v>
      </c>
      <c r="I811" s="805">
        <v>0</v>
      </c>
    </row>
    <row r="812" spans="1:9">
      <c r="A812" s="806" t="s">
        <v>2479</v>
      </c>
      <c r="B812" s="806" t="s">
        <v>1518</v>
      </c>
      <c r="C812" s="806" t="s">
        <v>238</v>
      </c>
      <c r="D812" s="807" t="s">
        <v>974</v>
      </c>
      <c r="E812" s="804">
        <v>10000000</v>
      </c>
      <c r="F812" s="804">
        <v>0</v>
      </c>
      <c r="G812" s="804">
        <v>10000000</v>
      </c>
      <c r="H812" s="804">
        <v>0</v>
      </c>
      <c r="I812" s="805">
        <v>0</v>
      </c>
    </row>
    <row r="813" spans="1:9">
      <c r="A813" s="806" t="s">
        <v>2479</v>
      </c>
      <c r="B813" s="806" t="s">
        <v>1518</v>
      </c>
      <c r="C813" s="1401" t="s">
        <v>436</v>
      </c>
      <c r="D813" s="1402"/>
      <c r="E813" s="804">
        <v>82733</v>
      </c>
      <c r="F813" s="804">
        <v>0</v>
      </c>
      <c r="G813" s="804">
        <v>82733</v>
      </c>
      <c r="H813" s="804">
        <v>0</v>
      </c>
      <c r="I813" s="805">
        <v>0</v>
      </c>
    </row>
    <row r="814" spans="1:9">
      <c r="A814" s="806" t="s">
        <v>2479</v>
      </c>
      <c r="B814" s="806" t="s">
        <v>1518</v>
      </c>
      <c r="C814" s="806" t="s">
        <v>436</v>
      </c>
      <c r="D814" s="807" t="s">
        <v>735</v>
      </c>
      <c r="E814" s="804">
        <v>82733</v>
      </c>
      <c r="F814" s="804">
        <v>0</v>
      </c>
      <c r="G814" s="804">
        <v>82733</v>
      </c>
      <c r="H814" s="804">
        <v>0</v>
      </c>
      <c r="I814" s="805">
        <v>0</v>
      </c>
    </row>
    <row r="815" spans="1:9">
      <c r="A815" s="806" t="s">
        <v>2479</v>
      </c>
      <c r="B815" s="1401" t="s">
        <v>1461</v>
      </c>
      <c r="C815" s="1402"/>
      <c r="D815" s="1402"/>
      <c r="E815" s="804">
        <v>708676000</v>
      </c>
      <c r="F815" s="804">
        <v>0</v>
      </c>
      <c r="G815" s="804">
        <v>708676000</v>
      </c>
      <c r="H815" s="804">
        <v>0</v>
      </c>
      <c r="I815" s="805">
        <v>0</v>
      </c>
    </row>
    <row r="816" spans="1:9">
      <c r="A816" s="806" t="s">
        <v>2479</v>
      </c>
      <c r="B816" s="806" t="s">
        <v>1461</v>
      </c>
      <c r="C816" s="1401" t="s">
        <v>258</v>
      </c>
      <c r="D816" s="1402"/>
      <c r="E816" s="804">
        <v>32053000</v>
      </c>
      <c r="F816" s="804">
        <v>0</v>
      </c>
      <c r="G816" s="804">
        <v>32053000</v>
      </c>
      <c r="H816" s="804">
        <v>0</v>
      </c>
      <c r="I816" s="805">
        <v>0</v>
      </c>
    </row>
    <row r="817" spans="1:9">
      <c r="A817" s="806" t="s">
        <v>2479</v>
      </c>
      <c r="B817" s="806" t="s">
        <v>1461</v>
      </c>
      <c r="C817" s="806" t="s">
        <v>258</v>
      </c>
      <c r="D817" s="807" t="s">
        <v>423</v>
      </c>
      <c r="E817" s="804">
        <v>32053000</v>
      </c>
      <c r="F817" s="804">
        <v>0</v>
      </c>
      <c r="G817" s="804">
        <v>32053000</v>
      </c>
      <c r="H817" s="804">
        <v>0</v>
      </c>
      <c r="I817" s="805">
        <v>0</v>
      </c>
    </row>
    <row r="818" spans="1:9">
      <c r="A818" s="806" t="s">
        <v>2479</v>
      </c>
      <c r="B818" s="806" t="s">
        <v>1461</v>
      </c>
      <c r="C818" s="1401" t="s">
        <v>430</v>
      </c>
      <c r="D818" s="1402"/>
      <c r="E818" s="804">
        <v>35573000</v>
      </c>
      <c r="F818" s="804">
        <v>0</v>
      </c>
      <c r="G818" s="804">
        <v>35573000</v>
      </c>
      <c r="H818" s="804">
        <v>0</v>
      </c>
      <c r="I818" s="805">
        <v>0</v>
      </c>
    </row>
    <row r="819" spans="1:9">
      <c r="A819" s="806" t="s">
        <v>2479</v>
      </c>
      <c r="B819" s="806" t="s">
        <v>1461</v>
      </c>
      <c r="C819" s="806" t="s">
        <v>430</v>
      </c>
      <c r="D819" s="807" t="s">
        <v>432</v>
      </c>
      <c r="E819" s="804">
        <v>35573000</v>
      </c>
      <c r="F819" s="804">
        <v>0</v>
      </c>
      <c r="G819" s="804">
        <v>35573000</v>
      </c>
      <c r="H819" s="804">
        <v>0</v>
      </c>
      <c r="I819" s="805">
        <v>0</v>
      </c>
    </row>
    <row r="820" spans="1:9">
      <c r="A820" s="806" t="s">
        <v>2479</v>
      </c>
      <c r="B820" s="806" t="s">
        <v>1461</v>
      </c>
      <c r="C820" s="1401" t="s">
        <v>982</v>
      </c>
      <c r="D820" s="1402"/>
      <c r="E820" s="804">
        <v>1764000</v>
      </c>
      <c r="F820" s="804">
        <v>0</v>
      </c>
      <c r="G820" s="804">
        <v>1764000</v>
      </c>
      <c r="H820" s="804">
        <v>0</v>
      </c>
      <c r="I820" s="805">
        <v>0</v>
      </c>
    </row>
    <row r="821" spans="1:9">
      <c r="A821" s="806" t="s">
        <v>2479</v>
      </c>
      <c r="B821" s="806" t="s">
        <v>1461</v>
      </c>
      <c r="C821" s="806" t="s">
        <v>982</v>
      </c>
      <c r="D821" s="807" t="s">
        <v>1584</v>
      </c>
      <c r="E821" s="804">
        <v>1764000</v>
      </c>
      <c r="F821" s="804">
        <v>0</v>
      </c>
      <c r="G821" s="804">
        <v>1764000</v>
      </c>
      <c r="H821" s="804">
        <v>0</v>
      </c>
      <c r="I821" s="805">
        <v>0</v>
      </c>
    </row>
    <row r="822" spans="1:9">
      <c r="A822" s="806" t="s">
        <v>2479</v>
      </c>
      <c r="B822" s="806" t="s">
        <v>1461</v>
      </c>
      <c r="C822" s="1401" t="s">
        <v>445</v>
      </c>
      <c r="D822" s="1402"/>
      <c r="E822" s="804">
        <v>1000000</v>
      </c>
      <c r="F822" s="804">
        <v>0</v>
      </c>
      <c r="G822" s="804">
        <v>1000000</v>
      </c>
      <c r="H822" s="804">
        <v>0</v>
      </c>
      <c r="I822" s="805">
        <v>0</v>
      </c>
    </row>
    <row r="823" spans="1:9">
      <c r="A823" s="806" t="s">
        <v>2479</v>
      </c>
      <c r="B823" s="806" t="s">
        <v>1461</v>
      </c>
      <c r="C823" s="806" t="s">
        <v>445</v>
      </c>
      <c r="D823" s="807" t="s">
        <v>746</v>
      </c>
      <c r="E823" s="804">
        <v>1000000</v>
      </c>
      <c r="F823" s="804">
        <v>0</v>
      </c>
      <c r="G823" s="804">
        <v>1000000</v>
      </c>
      <c r="H823" s="804">
        <v>0</v>
      </c>
      <c r="I823" s="805">
        <v>0</v>
      </c>
    </row>
    <row r="824" spans="1:9">
      <c r="A824" s="806" t="s">
        <v>2479</v>
      </c>
      <c r="B824" s="806" t="s">
        <v>1461</v>
      </c>
      <c r="C824" s="1401" t="s">
        <v>436</v>
      </c>
      <c r="D824" s="1402"/>
      <c r="E824" s="804">
        <v>638286000</v>
      </c>
      <c r="F824" s="804">
        <v>0</v>
      </c>
      <c r="G824" s="804">
        <v>638286000</v>
      </c>
      <c r="H824" s="804">
        <v>0</v>
      </c>
      <c r="I824" s="805">
        <v>0</v>
      </c>
    </row>
    <row r="825" spans="1:9">
      <c r="A825" s="806" t="s">
        <v>2479</v>
      </c>
      <c r="B825" s="806" t="s">
        <v>1461</v>
      </c>
      <c r="C825" s="806" t="s">
        <v>436</v>
      </c>
      <c r="D825" s="807" t="s">
        <v>747</v>
      </c>
      <c r="E825" s="804">
        <v>638286000</v>
      </c>
      <c r="F825" s="804">
        <v>0</v>
      </c>
      <c r="G825" s="804">
        <v>638286000</v>
      </c>
      <c r="H825" s="804">
        <v>0</v>
      </c>
      <c r="I825" s="805">
        <v>0</v>
      </c>
    </row>
    <row r="826" spans="1:9">
      <c r="A826" s="806" t="s">
        <v>2479</v>
      </c>
      <c r="B826" s="1401" t="s">
        <v>910</v>
      </c>
      <c r="C826" s="1402"/>
      <c r="D826" s="1402"/>
      <c r="E826" s="804">
        <v>198470968</v>
      </c>
      <c r="F826" s="804">
        <v>0</v>
      </c>
      <c r="G826" s="804">
        <v>198470968</v>
      </c>
      <c r="H826" s="804">
        <v>0</v>
      </c>
      <c r="I826" s="805">
        <v>0</v>
      </c>
    </row>
    <row r="827" spans="1:9">
      <c r="A827" s="806" t="s">
        <v>2479</v>
      </c>
      <c r="B827" s="806" t="s">
        <v>910</v>
      </c>
      <c r="C827" s="1401" t="s">
        <v>438</v>
      </c>
      <c r="D827" s="1402"/>
      <c r="E827" s="804">
        <v>3330000</v>
      </c>
      <c r="F827" s="804">
        <v>0</v>
      </c>
      <c r="G827" s="804">
        <v>3330000</v>
      </c>
      <c r="H827" s="804">
        <v>0</v>
      </c>
      <c r="I827" s="805">
        <v>0</v>
      </c>
    </row>
    <row r="828" spans="1:9">
      <c r="A828" s="806" t="s">
        <v>2479</v>
      </c>
      <c r="B828" s="806" t="s">
        <v>910</v>
      </c>
      <c r="C828" s="806" t="s">
        <v>438</v>
      </c>
      <c r="D828" s="807" t="s">
        <v>439</v>
      </c>
      <c r="E828" s="804">
        <v>3330000</v>
      </c>
      <c r="F828" s="804">
        <v>0</v>
      </c>
      <c r="G828" s="804">
        <v>3330000</v>
      </c>
      <c r="H828" s="804">
        <v>0</v>
      </c>
      <c r="I828" s="805">
        <v>0</v>
      </c>
    </row>
    <row r="829" spans="1:9">
      <c r="A829" s="806" t="s">
        <v>2479</v>
      </c>
      <c r="B829" s="806" t="s">
        <v>910</v>
      </c>
      <c r="C829" s="1401" t="s">
        <v>258</v>
      </c>
      <c r="D829" s="1402"/>
      <c r="E829" s="804">
        <v>47887184</v>
      </c>
      <c r="F829" s="804">
        <v>0</v>
      </c>
      <c r="G829" s="804">
        <v>47887184</v>
      </c>
      <c r="H829" s="804">
        <v>0</v>
      </c>
      <c r="I829" s="805">
        <v>0</v>
      </c>
    </row>
    <row r="830" spans="1:9">
      <c r="A830" s="806" t="s">
        <v>2479</v>
      </c>
      <c r="B830" s="806" t="s">
        <v>910</v>
      </c>
      <c r="C830" s="806" t="s">
        <v>258</v>
      </c>
      <c r="D830" s="807" t="s">
        <v>423</v>
      </c>
      <c r="E830" s="804">
        <v>47887184</v>
      </c>
      <c r="F830" s="804">
        <v>0</v>
      </c>
      <c r="G830" s="804">
        <v>47887184</v>
      </c>
      <c r="H830" s="804">
        <v>0</v>
      </c>
      <c r="I830" s="805">
        <v>0</v>
      </c>
    </row>
    <row r="831" spans="1:9">
      <c r="A831" s="806" t="s">
        <v>2479</v>
      </c>
      <c r="B831" s="806" t="s">
        <v>910</v>
      </c>
      <c r="C831" s="1401" t="s">
        <v>430</v>
      </c>
      <c r="D831" s="1402"/>
      <c r="E831" s="804">
        <v>47887184</v>
      </c>
      <c r="F831" s="804">
        <v>0</v>
      </c>
      <c r="G831" s="804">
        <v>47887184</v>
      </c>
      <c r="H831" s="804">
        <v>0</v>
      </c>
      <c r="I831" s="805">
        <v>0</v>
      </c>
    </row>
    <row r="832" spans="1:9">
      <c r="A832" s="806" t="s">
        <v>2479</v>
      </c>
      <c r="B832" s="806" t="s">
        <v>910</v>
      </c>
      <c r="C832" s="806" t="s">
        <v>430</v>
      </c>
      <c r="D832" s="807" t="s">
        <v>432</v>
      </c>
      <c r="E832" s="804">
        <v>47887184</v>
      </c>
      <c r="F832" s="804">
        <v>0</v>
      </c>
      <c r="G832" s="804">
        <v>47887184</v>
      </c>
      <c r="H832" s="804">
        <v>0</v>
      </c>
      <c r="I832" s="805">
        <v>0</v>
      </c>
    </row>
    <row r="833" spans="1:9">
      <c r="A833" s="806" t="s">
        <v>2479</v>
      </c>
      <c r="B833" s="806" t="s">
        <v>910</v>
      </c>
      <c r="C833" s="1401" t="s">
        <v>741</v>
      </c>
      <c r="D833" s="1402"/>
      <c r="E833" s="804">
        <v>16500000</v>
      </c>
      <c r="F833" s="804">
        <v>0</v>
      </c>
      <c r="G833" s="804">
        <v>16500000</v>
      </c>
      <c r="H833" s="804">
        <v>0</v>
      </c>
      <c r="I833" s="805">
        <v>0</v>
      </c>
    </row>
    <row r="834" spans="1:9">
      <c r="A834" s="806" t="s">
        <v>2479</v>
      </c>
      <c r="B834" s="806" t="s">
        <v>910</v>
      </c>
      <c r="C834" s="806" t="s">
        <v>741</v>
      </c>
      <c r="D834" s="807" t="s">
        <v>990</v>
      </c>
      <c r="E834" s="804">
        <v>16500000</v>
      </c>
      <c r="F834" s="804">
        <v>0</v>
      </c>
      <c r="G834" s="804">
        <v>16500000</v>
      </c>
      <c r="H834" s="804">
        <v>0</v>
      </c>
      <c r="I834" s="805">
        <v>0</v>
      </c>
    </row>
    <row r="835" spans="1:9">
      <c r="A835" s="806" t="s">
        <v>2479</v>
      </c>
      <c r="B835" s="806" t="s">
        <v>910</v>
      </c>
      <c r="C835" s="1401" t="s">
        <v>982</v>
      </c>
      <c r="D835" s="1402"/>
      <c r="E835" s="804">
        <v>0</v>
      </c>
      <c r="F835" s="804">
        <v>0</v>
      </c>
      <c r="G835" s="804">
        <v>0</v>
      </c>
      <c r="H835" s="804">
        <v>0</v>
      </c>
      <c r="I835" s="805">
        <v>0</v>
      </c>
    </row>
    <row r="836" spans="1:9">
      <c r="A836" s="806" t="s">
        <v>2479</v>
      </c>
      <c r="B836" s="806" t="s">
        <v>910</v>
      </c>
      <c r="C836" s="806" t="s">
        <v>982</v>
      </c>
      <c r="D836" s="807" t="s">
        <v>2060</v>
      </c>
      <c r="E836" s="804">
        <v>0</v>
      </c>
      <c r="F836" s="804">
        <v>0</v>
      </c>
      <c r="G836" s="804">
        <v>0</v>
      </c>
      <c r="H836" s="804">
        <v>0</v>
      </c>
      <c r="I836" s="805">
        <v>0</v>
      </c>
    </row>
    <row r="837" spans="1:9">
      <c r="A837" s="806" t="s">
        <v>2479</v>
      </c>
      <c r="B837" s="806" t="s">
        <v>910</v>
      </c>
      <c r="C837" s="1401" t="s">
        <v>242</v>
      </c>
      <c r="D837" s="1402"/>
      <c r="E837" s="804">
        <v>3315600</v>
      </c>
      <c r="F837" s="804">
        <v>0</v>
      </c>
      <c r="G837" s="804">
        <v>3315600</v>
      </c>
      <c r="H837" s="804">
        <v>0</v>
      </c>
      <c r="I837" s="805">
        <v>0</v>
      </c>
    </row>
    <row r="838" spans="1:9">
      <c r="A838" s="806" t="s">
        <v>2479</v>
      </c>
      <c r="B838" s="806" t="s">
        <v>910</v>
      </c>
      <c r="C838" s="806" t="s">
        <v>242</v>
      </c>
      <c r="D838" s="807" t="s">
        <v>737</v>
      </c>
      <c r="E838" s="804">
        <v>3315600</v>
      </c>
      <c r="F838" s="804">
        <v>0</v>
      </c>
      <c r="G838" s="804">
        <v>3315600</v>
      </c>
      <c r="H838" s="804">
        <v>0</v>
      </c>
      <c r="I838" s="805">
        <v>0</v>
      </c>
    </row>
    <row r="839" spans="1:9">
      <c r="A839" s="806" t="s">
        <v>2479</v>
      </c>
      <c r="B839" s="806" t="s">
        <v>910</v>
      </c>
      <c r="C839" s="1401" t="s">
        <v>436</v>
      </c>
      <c r="D839" s="1402"/>
      <c r="E839" s="804">
        <v>79551000</v>
      </c>
      <c r="F839" s="804">
        <v>0</v>
      </c>
      <c r="G839" s="804">
        <v>79551000</v>
      </c>
      <c r="H839" s="804">
        <v>0</v>
      </c>
      <c r="I839" s="805">
        <v>0</v>
      </c>
    </row>
    <row r="840" spans="1:9">
      <c r="A840" s="806" t="s">
        <v>2479</v>
      </c>
      <c r="B840" s="806" t="s">
        <v>910</v>
      </c>
      <c r="C840" s="806" t="s">
        <v>436</v>
      </c>
      <c r="D840" s="807" t="s">
        <v>39</v>
      </c>
      <c r="E840" s="804">
        <v>79468000</v>
      </c>
      <c r="F840" s="804">
        <v>0</v>
      </c>
      <c r="G840" s="804">
        <v>79468000</v>
      </c>
      <c r="H840" s="804">
        <v>0</v>
      </c>
      <c r="I840" s="805">
        <v>0</v>
      </c>
    </row>
    <row r="841" spans="1:9">
      <c r="A841" s="806" t="s">
        <v>2479</v>
      </c>
      <c r="B841" s="806" t="s">
        <v>910</v>
      </c>
      <c r="C841" s="806" t="s">
        <v>436</v>
      </c>
      <c r="D841" s="807" t="s">
        <v>753</v>
      </c>
      <c r="E841" s="804">
        <v>3000</v>
      </c>
      <c r="F841" s="804">
        <v>0</v>
      </c>
      <c r="G841" s="804">
        <v>3000</v>
      </c>
      <c r="H841" s="804">
        <v>0</v>
      </c>
      <c r="I841" s="805">
        <v>0</v>
      </c>
    </row>
    <row r="842" spans="1:9">
      <c r="A842" s="806" t="s">
        <v>2479</v>
      </c>
      <c r="B842" s="806" t="s">
        <v>910</v>
      </c>
      <c r="C842" s="806" t="s">
        <v>436</v>
      </c>
      <c r="D842" s="807" t="s">
        <v>735</v>
      </c>
      <c r="E842" s="804">
        <v>80000</v>
      </c>
      <c r="F842" s="804">
        <v>0</v>
      </c>
      <c r="G842" s="804">
        <v>80000</v>
      </c>
      <c r="H842" s="804">
        <v>0</v>
      </c>
      <c r="I842" s="805">
        <v>0</v>
      </c>
    </row>
    <row r="843" spans="1:9">
      <c r="A843" s="806" t="s">
        <v>2479</v>
      </c>
      <c r="B843" s="1401" t="s">
        <v>907</v>
      </c>
      <c r="C843" s="1402"/>
      <c r="D843" s="1402"/>
      <c r="E843" s="804">
        <v>4512899430</v>
      </c>
      <c r="F843" s="804">
        <v>0</v>
      </c>
      <c r="G843" s="804">
        <v>4512899430</v>
      </c>
      <c r="H843" s="804">
        <v>0</v>
      </c>
      <c r="I843" s="805">
        <v>0</v>
      </c>
    </row>
    <row r="844" spans="1:9">
      <c r="A844" s="806" t="s">
        <v>2479</v>
      </c>
      <c r="B844" s="806" t="s">
        <v>907</v>
      </c>
      <c r="C844" s="1401" t="s">
        <v>245</v>
      </c>
      <c r="D844" s="1402"/>
      <c r="E844" s="804">
        <v>4512899430</v>
      </c>
      <c r="F844" s="804">
        <v>0</v>
      </c>
      <c r="G844" s="804">
        <v>4512899430</v>
      </c>
      <c r="H844" s="804">
        <v>0</v>
      </c>
      <c r="I844" s="805">
        <v>0</v>
      </c>
    </row>
    <row r="845" spans="1:9">
      <c r="A845" s="806" t="s">
        <v>2479</v>
      </c>
      <c r="B845" s="806" t="s">
        <v>907</v>
      </c>
      <c r="C845" s="806" t="s">
        <v>245</v>
      </c>
      <c r="D845" s="807" t="s">
        <v>947</v>
      </c>
      <c r="E845" s="804">
        <v>4512899430</v>
      </c>
      <c r="F845" s="804">
        <v>0</v>
      </c>
      <c r="G845" s="804">
        <v>4512899430</v>
      </c>
      <c r="H845" s="804">
        <v>0</v>
      </c>
      <c r="I845" s="805">
        <v>0</v>
      </c>
    </row>
    <row r="846" spans="1:9">
      <c r="A846" s="806" t="s">
        <v>2479</v>
      </c>
      <c r="B846" s="1401" t="s">
        <v>906</v>
      </c>
      <c r="C846" s="1402"/>
      <c r="D846" s="1402"/>
      <c r="E846" s="804">
        <v>1489206566</v>
      </c>
      <c r="F846" s="804">
        <v>0</v>
      </c>
      <c r="G846" s="804">
        <v>1489206566</v>
      </c>
      <c r="H846" s="804">
        <v>0</v>
      </c>
      <c r="I846" s="805">
        <v>0</v>
      </c>
    </row>
    <row r="847" spans="1:9">
      <c r="A847" s="806" t="s">
        <v>2479</v>
      </c>
      <c r="B847" s="806" t="s">
        <v>906</v>
      </c>
      <c r="C847" s="1401" t="s">
        <v>258</v>
      </c>
      <c r="D847" s="1402"/>
      <c r="E847" s="804">
        <v>450698652</v>
      </c>
      <c r="F847" s="804">
        <v>0</v>
      </c>
      <c r="G847" s="804">
        <v>450698652</v>
      </c>
      <c r="H847" s="804">
        <v>0</v>
      </c>
      <c r="I847" s="805">
        <v>0</v>
      </c>
    </row>
    <row r="848" spans="1:9">
      <c r="A848" s="806" t="s">
        <v>2479</v>
      </c>
      <c r="B848" s="806" t="s">
        <v>906</v>
      </c>
      <c r="C848" s="806" t="s">
        <v>258</v>
      </c>
      <c r="D848" s="807" t="s">
        <v>423</v>
      </c>
      <c r="E848" s="804">
        <v>450698652</v>
      </c>
      <c r="F848" s="804">
        <v>0</v>
      </c>
      <c r="G848" s="804">
        <v>450698652</v>
      </c>
      <c r="H848" s="804">
        <v>0</v>
      </c>
      <c r="I848" s="805">
        <v>0</v>
      </c>
    </row>
    <row r="849" spans="1:9">
      <c r="A849" s="806" t="s">
        <v>2479</v>
      </c>
      <c r="B849" s="806" t="s">
        <v>906</v>
      </c>
      <c r="C849" s="1401" t="s">
        <v>430</v>
      </c>
      <c r="D849" s="1402"/>
      <c r="E849" s="804">
        <v>1035697326</v>
      </c>
      <c r="F849" s="804">
        <v>0</v>
      </c>
      <c r="G849" s="804">
        <v>1035697326</v>
      </c>
      <c r="H849" s="804">
        <v>0</v>
      </c>
      <c r="I849" s="805">
        <v>0</v>
      </c>
    </row>
    <row r="850" spans="1:9">
      <c r="A850" s="806" t="s">
        <v>2479</v>
      </c>
      <c r="B850" s="806" t="s">
        <v>906</v>
      </c>
      <c r="C850" s="806" t="s">
        <v>430</v>
      </c>
      <c r="D850" s="807" t="s">
        <v>432</v>
      </c>
      <c r="E850" s="804">
        <v>1035697326</v>
      </c>
      <c r="F850" s="804">
        <v>0</v>
      </c>
      <c r="G850" s="804">
        <v>1035697326</v>
      </c>
      <c r="H850" s="804">
        <v>0</v>
      </c>
      <c r="I850" s="805">
        <v>0</v>
      </c>
    </row>
    <row r="851" spans="1:9">
      <c r="A851" s="806" t="s">
        <v>2479</v>
      </c>
      <c r="B851" s="806" t="s">
        <v>906</v>
      </c>
      <c r="C851" s="1401" t="s">
        <v>445</v>
      </c>
      <c r="D851" s="1402"/>
      <c r="E851" s="804">
        <v>2000000</v>
      </c>
      <c r="F851" s="804">
        <v>0</v>
      </c>
      <c r="G851" s="804">
        <v>2000000</v>
      </c>
      <c r="H851" s="804">
        <v>0</v>
      </c>
      <c r="I851" s="805">
        <v>0</v>
      </c>
    </row>
    <row r="852" spans="1:9">
      <c r="A852" s="806" t="s">
        <v>2479</v>
      </c>
      <c r="B852" s="806" t="s">
        <v>906</v>
      </c>
      <c r="C852" s="806" t="s">
        <v>445</v>
      </c>
      <c r="D852" s="807" t="s">
        <v>746</v>
      </c>
      <c r="E852" s="804">
        <v>2000000</v>
      </c>
      <c r="F852" s="804">
        <v>0</v>
      </c>
      <c r="G852" s="804">
        <v>2000000</v>
      </c>
      <c r="H852" s="804">
        <v>0</v>
      </c>
      <c r="I852" s="805">
        <v>0</v>
      </c>
    </row>
    <row r="853" spans="1:9">
      <c r="A853" s="806" t="s">
        <v>2479</v>
      </c>
      <c r="B853" s="806" t="s">
        <v>906</v>
      </c>
      <c r="C853" s="1401" t="s">
        <v>436</v>
      </c>
      <c r="D853" s="1402"/>
      <c r="E853" s="804">
        <v>810588</v>
      </c>
      <c r="F853" s="804">
        <v>0</v>
      </c>
      <c r="G853" s="804">
        <v>810588</v>
      </c>
      <c r="H853" s="804">
        <v>0</v>
      </c>
      <c r="I853" s="805">
        <v>0</v>
      </c>
    </row>
    <row r="854" spans="1:9">
      <c r="A854" s="806" t="s">
        <v>2479</v>
      </c>
      <c r="B854" s="806" t="s">
        <v>906</v>
      </c>
      <c r="C854" s="806" t="s">
        <v>436</v>
      </c>
      <c r="D854" s="807" t="s">
        <v>748</v>
      </c>
      <c r="E854" s="804">
        <v>810588</v>
      </c>
      <c r="F854" s="804">
        <v>0</v>
      </c>
      <c r="G854" s="804">
        <v>810588</v>
      </c>
      <c r="H854" s="804">
        <v>0</v>
      </c>
      <c r="I854" s="805">
        <v>0</v>
      </c>
    </row>
    <row r="855" spans="1:9">
      <c r="A855" s="806" t="s">
        <v>2479</v>
      </c>
      <c r="B855" s="1401" t="s">
        <v>816</v>
      </c>
      <c r="C855" s="1402"/>
      <c r="D855" s="1402"/>
      <c r="E855" s="804">
        <v>647552894</v>
      </c>
      <c r="F855" s="804">
        <v>0</v>
      </c>
      <c r="G855" s="804">
        <v>647552894</v>
      </c>
      <c r="H855" s="804">
        <v>0</v>
      </c>
      <c r="I855" s="805">
        <v>0</v>
      </c>
    </row>
    <row r="856" spans="1:9">
      <c r="A856" s="806" t="s">
        <v>2479</v>
      </c>
      <c r="B856" s="806" t="s">
        <v>816</v>
      </c>
      <c r="C856" s="1401" t="s">
        <v>741</v>
      </c>
      <c r="D856" s="1402"/>
      <c r="E856" s="804">
        <v>31800000</v>
      </c>
      <c r="F856" s="804">
        <v>0</v>
      </c>
      <c r="G856" s="804">
        <v>31800000</v>
      </c>
      <c r="H856" s="804">
        <v>0</v>
      </c>
      <c r="I856" s="805">
        <v>0</v>
      </c>
    </row>
    <row r="857" spans="1:9">
      <c r="A857" s="806" t="s">
        <v>2479</v>
      </c>
      <c r="B857" s="806" t="s">
        <v>816</v>
      </c>
      <c r="C857" s="806" t="s">
        <v>741</v>
      </c>
      <c r="D857" s="807" t="s">
        <v>742</v>
      </c>
      <c r="E857" s="804">
        <v>31800000</v>
      </c>
      <c r="F857" s="804">
        <v>0</v>
      </c>
      <c r="G857" s="804">
        <v>31800000</v>
      </c>
      <c r="H857" s="804">
        <v>0</v>
      </c>
      <c r="I857" s="805">
        <v>0</v>
      </c>
    </row>
    <row r="858" spans="1:9">
      <c r="A858" s="806" t="s">
        <v>2479</v>
      </c>
      <c r="B858" s="806" t="s">
        <v>816</v>
      </c>
      <c r="C858" s="1401" t="s">
        <v>448</v>
      </c>
      <c r="D858" s="1402"/>
      <c r="E858" s="804">
        <v>555625294</v>
      </c>
      <c r="F858" s="804">
        <v>0</v>
      </c>
      <c r="G858" s="804">
        <v>555625294</v>
      </c>
      <c r="H858" s="804">
        <v>0</v>
      </c>
      <c r="I858" s="805">
        <v>0</v>
      </c>
    </row>
    <row r="859" spans="1:9">
      <c r="A859" s="806" t="s">
        <v>2479</v>
      </c>
      <c r="B859" s="806" t="s">
        <v>816</v>
      </c>
      <c r="C859" s="806" t="s">
        <v>448</v>
      </c>
      <c r="D859" s="807" t="s">
        <v>449</v>
      </c>
      <c r="E859" s="804">
        <v>555625294</v>
      </c>
      <c r="F859" s="804">
        <v>0</v>
      </c>
      <c r="G859" s="804">
        <v>555625294</v>
      </c>
      <c r="H859" s="804">
        <v>0</v>
      </c>
      <c r="I859" s="805">
        <v>0</v>
      </c>
    </row>
    <row r="860" spans="1:9">
      <c r="A860" s="806" t="s">
        <v>2479</v>
      </c>
      <c r="B860" s="806" t="s">
        <v>816</v>
      </c>
      <c r="C860" s="1401" t="s">
        <v>442</v>
      </c>
      <c r="D860" s="1402"/>
      <c r="E860" s="804">
        <v>3450000</v>
      </c>
      <c r="F860" s="804">
        <v>0</v>
      </c>
      <c r="G860" s="804">
        <v>3450000</v>
      </c>
      <c r="H860" s="804">
        <v>0</v>
      </c>
      <c r="I860" s="805">
        <v>0</v>
      </c>
    </row>
    <row r="861" spans="1:9">
      <c r="A861" s="806" t="s">
        <v>2479</v>
      </c>
      <c r="B861" s="806" t="s">
        <v>816</v>
      </c>
      <c r="C861" s="806" t="s">
        <v>442</v>
      </c>
      <c r="D861" s="807" t="s">
        <v>981</v>
      </c>
      <c r="E861" s="804">
        <v>3450000</v>
      </c>
      <c r="F861" s="804">
        <v>0</v>
      </c>
      <c r="G861" s="804">
        <v>3450000</v>
      </c>
      <c r="H861" s="804">
        <v>0</v>
      </c>
      <c r="I861" s="805">
        <v>0</v>
      </c>
    </row>
    <row r="862" spans="1:9">
      <c r="A862" s="806" t="s">
        <v>2479</v>
      </c>
      <c r="B862" s="806" t="s">
        <v>816</v>
      </c>
      <c r="C862" s="1401" t="s">
        <v>443</v>
      </c>
      <c r="D862" s="1402"/>
      <c r="E862" s="804">
        <v>2370000</v>
      </c>
      <c r="F862" s="804">
        <v>0</v>
      </c>
      <c r="G862" s="804">
        <v>2370000</v>
      </c>
      <c r="H862" s="804">
        <v>0</v>
      </c>
      <c r="I862" s="805">
        <v>0</v>
      </c>
    </row>
    <row r="863" spans="1:9">
      <c r="A863" s="806" t="s">
        <v>2479</v>
      </c>
      <c r="B863" s="806" t="s">
        <v>816</v>
      </c>
      <c r="C863" s="806" t="s">
        <v>443</v>
      </c>
      <c r="D863" s="807" t="s">
        <v>444</v>
      </c>
      <c r="E863" s="804">
        <v>2370000</v>
      </c>
      <c r="F863" s="804">
        <v>0</v>
      </c>
      <c r="G863" s="804">
        <v>2370000</v>
      </c>
      <c r="H863" s="804">
        <v>0</v>
      </c>
      <c r="I863" s="805">
        <v>0</v>
      </c>
    </row>
    <row r="864" spans="1:9">
      <c r="A864" s="806" t="s">
        <v>2479</v>
      </c>
      <c r="B864" s="806" t="s">
        <v>816</v>
      </c>
      <c r="C864" s="1401" t="s">
        <v>450</v>
      </c>
      <c r="D864" s="1402"/>
      <c r="E864" s="804">
        <v>54307600</v>
      </c>
      <c r="F864" s="804">
        <v>0</v>
      </c>
      <c r="G864" s="804">
        <v>54307600</v>
      </c>
      <c r="H864" s="804">
        <v>0</v>
      </c>
      <c r="I864" s="805">
        <v>0</v>
      </c>
    </row>
    <row r="865" spans="1:9">
      <c r="A865" s="806" t="s">
        <v>2479</v>
      </c>
      <c r="B865" s="806" t="s">
        <v>816</v>
      </c>
      <c r="C865" s="806" t="s">
        <v>450</v>
      </c>
      <c r="D865" s="807" t="s">
        <v>31</v>
      </c>
      <c r="E865" s="804">
        <v>54307600</v>
      </c>
      <c r="F865" s="804">
        <v>0</v>
      </c>
      <c r="G865" s="804">
        <v>54307600</v>
      </c>
      <c r="H865" s="804">
        <v>0</v>
      </c>
      <c r="I865" s="805">
        <v>0</v>
      </c>
    </row>
    <row r="866" spans="1:9">
      <c r="A866" s="806" t="s">
        <v>2479</v>
      </c>
      <c r="B866" s="1401" t="s">
        <v>901</v>
      </c>
      <c r="C866" s="1402"/>
      <c r="D866" s="1402"/>
      <c r="E866" s="804">
        <v>68864559</v>
      </c>
      <c r="F866" s="804">
        <v>0</v>
      </c>
      <c r="G866" s="804">
        <v>68864559</v>
      </c>
      <c r="H866" s="804">
        <v>0</v>
      </c>
      <c r="I866" s="805">
        <v>0</v>
      </c>
    </row>
    <row r="867" spans="1:9">
      <c r="A867" s="806" t="s">
        <v>2479</v>
      </c>
      <c r="B867" s="806" t="s">
        <v>901</v>
      </c>
      <c r="C867" s="1401" t="s">
        <v>238</v>
      </c>
      <c r="D867" s="1402"/>
      <c r="E867" s="804">
        <v>59829000</v>
      </c>
      <c r="F867" s="804">
        <v>0</v>
      </c>
      <c r="G867" s="804">
        <v>59829000</v>
      </c>
      <c r="H867" s="804">
        <v>0</v>
      </c>
      <c r="I867" s="805">
        <v>0</v>
      </c>
    </row>
    <row r="868" spans="1:9">
      <c r="A868" s="806" t="s">
        <v>2479</v>
      </c>
      <c r="B868" s="806" t="s">
        <v>901</v>
      </c>
      <c r="C868" s="806" t="s">
        <v>238</v>
      </c>
      <c r="D868" s="807" t="s">
        <v>241</v>
      </c>
      <c r="E868" s="804">
        <v>59829000</v>
      </c>
      <c r="F868" s="804">
        <v>0</v>
      </c>
      <c r="G868" s="804">
        <v>59829000</v>
      </c>
      <c r="H868" s="804">
        <v>0</v>
      </c>
      <c r="I868" s="805">
        <v>0</v>
      </c>
    </row>
    <row r="869" spans="1:9">
      <c r="A869" s="806" t="s">
        <v>2479</v>
      </c>
      <c r="B869" s="806" t="s">
        <v>901</v>
      </c>
      <c r="C869" s="1401" t="s">
        <v>436</v>
      </c>
      <c r="D869" s="1402"/>
      <c r="E869" s="804">
        <v>9035559</v>
      </c>
      <c r="F869" s="804">
        <v>0</v>
      </c>
      <c r="G869" s="804">
        <v>9035559</v>
      </c>
      <c r="H869" s="804">
        <v>0</v>
      </c>
      <c r="I869" s="805">
        <v>0</v>
      </c>
    </row>
    <row r="870" spans="1:9">
      <c r="A870" s="806" t="s">
        <v>2479</v>
      </c>
      <c r="B870" s="806" t="s">
        <v>901</v>
      </c>
      <c r="C870" s="806" t="s">
        <v>436</v>
      </c>
      <c r="D870" s="807" t="s">
        <v>39</v>
      </c>
      <c r="E870" s="804">
        <v>8943050</v>
      </c>
      <c r="F870" s="804">
        <v>0</v>
      </c>
      <c r="G870" s="804">
        <v>8943050</v>
      </c>
      <c r="H870" s="804">
        <v>0</v>
      </c>
      <c r="I870" s="805">
        <v>0</v>
      </c>
    </row>
    <row r="871" spans="1:9">
      <c r="A871" s="806" t="s">
        <v>2479</v>
      </c>
      <c r="B871" s="806" t="s">
        <v>901</v>
      </c>
      <c r="C871" s="806" t="s">
        <v>436</v>
      </c>
      <c r="D871" s="807" t="s">
        <v>753</v>
      </c>
      <c r="E871" s="804">
        <v>92509</v>
      </c>
      <c r="F871" s="804">
        <v>0</v>
      </c>
      <c r="G871" s="804">
        <v>92509</v>
      </c>
      <c r="H871" s="804">
        <v>0</v>
      </c>
      <c r="I871" s="805">
        <v>0</v>
      </c>
    </row>
    <row r="872" spans="1:9">
      <c r="A872" s="806" t="s">
        <v>2479</v>
      </c>
      <c r="B872" s="1401" t="s">
        <v>899</v>
      </c>
      <c r="C872" s="1402"/>
      <c r="D872" s="1402"/>
      <c r="E872" s="804">
        <v>26078000</v>
      </c>
      <c r="F872" s="804">
        <v>0</v>
      </c>
      <c r="G872" s="804">
        <v>26078000</v>
      </c>
      <c r="H872" s="804">
        <v>0</v>
      </c>
      <c r="I872" s="805">
        <v>0</v>
      </c>
    </row>
    <row r="873" spans="1:9">
      <c r="A873" s="806" t="s">
        <v>2479</v>
      </c>
      <c r="B873" s="806" t="s">
        <v>899</v>
      </c>
      <c r="C873" s="1401" t="s">
        <v>436</v>
      </c>
      <c r="D873" s="1402"/>
      <c r="E873" s="804">
        <v>26078000</v>
      </c>
      <c r="F873" s="804">
        <v>0</v>
      </c>
      <c r="G873" s="804">
        <v>26078000</v>
      </c>
      <c r="H873" s="804">
        <v>0</v>
      </c>
      <c r="I873" s="805">
        <v>0</v>
      </c>
    </row>
    <row r="874" spans="1:9">
      <c r="A874" s="806" t="s">
        <v>2479</v>
      </c>
      <c r="B874" s="806" t="s">
        <v>899</v>
      </c>
      <c r="C874" s="806" t="s">
        <v>436</v>
      </c>
      <c r="D874" s="807" t="s">
        <v>39</v>
      </c>
      <c r="E874" s="804">
        <v>26021000</v>
      </c>
      <c r="F874" s="804">
        <v>0</v>
      </c>
      <c r="G874" s="804">
        <v>26021000</v>
      </c>
      <c r="H874" s="804">
        <v>0</v>
      </c>
      <c r="I874" s="805">
        <v>0</v>
      </c>
    </row>
    <row r="875" spans="1:9">
      <c r="A875" s="806" t="s">
        <v>2479</v>
      </c>
      <c r="B875" s="806" t="s">
        <v>899</v>
      </c>
      <c r="C875" s="806" t="s">
        <v>436</v>
      </c>
      <c r="D875" s="807" t="s">
        <v>753</v>
      </c>
      <c r="E875" s="804">
        <v>57000</v>
      </c>
      <c r="F875" s="804">
        <v>0</v>
      </c>
      <c r="G875" s="804">
        <v>57000</v>
      </c>
      <c r="H875" s="804">
        <v>0</v>
      </c>
      <c r="I875" s="805">
        <v>0</v>
      </c>
    </row>
    <row r="876" spans="1:9">
      <c r="A876" s="806" t="s">
        <v>2479</v>
      </c>
      <c r="B876" s="1401" t="s">
        <v>898</v>
      </c>
      <c r="C876" s="1402"/>
      <c r="D876" s="1402"/>
      <c r="E876" s="804">
        <v>1220862807</v>
      </c>
      <c r="F876" s="804">
        <v>0</v>
      </c>
      <c r="G876" s="804">
        <v>1220862807</v>
      </c>
      <c r="H876" s="804">
        <v>0</v>
      </c>
      <c r="I876" s="805">
        <v>0</v>
      </c>
    </row>
    <row r="877" spans="1:9">
      <c r="A877" s="806" t="s">
        <v>2479</v>
      </c>
      <c r="B877" s="806" t="s">
        <v>898</v>
      </c>
      <c r="C877" s="1401" t="s">
        <v>258</v>
      </c>
      <c r="D877" s="1402"/>
      <c r="E877" s="804">
        <v>259127000</v>
      </c>
      <c r="F877" s="804">
        <v>0</v>
      </c>
      <c r="G877" s="804">
        <v>259127000</v>
      </c>
      <c r="H877" s="804">
        <v>0</v>
      </c>
      <c r="I877" s="805">
        <v>0</v>
      </c>
    </row>
    <row r="878" spans="1:9">
      <c r="A878" s="806" t="s">
        <v>2479</v>
      </c>
      <c r="B878" s="806" t="s">
        <v>898</v>
      </c>
      <c r="C878" s="806" t="s">
        <v>258</v>
      </c>
      <c r="D878" s="807" t="s">
        <v>423</v>
      </c>
      <c r="E878" s="804">
        <v>259127000</v>
      </c>
      <c r="F878" s="804">
        <v>0</v>
      </c>
      <c r="G878" s="804">
        <v>259127000</v>
      </c>
      <c r="H878" s="804">
        <v>0</v>
      </c>
      <c r="I878" s="805">
        <v>0</v>
      </c>
    </row>
    <row r="879" spans="1:9">
      <c r="A879" s="806" t="s">
        <v>2479</v>
      </c>
      <c r="B879" s="806" t="s">
        <v>898</v>
      </c>
      <c r="C879" s="1401" t="s">
        <v>430</v>
      </c>
      <c r="D879" s="1402"/>
      <c r="E879" s="804">
        <v>243909736</v>
      </c>
      <c r="F879" s="804">
        <v>0</v>
      </c>
      <c r="G879" s="804">
        <v>243909736</v>
      </c>
      <c r="H879" s="804">
        <v>0</v>
      </c>
      <c r="I879" s="805">
        <v>0</v>
      </c>
    </row>
    <row r="880" spans="1:9">
      <c r="A880" s="806" t="s">
        <v>2479</v>
      </c>
      <c r="B880" s="806" t="s">
        <v>898</v>
      </c>
      <c r="C880" s="806" t="s">
        <v>430</v>
      </c>
      <c r="D880" s="807" t="s">
        <v>432</v>
      </c>
      <c r="E880" s="804">
        <v>243909736</v>
      </c>
      <c r="F880" s="804">
        <v>0</v>
      </c>
      <c r="G880" s="804">
        <v>243909736</v>
      </c>
      <c r="H880" s="804">
        <v>0</v>
      </c>
      <c r="I880" s="805">
        <v>0</v>
      </c>
    </row>
    <row r="881" spans="1:9">
      <c r="A881" s="806" t="s">
        <v>2479</v>
      </c>
      <c r="B881" s="806" t="s">
        <v>898</v>
      </c>
      <c r="C881" s="1401" t="s">
        <v>445</v>
      </c>
      <c r="D881" s="1402"/>
      <c r="E881" s="804">
        <v>3000000</v>
      </c>
      <c r="F881" s="804">
        <v>0</v>
      </c>
      <c r="G881" s="804">
        <v>3000000</v>
      </c>
      <c r="H881" s="804">
        <v>0</v>
      </c>
      <c r="I881" s="805">
        <v>0</v>
      </c>
    </row>
    <row r="882" spans="1:9">
      <c r="A882" s="806" t="s">
        <v>2479</v>
      </c>
      <c r="B882" s="806" t="s">
        <v>898</v>
      </c>
      <c r="C882" s="806" t="s">
        <v>445</v>
      </c>
      <c r="D882" s="807" t="s">
        <v>746</v>
      </c>
      <c r="E882" s="804">
        <v>3000000</v>
      </c>
      <c r="F882" s="804">
        <v>0</v>
      </c>
      <c r="G882" s="804">
        <v>3000000</v>
      </c>
      <c r="H882" s="804">
        <v>0</v>
      </c>
      <c r="I882" s="805">
        <v>0</v>
      </c>
    </row>
    <row r="883" spans="1:9">
      <c r="A883" s="806" t="s">
        <v>2479</v>
      </c>
      <c r="B883" s="806" t="s">
        <v>898</v>
      </c>
      <c r="C883" s="1401" t="s">
        <v>436</v>
      </c>
      <c r="D883" s="1402"/>
      <c r="E883" s="804">
        <v>714826071</v>
      </c>
      <c r="F883" s="804">
        <v>0</v>
      </c>
      <c r="G883" s="804">
        <v>714826071</v>
      </c>
      <c r="H883" s="804">
        <v>0</v>
      </c>
      <c r="I883" s="805">
        <v>0</v>
      </c>
    </row>
    <row r="884" spans="1:9">
      <c r="A884" s="806" t="s">
        <v>2479</v>
      </c>
      <c r="B884" s="806" t="s">
        <v>898</v>
      </c>
      <c r="C884" s="806" t="s">
        <v>436</v>
      </c>
      <c r="D884" s="807" t="s">
        <v>39</v>
      </c>
      <c r="E884" s="804">
        <v>714157000</v>
      </c>
      <c r="F884" s="804">
        <v>0</v>
      </c>
      <c r="G884" s="804">
        <v>714157000</v>
      </c>
      <c r="H884" s="804">
        <v>0</v>
      </c>
      <c r="I884" s="805">
        <v>0</v>
      </c>
    </row>
    <row r="885" spans="1:9">
      <c r="A885" s="806" t="s">
        <v>2479</v>
      </c>
      <c r="B885" s="806" t="s">
        <v>898</v>
      </c>
      <c r="C885" s="806" t="s">
        <v>436</v>
      </c>
      <c r="D885" s="807" t="s">
        <v>748</v>
      </c>
      <c r="E885" s="804">
        <v>29581</v>
      </c>
      <c r="F885" s="804">
        <v>0</v>
      </c>
      <c r="G885" s="804">
        <v>29581</v>
      </c>
      <c r="H885" s="804">
        <v>0</v>
      </c>
      <c r="I885" s="805">
        <v>0</v>
      </c>
    </row>
    <row r="886" spans="1:9">
      <c r="A886" s="806" t="s">
        <v>2479</v>
      </c>
      <c r="B886" s="806" t="s">
        <v>898</v>
      </c>
      <c r="C886" s="806" t="s">
        <v>436</v>
      </c>
      <c r="D886" s="807" t="s">
        <v>749</v>
      </c>
      <c r="E886" s="804">
        <v>612190</v>
      </c>
      <c r="F886" s="804">
        <v>0</v>
      </c>
      <c r="G886" s="804">
        <v>612190</v>
      </c>
      <c r="H886" s="804">
        <v>0</v>
      </c>
      <c r="I886" s="805">
        <v>0</v>
      </c>
    </row>
    <row r="887" spans="1:9">
      <c r="A887" s="806" t="s">
        <v>2479</v>
      </c>
      <c r="B887" s="806" t="s">
        <v>898</v>
      </c>
      <c r="C887" s="806" t="s">
        <v>436</v>
      </c>
      <c r="D887" s="807" t="s">
        <v>735</v>
      </c>
      <c r="E887" s="804">
        <v>27300</v>
      </c>
      <c r="F887" s="804">
        <v>0</v>
      </c>
      <c r="G887" s="804">
        <v>27300</v>
      </c>
      <c r="H887" s="804">
        <v>0</v>
      </c>
      <c r="I887" s="805">
        <v>0</v>
      </c>
    </row>
    <row r="888" spans="1:9">
      <c r="A888" s="806" t="s">
        <v>2479</v>
      </c>
      <c r="B888" s="1401" t="s">
        <v>896</v>
      </c>
      <c r="C888" s="1402"/>
      <c r="D888" s="1402"/>
      <c r="E888" s="804">
        <v>1013500</v>
      </c>
      <c r="F888" s="804">
        <v>0</v>
      </c>
      <c r="G888" s="804">
        <v>1013500</v>
      </c>
      <c r="H888" s="804">
        <v>0</v>
      </c>
      <c r="I888" s="805">
        <v>0</v>
      </c>
    </row>
    <row r="889" spans="1:9">
      <c r="A889" s="806" t="s">
        <v>2479</v>
      </c>
      <c r="B889" s="806" t="s">
        <v>896</v>
      </c>
      <c r="C889" s="1401" t="s">
        <v>445</v>
      </c>
      <c r="D889" s="1402"/>
      <c r="E889" s="804">
        <v>1000000</v>
      </c>
      <c r="F889" s="804">
        <v>0</v>
      </c>
      <c r="G889" s="804">
        <v>1000000</v>
      </c>
      <c r="H889" s="804">
        <v>0</v>
      </c>
      <c r="I889" s="805">
        <v>0</v>
      </c>
    </row>
    <row r="890" spans="1:9">
      <c r="A890" s="806" t="s">
        <v>2479</v>
      </c>
      <c r="B890" s="806" t="s">
        <v>896</v>
      </c>
      <c r="C890" s="806" t="s">
        <v>445</v>
      </c>
      <c r="D890" s="807" t="s">
        <v>746</v>
      </c>
      <c r="E890" s="804">
        <v>1000000</v>
      </c>
      <c r="F890" s="804">
        <v>0</v>
      </c>
      <c r="G890" s="804">
        <v>1000000</v>
      </c>
      <c r="H890" s="804">
        <v>0</v>
      </c>
      <c r="I890" s="805">
        <v>0</v>
      </c>
    </row>
    <row r="891" spans="1:9">
      <c r="A891" s="806" t="s">
        <v>2479</v>
      </c>
      <c r="B891" s="806" t="s">
        <v>896</v>
      </c>
      <c r="C891" s="1401" t="s">
        <v>436</v>
      </c>
      <c r="D891" s="1402"/>
      <c r="E891" s="804">
        <v>13500</v>
      </c>
      <c r="F891" s="804">
        <v>0</v>
      </c>
      <c r="G891" s="804">
        <v>13500</v>
      </c>
      <c r="H891" s="804">
        <v>0</v>
      </c>
      <c r="I891" s="805">
        <v>0</v>
      </c>
    </row>
    <row r="892" spans="1:9">
      <c r="A892" s="806" t="s">
        <v>2479</v>
      </c>
      <c r="B892" s="806" t="s">
        <v>896</v>
      </c>
      <c r="C892" s="806" t="s">
        <v>436</v>
      </c>
      <c r="D892" s="807" t="s">
        <v>735</v>
      </c>
      <c r="E892" s="804">
        <v>13500</v>
      </c>
      <c r="F892" s="804">
        <v>0</v>
      </c>
      <c r="G892" s="804">
        <v>13500</v>
      </c>
      <c r="H892" s="804">
        <v>0</v>
      </c>
      <c r="I892" s="805">
        <v>0</v>
      </c>
    </row>
    <row r="893" spans="1:9">
      <c r="A893" s="806" t="s">
        <v>2479</v>
      </c>
      <c r="B893" s="1401" t="s">
        <v>894</v>
      </c>
      <c r="C893" s="1402"/>
      <c r="D893" s="1402"/>
      <c r="E893" s="804">
        <v>21087145</v>
      </c>
      <c r="F893" s="804">
        <v>0</v>
      </c>
      <c r="G893" s="804">
        <v>21087145</v>
      </c>
      <c r="H893" s="804">
        <v>0</v>
      </c>
      <c r="I893" s="805">
        <v>0</v>
      </c>
    </row>
    <row r="894" spans="1:9">
      <c r="A894" s="806" t="s">
        <v>2479</v>
      </c>
      <c r="B894" s="806" t="s">
        <v>894</v>
      </c>
      <c r="C894" s="1401" t="s">
        <v>438</v>
      </c>
      <c r="D894" s="1402"/>
      <c r="E894" s="804">
        <v>8501645</v>
      </c>
      <c r="F894" s="804">
        <v>0</v>
      </c>
      <c r="G894" s="804">
        <v>8501645</v>
      </c>
      <c r="H894" s="804">
        <v>0</v>
      </c>
      <c r="I894" s="805">
        <v>0</v>
      </c>
    </row>
    <row r="895" spans="1:9">
      <c r="A895" s="806" t="s">
        <v>2479</v>
      </c>
      <c r="B895" s="806" t="s">
        <v>894</v>
      </c>
      <c r="C895" s="806" t="s">
        <v>438</v>
      </c>
      <c r="D895" s="807" t="s">
        <v>439</v>
      </c>
      <c r="E895" s="804">
        <v>8501645</v>
      </c>
      <c r="F895" s="804">
        <v>0</v>
      </c>
      <c r="G895" s="804">
        <v>8501645</v>
      </c>
      <c r="H895" s="804">
        <v>0</v>
      </c>
      <c r="I895" s="805">
        <v>0</v>
      </c>
    </row>
    <row r="896" spans="1:9">
      <c r="A896" s="806" t="s">
        <v>2479</v>
      </c>
      <c r="B896" s="806" t="s">
        <v>894</v>
      </c>
      <c r="C896" s="1401" t="s">
        <v>258</v>
      </c>
      <c r="D896" s="1402"/>
      <c r="E896" s="804">
        <v>4369500</v>
      </c>
      <c r="F896" s="804">
        <v>0</v>
      </c>
      <c r="G896" s="804">
        <v>4369500</v>
      </c>
      <c r="H896" s="804">
        <v>0</v>
      </c>
      <c r="I896" s="805">
        <v>0</v>
      </c>
    </row>
    <row r="897" spans="1:9">
      <c r="A897" s="806" t="s">
        <v>2479</v>
      </c>
      <c r="B897" s="806" t="s">
        <v>894</v>
      </c>
      <c r="C897" s="806" t="s">
        <v>258</v>
      </c>
      <c r="D897" s="807" t="s">
        <v>423</v>
      </c>
      <c r="E897" s="804">
        <v>4369500</v>
      </c>
      <c r="F897" s="804">
        <v>0</v>
      </c>
      <c r="G897" s="804">
        <v>4369500</v>
      </c>
      <c r="H897" s="804">
        <v>0</v>
      </c>
      <c r="I897" s="805">
        <v>0</v>
      </c>
    </row>
    <row r="898" spans="1:9">
      <c r="A898" s="806" t="s">
        <v>2479</v>
      </c>
      <c r="B898" s="806" t="s">
        <v>894</v>
      </c>
      <c r="C898" s="1401" t="s">
        <v>430</v>
      </c>
      <c r="D898" s="1402"/>
      <c r="E898" s="804">
        <v>6840000</v>
      </c>
      <c r="F898" s="804">
        <v>0</v>
      </c>
      <c r="G898" s="804">
        <v>6840000</v>
      </c>
      <c r="H898" s="804">
        <v>0</v>
      </c>
      <c r="I898" s="805">
        <v>0</v>
      </c>
    </row>
    <row r="899" spans="1:9">
      <c r="A899" s="806" t="s">
        <v>2479</v>
      </c>
      <c r="B899" s="806" t="s">
        <v>894</v>
      </c>
      <c r="C899" s="806" t="s">
        <v>430</v>
      </c>
      <c r="D899" s="807" t="s">
        <v>432</v>
      </c>
      <c r="E899" s="804">
        <v>6840000</v>
      </c>
      <c r="F899" s="804">
        <v>0</v>
      </c>
      <c r="G899" s="804">
        <v>6840000</v>
      </c>
      <c r="H899" s="804">
        <v>0</v>
      </c>
      <c r="I899" s="805">
        <v>0</v>
      </c>
    </row>
    <row r="900" spans="1:9">
      <c r="A900" s="806" t="s">
        <v>2479</v>
      </c>
      <c r="B900" s="806" t="s">
        <v>894</v>
      </c>
      <c r="C900" s="1401" t="s">
        <v>445</v>
      </c>
      <c r="D900" s="1402"/>
      <c r="E900" s="804">
        <v>1000000</v>
      </c>
      <c r="F900" s="804">
        <v>0</v>
      </c>
      <c r="G900" s="804">
        <v>1000000</v>
      </c>
      <c r="H900" s="804">
        <v>0</v>
      </c>
      <c r="I900" s="805">
        <v>0</v>
      </c>
    </row>
    <row r="901" spans="1:9">
      <c r="A901" s="806" t="s">
        <v>2479</v>
      </c>
      <c r="B901" s="806" t="s">
        <v>894</v>
      </c>
      <c r="C901" s="806" t="s">
        <v>445</v>
      </c>
      <c r="D901" s="807" t="s">
        <v>746</v>
      </c>
      <c r="E901" s="804">
        <v>1000000</v>
      </c>
      <c r="F901" s="804">
        <v>0</v>
      </c>
      <c r="G901" s="804">
        <v>1000000</v>
      </c>
      <c r="H901" s="804">
        <v>0</v>
      </c>
      <c r="I901" s="805">
        <v>0</v>
      </c>
    </row>
    <row r="902" spans="1:9">
      <c r="A902" s="806" t="s">
        <v>2479</v>
      </c>
      <c r="B902" s="806" t="s">
        <v>894</v>
      </c>
      <c r="C902" s="1401" t="s">
        <v>436</v>
      </c>
      <c r="D902" s="1402"/>
      <c r="E902" s="804">
        <v>376000</v>
      </c>
      <c r="F902" s="804">
        <v>0</v>
      </c>
      <c r="G902" s="804">
        <v>376000</v>
      </c>
      <c r="H902" s="804">
        <v>0</v>
      </c>
      <c r="I902" s="805">
        <v>0</v>
      </c>
    </row>
    <row r="903" spans="1:9">
      <c r="A903" s="806" t="s">
        <v>2479</v>
      </c>
      <c r="B903" s="806" t="s">
        <v>894</v>
      </c>
      <c r="C903" s="806" t="s">
        <v>436</v>
      </c>
      <c r="D903" s="807" t="s">
        <v>753</v>
      </c>
      <c r="E903" s="804">
        <v>376000</v>
      </c>
      <c r="F903" s="804">
        <v>0</v>
      </c>
      <c r="G903" s="804">
        <v>376000</v>
      </c>
      <c r="H903" s="804">
        <v>0</v>
      </c>
      <c r="I903" s="805">
        <v>0</v>
      </c>
    </row>
    <row r="904" spans="1:9">
      <c r="A904" s="806" t="s">
        <v>2479</v>
      </c>
      <c r="B904" s="1401" t="s">
        <v>893</v>
      </c>
      <c r="C904" s="1402"/>
      <c r="D904" s="1402"/>
      <c r="E904" s="804">
        <v>6546356</v>
      </c>
      <c r="F904" s="804">
        <v>0</v>
      </c>
      <c r="G904" s="804">
        <v>6546356</v>
      </c>
      <c r="H904" s="804">
        <v>0</v>
      </c>
      <c r="I904" s="805">
        <v>0</v>
      </c>
    </row>
    <row r="905" spans="1:9">
      <c r="A905" s="806" t="s">
        <v>2479</v>
      </c>
      <c r="B905" s="806" t="s">
        <v>893</v>
      </c>
      <c r="C905" s="1401" t="s">
        <v>436</v>
      </c>
      <c r="D905" s="1402"/>
      <c r="E905" s="804">
        <v>6546356</v>
      </c>
      <c r="F905" s="804">
        <v>0</v>
      </c>
      <c r="G905" s="804">
        <v>6546356</v>
      </c>
      <c r="H905" s="804">
        <v>0</v>
      </c>
      <c r="I905" s="805">
        <v>0</v>
      </c>
    </row>
    <row r="906" spans="1:9">
      <c r="A906" s="806" t="s">
        <v>2479</v>
      </c>
      <c r="B906" s="806" t="s">
        <v>893</v>
      </c>
      <c r="C906" s="806" t="s">
        <v>436</v>
      </c>
      <c r="D906" s="807" t="s">
        <v>753</v>
      </c>
      <c r="E906" s="804">
        <v>6546356</v>
      </c>
      <c r="F906" s="804">
        <v>0</v>
      </c>
      <c r="G906" s="804">
        <v>6546356</v>
      </c>
      <c r="H906" s="804">
        <v>0</v>
      </c>
      <c r="I906" s="805">
        <v>0</v>
      </c>
    </row>
    <row r="907" spans="1:9">
      <c r="A907" s="806" t="s">
        <v>2479</v>
      </c>
      <c r="B907" s="1401" t="s">
        <v>21</v>
      </c>
      <c r="C907" s="1402"/>
      <c r="D907" s="1402"/>
      <c r="E907" s="804">
        <v>3087400</v>
      </c>
      <c r="F907" s="804">
        <v>0</v>
      </c>
      <c r="G907" s="804">
        <v>3087400</v>
      </c>
      <c r="H907" s="804">
        <v>0</v>
      </c>
      <c r="I907" s="805">
        <v>0</v>
      </c>
    </row>
    <row r="908" spans="1:9">
      <c r="A908" s="806" t="s">
        <v>2479</v>
      </c>
      <c r="B908" s="806" t="s">
        <v>21</v>
      </c>
      <c r="C908" s="1401" t="s">
        <v>438</v>
      </c>
      <c r="D908" s="1402"/>
      <c r="E908" s="804">
        <v>3087400</v>
      </c>
      <c r="F908" s="804">
        <v>0</v>
      </c>
      <c r="G908" s="804">
        <v>3087400</v>
      </c>
      <c r="H908" s="804">
        <v>0</v>
      </c>
      <c r="I908" s="805">
        <v>0</v>
      </c>
    </row>
    <row r="909" spans="1:9">
      <c r="A909" s="806" t="s">
        <v>2479</v>
      </c>
      <c r="B909" s="806" t="s">
        <v>21</v>
      </c>
      <c r="C909" s="806" t="s">
        <v>438</v>
      </c>
      <c r="D909" s="807" t="s">
        <v>439</v>
      </c>
      <c r="E909" s="804">
        <v>3087400</v>
      </c>
      <c r="F909" s="804">
        <v>0</v>
      </c>
      <c r="G909" s="804">
        <v>3087400</v>
      </c>
      <c r="H909" s="804">
        <v>0</v>
      </c>
      <c r="I909" s="805">
        <v>0</v>
      </c>
    </row>
    <row r="910" spans="1:9">
      <c r="A910" s="806" t="s">
        <v>2479</v>
      </c>
      <c r="B910" s="1401" t="s">
        <v>915</v>
      </c>
      <c r="C910" s="1402"/>
      <c r="D910" s="1402"/>
      <c r="E910" s="804">
        <v>39372293787</v>
      </c>
      <c r="F910" s="804">
        <v>10828886062</v>
      </c>
      <c r="G910" s="804">
        <v>22846206284</v>
      </c>
      <c r="H910" s="804">
        <v>2162119866</v>
      </c>
      <c r="I910" s="805">
        <v>3535081575</v>
      </c>
    </row>
    <row r="911" spans="1:9">
      <c r="A911" s="806" t="s">
        <v>2479</v>
      </c>
      <c r="B911" s="806" t="s">
        <v>915</v>
      </c>
      <c r="C911" s="1401" t="s">
        <v>424</v>
      </c>
      <c r="D911" s="1402"/>
      <c r="E911" s="804">
        <v>14774332463</v>
      </c>
      <c r="F911" s="804">
        <v>0</v>
      </c>
      <c r="G911" s="804">
        <v>14774332463</v>
      </c>
      <c r="H911" s="804">
        <v>0</v>
      </c>
      <c r="I911" s="805">
        <v>0</v>
      </c>
    </row>
    <row r="912" spans="1:9">
      <c r="A912" s="806" t="s">
        <v>2479</v>
      </c>
      <c r="B912" s="806" t="s">
        <v>915</v>
      </c>
      <c r="C912" s="806" t="s">
        <v>424</v>
      </c>
      <c r="D912" s="807" t="s">
        <v>426</v>
      </c>
      <c r="E912" s="804">
        <v>14727759915</v>
      </c>
      <c r="F912" s="804">
        <v>0</v>
      </c>
      <c r="G912" s="804">
        <v>14727759915</v>
      </c>
      <c r="H912" s="804">
        <v>0</v>
      </c>
      <c r="I912" s="805">
        <v>0</v>
      </c>
    </row>
    <row r="913" spans="1:9">
      <c r="A913" s="806" t="s">
        <v>2479</v>
      </c>
      <c r="B913" s="806" t="s">
        <v>915</v>
      </c>
      <c r="C913" s="806" t="s">
        <v>424</v>
      </c>
      <c r="D913" s="807" t="s">
        <v>743</v>
      </c>
      <c r="E913" s="804">
        <v>46572548</v>
      </c>
      <c r="F913" s="804">
        <v>0</v>
      </c>
      <c r="G913" s="804">
        <v>46572548</v>
      </c>
      <c r="H913" s="804">
        <v>0</v>
      </c>
      <c r="I913" s="805">
        <v>0</v>
      </c>
    </row>
    <row r="914" spans="1:9">
      <c r="A914" s="806" t="s">
        <v>2479</v>
      </c>
      <c r="B914" s="806" t="s">
        <v>915</v>
      </c>
      <c r="C914" s="1401" t="s">
        <v>427</v>
      </c>
      <c r="D914" s="1402"/>
      <c r="E914" s="804">
        <v>598846</v>
      </c>
      <c r="F914" s="804">
        <v>0</v>
      </c>
      <c r="G914" s="804">
        <v>0</v>
      </c>
      <c r="H914" s="804">
        <v>179653</v>
      </c>
      <c r="I914" s="805">
        <v>419193</v>
      </c>
    </row>
    <row r="915" spans="1:9">
      <c r="A915" s="806" t="s">
        <v>2479</v>
      </c>
      <c r="B915" s="806" t="s">
        <v>915</v>
      </c>
      <c r="C915" s="806" t="s">
        <v>427</v>
      </c>
      <c r="D915" s="807" t="s">
        <v>429</v>
      </c>
      <c r="E915" s="804">
        <v>598846</v>
      </c>
      <c r="F915" s="804">
        <v>0</v>
      </c>
      <c r="G915" s="804">
        <v>0</v>
      </c>
      <c r="H915" s="804">
        <v>179653</v>
      </c>
      <c r="I915" s="805">
        <v>419193</v>
      </c>
    </row>
    <row r="916" spans="1:9">
      <c r="A916" s="806" t="s">
        <v>2479</v>
      </c>
      <c r="B916" s="806" t="s">
        <v>915</v>
      </c>
      <c r="C916" s="1401" t="s">
        <v>430</v>
      </c>
      <c r="D916" s="1402"/>
      <c r="E916" s="804">
        <v>7116061005</v>
      </c>
      <c r="F916" s="804">
        <v>512584016</v>
      </c>
      <c r="G916" s="804">
        <v>6603476989</v>
      </c>
      <c r="H916" s="804">
        <v>0</v>
      </c>
      <c r="I916" s="805">
        <v>0</v>
      </c>
    </row>
    <row r="917" spans="1:9">
      <c r="A917" s="806" t="s">
        <v>2479</v>
      </c>
      <c r="B917" s="806" t="s">
        <v>915</v>
      </c>
      <c r="C917" s="806" t="s">
        <v>430</v>
      </c>
      <c r="D917" s="807" t="s">
        <v>432</v>
      </c>
      <c r="E917" s="804">
        <v>6603476989</v>
      </c>
      <c r="F917" s="804">
        <v>0</v>
      </c>
      <c r="G917" s="804">
        <v>6603476989</v>
      </c>
      <c r="H917" s="804">
        <v>0</v>
      </c>
      <c r="I917" s="805">
        <v>0</v>
      </c>
    </row>
    <row r="918" spans="1:9">
      <c r="A918" s="806" t="s">
        <v>2479</v>
      </c>
      <c r="B918" s="806" t="s">
        <v>915</v>
      </c>
      <c r="C918" s="806" t="s">
        <v>430</v>
      </c>
      <c r="D918" s="807" t="s">
        <v>994</v>
      </c>
      <c r="E918" s="804">
        <v>512584016</v>
      </c>
      <c r="F918" s="804">
        <v>512584016</v>
      </c>
      <c r="G918" s="804">
        <v>0</v>
      </c>
      <c r="H918" s="804">
        <v>0</v>
      </c>
      <c r="I918" s="805">
        <v>0</v>
      </c>
    </row>
    <row r="919" spans="1:9">
      <c r="A919" s="806" t="s">
        <v>2479</v>
      </c>
      <c r="B919" s="806" t="s">
        <v>915</v>
      </c>
      <c r="C919" s="1401" t="s">
        <v>998</v>
      </c>
      <c r="D919" s="1402"/>
      <c r="E919" s="804">
        <v>10271260494</v>
      </c>
      <c r="F919" s="804">
        <v>10271260494</v>
      </c>
      <c r="G919" s="804">
        <v>0</v>
      </c>
      <c r="H919" s="804">
        <v>0</v>
      </c>
      <c r="I919" s="805">
        <v>0</v>
      </c>
    </row>
    <row r="920" spans="1:9">
      <c r="A920" s="806" t="s">
        <v>2479</v>
      </c>
      <c r="B920" s="806" t="s">
        <v>915</v>
      </c>
      <c r="C920" s="806" t="s">
        <v>998</v>
      </c>
      <c r="D920" s="807" t="s">
        <v>999</v>
      </c>
      <c r="E920" s="804">
        <v>10271260494</v>
      </c>
      <c r="F920" s="804">
        <v>10271260494</v>
      </c>
      <c r="G920" s="804">
        <v>0</v>
      </c>
      <c r="H920" s="804">
        <v>0</v>
      </c>
      <c r="I920" s="805">
        <v>0</v>
      </c>
    </row>
    <row r="921" spans="1:9">
      <c r="A921" s="806" t="s">
        <v>2479</v>
      </c>
      <c r="B921" s="806" t="s">
        <v>915</v>
      </c>
      <c r="C921" s="1401" t="s">
        <v>433</v>
      </c>
      <c r="D921" s="1402"/>
      <c r="E921" s="804">
        <v>7069324746</v>
      </c>
      <c r="F921" s="804">
        <v>0</v>
      </c>
      <c r="G921" s="804">
        <v>1413864945</v>
      </c>
      <c r="H921" s="804">
        <v>2120797419</v>
      </c>
      <c r="I921" s="805">
        <v>3534662382</v>
      </c>
    </row>
    <row r="922" spans="1:9">
      <c r="A922" s="806" t="s">
        <v>2479</v>
      </c>
      <c r="B922" s="806" t="s">
        <v>915</v>
      </c>
      <c r="C922" s="806" t="s">
        <v>433</v>
      </c>
      <c r="D922" s="807" t="s">
        <v>434</v>
      </c>
      <c r="E922" s="804">
        <v>7069324746</v>
      </c>
      <c r="F922" s="804">
        <v>0</v>
      </c>
      <c r="G922" s="804">
        <v>1413864945</v>
      </c>
      <c r="H922" s="804">
        <v>2120797419</v>
      </c>
      <c r="I922" s="805">
        <v>3534662382</v>
      </c>
    </row>
    <row r="923" spans="1:9">
      <c r="A923" s="806" t="s">
        <v>2479</v>
      </c>
      <c r="B923" s="806" t="s">
        <v>915</v>
      </c>
      <c r="C923" s="1401" t="s">
        <v>445</v>
      </c>
      <c r="D923" s="1402"/>
      <c r="E923" s="804">
        <v>12000000</v>
      </c>
      <c r="F923" s="804">
        <v>0</v>
      </c>
      <c r="G923" s="804">
        <v>12000000</v>
      </c>
      <c r="H923" s="804">
        <v>0</v>
      </c>
      <c r="I923" s="805">
        <v>0</v>
      </c>
    </row>
    <row r="924" spans="1:9">
      <c r="A924" s="806" t="s">
        <v>2479</v>
      </c>
      <c r="B924" s="806" t="s">
        <v>915</v>
      </c>
      <c r="C924" s="806" t="s">
        <v>445</v>
      </c>
      <c r="D924" s="807" t="s">
        <v>744</v>
      </c>
      <c r="E924" s="804">
        <v>6000000</v>
      </c>
      <c r="F924" s="804">
        <v>0</v>
      </c>
      <c r="G924" s="804">
        <v>6000000</v>
      </c>
      <c r="H924" s="804">
        <v>0</v>
      </c>
      <c r="I924" s="805">
        <v>0</v>
      </c>
    </row>
    <row r="925" spans="1:9">
      <c r="A925" s="806" t="s">
        <v>2479</v>
      </c>
      <c r="B925" s="806" t="s">
        <v>915</v>
      </c>
      <c r="C925" s="806" t="s">
        <v>445</v>
      </c>
      <c r="D925" s="807" t="s">
        <v>746</v>
      </c>
      <c r="E925" s="804">
        <v>6000000</v>
      </c>
      <c r="F925" s="804">
        <v>0</v>
      </c>
      <c r="G925" s="804">
        <v>6000000</v>
      </c>
      <c r="H925" s="804">
        <v>0</v>
      </c>
      <c r="I925" s="805">
        <v>0</v>
      </c>
    </row>
    <row r="926" spans="1:9">
      <c r="A926" s="806" t="s">
        <v>2479</v>
      </c>
      <c r="B926" s="806" t="s">
        <v>915</v>
      </c>
      <c r="C926" s="1401" t="s">
        <v>248</v>
      </c>
      <c r="D926" s="1402"/>
      <c r="E926" s="804">
        <v>83644081</v>
      </c>
      <c r="F926" s="804">
        <v>0</v>
      </c>
      <c r="G926" s="804">
        <v>42501287</v>
      </c>
      <c r="H926" s="804">
        <v>41142794</v>
      </c>
      <c r="I926" s="805">
        <v>0</v>
      </c>
    </row>
    <row r="927" spans="1:9">
      <c r="A927" s="806" t="s">
        <v>2479</v>
      </c>
      <c r="B927" s="806" t="s">
        <v>915</v>
      </c>
      <c r="C927" s="806" t="s">
        <v>248</v>
      </c>
      <c r="D927" s="807" t="s">
        <v>249</v>
      </c>
      <c r="E927" s="804">
        <v>83644081</v>
      </c>
      <c r="F927" s="804">
        <v>0</v>
      </c>
      <c r="G927" s="804">
        <v>42501287</v>
      </c>
      <c r="H927" s="804">
        <v>41142794</v>
      </c>
      <c r="I927" s="805">
        <v>0</v>
      </c>
    </row>
    <row r="928" spans="1:9">
      <c r="A928" s="806" t="s">
        <v>2479</v>
      </c>
      <c r="B928" s="806" t="s">
        <v>915</v>
      </c>
      <c r="C928" s="1401" t="s">
        <v>238</v>
      </c>
      <c r="D928" s="1402"/>
      <c r="E928" s="804">
        <v>23180146</v>
      </c>
      <c r="F928" s="804">
        <v>23180146</v>
      </c>
      <c r="G928" s="804">
        <v>0</v>
      </c>
      <c r="H928" s="804">
        <v>0</v>
      </c>
      <c r="I928" s="805">
        <v>0</v>
      </c>
    </row>
    <row r="929" spans="1:9">
      <c r="A929" s="806" t="s">
        <v>2479</v>
      </c>
      <c r="B929" s="806" t="s">
        <v>915</v>
      </c>
      <c r="C929" s="806" t="s">
        <v>238</v>
      </c>
      <c r="D929" s="807" t="s">
        <v>435</v>
      </c>
      <c r="E929" s="804">
        <v>9670000</v>
      </c>
      <c r="F929" s="804">
        <v>9670000</v>
      </c>
      <c r="G929" s="804">
        <v>0</v>
      </c>
      <c r="H929" s="804">
        <v>0</v>
      </c>
      <c r="I929" s="805">
        <v>0</v>
      </c>
    </row>
    <row r="930" spans="1:9">
      <c r="A930" s="806" t="s">
        <v>2479</v>
      </c>
      <c r="B930" s="806" t="s">
        <v>915</v>
      </c>
      <c r="C930" s="806" t="s">
        <v>238</v>
      </c>
      <c r="D930" s="807" t="s">
        <v>355</v>
      </c>
      <c r="E930" s="804">
        <v>13510146</v>
      </c>
      <c r="F930" s="804">
        <v>13510146</v>
      </c>
      <c r="G930" s="804">
        <v>0</v>
      </c>
      <c r="H930" s="804">
        <v>0</v>
      </c>
      <c r="I930" s="805">
        <v>0</v>
      </c>
    </row>
    <row r="931" spans="1:9">
      <c r="A931" s="806" t="s">
        <v>2479</v>
      </c>
      <c r="B931" s="806" t="s">
        <v>915</v>
      </c>
      <c r="C931" s="1401" t="s">
        <v>436</v>
      </c>
      <c r="D931" s="1402"/>
      <c r="E931" s="804">
        <v>21892006</v>
      </c>
      <c r="F931" s="804">
        <v>21861406</v>
      </c>
      <c r="G931" s="804">
        <v>30600</v>
      </c>
      <c r="H931" s="804">
        <v>0</v>
      </c>
      <c r="I931" s="805">
        <v>0</v>
      </c>
    </row>
    <row r="932" spans="1:9">
      <c r="A932" s="806" t="s">
        <v>2479</v>
      </c>
      <c r="B932" s="806" t="s">
        <v>915</v>
      </c>
      <c r="C932" s="806" t="s">
        <v>436</v>
      </c>
      <c r="D932" s="807" t="s">
        <v>1002</v>
      </c>
      <c r="E932" s="804">
        <v>21861406</v>
      </c>
      <c r="F932" s="804">
        <v>21861406</v>
      </c>
      <c r="G932" s="804">
        <v>0</v>
      </c>
      <c r="H932" s="804">
        <v>0</v>
      </c>
      <c r="I932" s="805">
        <v>0</v>
      </c>
    </row>
    <row r="933" spans="1:9">
      <c r="A933" s="806" t="s">
        <v>2479</v>
      </c>
      <c r="B933" s="806" t="s">
        <v>915</v>
      </c>
      <c r="C933" s="806" t="s">
        <v>436</v>
      </c>
      <c r="D933" s="807" t="s">
        <v>735</v>
      </c>
      <c r="E933" s="804">
        <v>30600</v>
      </c>
      <c r="F933" s="804">
        <v>0</v>
      </c>
      <c r="G933" s="804">
        <v>30600</v>
      </c>
      <c r="H933" s="804">
        <v>0</v>
      </c>
      <c r="I933" s="805">
        <v>0</v>
      </c>
    </row>
    <row r="934" spans="1:9">
      <c r="A934" s="806" t="s">
        <v>2479</v>
      </c>
      <c r="B934" s="1401" t="s">
        <v>2006</v>
      </c>
      <c r="C934" s="1402"/>
      <c r="D934" s="1402"/>
      <c r="E934" s="804">
        <v>23003770</v>
      </c>
      <c r="F934" s="804">
        <v>0</v>
      </c>
      <c r="G934" s="804">
        <v>8770</v>
      </c>
      <c r="H934" s="804">
        <v>11497500</v>
      </c>
      <c r="I934" s="805">
        <v>11497500</v>
      </c>
    </row>
    <row r="935" spans="1:9">
      <c r="A935" s="806" t="s">
        <v>2479</v>
      </c>
      <c r="B935" s="806" t="s">
        <v>2006</v>
      </c>
      <c r="C935" s="1401" t="s">
        <v>256</v>
      </c>
      <c r="D935" s="1402"/>
      <c r="E935" s="804">
        <v>22995000</v>
      </c>
      <c r="F935" s="804">
        <v>0</v>
      </c>
      <c r="G935" s="804">
        <v>0</v>
      </c>
      <c r="H935" s="804">
        <v>11497500</v>
      </c>
      <c r="I935" s="805">
        <v>11497500</v>
      </c>
    </row>
    <row r="936" spans="1:9">
      <c r="A936" s="806" t="s">
        <v>2479</v>
      </c>
      <c r="B936" s="806" t="s">
        <v>2006</v>
      </c>
      <c r="C936" s="806" t="s">
        <v>256</v>
      </c>
      <c r="D936" s="807" t="s">
        <v>1571</v>
      </c>
      <c r="E936" s="804">
        <v>22995000</v>
      </c>
      <c r="F936" s="804">
        <v>0</v>
      </c>
      <c r="G936" s="804">
        <v>0</v>
      </c>
      <c r="H936" s="804">
        <v>11497500</v>
      </c>
      <c r="I936" s="805">
        <v>11497500</v>
      </c>
    </row>
    <row r="937" spans="1:9">
      <c r="A937" s="806" t="s">
        <v>2479</v>
      </c>
      <c r="B937" s="806" t="s">
        <v>2006</v>
      </c>
      <c r="C937" s="1401" t="s">
        <v>436</v>
      </c>
      <c r="D937" s="1402"/>
      <c r="E937" s="804">
        <v>8770</v>
      </c>
      <c r="F937" s="804">
        <v>0</v>
      </c>
      <c r="G937" s="804">
        <v>8770</v>
      </c>
      <c r="H937" s="804">
        <v>0</v>
      </c>
      <c r="I937" s="805">
        <v>0</v>
      </c>
    </row>
    <row r="938" spans="1:9">
      <c r="A938" s="806" t="s">
        <v>2479</v>
      </c>
      <c r="B938" s="806" t="s">
        <v>2006</v>
      </c>
      <c r="C938" s="806" t="s">
        <v>436</v>
      </c>
      <c r="D938" s="807" t="s">
        <v>753</v>
      </c>
      <c r="E938" s="804">
        <v>8770</v>
      </c>
      <c r="F938" s="804">
        <v>0</v>
      </c>
      <c r="G938" s="804">
        <v>8770</v>
      </c>
      <c r="H938" s="804">
        <v>0</v>
      </c>
      <c r="I938" s="805">
        <v>0</v>
      </c>
    </row>
    <row r="939" spans="1:9">
      <c r="A939" s="806" t="s">
        <v>2479</v>
      </c>
      <c r="B939" s="1401" t="s">
        <v>279</v>
      </c>
      <c r="C939" s="1402"/>
      <c r="D939" s="1402"/>
      <c r="E939" s="804">
        <v>262110966927</v>
      </c>
      <c r="F939" s="804">
        <v>157789146539</v>
      </c>
      <c r="G939" s="804">
        <v>91112409501</v>
      </c>
      <c r="H939" s="804">
        <v>8987665179</v>
      </c>
      <c r="I939" s="805">
        <v>4221745708</v>
      </c>
    </row>
    <row r="940" spans="1:9">
      <c r="A940" s="806" t="s">
        <v>2479</v>
      </c>
      <c r="B940" s="806" t="s">
        <v>279</v>
      </c>
      <c r="C940" s="1401" t="s">
        <v>438</v>
      </c>
      <c r="D940" s="1402"/>
      <c r="E940" s="804">
        <v>440353877</v>
      </c>
      <c r="F940" s="804">
        <v>0</v>
      </c>
      <c r="G940" s="804">
        <v>440353877</v>
      </c>
      <c r="H940" s="804">
        <v>0</v>
      </c>
      <c r="I940" s="805">
        <v>0</v>
      </c>
    </row>
    <row r="941" spans="1:9">
      <c r="A941" s="806" t="s">
        <v>2479</v>
      </c>
      <c r="B941" s="806" t="s">
        <v>279</v>
      </c>
      <c r="C941" s="806" t="s">
        <v>438</v>
      </c>
      <c r="D941" s="807" t="s">
        <v>439</v>
      </c>
      <c r="E941" s="804">
        <v>379456740</v>
      </c>
      <c r="F941" s="804">
        <v>0</v>
      </c>
      <c r="G941" s="804">
        <v>379456740</v>
      </c>
      <c r="H941" s="804">
        <v>0</v>
      </c>
      <c r="I941" s="805">
        <v>0</v>
      </c>
    </row>
    <row r="942" spans="1:9">
      <c r="A942" s="806" t="s">
        <v>2479</v>
      </c>
      <c r="B942" s="806" t="s">
        <v>279</v>
      </c>
      <c r="C942" s="806" t="s">
        <v>438</v>
      </c>
      <c r="D942" s="807" t="s">
        <v>991</v>
      </c>
      <c r="E942" s="804">
        <v>60897137</v>
      </c>
      <c r="F942" s="804">
        <v>0</v>
      </c>
      <c r="G942" s="804">
        <v>60897137</v>
      </c>
      <c r="H942" s="804">
        <v>0</v>
      </c>
      <c r="I942" s="805">
        <v>0</v>
      </c>
    </row>
    <row r="943" spans="1:9">
      <c r="A943" s="806" t="s">
        <v>2479</v>
      </c>
      <c r="B943" s="806" t="s">
        <v>279</v>
      </c>
      <c r="C943" s="1401" t="s">
        <v>258</v>
      </c>
      <c r="D943" s="1402"/>
      <c r="E943" s="804">
        <v>9416760890</v>
      </c>
      <c r="F943" s="804">
        <v>0</v>
      </c>
      <c r="G943" s="804">
        <v>9416760890</v>
      </c>
      <c r="H943" s="804">
        <v>0</v>
      </c>
      <c r="I943" s="805">
        <v>0</v>
      </c>
    </row>
    <row r="944" spans="1:9">
      <c r="A944" s="806" t="s">
        <v>2479</v>
      </c>
      <c r="B944" s="806" t="s">
        <v>279</v>
      </c>
      <c r="C944" s="806" t="s">
        <v>258</v>
      </c>
      <c r="D944" s="807" t="s">
        <v>423</v>
      </c>
      <c r="E944" s="804">
        <v>8777773060</v>
      </c>
      <c r="F944" s="804">
        <v>0</v>
      </c>
      <c r="G944" s="804">
        <v>8777773060</v>
      </c>
      <c r="H944" s="804">
        <v>0</v>
      </c>
      <c r="I944" s="805">
        <v>0</v>
      </c>
    </row>
    <row r="945" spans="1:9">
      <c r="A945" s="806" t="s">
        <v>2479</v>
      </c>
      <c r="B945" s="806" t="s">
        <v>279</v>
      </c>
      <c r="C945" s="806" t="s">
        <v>258</v>
      </c>
      <c r="D945" s="807" t="s">
        <v>992</v>
      </c>
      <c r="E945" s="804">
        <v>638987830</v>
      </c>
      <c r="F945" s="804">
        <v>0</v>
      </c>
      <c r="G945" s="804">
        <v>638987830</v>
      </c>
      <c r="H945" s="804">
        <v>0</v>
      </c>
      <c r="I945" s="805">
        <v>0</v>
      </c>
    </row>
    <row r="946" spans="1:9">
      <c r="A946" s="806" t="s">
        <v>2479</v>
      </c>
      <c r="B946" s="806" t="s">
        <v>279</v>
      </c>
      <c r="C946" s="1401" t="s">
        <v>256</v>
      </c>
      <c r="D946" s="1402"/>
      <c r="E946" s="804">
        <v>6192895213</v>
      </c>
      <c r="F946" s="804">
        <v>3868879000</v>
      </c>
      <c r="G946" s="804">
        <v>1788414442</v>
      </c>
      <c r="H946" s="804">
        <v>202639163</v>
      </c>
      <c r="I946" s="805">
        <v>332962608</v>
      </c>
    </row>
    <row r="947" spans="1:9">
      <c r="A947" s="806" t="s">
        <v>2479</v>
      </c>
      <c r="B947" s="806" t="s">
        <v>279</v>
      </c>
      <c r="C947" s="806" t="s">
        <v>256</v>
      </c>
      <c r="D947" s="807" t="s">
        <v>257</v>
      </c>
      <c r="E947" s="804">
        <v>5526970000</v>
      </c>
      <c r="F947" s="804">
        <v>3868879000</v>
      </c>
      <c r="G947" s="804">
        <v>1658091000</v>
      </c>
      <c r="H947" s="804">
        <v>0</v>
      </c>
      <c r="I947" s="805">
        <v>0</v>
      </c>
    </row>
    <row r="948" spans="1:9">
      <c r="A948" s="806" t="s">
        <v>2479</v>
      </c>
      <c r="B948" s="806" t="s">
        <v>279</v>
      </c>
      <c r="C948" s="806" t="s">
        <v>256</v>
      </c>
      <c r="D948" s="807" t="s">
        <v>730</v>
      </c>
      <c r="E948" s="804">
        <v>468735765</v>
      </c>
      <c r="F948" s="804">
        <v>0</v>
      </c>
      <c r="G948" s="804">
        <v>93747153</v>
      </c>
      <c r="H948" s="804">
        <v>140620729</v>
      </c>
      <c r="I948" s="805">
        <v>234367883</v>
      </c>
    </row>
    <row r="949" spans="1:9">
      <c r="A949" s="806" t="s">
        <v>2479</v>
      </c>
      <c r="B949" s="806" t="s">
        <v>279</v>
      </c>
      <c r="C949" s="806" t="s">
        <v>256</v>
      </c>
      <c r="D949" s="807" t="s">
        <v>1571</v>
      </c>
      <c r="E949" s="804">
        <v>197189448</v>
      </c>
      <c r="F949" s="804">
        <v>0</v>
      </c>
      <c r="G949" s="804">
        <v>36576289</v>
      </c>
      <c r="H949" s="804">
        <v>62018434</v>
      </c>
      <c r="I949" s="805">
        <v>98594725</v>
      </c>
    </row>
    <row r="950" spans="1:9">
      <c r="A950" s="806" t="s">
        <v>2479</v>
      </c>
      <c r="B950" s="806" t="s">
        <v>279</v>
      </c>
      <c r="C950" s="1401" t="s">
        <v>424</v>
      </c>
      <c r="D950" s="1402"/>
      <c r="E950" s="804">
        <v>15926829093</v>
      </c>
      <c r="F950" s="804">
        <v>0</v>
      </c>
      <c r="G950" s="804">
        <v>15926829093</v>
      </c>
      <c r="H950" s="804">
        <v>0</v>
      </c>
      <c r="I950" s="805">
        <v>0</v>
      </c>
    </row>
    <row r="951" spans="1:9">
      <c r="A951" s="806" t="s">
        <v>2479</v>
      </c>
      <c r="B951" s="806" t="s">
        <v>279</v>
      </c>
      <c r="C951" s="806" t="s">
        <v>424</v>
      </c>
      <c r="D951" s="807" t="s">
        <v>425</v>
      </c>
      <c r="E951" s="804">
        <v>731580910</v>
      </c>
      <c r="F951" s="804">
        <v>0</v>
      </c>
      <c r="G951" s="804">
        <v>731580910</v>
      </c>
      <c r="H951" s="804">
        <v>0</v>
      </c>
      <c r="I951" s="805">
        <v>0</v>
      </c>
    </row>
    <row r="952" spans="1:9">
      <c r="A952" s="806" t="s">
        <v>2479</v>
      </c>
      <c r="B952" s="806" t="s">
        <v>279</v>
      </c>
      <c r="C952" s="806" t="s">
        <v>424</v>
      </c>
      <c r="D952" s="807" t="s">
        <v>426</v>
      </c>
      <c r="E952" s="804">
        <v>15145979663</v>
      </c>
      <c r="F952" s="804">
        <v>0</v>
      </c>
      <c r="G952" s="804">
        <v>15145979663</v>
      </c>
      <c r="H952" s="804">
        <v>0</v>
      </c>
      <c r="I952" s="805">
        <v>0</v>
      </c>
    </row>
    <row r="953" spans="1:9">
      <c r="A953" s="806" t="s">
        <v>2479</v>
      </c>
      <c r="B953" s="806" t="s">
        <v>279</v>
      </c>
      <c r="C953" s="806" t="s">
        <v>424</v>
      </c>
      <c r="D953" s="807" t="s">
        <v>743</v>
      </c>
      <c r="E953" s="804">
        <v>49268520</v>
      </c>
      <c r="F953" s="804">
        <v>0</v>
      </c>
      <c r="G953" s="804">
        <v>49268520</v>
      </c>
      <c r="H953" s="804">
        <v>0</v>
      </c>
      <c r="I953" s="805">
        <v>0</v>
      </c>
    </row>
    <row r="954" spans="1:9">
      <c r="A954" s="806" t="s">
        <v>2479</v>
      </c>
      <c r="B954" s="806" t="s">
        <v>279</v>
      </c>
      <c r="C954" s="1401" t="s">
        <v>427</v>
      </c>
      <c r="D954" s="1402"/>
      <c r="E954" s="804">
        <v>281657790</v>
      </c>
      <c r="F954" s="804">
        <v>0</v>
      </c>
      <c r="G954" s="804">
        <v>0</v>
      </c>
      <c r="H954" s="804">
        <v>84497323</v>
      </c>
      <c r="I954" s="805">
        <v>197160467</v>
      </c>
    </row>
    <row r="955" spans="1:9">
      <c r="A955" s="806" t="s">
        <v>2479</v>
      </c>
      <c r="B955" s="806" t="s">
        <v>279</v>
      </c>
      <c r="C955" s="806" t="s">
        <v>427</v>
      </c>
      <c r="D955" s="807" t="s">
        <v>308</v>
      </c>
      <c r="E955" s="804">
        <v>868627</v>
      </c>
      <c r="F955" s="804">
        <v>0</v>
      </c>
      <c r="G955" s="804">
        <v>0</v>
      </c>
      <c r="H955" s="804">
        <v>260587</v>
      </c>
      <c r="I955" s="805">
        <v>608040</v>
      </c>
    </row>
    <row r="956" spans="1:9">
      <c r="A956" s="806" t="s">
        <v>2479</v>
      </c>
      <c r="B956" s="806" t="s">
        <v>279</v>
      </c>
      <c r="C956" s="806" t="s">
        <v>427</v>
      </c>
      <c r="D956" s="807" t="s">
        <v>429</v>
      </c>
      <c r="E956" s="804">
        <v>280789163</v>
      </c>
      <c r="F956" s="804">
        <v>0</v>
      </c>
      <c r="G956" s="804">
        <v>0</v>
      </c>
      <c r="H956" s="804">
        <v>84236736</v>
      </c>
      <c r="I956" s="805">
        <v>196552427</v>
      </c>
    </row>
    <row r="957" spans="1:9">
      <c r="A957" s="806" t="s">
        <v>2479</v>
      </c>
      <c r="B957" s="806" t="s">
        <v>279</v>
      </c>
      <c r="C957" s="1401" t="s">
        <v>430</v>
      </c>
      <c r="D957" s="1402"/>
      <c r="E957" s="804">
        <v>126241610019</v>
      </c>
      <c r="F957" s="804">
        <v>68249850254</v>
      </c>
      <c r="G957" s="804">
        <v>56290066335</v>
      </c>
      <c r="H957" s="804">
        <v>1701693430</v>
      </c>
      <c r="I957" s="805">
        <v>0</v>
      </c>
    </row>
    <row r="958" spans="1:9">
      <c r="A958" s="806" t="s">
        <v>2479</v>
      </c>
      <c r="B958" s="806" t="s">
        <v>279</v>
      </c>
      <c r="C958" s="806" t="s">
        <v>430</v>
      </c>
      <c r="D958" s="807" t="s">
        <v>432</v>
      </c>
      <c r="E958" s="804">
        <v>57991759765</v>
      </c>
      <c r="F958" s="804">
        <v>0</v>
      </c>
      <c r="G958" s="804">
        <v>56290066335</v>
      </c>
      <c r="H958" s="804">
        <v>1701693430</v>
      </c>
      <c r="I958" s="805">
        <v>0</v>
      </c>
    </row>
    <row r="959" spans="1:9">
      <c r="A959" s="806" t="s">
        <v>2479</v>
      </c>
      <c r="B959" s="806" t="s">
        <v>279</v>
      </c>
      <c r="C959" s="806" t="s">
        <v>430</v>
      </c>
      <c r="D959" s="807" t="s">
        <v>994</v>
      </c>
      <c r="E959" s="804">
        <v>68249850254</v>
      </c>
      <c r="F959" s="804">
        <v>68249850254</v>
      </c>
      <c r="G959" s="804">
        <v>0</v>
      </c>
      <c r="H959" s="804">
        <v>0</v>
      </c>
      <c r="I959" s="805">
        <v>0</v>
      </c>
    </row>
    <row r="960" spans="1:9">
      <c r="A960" s="806" t="s">
        <v>2479</v>
      </c>
      <c r="B960" s="806" t="s">
        <v>279</v>
      </c>
      <c r="C960" s="1401" t="s">
        <v>996</v>
      </c>
      <c r="D960" s="1402"/>
      <c r="E960" s="804">
        <v>84693232507</v>
      </c>
      <c r="F960" s="804">
        <v>84693232507</v>
      </c>
      <c r="G960" s="804">
        <v>0</v>
      </c>
      <c r="H960" s="804">
        <v>0</v>
      </c>
      <c r="I960" s="805">
        <v>0</v>
      </c>
    </row>
    <row r="961" spans="1:9">
      <c r="A961" s="806" t="s">
        <v>2479</v>
      </c>
      <c r="B961" s="806" t="s">
        <v>279</v>
      </c>
      <c r="C961" s="806" t="s">
        <v>996</v>
      </c>
      <c r="D961" s="807" t="s">
        <v>997</v>
      </c>
      <c r="E961" s="804">
        <v>84693232507</v>
      </c>
      <c r="F961" s="804">
        <v>84693232507</v>
      </c>
      <c r="G961" s="804">
        <v>0</v>
      </c>
      <c r="H961" s="804">
        <v>0</v>
      </c>
      <c r="I961" s="805">
        <v>0</v>
      </c>
    </row>
    <row r="962" spans="1:9">
      <c r="A962" s="806" t="s">
        <v>2479</v>
      </c>
      <c r="B962" s="806" t="s">
        <v>279</v>
      </c>
      <c r="C962" s="1401" t="s">
        <v>998</v>
      </c>
      <c r="D962" s="1402"/>
      <c r="E962" s="804">
        <v>-24581587</v>
      </c>
      <c r="F962" s="804">
        <v>-24581587</v>
      </c>
      <c r="G962" s="804">
        <v>0</v>
      </c>
      <c r="H962" s="804">
        <v>0</v>
      </c>
      <c r="I962" s="805">
        <v>0</v>
      </c>
    </row>
    <row r="963" spans="1:9">
      <c r="A963" s="806" t="s">
        <v>2479</v>
      </c>
      <c r="B963" s="806" t="s">
        <v>279</v>
      </c>
      <c r="C963" s="806" t="s">
        <v>998</v>
      </c>
      <c r="D963" s="807" t="s">
        <v>999</v>
      </c>
      <c r="E963" s="804">
        <v>-24581587</v>
      </c>
      <c r="F963" s="804">
        <v>-24581587</v>
      </c>
      <c r="G963" s="804">
        <v>0</v>
      </c>
      <c r="H963" s="804">
        <v>0</v>
      </c>
      <c r="I963" s="805">
        <v>0</v>
      </c>
    </row>
    <row r="964" spans="1:9">
      <c r="A964" s="806" t="s">
        <v>2479</v>
      </c>
      <c r="B964" s="806" t="s">
        <v>279</v>
      </c>
      <c r="C964" s="1401" t="s">
        <v>433</v>
      </c>
      <c r="D964" s="1402"/>
      <c r="E964" s="804">
        <v>7396428487</v>
      </c>
      <c r="F964" s="804">
        <v>0</v>
      </c>
      <c r="G964" s="804">
        <v>1490493971</v>
      </c>
      <c r="H964" s="804">
        <v>2214725426</v>
      </c>
      <c r="I964" s="805">
        <v>3691209090</v>
      </c>
    </row>
    <row r="965" spans="1:9">
      <c r="A965" s="806" t="s">
        <v>2479</v>
      </c>
      <c r="B965" s="806" t="s">
        <v>279</v>
      </c>
      <c r="C965" s="806" t="s">
        <v>433</v>
      </c>
      <c r="D965" s="807" t="s">
        <v>1010</v>
      </c>
      <c r="E965" s="804">
        <v>14010354</v>
      </c>
      <c r="F965" s="804">
        <v>0</v>
      </c>
      <c r="G965" s="804">
        <v>14010354</v>
      </c>
      <c r="H965" s="804">
        <v>0</v>
      </c>
      <c r="I965" s="805">
        <v>0</v>
      </c>
    </row>
    <row r="966" spans="1:9">
      <c r="A966" s="806" t="s">
        <v>2479</v>
      </c>
      <c r="B966" s="806" t="s">
        <v>279</v>
      </c>
      <c r="C966" s="806" t="s">
        <v>433</v>
      </c>
      <c r="D966" s="807" t="s">
        <v>434</v>
      </c>
      <c r="E966" s="804">
        <v>7382418133</v>
      </c>
      <c r="F966" s="804">
        <v>0</v>
      </c>
      <c r="G966" s="804">
        <v>1476483617</v>
      </c>
      <c r="H966" s="804">
        <v>2214725426</v>
      </c>
      <c r="I966" s="805">
        <v>3691209090</v>
      </c>
    </row>
    <row r="967" spans="1:9">
      <c r="A967" s="806" t="s">
        <v>2479</v>
      </c>
      <c r="B967" s="806" t="s">
        <v>279</v>
      </c>
      <c r="C967" s="1401" t="s">
        <v>445</v>
      </c>
      <c r="D967" s="1402"/>
      <c r="E967" s="804">
        <v>291000000</v>
      </c>
      <c r="F967" s="804">
        <v>0</v>
      </c>
      <c r="G967" s="804">
        <v>291000000</v>
      </c>
      <c r="H967" s="804">
        <v>0</v>
      </c>
      <c r="I967" s="805">
        <v>0</v>
      </c>
    </row>
    <row r="968" spans="1:9">
      <c r="A968" s="806" t="s">
        <v>2479</v>
      </c>
      <c r="B968" s="806" t="s">
        <v>279</v>
      </c>
      <c r="C968" s="806" t="s">
        <v>445</v>
      </c>
      <c r="D968" s="807" t="s">
        <v>744</v>
      </c>
      <c r="E968" s="804">
        <v>111000000</v>
      </c>
      <c r="F968" s="804">
        <v>0</v>
      </c>
      <c r="G968" s="804">
        <v>111000000</v>
      </c>
      <c r="H968" s="804">
        <v>0</v>
      </c>
      <c r="I968" s="805">
        <v>0</v>
      </c>
    </row>
    <row r="969" spans="1:9">
      <c r="A969" s="806" t="s">
        <v>2479</v>
      </c>
      <c r="B969" s="806" t="s">
        <v>279</v>
      </c>
      <c r="C969" s="806" t="s">
        <v>445</v>
      </c>
      <c r="D969" s="807" t="s">
        <v>745</v>
      </c>
      <c r="E969" s="804">
        <v>34000000</v>
      </c>
      <c r="F969" s="804">
        <v>0</v>
      </c>
      <c r="G969" s="804">
        <v>34000000</v>
      </c>
      <c r="H969" s="804">
        <v>0</v>
      </c>
      <c r="I969" s="805">
        <v>0</v>
      </c>
    </row>
    <row r="970" spans="1:9">
      <c r="A970" s="806" t="s">
        <v>2479</v>
      </c>
      <c r="B970" s="806" t="s">
        <v>279</v>
      </c>
      <c r="C970" s="806" t="s">
        <v>445</v>
      </c>
      <c r="D970" s="807" t="s">
        <v>746</v>
      </c>
      <c r="E970" s="804">
        <v>146000000</v>
      </c>
      <c r="F970" s="804">
        <v>0</v>
      </c>
      <c r="G970" s="804">
        <v>146000000</v>
      </c>
      <c r="H970" s="804">
        <v>0</v>
      </c>
      <c r="I970" s="805">
        <v>0</v>
      </c>
    </row>
    <row r="971" spans="1:9">
      <c r="A971" s="806" t="s">
        <v>2479</v>
      </c>
      <c r="B971" s="806" t="s">
        <v>279</v>
      </c>
      <c r="C971" s="1401" t="s">
        <v>950</v>
      </c>
      <c r="D971" s="1402"/>
      <c r="E971" s="804">
        <v>484000000</v>
      </c>
      <c r="F971" s="804">
        <v>484000000</v>
      </c>
      <c r="G971" s="804">
        <v>0</v>
      </c>
      <c r="H971" s="804">
        <v>0</v>
      </c>
      <c r="I971" s="805">
        <v>0</v>
      </c>
    </row>
    <row r="972" spans="1:9">
      <c r="A972" s="806" t="s">
        <v>2479</v>
      </c>
      <c r="B972" s="806" t="s">
        <v>279</v>
      </c>
      <c r="C972" s="806" t="s">
        <v>950</v>
      </c>
      <c r="D972" s="807" t="s">
        <v>2476</v>
      </c>
      <c r="E972" s="804">
        <v>0</v>
      </c>
      <c r="F972" s="804">
        <v>0</v>
      </c>
      <c r="G972" s="804">
        <v>0</v>
      </c>
      <c r="H972" s="804">
        <v>0</v>
      </c>
      <c r="I972" s="805">
        <v>0</v>
      </c>
    </row>
    <row r="973" spans="1:9">
      <c r="A973" s="806" t="s">
        <v>2479</v>
      </c>
      <c r="B973" s="806" t="s">
        <v>279</v>
      </c>
      <c r="C973" s="806" t="s">
        <v>950</v>
      </c>
      <c r="D973" s="807" t="s">
        <v>2050</v>
      </c>
      <c r="E973" s="804">
        <v>484000000</v>
      </c>
      <c r="F973" s="804">
        <v>484000000</v>
      </c>
      <c r="G973" s="804">
        <v>0</v>
      </c>
      <c r="H973" s="804">
        <v>0</v>
      </c>
      <c r="I973" s="805">
        <v>0</v>
      </c>
    </row>
    <row r="974" spans="1:9">
      <c r="A974" s="806" t="s">
        <v>2479</v>
      </c>
      <c r="B974" s="806" t="s">
        <v>279</v>
      </c>
      <c r="C974" s="1401" t="s">
        <v>248</v>
      </c>
      <c r="D974" s="1402"/>
      <c r="E974" s="804">
        <v>9547686930</v>
      </c>
      <c r="F974" s="804">
        <v>0</v>
      </c>
      <c r="G974" s="804">
        <v>4782609185</v>
      </c>
      <c r="H974" s="804">
        <v>4765077745</v>
      </c>
      <c r="I974" s="805">
        <v>0</v>
      </c>
    </row>
    <row r="975" spans="1:9">
      <c r="A975" s="806" t="s">
        <v>2479</v>
      </c>
      <c r="B975" s="806" t="s">
        <v>279</v>
      </c>
      <c r="C975" s="806" t="s">
        <v>248</v>
      </c>
      <c r="D975" s="807" t="s">
        <v>249</v>
      </c>
      <c r="E975" s="804">
        <v>8031698604</v>
      </c>
      <c r="F975" s="804">
        <v>0</v>
      </c>
      <c r="G975" s="804">
        <v>4024615022</v>
      </c>
      <c r="H975" s="804">
        <v>4007083582</v>
      </c>
      <c r="I975" s="805">
        <v>0</v>
      </c>
    </row>
    <row r="976" spans="1:9">
      <c r="A976" s="806" t="s">
        <v>2479</v>
      </c>
      <c r="B976" s="806" t="s">
        <v>279</v>
      </c>
      <c r="C976" s="806" t="s">
        <v>248</v>
      </c>
      <c r="D976" s="807" t="s">
        <v>731</v>
      </c>
      <c r="E976" s="804">
        <v>1515988326</v>
      </c>
      <c r="F976" s="804">
        <v>0</v>
      </c>
      <c r="G976" s="804">
        <v>757994163</v>
      </c>
      <c r="H976" s="804">
        <v>757994163</v>
      </c>
      <c r="I976" s="805">
        <v>0</v>
      </c>
    </row>
    <row r="977" spans="1:9">
      <c r="A977" s="806" t="s">
        <v>2479</v>
      </c>
      <c r="B977" s="806" t="s">
        <v>279</v>
      </c>
      <c r="C977" s="1401" t="s">
        <v>238</v>
      </c>
      <c r="D977" s="1402"/>
      <c r="E977" s="804">
        <v>402840481</v>
      </c>
      <c r="F977" s="804">
        <v>402840481</v>
      </c>
      <c r="G977" s="804">
        <v>0</v>
      </c>
      <c r="H977" s="804">
        <v>0</v>
      </c>
      <c r="I977" s="805">
        <v>0</v>
      </c>
    </row>
    <row r="978" spans="1:9">
      <c r="A978" s="806" t="s">
        <v>2479</v>
      </c>
      <c r="B978" s="806" t="s">
        <v>279</v>
      </c>
      <c r="C978" s="806" t="s">
        <v>238</v>
      </c>
      <c r="D978" s="807" t="s">
        <v>964</v>
      </c>
      <c r="E978" s="804">
        <v>344411622</v>
      </c>
      <c r="F978" s="804">
        <v>344411622</v>
      </c>
      <c r="G978" s="804">
        <v>0</v>
      </c>
      <c r="H978" s="804">
        <v>0</v>
      </c>
      <c r="I978" s="805">
        <v>0</v>
      </c>
    </row>
    <row r="979" spans="1:9">
      <c r="A979" s="806" t="s">
        <v>2479</v>
      </c>
      <c r="B979" s="806" t="s">
        <v>279</v>
      </c>
      <c r="C979" s="806" t="s">
        <v>238</v>
      </c>
      <c r="D979" s="807" t="s">
        <v>435</v>
      </c>
      <c r="E979" s="804">
        <v>58361099</v>
      </c>
      <c r="F979" s="804">
        <v>58361099</v>
      </c>
      <c r="G979" s="804">
        <v>0</v>
      </c>
      <c r="H979" s="804">
        <v>0</v>
      </c>
      <c r="I979" s="805">
        <v>0</v>
      </c>
    </row>
    <row r="980" spans="1:9">
      <c r="A980" s="806" t="s">
        <v>2479</v>
      </c>
      <c r="B980" s="806" t="s">
        <v>279</v>
      </c>
      <c r="C980" s="806" t="s">
        <v>238</v>
      </c>
      <c r="D980" s="807" t="s">
        <v>357</v>
      </c>
      <c r="E980" s="804">
        <v>67760</v>
      </c>
      <c r="F980" s="804">
        <v>67760</v>
      </c>
      <c r="G980" s="804">
        <v>0</v>
      </c>
      <c r="H980" s="804">
        <v>0</v>
      </c>
      <c r="I980" s="805">
        <v>0</v>
      </c>
    </row>
    <row r="981" spans="1:9">
      <c r="A981" s="806" t="s">
        <v>2479</v>
      </c>
      <c r="B981" s="806" t="s">
        <v>279</v>
      </c>
      <c r="C981" s="1401" t="s">
        <v>436</v>
      </c>
      <c r="D981" s="1402"/>
      <c r="E981" s="804">
        <v>820253227</v>
      </c>
      <c r="F981" s="804">
        <v>114925884</v>
      </c>
      <c r="G981" s="804">
        <v>685881708</v>
      </c>
      <c r="H981" s="804">
        <v>19032092</v>
      </c>
      <c r="I981" s="805">
        <v>413543</v>
      </c>
    </row>
    <row r="982" spans="1:9">
      <c r="A982" s="806" t="s">
        <v>2479</v>
      </c>
      <c r="B982" s="806" t="s">
        <v>279</v>
      </c>
      <c r="C982" s="806" t="s">
        <v>436</v>
      </c>
      <c r="D982" s="807" t="s">
        <v>39</v>
      </c>
      <c r="E982" s="804">
        <v>127009000</v>
      </c>
      <c r="F982" s="804">
        <v>0</v>
      </c>
      <c r="G982" s="804">
        <v>127009000</v>
      </c>
      <c r="H982" s="804">
        <v>0</v>
      </c>
      <c r="I982" s="805">
        <v>0</v>
      </c>
    </row>
    <row r="983" spans="1:9">
      <c r="A983" s="806" t="s">
        <v>2479</v>
      </c>
      <c r="B983" s="806" t="s">
        <v>279</v>
      </c>
      <c r="C983" s="806" t="s">
        <v>436</v>
      </c>
      <c r="D983" s="807" t="s">
        <v>747</v>
      </c>
      <c r="E983" s="804">
        <v>352998000</v>
      </c>
      <c r="F983" s="804">
        <v>0</v>
      </c>
      <c r="G983" s="804">
        <v>352998000</v>
      </c>
      <c r="H983" s="804">
        <v>0</v>
      </c>
      <c r="I983" s="805">
        <v>0</v>
      </c>
    </row>
    <row r="984" spans="1:9">
      <c r="A984" s="806" t="s">
        <v>2479</v>
      </c>
      <c r="B984" s="806" t="s">
        <v>279</v>
      </c>
      <c r="C984" s="806" t="s">
        <v>436</v>
      </c>
      <c r="D984" s="807" t="s">
        <v>753</v>
      </c>
      <c r="E984" s="804">
        <v>1781891</v>
      </c>
      <c r="F984" s="804">
        <v>0</v>
      </c>
      <c r="G984" s="804">
        <v>1781891</v>
      </c>
      <c r="H984" s="804">
        <v>0</v>
      </c>
      <c r="I984" s="805">
        <v>0</v>
      </c>
    </row>
    <row r="985" spans="1:9">
      <c r="A985" s="806" t="s">
        <v>2479</v>
      </c>
      <c r="B985" s="806" t="s">
        <v>279</v>
      </c>
      <c r="C985" s="806" t="s">
        <v>436</v>
      </c>
      <c r="D985" s="807" t="s">
        <v>748</v>
      </c>
      <c r="E985" s="804">
        <v>16894296</v>
      </c>
      <c r="F985" s="804">
        <v>0</v>
      </c>
      <c r="G985" s="804">
        <v>16894296</v>
      </c>
      <c r="H985" s="804">
        <v>0</v>
      </c>
      <c r="I985" s="805">
        <v>0</v>
      </c>
    </row>
    <row r="986" spans="1:9">
      <c r="A986" s="806" t="s">
        <v>2479</v>
      </c>
      <c r="B986" s="806" t="s">
        <v>279</v>
      </c>
      <c r="C986" s="806" t="s">
        <v>436</v>
      </c>
      <c r="D986" s="807" t="s">
        <v>732</v>
      </c>
      <c r="E986" s="804">
        <v>34500000</v>
      </c>
      <c r="F986" s="804">
        <v>24150000</v>
      </c>
      <c r="G986" s="804">
        <v>10350000</v>
      </c>
      <c r="H986" s="804">
        <v>0</v>
      </c>
      <c r="I986" s="805">
        <v>0</v>
      </c>
    </row>
    <row r="987" spans="1:9">
      <c r="A987" s="806" t="s">
        <v>2479</v>
      </c>
      <c r="B987" s="806" t="s">
        <v>279</v>
      </c>
      <c r="C987" s="806" t="s">
        <v>436</v>
      </c>
      <c r="D987" s="807" t="s">
        <v>734</v>
      </c>
      <c r="E987" s="804">
        <v>7244087</v>
      </c>
      <c r="F987" s="804">
        <v>0</v>
      </c>
      <c r="G987" s="804">
        <v>7244087</v>
      </c>
      <c r="H987" s="804">
        <v>0</v>
      </c>
      <c r="I987" s="805">
        <v>0</v>
      </c>
    </row>
    <row r="988" spans="1:9">
      <c r="A988" s="806" t="s">
        <v>2479</v>
      </c>
      <c r="B988" s="806" t="s">
        <v>279</v>
      </c>
      <c r="C988" s="806" t="s">
        <v>436</v>
      </c>
      <c r="D988" s="807" t="s">
        <v>1000</v>
      </c>
      <c r="E988" s="804">
        <v>90775884</v>
      </c>
      <c r="F988" s="804">
        <v>90775884</v>
      </c>
      <c r="G988" s="804">
        <v>0</v>
      </c>
      <c r="H988" s="804">
        <v>0</v>
      </c>
      <c r="I988" s="805">
        <v>0</v>
      </c>
    </row>
    <row r="989" spans="1:9">
      <c r="A989" s="806" t="s">
        <v>2479</v>
      </c>
      <c r="B989" s="806" t="s">
        <v>279</v>
      </c>
      <c r="C989" s="806" t="s">
        <v>436</v>
      </c>
      <c r="D989" s="807" t="s">
        <v>749</v>
      </c>
      <c r="E989" s="804">
        <v>16186279</v>
      </c>
      <c r="F989" s="804">
        <v>0</v>
      </c>
      <c r="G989" s="804">
        <v>15827028</v>
      </c>
      <c r="H989" s="804">
        <v>359251</v>
      </c>
      <c r="I989" s="805">
        <v>0</v>
      </c>
    </row>
    <row r="990" spans="1:9">
      <c r="A990" s="806" t="s">
        <v>2479</v>
      </c>
      <c r="B990" s="806" t="s">
        <v>279</v>
      </c>
      <c r="C990" s="806" t="s">
        <v>436</v>
      </c>
      <c r="D990" s="807" t="s">
        <v>735</v>
      </c>
      <c r="E990" s="804">
        <v>57175698</v>
      </c>
      <c r="F990" s="804">
        <v>0</v>
      </c>
      <c r="G990" s="804">
        <v>38089314</v>
      </c>
      <c r="H990" s="804">
        <v>18672841</v>
      </c>
      <c r="I990" s="805">
        <v>413543</v>
      </c>
    </row>
    <row r="991" spans="1:9">
      <c r="A991" s="806" t="s">
        <v>2479</v>
      </c>
      <c r="B991" s="806" t="s">
        <v>279</v>
      </c>
      <c r="C991" s="806" t="s">
        <v>436</v>
      </c>
      <c r="D991" s="807" t="s">
        <v>2061</v>
      </c>
      <c r="E991" s="804">
        <v>115688092</v>
      </c>
      <c r="F991" s="804">
        <v>0</v>
      </c>
      <c r="G991" s="804">
        <v>115688092</v>
      </c>
      <c r="H991" s="804">
        <v>0</v>
      </c>
      <c r="I991" s="805">
        <v>0</v>
      </c>
    </row>
    <row r="992" spans="1:9">
      <c r="A992" s="806" t="s">
        <v>2479</v>
      </c>
      <c r="B992" s="1401" t="s">
        <v>909</v>
      </c>
      <c r="C992" s="1402"/>
      <c r="D992" s="1402"/>
      <c r="E992" s="804">
        <v>935965289832</v>
      </c>
      <c r="F992" s="804">
        <v>474092515136</v>
      </c>
      <c r="G992" s="804">
        <v>393929903972</v>
      </c>
      <c r="H992" s="804">
        <v>45826318128</v>
      </c>
      <c r="I992" s="805">
        <v>22116552596</v>
      </c>
    </row>
    <row r="993" spans="1:9">
      <c r="A993" s="806" t="s">
        <v>2479</v>
      </c>
      <c r="B993" s="806" t="s">
        <v>909</v>
      </c>
      <c r="C993" s="1401" t="s">
        <v>438</v>
      </c>
      <c r="D993" s="1402"/>
      <c r="E993" s="804">
        <v>421523328</v>
      </c>
      <c r="F993" s="804">
        <v>0</v>
      </c>
      <c r="G993" s="804">
        <v>421523328</v>
      </c>
      <c r="H993" s="804">
        <v>0</v>
      </c>
      <c r="I993" s="805">
        <v>0</v>
      </c>
    </row>
    <row r="994" spans="1:9">
      <c r="A994" s="806" t="s">
        <v>2479</v>
      </c>
      <c r="B994" s="806" t="s">
        <v>909</v>
      </c>
      <c r="C994" s="806" t="s">
        <v>438</v>
      </c>
      <c r="D994" s="807" t="s">
        <v>439</v>
      </c>
      <c r="E994" s="804">
        <v>355023328</v>
      </c>
      <c r="F994" s="804">
        <v>0</v>
      </c>
      <c r="G994" s="804">
        <v>355023328</v>
      </c>
      <c r="H994" s="804">
        <v>0</v>
      </c>
      <c r="I994" s="805">
        <v>0</v>
      </c>
    </row>
    <row r="995" spans="1:9">
      <c r="A995" s="806" t="s">
        <v>2479</v>
      </c>
      <c r="B995" s="806" t="s">
        <v>909</v>
      </c>
      <c r="C995" s="806" t="s">
        <v>438</v>
      </c>
      <c r="D995" s="807" t="s">
        <v>2007</v>
      </c>
      <c r="E995" s="804">
        <v>66500000</v>
      </c>
      <c r="F995" s="804">
        <v>0</v>
      </c>
      <c r="G995" s="804">
        <v>66500000</v>
      </c>
      <c r="H995" s="804">
        <v>0</v>
      </c>
      <c r="I995" s="805">
        <v>0</v>
      </c>
    </row>
    <row r="996" spans="1:9">
      <c r="A996" s="806" t="s">
        <v>2479</v>
      </c>
      <c r="B996" s="806" t="s">
        <v>909</v>
      </c>
      <c r="C996" s="1401" t="s">
        <v>258</v>
      </c>
      <c r="D996" s="1402"/>
      <c r="E996" s="804">
        <v>50984313079</v>
      </c>
      <c r="F996" s="804">
        <v>0</v>
      </c>
      <c r="G996" s="804">
        <v>50984313079</v>
      </c>
      <c r="H996" s="804">
        <v>0</v>
      </c>
      <c r="I996" s="805">
        <v>0</v>
      </c>
    </row>
    <row r="997" spans="1:9">
      <c r="A997" s="806" t="s">
        <v>2479</v>
      </c>
      <c r="B997" s="806" t="s">
        <v>909</v>
      </c>
      <c r="C997" s="806" t="s">
        <v>258</v>
      </c>
      <c r="D997" s="807" t="s">
        <v>423</v>
      </c>
      <c r="E997" s="804">
        <v>21145921261</v>
      </c>
      <c r="F997" s="804">
        <v>0</v>
      </c>
      <c r="G997" s="804">
        <v>21145921261</v>
      </c>
      <c r="H997" s="804">
        <v>0</v>
      </c>
      <c r="I997" s="805">
        <v>0</v>
      </c>
    </row>
    <row r="998" spans="1:9">
      <c r="A998" s="806" t="s">
        <v>2479</v>
      </c>
      <c r="B998" s="806" t="s">
        <v>909</v>
      </c>
      <c r="C998" s="806" t="s">
        <v>258</v>
      </c>
      <c r="D998" s="807" t="s">
        <v>992</v>
      </c>
      <c r="E998" s="804">
        <v>29838391818</v>
      </c>
      <c r="F998" s="804">
        <v>0</v>
      </c>
      <c r="G998" s="804">
        <v>29838391818</v>
      </c>
      <c r="H998" s="804">
        <v>0</v>
      </c>
      <c r="I998" s="805">
        <v>0</v>
      </c>
    </row>
    <row r="999" spans="1:9">
      <c r="A999" s="806" t="s">
        <v>2479</v>
      </c>
      <c r="B999" s="806" t="s">
        <v>909</v>
      </c>
      <c r="C999" s="1401" t="s">
        <v>1011</v>
      </c>
      <c r="D999" s="1402"/>
      <c r="E999" s="804">
        <v>1447890740</v>
      </c>
      <c r="F999" s="804">
        <v>0</v>
      </c>
      <c r="G999" s="804">
        <v>1447890740</v>
      </c>
      <c r="H999" s="804">
        <v>0</v>
      </c>
      <c r="I999" s="805">
        <v>0</v>
      </c>
    </row>
    <row r="1000" spans="1:9">
      <c r="A1000" s="806" t="s">
        <v>2479</v>
      </c>
      <c r="B1000" s="806" t="s">
        <v>909</v>
      </c>
      <c r="C1000" s="806" t="s">
        <v>1011</v>
      </c>
      <c r="D1000" s="807" t="s">
        <v>1585</v>
      </c>
      <c r="E1000" s="804">
        <v>1447890740</v>
      </c>
      <c r="F1000" s="804">
        <v>0</v>
      </c>
      <c r="G1000" s="804">
        <v>1447890740</v>
      </c>
      <c r="H1000" s="804">
        <v>0</v>
      </c>
      <c r="I1000" s="805">
        <v>0</v>
      </c>
    </row>
    <row r="1001" spans="1:9">
      <c r="A1001" s="806" t="s">
        <v>2479</v>
      </c>
      <c r="B1001" s="806" t="s">
        <v>909</v>
      </c>
      <c r="C1001" s="1401" t="s">
        <v>256</v>
      </c>
      <c r="D1001" s="1402"/>
      <c r="E1001" s="804">
        <v>14030397858</v>
      </c>
      <c r="F1001" s="804">
        <v>4040004500</v>
      </c>
      <c r="G1001" s="804">
        <v>3292975666</v>
      </c>
      <c r="H1001" s="804">
        <v>2567936239</v>
      </c>
      <c r="I1001" s="805">
        <v>4129481453</v>
      </c>
    </row>
    <row r="1002" spans="1:9">
      <c r="A1002" s="806" t="s">
        <v>2479</v>
      </c>
      <c r="B1002" s="806" t="s">
        <v>909</v>
      </c>
      <c r="C1002" s="806" t="s">
        <v>256</v>
      </c>
      <c r="D1002" s="807" t="s">
        <v>257</v>
      </c>
      <c r="E1002" s="804">
        <v>5771435000</v>
      </c>
      <c r="F1002" s="804">
        <v>4040004500</v>
      </c>
      <c r="G1002" s="804">
        <v>1731430500</v>
      </c>
      <c r="H1002" s="804">
        <v>0</v>
      </c>
      <c r="I1002" s="805">
        <v>0</v>
      </c>
    </row>
    <row r="1003" spans="1:9">
      <c r="A1003" s="806" t="s">
        <v>2479</v>
      </c>
      <c r="B1003" s="806" t="s">
        <v>909</v>
      </c>
      <c r="C1003" s="806" t="s">
        <v>256</v>
      </c>
      <c r="D1003" s="807" t="s">
        <v>730</v>
      </c>
      <c r="E1003" s="804">
        <v>8202774030</v>
      </c>
      <c r="F1003" s="804">
        <v>0</v>
      </c>
      <c r="G1003" s="804">
        <v>1550307401</v>
      </c>
      <c r="H1003" s="804">
        <v>2551079591</v>
      </c>
      <c r="I1003" s="805">
        <v>4101387038</v>
      </c>
    </row>
    <row r="1004" spans="1:9">
      <c r="A1004" s="806" t="s">
        <v>2479</v>
      </c>
      <c r="B1004" s="806" t="s">
        <v>909</v>
      </c>
      <c r="C1004" s="806" t="s">
        <v>256</v>
      </c>
      <c r="D1004" s="807" t="s">
        <v>1571</v>
      </c>
      <c r="E1004" s="804">
        <v>51838828</v>
      </c>
      <c r="F1004" s="804">
        <v>0</v>
      </c>
      <c r="G1004" s="804">
        <v>10367765</v>
      </c>
      <c r="H1004" s="804">
        <v>15551648</v>
      </c>
      <c r="I1004" s="805">
        <v>25919415</v>
      </c>
    </row>
    <row r="1005" spans="1:9">
      <c r="A1005" s="806" t="s">
        <v>2479</v>
      </c>
      <c r="B1005" s="806" t="s">
        <v>909</v>
      </c>
      <c r="C1005" s="806" t="s">
        <v>256</v>
      </c>
      <c r="D1005" s="807" t="s">
        <v>2485</v>
      </c>
      <c r="E1005" s="804">
        <v>4350000</v>
      </c>
      <c r="F1005" s="804">
        <v>0</v>
      </c>
      <c r="G1005" s="804">
        <v>870000</v>
      </c>
      <c r="H1005" s="804">
        <v>1305000</v>
      </c>
      <c r="I1005" s="805">
        <v>2175000</v>
      </c>
    </row>
    <row r="1006" spans="1:9">
      <c r="A1006" s="806" t="s">
        <v>2479</v>
      </c>
      <c r="B1006" s="806" t="s">
        <v>909</v>
      </c>
      <c r="C1006" s="1401" t="s">
        <v>424</v>
      </c>
      <c r="D1006" s="1402"/>
      <c r="E1006" s="804">
        <v>55546309429</v>
      </c>
      <c r="F1006" s="804">
        <v>0</v>
      </c>
      <c r="G1006" s="804">
        <v>38408189241</v>
      </c>
      <c r="H1006" s="804">
        <v>8569060092</v>
      </c>
      <c r="I1006" s="805">
        <v>8569060096</v>
      </c>
    </row>
    <row r="1007" spans="1:9">
      <c r="A1007" s="806" t="s">
        <v>2479</v>
      </c>
      <c r="B1007" s="806" t="s">
        <v>909</v>
      </c>
      <c r="C1007" s="806" t="s">
        <v>424</v>
      </c>
      <c r="D1007" s="807" t="s">
        <v>425</v>
      </c>
      <c r="E1007" s="804">
        <v>38366796064</v>
      </c>
      <c r="F1007" s="804">
        <v>0</v>
      </c>
      <c r="G1007" s="804">
        <v>21356945936</v>
      </c>
      <c r="H1007" s="804">
        <v>8504925062</v>
      </c>
      <c r="I1007" s="805">
        <v>8504925066</v>
      </c>
    </row>
    <row r="1008" spans="1:9">
      <c r="A1008" s="806" t="s">
        <v>2479</v>
      </c>
      <c r="B1008" s="806" t="s">
        <v>909</v>
      </c>
      <c r="C1008" s="806" t="s">
        <v>424</v>
      </c>
      <c r="D1008" s="807" t="s">
        <v>426</v>
      </c>
      <c r="E1008" s="804">
        <v>16784045166</v>
      </c>
      <c r="F1008" s="804">
        <v>0</v>
      </c>
      <c r="G1008" s="804">
        <v>16655775106</v>
      </c>
      <c r="H1008" s="804">
        <v>64135030</v>
      </c>
      <c r="I1008" s="805">
        <v>64135030</v>
      </c>
    </row>
    <row r="1009" spans="1:9">
      <c r="A1009" s="806" t="s">
        <v>2479</v>
      </c>
      <c r="B1009" s="806" t="s">
        <v>909</v>
      </c>
      <c r="C1009" s="806" t="s">
        <v>424</v>
      </c>
      <c r="D1009" s="807" t="s">
        <v>743</v>
      </c>
      <c r="E1009" s="804">
        <v>395468199</v>
      </c>
      <c r="F1009" s="804">
        <v>0</v>
      </c>
      <c r="G1009" s="804">
        <v>395468199</v>
      </c>
      <c r="H1009" s="804">
        <v>0</v>
      </c>
      <c r="I1009" s="805">
        <v>0</v>
      </c>
    </row>
    <row r="1010" spans="1:9">
      <c r="A1010" s="806" t="s">
        <v>2479</v>
      </c>
      <c r="B1010" s="806" t="s">
        <v>909</v>
      </c>
      <c r="C1010" s="1401" t="s">
        <v>427</v>
      </c>
      <c r="D1010" s="1402"/>
      <c r="E1010" s="804">
        <v>846067973</v>
      </c>
      <c r="F1010" s="804">
        <v>0</v>
      </c>
      <c r="G1010" s="804">
        <v>0</v>
      </c>
      <c r="H1010" s="804">
        <v>253820318</v>
      </c>
      <c r="I1010" s="805">
        <v>592247655</v>
      </c>
    </row>
    <row r="1011" spans="1:9">
      <c r="A1011" s="806" t="s">
        <v>2479</v>
      </c>
      <c r="B1011" s="806" t="s">
        <v>909</v>
      </c>
      <c r="C1011" s="806" t="s">
        <v>427</v>
      </c>
      <c r="D1011" s="807" t="s">
        <v>308</v>
      </c>
      <c r="E1011" s="804">
        <v>8531098</v>
      </c>
      <c r="F1011" s="804">
        <v>0</v>
      </c>
      <c r="G1011" s="804">
        <v>0</v>
      </c>
      <c r="H1011" s="804">
        <v>2559327</v>
      </c>
      <c r="I1011" s="805">
        <v>5971771</v>
      </c>
    </row>
    <row r="1012" spans="1:9">
      <c r="A1012" s="806" t="s">
        <v>2479</v>
      </c>
      <c r="B1012" s="806" t="s">
        <v>909</v>
      </c>
      <c r="C1012" s="806" t="s">
        <v>427</v>
      </c>
      <c r="D1012" s="807" t="s">
        <v>429</v>
      </c>
      <c r="E1012" s="804">
        <v>837536875</v>
      </c>
      <c r="F1012" s="804">
        <v>0</v>
      </c>
      <c r="G1012" s="804">
        <v>0</v>
      </c>
      <c r="H1012" s="804">
        <v>251260991</v>
      </c>
      <c r="I1012" s="805">
        <v>586275884</v>
      </c>
    </row>
    <row r="1013" spans="1:9">
      <c r="A1013" s="806" t="s">
        <v>2479</v>
      </c>
      <c r="B1013" s="806" t="s">
        <v>909</v>
      </c>
      <c r="C1013" s="1401" t="s">
        <v>430</v>
      </c>
      <c r="D1013" s="1402"/>
      <c r="E1013" s="804">
        <v>616276695088</v>
      </c>
      <c r="F1013" s="804">
        <v>412750596961</v>
      </c>
      <c r="G1013" s="804">
        <v>202633770069</v>
      </c>
      <c r="H1013" s="804">
        <v>892328058</v>
      </c>
      <c r="I1013" s="805">
        <v>0</v>
      </c>
    </row>
    <row r="1014" spans="1:9">
      <c r="A1014" s="806" t="s">
        <v>2479</v>
      </c>
      <c r="B1014" s="806" t="s">
        <v>909</v>
      </c>
      <c r="C1014" s="806" t="s">
        <v>430</v>
      </c>
      <c r="D1014" s="807" t="s">
        <v>432</v>
      </c>
      <c r="E1014" s="804">
        <v>203525062360</v>
      </c>
      <c r="F1014" s="804">
        <v>0</v>
      </c>
      <c r="G1014" s="804">
        <v>202632734302</v>
      </c>
      <c r="H1014" s="804">
        <v>892328058</v>
      </c>
      <c r="I1014" s="805">
        <v>0</v>
      </c>
    </row>
    <row r="1015" spans="1:9">
      <c r="A1015" s="806" t="s">
        <v>2479</v>
      </c>
      <c r="B1015" s="806" t="s">
        <v>909</v>
      </c>
      <c r="C1015" s="806" t="s">
        <v>430</v>
      </c>
      <c r="D1015" s="807" t="s">
        <v>994</v>
      </c>
      <c r="E1015" s="804">
        <v>412750596961</v>
      </c>
      <c r="F1015" s="804">
        <v>412750596961</v>
      </c>
      <c r="G1015" s="804">
        <v>0</v>
      </c>
      <c r="H1015" s="804">
        <v>0</v>
      </c>
      <c r="I1015" s="805">
        <v>0</v>
      </c>
    </row>
    <row r="1016" spans="1:9">
      <c r="A1016" s="806" t="s">
        <v>2479</v>
      </c>
      <c r="B1016" s="806" t="s">
        <v>909</v>
      </c>
      <c r="C1016" s="806" t="s">
        <v>430</v>
      </c>
      <c r="D1016" s="807" t="s">
        <v>961</v>
      </c>
      <c r="E1016" s="804">
        <v>1035767</v>
      </c>
      <c r="F1016" s="804">
        <v>0</v>
      </c>
      <c r="G1016" s="804">
        <v>1035767</v>
      </c>
      <c r="H1016" s="804">
        <v>0</v>
      </c>
      <c r="I1016" s="805">
        <v>0</v>
      </c>
    </row>
    <row r="1017" spans="1:9">
      <c r="A1017" s="806" t="s">
        <v>2479</v>
      </c>
      <c r="B1017" s="806" t="s">
        <v>909</v>
      </c>
      <c r="C1017" s="1401" t="s">
        <v>504</v>
      </c>
      <c r="D1017" s="1402"/>
      <c r="E1017" s="804">
        <v>3866687501</v>
      </c>
      <c r="F1017" s="804">
        <v>0</v>
      </c>
      <c r="G1017" s="804">
        <v>3866687501</v>
      </c>
      <c r="H1017" s="804">
        <v>0</v>
      </c>
      <c r="I1017" s="805">
        <v>0</v>
      </c>
    </row>
    <row r="1018" spans="1:9">
      <c r="A1018" s="806" t="s">
        <v>2479</v>
      </c>
      <c r="B1018" s="806" t="s">
        <v>909</v>
      </c>
      <c r="C1018" s="806" t="s">
        <v>504</v>
      </c>
      <c r="D1018" s="807" t="s">
        <v>506</v>
      </c>
      <c r="E1018" s="804">
        <v>3866687501</v>
      </c>
      <c r="F1018" s="804">
        <v>0</v>
      </c>
      <c r="G1018" s="804">
        <v>3866687501</v>
      </c>
      <c r="H1018" s="804">
        <v>0</v>
      </c>
      <c r="I1018" s="805">
        <v>0</v>
      </c>
    </row>
    <row r="1019" spans="1:9">
      <c r="A1019" s="806" t="s">
        <v>2479</v>
      </c>
      <c r="B1019" s="806" t="s">
        <v>909</v>
      </c>
      <c r="C1019" s="1401" t="s">
        <v>998</v>
      </c>
      <c r="D1019" s="1402"/>
      <c r="E1019" s="804">
        <v>1018537575</v>
      </c>
      <c r="F1019" s="804">
        <v>1018537575</v>
      </c>
      <c r="G1019" s="804">
        <v>0</v>
      </c>
      <c r="H1019" s="804">
        <v>0</v>
      </c>
      <c r="I1019" s="805">
        <v>0</v>
      </c>
    </row>
    <row r="1020" spans="1:9">
      <c r="A1020" s="806" t="s">
        <v>2479</v>
      </c>
      <c r="B1020" s="806" t="s">
        <v>909</v>
      </c>
      <c r="C1020" s="806" t="s">
        <v>998</v>
      </c>
      <c r="D1020" s="807" t="s">
        <v>999</v>
      </c>
      <c r="E1020" s="804">
        <v>1018537575</v>
      </c>
      <c r="F1020" s="804">
        <v>1018537575</v>
      </c>
      <c r="G1020" s="804">
        <v>0</v>
      </c>
      <c r="H1020" s="804">
        <v>0</v>
      </c>
      <c r="I1020" s="805">
        <v>0</v>
      </c>
    </row>
    <row r="1021" spans="1:9">
      <c r="A1021" s="806" t="s">
        <v>2479</v>
      </c>
      <c r="B1021" s="806" t="s">
        <v>909</v>
      </c>
      <c r="C1021" s="1401" t="s">
        <v>967</v>
      </c>
      <c r="D1021" s="1402"/>
      <c r="E1021" s="804">
        <v>85669606871</v>
      </c>
      <c r="F1021" s="804">
        <v>53800513110</v>
      </c>
      <c r="G1021" s="804">
        <v>31869093761</v>
      </c>
      <c r="H1021" s="804">
        <v>0</v>
      </c>
      <c r="I1021" s="805">
        <v>0</v>
      </c>
    </row>
    <row r="1022" spans="1:9">
      <c r="A1022" s="806" t="s">
        <v>2479</v>
      </c>
      <c r="B1022" s="806" t="s">
        <v>909</v>
      </c>
      <c r="C1022" s="806" t="s">
        <v>967</v>
      </c>
      <c r="D1022" s="807" t="s">
        <v>2056</v>
      </c>
      <c r="E1022" s="804">
        <v>10241589771</v>
      </c>
      <c r="F1022" s="804">
        <v>6431718376</v>
      </c>
      <c r="G1022" s="804">
        <v>3809871395</v>
      </c>
      <c r="H1022" s="804">
        <v>0</v>
      </c>
      <c r="I1022" s="805">
        <v>0</v>
      </c>
    </row>
    <row r="1023" spans="1:9">
      <c r="A1023" s="806" t="s">
        <v>2479</v>
      </c>
      <c r="B1023" s="806" t="s">
        <v>909</v>
      </c>
      <c r="C1023" s="806" t="s">
        <v>967</v>
      </c>
      <c r="D1023" s="807" t="s">
        <v>2057</v>
      </c>
      <c r="E1023" s="804">
        <v>59353126000</v>
      </c>
      <c r="F1023" s="804">
        <v>37273763128</v>
      </c>
      <c r="G1023" s="804">
        <v>22079362872</v>
      </c>
      <c r="H1023" s="804">
        <v>0</v>
      </c>
      <c r="I1023" s="805">
        <v>0</v>
      </c>
    </row>
    <row r="1024" spans="1:9">
      <c r="A1024" s="806" t="s">
        <v>2479</v>
      </c>
      <c r="B1024" s="806" t="s">
        <v>909</v>
      </c>
      <c r="C1024" s="806" t="s">
        <v>967</v>
      </c>
      <c r="D1024" s="807" t="s">
        <v>2059</v>
      </c>
      <c r="E1024" s="804">
        <v>3885418000</v>
      </c>
      <c r="F1024" s="804">
        <v>2440042504</v>
      </c>
      <c r="G1024" s="804">
        <v>1445375496</v>
      </c>
      <c r="H1024" s="804">
        <v>0</v>
      </c>
      <c r="I1024" s="805">
        <v>0</v>
      </c>
    </row>
    <row r="1025" spans="1:9">
      <c r="A1025" s="806" t="s">
        <v>2479</v>
      </c>
      <c r="B1025" s="806" t="s">
        <v>909</v>
      </c>
      <c r="C1025" s="806" t="s">
        <v>967</v>
      </c>
      <c r="D1025" s="807" t="s">
        <v>2062</v>
      </c>
      <c r="E1025" s="804">
        <v>12189473100</v>
      </c>
      <c r="F1025" s="804">
        <v>7654989102</v>
      </c>
      <c r="G1025" s="804">
        <v>4534483998</v>
      </c>
      <c r="H1025" s="804">
        <v>0</v>
      </c>
      <c r="I1025" s="805">
        <v>0</v>
      </c>
    </row>
    <row r="1026" spans="1:9">
      <c r="A1026" s="806" t="s">
        <v>2479</v>
      </c>
      <c r="B1026" s="806" t="s">
        <v>909</v>
      </c>
      <c r="C1026" s="806" t="s">
        <v>967</v>
      </c>
      <c r="D1026" s="807" t="s">
        <v>968</v>
      </c>
      <c r="E1026" s="804">
        <v>0</v>
      </c>
      <c r="F1026" s="804">
        <v>0</v>
      </c>
      <c r="G1026" s="804">
        <v>0</v>
      </c>
      <c r="H1026" s="804">
        <v>0</v>
      </c>
      <c r="I1026" s="805">
        <v>0</v>
      </c>
    </row>
    <row r="1027" spans="1:9">
      <c r="A1027" s="806" t="s">
        <v>2479</v>
      </c>
      <c r="B1027" s="806" t="s">
        <v>909</v>
      </c>
      <c r="C1027" s="1401" t="s">
        <v>433</v>
      </c>
      <c r="D1027" s="1402"/>
      <c r="E1027" s="804">
        <v>35090177800</v>
      </c>
      <c r="F1027" s="804">
        <v>0</v>
      </c>
      <c r="G1027" s="804">
        <v>21844669585</v>
      </c>
      <c r="H1027" s="804">
        <v>4967065567</v>
      </c>
      <c r="I1027" s="805">
        <v>8278442648</v>
      </c>
    </row>
    <row r="1028" spans="1:9">
      <c r="A1028" s="806" t="s">
        <v>2479</v>
      </c>
      <c r="B1028" s="806" t="s">
        <v>909</v>
      </c>
      <c r="C1028" s="806" t="s">
        <v>433</v>
      </c>
      <c r="D1028" s="807" t="s">
        <v>1010</v>
      </c>
      <c r="E1028" s="804">
        <v>18445865543</v>
      </c>
      <c r="F1028" s="804">
        <v>0</v>
      </c>
      <c r="G1028" s="804">
        <v>18445865543</v>
      </c>
      <c r="H1028" s="804">
        <v>0</v>
      </c>
      <c r="I1028" s="805">
        <v>0</v>
      </c>
    </row>
    <row r="1029" spans="1:9">
      <c r="A1029" s="806" t="s">
        <v>2479</v>
      </c>
      <c r="B1029" s="806" t="s">
        <v>909</v>
      </c>
      <c r="C1029" s="806" t="s">
        <v>433</v>
      </c>
      <c r="D1029" s="807" t="s">
        <v>434</v>
      </c>
      <c r="E1029" s="804">
        <v>16644312257</v>
      </c>
      <c r="F1029" s="804">
        <v>0</v>
      </c>
      <c r="G1029" s="804">
        <v>3398804042</v>
      </c>
      <c r="H1029" s="804">
        <v>4967065567</v>
      </c>
      <c r="I1029" s="805">
        <v>8278442648</v>
      </c>
    </row>
    <row r="1030" spans="1:9">
      <c r="A1030" s="806" t="s">
        <v>2479</v>
      </c>
      <c r="B1030" s="806" t="s">
        <v>909</v>
      </c>
      <c r="C1030" s="806" t="s">
        <v>433</v>
      </c>
      <c r="D1030" s="807" t="s">
        <v>1583</v>
      </c>
      <c r="E1030" s="804">
        <v>0</v>
      </c>
      <c r="F1030" s="804">
        <v>0</v>
      </c>
      <c r="G1030" s="804">
        <v>0</v>
      </c>
      <c r="H1030" s="804">
        <v>0</v>
      </c>
      <c r="I1030" s="805">
        <v>0</v>
      </c>
    </row>
    <row r="1031" spans="1:9">
      <c r="A1031" s="806" t="s">
        <v>2479</v>
      </c>
      <c r="B1031" s="806" t="s">
        <v>909</v>
      </c>
      <c r="C1031" s="1401" t="s">
        <v>443</v>
      </c>
      <c r="D1031" s="1402"/>
      <c r="E1031" s="804">
        <v>600188937</v>
      </c>
      <c r="F1031" s="804">
        <v>0</v>
      </c>
      <c r="G1031" s="804">
        <v>0</v>
      </c>
      <c r="H1031" s="804">
        <v>180056677</v>
      </c>
      <c r="I1031" s="805">
        <v>420132260</v>
      </c>
    </row>
    <row r="1032" spans="1:9">
      <c r="A1032" s="806" t="s">
        <v>2479</v>
      </c>
      <c r="B1032" s="806" t="s">
        <v>909</v>
      </c>
      <c r="C1032" s="806" t="s">
        <v>443</v>
      </c>
      <c r="D1032" s="807" t="s">
        <v>516</v>
      </c>
      <c r="E1032" s="804">
        <v>600188937</v>
      </c>
      <c r="F1032" s="804">
        <v>0</v>
      </c>
      <c r="G1032" s="804">
        <v>0</v>
      </c>
      <c r="H1032" s="804">
        <v>180056677</v>
      </c>
      <c r="I1032" s="805">
        <v>420132260</v>
      </c>
    </row>
    <row r="1033" spans="1:9">
      <c r="A1033" s="806" t="s">
        <v>2479</v>
      </c>
      <c r="B1033" s="806" t="s">
        <v>909</v>
      </c>
      <c r="C1033" s="1401" t="s">
        <v>445</v>
      </c>
      <c r="D1033" s="1402"/>
      <c r="E1033" s="804">
        <v>3177030000</v>
      </c>
      <c r="F1033" s="804">
        <v>0</v>
      </c>
      <c r="G1033" s="804">
        <v>3175030000</v>
      </c>
      <c r="H1033" s="804">
        <v>2000000</v>
      </c>
      <c r="I1033" s="805">
        <v>0</v>
      </c>
    </row>
    <row r="1034" spans="1:9">
      <c r="A1034" s="806" t="s">
        <v>2479</v>
      </c>
      <c r="B1034" s="806" t="s">
        <v>909</v>
      </c>
      <c r="C1034" s="806" t="s">
        <v>445</v>
      </c>
      <c r="D1034" s="807" t="s">
        <v>946</v>
      </c>
      <c r="E1034" s="804">
        <v>1240150000</v>
      </c>
      <c r="F1034" s="804">
        <v>0</v>
      </c>
      <c r="G1034" s="804">
        <v>1240150000</v>
      </c>
      <c r="H1034" s="804">
        <v>0</v>
      </c>
      <c r="I1034" s="805">
        <v>0</v>
      </c>
    </row>
    <row r="1035" spans="1:9">
      <c r="A1035" s="806" t="s">
        <v>2479</v>
      </c>
      <c r="B1035" s="806" t="s">
        <v>909</v>
      </c>
      <c r="C1035" s="806" t="s">
        <v>445</v>
      </c>
      <c r="D1035" s="807" t="s">
        <v>2063</v>
      </c>
      <c r="E1035" s="804">
        <v>0</v>
      </c>
      <c r="F1035" s="804">
        <v>0</v>
      </c>
      <c r="G1035" s="804">
        <v>0</v>
      </c>
      <c r="H1035" s="804">
        <v>0</v>
      </c>
      <c r="I1035" s="805">
        <v>0</v>
      </c>
    </row>
    <row r="1036" spans="1:9">
      <c r="A1036" s="806" t="s">
        <v>2479</v>
      </c>
      <c r="B1036" s="806" t="s">
        <v>909</v>
      </c>
      <c r="C1036" s="806" t="s">
        <v>445</v>
      </c>
      <c r="D1036" s="807" t="s">
        <v>744</v>
      </c>
      <c r="E1036" s="804">
        <v>1169780000</v>
      </c>
      <c r="F1036" s="804">
        <v>0</v>
      </c>
      <c r="G1036" s="804">
        <v>1169780000</v>
      </c>
      <c r="H1036" s="804">
        <v>0</v>
      </c>
      <c r="I1036" s="805">
        <v>0</v>
      </c>
    </row>
    <row r="1037" spans="1:9">
      <c r="A1037" s="806" t="s">
        <v>2479</v>
      </c>
      <c r="B1037" s="806" t="s">
        <v>909</v>
      </c>
      <c r="C1037" s="806" t="s">
        <v>445</v>
      </c>
      <c r="D1037" s="807" t="s">
        <v>745</v>
      </c>
      <c r="E1037" s="804">
        <v>482600000</v>
      </c>
      <c r="F1037" s="804">
        <v>0</v>
      </c>
      <c r="G1037" s="804">
        <v>480600000</v>
      </c>
      <c r="H1037" s="804">
        <v>2000000</v>
      </c>
      <c r="I1037" s="805">
        <v>0</v>
      </c>
    </row>
    <row r="1038" spans="1:9">
      <c r="A1038" s="806" t="s">
        <v>2479</v>
      </c>
      <c r="B1038" s="806" t="s">
        <v>909</v>
      </c>
      <c r="C1038" s="806" t="s">
        <v>445</v>
      </c>
      <c r="D1038" s="807" t="s">
        <v>746</v>
      </c>
      <c r="E1038" s="804">
        <v>284500000</v>
      </c>
      <c r="F1038" s="804">
        <v>0</v>
      </c>
      <c r="G1038" s="804">
        <v>284500000</v>
      </c>
      <c r="H1038" s="804">
        <v>0</v>
      </c>
      <c r="I1038" s="805">
        <v>0</v>
      </c>
    </row>
    <row r="1039" spans="1:9">
      <c r="A1039" s="806" t="s">
        <v>2479</v>
      </c>
      <c r="B1039" s="806" t="s">
        <v>909</v>
      </c>
      <c r="C1039" s="1401" t="s">
        <v>950</v>
      </c>
      <c r="D1039" s="1402"/>
      <c r="E1039" s="804">
        <v>60000000</v>
      </c>
      <c r="F1039" s="804">
        <v>60000000</v>
      </c>
      <c r="G1039" s="804">
        <v>0</v>
      </c>
      <c r="H1039" s="804">
        <v>0</v>
      </c>
      <c r="I1039" s="805">
        <v>0</v>
      </c>
    </row>
    <row r="1040" spans="1:9">
      <c r="A1040" s="806" t="s">
        <v>2479</v>
      </c>
      <c r="B1040" s="806" t="s">
        <v>909</v>
      </c>
      <c r="C1040" s="806" t="s">
        <v>950</v>
      </c>
      <c r="D1040" s="807" t="s">
        <v>2476</v>
      </c>
      <c r="E1040" s="804">
        <v>0</v>
      </c>
      <c r="F1040" s="804">
        <v>0</v>
      </c>
      <c r="G1040" s="804">
        <v>0</v>
      </c>
      <c r="H1040" s="804">
        <v>0</v>
      </c>
      <c r="I1040" s="805">
        <v>0</v>
      </c>
    </row>
    <row r="1041" spans="1:9">
      <c r="A1041" s="806" t="s">
        <v>2479</v>
      </c>
      <c r="B1041" s="806" t="s">
        <v>909</v>
      </c>
      <c r="C1041" s="806" t="s">
        <v>950</v>
      </c>
      <c r="D1041" s="807" t="s">
        <v>2050</v>
      </c>
      <c r="E1041" s="804">
        <v>60000000</v>
      </c>
      <c r="F1041" s="804">
        <v>60000000</v>
      </c>
      <c r="G1041" s="804">
        <v>0</v>
      </c>
      <c r="H1041" s="804">
        <v>0</v>
      </c>
      <c r="I1041" s="805">
        <v>0</v>
      </c>
    </row>
    <row r="1042" spans="1:9">
      <c r="A1042" s="806" t="s">
        <v>2479</v>
      </c>
      <c r="B1042" s="806" t="s">
        <v>909</v>
      </c>
      <c r="C1042" s="1401" t="s">
        <v>248</v>
      </c>
      <c r="D1042" s="1402"/>
      <c r="E1042" s="804">
        <v>56334691431</v>
      </c>
      <c r="F1042" s="804">
        <v>0</v>
      </c>
      <c r="G1042" s="804">
        <v>28170446960</v>
      </c>
      <c r="H1042" s="804">
        <v>28037666049</v>
      </c>
      <c r="I1042" s="805">
        <v>126578422</v>
      </c>
    </row>
    <row r="1043" spans="1:9">
      <c r="A1043" s="806" t="s">
        <v>2479</v>
      </c>
      <c r="B1043" s="806" t="s">
        <v>909</v>
      </c>
      <c r="C1043" s="806" t="s">
        <v>248</v>
      </c>
      <c r="D1043" s="807" t="s">
        <v>249</v>
      </c>
      <c r="E1043" s="804">
        <v>28670297519</v>
      </c>
      <c r="F1043" s="804">
        <v>0</v>
      </c>
      <c r="G1043" s="804">
        <v>14338250007</v>
      </c>
      <c r="H1043" s="804">
        <v>14205469090</v>
      </c>
      <c r="I1043" s="805">
        <v>126578422</v>
      </c>
    </row>
    <row r="1044" spans="1:9">
      <c r="A1044" s="806" t="s">
        <v>2479</v>
      </c>
      <c r="B1044" s="806" t="s">
        <v>909</v>
      </c>
      <c r="C1044" s="806" t="s">
        <v>248</v>
      </c>
      <c r="D1044" s="807" t="s">
        <v>2005</v>
      </c>
      <c r="E1044" s="804">
        <v>25309200</v>
      </c>
      <c r="F1044" s="804">
        <v>0</v>
      </c>
      <c r="G1044" s="804">
        <v>12654600</v>
      </c>
      <c r="H1044" s="804">
        <v>12654600</v>
      </c>
      <c r="I1044" s="805">
        <v>0</v>
      </c>
    </row>
    <row r="1045" spans="1:9">
      <c r="A1045" s="806" t="s">
        <v>2479</v>
      </c>
      <c r="B1045" s="806" t="s">
        <v>909</v>
      </c>
      <c r="C1045" s="806" t="s">
        <v>248</v>
      </c>
      <c r="D1045" s="807" t="s">
        <v>731</v>
      </c>
      <c r="E1045" s="804">
        <v>27639084712</v>
      </c>
      <c r="F1045" s="804">
        <v>0</v>
      </c>
      <c r="G1045" s="804">
        <v>13819542353</v>
      </c>
      <c r="H1045" s="804">
        <v>13819542359</v>
      </c>
      <c r="I1045" s="805">
        <v>0</v>
      </c>
    </row>
    <row r="1046" spans="1:9">
      <c r="A1046" s="806" t="s">
        <v>2479</v>
      </c>
      <c r="B1046" s="806" t="s">
        <v>909</v>
      </c>
      <c r="C1046" s="1401" t="s">
        <v>238</v>
      </c>
      <c r="D1046" s="1402"/>
      <c r="E1046" s="804">
        <v>2361001838</v>
      </c>
      <c r="F1046" s="804">
        <v>2355001838</v>
      </c>
      <c r="G1046" s="804">
        <v>6000000</v>
      </c>
      <c r="H1046" s="804">
        <v>0</v>
      </c>
      <c r="I1046" s="805">
        <v>0</v>
      </c>
    </row>
    <row r="1047" spans="1:9">
      <c r="A1047" s="806" t="s">
        <v>2479</v>
      </c>
      <c r="B1047" s="806" t="s">
        <v>909</v>
      </c>
      <c r="C1047" s="806" t="s">
        <v>238</v>
      </c>
      <c r="D1047" s="807" t="s">
        <v>964</v>
      </c>
      <c r="E1047" s="804">
        <v>57243646</v>
      </c>
      <c r="F1047" s="804">
        <v>57243646</v>
      </c>
      <c r="G1047" s="804">
        <v>0</v>
      </c>
      <c r="H1047" s="804">
        <v>0</v>
      </c>
      <c r="I1047" s="805">
        <v>0</v>
      </c>
    </row>
    <row r="1048" spans="1:9">
      <c r="A1048" s="806" t="s">
        <v>2479</v>
      </c>
      <c r="B1048" s="806" t="s">
        <v>909</v>
      </c>
      <c r="C1048" s="806" t="s">
        <v>238</v>
      </c>
      <c r="D1048" s="807" t="s">
        <v>435</v>
      </c>
      <c r="E1048" s="804">
        <v>2103565715</v>
      </c>
      <c r="F1048" s="804">
        <v>2103565715</v>
      </c>
      <c r="G1048" s="804">
        <v>0</v>
      </c>
      <c r="H1048" s="804">
        <v>0</v>
      </c>
      <c r="I1048" s="805">
        <v>0</v>
      </c>
    </row>
    <row r="1049" spans="1:9">
      <c r="A1049" s="806" t="s">
        <v>2479</v>
      </c>
      <c r="B1049" s="806" t="s">
        <v>909</v>
      </c>
      <c r="C1049" s="806" t="s">
        <v>238</v>
      </c>
      <c r="D1049" s="807" t="s">
        <v>354</v>
      </c>
      <c r="E1049" s="804">
        <v>6000000</v>
      </c>
      <c r="F1049" s="804">
        <v>0</v>
      </c>
      <c r="G1049" s="804">
        <v>6000000</v>
      </c>
      <c r="H1049" s="804">
        <v>0</v>
      </c>
      <c r="I1049" s="805">
        <v>0</v>
      </c>
    </row>
    <row r="1050" spans="1:9">
      <c r="A1050" s="806" t="s">
        <v>2479</v>
      </c>
      <c r="B1050" s="806" t="s">
        <v>909</v>
      </c>
      <c r="C1050" s="806" t="s">
        <v>238</v>
      </c>
      <c r="D1050" s="807" t="s">
        <v>355</v>
      </c>
      <c r="E1050" s="804">
        <v>122538823</v>
      </c>
      <c r="F1050" s="804">
        <v>122538823</v>
      </c>
      <c r="G1050" s="804">
        <v>0</v>
      </c>
      <c r="H1050" s="804">
        <v>0</v>
      </c>
      <c r="I1050" s="805">
        <v>0</v>
      </c>
    </row>
    <row r="1051" spans="1:9">
      <c r="A1051" s="806" t="s">
        <v>2479</v>
      </c>
      <c r="B1051" s="806" t="s">
        <v>909</v>
      </c>
      <c r="C1051" s="806" t="s">
        <v>238</v>
      </c>
      <c r="D1051" s="807" t="s">
        <v>357</v>
      </c>
      <c r="E1051" s="804">
        <v>71653654</v>
      </c>
      <c r="F1051" s="804">
        <v>71653654</v>
      </c>
      <c r="G1051" s="804">
        <v>0</v>
      </c>
      <c r="H1051" s="804">
        <v>0</v>
      </c>
      <c r="I1051" s="805">
        <v>0</v>
      </c>
    </row>
    <row r="1052" spans="1:9">
      <c r="A1052" s="806" t="s">
        <v>2479</v>
      </c>
      <c r="B1052" s="806" t="s">
        <v>909</v>
      </c>
      <c r="C1052" s="1401" t="s">
        <v>436</v>
      </c>
      <c r="D1052" s="1402"/>
      <c r="E1052" s="804">
        <v>8234170384</v>
      </c>
      <c r="F1052" s="804">
        <v>67861152</v>
      </c>
      <c r="G1052" s="804">
        <v>7809314042</v>
      </c>
      <c r="H1052" s="804">
        <v>356385128</v>
      </c>
      <c r="I1052" s="805">
        <v>610062</v>
      </c>
    </row>
    <row r="1053" spans="1:9">
      <c r="A1053" s="806" t="s">
        <v>2479</v>
      </c>
      <c r="B1053" s="806" t="s">
        <v>909</v>
      </c>
      <c r="C1053" s="806" t="s">
        <v>436</v>
      </c>
      <c r="D1053" s="807" t="s">
        <v>747</v>
      </c>
      <c r="E1053" s="804">
        <v>3611208081</v>
      </c>
      <c r="F1053" s="804">
        <v>0</v>
      </c>
      <c r="G1053" s="804">
        <v>3611208081</v>
      </c>
      <c r="H1053" s="804">
        <v>0</v>
      </c>
      <c r="I1053" s="805">
        <v>0</v>
      </c>
    </row>
    <row r="1054" spans="1:9">
      <c r="A1054" s="806" t="s">
        <v>2479</v>
      </c>
      <c r="B1054" s="806" t="s">
        <v>909</v>
      </c>
      <c r="C1054" s="806" t="s">
        <v>436</v>
      </c>
      <c r="D1054" s="807" t="s">
        <v>753</v>
      </c>
      <c r="E1054" s="804">
        <v>42387919</v>
      </c>
      <c r="F1054" s="804">
        <v>0</v>
      </c>
      <c r="G1054" s="804">
        <v>42387919</v>
      </c>
      <c r="H1054" s="804">
        <v>0</v>
      </c>
      <c r="I1054" s="805">
        <v>0</v>
      </c>
    </row>
    <row r="1055" spans="1:9">
      <c r="A1055" s="806" t="s">
        <v>2479</v>
      </c>
      <c r="B1055" s="806" t="s">
        <v>909</v>
      </c>
      <c r="C1055" s="806" t="s">
        <v>436</v>
      </c>
      <c r="D1055" s="807" t="s">
        <v>748</v>
      </c>
      <c r="E1055" s="804">
        <v>609686290</v>
      </c>
      <c r="F1055" s="804">
        <v>0</v>
      </c>
      <c r="G1055" s="804">
        <v>609686290</v>
      </c>
      <c r="H1055" s="804">
        <v>0</v>
      </c>
      <c r="I1055" s="805">
        <v>0</v>
      </c>
    </row>
    <row r="1056" spans="1:9">
      <c r="A1056" s="806" t="s">
        <v>2479</v>
      </c>
      <c r="B1056" s="806" t="s">
        <v>909</v>
      </c>
      <c r="C1056" s="806" t="s">
        <v>436</v>
      </c>
      <c r="D1056" s="807" t="s">
        <v>733</v>
      </c>
      <c r="E1056" s="804">
        <v>26423467</v>
      </c>
      <c r="F1056" s="804">
        <v>0</v>
      </c>
      <c r="G1056" s="804">
        <v>26413767</v>
      </c>
      <c r="H1056" s="804">
        <v>4850</v>
      </c>
      <c r="I1056" s="805">
        <v>4850</v>
      </c>
    </row>
    <row r="1057" spans="1:9">
      <c r="A1057" s="806" t="s">
        <v>2479</v>
      </c>
      <c r="B1057" s="806" t="s">
        <v>909</v>
      </c>
      <c r="C1057" s="806" t="s">
        <v>436</v>
      </c>
      <c r="D1057" s="807" t="s">
        <v>734</v>
      </c>
      <c r="E1057" s="804">
        <v>208469280</v>
      </c>
      <c r="F1057" s="804">
        <v>0</v>
      </c>
      <c r="G1057" s="804">
        <v>208469280</v>
      </c>
      <c r="H1057" s="804">
        <v>0</v>
      </c>
      <c r="I1057" s="805">
        <v>0</v>
      </c>
    </row>
    <row r="1058" spans="1:9">
      <c r="A1058" s="806" t="s">
        <v>2479</v>
      </c>
      <c r="B1058" s="806" t="s">
        <v>909</v>
      </c>
      <c r="C1058" s="806" t="s">
        <v>436</v>
      </c>
      <c r="D1058" s="807" t="s">
        <v>749</v>
      </c>
      <c r="E1058" s="804">
        <v>1849995115</v>
      </c>
      <c r="F1058" s="804">
        <v>0</v>
      </c>
      <c r="G1058" s="804">
        <v>1849995115</v>
      </c>
      <c r="H1058" s="804">
        <v>0</v>
      </c>
      <c r="I1058" s="805">
        <v>0</v>
      </c>
    </row>
    <row r="1059" spans="1:9">
      <c r="A1059" s="806" t="s">
        <v>2479</v>
      </c>
      <c r="B1059" s="806" t="s">
        <v>909</v>
      </c>
      <c r="C1059" s="806" t="s">
        <v>436</v>
      </c>
      <c r="D1059" s="807" t="s">
        <v>750</v>
      </c>
      <c r="E1059" s="804">
        <v>116782242</v>
      </c>
      <c r="F1059" s="804">
        <v>0</v>
      </c>
      <c r="G1059" s="804">
        <v>116782242</v>
      </c>
      <c r="H1059" s="804">
        <v>0</v>
      </c>
      <c r="I1059" s="805">
        <v>0</v>
      </c>
    </row>
    <row r="1060" spans="1:9">
      <c r="A1060" s="806" t="s">
        <v>2479</v>
      </c>
      <c r="B1060" s="806" t="s">
        <v>909</v>
      </c>
      <c r="C1060" s="806" t="s">
        <v>436</v>
      </c>
      <c r="D1060" s="807" t="s">
        <v>2064</v>
      </c>
      <c r="E1060" s="804">
        <v>2676979</v>
      </c>
      <c r="F1060" s="804">
        <v>2676979</v>
      </c>
      <c r="G1060" s="804">
        <v>0</v>
      </c>
      <c r="H1060" s="804">
        <v>0</v>
      </c>
      <c r="I1060" s="805">
        <v>0</v>
      </c>
    </row>
    <row r="1061" spans="1:9">
      <c r="A1061" s="806" t="s">
        <v>2479</v>
      </c>
      <c r="B1061" s="806" t="s">
        <v>909</v>
      </c>
      <c r="C1061" s="806" t="s">
        <v>436</v>
      </c>
      <c r="D1061" s="807" t="s">
        <v>2065</v>
      </c>
      <c r="E1061" s="804">
        <v>472145735</v>
      </c>
      <c r="F1061" s="804">
        <v>0</v>
      </c>
      <c r="G1061" s="804">
        <v>472145735</v>
      </c>
      <c r="H1061" s="804">
        <v>0</v>
      </c>
      <c r="I1061" s="805">
        <v>0</v>
      </c>
    </row>
    <row r="1062" spans="1:9">
      <c r="A1062" s="806" t="s">
        <v>2479</v>
      </c>
      <c r="B1062" s="806" t="s">
        <v>909</v>
      </c>
      <c r="C1062" s="806" t="s">
        <v>436</v>
      </c>
      <c r="D1062" s="807" t="s">
        <v>951</v>
      </c>
      <c r="E1062" s="804">
        <v>65184173</v>
      </c>
      <c r="F1062" s="804">
        <v>65184173</v>
      </c>
      <c r="G1062" s="804">
        <v>0</v>
      </c>
      <c r="H1062" s="804">
        <v>0</v>
      </c>
      <c r="I1062" s="805">
        <v>0</v>
      </c>
    </row>
    <row r="1063" spans="1:9">
      <c r="A1063" s="806" t="s">
        <v>2479</v>
      </c>
      <c r="B1063" s="806" t="s">
        <v>909</v>
      </c>
      <c r="C1063" s="806" t="s">
        <v>436</v>
      </c>
      <c r="D1063" s="807" t="s">
        <v>735</v>
      </c>
      <c r="E1063" s="804">
        <v>1061988729</v>
      </c>
      <c r="F1063" s="804">
        <v>0</v>
      </c>
      <c r="G1063" s="804">
        <v>705003239</v>
      </c>
      <c r="H1063" s="804">
        <v>356380278</v>
      </c>
      <c r="I1063" s="805">
        <v>605212</v>
      </c>
    </row>
    <row r="1064" spans="1:9">
      <c r="A1064" s="806" t="s">
        <v>2479</v>
      </c>
      <c r="B1064" s="806" t="s">
        <v>909</v>
      </c>
      <c r="C1064" s="806" t="s">
        <v>436</v>
      </c>
      <c r="D1064" s="807" t="s">
        <v>40</v>
      </c>
      <c r="E1064" s="804">
        <v>167222374</v>
      </c>
      <c r="F1064" s="804">
        <v>0</v>
      </c>
      <c r="G1064" s="804">
        <v>167222374</v>
      </c>
      <c r="H1064" s="804">
        <v>0</v>
      </c>
      <c r="I1064" s="805">
        <v>0</v>
      </c>
    </row>
    <row r="1065" spans="1:9">
      <c r="A1065" s="806" t="s">
        <v>2479</v>
      </c>
      <c r="B1065" s="1401" t="s">
        <v>811</v>
      </c>
      <c r="C1065" s="1402"/>
      <c r="D1065" s="1402"/>
      <c r="E1065" s="804">
        <v>3496122116</v>
      </c>
      <c r="F1065" s="804">
        <v>5400000</v>
      </c>
      <c r="G1065" s="804">
        <v>3473408366</v>
      </c>
      <c r="H1065" s="804">
        <v>5194125</v>
      </c>
      <c r="I1065" s="805">
        <v>12119625</v>
      </c>
    </row>
    <row r="1066" spans="1:9">
      <c r="A1066" s="806" t="s">
        <v>2479</v>
      </c>
      <c r="B1066" s="806" t="s">
        <v>811</v>
      </c>
      <c r="C1066" s="1401" t="s">
        <v>438</v>
      </c>
      <c r="D1066" s="1402"/>
      <c r="E1066" s="804">
        <v>12324946</v>
      </c>
      <c r="F1066" s="804">
        <v>0</v>
      </c>
      <c r="G1066" s="804">
        <v>12324946</v>
      </c>
      <c r="H1066" s="804">
        <v>0</v>
      </c>
      <c r="I1066" s="805">
        <v>0</v>
      </c>
    </row>
    <row r="1067" spans="1:9">
      <c r="A1067" s="806" t="s">
        <v>2479</v>
      </c>
      <c r="B1067" s="806" t="s">
        <v>811</v>
      </c>
      <c r="C1067" s="806" t="s">
        <v>438</v>
      </c>
      <c r="D1067" s="807" t="s">
        <v>439</v>
      </c>
      <c r="E1067" s="804">
        <v>12324946</v>
      </c>
      <c r="F1067" s="804">
        <v>0</v>
      </c>
      <c r="G1067" s="804">
        <v>12324946</v>
      </c>
      <c r="H1067" s="804">
        <v>0</v>
      </c>
      <c r="I1067" s="805">
        <v>0</v>
      </c>
    </row>
    <row r="1068" spans="1:9">
      <c r="A1068" s="806" t="s">
        <v>2479</v>
      </c>
      <c r="B1068" s="806" t="s">
        <v>811</v>
      </c>
      <c r="C1068" s="1401" t="s">
        <v>427</v>
      </c>
      <c r="D1068" s="1402"/>
      <c r="E1068" s="804">
        <v>17313750</v>
      </c>
      <c r="F1068" s="804">
        <v>0</v>
      </c>
      <c r="G1068" s="804">
        <v>0</v>
      </c>
      <c r="H1068" s="804">
        <v>5194125</v>
      </c>
      <c r="I1068" s="805">
        <v>12119625</v>
      </c>
    </row>
    <row r="1069" spans="1:9">
      <c r="A1069" s="806" t="s">
        <v>2479</v>
      </c>
      <c r="B1069" s="806" t="s">
        <v>811</v>
      </c>
      <c r="C1069" s="806" t="s">
        <v>427</v>
      </c>
      <c r="D1069" s="807" t="s">
        <v>429</v>
      </c>
      <c r="E1069" s="804">
        <v>17313750</v>
      </c>
      <c r="F1069" s="804">
        <v>0</v>
      </c>
      <c r="G1069" s="804">
        <v>0</v>
      </c>
      <c r="H1069" s="804">
        <v>5194125</v>
      </c>
      <c r="I1069" s="805">
        <v>12119625</v>
      </c>
    </row>
    <row r="1070" spans="1:9">
      <c r="A1070" s="806" t="s">
        <v>2479</v>
      </c>
      <c r="B1070" s="806" t="s">
        <v>811</v>
      </c>
      <c r="C1070" s="1401" t="s">
        <v>430</v>
      </c>
      <c r="D1070" s="1402"/>
      <c r="E1070" s="804">
        <v>3459982897</v>
      </c>
      <c r="F1070" s="804">
        <v>0</v>
      </c>
      <c r="G1070" s="804">
        <v>3459982897</v>
      </c>
      <c r="H1070" s="804">
        <v>0</v>
      </c>
      <c r="I1070" s="805">
        <v>0</v>
      </c>
    </row>
    <row r="1071" spans="1:9">
      <c r="A1071" s="806" t="s">
        <v>2479</v>
      </c>
      <c r="B1071" s="806" t="s">
        <v>811</v>
      </c>
      <c r="C1071" s="806" t="s">
        <v>430</v>
      </c>
      <c r="D1071" s="807" t="s">
        <v>432</v>
      </c>
      <c r="E1071" s="804">
        <v>3459982897</v>
      </c>
      <c r="F1071" s="804">
        <v>0</v>
      </c>
      <c r="G1071" s="804">
        <v>3459982897</v>
      </c>
      <c r="H1071" s="804">
        <v>0</v>
      </c>
      <c r="I1071" s="805">
        <v>0</v>
      </c>
    </row>
    <row r="1072" spans="1:9">
      <c r="A1072" s="806" t="s">
        <v>2479</v>
      </c>
      <c r="B1072" s="806" t="s">
        <v>811</v>
      </c>
      <c r="C1072" s="1401" t="s">
        <v>967</v>
      </c>
      <c r="D1072" s="1402"/>
      <c r="E1072" s="804">
        <v>0</v>
      </c>
      <c r="F1072" s="804">
        <v>0</v>
      </c>
      <c r="G1072" s="804">
        <v>0</v>
      </c>
      <c r="H1072" s="804">
        <v>0</v>
      </c>
      <c r="I1072" s="805">
        <v>0</v>
      </c>
    </row>
    <row r="1073" spans="1:9">
      <c r="A1073" s="806" t="s">
        <v>2479</v>
      </c>
      <c r="B1073" s="806" t="s">
        <v>811</v>
      </c>
      <c r="C1073" s="806" t="s">
        <v>967</v>
      </c>
      <c r="D1073" s="807" t="s">
        <v>968</v>
      </c>
      <c r="E1073" s="804">
        <v>0</v>
      </c>
      <c r="F1073" s="804">
        <v>0</v>
      </c>
      <c r="G1073" s="804">
        <v>0</v>
      </c>
      <c r="H1073" s="804">
        <v>0</v>
      </c>
      <c r="I1073" s="805">
        <v>0</v>
      </c>
    </row>
    <row r="1074" spans="1:9">
      <c r="A1074" s="806" t="s">
        <v>2479</v>
      </c>
      <c r="B1074" s="806" t="s">
        <v>811</v>
      </c>
      <c r="C1074" s="1401" t="s">
        <v>445</v>
      </c>
      <c r="D1074" s="1402"/>
      <c r="E1074" s="804">
        <v>1000000</v>
      </c>
      <c r="F1074" s="804">
        <v>0</v>
      </c>
      <c r="G1074" s="804">
        <v>1000000</v>
      </c>
      <c r="H1074" s="804">
        <v>0</v>
      </c>
      <c r="I1074" s="805">
        <v>0</v>
      </c>
    </row>
    <row r="1075" spans="1:9">
      <c r="A1075" s="806" t="s">
        <v>2479</v>
      </c>
      <c r="B1075" s="806" t="s">
        <v>811</v>
      </c>
      <c r="C1075" s="806" t="s">
        <v>445</v>
      </c>
      <c r="D1075" s="807" t="s">
        <v>746</v>
      </c>
      <c r="E1075" s="804">
        <v>1000000</v>
      </c>
      <c r="F1075" s="804">
        <v>0</v>
      </c>
      <c r="G1075" s="804">
        <v>1000000</v>
      </c>
      <c r="H1075" s="804">
        <v>0</v>
      </c>
      <c r="I1075" s="805">
        <v>0</v>
      </c>
    </row>
    <row r="1076" spans="1:9">
      <c r="A1076" s="806" t="s">
        <v>2479</v>
      </c>
      <c r="B1076" s="806" t="s">
        <v>811</v>
      </c>
      <c r="C1076" s="1401" t="s">
        <v>238</v>
      </c>
      <c r="D1076" s="1402"/>
      <c r="E1076" s="804">
        <v>5400000</v>
      </c>
      <c r="F1076" s="804">
        <v>5400000</v>
      </c>
      <c r="G1076" s="804">
        <v>0</v>
      </c>
      <c r="H1076" s="804">
        <v>0</v>
      </c>
      <c r="I1076" s="805">
        <v>0</v>
      </c>
    </row>
    <row r="1077" spans="1:9">
      <c r="A1077" s="806" t="s">
        <v>2479</v>
      </c>
      <c r="B1077" s="806" t="s">
        <v>811</v>
      </c>
      <c r="C1077" s="806" t="s">
        <v>238</v>
      </c>
      <c r="D1077" s="807" t="s">
        <v>435</v>
      </c>
      <c r="E1077" s="804">
        <v>5400000</v>
      </c>
      <c r="F1077" s="804">
        <v>5400000</v>
      </c>
      <c r="G1077" s="804">
        <v>0</v>
      </c>
      <c r="H1077" s="804">
        <v>0</v>
      </c>
      <c r="I1077" s="805">
        <v>0</v>
      </c>
    </row>
    <row r="1078" spans="1:9">
      <c r="A1078" s="806" t="s">
        <v>2479</v>
      </c>
      <c r="B1078" s="806" t="s">
        <v>811</v>
      </c>
      <c r="C1078" s="1401" t="s">
        <v>436</v>
      </c>
      <c r="D1078" s="1402"/>
      <c r="E1078" s="804">
        <v>100523</v>
      </c>
      <c r="F1078" s="804">
        <v>0</v>
      </c>
      <c r="G1078" s="804">
        <v>100523</v>
      </c>
      <c r="H1078" s="804">
        <v>0</v>
      </c>
      <c r="I1078" s="805">
        <v>0</v>
      </c>
    </row>
    <row r="1079" spans="1:9">
      <c r="A1079" s="806" t="s">
        <v>2479</v>
      </c>
      <c r="B1079" s="806" t="s">
        <v>811</v>
      </c>
      <c r="C1079" s="806" t="s">
        <v>436</v>
      </c>
      <c r="D1079" s="807" t="s">
        <v>749</v>
      </c>
      <c r="E1079" s="804">
        <v>100523</v>
      </c>
      <c r="F1079" s="804">
        <v>0</v>
      </c>
      <c r="G1079" s="804">
        <v>100523</v>
      </c>
      <c r="H1079" s="804">
        <v>0</v>
      </c>
      <c r="I1079" s="805">
        <v>0</v>
      </c>
    </row>
    <row r="1080" spans="1:9">
      <c r="A1080" s="806" t="s">
        <v>2479</v>
      </c>
      <c r="B1080" s="1401" t="s">
        <v>437</v>
      </c>
      <c r="C1080" s="1402"/>
      <c r="D1080" s="1402"/>
      <c r="E1080" s="804">
        <v>78527509728</v>
      </c>
      <c r="F1080" s="804">
        <v>49806362</v>
      </c>
      <c r="G1080" s="804">
        <v>78450509769</v>
      </c>
      <c r="H1080" s="804">
        <v>14987447</v>
      </c>
      <c r="I1080" s="805">
        <v>12206150</v>
      </c>
    </row>
    <row r="1081" spans="1:9">
      <c r="A1081" s="806" t="s">
        <v>2479</v>
      </c>
      <c r="B1081" s="806" t="s">
        <v>437</v>
      </c>
      <c r="C1081" s="1401" t="s">
        <v>438</v>
      </c>
      <c r="D1081" s="1402"/>
      <c r="E1081" s="804">
        <v>78254082629</v>
      </c>
      <c r="F1081" s="804">
        <v>0</v>
      </c>
      <c r="G1081" s="804">
        <v>78245084629</v>
      </c>
      <c r="H1081" s="804">
        <v>8998000</v>
      </c>
      <c r="I1081" s="805">
        <v>0</v>
      </c>
    </row>
    <row r="1082" spans="1:9">
      <c r="A1082" s="806" t="s">
        <v>2479</v>
      </c>
      <c r="B1082" s="806" t="s">
        <v>437</v>
      </c>
      <c r="C1082" s="806" t="s">
        <v>438</v>
      </c>
      <c r="D1082" s="807" t="s">
        <v>439</v>
      </c>
      <c r="E1082" s="804">
        <v>70281300481</v>
      </c>
      <c r="F1082" s="804">
        <v>0</v>
      </c>
      <c r="G1082" s="804">
        <v>70281300481</v>
      </c>
      <c r="H1082" s="804">
        <v>0</v>
      </c>
      <c r="I1082" s="805">
        <v>0</v>
      </c>
    </row>
    <row r="1083" spans="1:9">
      <c r="A1083" s="806" t="s">
        <v>2479</v>
      </c>
      <c r="B1083" s="806" t="s">
        <v>437</v>
      </c>
      <c r="C1083" s="806" t="s">
        <v>438</v>
      </c>
      <c r="D1083" s="807" t="s">
        <v>512</v>
      </c>
      <c r="E1083" s="804">
        <v>1039894036</v>
      </c>
      <c r="F1083" s="804">
        <v>0</v>
      </c>
      <c r="G1083" s="804">
        <v>1039894036</v>
      </c>
      <c r="H1083" s="804">
        <v>0</v>
      </c>
      <c r="I1083" s="805">
        <v>0</v>
      </c>
    </row>
    <row r="1084" spans="1:9">
      <c r="A1084" s="806" t="s">
        <v>2479</v>
      </c>
      <c r="B1084" s="806" t="s">
        <v>437</v>
      </c>
      <c r="C1084" s="806" t="s">
        <v>438</v>
      </c>
      <c r="D1084" s="807" t="s">
        <v>1003</v>
      </c>
      <c r="E1084" s="804">
        <v>1237291536</v>
      </c>
      <c r="F1084" s="804">
        <v>0</v>
      </c>
      <c r="G1084" s="804">
        <v>1237291536</v>
      </c>
      <c r="H1084" s="804">
        <v>0</v>
      </c>
      <c r="I1084" s="805">
        <v>0</v>
      </c>
    </row>
    <row r="1085" spans="1:9">
      <c r="A1085" s="806" t="s">
        <v>2479</v>
      </c>
      <c r="B1085" s="806" t="s">
        <v>437</v>
      </c>
      <c r="C1085" s="806" t="s">
        <v>438</v>
      </c>
      <c r="D1085" s="807" t="s">
        <v>1004</v>
      </c>
      <c r="E1085" s="804">
        <v>36955900</v>
      </c>
      <c r="F1085" s="804">
        <v>0</v>
      </c>
      <c r="G1085" s="804">
        <v>36955900</v>
      </c>
      <c r="H1085" s="804">
        <v>0</v>
      </c>
      <c r="I1085" s="805">
        <v>0</v>
      </c>
    </row>
    <row r="1086" spans="1:9">
      <c r="A1086" s="806" t="s">
        <v>2479</v>
      </c>
      <c r="B1086" s="806" t="s">
        <v>437</v>
      </c>
      <c r="C1086" s="806" t="s">
        <v>438</v>
      </c>
      <c r="D1086" s="807" t="s">
        <v>513</v>
      </c>
      <c r="E1086" s="804">
        <v>9398000</v>
      </c>
      <c r="F1086" s="804">
        <v>0</v>
      </c>
      <c r="G1086" s="804">
        <v>400000</v>
      </c>
      <c r="H1086" s="804">
        <v>8998000</v>
      </c>
      <c r="I1086" s="805">
        <v>0</v>
      </c>
    </row>
    <row r="1087" spans="1:9">
      <c r="A1087" s="806" t="s">
        <v>2479</v>
      </c>
      <c r="B1087" s="806" t="s">
        <v>437</v>
      </c>
      <c r="C1087" s="806" t="s">
        <v>438</v>
      </c>
      <c r="D1087" s="807" t="s">
        <v>991</v>
      </c>
      <c r="E1087" s="804">
        <v>5425933376</v>
      </c>
      <c r="F1087" s="804">
        <v>0</v>
      </c>
      <c r="G1087" s="804">
        <v>5425933376</v>
      </c>
      <c r="H1087" s="804">
        <v>0</v>
      </c>
      <c r="I1087" s="805">
        <v>0</v>
      </c>
    </row>
    <row r="1088" spans="1:9">
      <c r="A1088" s="806" t="s">
        <v>2479</v>
      </c>
      <c r="B1088" s="806" t="s">
        <v>437</v>
      </c>
      <c r="C1088" s="806" t="s">
        <v>438</v>
      </c>
      <c r="D1088" s="807" t="s">
        <v>2007</v>
      </c>
      <c r="E1088" s="804">
        <v>215584500</v>
      </c>
      <c r="F1088" s="804">
        <v>0</v>
      </c>
      <c r="G1088" s="804">
        <v>215584500</v>
      </c>
      <c r="H1088" s="804">
        <v>0</v>
      </c>
      <c r="I1088" s="805">
        <v>0</v>
      </c>
    </row>
    <row r="1089" spans="1:9">
      <c r="A1089" s="806" t="s">
        <v>2479</v>
      </c>
      <c r="B1089" s="806" t="s">
        <v>437</v>
      </c>
      <c r="C1089" s="806" t="s">
        <v>438</v>
      </c>
      <c r="D1089" s="807" t="s">
        <v>1005</v>
      </c>
      <c r="E1089" s="804">
        <v>7724800</v>
      </c>
      <c r="F1089" s="804">
        <v>0</v>
      </c>
      <c r="G1089" s="804">
        <v>7724800</v>
      </c>
      <c r="H1089" s="804">
        <v>0</v>
      </c>
      <c r="I1089" s="805">
        <v>0</v>
      </c>
    </row>
    <row r="1090" spans="1:9">
      <c r="A1090" s="806" t="s">
        <v>2479</v>
      </c>
      <c r="B1090" s="806" t="s">
        <v>437</v>
      </c>
      <c r="C1090" s="1401" t="s">
        <v>258</v>
      </c>
      <c r="D1090" s="1402"/>
      <c r="E1090" s="804">
        <v>11260363</v>
      </c>
      <c r="F1090" s="804">
        <v>0</v>
      </c>
      <c r="G1090" s="804">
        <v>11260363</v>
      </c>
      <c r="H1090" s="804">
        <v>0</v>
      </c>
      <c r="I1090" s="805">
        <v>0</v>
      </c>
    </row>
    <row r="1091" spans="1:9">
      <c r="A1091" s="806" t="s">
        <v>2479</v>
      </c>
      <c r="B1091" s="806" t="s">
        <v>437</v>
      </c>
      <c r="C1091" s="806" t="s">
        <v>258</v>
      </c>
      <c r="D1091" s="807" t="s">
        <v>423</v>
      </c>
      <c r="E1091" s="804">
        <v>11260363</v>
      </c>
      <c r="F1091" s="804">
        <v>0</v>
      </c>
      <c r="G1091" s="804">
        <v>11260363</v>
      </c>
      <c r="H1091" s="804">
        <v>0</v>
      </c>
      <c r="I1091" s="805">
        <v>0</v>
      </c>
    </row>
    <row r="1092" spans="1:9">
      <c r="A1092" s="806" t="s">
        <v>2479</v>
      </c>
      <c r="B1092" s="806" t="s">
        <v>437</v>
      </c>
      <c r="C1092" s="1401" t="s">
        <v>427</v>
      </c>
      <c r="D1092" s="1402"/>
      <c r="E1092" s="804">
        <v>17437354</v>
      </c>
      <c r="F1092" s="804">
        <v>0</v>
      </c>
      <c r="G1092" s="804">
        <v>0</v>
      </c>
      <c r="H1092" s="804">
        <v>5231204</v>
      </c>
      <c r="I1092" s="805">
        <v>12206150</v>
      </c>
    </row>
    <row r="1093" spans="1:9">
      <c r="A1093" s="806" t="s">
        <v>2479</v>
      </c>
      <c r="B1093" s="806" t="s">
        <v>437</v>
      </c>
      <c r="C1093" s="806" t="s">
        <v>427</v>
      </c>
      <c r="D1093" s="807" t="s">
        <v>308</v>
      </c>
      <c r="E1093" s="804">
        <v>17437354</v>
      </c>
      <c r="F1093" s="804">
        <v>0</v>
      </c>
      <c r="G1093" s="804">
        <v>0</v>
      </c>
      <c r="H1093" s="804">
        <v>5231204</v>
      </c>
      <c r="I1093" s="805">
        <v>12206150</v>
      </c>
    </row>
    <row r="1094" spans="1:9">
      <c r="A1094" s="806" t="s">
        <v>2479</v>
      </c>
      <c r="B1094" s="806" t="s">
        <v>437</v>
      </c>
      <c r="C1094" s="1401" t="s">
        <v>430</v>
      </c>
      <c r="D1094" s="1402"/>
      <c r="E1094" s="804">
        <v>45899343</v>
      </c>
      <c r="F1094" s="804">
        <v>0</v>
      </c>
      <c r="G1094" s="804">
        <v>45899343</v>
      </c>
      <c r="H1094" s="804">
        <v>0</v>
      </c>
      <c r="I1094" s="805">
        <v>0</v>
      </c>
    </row>
    <row r="1095" spans="1:9">
      <c r="A1095" s="806" t="s">
        <v>2479</v>
      </c>
      <c r="B1095" s="806" t="s">
        <v>437</v>
      </c>
      <c r="C1095" s="806" t="s">
        <v>430</v>
      </c>
      <c r="D1095" s="807" t="s">
        <v>432</v>
      </c>
      <c r="E1095" s="804">
        <v>45899343</v>
      </c>
      <c r="F1095" s="804">
        <v>0</v>
      </c>
      <c r="G1095" s="804">
        <v>45899343</v>
      </c>
      <c r="H1095" s="804">
        <v>0</v>
      </c>
      <c r="I1095" s="805">
        <v>0</v>
      </c>
    </row>
    <row r="1096" spans="1:9">
      <c r="A1096" s="806" t="s">
        <v>2479</v>
      </c>
      <c r="B1096" s="806" t="s">
        <v>437</v>
      </c>
      <c r="C1096" s="1401" t="s">
        <v>445</v>
      </c>
      <c r="D1096" s="1402"/>
      <c r="E1096" s="804">
        <v>5000000</v>
      </c>
      <c r="F1096" s="804">
        <v>0</v>
      </c>
      <c r="G1096" s="804">
        <v>5000000</v>
      </c>
      <c r="H1096" s="804">
        <v>0</v>
      </c>
      <c r="I1096" s="805">
        <v>0</v>
      </c>
    </row>
    <row r="1097" spans="1:9">
      <c r="A1097" s="806" t="s">
        <v>2479</v>
      </c>
      <c r="B1097" s="806" t="s">
        <v>437</v>
      </c>
      <c r="C1097" s="806" t="s">
        <v>445</v>
      </c>
      <c r="D1097" s="807" t="s">
        <v>744</v>
      </c>
      <c r="E1097" s="804">
        <v>3000000</v>
      </c>
      <c r="F1097" s="804">
        <v>0</v>
      </c>
      <c r="G1097" s="804">
        <v>3000000</v>
      </c>
      <c r="H1097" s="804">
        <v>0</v>
      </c>
      <c r="I1097" s="805">
        <v>0</v>
      </c>
    </row>
    <row r="1098" spans="1:9">
      <c r="A1098" s="806" t="s">
        <v>2479</v>
      </c>
      <c r="B1098" s="806" t="s">
        <v>437</v>
      </c>
      <c r="C1098" s="806" t="s">
        <v>445</v>
      </c>
      <c r="D1098" s="807" t="s">
        <v>746</v>
      </c>
      <c r="E1098" s="804">
        <v>2000000</v>
      </c>
      <c r="F1098" s="804">
        <v>0</v>
      </c>
      <c r="G1098" s="804">
        <v>2000000</v>
      </c>
      <c r="H1098" s="804">
        <v>0</v>
      </c>
      <c r="I1098" s="805">
        <v>0</v>
      </c>
    </row>
    <row r="1099" spans="1:9">
      <c r="A1099" s="806" t="s">
        <v>2479</v>
      </c>
      <c r="B1099" s="806" t="s">
        <v>437</v>
      </c>
      <c r="C1099" s="1401" t="s">
        <v>238</v>
      </c>
      <c r="D1099" s="1402"/>
      <c r="E1099" s="804">
        <v>49806362</v>
      </c>
      <c r="F1099" s="804">
        <v>49806362</v>
      </c>
      <c r="G1099" s="804">
        <v>0</v>
      </c>
      <c r="H1099" s="804">
        <v>0</v>
      </c>
      <c r="I1099" s="805">
        <v>0</v>
      </c>
    </row>
    <row r="1100" spans="1:9">
      <c r="A1100" s="806" t="s">
        <v>2479</v>
      </c>
      <c r="B1100" s="806" t="s">
        <v>437</v>
      </c>
      <c r="C1100" s="806" t="s">
        <v>238</v>
      </c>
      <c r="D1100" s="807" t="s">
        <v>964</v>
      </c>
      <c r="E1100" s="804">
        <v>9000000</v>
      </c>
      <c r="F1100" s="804">
        <v>9000000</v>
      </c>
      <c r="G1100" s="804">
        <v>0</v>
      </c>
      <c r="H1100" s="804">
        <v>0</v>
      </c>
      <c r="I1100" s="805">
        <v>0</v>
      </c>
    </row>
    <row r="1101" spans="1:9">
      <c r="A1101" s="806" t="s">
        <v>2479</v>
      </c>
      <c r="B1101" s="806" t="s">
        <v>437</v>
      </c>
      <c r="C1101" s="806" t="s">
        <v>238</v>
      </c>
      <c r="D1101" s="807" t="s">
        <v>435</v>
      </c>
      <c r="E1101" s="804">
        <v>3000000</v>
      </c>
      <c r="F1101" s="804">
        <v>3000000</v>
      </c>
      <c r="G1101" s="804">
        <v>0</v>
      </c>
      <c r="H1101" s="804">
        <v>0</v>
      </c>
      <c r="I1101" s="805">
        <v>0</v>
      </c>
    </row>
    <row r="1102" spans="1:9">
      <c r="A1102" s="806" t="s">
        <v>2479</v>
      </c>
      <c r="B1102" s="806" t="s">
        <v>437</v>
      </c>
      <c r="C1102" s="806" t="s">
        <v>238</v>
      </c>
      <c r="D1102" s="807" t="s">
        <v>355</v>
      </c>
      <c r="E1102" s="804">
        <v>37794962</v>
      </c>
      <c r="F1102" s="804">
        <v>37794962</v>
      </c>
      <c r="G1102" s="804">
        <v>0</v>
      </c>
      <c r="H1102" s="804">
        <v>0</v>
      </c>
      <c r="I1102" s="805">
        <v>0</v>
      </c>
    </row>
    <row r="1103" spans="1:9">
      <c r="A1103" s="806" t="s">
        <v>2479</v>
      </c>
      <c r="B1103" s="806" t="s">
        <v>437</v>
      </c>
      <c r="C1103" s="806" t="s">
        <v>238</v>
      </c>
      <c r="D1103" s="807" t="s">
        <v>357</v>
      </c>
      <c r="E1103" s="804">
        <v>11400</v>
      </c>
      <c r="F1103" s="804">
        <v>11400</v>
      </c>
      <c r="G1103" s="804">
        <v>0</v>
      </c>
      <c r="H1103" s="804">
        <v>0</v>
      </c>
      <c r="I1103" s="805">
        <v>0</v>
      </c>
    </row>
    <row r="1104" spans="1:9">
      <c r="A1104" s="806" t="s">
        <v>2479</v>
      </c>
      <c r="B1104" s="806" t="s">
        <v>437</v>
      </c>
      <c r="C1104" s="1401" t="s">
        <v>436</v>
      </c>
      <c r="D1104" s="1402"/>
      <c r="E1104" s="804">
        <v>144023677</v>
      </c>
      <c r="F1104" s="804">
        <v>0</v>
      </c>
      <c r="G1104" s="804">
        <v>143265434</v>
      </c>
      <c r="H1104" s="804">
        <v>758243</v>
      </c>
      <c r="I1104" s="805">
        <v>0</v>
      </c>
    </row>
    <row r="1105" spans="1:9">
      <c r="A1105" s="806" t="s">
        <v>2479</v>
      </c>
      <c r="B1105" s="806" t="s">
        <v>437</v>
      </c>
      <c r="C1105" s="806" t="s">
        <v>436</v>
      </c>
      <c r="D1105" s="807" t="s">
        <v>747</v>
      </c>
      <c r="E1105" s="804">
        <v>42712600</v>
      </c>
      <c r="F1105" s="804">
        <v>0</v>
      </c>
      <c r="G1105" s="804">
        <v>42712600</v>
      </c>
      <c r="H1105" s="804">
        <v>0</v>
      </c>
      <c r="I1105" s="805">
        <v>0</v>
      </c>
    </row>
    <row r="1106" spans="1:9">
      <c r="A1106" s="806" t="s">
        <v>2479</v>
      </c>
      <c r="B1106" s="806" t="s">
        <v>437</v>
      </c>
      <c r="C1106" s="806" t="s">
        <v>436</v>
      </c>
      <c r="D1106" s="807" t="s">
        <v>753</v>
      </c>
      <c r="E1106" s="804">
        <v>99467637</v>
      </c>
      <c r="F1106" s="804">
        <v>0</v>
      </c>
      <c r="G1106" s="804">
        <v>99467637</v>
      </c>
      <c r="H1106" s="804">
        <v>0</v>
      </c>
      <c r="I1106" s="805">
        <v>0</v>
      </c>
    </row>
    <row r="1107" spans="1:9">
      <c r="A1107" s="806" t="s">
        <v>2479</v>
      </c>
      <c r="B1107" s="806" t="s">
        <v>437</v>
      </c>
      <c r="C1107" s="806" t="s">
        <v>436</v>
      </c>
      <c r="D1107" s="807" t="s">
        <v>749</v>
      </c>
      <c r="E1107" s="804">
        <v>0</v>
      </c>
      <c r="F1107" s="804">
        <v>0</v>
      </c>
      <c r="G1107" s="804">
        <v>0</v>
      </c>
      <c r="H1107" s="804">
        <v>0</v>
      </c>
      <c r="I1107" s="805">
        <v>0</v>
      </c>
    </row>
    <row r="1108" spans="1:9">
      <c r="A1108" s="806" t="s">
        <v>2479</v>
      </c>
      <c r="B1108" s="806" t="s">
        <v>437</v>
      </c>
      <c r="C1108" s="806" t="s">
        <v>436</v>
      </c>
      <c r="D1108" s="807" t="s">
        <v>735</v>
      </c>
      <c r="E1108" s="804">
        <v>1843440</v>
      </c>
      <c r="F1108" s="804">
        <v>0</v>
      </c>
      <c r="G1108" s="804">
        <v>1085197</v>
      </c>
      <c r="H1108" s="804">
        <v>758243</v>
      </c>
      <c r="I1108" s="805">
        <v>0</v>
      </c>
    </row>
    <row r="1109" spans="1:9">
      <c r="A1109" s="806" t="s">
        <v>2479</v>
      </c>
      <c r="B1109" s="1401" t="s">
        <v>356</v>
      </c>
      <c r="C1109" s="1402"/>
      <c r="D1109" s="1402"/>
      <c r="E1109" s="804">
        <v>87363261228</v>
      </c>
      <c r="F1109" s="804">
        <v>29686026041</v>
      </c>
      <c r="G1109" s="804">
        <v>56745479772</v>
      </c>
      <c r="H1109" s="804">
        <v>893616568</v>
      </c>
      <c r="I1109" s="805">
        <v>38138847</v>
      </c>
    </row>
    <row r="1110" spans="1:9">
      <c r="A1110" s="806" t="s">
        <v>2479</v>
      </c>
      <c r="B1110" s="806" t="s">
        <v>356</v>
      </c>
      <c r="C1110" s="1401" t="s">
        <v>258</v>
      </c>
      <c r="D1110" s="1402"/>
      <c r="E1110" s="804">
        <v>245937293</v>
      </c>
      <c r="F1110" s="804">
        <v>0</v>
      </c>
      <c r="G1110" s="804">
        <v>245937293</v>
      </c>
      <c r="H1110" s="804">
        <v>0</v>
      </c>
      <c r="I1110" s="805">
        <v>0</v>
      </c>
    </row>
    <row r="1111" spans="1:9">
      <c r="A1111" s="806" t="s">
        <v>2479</v>
      </c>
      <c r="B1111" s="806" t="s">
        <v>356</v>
      </c>
      <c r="C1111" s="806" t="s">
        <v>258</v>
      </c>
      <c r="D1111" s="807" t="s">
        <v>423</v>
      </c>
      <c r="E1111" s="804">
        <v>245937293</v>
      </c>
      <c r="F1111" s="804">
        <v>0</v>
      </c>
      <c r="G1111" s="804">
        <v>245937293</v>
      </c>
      <c r="H1111" s="804">
        <v>0</v>
      </c>
      <c r="I1111" s="805">
        <v>0</v>
      </c>
    </row>
    <row r="1112" spans="1:9">
      <c r="A1112" s="806" t="s">
        <v>2479</v>
      </c>
      <c r="B1112" s="806" t="s">
        <v>356</v>
      </c>
      <c r="C1112" s="1401" t="s">
        <v>256</v>
      </c>
      <c r="D1112" s="1402"/>
      <c r="E1112" s="804">
        <v>3679200</v>
      </c>
      <c r="F1112" s="804">
        <v>0</v>
      </c>
      <c r="G1112" s="804">
        <v>735840</v>
      </c>
      <c r="H1112" s="804">
        <v>1103760</v>
      </c>
      <c r="I1112" s="805">
        <v>1839600</v>
      </c>
    </row>
    <row r="1113" spans="1:9">
      <c r="A1113" s="806" t="s">
        <v>2479</v>
      </c>
      <c r="B1113" s="806" t="s">
        <v>356</v>
      </c>
      <c r="C1113" s="806" t="s">
        <v>256</v>
      </c>
      <c r="D1113" s="807" t="s">
        <v>1571</v>
      </c>
      <c r="E1113" s="804">
        <v>3679200</v>
      </c>
      <c r="F1113" s="804">
        <v>0</v>
      </c>
      <c r="G1113" s="804">
        <v>735840</v>
      </c>
      <c r="H1113" s="804">
        <v>1103760</v>
      </c>
      <c r="I1113" s="805">
        <v>1839600</v>
      </c>
    </row>
    <row r="1114" spans="1:9">
      <c r="A1114" s="806" t="s">
        <v>2479</v>
      </c>
      <c r="B1114" s="806" t="s">
        <v>356</v>
      </c>
      <c r="C1114" s="1401" t="s">
        <v>424</v>
      </c>
      <c r="D1114" s="1402"/>
      <c r="E1114" s="804">
        <v>14124240</v>
      </c>
      <c r="F1114" s="804">
        <v>0</v>
      </c>
      <c r="G1114" s="804">
        <v>14124240</v>
      </c>
      <c r="H1114" s="804">
        <v>0</v>
      </c>
      <c r="I1114" s="805">
        <v>0</v>
      </c>
    </row>
    <row r="1115" spans="1:9">
      <c r="A1115" s="806" t="s">
        <v>2479</v>
      </c>
      <c r="B1115" s="806" t="s">
        <v>356</v>
      </c>
      <c r="C1115" s="806" t="s">
        <v>424</v>
      </c>
      <c r="D1115" s="807" t="s">
        <v>426</v>
      </c>
      <c r="E1115" s="804">
        <v>1910800</v>
      </c>
      <c r="F1115" s="804">
        <v>0</v>
      </c>
      <c r="G1115" s="804">
        <v>1910800</v>
      </c>
      <c r="H1115" s="804">
        <v>0</v>
      </c>
      <c r="I1115" s="805">
        <v>0</v>
      </c>
    </row>
    <row r="1116" spans="1:9">
      <c r="A1116" s="806" t="s">
        <v>2479</v>
      </c>
      <c r="B1116" s="806" t="s">
        <v>356</v>
      </c>
      <c r="C1116" s="806" t="s">
        <v>424</v>
      </c>
      <c r="D1116" s="807" t="s">
        <v>743</v>
      </c>
      <c r="E1116" s="804">
        <v>12213440</v>
      </c>
      <c r="F1116" s="804">
        <v>0</v>
      </c>
      <c r="G1116" s="804">
        <v>12213440</v>
      </c>
      <c r="H1116" s="804">
        <v>0</v>
      </c>
      <c r="I1116" s="805">
        <v>0</v>
      </c>
    </row>
    <row r="1117" spans="1:9">
      <c r="A1117" s="806" t="s">
        <v>2479</v>
      </c>
      <c r="B1117" s="806" t="s">
        <v>356</v>
      </c>
      <c r="C1117" s="1401" t="s">
        <v>427</v>
      </c>
      <c r="D1117" s="1402"/>
      <c r="E1117" s="804">
        <v>50852430</v>
      </c>
      <c r="F1117" s="804">
        <v>0</v>
      </c>
      <c r="G1117" s="804">
        <v>0</v>
      </c>
      <c r="H1117" s="804">
        <v>15255727</v>
      </c>
      <c r="I1117" s="805">
        <v>35596703</v>
      </c>
    </row>
    <row r="1118" spans="1:9">
      <c r="A1118" s="806" t="s">
        <v>2479</v>
      </c>
      <c r="B1118" s="806" t="s">
        <v>356</v>
      </c>
      <c r="C1118" s="806" t="s">
        <v>427</v>
      </c>
      <c r="D1118" s="807" t="s">
        <v>429</v>
      </c>
      <c r="E1118" s="804">
        <v>50852430</v>
      </c>
      <c r="F1118" s="804">
        <v>0</v>
      </c>
      <c r="G1118" s="804">
        <v>0</v>
      </c>
      <c r="H1118" s="804">
        <v>15255727</v>
      </c>
      <c r="I1118" s="805">
        <v>35596703</v>
      </c>
    </row>
    <row r="1119" spans="1:9">
      <c r="A1119" s="806" t="s">
        <v>2479</v>
      </c>
      <c r="B1119" s="806" t="s">
        <v>356</v>
      </c>
      <c r="C1119" s="1401" t="s">
        <v>430</v>
      </c>
      <c r="D1119" s="1402"/>
      <c r="E1119" s="804">
        <v>19780005789</v>
      </c>
      <c r="F1119" s="804">
        <v>38567320</v>
      </c>
      <c r="G1119" s="804">
        <v>19741438469</v>
      </c>
      <c r="H1119" s="804">
        <v>0</v>
      </c>
      <c r="I1119" s="805">
        <v>0</v>
      </c>
    </row>
    <row r="1120" spans="1:9">
      <c r="A1120" s="806" t="s">
        <v>2479</v>
      </c>
      <c r="B1120" s="806" t="s">
        <v>356</v>
      </c>
      <c r="C1120" s="806" t="s">
        <v>430</v>
      </c>
      <c r="D1120" s="807" t="s">
        <v>432</v>
      </c>
      <c r="E1120" s="804">
        <v>19741438469</v>
      </c>
      <c r="F1120" s="804">
        <v>0</v>
      </c>
      <c r="G1120" s="804">
        <v>19741438469</v>
      </c>
      <c r="H1120" s="804">
        <v>0</v>
      </c>
      <c r="I1120" s="805">
        <v>0</v>
      </c>
    </row>
    <row r="1121" spans="1:9">
      <c r="A1121" s="806" t="s">
        <v>2479</v>
      </c>
      <c r="B1121" s="806" t="s">
        <v>356</v>
      </c>
      <c r="C1121" s="806" t="s">
        <v>430</v>
      </c>
      <c r="D1121" s="807" t="s">
        <v>994</v>
      </c>
      <c r="E1121" s="804">
        <v>38567320</v>
      </c>
      <c r="F1121" s="804">
        <v>38567320</v>
      </c>
      <c r="G1121" s="804">
        <v>0</v>
      </c>
      <c r="H1121" s="804">
        <v>0</v>
      </c>
      <c r="I1121" s="805">
        <v>0</v>
      </c>
    </row>
    <row r="1122" spans="1:9">
      <c r="A1122" s="806" t="s">
        <v>2479</v>
      </c>
      <c r="B1122" s="806" t="s">
        <v>356</v>
      </c>
      <c r="C1122" s="1401" t="s">
        <v>504</v>
      </c>
      <c r="D1122" s="1402"/>
      <c r="E1122" s="804">
        <v>18516681214</v>
      </c>
      <c r="F1122" s="804">
        <v>0</v>
      </c>
      <c r="G1122" s="804">
        <v>18516681214</v>
      </c>
      <c r="H1122" s="804">
        <v>0</v>
      </c>
      <c r="I1122" s="805">
        <v>0</v>
      </c>
    </row>
    <row r="1123" spans="1:9">
      <c r="A1123" s="806" t="s">
        <v>2479</v>
      </c>
      <c r="B1123" s="806" t="s">
        <v>356</v>
      </c>
      <c r="C1123" s="806" t="s">
        <v>504</v>
      </c>
      <c r="D1123" s="807" t="s">
        <v>995</v>
      </c>
      <c r="E1123" s="804">
        <v>18516681214</v>
      </c>
      <c r="F1123" s="804">
        <v>0</v>
      </c>
      <c r="G1123" s="804">
        <v>18516681214</v>
      </c>
      <c r="H1123" s="804">
        <v>0</v>
      </c>
      <c r="I1123" s="805">
        <v>0</v>
      </c>
    </row>
    <row r="1124" spans="1:9">
      <c r="A1124" s="806" t="s">
        <v>2479</v>
      </c>
      <c r="B1124" s="806" t="s">
        <v>356</v>
      </c>
      <c r="C1124" s="1401" t="s">
        <v>967</v>
      </c>
      <c r="D1124" s="1402"/>
      <c r="E1124" s="804">
        <v>46467690881</v>
      </c>
      <c r="F1124" s="804">
        <v>29181709866</v>
      </c>
      <c r="G1124" s="804">
        <v>17285981015</v>
      </c>
      <c r="H1124" s="804">
        <v>0</v>
      </c>
      <c r="I1124" s="805">
        <v>0</v>
      </c>
    </row>
    <row r="1125" spans="1:9">
      <c r="A1125" s="806" t="s">
        <v>2479</v>
      </c>
      <c r="B1125" s="806" t="s">
        <v>356</v>
      </c>
      <c r="C1125" s="806" t="s">
        <v>967</v>
      </c>
      <c r="D1125" s="807" t="s">
        <v>2056</v>
      </c>
      <c r="E1125" s="804">
        <v>15691532881</v>
      </c>
      <c r="F1125" s="804">
        <v>9854282642</v>
      </c>
      <c r="G1125" s="804">
        <v>5837250239</v>
      </c>
      <c r="H1125" s="804">
        <v>0</v>
      </c>
      <c r="I1125" s="805">
        <v>0</v>
      </c>
    </row>
    <row r="1126" spans="1:9">
      <c r="A1126" s="806" t="s">
        <v>2479</v>
      </c>
      <c r="B1126" s="806" t="s">
        <v>356</v>
      </c>
      <c r="C1126" s="806" t="s">
        <v>967</v>
      </c>
      <c r="D1126" s="807" t="s">
        <v>2057</v>
      </c>
      <c r="E1126" s="804">
        <v>30776158000</v>
      </c>
      <c r="F1126" s="804">
        <v>19327427224</v>
      </c>
      <c r="G1126" s="804">
        <v>11448730776</v>
      </c>
      <c r="H1126" s="804">
        <v>0</v>
      </c>
      <c r="I1126" s="805">
        <v>0</v>
      </c>
    </row>
    <row r="1127" spans="1:9">
      <c r="A1127" s="806" t="s">
        <v>2479</v>
      </c>
      <c r="B1127" s="806" t="s">
        <v>356</v>
      </c>
      <c r="C1127" s="1401" t="s">
        <v>433</v>
      </c>
      <c r="D1127" s="1402"/>
      <c r="E1127" s="804">
        <v>1351000</v>
      </c>
      <c r="F1127" s="804">
        <v>0</v>
      </c>
      <c r="G1127" s="804">
        <v>270200</v>
      </c>
      <c r="H1127" s="804">
        <v>405300</v>
      </c>
      <c r="I1127" s="805">
        <v>675500</v>
      </c>
    </row>
    <row r="1128" spans="1:9">
      <c r="A1128" s="806" t="s">
        <v>2479</v>
      </c>
      <c r="B1128" s="806" t="s">
        <v>356</v>
      </c>
      <c r="C1128" s="806" t="s">
        <v>433</v>
      </c>
      <c r="D1128" s="807" t="s">
        <v>434</v>
      </c>
      <c r="E1128" s="804">
        <v>1351000</v>
      </c>
      <c r="F1128" s="804">
        <v>0</v>
      </c>
      <c r="G1128" s="804">
        <v>270200</v>
      </c>
      <c r="H1128" s="804">
        <v>405300</v>
      </c>
      <c r="I1128" s="805">
        <v>675500</v>
      </c>
    </row>
    <row r="1129" spans="1:9">
      <c r="A1129" s="806" t="s">
        <v>2479</v>
      </c>
      <c r="B1129" s="806" t="s">
        <v>356</v>
      </c>
      <c r="C1129" s="1401" t="s">
        <v>445</v>
      </c>
      <c r="D1129" s="1402"/>
      <c r="E1129" s="804">
        <v>58000000</v>
      </c>
      <c r="F1129" s="804">
        <v>0</v>
      </c>
      <c r="G1129" s="804">
        <v>58000000</v>
      </c>
      <c r="H1129" s="804">
        <v>0</v>
      </c>
      <c r="I1129" s="805">
        <v>0</v>
      </c>
    </row>
    <row r="1130" spans="1:9">
      <c r="A1130" s="806" t="s">
        <v>2479</v>
      </c>
      <c r="B1130" s="806" t="s">
        <v>356</v>
      </c>
      <c r="C1130" s="806" t="s">
        <v>445</v>
      </c>
      <c r="D1130" s="807" t="s">
        <v>744</v>
      </c>
      <c r="E1130" s="804">
        <v>28000000</v>
      </c>
      <c r="F1130" s="804">
        <v>0</v>
      </c>
      <c r="G1130" s="804">
        <v>28000000</v>
      </c>
      <c r="H1130" s="804">
        <v>0</v>
      </c>
      <c r="I1130" s="805">
        <v>0</v>
      </c>
    </row>
    <row r="1131" spans="1:9">
      <c r="A1131" s="806" t="s">
        <v>2479</v>
      </c>
      <c r="B1131" s="806" t="s">
        <v>356</v>
      </c>
      <c r="C1131" s="806" t="s">
        <v>445</v>
      </c>
      <c r="D1131" s="807" t="s">
        <v>745</v>
      </c>
      <c r="E1131" s="804">
        <v>12000000</v>
      </c>
      <c r="F1131" s="804">
        <v>0</v>
      </c>
      <c r="G1131" s="804">
        <v>12000000</v>
      </c>
      <c r="H1131" s="804">
        <v>0</v>
      </c>
      <c r="I1131" s="805">
        <v>0</v>
      </c>
    </row>
    <row r="1132" spans="1:9">
      <c r="A1132" s="806" t="s">
        <v>2479</v>
      </c>
      <c r="B1132" s="806" t="s">
        <v>356</v>
      </c>
      <c r="C1132" s="806" t="s">
        <v>445</v>
      </c>
      <c r="D1132" s="807" t="s">
        <v>746</v>
      </c>
      <c r="E1132" s="804">
        <v>18000000</v>
      </c>
      <c r="F1132" s="804">
        <v>0</v>
      </c>
      <c r="G1132" s="804">
        <v>18000000</v>
      </c>
      <c r="H1132" s="804">
        <v>0</v>
      </c>
      <c r="I1132" s="805">
        <v>0</v>
      </c>
    </row>
    <row r="1133" spans="1:9">
      <c r="A1133" s="806" t="s">
        <v>2479</v>
      </c>
      <c r="B1133" s="806" t="s">
        <v>356</v>
      </c>
      <c r="C1133" s="1401" t="s">
        <v>248</v>
      </c>
      <c r="D1133" s="1402"/>
      <c r="E1133" s="804">
        <v>1753422667</v>
      </c>
      <c r="F1133" s="804">
        <v>0</v>
      </c>
      <c r="G1133" s="804">
        <v>876711332</v>
      </c>
      <c r="H1133" s="804">
        <v>876711335</v>
      </c>
      <c r="I1133" s="805">
        <v>0</v>
      </c>
    </row>
    <row r="1134" spans="1:9">
      <c r="A1134" s="806" t="s">
        <v>2479</v>
      </c>
      <c r="B1134" s="806" t="s">
        <v>356</v>
      </c>
      <c r="C1134" s="806" t="s">
        <v>248</v>
      </c>
      <c r="D1134" s="807" t="s">
        <v>249</v>
      </c>
      <c r="E1134" s="804">
        <v>1700726597</v>
      </c>
      <c r="F1134" s="804">
        <v>0</v>
      </c>
      <c r="G1134" s="804">
        <v>850363297</v>
      </c>
      <c r="H1134" s="804">
        <v>850363300</v>
      </c>
      <c r="I1134" s="805">
        <v>0</v>
      </c>
    </row>
    <row r="1135" spans="1:9">
      <c r="A1135" s="806" t="s">
        <v>2479</v>
      </c>
      <c r="B1135" s="806" t="s">
        <v>356</v>
      </c>
      <c r="C1135" s="806" t="s">
        <v>248</v>
      </c>
      <c r="D1135" s="807" t="s">
        <v>2005</v>
      </c>
      <c r="E1135" s="804">
        <v>52696070</v>
      </c>
      <c r="F1135" s="804">
        <v>0</v>
      </c>
      <c r="G1135" s="804">
        <v>26348035</v>
      </c>
      <c r="H1135" s="804">
        <v>26348035</v>
      </c>
      <c r="I1135" s="805">
        <v>0</v>
      </c>
    </row>
    <row r="1136" spans="1:9">
      <c r="A1136" s="806" t="s">
        <v>2479</v>
      </c>
      <c r="B1136" s="806" t="s">
        <v>356</v>
      </c>
      <c r="C1136" s="1401" t="s">
        <v>238</v>
      </c>
      <c r="D1136" s="1402"/>
      <c r="E1136" s="804">
        <v>15748855</v>
      </c>
      <c r="F1136" s="804">
        <v>15748855</v>
      </c>
      <c r="G1136" s="804">
        <v>0</v>
      </c>
      <c r="H1136" s="804">
        <v>0</v>
      </c>
      <c r="I1136" s="805">
        <v>0</v>
      </c>
    </row>
    <row r="1137" spans="1:9">
      <c r="A1137" s="806" t="s">
        <v>2479</v>
      </c>
      <c r="B1137" s="806" t="s">
        <v>356</v>
      </c>
      <c r="C1137" s="806" t="s">
        <v>238</v>
      </c>
      <c r="D1137" s="807" t="s">
        <v>435</v>
      </c>
      <c r="E1137" s="804">
        <v>11943961</v>
      </c>
      <c r="F1137" s="804">
        <v>11943961</v>
      </c>
      <c r="G1137" s="804">
        <v>0</v>
      </c>
      <c r="H1137" s="804">
        <v>0</v>
      </c>
      <c r="I1137" s="805">
        <v>0</v>
      </c>
    </row>
    <row r="1138" spans="1:9">
      <c r="A1138" s="806" t="s">
        <v>2479</v>
      </c>
      <c r="B1138" s="806" t="s">
        <v>356</v>
      </c>
      <c r="C1138" s="806" t="s">
        <v>238</v>
      </c>
      <c r="D1138" s="807" t="s">
        <v>355</v>
      </c>
      <c r="E1138" s="804">
        <v>3797301</v>
      </c>
      <c r="F1138" s="804">
        <v>3797301</v>
      </c>
      <c r="G1138" s="804">
        <v>0</v>
      </c>
      <c r="H1138" s="804">
        <v>0</v>
      </c>
      <c r="I1138" s="805">
        <v>0</v>
      </c>
    </row>
    <row r="1139" spans="1:9">
      <c r="A1139" s="806" t="s">
        <v>2479</v>
      </c>
      <c r="B1139" s="806" t="s">
        <v>356</v>
      </c>
      <c r="C1139" s="806" t="s">
        <v>238</v>
      </c>
      <c r="D1139" s="807" t="s">
        <v>357</v>
      </c>
      <c r="E1139" s="804">
        <v>7593</v>
      </c>
      <c r="F1139" s="804">
        <v>7593</v>
      </c>
      <c r="G1139" s="804">
        <v>0</v>
      </c>
      <c r="H1139" s="804">
        <v>0</v>
      </c>
      <c r="I1139" s="805">
        <v>0</v>
      </c>
    </row>
    <row r="1140" spans="1:9">
      <c r="A1140" s="806" t="s">
        <v>2479</v>
      </c>
      <c r="B1140" s="806" t="s">
        <v>356</v>
      </c>
      <c r="C1140" s="1401" t="s">
        <v>436</v>
      </c>
      <c r="D1140" s="1402"/>
      <c r="E1140" s="804">
        <v>455767659</v>
      </c>
      <c r="F1140" s="804">
        <v>450000000</v>
      </c>
      <c r="G1140" s="804">
        <v>5600169</v>
      </c>
      <c r="H1140" s="804">
        <v>140446</v>
      </c>
      <c r="I1140" s="805">
        <v>27044</v>
      </c>
    </row>
    <row r="1141" spans="1:9">
      <c r="A1141" s="806" t="s">
        <v>2479</v>
      </c>
      <c r="B1141" s="806" t="s">
        <v>356</v>
      </c>
      <c r="C1141" s="806" t="s">
        <v>436</v>
      </c>
      <c r="D1141" s="807" t="s">
        <v>753</v>
      </c>
      <c r="E1141" s="804">
        <v>1297504</v>
      </c>
      <c r="F1141" s="804">
        <v>0</v>
      </c>
      <c r="G1141" s="804">
        <v>1297504</v>
      </c>
      <c r="H1141" s="804">
        <v>0</v>
      </c>
      <c r="I1141" s="805">
        <v>0</v>
      </c>
    </row>
    <row r="1142" spans="1:9">
      <c r="A1142" s="806" t="s">
        <v>2479</v>
      </c>
      <c r="B1142" s="806" t="s">
        <v>356</v>
      </c>
      <c r="C1142" s="806" t="s">
        <v>436</v>
      </c>
      <c r="D1142" s="807" t="s">
        <v>748</v>
      </c>
      <c r="E1142" s="804">
        <v>1135226</v>
      </c>
      <c r="F1142" s="804">
        <v>0</v>
      </c>
      <c r="G1142" s="804">
        <v>1135226</v>
      </c>
      <c r="H1142" s="804">
        <v>0</v>
      </c>
      <c r="I1142" s="805">
        <v>0</v>
      </c>
    </row>
    <row r="1143" spans="1:9">
      <c r="A1143" s="806" t="s">
        <v>2479</v>
      </c>
      <c r="B1143" s="806" t="s">
        <v>356</v>
      </c>
      <c r="C1143" s="806" t="s">
        <v>436</v>
      </c>
      <c r="D1143" s="807" t="s">
        <v>734</v>
      </c>
      <c r="E1143" s="804">
        <v>48965</v>
      </c>
      <c r="F1143" s="804">
        <v>0</v>
      </c>
      <c r="G1143" s="804">
        <v>48965</v>
      </c>
      <c r="H1143" s="804">
        <v>0</v>
      </c>
      <c r="I1143" s="805">
        <v>0</v>
      </c>
    </row>
    <row r="1144" spans="1:9">
      <c r="A1144" s="806" t="s">
        <v>2479</v>
      </c>
      <c r="B1144" s="806" t="s">
        <v>356</v>
      </c>
      <c r="C1144" s="806" t="s">
        <v>436</v>
      </c>
      <c r="D1144" s="807" t="s">
        <v>749</v>
      </c>
      <c r="E1144" s="804">
        <v>2840362</v>
      </c>
      <c r="F1144" s="804">
        <v>0</v>
      </c>
      <c r="G1144" s="804">
        <v>2840362</v>
      </c>
      <c r="H1144" s="804">
        <v>0</v>
      </c>
      <c r="I1144" s="805">
        <v>0</v>
      </c>
    </row>
    <row r="1145" spans="1:9">
      <c r="A1145" s="806" t="s">
        <v>2479</v>
      </c>
      <c r="B1145" s="806" t="s">
        <v>356</v>
      </c>
      <c r="C1145" s="806" t="s">
        <v>436</v>
      </c>
      <c r="D1145" s="807" t="s">
        <v>951</v>
      </c>
      <c r="E1145" s="804">
        <v>450000000</v>
      </c>
      <c r="F1145" s="804">
        <v>450000000</v>
      </c>
      <c r="G1145" s="804">
        <v>0</v>
      </c>
      <c r="H1145" s="804">
        <v>0</v>
      </c>
      <c r="I1145" s="805">
        <v>0</v>
      </c>
    </row>
    <row r="1146" spans="1:9">
      <c r="A1146" s="806" t="s">
        <v>2479</v>
      </c>
      <c r="B1146" s="806" t="s">
        <v>356</v>
      </c>
      <c r="C1146" s="806" t="s">
        <v>436</v>
      </c>
      <c r="D1146" s="807" t="s">
        <v>735</v>
      </c>
      <c r="E1146" s="804">
        <v>445602</v>
      </c>
      <c r="F1146" s="804">
        <v>0</v>
      </c>
      <c r="G1146" s="804">
        <v>278112</v>
      </c>
      <c r="H1146" s="804">
        <v>140446</v>
      </c>
      <c r="I1146" s="805">
        <v>27044</v>
      </c>
    </row>
    <row r="1147" spans="1:9">
      <c r="A1147" s="806" t="s">
        <v>2479</v>
      </c>
      <c r="B1147" s="1401" t="s">
        <v>1006</v>
      </c>
      <c r="C1147" s="1402"/>
      <c r="D1147" s="1402"/>
      <c r="E1147" s="804">
        <v>188342486</v>
      </c>
      <c r="F1147" s="804">
        <v>0</v>
      </c>
      <c r="G1147" s="804">
        <v>134848203</v>
      </c>
      <c r="H1147" s="804">
        <v>49697895</v>
      </c>
      <c r="I1147" s="805">
        <v>3796388</v>
      </c>
    </row>
    <row r="1148" spans="1:9">
      <c r="A1148" s="806" t="s">
        <v>2479</v>
      </c>
      <c r="B1148" s="806" t="s">
        <v>1006</v>
      </c>
      <c r="C1148" s="1401" t="s">
        <v>427</v>
      </c>
      <c r="D1148" s="1402"/>
      <c r="E1148" s="804">
        <v>5423411</v>
      </c>
      <c r="F1148" s="804">
        <v>0</v>
      </c>
      <c r="G1148" s="804">
        <v>0</v>
      </c>
      <c r="H1148" s="804">
        <v>1627023</v>
      </c>
      <c r="I1148" s="805">
        <v>3796388</v>
      </c>
    </row>
    <row r="1149" spans="1:9">
      <c r="A1149" s="806" t="s">
        <v>2479</v>
      </c>
      <c r="B1149" s="806" t="s">
        <v>1006</v>
      </c>
      <c r="C1149" s="806" t="s">
        <v>427</v>
      </c>
      <c r="D1149" s="807" t="s">
        <v>429</v>
      </c>
      <c r="E1149" s="804">
        <v>5423411</v>
      </c>
      <c r="F1149" s="804">
        <v>0</v>
      </c>
      <c r="G1149" s="804">
        <v>0</v>
      </c>
      <c r="H1149" s="804">
        <v>1627023</v>
      </c>
      <c r="I1149" s="805">
        <v>3796388</v>
      </c>
    </row>
    <row r="1150" spans="1:9">
      <c r="A1150" s="806" t="s">
        <v>2479</v>
      </c>
      <c r="B1150" s="806" t="s">
        <v>1006</v>
      </c>
      <c r="C1150" s="1401" t="s">
        <v>430</v>
      </c>
      <c r="D1150" s="1402"/>
      <c r="E1150" s="804">
        <v>69504493</v>
      </c>
      <c r="F1150" s="804">
        <v>0</v>
      </c>
      <c r="G1150" s="804">
        <v>69504493</v>
      </c>
      <c r="H1150" s="804">
        <v>0</v>
      </c>
      <c r="I1150" s="805">
        <v>0</v>
      </c>
    </row>
    <row r="1151" spans="1:9">
      <c r="A1151" s="806" t="s">
        <v>2479</v>
      </c>
      <c r="B1151" s="806" t="s">
        <v>1006</v>
      </c>
      <c r="C1151" s="806" t="s">
        <v>430</v>
      </c>
      <c r="D1151" s="807" t="s">
        <v>432</v>
      </c>
      <c r="E1151" s="804">
        <v>69504493</v>
      </c>
      <c r="F1151" s="804">
        <v>0</v>
      </c>
      <c r="G1151" s="804">
        <v>69504493</v>
      </c>
      <c r="H1151" s="804">
        <v>0</v>
      </c>
      <c r="I1151" s="805">
        <v>0</v>
      </c>
    </row>
    <row r="1152" spans="1:9">
      <c r="A1152" s="806" t="s">
        <v>2479</v>
      </c>
      <c r="B1152" s="806" t="s">
        <v>1006</v>
      </c>
      <c r="C1152" s="1401" t="s">
        <v>445</v>
      </c>
      <c r="D1152" s="1402"/>
      <c r="E1152" s="804">
        <v>4000000</v>
      </c>
      <c r="F1152" s="804">
        <v>0</v>
      </c>
      <c r="G1152" s="804">
        <v>4000000</v>
      </c>
      <c r="H1152" s="804">
        <v>0</v>
      </c>
      <c r="I1152" s="805">
        <v>0</v>
      </c>
    </row>
    <row r="1153" spans="1:9">
      <c r="A1153" s="806" t="s">
        <v>2479</v>
      </c>
      <c r="B1153" s="806" t="s">
        <v>1006</v>
      </c>
      <c r="C1153" s="806" t="s">
        <v>445</v>
      </c>
      <c r="D1153" s="807" t="s">
        <v>744</v>
      </c>
      <c r="E1153" s="804">
        <v>3000000</v>
      </c>
      <c r="F1153" s="804">
        <v>0</v>
      </c>
      <c r="G1153" s="804">
        <v>3000000</v>
      </c>
      <c r="H1153" s="804">
        <v>0</v>
      </c>
      <c r="I1153" s="805">
        <v>0</v>
      </c>
    </row>
    <row r="1154" spans="1:9">
      <c r="A1154" s="806" t="s">
        <v>2479</v>
      </c>
      <c r="B1154" s="806" t="s">
        <v>1006</v>
      </c>
      <c r="C1154" s="806" t="s">
        <v>445</v>
      </c>
      <c r="D1154" s="807" t="s">
        <v>746</v>
      </c>
      <c r="E1154" s="804">
        <v>1000000</v>
      </c>
      <c r="F1154" s="804">
        <v>0</v>
      </c>
      <c r="G1154" s="804">
        <v>1000000</v>
      </c>
      <c r="H1154" s="804">
        <v>0</v>
      </c>
      <c r="I1154" s="805">
        <v>0</v>
      </c>
    </row>
    <row r="1155" spans="1:9">
      <c r="A1155" s="806" t="s">
        <v>2479</v>
      </c>
      <c r="B1155" s="806" t="s">
        <v>1006</v>
      </c>
      <c r="C1155" s="1401" t="s">
        <v>248</v>
      </c>
      <c r="D1155" s="1402"/>
      <c r="E1155" s="804">
        <v>96141743</v>
      </c>
      <c r="F1155" s="804">
        <v>0</v>
      </c>
      <c r="G1155" s="804">
        <v>48070871</v>
      </c>
      <c r="H1155" s="804">
        <v>48070872</v>
      </c>
      <c r="I1155" s="805">
        <v>0</v>
      </c>
    </row>
    <row r="1156" spans="1:9">
      <c r="A1156" s="806" t="s">
        <v>2479</v>
      </c>
      <c r="B1156" s="806" t="s">
        <v>1006</v>
      </c>
      <c r="C1156" s="806" t="s">
        <v>248</v>
      </c>
      <c r="D1156" s="807" t="s">
        <v>249</v>
      </c>
      <c r="E1156" s="804">
        <v>96141743</v>
      </c>
      <c r="F1156" s="804">
        <v>0</v>
      </c>
      <c r="G1156" s="804">
        <v>48070871</v>
      </c>
      <c r="H1156" s="804">
        <v>48070872</v>
      </c>
      <c r="I1156" s="805">
        <v>0</v>
      </c>
    </row>
    <row r="1157" spans="1:9">
      <c r="A1157" s="806" t="s">
        <v>2479</v>
      </c>
      <c r="B1157" s="806" t="s">
        <v>1006</v>
      </c>
      <c r="C1157" s="1401" t="s">
        <v>436</v>
      </c>
      <c r="D1157" s="1402"/>
      <c r="E1157" s="804">
        <v>13272839</v>
      </c>
      <c r="F1157" s="804">
        <v>0</v>
      </c>
      <c r="G1157" s="804">
        <v>13272839</v>
      </c>
      <c r="H1157" s="804">
        <v>0</v>
      </c>
      <c r="I1157" s="805">
        <v>0</v>
      </c>
    </row>
    <row r="1158" spans="1:9">
      <c r="A1158" s="806" t="s">
        <v>2479</v>
      </c>
      <c r="B1158" s="806" t="s">
        <v>1006</v>
      </c>
      <c r="C1158" s="806" t="s">
        <v>436</v>
      </c>
      <c r="D1158" s="807" t="s">
        <v>39</v>
      </c>
      <c r="E1158" s="804">
        <v>12368000</v>
      </c>
      <c r="F1158" s="804">
        <v>0</v>
      </c>
      <c r="G1158" s="804">
        <v>12368000</v>
      </c>
      <c r="H1158" s="804">
        <v>0</v>
      </c>
      <c r="I1158" s="805">
        <v>0</v>
      </c>
    </row>
    <row r="1159" spans="1:9">
      <c r="A1159" s="806" t="s">
        <v>2479</v>
      </c>
      <c r="B1159" s="806" t="s">
        <v>1006</v>
      </c>
      <c r="C1159" s="806" t="s">
        <v>436</v>
      </c>
      <c r="D1159" s="807" t="s">
        <v>753</v>
      </c>
      <c r="E1159" s="804">
        <v>904839</v>
      </c>
      <c r="F1159" s="804">
        <v>0</v>
      </c>
      <c r="G1159" s="804">
        <v>904839</v>
      </c>
      <c r="H1159" s="804">
        <v>0</v>
      </c>
      <c r="I1159" s="805">
        <v>0</v>
      </c>
    </row>
    <row r="1160" spans="1:9">
      <c r="A1160" s="806" t="s">
        <v>2479</v>
      </c>
      <c r="B1160" s="1401" t="s">
        <v>440</v>
      </c>
      <c r="C1160" s="1402"/>
      <c r="D1160" s="1402"/>
      <c r="E1160" s="804">
        <v>11102885321952</v>
      </c>
      <c r="F1160" s="804">
        <v>0</v>
      </c>
      <c r="G1160" s="804">
        <v>11063470849819</v>
      </c>
      <c r="H1160" s="804">
        <v>39414472133</v>
      </c>
      <c r="I1160" s="805">
        <v>0</v>
      </c>
    </row>
    <row r="1161" spans="1:9">
      <c r="A1161" s="806" t="s">
        <v>2479</v>
      </c>
      <c r="B1161" s="806" t="s">
        <v>440</v>
      </c>
      <c r="C1161" s="1401" t="s">
        <v>1053</v>
      </c>
      <c r="D1161" s="1402"/>
      <c r="E1161" s="804">
        <v>58967755667</v>
      </c>
      <c r="F1161" s="804">
        <v>0</v>
      </c>
      <c r="G1161" s="804">
        <v>58967755667</v>
      </c>
      <c r="H1161" s="804">
        <v>0</v>
      </c>
      <c r="I1161" s="805">
        <v>0</v>
      </c>
    </row>
    <row r="1162" spans="1:9">
      <c r="A1162" s="806" t="s">
        <v>2479</v>
      </c>
      <c r="B1162" s="806" t="s">
        <v>440</v>
      </c>
      <c r="C1162" s="806" t="s">
        <v>1053</v>
      </c>
      <c r="D1162" s="807" t="s">
        <v>1054</v>
      </c>
      <c r="E1162" s="804">
        <v>58967755667</v>
      </c>
      <c r="F1162" s="804">
        <v>0</v>
      </c>
      <c r="G1162" s="804">
        <v>58967755667</v>
      </c>
      <c r="H1162" s="804">
        <v>0</v>
      </c>
      <c r="I1162" s="805">
        <v>0</v>
      </c>
    </row>
    <row r="1163" spans="1:9">
      <c r="A1163" s="806" t="s">
        <v>2479</v>
      </c>
      <c r="B1163" s="806" t="s">
        <v>440</v>
      </c>
      <c r="C1163" s="1401" t="s">
        <v>517</v>
      </c>
      <c r="D1163" s="1402"/>
      <c r="E1163" s="804">
        <v>3141953265102</v>
      </c>
      <c r="F1163" s="804">
        <v>0</v>
      </c>
      <c r="G1163" s="804">
        <v>3141953265102</v>
      </c>
      <c r="H1163" s="804">
        <v>0</v>
      </c>
      <c r="I1163" s="805">
        <v>0</v>
      </c>
    </row>
    <row r="1164" spans="1:9">
      <c r="A1164" s="806" t="s">
        <v>2479</v>
      </c>
      <c r="B1164" s="806" t="s">
        <v>440</v>
      </c>
      <c r="C1164" s="806" t="s">
        <v>517</v>
      </c>
      <c r="D1164" s="807" t="s">
        <v>1586</v>
      </c>
      <c r="E1164" s="804">
        <v>1140307163866</v>
      </c>
      <c r="F1164" s="804">
        <v>0</v>
      </c>
      <c r="G1164" s="804">
        <v>1140307163866</v>
      </c>
      <c r="H1164" s="804">
        <v>0</v>
      </c>
      <c r="I1164" s="805">
        <v>0</v>
      </c>
    </row>
    <row r="1165" spans="1:9">
      <c r="A1165" s="806" t="s">
        <v>2479</v>
      </c>
      <c r="B1165" s="806" t="s">
        <v>440</v>
      </c>
      <c r="C1165" s="806" t="s">
        <v>517</v>
      </c>
      <c r="D1165" s="807" t="s">
        <v>1587</v>
      </c>
      <c r="E1165" s="804">
        <v>3913297642</v>
      </c>
      <c r="F1165" s="804">
        <v>0</v>
      </c>
      <c r="G1165" s="804">
        <v>3913297642</v>
      </c>
      <c r="H1165" s="804">
        <v>0</v>
      </c>
      <c r="I1165" s="805">
        <v>0</v>
      </c>
    </row>
    <row r="1166" spans="1:9">
      <c r="A1166" s="806" t="s">
        <v>2479</v>
      </c>
      <c r="B1166" s="806" t="s">
        <v>440</v>
      </c>
      <c r="C1166" s="806" t="s">
        <v>517</v>
      </c>
      <c r="D1166" s="807" t="s">
        <v>1588</v>
      </c>
      <c r="E1166" s="804">
        <v>32657326935</v>
      </c>
      <c r="F1166" s="804">
        <v>0</v>
      </c>
      <c r="G1166" s="804">
        <v>32657326935</v>
      </c>
      <c r="H1166" s="804">
        <v>0</v>
      </c>
      <c r="I1166" s="805">
        <v>0</v>
      </c>
    </row>
    <row r="1167" spans="1:9">
      <c r="A1167" s="806" t="s">
        <v>2479</v>
      </c>
      <c r="B1167" s="806" t="s">
        <v>440</v>
      </c>
      <c r="C1167" s="806" t="s">
        <v>517</v>
      </c>
      <c r="D1167" s="807" t="s">
        <v>1589</v>
      </c>
      <c r="E1167" s="804">
        <v>7998252189</v>
      </c>
      <c r="F1167" s="804">
        <v>0</v>
      </c>
      <c r="G1167" s="804">
        <v>7998252189</v>
      </c>
      <c r="H1167" s="804">
        <v>0</v>
      </c>
      <c r="I1167" s="805">
        <v>0</v>
      </c>
    </row>
    <row r="1168" spans="1:9">
      <c r="A1168" s="806" t="s">
        <v>2479</v>
      </c>
      <c r="B1168" s="806" t="s">
        <v>440</v>
      </c>
      <c r="C1168" s="806" t="s">
        <v>517</v>
      </c>
      <c r="D1168" s="807" t="s">
        <v>1590</v>
      </c>
      <c r="E1168" s="804">
        <v>488683478090</v>
      </c>
      <c r="F1168" s="804">
        <v>0</v>
      </c>
      <c r="G1168" s="804">
        <v>488683478090</v>
      </c>
      <c r="H1168" s="804">
        <v>0</v>
      </c>
      <c r="I1168" s="805">
        <v>0</v>
      </c>
    </row>
    <row r="1169" spans="1:9">
      <c r="A1169" s="806" t="s">
        <v>2479</v>
      </c>
      <c r="B1169" s="806" t="s">
        <v>440</v>
      </c>
      <c r="C1169" s="806" t="s">
        <v>517</v>
      </c>
      <c r="D1169" s="807" t="s">
        <v>1591</v>
      </c>
      <c r="E1169" s="804">
        <v>1468393746380</v>
      </c>
      <c r="F1169" s="804">
        <v>0</v>
      </c>
      <c r="G1169" s="804">
        <v>1468393746380</v>
      </c>
      <c r="H1169" s="804">
        <v>0</v>
      </c>
      <c r="I1169" s="805">
        <v>0</v>
      </c>
    </row>
    <row r="1170" spans="1:9">
      <c r="A1170" s="806" t="s">
        <v>2479</v>
      </c>
      <c r="B1170" s="806" t="s">
        <v>440</v>
      </c>
      <c r="C1170" s="1401" t="s">
        <v>258</v>
      </c>
      <c r="D1170" s="1402"/>
      <c r="E1170" s="804">
        <v>11458587</v>
      </c>
      <c r="F1170" s="804">
        <v>0</v>
      </c>
      <c r="G1170" s="804">
        <v>11458587</v>
      </c>
      <c r="H1170" s="804">
        <v>0</v>
      </c>
      <c r="I1170" s="805">
        <v>0</v>
      </c>
    </row>
    <row r="1171" spans="1:9">
      <c r="A1171" s="806" t="s">
        <v>2479</v>
      </c>
      <c r="B1171" s="806" t="s">
        <v>440</v>
      </c>
      <c r="C1171" s="806" t="s">
        <v>258</v>
      </c>
      <c r="D1171" s="807" t="s">
        <v>423</v>
      </c>
      <c r="E1171" s="804">
        <v>11458587</v>
      </c>
      <c r="F1171" s="804">
        <v>0</v>
      </c>
      <c r="G1171" s="804">
        <v>11458587</v>
      </c>
      <c r="H1171" s="804">
        <v>0</v>
      </c>
      <c r="I1171" s="805">
        <v>0</v>
      </c>
    </row>
    <row r="1172" spans="1:9">
      <c r="A1172" s="806" t="s">
        <v>2479</v>
      </c>
      <c r="B1172" s="806" t="s">
        <v>440</v>
      </c>
      <c r="C1172" s="1401" t="s">
        <v>514</v>
      </c>
      <c r="D1172" s="1402"/>
      <c r="E1172" s="804">
        <v>167938605192</v>
      </c>
      <c r="F1172" s="804">
        <v>0</v>
      </c>
      <c r="G1172" s="804">
        <v>167938605192</v>
      </c>
      <c r="H1172" s="804">
        <v>0</v>
      </c>
      <c r="I1172" s="805">
        <v>0</v>
      </c>
    </row>
    <row r="1173" spans="1:9">
      <c r="A1173" s="806" t="s">
        <v>2479</v>
      </c>
      <c r="B1173" s="806" t="s">
        <v>440</v>
      </c>
      <c r="C1173" s="806" t="s">
        <v>514</v>
      </c>
      <c r="D1173" s="807" t="s">
        <v>515</v>
      </c>
      <c r="E1173" s="804">
        <v>167938605192</v>
      </c>
      <c r="F1173" s="804">
        <v>0</v>
      </c>
      <c r="G1173" s="804">
        <v>167938605192</v>
      </c>
      <c r="H1173" s="804">
        <v>0</v>
      </c>
      <c r="I1173" s="805">
        <v>0</v>
      </c>
    </row>
    <row r="1174" spans="1:9">
      <c r="A1174" s="806" t="s">
        <v>2479</v>
      </c>
      <c r="B1174" s="806" t="s">
        <v>440</v>
      </c>
      <c r="C1174" s="1401" t="s">
        <v>430</v>
      </c>
      <c r="D1174" s="1402"/>
      <c r="E1174" s="804">
        <v>32600000</v>
      </c>
      <c r="F1174" s="804">
        <v>0</v>
      </c>
      <c r="G1174" s="804">
        <v>32600000</v>
      </c>
      <c r="H1174" s="804">
        <v>0</v>
      </c>
      <c r="I1174" s="805">
        <v>0</v>
      </c>
    </row>
    <row r="1175" spans="1:9">
      <c r="A1175" s="806" t="s">
        <v>2479</v>
      </c>
      <c r="B1175" s="806" t="s">
        <v>440</v>
      </c>
      <c r="C1175" s="806" t="s">
        <v>430</v>
      </c>
      <c r="D1175" s="807" t="s">
        <v>432</v>
      </c>
      <c r="E1175" s="804">
        <v>32600000</v>
      </c>
      <c r="F1175" s="804">
        <v>0</v>
      </c>
      <c r="G1175" s="804">
        <v>32600000</v>
      </c>
      <c r="H1175" s="804">
        <v>0</v>
      </c>
      <c r="I1175" s="805">
        <v>0</v>
      </c>
    </row>
    <row r="1176" spans="1:9">
      <c r="A1176" s="806" t="s">
        <v>2479</v>
      </c>
      <c r="B1176" s="806" t="s">
        <v>440</v>
      </c>
      <c r="C1176" s="1401" t="s">
        <v>2002</v>
      </c>
      <c r="D1176" s="1402"/>
      <c r="E1176" s="804">
        <v>20198450500</v>
      </c>
      <c r="F1176" s="804">
        <v>0</v>
      </c>
      <c r="G1176" s="804">
        <v>20198450500</v>
      </c>
      <c r="H1176" s="804">
        <v>0</v>
      </c>
      <c r="I1176" s="805">
        <v>0</v>
      </c>
    </row>
    <row r="1177" spans="1:9">
      <c r="A1177" s="806" t="s">
        <v>2479</v>
      </c>
      <c r="B1177" s="806" t="s">
        <v>440</v>
      </c>
      <c r="C1177" s="806" t="s">
        <v>2002</v>
      </c>
      <c r="D1177" s="807" t="s">
        <v>2003</v>
      </c>
      <c r="E1177" s="804">
        <v>20198450500</v>
      </c>
      <c r="F1177" s="804">
        <v>0</v>
      </c>
      <c r="G1177" s="804">
        <v>20198450500</v>
      </c>
      <c r="H1177" s="804">
        <v>0</v>
      </c>
      <c r="I1177" s="805">
        <v>0</v>
      </c>
    </row>
    <row r="1178" spans="1:9">
      <c r="A1178" s="806" t="s">
        <v>2479</v>
      </c>
      <c r="B1178" s="806" t="s">
        <v>440</v>
      </c>
      <c r="C1178" s="1401" t="s">
        <v>248</v>
      </c>
      <c r="D1178" s="1402"/>
      <c r="E1178" s="804">
        <v>108828944265</v>
      </c>
      <c r="F1178" s="804">
        <v>0</v>
      </c>
      <c r="G1178" s="804">
        <v>69414472132</v>
      </c>
      <c r="H1178" s="804">
        <v>39414472133</v>
      </c>
      <c r="I1178" s="805">
        <v>0</v>
      </c>
    </row>
    <row r="1179" spans="1:9">
      <c r="A1179" s="806" t="s">
        <v>2479</v>
      </c>
      <c r="B1179" s="806" t="s">
        <v>440</v>
      </c>
      <c r="C1179" s="806" t="s">
        <v>248</v>
      </c>
      <c r="D1179" s="807" t="s">
        <v>249</v>
      </c>
      <c r="E1179" s="804">
        <v>21823929500</v>
      </c>
      <c r="F1179" s="804">
        <v>0</v>
      </c>
      <c r="G1179" s="804">
        <v>21823929500</v>
      </c>
      <c r="H1179" s="804">
        <v>0</v>
      </c>
      <c r="I1179" s="805">
        <v>0</v>
      </c>
    </row>
    <row r="1180" spans="1:9">
      <c r="A1180" s="806" t="s">
        <v>2479</v>
      </c>
      <c r="B1180" s="806" t="s">
        <v>440</v>
      </c>
      <c r="C1180" s="806" t="s">
        <v>248</v>
      </c>
      <c r="D1180" s="807" t="s">
        <v>731</v>
      </c>
      <c r="E1180" s="804">
        <v>87005014765</v>
      </c>
      <c r="F1180" s="804">
        <v>0</v>
      </c>
      <c r="G1180" s="804">
        <v>47590542632</v>
      </c>
      <c r="H1180" s="804">
        <v>39414472133</v>
      </c>
      <c r="I1180" s="805">
        <v>0</v>
      </c>
    </row>
    <row r="1181" spans="1:9">
      <c r="A1181" s="806" t="s">
        <v>2479</v>
      </c>
      <c r="B1181" s="806" t="s">
        <v>440</v>
      </c>
      <c r="C1181" s="1401" t="s">
        <v>238</v>
      </c>
      <c r="D1181" s="1402"/>
      <c r="E1181" s="804">
        <v>69718831</v>
      </c>
      <c r="F1181" s="804">
        <v>0</v>
      </c>
      <c r="G1181" s="804">
        <v>69718831</v>
      </c>
      <c r="H1181" s="804">
        <v>0</v>
      </c>
      <c r="I1181" s="805">
        <v>0</v>
      </c>
    </row>
    <row r="1182" spans="1:9">
      <c r="A1182" s="806" t="s">
        <v>2479</v>
      </c>
      <c r="B1182" s="806" t="s">
        <v>440</v>
      </c>
      <c r="C1182" s="806" t="s">
        <v>238</v>
      </c>
      <c r="D1182" s="807" t="s">
        <v>241</v>
      </c>
      <c r="E1182" s="804">
        <v>69718831</v>
      </c>
      <c r="F1182" s="804">
        <v>0</v>
      </c>
      <c r="G1182" s="804">
        <v>69718831</v>
      </c>
      <c r="H1182" s="804">
        <v>0</v>
      </c>
      <c r="I1182" s="805">
        <v>0</v>
      </c>
    </row>
    <row r="1183" spans="1:9">
      <c r="A1183" s="806" t="s">
        <v>2479</v>
      </c>
      <c r="B1183" s="806" t="s">
        <v>440</v>
      </c>
      <c r="C1183" s="1401" t="s">
        <v>34</v>
      </c>
      <c r="D1183" s="1402"/>
      <c r="E1183" s="804">
        <v>7436201502374</v>
      </c>
      <c r="F1183" s="804">
        <v>0</v>
      </c>
      <c r="G1183" s="804">
        <v>7436201502374</v>
      </c>
      <c r="H1183" s="804">
        <v>0</v>
      </c>
      <c r="I1183" s="805">
        <v>0</v>
      </c>
    </row>
    <row r="1184" spans="1:9">
      <c r="A1184" s="806" t="s">
        <v>2479</v>
      </c>
      <c r="B1184" s="806" t="s">
        <v>440</v>
      </c>
      <c r="C1184" s="806" t="s">
        <v>34</v>
      </c>
      <c r="D1184" s="807" t="s">
        <v>35</v>
      </c>
      <c r="E1184" s="804">
        <v>5070282000000</v>
      </c>
      <c r="F1184" s="804">
        <v>0</v>
      </c>
      <c r="G1184" s="804">
        <v>5070282000000</v>
      </c>
      <c r="H1184" s="804">
        <v>0</v>
      </c>
      <c r="I1184" s="805">
        <v>0</v>
      </c>
    </row>
    <row r="1185" spans="1:9">
      <c r="A1185" s="806" t="s">
        <v>2479</v>
      </c>
      <c r="B1185" s="806" t="s">
        <v>440</v>
      </c>
      <c r="C1185" s="806" t="s">
        <v>34</v>
      </c>
      <c r="D1185" s="807" t="s">
        <v>1007</v>
      </c>
      <c r="E1185" s="804">
        <v>306385161836</v>
      </c>
      <c r="F1185" s="804">
        <v>0</v>
      </c>
      <c r="G1185" s="804">
        <v>306385161836</v>
      </c>
      <c r="H1185" s="804">
        <v>0</v>
      </c>
      <c r="I1185" s="805">
        <v>0</v>
      </c>
    </row>
    <row r="1186" spans="1:9">
      <c r="A1186" s="806" t="s">
        <v>2479</v>
      </c>
      <c r="B1186" s="806" t="s">
        <v>440</v>
      </c>
      <c r="C1186" s="806" t="s">
        <v>34</v>
      </c>
      <c r="D1186" s="807" t="s">
        <v>2066</v>
      </c>
      <c r="E1186" s="804">
        <v>36626340538</v>
      </c>
      <c r="F1186" s="804">
        <v>0</v>
      </c>
      <c r="G1186" s="804">
        <v>36626340538</v>
      </c>
      <c r="H1186" s="804">
        <v>0</v>
      </c>
      <c r="I1186" s="805">
        <v>0</v>
      </c>
    </row>
    <row r="1187" spans="1:9">
      <c r="A1187" s="806" t="s">
        <v>2479</v>
      </c>
      <c r="B1187" s="806" t="s">
        <v>440</v>
      </c>
      <c r="C1187" s="806" t="s">
        <v>34</v>
      </c>
      <c r="D1187" s="807" t="s">
        <v>36</v>
      </c>
      <c r="E1187" s="804">
        <v>2022908000000</v>
      </c>
      <c r="F1187" s="804">
        <v>0</v>
      </c>
      <c r="G1187" s="804">
        <v>2022908000000</v>
      </c>
      <c r="H1187" s="804">
        <v>0</v>
      </c>
      <c r="I1187" s="805">
        <v>0</v>
      </c>
    </row>
    <row r="1188" spans="1:9">
      <c r="A1188" s="806" t="s">
        <v>2479</v>
      </c>
      <c r="B1188" s="806" t="s">
        <v>440</v>
      </c>
      <c r="C1188" s="1401" t="s">
        <v>358</v>
      </c>
      <c r="D1188" s="1402"/>
      <c r="E1188" s="804">
        <v>108646243306</v>
      </c>
      <c r="F1188" s="804">
        <v>0</v>
      </c>
      <c r="G1188" s="804">
        <v>108646243306</v>
      </c>
      <c r="H1188" s="804">
        <v>0</v>
      </c>
      <c r="I1188" s="805">
        <v>0</v>
      </c>
    </row>
    <row r="1189" spans="1:9">
      <c r="A1189" s="806" t="s">
        <v>2479</v>
      </c>
      <c r="B1189" s="806" t="s">
        <v>440</v>
      </c>
      <c r="C1189" s="806" t="s">
        <v>358</v>
      </c>
      <c r="D1189" s="807" t="s">
        <v>2008</v>
      </c>
      <c r="E1189" s="804">
        <v>30920270030</v>
      </c>
      <c r="F1189" s="804">
        <v>0</v>
      </c>
      <c r="G1189" s="804">
        <v>30920270030</v>
      </c>
      <c r="H1189" s="804">
        <v>0</v>
      </c>
      <c r="I1189" s="805">
        <v>0</v>
      </c>
    </row>
    <row r="1190" spans="1:9">
      <c r="A1190" s="806" t="s">
        <v>2479</v>
      </c>
      <c r="B1190" s="806" t="s">
        <v>440</v>
      </c>
      <c r="C1190" s="806" t="s">
        <v>358</v>
      </c>
      <c r="D1190" s="807" t="s">
        <v>736</v>
      </c>
      <c r="E1190" s="804">
        <v>76357973276</v>
      </c>
      <c r="F1190" s="804">
        <v>0</v>
      </c>
      <c r="G1190" s="804">
        <v>76357973276</v>
      </c>
      <c r="H1190" s="804">
        <v>0</v>
      </c>
      <c r="I1190" s="805">
        <v>0</v>
      </c>
    </row>
    <row r="1191" spans="1:9">
      <c r="A1191" s="806" t="s">
        <v>2479</v>
      </c>
      <c r="B1191" s="806" t="s">
        <v>440</v>
      </c>
      <c r="C1191" s="806" t="s">
        <v>358</v>
      </c>
      <c r="D1191" s="807" t="s">
        <v>359</v>
      </c>
      <c r="E1191" s="804">
        <v>1368000000</v>
      </c>
      <c r="F1191" s="804">
        <v>0</v>
      </c>
      <c r="G1191" s="804">
        <v>1368000000</v>
      </c>
      <c r="H1191" s="804">
        <v>0</v>
      </c>
      <c r="I1191" s="805">
        <v>0</v>
      </c>
    </row>
    <row r="1192" spans="1:9">
      <c r="A1192" s="806" t="s">
        <v>2479</v>
      </c>
      <c r="B1192" s="806" t="s">
        <v>440</v>
      </c>
      <c r="C1192" s="1401" t="s">
        <v>2074</v>
      </c>
      <c r="D1192" s="1402"/>
      <c r="E1192" s="804">
        <v>53000000000</v>
      </c>
      <c r="F1192" s="804">
        <v>0</v>
      </c>
      <c r="G1192" s="804">
        <v>53000000000</v>
      </c>
      <c r="H1192" s="804">
        <v>0</v>
      </c>
      <c r="I1192" s="805">
        <v>0</v>
      </c>
    </row>
    <row r="1193" spans="1:9">
      <c r="A1193" s="806" t="s">
        <v>2479</v>
      </c>
      <c r="B1193" s="806" t="s">
        <v>440</v>
      </c>
      <c r="C1193" s="806" t="s">
        <v>2074</v>
      </c>
      <c r="D1193" s="807" t="s">
        <v>2075</v>
      </c>
      <c r="E1193" s="804">
        <v>53000000000</v>
      </c>
      <c r="F1193" s="804">
        <v>0</v>
      </c>
      <c r="G1193" s="804">
        <v>53000000000</v>
      </c>
      <c r="H1193" s="804">
        <v>0</v>
      </c>
      <c r="I1193" s="805">
        <v>0</v>
      </c>
    </row>
    <row r="1194" spans="1:9">
      <c r="A1194" s="806" t="s">
        <v>2479</v>
      </c>
      <c r="B1194" s="806" t="s">
        <v>440</v>
      </c>
      <c r="C1194" s="1401" t="s">
        <v>37</v>
      </c>
      <c r="D1194" s="1402"/>
      <c r="E1194" s="804">
        <v>981685850</v>
      </c>
      <c r="F1194" s="804">
        <v>0</v>
      </c>
      <c r="G1194" s="804">
        <v>981685850</v>
      </c>
      <c r="H1194" s="804">
        <v>0</v>
      </c>
      <c r="I1194" s="805">
        <v>0</v>
      </c>
    </row>
    <row r="1195" spans="1:9">
      <c r="A1195" s="806" t="s">
        <v>2479</v>
      </c>
      <c r="B1195" s="806" t="s">
        <v>440</v>
      </c>
      <c r="C1195" s="806" t="s">
        <v>37</v>
      </c>
      <c r="D1195" s="807" t="s">
        <v>2486</v>
      </c>
      <c r="E1195" s="804">
        <v>981685850</v>
      </c>
      <c r="F1195" s="804">
        <v>0</v>
      </c>
      <c r="G1195" s="804">
        <v>981685850</v>
      </c>
      <c r="H1195" s="804">
        <v>0</v>
      </c>
      <c r="I1195" s="805">
        <v>0</v>
      </c>
    </row>
    <row r="1196" spans="1:9">
      <c r="A1196" s="806" t="s">
        <v>2479</v>
      </c>
      <c r="B1196" s="806" t="s">
        <v>440</v>
      </c>
      <c r="C1196" s="1401" t="s">
        <v>436</v>
      </c>
      <c r="D1196" s="1402"/>
      <c r="E1196" s="804">
        <v>6055092278</v>
      </c>
      <c r="F1196" s="804">
        <v>0</v>
      </c>
      <c r="G1196" s="804">
        <v>6055092278</v>
      </c>
      <c r="H1196" s="804">
        <v>0</v>
      </c>
      <c r="I1196" s="805">
        <v>0</v>
      </c>
    </row>
    <row r="1197" spans="1:9">
      <c r="A1197" s="806" t="s">
        <v>2479</v>
      </c>
      <c r="B1197" s="806" t="s">
        <v>440</v>
      </c>
      <c r="C1197" s="806" t="s">
        <v>436</v>
      </c>
      <c r="D1197" s="807" t="s">
        <v>39</v>
      </c>
      <c r="E1197" s="804">
        <v>198857720</v>
      </c>
      <c r="F1197" s="804">
        <v>0</v>
      </c>
      <c r="G1197" s="804">
        <v>198857720</v>
      </c>
      <c r="H1197" s="804">
        <v>0</v>
      </c>
      <c r="I1197" s="805">
        <v>0</v>
      </c>
    </row>
    <row r="1198" spans="1:9">
      <c r="A1198" s="806" t="s">
        <v>2479</v>
      </c>
      <c r="B1198" s="806" t="s">
        <v>440</v>
      </c>
      <c r="C1198" s="806" t="s">
        <v>436</v>
      </c>
      <c r="D1198" s="807" t="s">
        <v>747</v>
      </c>
      <c r="E1198" s="804">
        <v>77073000</v>
      </c>
      <c r="F1198" s="804">
        <v>0</v>
      </c>
      <c r="G1198" s="804">
        <v>77073000</v>
      </c>
      <c r="H1198" s="804">
        <v>0</v>
      </c>
      <c r="I1198" s="805">
        <v>0</v>
      </c>
    </row>
    <row r="1199" spans="1:9">
      <c r="A1199" s="806" t="s">
        <v>2479</v>
      </c>
      <c r="B1199" s="806" t="s">
        <v>440</v>
      </c>
      <c r="C1199" s="806" t="s">
        <v>436</v>
      </c>
      <c r="D1199" s="807" t="s">
        <v>40</v>
      </c>
      <c r="E1199" s="804">
        <v>5779161558</v>
      </c>
      <c r="F1199" s="804">
        <v>0</v>
      </c>
      <c r="G1199" s="804">
        <v>5779161558</v>
      </c>
      <c r="H1199" s="804">
        <v>0</v>
      </c>
      <c r="I1199" s="805">
        <v>0</v>
      </c>
    </row>
    <row r="1200" spans="1:9">
      <c r="A1200" s="806" t="s">
        <v>2479</v>
      </c>
      <c r="B1200" s="1401" t="s">
        <v>1008</v>
      </c>
      <c r="C1200" s="1402"/>
      <c r="D1200" s="1402"/>
      <c r="E1200" s="804">
        <v>263469468</v>
      </c>
      <c r="F1200" s="804">
        <v>89328378</v>
      </c>
      <c r="G1200" s="804">
        <v>173919483</v>
      </c>
      <c r="H1200" s="804">
        <v>221607</v>
      </c>
      <c r="I1200" s="805">
        <v>0</v>
      </c>
    </row>
    <row r="1201" spans="1:9">
      <c r="A1201" s="806" t="s">
        <v>2479</v>
      </c>
      <c r="B1201" s="806" t="s">
        <v>1008</v>
      </c>
      <c r="C1201" s="1401" t="s">
        <v>258</v>
      </c>
      <c r="D1201" s="1402"/>
      <c r="E1201" s="804">
        <v>170699383</v>
      </c>
      <c r="F1201" s="804">
        <v>0</v>
      </c>
      <c r="G1201" s="804">
        <v>170699383</v>
      </c>
      <c r="H1201" s="804">
        <v>0</v>
      </c>
      <c r="I1201" s="805">
        <v>0</v>
      </c>
    </row>
    <row r="1202" spans="1:9">
      <c r="A1202" s="806" t="s">
        <v>2479</v>
      </c>
      <c r="B1202" s="806" t="s">
        <v>1008</v>
      </c>
      <c r="C1202" s="806" t="s">
        <v>258</v>
      </c>
      <c r="D1202" s="807" t="s">
        <v>423</v>
      </c>
      <c r="E1202" s="804">
        <v>170699383</v>
      </c>
      <c r="F1202" s="804">
        <v>0</v>
      </c>
      <c r="G1202" s="804">
        <v>170699383</v>
      </c>
      <c r="H1202" s="804">
        <v>0</v>
      </c>
      <c r="I1202" s="805">
        <v>0</v>
      </c>
    </row>
    <row r="1203" spans="1:9">
      <c r="A1203" s="806" t="s">
        <v>2479</v>
      </c>
      <c r="B1203" s="806" t="s">
        <v>1008</v>
      </c>
      <c r="C1203" s="1401" t="s">
        <v>430</v>
      </c>
      <c r="D1203" s="1402"/>
      <c r="E1203" s="804">
        <v>221607</v>
      </c>
      <c r="F1203" s="804">
        <v>0</v>
      </c>
      <c r="G1203" s="804">
        <v>0</v>
      </c>
      <c r="H1203" s="804">
        <v>221607</v>
      </c>
      <c r="I1203" s="805">
        <v>0</v>
      </c>
    </row>
    <row r="1204" spans="1:9">
      <c r="A1204" s="806" t="s">
        <v>2479</v>
      </c>
      <c r="B1204" s="806" t="s">
        <v>1008</v>
      </c>
      <c r="C1204" s="806" t="s">
        <v>430</v>
      </c>
      <c r="D1204" s="807" t="s">
        <v>432</v>
      </c>
      <c r="E1204" s="804">
        <v>221607</v>
      </c>
      <c r="F1204" s="804">
        <v>0</v>
      </c>
      <c r="G1204" s="804">
        <v>0</v>
      </c>
      <c r="H1204" s="804">
        <v>221607</v>
      </c>
      <c r="I1204" s="805">
        <v>0</v>
      </c>
    </row>
    <row r="1205" spans="1:9">
      <c r="A1205" s="806" t="s">
        <v>2479</v>
      </c>
      <c r="B1205" s="806" t="s">
        <v>1008</v>
      </c>
      <c r="C1205" s="1401" t="s">
        <v>998</v>
      </c>
      <c r="D1205" s="1402"/>
      <c r="E1205" s="804">
        <v>88264338</v>
      </c>
      <c r="F1205" s="804">
        <v>88264338</v>
      </c>
      <c r="G1205" s="804">
        <v>0</v>
      </c>
      <c r="H1205" s="804">
        <v>0</v>
      </c>
      <c r="I1205" s="805">
        <v>0</v>
      </c>
    </row>
    <row r="1206" spans="1:9">
      <c r="A1206" s="806" t="s">
        <v>2479</v>
      </c>
      <c r="B1206" s="806" t="s">
        <v>1008</v>
      </c>
      <c r="C1206" s="806" t="s">
        <v>998</v>
      </c>
      <c r="D1206" s="807" t="s">
        <v>999</v>
      </c>
      <c r="E1206" s="804">
        <v>88264338</v>
      </c>
      <c r="F1206" s="804">
        <v>88264338</v>
      </c>
      <c r="G1206" s="804">
        <v>0</v>
      </c>
      <c r="H1206" s="804">
        <v>0</v>
      </c>
      <c r="I1206" s="805">
        <v>0</v>
      </c>
    </row>
    <row r="1207" spans="1:9">
      <c r="A1207" s="806" t="s">
        <v>2479</v>
      </c>
      <c r="B1207" s="806" t="s">
        <v>1008</v>
      </c>
      <c r="C1207" s="1401" t="s">
        <v>445</v>
      </c>
      <c r="D1207" s="1402"/>
      <c r="E1207" s="804">
        <v>3000000</v>
      </c>
      <c r="F1207" s="804">
        <v>0</v>
      </c>
      <c r="G1207" s="804">
        <v>3000000</v>
      </c>
      <c r="H1207" s="804">
        <v>0</v>
      </c>
      <c r="I1207" s="805">
        <v>0</v>
      </c>
    </row>
    <row r="1208" spans="1:9">
      <c r="A1208" s="806" t="s">
        <v>2479</v>
      </c>
      <c r="B1208" s="806" t="s">
        <v>1008</v>
      </c>
      <c r="C1208" s="806" t="s">
        <v>445</v>
      </c>
      <c r="D1208" s="807" t="s">
        <v>745</v>
      </c>
      <c r="E1208" s="804">
        <v>2000000</v>
      </c>
      <c r="F1208" s="804">
        <v>0</v>
      </c>
      <c r="G1208" s="804">
        <v>2000000</v>
      </c>
      <c r="H1208" s="804">
        <v>0</v>
      </c>
      <c r="I1208" s="805">
        <v>0</v>
      </c>
    </row>
    <row r="1209" spans="1:9">
      <c r="A1209" s="806" t="s">
        <v>2479</v>
      </c>
      <c r="B1209" s="806" t="s">
        <v>1008</v>
      </c>
      <c r="C1209" s="806" t="s">
        <v>445</v>
      </c>
      <c r="D1209" s="807" t="s">
        <v>746</v>
      </c>
      <c r="E1209" s="804">
        <v>1000000</v>
      </c>
      <c r="F1209" s="804">
        <v>0</v>
      </c>
      <c r="G1209" s="804">
        <v>1000000</v>
      </c>
      <c r="H1209" s="804">
        <v>0</v>
      </c>
      <c r="I1209" s="805">
        <v>0</v>
      </c>
    </row>
    <row r="1210" spans="1:9">
      <c r="A1210" s="806" t="s">
        <v>2479</v>
      </c>
      <c r="B1210" s="806" t="s">
        <v>1008</v>
      </c>
      <c r="C1210" s="1401" t="s">
        <v>436</v>
      </c>
      <c r="D1210" s="1402"/>
      <c r="E1210" s="804">
        <v>1284140</v>
      </c>
      <c r="F1210" s="804">
        <v>1064040</v>
      </c>
      <c r="G1210" s="804">
        <v>220100</v>
      </c>
      <c r="H1210" s="804">
        <v>0</v>
      </c>
      <c r="I1210" s="805">
        <v>0</v>
      </c>
    </row>
    <row r="1211" spans="1:9">
      <c r="A1211" s="806" t="s">
        <v>2479</v>
      </c>
      <c r="B1211" s="806" t="s">
        <v>1008</v>
      </c>
      <c r="C1211" s="806" t="s">
        <v>436</v>
      </c>
      <c r="D1211" s="807" t="s">
        <v>1002</v>
      </c>
      <c r="E1211" s="804">
        <v>1064040</v>
      </c>
      <c r="F1211" s="804">
        <v>1064040</v>
      </c>
      <c r="G1211" s="804">
        <v>0</v>
      </c>
      <c r="H1211" s="804">
        <v>0</v>
      </c>
      <c r="I1211" s="805">
        <v>0</v>
      </c>
    </row>
    <row r="1212" spans="1:9">
      <c r="A1212" s="806" t="s">
        <v>2479</v>
      </c>
      <c r="B1212" s="806" t="s">
        <v>1008</v>
      </c>
      <c r="C1212" s="806" t="s">
        <v>436</v>
      </c>
      <c r="D1212" s="807" t="s">
        <v>735</v>
      </c>
      <c r="E1212" s="804">
        <v>220100</v>
      </c>
      <c r="F1212" s="804">
        <v>0</v>
      </c>
      <c r="G1212" s="804">
        <v>220100</v>
      </c>
      <c r="H1212" s="804">
        <v>0</v>
      </c>
      <c r="I1212" s="805">
        <v>0</v>
      </c>
    </row>
    <row r="1213" spans="1:9">
      <c r="A1213" s="806" t="s">
        <v>2479</v>
      </c>
      <c r="B1213" s="1401" t="s">
        <v>22</v>
      </c>
      <c r="C1213" s="1402"/>
      <c r="D1213" s="1402"/>
      <c r="E1213" s="804">
        <v>26322177873</v>
      </c>
      <c r="F1213" s="804">
        <v>11217798</v>
      </c>
      <c r="G1213" s="804">
        <v>26310960075</v>
      </c>
      <c r="H1213" s="804">
        <v>0</v>
      </c>
      <c r="I1213" s="805">
        <v>0</v>
      </c>
    </row>
    <row r="1214" spans="1:9">
      <c r="A1214" s="806" t="s">
        <v>2479</v>
      </c>
      <c r="B1214" s="806" t="s">
        <v>22</v>
      </c>
      <c r="C1214" s="1401" t="s">
        <v>258</v>
      </c>
      <c r="D1214" s="1402"/>
      <c r="E1214" s="804">
        <v>17902940475</v>
      </c>
      <c r="F1214" s="804">
        <v>0</v>
      </c>
      <c r="G1214" s="804">
        <v>17902940475</v>
      </c>
      <c r="H1214" s="804">
        <v>0</v>
      </c>
      <c r="I1214" s="805">
        <v>0</v>
      </c>
    </row>
    <row r="1215" spans="1:9">
      <c r="A1215" s="806" t="s">
        <v>2479</v>
      </c>
      <c r="B1215" s="806" t="s">
        <v>22</v>
      </c>
      <c r="C1215" s="806" t="s">
        <v>258</v>
      </c>
      <c r="D1215" s="807" t="s">
        <v>423</v>
      </c>
      <c r="E1215" s="804">
        <v>17902940475</v>
      </c>
      <c r="F1215" s="804">
        <v>0</v>
      </c>
      <c r="G1215" s="804">
        <v>17902940475</v>
      </c>
      <c r="H1215" s="804">
        <v>0</v>
      </c>
      <c r="I1215" s="805">
        <v>0</v>
      </c>
    </row>
    <row r="1216" spans="1:9">
      <c r="A1216" s="806" t="s">
        <v>2479</v>
      </c>
      <c r="B1216" s="806" t="s">
        <v>22</v>
      </c>
      <c r="C1216" s="1401" t="s">
        <v>430</v>
      </c>
      <c r="D1216" s="1402"/>
      <c r="E1216" s="804">
        <v>8145319003</v>
      </c>
      <c r="F1216" s="804">
        <v>0</v>
      </c>
      <c r="G1216" s="804">
        <v>8145319003</v>
      </c>
      <c r="H1216" s="804">
        <v>0</v>
      </c>
      <c r="I1216" s="805">
        <v>0</v>
      </c>
    </row>
    <row r="1217" spans="1:9">
      <c r="A1217" s="806" t="s">
        <v>2479</v>
      </c>
      <c r="B1217" s="806" t="s">
        <v>22</v>
      </c>
      <c r="C1217" s="806" t="s">
        <v>430</v>
      </c>
      <c r="D1217" s="807" t="s">
        <v>432</v>
      </c>
      <c r="E1217" s="804">
        <v>8145319003</v>
      </c>
      <c r="F1217" s="804">
        <v>0</v>
      </c>
      <c r="G1217" s="804">
        <v>8145319003</v>
      </c>
      <c r="H1217" s="804">
        <v>0</v>
      </c>
      <c r="I1217" s="805">
        <v>0</v>
      </c>
    </row>
    <row r="1218" spans="1:9">
      <c r="A1218" s="806" t="s">
        <v>2479</v>
      </c>
      <c r="B1218" s="806" t="s">
        <v>22</v>
      </c>
      <c r="C1218" s="1401" t="s">
        <v>238</v>
      </c>
      <c r="D1218" s="1402"/>
      <c r="E1218" s="804">
        <v>11217798</v>
      </c>
      <c r="F1218" s="804">
        <v>11217798</v>
      </c>
      <c r="G1218" s="804">
        <v>0</v>
      </c>
      <c r="H1218" s="804">
        <v>0</v>
      </c>
      <c r="I1218" s="805">
        <v>0</v>
      </c>
    </row>
    <row r="1219" spans="1:9">
      <c r="A1219" s="806" t="s">
        <v>2479</v>
      </c>
      <c r="B1219" s="806" t="s">
        <v>22</v>
      </c>
      <c r="C1219" s="806" t="s">
        <v>238</v>
      </c>
      <c r="D1219" s="807" t="s">
        <v>435</v>
      </c>
      <c r="E1219" s="804">
        <v>11217798</v>
      </c>
      <c r="F1219" s="804">
        <v>11217798</v>
      </c>
      <c r="G1219" s="804">
        <v>0</v>
      </c>
      <c r="H1219" s="804">
        <v>0</v>
      </c>
      <c r="I1219" s="805">
        <v>0</v>
      </c>
    </row>
    <row r="1220" spans="1:9">
      <c r="A1220" s="806" t="s">
        <v>2479</v>
      </c>
      <c r="B1220" s="806" t="s">
        <v>22</v>
      </c>
      <c r="C1220" s="1401" t="s">
        <v>436</v>
      </c>
      <c r="D1220" s="1402"/>
      <c r="E1220" s="804">
        <v>262700597</v>
      </c>
      <c r="F1220" s="804">
        <v>0</v>
      </c>
      <c r="G1220" s="804">
        <v>262700597</v>
      </c>
      <c r="H1220" s="804">
        <v>0</v>
      </c>
      <c r="I1220" s="805">
        <v>0</v>
      </c>
    </row>
    <row r="1221" spans="1:9">
      <c r="A1221" s="806" t="s">
        <v>2479</v>
      </c>
      <c r="B1221" s="806" t="s">
        <v>22</v>
      </c>
      <c r="C1221" s="806" t="s">
        <v>436</v>
      </c>
      <c r="D1221" s="807" t="s">
        <v>748</v>
      </c>
      <c r="E1221" s="804">
        <v>6163279</v>
      </c>
      <c r="F1221" s="804">
        <v>0</v>
      </c>
      <c r="G1221" s="804">
        <v>6163279</v>
      </c>
      <c r="H1221" s="804">
        <v>0</v>
      </c>
      <c r="I1221" s="805">
        <v>0</v>
      </c>
    </row>
    <row r="1222" spans="1:9">
      <c r="A1222" s="806" t="s">
        <v>2479</v>
      </c>
      <c r="B1222" s="806" t="s">
        <v>22</v>
      </c>
      <c r="C1222" s="806" t="s">
        <v>436</v>
      </c>
      <c r="D1222" s="807" t="s">
        <v>749</v>
      </c>
      <c r="E1222" s="804">
        <v>256537318</v>
      </c>
      <c r="F1222" s="804">
        <v>0</v>
      </c>
      <c r="G1222" s="804">
        <v>256537318</v>
      </c>
      <c r="H1222" s="804">
        <v>0</v>
      </c>
      <c r="I1222" s="805">
        <v>0</v>
      </c>
    </row>
    <row r="1223" spans="1:9">
      <c r="A1223" s="806" t="s">
        <v>2479</v>
      </c>
      <c r="B1223" s="1401" t="s">
        <v>1009</v>
      </c>
      <c r="C1223" s="1402"/>
      <c r="D1223" s="1402"/>
      <c r="E1223" s="804">
        <v>40498308729</v>
      </c>
      <c r="F1223" s="804">
        <v>40498308729</v>
      </c>
      <c r="G1223" s="804">
        <v>0</v>
      </c>
      <c r="H1223" s="804">
        <v>0</v>
      </c>
      <c r="I1223" s="805">
        <v>0</v>
      </c>
    </row>
    <row r="1224" spans="1:9">
      <c r="A1224" s="806" t="s">
        <v>2479</v>
      </c>
      <c r="B1224" s="806" t="s">
        <v>1009</v>
      </c>
      <c r="C1224" s="1401" t="s">
        <v>430</v>
      </c>
      <c r="D1224" s="1402"/>
      <c r="E1224" s="804">
        <v>40498308729</v>
      </c>
      <c r="F1224" s="804">
        <v>40498308729</v>
      </c>
      <c r="G1224" s="804">
        <v>0</v>
      </c>
      <c r="H1224" s="804">
        <v>0</v>
      </c>
      <c r="I1224" s="805">
        <v>0</v>
      </c>
    </row>
    <row r="1225" spans="1:9">
      <c r="A1225" s="806" t="s">
        <v>2479</v>
      </c>
      <c r="B1225" s="806" t="s">
        <v>1009</v>
      </c>
      <c r="C1225" s="806" t="s">
        <v>430</v>
      </c>
      <c r="D1225" s="807" t="s">
        <v>994</v>
      </c>
      <c r="E1225" s="804">
        <v>40498308729</v>
      </c>
      <c r="F1225" s="804">
        <v>40498308729</v>
      </c>
      <c r="G1225" s="804">
        <v>0</v>
      </c>
      <c r="H1225" s="804">
        <v>0</v>
      </c>
      <c r="I1225" s="805">
        <v>0</v>
      </c>
    </row>
    <row r="1226" spans="1:9">
      <c r="A1226" s="806" t="s">
        <v>2479</v>
      </c>
      <c r="B1226" s="1401" t="s">
        <v>441</v>
      </c>
      <c r="C1226" s="1402"/>
      <c r="D1226" s="1402"/>
      <c r="E1226" s="804">
        <v>25651703218</v>
      </c>
      <c r="F1226" s="804">
        <v>46488217</v>
      </c>
      <c r="G1226" s="804">
        <v>21794578126</v>
      </c>
      <c r="H1226" s="804">
        <v>3705598702</v>
      </c>
      <c r="I1226" s="805">
        <v>105038173</v>
      </c>
    </row>
    <row r="1227" spans="1:9">
      <c r="A1227" s="806" t="s">
        <v>2479</v>
      </c>
      <c r="B1227" s="806" t="s">
        <v>441</v>
      </c>
      <c r="C1227" s="1401" t="s">
        <v>258</v>
      </c>
      <c r="D1227" s="1402"/>
      <c r="E1227" s="804">
        <v>897496308</v>
      </c>
      <c r="F1227" s="804">
        <v>0</v>
      </c>
      <c r="G1227" s="804">
        <v>897496308</v>
      </c>
      <c r="H1227" s="804">
        <v>0</v>
      </c>
      <c r="I1227" s="805">
        <v>0</v>
      </c>
    </row>
    <row r="1228" spans="1:9">
      <c r="A1228" s="806" t="s">
        <v>2479</v>
      </c>
      <c r="B1228" s="806" t="s">
        <v>441</v>
      </c>
      <c r="C1228" s="806" t="s">
        <v>258</v>
      </c>
      <c r="D1228" s="807" t="s">
        <v>423</v>
      </c>
      <c r="E1228" s="804">
        <v>721555397</v>
      </c>
      <c r="F1228" s="804">
        <v>0</v>
      </c>
      <c r="G1228" s="804">
        <v>721555397</v>
      </c>
      <c r="H1228" s="804">
        <v>0</v>
      </c>
      <c r="I1228" s="805">
        <v>0</v>
      </c>
    </row>
    <row r="1229" spans="1:9">
      <c r="A1229" s="806" t="s">
        <v>2479</v>
      </c>
      <c r="B1229" s="806" t="s">
        <v>441</v>
      </c>
      <c r="C1229" s="806" t="s">
        <v>258</v>
      </c>
      <c r="D1229" s="807" t="s">
        <v>975</v>
      </c>
      <c r="E1229" s="804">
        <v>175940911</v>
      </c>
      <c r="F1229" s="804">
        <v>0</v>
      </c>
      <c r="G1229" s="804">
        <v>175940911</v>
      </c>
      <c r="H1229" s="804">
        <v>0</v>
      </c>
      <c r="I1229" s="805">
        <v>0</v>
      </c>
    </row>
    <row r="1230" spans="1:9">
      <c r="A1230" s="806" t="s">
        <v>2479</v>
      </c>
      <c r="B1230" s="806" t="s">
        <v>441</v>
      </c>
      <c r="C1230" s="1401" t="s">
        <v>1011</v>
      </c>
      <c r="D1230" s="1402"/>
      <c r="E1230" s="804">
        <v>2277012969</v>
      </c>
      <c r="F1230" s="804">
        <v>0</v>
      </c>
      <c r="G1230" s="804">
        <v>2277012969</v>
      </c>
      <c r="H1230" s="804">
        <v>0</v>
      </c>
      <c r="I1230" s="805">
        <v>0</v>
      </c>
    </row>
    <row r="1231" spans="1:9">
      <c r="A1231" s="806" t="s">
        <v>2479</v>
      </c>
      <c r="B1231" s="806" t="s">
        <v>441</v>
      </c>
      <c r="C1231" s="806" t="s">
        <v>1011</v>
      </c>
      <c r="D1231" s="807" t="s">
        <v>1592</v>
      </c>
      <c r="E1231" s="804">
        <v>696081279</v>
      </c>
      <c r="F1231" s="804">
        <v>0</v>
      </c>
      <c r="G1231" s="804">
        <v>696081279</v>
      </c>
      <c r="H1231" s="804">
        <v>0</v>
      </c>
      <c r="I1231" s="805">
        <v>0</v>
      </c>
    </row>
    <row r="1232" spans="1:9">
      <c r="A1232" s="806" t="s">
        <v>2479</v>
      </c>
      <c r="B1232" s="806" t="s">
        <v>441</v>
      </c>
      <c r="C1232" s="806" t="s">
        <v>1011</v>
      </c>
      <c r="D1232" s="807" t="s">
        <v>1585</v>
      </c>
      <c r="E1232" s="804">
        <v>1580931690</v>
      </c>
      <c r="F1232" s="804">
        <v>0</v>
      </c>
      <c r="G1232" s="804">
        <v>1580931690</v>
      </c>
      <c r="H1232" s="804">
        <v>0</v>
      </c>
      <c r="I1232" s="805">
        <v>0</v>
      </c>
    </row>
    <row r="1233" spans="1:9">
      <c r="A1233" s="806" t="s">
        <v>2479</v>
      </c>
      <c r="B1233" s="806" t="s">
        <v>441</v>
      </c>
      <c r="C1233" s="1401" t="s">
        <v>256</v>
      </c>
      <c r="D1233" s="1402"/>
      <c r="E1233" s="804">
        <v>4285764</v>
      </c>
      <c r="F1233" s="804">
        <v>0</v>
      </c>
      <c r="G1233" s="804">
        <v>857152</v>
      </c>
      <c r="H1233" s="804">
        <v>1285729</v>
      </c>
      <c r="I1233" s="805">
        <v>2142883</v>
      </c>
    </row>
    <row r="1234" spans="1:9">
      <c r="A1234" s="806" t="s">
        <v>2479</v>
      </c>
      <c r="B1234" s="806" t="s">
        <v>441</v>
      </c>
      <c r="C1234" s="806" t="s">
        <v>256</v>
      </c>
      <c r="D1234" s="807" t="s">
        <v>1571</v>
      </c>
      <c r="E1234" s="804">
        <v>4285764</v>
      </c>
      <c r="F1234" s="804">
        <v>0</v>
      </c>
      <c r="G1234" s="804">
        <v>857152</v>
      </c>
      <c r="H1234" s="804">
        <v>1285729</v>
      </c>
      <c r="I1234" s="805">
        <v>2142883</v>
      </c>
    </row>
    <row r="1235" spans="1:9">
      <c r="A1235" s="806" t="s">
        <v>2479</v>
      </c>
      <c r="B1235" s="806" t="s">
        <v>441</v>
      </c>
      <c r="C1235" s="1401" t="s">
        <v>424</v>
      </c>
      <c r="D1235" s="1402"/>
      <c r="E1235" s="804">
        <v>537696877</v>
      </c>
      <c r="F1235" s="804">
        <v>0</v>
      </c>
      <c r="G1235" s="804">
        <v>537696877</v>
      </c>
      <c r="H1235" s="804">
        <v>0</v>
      </c>
      <c r="I1235" s="805">
        <v>0</v>
      </c>
    </row>
    <row r="1236" spans="1:9">
      <c r="A1236" s="806" t="s">
        <v>2479</v>
      </c>
      <c r="B1236" s="806" t="s">
        <v>441</v>
      </c>
      <c r="C1236" s="806" t="s">
        <v>424</v>
      </c>
      <c r="D1236" s="807" t="s">
        <v>426</v>
      </c>
      <c r="E1236" s="804">
        <v>63587261</v>
      </c>
      <c r="F1236" s="804">
        <v>0</v>
      </c>
      <c r="G1236" s="804">
        <v>63587261</v>
      </c>
      <c r="H1236" s="804">
        <v>0</v>
      </c>
      <c r="I1236" s="805">
        <v>0</v>
      </c>
    </row>
    <row r="1237" spans="1:9">
      <c r="A1237" s="806" t="s">
        <v>2479</v>
      </c>
      <c r="B1237" s="806" t="s">
        <v>441</v>
      </c>
      <c r="C1237" s="806" t="s">
        <v>424</v>
      </c>
      <c r="D1237" s="807" t="s">
        <v>993</v>
      </c>
      <c r="E1237" s="804">
        <v>54386776</v>
      </c>
      <c r="F1237" s="804">
        <v>0</v>
      </c>
      <c r="G1237" s="804">
        <v>54386776</v>
      </c>
      <c r="H1237" s="804">
        <v>0</v>
      </c>
      <c r="I1237" s="805">
        <v>0</v>
      </c>
    </row>
    <row r="1238" spans="1:9">
      <c r="A1238" s="806" t="s">
        <v>2479</v>
      </c>
      <c r="B1238" s="806" t="s">
        <v>441</v>
      </c>
      <c r="C1238" s="806" t="s">
        <v>424</v>
      </c>
      <c r="D1238" s="807" t="s">
        <v>743</v>
      </c>
      <c r="E1238" s="804">
        <v>419722840</v>
      </c>
      <c r="F1238" s="804">
        <v>0</v>
      </c>
      <c r="G1238" s="804">
        <v>419722840</v>
      </c>
      <c r="H1238" s="804">
        <v>0</v>
      </c>
      <c r="I1238" s="805">
        <v>0</v>
      </c>
    </row>
    <row r="1239" spans="1:9">
      <c r="A1239" s="806" t="s">
        <v>2479</v>
      </c>
      <c r="B1239" s="806" t="s">
        <v>441</v>
      </c>
      <c r="C1239" s="1401" t="s">
        <v>427</v>
      </c>
      <c r="D1239" s="1402"/>
      <c r="E1239" s="804">
        <v>30670209</v>
      </c>
      <c r="F1239" s="804">
        <v>0</v>
      </c>
      <c r="G1239" s="804">
        <v>0</v>
      </c>
      <c r="H1239" s="804">
        <v>9201056</v>
      </c>
      <c r="I1239" s="805">
        <v>21469153</v>
      </c>
    </row>
    <row r="1240" spans="1:9">
      <c r="A1240" s="806" t="s">
        <v>2479</v>
      </c>
      <c r="B1240" s="806" t="s">
        <v>441</v>
      </c>
      <c r="C1240" s="806" t="s">
        <v>427</v>
      </c>
      <c r="D1240" s="807" t="s">
        <v>429</v>
      </c>
      <c r="E1240" s="804">
        <v>30670209</v>
      </c>
      <c r="F1240" s="804">
        <v>0</v>
      </c>
      <c r="G1240" s="804">
        <v>0</v>
      </c>
      <c r="H1240" s="804">
        <v>9201056</v>
      </c>
      <c r="I1240" s="805">
        <v>21469153</v>
      </c>
    </row>
    <row r="1241" spans="1:9">
      <c r="A1241" s="806" t="s">
        <v>2479</v>
      </c>
      <c r="B1241" s="806" t="s">
        <v>441</v>
      </c>
      <c r="C1241" s="1401" t="s">
        <v>430</v>
      </c>
      <c r="D1241" s="1402"/>
      <c r="E1241" s="804">
        <v>12121868795</v>
      </c>
      <c r="F1241" s="804">
        <v>0</v>
      </c>
      <c r="G1241" s="804">
        <v>11837669720</v>
      </c>
      <c r="H1241" s="804">
        <v>284199075</v>
      </c>
      <c r="I1241" s="805">
        <v>0</v>
      </c>
    </row>
    <row r="1242" spans="1:9">
      <c r="A1242" s="806" t="s">
        <v>2479</v>
      </c>
      <c r="B1242" s="806" t="s">
        <v>441</v>
      </c>
      <c r="C1242" s="806" t="s">
        <v>430</v>
      </c>
      <c r="D1242" s="807" t="s">
        <v>432</v>
      </c>
      <c r="E1242" s="804">
        <v>10298116575</v>
      </c>
      <c r="F1242" s="804">
        <v>0</v>
      </c>
      <c r="G1242" s="804">
        <v>10013917500</v>
      </c>
      <c r="H1242" s="804">
        <v>284199075</v>
      </c>
      <c r="I1242" s="805">
        <v>0</v>
      </c>
    </row>
    <row r="1243" spans="1:9">
      <c r="A1243" s="806" t="s">
        <v>2479</v>
      </c>
      <c r="B1243" s="806" t="s">
        <v>441</v>
      </c>
      <c r="C1243" s="806" t="s">
        <v>430</v>
      </c>
      <c r="D1243" s="807" t="s">
        <v>976</v>
      </c>
      <c r="E1243" s="804">
        <v>1823752220</v>
      </c>
      <c r="F1243" s="804">
        <v>0</v>
      </c>
      <c r="G1243" s="804">
        <v>1823752220</v>
      </c>
      <c r="H1243" s="804">
        <v>0</v>
      </c>
      <c r="I1243" s="805">
        <v>0</v>
      </c>
    </row>
    <row r="1244" spans="1:9">
      <c r="A1244" s="806" t="s">
        <v>2479</v>
      </c>
      <c r="B1244" s="806" t="s">
        <v>441</v>
      </c>
      <c r="C1244" s="1401" t="s">
        <v>504</v>
      </c>
      <c r="D1244" s="1402"/>
      <c r="E1244" s="804">
        <v>2732483005</v>
      </c>
      <c r="F1244" s="804">
        <v>0</v>
      </c>
      <c r="G1244" s="804">
        <v>2732483005</v>
      </c>
      <c r="H1244" s="804">
        <v>0</v>
      </c>
      <c r="I1244" s="805">
        <v>0</v>
      </c>
    </row>
    <row r="1245" spans="1:9">
      <c r="A1245" s="806" t="s">
        <v>2479</v>
      </c>
      <c r="B1245" s="806" t="s">
        <v>441</v>
      </c>
      <c r="C1245" s="806" t="s">
        <v>504</v>
      </c>
      <c r="D1245" s="807" t="s">
        <v>977</v>
      </c>
      <c r="E1245" s="804">
        <v>2732483005</v>
      </c>
      <c r="F1245" s="804">
        <v>0</v>
      </c>
      <c r="G1245" s="804">
        <v>2732483005</v>
      </c>
      <c r="H1245" s="804">
        <v>0</v>
      </c>
      <c r="I1245" s="805">
        <v>0</v>
      </c>
    </row>
    <row r="1246" spans="1:9">
      <c r="A1246" s="806" t="s">
        <v>2479</v>
      </c>
      <c r="B1246" s="806" t="s">
        <v>441</v>
      </c>
      <c r="C1246" s="1401" t="s">
        <v>433</v>
      </c>
      <c r="D1246" s="1402"/>
      <c r="E1246" s="804">
        <v>37077120</v>
      </c>
      <c r="F1246" s="804">
        <v>0</v>
      </c>
      <c r="G1246" s="804">
        <v>7415424</v>
      </c>
      <c r="H1246" s="804">
        <v>11123136</v>
      </c>
      <c r="I1246" s="805">
        <v>18538560</v>
      </c>
    </row>
    <row r="1247" spans="1:9">
      <c r="A1247" s="806" t="s">
        <v>2479</v>
      </c>
      <c r="B1247" s="806" t="s">
        <v>441</v>
      </c>
      <c r="C1247" s="806" t="s">
        <v>433</v>
      </c>
      <c r="D1247" s="807" t="s">
        <v>434</v>
      </c>
      <c r="E1247" s="804">
        <v>37077120</v>
      </c>
      <c r="F1247" s="804">
        <v>0</v>
      </c>
      <c r="G1247" s="804">
        <v>7415424</v>
      </c>
      <c r="H1247" s="804">
        <v>11123136</v>
      </c>
      <c r="I1247" s="805">
        <v>18538560</v>
      </c>
    </row>
    <row r="1248" spans="1:9">
      <c r="A1248" s="806" t="s">
        <v>2479</v>
      </c>
      <c r="B1248" s="806" t="s">
        <v>441</v>
      </c>
      <c r="C1248" s="1401" t="s">
        <v>445</v>
      </c>
      <c r="D1248" s="1402"/>
      <c r="E1248" s="804">
        <v>27000000</v>
      </c>
      <c r="F1248" s="804">
        <v>0</v>
      </c>
      <c r="G1248" s="804">
        <v>27000000</v>
      </c>
      <c r="H1248" s="804">
        <v>0</v>
      </c>
      <c r="I1248" s="805">
        <v>0</v>
      </c>
    </row>
    <row r="1249" spans="1:9">
      <c r="A1249" s="806" t="s">
        <v>2479</v>
      </c>
      <c r="B1249" s="806" t="s">
        <v>441</v>
      </c>
      <c r="C1249" s="806" t="s">
        <v>445</v>
      </c>
      <c r="D1249" s="807" t="s">
        <v>744</v>
      </c>
      <c r="E1249" s="804">
        <v>15000000</v>
      </c>
      <c r="F1249" s="804">
        <v>0</v>
      </c>
      <c r="G1249" s="804">
        <v>15000000</v>
      </c>
      <c r="H1249" s="804">
        <v>0</v>
      </c>
      <c r="I1249" s="805">
        <v>0</v>
      </c>
    </row>
    <row r="1250" spans="1:9">
      <c r="A1250" s="806" t="s">
        <v>2479</v>
      </c>
      <c r="B1250" s="806" t="s">
        <v>441</v>
      </c>
      <c r="C1250" s="806" t="s">
        <v>445</v>
      </c>
      <c r="D1250" s="807" t="s">
        <v>746</v>
      </c>
      <c r="E1250" s="804">
        <v>12000000</v>
      </c>
      <c r="F1250" s="804">
        <v>0</v>
      </c>
      <c r="G1250" s="804">
        <v>12000000</v>
      </c>
      <c r="H1250" s="804">
        <v>0</v>
      </c>
      <c r="I1250" s="805">
        <v>0</v>
      </c>
    </row>
    <row r="1251" spans="1:9">
      <c r="A1251" s="806" t="s">
        <v>2479</v>
      </c>
      <c r="B1251" s="806" t="s">
        <v>441</v>
      </c>
      <c r="C1251" s="1401" t="s">
        <v>248</v>
      </c>
      <c r="D1251" s="1402"/>
      <c r="E1251" s="804">
        <v>6883389833</v>
      </c>
      <c r="F1251" s="804">
        <v>0</v>
      </c>
      <c r="G1251" s="804">
        <v>3421216087</v>
      </c>
      <c r="H1251" s="804">
        <v>3399286169</v>
      </c>
      <c r="I1251" s="805">
        <v>62887577</v>
      </c>
    </row>
    <row r="1252" spans="1:9">
      <c r="A1252" s="806" t="s">
        <v>2479</v>
      </c>
      <c r="B1252" s="806" t="s">
        <v>441</v>
      </c>
      <c r="C1252" s="806" t="s">
        <v>248</v>
      </c>
      <c r="D1252" s="807" t="s">
        <v>249</v>
      </c>
      <c r="E1252" s="804">
        <v>6883389833</v>
      </c>
      <c r="F1252" s="804">
        <v>0</v>
      </c>
      <c r="G1252" s="804">
        <v>3421216087</v>
      </c>
      <c r="H1252" s="804">
        <v>3399286169</v>
      </c>
      <c r="I1252" s="805">
        <v>62887577</v>
      </c>
    </row>
    <row r="1253" spans="1:9">
      <c r="A1253" s="806" t="s">
        <v>2479</v>
      </c>
      <c r="B1253" s="806" t="s">
        <v>441</v>
      </c>
      <c r="C1253" s="1401" t="s">
        <v>238</v>
      </c>
      <c r="D1253" s="1402"/>
      <c r="E1253" s="804">
        <v>46488217</v>
      </c>
      <c r="F1253" s="804">
        <v>46488217</v>
      </c>
      <c r="G1253" s="804">
        <v>0</v>
      </c>
      <c r="H1253" s="804">
        <v>0</v>
      </c>
      <c r="I1253" s="805">
        <v>0</v>
      </c>
    </row>
    <row r="1254" spans="1:9">
      <c r="A1254" s="806" t="s">
        <v>2479</v>
      </c>
      <c r="B1254" s="806" t="s">
        <v>441</v>
      </c>
      <c r="C1254" s="806" t="s">
        <v>238</v>
      </c>
      <c r="D1254" s="807" t="s">
        <v>435</v>
      </c>
      <c r="E1254" s="804">
        <v>45093823</v>
      </c>
      <c r="F1254" s="804">
        <v>45093823</v>
      </c>
      <c r="G1254" s="804">
        <v>0</v>
      </c>
      <c r="H1254" s="804">
        <v>0</v>
      </c>
      <c r="I1254" s="805">
        <v>0</v>
      </c>
    </row>
    <row r="1255" spans="1:9">
      <c r="A1255" s="806" t="s">
        <v>2479</v>
      </c>
      <c r="B1255" s="806" t="s">
        <v>441</v>
      </c>
      <c r="C1255" s="806" t="s">
        <v>238</v>
      </c>
      <c r="D1255" s="807" t="s">
        <v>355</v>
      </c>
      <c r="E1255" s="804">
        <v>1394394</v>
      </c>
      <c r="F1255" s="804">
        <v>1394394</v>
      </c>
      <c r="G1255" s="804">
        <v>0</v>
      </c>
      <c r="H1255" s="804">
        <v>0</v>
      </c>
      <c r="I1255" s="805">
        <v>0</v>
      </c>
    </row>
    <row r="1256" spans="1:9">
      <c r="A1256" s="806" t="s">
        <v>2479</v>
      </c>
      <c r="B1256" s="806" t="s">
        <v>441</v>
      </c>
      <c r="C1256" s="1401" t="s">
        <v>436</v>
      </c>
      <c r="D1256" s="1402"/>
      <c r="E1256" s="804">
        <v>56234121</v>
      </c>
      <c r="F1256" s="804">
        <v>0</v>
      </c>
      <c r="G1256" s="804">
        <v>55730584</v>
      </c>
      <c r="H1256" s="804">
        <v>503537</v>
      </c>
      <c r="I1256" s="805">
        <v>0</v>
      </c>
    </row>
    <row r="1257" spans="1:9">
      <c r="A1257" s="806" t="s">
        <v>2479</v>
      </c>
      <c r="B1257" s="806" t="s">
        <v>441</v>
      </c>
      <c r="C1257" s="806" t="s">
        <v>436</v>
      </c>
      <c r="D1257" s="807" t="s">
        <v>753</v>
      </c>
      <c r="E1257" s="804">
        <v>942110</v>
      </c>
      <c r="F1257" s="804">
        <v>0</v>
      </c>
      <c r="G1257" s="804">
        <v>942110</v>
      </c>
      <c r="H1257" s="804">
        <v>0</v>
      </c>
      <c r="I1257" s="805">
        <v>0</v>
      </c>
    </row>
    <row r="1258" spans="1:9">
      <c r="A1258" s="806" t="s">
        <v>2479</v>
      </c>
      <c r="B1258" s="806" t="s">
        <v>441</v>
      </c>
      <c r="C1258" s="806" t="s">
        <v>436</v>
      </c>
      <c r="D1258" s="807" t="s">
        <v>748</v>
      </c>
      <c r="E1258" s="804">
        <v>22242685</v>
      </c>
      <c r="F1258" s="804">
        <v>0</v>
      </c>
      <c r="G1258" s="804">
        <v>22242685</v>
      </c>
      <c r="H1258" s="804">
        <v>0</v>
      </c>
      <c r="I1258" s="805">
        <v>0</v>
      </c>
    </row>
    <row r="1259" spans="1:9">
      <c r="A1259" s="806" t="s">
        <v>2479</v>
      </c>
      <c r="B1259" s="806" t="s">
        <v>441</v>
      </c>
      <c r="C1259" s="806" t="s">
        <v>436</v>
      </c>
      <c r="D1259" s="807" t="s">
        <v>734</v>
      </c>
      <c r="E1259" s="804">
        <v>92654</v>
      </c>
      <c r="F1259" s="804">
        <v>0</v>
      </c>
      <c r="G1259" s="804">
        <v>92654</v>
      </c>
      <c r="H1259" s="804">
        <v>0</v>
      </c>
      <c r="I1259" s="805">
        <v>0</v>
      </c>
    </row>
    <row r="1260" spans="1:9">
      <c r="A1260" s="806" t="s">
        <v>2479</v>
      </c>
      <c r="B1260" s="806" t="s">
        <v>441</v>
      </c>
      <c r="C1260" s="806" t="s">
        <v>436</v>
      </c>
      <c r="D1260" s="807" t="s">
        <v>749</v>
      </c>
      <c r="E1260" s="804">
        <v>13010145</v>
      </c>
      <c r="F1260" s="804">
        <v>0</v>
      </c>
      <c r="G1260" s="804">
        <v>13010145</v>
      </c>
      <c r="H1260" s="804">
        <v>0</v>
      </c>
      <c r="I1260" s="805">
        <v>0</v>
      </c>
    </row>
    <row r="1261" spans="1:9">
      <c r="A1261" s="806" t="s">
        <v>2479</v>
      </c>
      <c r="B1261" s="806" t="s">
        <v>441</v>
      </c>
      <c r="C1261" s="806" t="s">
        <v>436</v>
      </c>
      <c r="D1261" s="807" t="s">
        <v>735</v>
      </c>
      <c r="E1261" s="804">
        <v>1258840</v>
      </c>
      <c r="F1261" s="804">
        <v>0</v>
      </c>
      <c r="G1261" s="804">
        <v>755303</v>
      </c>
      <c r="H1261" s="804">
        <v>503537</v>
      </c>
      <c r="I1261" s="805">
        <v>0</v>
      </c>
    </row>
    <row r="1262" spans="1:9">
      <c r="A1262" s="806" t="s">
        <v>2479</v>
      </c>
      <c r="B1262" s="806" t="s">
        <v>441</v>
      </c>
      <c r="C1262" s="806" t="s">
        <v>436</v>
      </c>
      <c r="D1262" s="807" t="s">
        <v>40</v>
      </c>
      <c r="E1262" s="804">
        <v>18687687</v>
      </c>
      <c r="F1262" s="804">
        <v>0</v>
      </c>
      <c r="G1262" s="804">
        <v>18687687</v>
      </c>
      <c r="H1262" s="804">
        <v>0</v>
      </c>
      <c r="I1262" s="805">
        <v>0</v>
      </c>
    </row>
    <row r="1263" spans="1:9">
      <c r="A1263" s="806" t="s">
        <v>2479</v>
      </c>
      <c r="B1263" s="1401" t="s">
        <v>879</v>
      </c>
      <c r="C1263" s="1402"/>
      <c r="D1263" s="1402"/>
      <c r="E1263" s="804">
        <v>100661609894</v>
      </c>
      <c r="F1263" s="804">
        <v>38250</v>
      </c>
      <c r="G1263" s="804">
        <v>100611571644</v>
      </c>
      <c r="H1263" s="804">
        <v>50000000</v>
      </c>
      <c r="I1263" s="805">
        <v>0</v>
      </c>
    </row>
    <row r="1264" spans="1:9">
      <c r="A1264" s="806" t="s">
        <v>2479</v>
      </c>
      <c r="B1264" s="806" t="s">
        <v>879</v>
      </c>
      <c r="C1264" s="1401" t="s">
        <v>438</v>
      </c>
      <c r="D1264" s="1402"/>
      <c r="E1264" s="804">
        <v>1655000</v>
      </c>
      <c r="F1264" s="804">
        <v>0</v>
      </c>
      <c r="G1264" s="804">
        <v>1655000</v>
      </c>
      <c r="H1264" s="804">
        <v>0</v>
      </c>
      <c r="I1264" s="805">
        <v>0</v>
      </c>
    </row>
    <row r="1265" spans="1:9">
      <c r="A1265" s="806" t="s">
        <v>2479</v>
      </c>
      <c r="B1265" s="806" t="s">
        <v>879</v>
      </c>
      <c r="C1265" s="806" t="s">
        <v>438</v>
      </c>
      <c r="D1265" s="807" t="s">
        <v>1005</v>
      </c>
      <c r="E1265" s="804">
        <v>1655000</v>
      </c>
      <c r="F1265" s="804">
        <v>0</v>
      </c>
      <c r="G1265" s="804">
        <v>1655000</v>
      </c>
      <c r="H1265" s="804">
        <v>0</v>
      </c>
      <c r="I1265" s="805">
        <v>0</v>
      </c>
    </row>
    <row r="1266" spans="1:9">
      <c r="A1266" s="806" t="s">
        <v>2479</v>
      </c>
      <c r="B1266" s="806" t="s">
        <v>879</v>
      </c>
      <c r="C1266" s="1401" t="s">
        <v>258</v>
      </c>
      <c r="D1266" s="1402"/>
      <c r="E1266" s="804">
        <v>1115672831</v>
      </c>
      <c r="F1266" s="804">
        <v>0</v>
      </c>
      <c r="G1266" s="804">
        <v>1065672831</v>
      </c>
      <c r="H1266" s="804">
        <v>50000000</v>
      </c>
      <c r="I1266" s="805">
        <v>0</v>
      </c>
    </row>
    <row r="1267" spans="1:9">
      <c r="A1267" s="806" t="s">
        <v>2479</v>
      </c>
      <c r="B1267" s="806" t="s">
        <v>879</v>
      </c>
      <c r="C1267" s="806" t="s">
        <v>258</v>
      </c>
      <c r="D1267" s="807" t="s">
        <v>423</v>
      </c>
      <c r="E1267" s="804">
        <v>1115672831</v>
      </c>
      <c r="F1267" s="804">
        <v>0</v>
      </c>
      <c r="G1267" s="804">
        <v>1065672831</v>
      </c>
      <c r="H1267" s="804">
        <v>50000000</v>
      </c>
      <c r="I1267" s="805">
        <v>0</v>
      </c>
    </row>
    <row r="1268" spans="1:9">
      <c r="A1268" s="806" t="s">
        <v>2479</v>
      </c>
      <c r="B1268" s="806" t="s">
        <v>879</v>
      </c>
      <c r="C1268" s="1401" t="s">
        <v>424</v>
      </c>
      <c r="D1268" s="1402"/>
      <c r="E1268" s="804">
        <v>2873017</v>
      </c>
      <c r="F1268" s="804">
        <v>0</v>
      </c>
      <c r="G1268" s="804">
        <v>2873017</v>
      </c>
      <c r="H1268" s="804">
        <v>0</v>
      </c>
      <c r="I1268" s="805">
        <v>0</v>
      </c>
    </row>
    <row r="1269" spans="1:9">
      <c r="A1269" s="806" t="s">
        <v>2479</v>
      </c>
      <c r="B1269" s="806" t="s">
        <v>879</v>
      </c>
      <c r="C1269" s="806" t="s">
        <v>424</v>
      </c>
      <c r="D1269" s="807" t="s">
        <v>743</v>
      </c>
      <c r="E1269" s="804">
        <v>2873017</v>
      </c>
      <c r="F1269" s="804">
        <v>0</v>
      </c>
      <c r="G1269" s="804">
        <v>2873017</v>
      </c>
      <c r="H1269" s="804">
        <v>0</v>
      </c>
      <c r="I1269" s="805">
        <v>0</v>
      </c>
    </row>
    <row r="1270" spans="1:9">
      <c r="A1270" s="806" t="s">
        <v>2479</v>
      </c>
      <c r="B1270" s="806" t="s">
        <v>879</v>
      </c>
      <c r="C1270" s="1401" t="s">
        <v>430</v>
      </c>
      <c r="D1270" s="1402"/>
      <c r="E1270" s="804">
        <v>386376999</v>
      </c>
      <c r="F1270" s="804">
        <v>0</v>
      </c>
      <c r="G1270" s="804">
        <v>386376999</v>
      </c>
      <c r="H1270" s="804">
        <v>0</v>
      </c>
      <c r="I1270" s="805">
        <v>0</v>
      </c>
    </row>
    <row r="1271" spans="1:9">
      <c r="A1271" s="806" t="s">
        <v>2479</v>
      </c>
      <c r="B1271" s="806" t="s">
        <v>879</v>
      </c>
      <c r="C1271" s="806" t="s">
        <v>430</v>
      </c>
      <c r="D1271" s="807" t="s">
        <v>432</v>
      </c>
      <c r="E1271" s="804">
        <v>386376999</v>
      </c>
      <c r="F1271" s="804">
        <v>0</v>
      </c>
      <c r="G1271" s="804">
        <v>386376999</v>
      </c>
      <c r="H1271" s="804">
        <v>0</v>
      </c>
      <c r="I1271" s="805">
        <v>0</v>
      </c>
    </row>
    <row r="1272" spans="1:9">
      <c r="A1272" s="806" t="s">
        <v>2479</v>
      </c>
      <c r="B1272" s="806" t="s">
        <v>879</v>
      </c>
      <c r="C1272" s="1401" t="s">
        <v>448</v>
      </c>
      <c r="D1272" s="1402"/>
      <c r="E1272" s="804">
        <v>94994586400</v>
      </c>
      <c r="F1272" s="804">
        <v>0</v>
      </c>
      <c r="G1272" s="804">
        <v>94994586400</v>
      </c>
      <c r="H1272" s="804">
        <v>0</v>
      </c>
      <c r="I1272" s="805">
        <v>0</v>
      </c>
    </row>
    <row r="1273" spans="1:9">
      <c r="A1273" s="806" t="s">
        <v>2479</v>
      </c>
      <c r="B1273" s="806" t="s">
        <v>879</v>
      </c>
      <c r="C1273" s="806" t="s">
        <v>448</v>
      </c>
      <c r="D1273" s="807" t="s">
        <v>1593</v>
      </c>
      <c r="E1273" s="804">
        <v>94994586400</v>
      </c>
      <c r="F1273" s="804">
        <v>0</v>
      </c>
      <c r="G1273" s="804">
        <v>94994586400</v>
      </c>
      <c r="H1273" s="804">
        <v>0</v>
      </c>
      <c r="I1273" s="805">
        <v>0</v>
      </c>
    </row>
    <row r="1274" spans="1:9">
      <c r="A1274" s="806" t="s">
        <v>2479</v>
      </c>
      <c r="B1274" s="806" t="s">
        <v>879</v>
      </c>
      <c r="C1274" s="1401" t="s">
        <v>982</v>
      </c>
      <c r="D1274" s="1402"/>
      <c r="E1274" s="804">
        <v>2693330500</v>
      </c>
      <c r="F1274" s="804">
        <v>0</v>
      </c>
      <c r="G1274" s="804">
        <v>2693330500</v>
      </c>
      <c r="H1274" s="804">
        <v>0</v>
      </c>
      <c r="I1274" s="805">
        <v>0</v>
      </c>
    </row>
    <row r="1275" spans="1:9">
      <c r="A1275" s="806" t="s">
        <v>2479</v>
      </c>
      <c r="B1275" s="806" t="s">
        <v>879</v>
      </c>
      <c r="C1275" s="806" t="s">
        <v>982</v>
      </c>
      <c r="D1275" s="807" t="s">
        <v>983</v>
      </c>
      <c r="E1275" s="804">
        <v>2693330500</v>
      </c>
      <c r="F1275" s="804">
        <v>0</v>
      </c>
      <c r="G1275" s="804">
        <v>2693330500</v>
      </c>
      <c r="H1275" s="804">
        <v>0</v>
      </c>
      <c r="I1275" s="805">
        <v>0</v>
      </c>
    </row>
    <row r="1276" spans="1:9">
      <c r="A1276" s="806" t="s">
        <v>2479</v>
      </c>
      <c r="B1276" s="806" t="s">
        <v>879</v>
      </c>
      <c r="C1276" s="1401" t="s">
        <v>445</v>
      </c>
      <c r="D1276" s="1402"/>
      <c r="E1276" s="804">
        <v>8000000</v>
      </c>
      <c r="F1276" s="804">
        <v>0</v>
      </c>
      <c r="G1276" s="804">
        <v>8000000</v>
      </c>
      <c r="H1276" s="804">
        <v>0</v>
      </c>
      <c r="I1276" s="805">
        <v>0</v>
      </c>
    </row>
    <row r="1277" spans="1:9">
      <c r="A1277" s="806" t="s">
        <v>2479</v>
      </c>
      <c r="B1277" s="806" t="s">
        <v>879</v>
      </c>
      <c r="C1277" s="806" t="s">
        <v>445</v>
      </c>
      <c r="D1277" s="807" t="s">
        <v>746</v>
      </c>
      <c r="E1277" s="804">
        <v>8000000</v>
      </c>
      <c r="F1277" s="804">
        <v>0</v>
      </c>
      <c r="G1277" s="804">
        <v>8000000</v>
      </c>
      <c r="H1277" s="804">
        <v>0</v>
      </c>
      <c r="I1277" s="805">
        <v>0</v>
      </c>
    </row>
    <row r="1278" spans="1:9">
      <c r="A1278" s="806" t="s">
        <v>2479</v>
      </c>
      <c r="B1278" s="806" t="s">
        <v>879</v>
      </c>
      <c r="C1278" s="1401" t="s">
        <v>950</v>
      </c>
      <c r="D1278" s="1402"/>
      <c r="E1278" s="804">
        <v>0</v>
      </c>
      <c r="F1278" s="804">
        <v>0</v>
      </c>
      <c r="G1278" s="804">
        <v>0</v>
      </c>
      <c r="H1278" s="804">
        <v>0</v>
      </c>
      <c r="I1278" s="805">
        <v>0</v>
      </c>
    </row>
    <row r="1279" spans="1:9">
      <c r="A1279" s="806" t="s">
        <v>2479</v>
      </c>
      <c r="B1279" s="806" t="s">
        <v>879</v>
      </c>
      <c r="C1279" s="806" t="s">
        <v>950</v>
      </c>
      <c r="D1279" s="807" t="s">
        <v>958</v>
      </c>
      <c r="E1279" s="804">
        <v>0</v>
      </c>
      <c r="F1279" s="804">
        <v>0</v>
      </c>
      <c r="G1279" s="804">
        <v>0</v>
      </c>
      <c r="H1279" s="804">
        <v>0</v>
      </c>
      <c r="I1279" s="805">
        <v>0</v>
      </c>
    </row>
    <row r="1280" spans="1:9">
      <c r="A1280" s="806" t="s">
        <v>2479</v>
      </c>
      <c r="B1280" s="806" t="s">
        <v>879</v>
      </c>
      <c r="C1280" s="1401" t="s">
        <v>238</v>
      </c>
      <c r="D1280" s="1402"/>
      <c r="E1280" s="804">
        <v>31038250</v>
      </c>
      <c r="F1280" s="804">
        <v>38250</v>
      </c>
      <c r="G1280" s="804">
        <v>31000000</v>
      </c>
      <c r="H1280" s="804">
        <v>0</v>
      </c>
      <c r="I1280" s="805">
        <v>0</v>
      </c>
    </row>
    <row r="1281" spans="1:9">
      <c r="A1281" s="806" t="s">
        <v>2479</v>
      </c>
      <c r="B1281" s="806" t="s">
        <v>879</v>
      </c>
      <c r="C1281" s="806" t="s">
        <v>238</v>
      </c>
      <c r="D1281" s="807" t="s">
        <v>357</v>
      </c>
      <c r="E1281" s="804">
        <v>38250</v>
      </c>
      <c r="F1281" s="804">
        <v>38250</v>
      </c>
      <c r="G1281" s="804">
        <v>0</v>
      </c>
      <c r="H1281" s="804">
        <v>0</v>
      </c>
      <c r="I1281" s="805">
        <v>0</v>
      </c>
    </row>
    <row r="1282" spans="1:9">
      <c r="A1282" s="806" t="s">
        <v>2479</v>
      </c>
      <c r="B1282" s="806" t="s">
        <v>879</v>
      </c>
      <c r="C1282" s="806" t="s">
        <v>238</v>
      </c>
      <c r="D1282" s="807" t="s">
        <v>241</v>
      </c>
      <c r="E1282" s="804">
        <v>31000000</v>
      </c>
      <c r="F1282" s="804">
        <v>0</v>
      </c>
      <c r="G1282" s="804">
        <v>31000000</v>
      </c>
      <c r="H1282" s="804">
        <v>0</v>
      </c>
      <c r="I1282" s="805">
        <v>0</v>
      </c>
    </row>
    <row r="1283" spans="1:9">
      <c r="A1283" s="806" t="s">
        <v>2479</v>
      </c>
      <c r="B1283" s="806" t="s">
        <v>879</v>
      </c>
      <c r="C1283" s="1401" t="s">
        <v>436</v>
      </c>
      <c r="D1283" s="1402"/>
      <c r="E1283" s="804">
        <v>1428076897</v>
      </c>
      <c r="F1283" s="804">
        <v>0</v>
      </c>
      <c r="G1283" s="804">
        <v>1428076897</v>
      </c>
      <c r="H1283" s="804">
        <v>0</v>
      </c>
      <c r="I1283" s="805">
        <v>0</v>
      </c>
    </row>
    <row r="1284" spans="1:9">
      <c r="A1284" s="806" t="s">
        <v>2479</v>
      </c>
      <c r="B1284" s="806" t="s">
        <v>879</v>
      </c>
      <c r="C1284" s="806" t="s">
        <v>436</v>
      </c>
      <c r="D1284" s="807" t="s">
        <v>39</v>
      </c>
      <c r="E1284" s="804">
        <v>1003106513</v>
      </c>
      <c r="F1284" s="804">
        <v>0</v>
      </c>
      <c r="G1284" s="804">
        <v>1003106513</v>
      </c>
      <c r="H1284" s="804">
        <v>0</v>
      </c>
      <c r="I1284" s="805">
        <v>0</v>
      </c>
    </row>
    <row r="1285" spans="1:9">
      <c r="A1285" s="806" t="s">
        <v>2479</v>
      </c>
      <c r="B1285" s="806" t="s">
        <v>879</v>
      </c>
      <c r="C1285" s="806" t="s">
        <v>436</v>
      </c>
      <c r="D1285" s="807" t="s">
        <v>747</v>
      </c>
      <c r="E1285" s="804">
        <v>371887400</v>
      </c>
      <c r="F1285" s="804">
        <v>0</v>
      </c>
      <c r="G1285" s="804">
        <v>371887400</v>
      </c>
      <c r="H1285" s="804">
        <v>0</v>
      </c>
      <c r="I1285" s="805">
        <v>0</v>
      </c>
    </row>
    <row r="1286" spans="1:9">
      <c r="A1286" s="806" t="s">
        <v>2479</v>
      </c>
      <c r="B1286" s="806" t="s">
        <v>879</v>
      </c>
      <c r="C1286" s="806" t="s">
        <v>436</v>
      </c>
      <c r="D1286" s="807" t="s">
        <v>753</v>
      </c>
      <c r="E1286" s="804">
        <v>35948682</v>
      </c>
      <c r="F1286" s="804">
        <v>0</v>
      </c>
      <c r="G1286" s="804">
        <v>35948682</v>
      </c>
      <c r="H1286" s="804">
        <v>0</v>
      </c>
      <c r="I1286" s="805">
        <v>0</v>
      </c>
    </row>
    <row r="1287" spans="1:9">
      <c r="A1287" s="806" t="s">
        <v>2479</v>
      </c>
      <c r="B1287" s="806" t="s">
        <v>879</v>
      </c>
      <c r="C1287" s="806" t="s">
        <v>436</v>
      </c>
      <c r="D1287" s="807" t="s">
        <v>748</v>
      </c>
      <c r="E1287" s="804">
        <v>13217755</v>
      </c>
      <c r="F1287" s="804">
        <v>0</v>
      </c>
      <c r="G1287" s="804">
        <v>13217755</v>
      </c>
      <c r="H1287" s="804">
        <v>0</v>
      </c>
      <c r="I1287" s="805">
        <v>0</v>
      </c>
    </row>
    <row r="1288" spans="1:9">
      <c r="A1288" s="806" t="s">
        <v>2479</v>
      </c>
      <c r="B1288" s="806" t="s">
        <v>879</v>
      </c>
      <c r="C1288" s="806" t="s">
        <v>436</v>
      </c>
      <c r="D1288" s="807" t="s">
        <v>749</v>
      </c>
      <c r="E1288" s="804">
        <v>157770</v>
      </c>
      <c r="F1288" s="804">
        <v>0</v>
      </c>
      <c r="G1288" s="804">
        <v>157770</v>
      </c>
      <c r="H1288" s="804">
        <v>0</v>
      </c>
      <c r="I1288" s="805">
        <v>0</v>
      </c>
    </row>
    <row r="1289" spans="1:9">
      <c r="A1289" s="806" t="s">
        <v>2479</v>
      </c>
      <c r="B1289" s="806" t="s">
        <v>879</v>
      </c>
      <c r="C1289" s="806" t="s">
        <v>436</v>
      </c>
      <c r="D1289" s="807" t="s">
        <v>735</v>
      </c>
      <c r="E1289" s="804">
        <v>3758777</v>
      </c>
      <c r="F1289" s="804">
        <v>0</v>
      </c>
      <c r="G1289" s="804">
        <v>3758777</v>
      </c>
      <c r="H1289" s="804">
        <v>0</v>
      </c>
      <c r="I1289" s="805">
        <v>0</v>
      </c>
    </row>
    <row r="1290" spans="1:9">
      <c r="A1290" s="1401" t="s">
        <v>2487</v>
      </c>
      <c r="B1290" s="1402"/>
      <c r="C1290" s="1402"/>
      <c r="D1290" s="1402"/>
      <c r="E1290" s="804">
        <v>10906455059066</v>
      </c>
      <c r="F1290" s="804">
        <v>108768580756</v>
      </c>
      <c r="G1290" s="804">
        <v>1091029838178</v>
      </c>
      <c r="H1290" s="804">
        <v>8626825220223</v>
      </c>
      <c r="I1290" s="805">
        <v>1079831419909</v>
      </c>
    </row>
    <row r="1291" spans="1:9">
      <c r="A1291" s="806" t="s">
        <v>2487</v>
      </c>
      <c r="B1291" s="1401" t="s">
        <v>84</v>
      </c>
      <c r="C1291" s="1402"/>
      <c r="D1291" s="1402"/>
      <c r="E1291" s="804">
        <v>4118639582</v>
      </c>
      <c r="F1291" s="804">
        <v>23198559</v>
      </c>
      <c r="G1291" s="804">
        <v>0</v>
      </c>
      <c r="H1291" s="804">
        <v>4095441023</v>
      </c>
      <c r="I1291" s="805">
        <v>0</v>
      </c>
    </row>
    <row r="1292" spans="1:9">
      <c r="A1292" s="806" t="s">
        <v>2487</v>
      </c>
      <c r="B1292" s="806" t="s">
        <v>84</v>
      </c>
      <c r="C1292" s="1401" t="s">
        <v>258</v>
      </c>
      <c r="D1292" s="1402"/>
      <c r="E1292" s="804">
        <v>606037498</v>
      </c>
      <c r="F1292" s="804">
        <v>0</v>
      </c>
      <c r="G1292" s="804">
        <v>0</v>
      </c>
      <c r="H1292" s="804">
        <v>606037498</v>
      </c>
      <c r="I1292" s="805">
        <v>0</v>
      </c>
    </row>
    <row r="1293" spans="1:9">
      <c r="A1293" s="806" t="s">
        <v>2487</v>
      </c>
      <c r="B1293" s="806" t="s">
        <v>84</v>
      </c>
      <c r="C1293" s="806" t="s">
        <v>258</v>
      </c>
      <c r="D1293" s="807" t="s">
        <v>423</v>
      </c>
      <c r="E1293" s="804">
        <v>606037498</v>
      </c>
      <c r="F1293" s="804">
        <v>0</v>
      </c>
      <c r="G1293" s="804">
        <v>0</v>
      </c>
      <c r="H1293" s="804">
        <v>606037498</v>
      </c>
      <c r="I1293" s="805">
        <v>0</v>
      </c>
    </row>
    <row r="1294" spans="1:9">
      <c r="A1294" s="806" t="s">
        <v>2487</v>
      </c>
      <c r="B1294" s="806" t="s">
        <v>84</v>
      </c>
      <c r="C1294" s="1401" t="s">
        <v>430</v>
      </c>
      <c r="D1294" s="1402"/>
      <c r="E1294" s="804">
        <v>801038455</v>
      </c>
      <c r="F1294" s="804">
        <v>0</v>
      </c>
      <c r="G1294" s="804">
        <v>0</v>
      </c>
      <c r="H1294" s="804">
        <v>801038455</v>
      </c>
      <c r="I1294" s="805">
        <v>0</v>
      </c>
    </row>
    <row r="1295" spans="1:9">
      <c r="A1295" s="806" t="s">
        <v>2487</v>
      </c>
      <c r="B1295" s="806" t="s">
        <v>84</v>
      </c>
      <c r="C1295" s="806" t="s">
        <v>430</v>
      </c>
      <c r="D1295" s="807" t="s">
        <v>432</v>
      </c>
      <c r="E1295" s="804">
        <v>801038455</v>
      </c>
      <c r="F1295" s="804">
        <v>0</v>
      </c>
      <c r="G1295" s="804">
        <v>0</v>
      </c>
      <c r="H1295" s="804">
        <v>801038455</v>
      </c>
      <c r="I1295" s="805">
        <v>0</v>
      </c>
    </row>
    <row r="1296" spans="1:9">
      <c r="A1296" s="806" t="s">
        <v>2487</v>
      </c>
      <c r="B1296" s="806" t="s">
        <v>84</v>
      </c>
      <c r="C1296" s="1401" t="s">
        <v>433</v>
      </c>
      <c r="D1296" s="1402"/>
      <c r="E1296" s="804">
        <v>23620000</v>
      </c>
      <c r="F1296" s="804">
        <v>0</v>
      </c>
      <c r="G1296" s="804">
        <v>0</v>
      </c>
      <c r="H1296" s="804">
        <v>23620000</v>
      </c>
      <c r="I1296" s="805">
        <v>0</v>
      </c>
    </row>
    <row r="1297" spans="1:9">
      <c r="A1297" s="806" t="s">
        <v>2487</v>
      </c>
      <c r="B1297" s="806" t="s">
        <v>84</v>
      </c>
      <c r="C1297" s="806" t="s">
        <v>433</v>
      </c>
      <c r="D1297" s="807" t="s">
        <v>985</v>
      </c>
      <c r="E1297" s="804">
        <v>23620000</v>
      </c>
      <c r="F1297" s="804">
        <v>0</v>
      </c>
      <c r="G1297" s="804">
        <v>0</v>
      </c>
      <c r="H1297" s="804">
        <v>23620000</v>
      </c>
      <c r="I1297" s="805">
        <v>0</v>
      </c>
    </row>
    <row r="1298" spans="1:9">
      <c r="A1298" s="806" t="s">
        <v>2487</v>
      </c>
      <c r="B1298" s="806" t="s">
        <v>84</v>
      </c>
      <c r="C1298" s="1401" t="s">
        <v>242</v>
      </c>
      <c r="D1298" s="1402"/>
      <c r="E1298" s="804">
        <v>19704000</v>
      </c>
      <c r="F1298" s="804">
        <v>0</v>
      </c>
      <c r="G1298" s="804">
        <v>0</v>
      </c>
      <c r="H1298" s="804">
        <v>19704000</v>
      </c>
      <c r="I1298" s="805">
        <v>0</v>
      </c>
    </row>
    <row r="1299" spans="1:9">
      <c r="A1299" s="806" t="s">
        <v>2487</v>
      </c>
      <c r="B1299" s="806" t="s">
        <v>84</v>
      </c>
      <c r="C1299" s="806" t="s">
        <v>242</v>
      </c>
      <c r="D1299" s="807" t="s">
        <v>737</v>
      </c>
      <c r="E1299" s="804">
        <v>19704000</v>
      </c>
      <c r="F1299" s="804">
        <v>0</v>
      </c>
      <c r="G1299" s="804">
        <v>0</v>
      </c>
      <c r="H1299" s="804">
        <v>19704000</v>
      </c>
      <c r="I1299" s="805">
        <v>0</v>
      </c>
    </row>
    <row r="1300" spans="1:9">
      <c r="A1300" s="806" t="s">
        <v>2487</v>
      </c>
      <c r="B1300" s="806" t="s">
        <v>84</v>
      </c>
      <c r="C1300" s="1401" t="s">
        <v>442</v>
      </c>
      <c r="D1300" s="1402"/>
      <c r="E1300" s="804">
        <v>12513700</v>
      </c>
      <c r="F1300" s="804">
        <v>0</v>
      </c>
      <c r="G1300" s="804">
        <v>0</v>
      </c>
      <c r="H1300" s="804">
        <v>12513700</v>
      </c>
      <c r="I1300" s="805">
        <v>0</v>
      </c>
    </row>
    <row r="1301" spans="1:9">
      <c r="A1301" s="806" t="s">
        <v>2487</v>
      </c>
      <c r="B1301" s="806" t="s">
        <v>84</v>
      </c>
      <c r="C1301" s="806" t="s">
        <v>442</v>
      </c>
      <c r="D1301" s="807" t="s">
        <v>738</v>
      </c>
      <c r="E1301" s="804">
        <v>12513700</v>
      </c>
      <c r="F1301" s="804">
        <v>0</v>
      </c>
      <c r="G1301" s="804">
        <v>0</v>
      </c>
      <c r="H1301" s="804">
        <v>12513700</v>
      </c>
      <c r="I1301" s="805">
        <v>0</v>
      </c>
    </row>
    <row r="1302" spans="1:9">
      <c r="A1302" s="806" t="s">
        <v>2487</v>
      </c>
      <c r="B1302" s="806" t="s">
        <v>84</v>
      </c>
      <c r="C1302" s="1401" t="s">
        <v>443</v>
      </c>
      <c r="D1302" s="1402"/>
      <c r="E1302" s="804">
        <v>39316000</v>
      </c>
      <c r="F1302" s="804">
        <v>0</v>
      </c>
      <c r="G1302" s="804">
        <v>0</v>
      </c>
      <c r="H1302" s="804">
        <v>39316000</v>
      </c>
      <c r="I1302" s="805">
        <v>0</v>
      </c>
    </row>
    <row r="1303" spans="1:9">
      <c r="A1303" s="806" t="s">
        <v>2487</v>
      </c>
      <c r="B1303" s="806" t="s">
        <v>84</v>
      </c>
      <c r="C1303" s="806" t="s">
        <v>443</v>
      </c>
      <c r="D1303" s="807" t="s">
        <v>989</v>
      </c>
      <c r="E1303" s="804">
        <v>33366000</v>
      </c>
      <c r="F1303" s="804">
        <v>0</v>
      </c>
      <c r="G1303" s="804">
        <v>0</v>
      </c>
      <c r="H1303" s="804">
        <v>33366000</v>
      </c>
      <c r="I1303" s="805">
        <v>0</v>
      </c>
    </row>
    <row r="1304" spans="1:9">
      <c r="A1304" s="806" t="s">
        <v>2487</v>
      </c>
      <c r="B1304" s="806" t="s">
        <v>84</v>
      </c>
      <c r="C1304" s="806" t="s">
        <v>443</v>
      </c>
      <c r="D1304" s="807" t="s">
        <v>444</v>
      </c>
      <c r="E1304" s="804">
        <v>5950000</v>
      </c>
      <c r="F1304" s="804">
        <v>0</v>
      </c>
      <c r="G1304" s="804">
        <v>0</v>
      </c>
      <c r="H1304" s="804">
        <v>5950000</v>
      </c>
      <c r="I1304" s="805">
        <v>0</v>
      </c>
    </row>
    <row r="1305" spans="1:9">
      <c r="A1305" s="806" t="s">
        <v>2487</v>
      </c>
      <c r="B1305" s="806" t="s">
        <v>84</v>
      </c>
      <c r="C1305" s="1401" t="s">
        <v>445</v>
      </c>
      <c r="D1305" s="1402"/>
      <c r="E1305" s="804">
        <v>60430000</v>
      </c>
      <c r="F1305" s="804">
        <v>0</v>
      </c>
      <c r="G1305" s="804">
        <v>0</v>
      </c>
      <c r="H1305" s="804">
        <v>60430000</v>
      </c>
      <c r="I1305" s="805">
        <v>0</v>
      </c>
    </row>
    <row r="1306" spans="1:9">
      <c r="A1306" s="806" t="s">
        <v>2487</v>
      </c>
      <c r="B1306" s="806" t="s">
        <v>84</v>
      </c>
      <c r="C1306" s="806" t="s">
        <v>445</v>
      </c>
      <c r="D1306" s="807" t="s">
        <v>1013</v>
      </c>
      <c r="E1306" s="804">
        <v>60430000</v>
      </c>
      <c r="F1306" s="804">
        <v>0</v>
      </c>
      <c r="G1306" s="804">
        <v>0</v>
      </c>
      <c r="H1306" s="804">
        <v>60430000</v>
      </c>
      <c r="I1306" s="805">
        <v>0</v>
      </c>
    </row>
    <row r="1307" spans="1:9">
      <c r="A1307" s="806" t="s">
        <v>2487</v>
      </c>
      <c r="B1307" s="806" t="s">
        <v>84</v>
      </c>
      <c r="C1307" s="1401" t="s">
        <v>1014</v>
      </c>
      <c r="D1307" s="1402"/>
      <c r="E1307" s="804">
        <v>9788000</v>
      </c>
      <c r="F1307" s="804">
        <v>0</v>
      </c>
      <c r="G1307" s="804">
        <v>0</v>
      </c>
      <c r="H1307" s="804">
        <v>9788000</v>
      </c>
      <c r="I1307" s="805">
        <v>0</v>
      </c>
    </row>
    <row r="1308" spans="1:9">
      <c r="A1308" s="806" t="s">
        <v>2487</v>
      </c>
      <c r="B1308" s="806" t="s">
        <v>84</v>
      </c>
      <c r="C1308" s="806" t="s">
        <v>1014</v>
      </c>
      <c r="D1308" s="807" t="s">
        <v>1015</v>
      </c>
      <c r="E1308" s="804">
        <v>9788000</v>
      </c>
      <c r="F1308" s="804">
        <v>0</v>
      </c>
      <c r="G1308" s="804">
        <v>0</v>
      </c>
      <c r="H1308" s="804">
        <v>9788000</v>
      </c>
      <c r="I1308" s="805">
        <v>0</v>
      </c>
    </row>
    <row r="1309" spans="1:9">
      <c r="A1309" s="806" t="s">
        <v>2487</v>
      </c>
      <c r="B1309" s="806" t="s">
        <v>84</v>
      </c>
      <c r="C1309" s="1401" t="s">
        <v>450</v>
      </c>
      <c r="D1309" s="1402"/>
      <c r="E1309" s="804">
        <v>6600000</v>
      </c>
      <c r="F1309" s="804">
        <v>0</v>
      </c>
      <c r="G1309" s="804">
        <v>0</v>
      </c>
      <c r="H1309" s="804">
        <v>6600000</v>
      </c>
      <c r="I1309" s="805">
        <v>0</v>
      </c>
    </row>
    <row r="1310" spans="1:9">
      <c r="A1310" s="806" t="s">
        <v>2487</v>
      </c>
      <c r="B1310" s="806" t="s">
        <v>84</v>
      </c>
      <c r="C1310" s="806" t="s">
        <v>450</v>
      </c>
      <c r="D1310" s="807" t="s">
        <v>31</v>
      </c>
      <c r="E1310" s="804">
        <v>6600000</v>
      </c>
      <c r="F1310" s="804">
        <v>0</v>
      </c>
      <c r="G1310" s="804">
        <v>0</v>
      </c>
      <c r="H1310" s="804">
        <v>6600000</v>
      </c>
      <c r="I1310" s="805">
        <v>0</v>
      </c>
    </row>
    <row r="1311" spans="1:9">
      <c r="A1311" s="806" t="s">
        <v>2487</v>
      </c>
      <c r="B1311" s="806" t="s">
        <v>84</v>
      </c>
      <c r="C1311" s="1401" t="s">
        <v>238</v>
      </c>
      <c r="D1311" s="1402"/>
      <c r="E1311" s="804">
        <v>2267519606</v>
      </c>
      <c r="F1311" s="804">
        <v>23198559</v>
      </c>
      <c r="G1311" s="804">
        <v>0</v>
      </c>
      <c r="H1311" s="804">
        <v>2244321047</v>
      </c>
      <c r="I1311" s="805">
        <v>0</v>
      </c>
    </row>
    <row r="1312" spans="1:9">
      <c r="A1312" s="806" t="s">
        <v>2487</v>
      </c>
      <c r="B1312" s="806" t="s">
        <v>84</v>
      </c>
      <c r="C1312" s="806" t="s">
        <v>238</v>
      </c>
      <c r="D1312" s="807" t="s">
        <v>435</v>
      </c>
      <c r="E1312" s="804">
        <v>23198559</v>
      </c>
      <c r="F1312" s="804">
        <v>23198559</v>
      </c>
      <c r="G1312" s="804">
        <v>0</v>
      </c>
      <c r="H1312" s="804">
        <v>0</v>
      </c>
      <c r="I1312" s="805">
        <v>0</v>
      </c>
    </row>
    <row r="1313" spans="1:9">
      <c r="A1313" s="806" t="s">
        <v>2487</v>
      </c>
      <c r="B1313" s="806" t="s">
        <v>84</v>
      </c>
      <c r="C1313" s="806" t="s">
        <v>238</v>
      </c>
      <c r="D1313" s="807" t="s">
        <v>354</v>
      </c>
      <c r="E1313" s="804">
        <v>10089000</v>
      </c>
      <c r="F1313" s="804">
        <v>0</v>
      </c>
      <c r="G1313" s="804">
        <v>0</v>
      </c>
      <c r="H1313" s="804">
        <v>10089000</v>
      </c>
      <c r="I1313" s="805">
        <v>0</v>
      </c>
    </row>
    <row r="1314" spans="1:9">
      <c r="A1314" s="806" t="s">
        <v>2487</v>
      </c>
      <c r="B1314" s="806" t="s">
        <v>84</v>
      </c>
      <c r="C1314" s="806" t="s">
        <v>238</v>
      </c>
      <c r="D1314" s="807" t="s">
        <v>240</v>
      </c>
      <c r="E1314" s="804">
        <v>59250000</v>
      </c>
      <c r="F1314" s="804">
        <v>0</v>
      </c>
      <c r="G1314" s="804">
        <v>0</v>
      </c>
      <c r="H1314" s="804">
        <v>59250000</v>
      </c>
      <c r="I1314" s="805">
        <v>0</v>
      </c>
    </row>
    <row r="1315" spans="1:9">
      <c r="A1315" s="806" t="s">
        <v>2487</v>
      </c>
      <c r="B1315" s="806" t="s">
        <v>84</v>
      </c>
      <c r="C1315" s="806" t="s">
        <v>238</v>
      </c>
      <c r="D1315" s="807" t="s">
        <v>974</v>
      </c>
      <c r="E1315" s="804">
        <v>504992000</v>
      </c>
      <c r="F1315" s="804">
        <v>0</v>
      </c>
      <c r="G1315" s="804">
        <v>0</v>
      </c>
      <c r="H1315" s="804">
        <v>504992000</v>
      </c>
      <c r="I1315" s="805">
        <v>0</v>
      </c>
    </row>
    <row r="1316" spans="1:9">
      <c r="A1316" s="806" t="s">
        <v>2487</v>
      </c>
      <c r="B1316" s="806" t="s">
        <v>84</v>
      </c>
      <c r="C1316" s="806" t="s">
        <v>238</v>
      </c>
      <c r="D1316" s="807" t="s">
        <v>241</v>
      </c>
      <c r="E1316" s="804">
        <v>1669990047</v>
      </c>
      <c r="F1316" s="804">
        <v>0</v>
      </c>
      <c r="G1316" s="804">
        <v>0</v>
      </c>
      <c r="H1316" s="804">
        <v>1669990047</v>
      </c>
      <c r="I1316" s="805">
        <v>0</v>
      </c>
    </row>
    <row r="1317" spans="1:9">
      <c r="A1317" s="806" t="s">
        <v>2487</v>
      </c>
      <c r="B1317" s="806" t="s">
        <v>84</v>
      </c>
      <c r="C1317" s="1401" t="s">
        <v>245</v>
      </c>
      <c r="D1317" s="1402"/>
      <c r="E1317" s="804">
        <v>71237390</v>
      </c>
      <c r="F1317" s="804">
        <v>0</v>
      </c>
      <c r="G1317" s="804">
        <v>0</v>
      </c>
      <c r="H1317" s="804">
        <v>71237390</v>
      </c>
      <c r="I1317" s="805">
        <v>0</v>
      </c>
    </row>
    <row r="1318" spans="1:9">
      <c r="A1318" s="806" t="s">
        <v>2487</v>
      </c>
      <c r="B1318" s="806" t="s">
        <v>84</v>
      </c>
      <c r="C1318" s="806" t="s">
        <v>245</v>
      </c>
      <c r="D1318" s="807" t="s">
        <v>947</v>
      </c>
      <c r="E1318" s="804">
        <v>71237390</v>
      </c>
      <c r="F1318" s="804">
        <v>0</v>
      </c>
      <c r="G1318" s="804">
        <v>0</v>
      </c>
      <c r="H1318" s="804">
        <v>71237390</v>
      </c>
      <c r="I1318" s="805">
        <v>0</v>
      </c>
    </row>
    <row r="1319" spans="1:9">
      <c r="A1319" s="806" t="s">
        <v>2487</v>
      </c>
      <c r="B1319" s="806" t="s">
        <v>84</v>
      </c>
      <c r="C1319" s="1401" t="s">
        <v>436</v>
      </c>
      <c r="D1319" s="1402"/>
      <c r="E1319" s="804">
        <v>200834933</v>
      </c>
      <c r="F1319" s="804">
        <v>0</v>
      </c>
      <c r="G1319" s="804">
        <v>0</v>
      </c>
      <c r="H1319" s="804">
        <v>200834933</v>
      </c>
      <c r="I1319" s="805">
        <v>0</v>
      </c>
    </row>
    <row r="1320" spans="1:9">
      <c r="A1320" s="806" t="s">
        <v>2487</v>
      </c>
      <c r="B1320" s="806" t="s">
        <v>84</v>
      </c>
      <c r="C1320" s="806" t="s">
        <v>436</v>
      </c>
      <c r="D1320" s="807" t="s">
        <v>39</v>
      </c>
      <c r="E1320" s="804">
        <v>179504931</v>
      </c>
      <c r="F1320" s="804">
        <v>0</v>
      </c>
      <c r="G1320" s="804">
        <v>0</v>
      </c>
      <c r="H1320" s="804">
        <v>179504931</v>
      </c>
      <c r="I1320" s="805">
        <v>0</v>
      </c>
    </row>
    <row r="1321" spans="1:9">
      <c r="A1321" s="806" t="s">
        <v>2487</v>
      </c>
      <c r="B1321" s="806" t="s">
        <v>84</v>
      </c>
      <c r="C1321" s="806" t="s">
        <v>436</v>
      </c>
      <c r="D1321" s="807" t="s">
        <v>753</v>
      </c>
      <c r="E1321" s="804">
        <v>30000</v>
      </c>
      <c r="F1321" s="804">
        <v>0</v>
      </c>
      <c r="G1321" s="804">
        <v>0</v>
      </c>
      <c r="H1321" s="804">
        <v>30000</v>
      </c>
      <c r="I1321" s="805">
        <v>0</v>
      </c>
    </row>
    <row r="1322" spans="1:9">
      <c r="A1322" s="806" t="s">
        <v>2487</v>
      </c>
      <c r="B1322" s="806" t="s">
        <v>84</v>
      </c>
      <c r="C1322" s="806" t="s">
        <v>436</v>
      </c>
      <c r="D1322" s="807" t="s">
        <v>748</v>
      </c>
      <c r="E1322" s="804">
        <v>19175</v>
      </c>
      <c r="F1322" s="804">
        <v>0</v>
      </c>
      <c r="G1322" s="804">
        <v>0</v>
      </c>
      <c r="H1322" s="804">
        <v>19175</v>
      </c>
      <c r="I1322" s="805">
        <v>0</v>
      </c>
    </row>
    <row r="1323" spans="1:9">
      <c r="A1323" s="806" t="s">
        <v>2487</v>
      </c>
      <c r="B1323" s="806" t="s">
        <v>84</v>
      </c>
      <c r="C1323" s="806" t="s">
        <v>436</v>
      </c>
      <c r="D1323" s="807" t="s">
        <v>749</v>
      </c>
      <c r="E1323" s="804">
        <v>21274227</v>
      </c>
      <c r="F1323" s="804">
        <v>0</v>
      </c>
      <c r="G1323" s="804">
        <v>0</v>
      </c>
      <c r="H1323" s="804">
        <v>21274227</v>
      </c>
      <c r="I1323" s="805">
        <v>0</v>
      </c>
    </row>
    <row r="1324" spans="1:9">
      <c r="A1324" s="806" t="s">
        <v>2487</v>
      </c>
      <c r="B1324" s="806" t="s">
        <v>84</v>
      </c>
      <c r="C1324" s="806" t="s">
        <v>436</v>
      </c>
      <c r="D1324" s="807" t="s">
        <v>735</v>
      </c>
      <c r="E1324" s="804">
        <v>6600</v>
      </c>
      <c r="F1324" s="804">
        <v>0</v>
      </c>
      <c r="G1324" s="804">
        <v>0</v>
      </c>
      <c r="H1324" s="804">
        <v>6600</v>
      </c>
      <c r="I1324" s="805">
        <v>0</v>
      </c>
    </row>
    <row r="1325" spans="1:9">
      <c r="A1325" s="806" t="s">
        <v>2487</v>
      </c>
      <c r="B1325" s="1401" t="s">
        <v>23</v>
      </c>
      <c r="C1325" s="1402"/>
      <c r="D1325" s="1402"/>
      <c r="E1325" s="804">
        <v>60258783</v>
      </c>
      <c r="F1325" s="804">
        <v>0</v>
      </c>
      <c r="G1325" s="804">
        <v>0</v>
      </c>
      <c r="H1325" s="804">
        <v>59051883</v>
      </c>
      <c r="I1325" s="805">
        <v>1206900</v>
      </c>
    </row>
    <row r="1326" spans="1:9">
      <c r="A1326" s="806" t="s">
        <v>2487</v>
      </c>
      <c r="B1326" s="806" t="s">
        <v>23</v>
      </c>
      <c r="C1326" s="1401" t="s">
        <v>424</v>
      </c>
      <c r="D1326" s="1402"/>
      <c r="E1326" s="804">
        <v>2413800</v>
      </c>
      <c r="F1326" s="804">
        <v>0</v>
      </c>
      <c r="G1326" s="804">
        <v>0</v>
      </c>
      <c r="H1326" s="804">
        <v>1206900</v>
      </c>
      <c r="I1326" s="805">
        <v>1206900</v>
      </c>
    </row>
    <row r="1327" spans="1:9">
      <c r="A1327" s="806" t="s">
        <v>2487</v>
      </c>
      <c r="B1327" s="806" t="s">
        <v>23</v>
      </c>
      <c r="C1327" s="806" t="s">
        <v>424</v>
      </c>
      <c r="D1327" s="807" t="s">
        <v>993</v>
      </c>
      <c r="E1327" s="804">
        <v>2413800</v>
      </c>
      <c r="F1327" s="804">
        <v>0</v>
      </c>
      <c r="G1327" s="804">
        <v>0</v>
      </c>
      <c r="H1327" s="804">
        <v>1206900</v>
      </c>
      <c r="I1327" s="805">
        <v>1206900</v>
      </c>
    </row>
    <row r="1328" spans="1:9">
      <c r="A1328" s="806" t="s">
        <v>2487</v>
      </c>
      <c r="B1328" s="806" t="s">
        <v>23</v>
      </c>
      <c r="C1328" s="1401" t="s">
        <v>430</v>
      </c>
      <c r="D1328" s="1402"/>
      <c r="E1328" s="804">
        <v>2413800</v>
      </c>
      <c r="F1328" s="804">
        <v>0</v>
      </c>
      <c r="G1328" s="804">
        <v>0</v>
      </c>
      <c r="H1328" s="804">
        <v>2413800</v>
      </c>
      <c r="I1328" s="805">
        <v>0</v>
      </c>
    </row>
    <row r="1329" spans="1:9">
      <c r="A1329" s="806" t="s">
        <v>2487</v>
      </c>
      <c r="B1329" s="806" t="s">
        <v>23</v>
      </c>
      <c r="C1329" s="806" t="s">
        <v>430</v>
      </c>
      <c r="D1329" s="807" t="s">
        <v>432</v>
      </c>
      <c r="E1329" s="804">
        <v>2413800</v>
      </c>
      <c r="F1329" s="804">
        <v>0</v>
      </c>
      <c r="G1329" s="804">
        <v>0</v>
      </c>
      <c r="H1329" s="804">
        <v>2413800</v>
      </c>
      <c r="I1329" s="805">
        <v>0</v>
      </c>
    </row>
    <row r="1330" spans="1:9">
      <c r="A1330" s="806" t="s">
        <v>2487</v>
      </c>
      <c r="B1330" s="806" t="s">
        <v>23</v>
      </c>
      <c r="C1330" s="1401" t="s">
        <v>741</v>
      </c>
      <c r="D1330" s="1402"/>
      <c r="E1330" s="804">
        <v>280000</v>
      </c>
      <c r="F1330" s="804">
        <v>0</v>
      </c>
      <c r="G1330" s="804">
        <v>0</v>
      </c>
      <c r="H1330" s="804">
        <v>280000</v>
      </c>
      <c r="I1330" s="805">
        <v>0</v>
      </c>
    </row>
    <row r="1331" spans="1:9">
      <c r="A1331" s="806" t="s">
        <v>2487</v>
      </c>
      <c r="B1331" s="806" t="s">
        <v>23</v>
      </c>
      <c r="C1331" s="806" t="s">
        <v>741</v>
      </c>
      <c r="D1331" s="807" t="s">
        <v>1019</v>
      </c>
      <c r="E1331" s="804">
        <v>280000</v>
      </c>
      <c r="F1331" s="804">
        <v>0</v>
      </c>
      <c r="G1331" s="804">
        <v>0</v>
      </c>
      <c r="H1331" s="804">
        <v>280000</v>
      </c>
      <c r="I1331" s="805">
        <v>0</v>
      </c>
    </row>
    <row r="1332" spans="1:9">
      <c r="A1332" s="806" t="s">
        <v>2487</v>
      </c>
      <c r="B1332" s="806" t="s">
        <v>23</v>
      </c>
      <c r="C1332" s="1401" t="s">
        <v>739</v>
      </c>
      <c r="D1332" s="1402"/>
      <c r="E1332" s="804">
        <v>51510459</v>
      </c>
      <c r="F1332" s="804">
        <v>0</v>
      </c>
      <c r="G1332" s="804">
        <v>0</v>
      </c>
      <c r="H1332" s="804">
        <v>51510459</v>
      </c>
      <c r="I1332" s="805">
        <v>0</v>
      </c>
    </row>
    <row r="1333" spans="1:9">
      <c r="A1333" s="806" t="s">
        <v>2487</v>
      </c>
      <c r="B1333" s="806" t="s">
        <v>23</v>
      </c>
      <c r="C1333" s="806" t="s">
        <v>739</v>
      </c>
      <c r="D1333" s="807" t="s">
        <v>971</v>
      </c>
      <c r="E1333" s="804">
        <v>31903800</v>
      </c>
      <c r="F1333" s="804">
        <v>0</v>
      </c>
      <c r="G1333" s="804">
        <v>0</v>
      </c>
      <c r="H1333" s="804">
        <v>31903800</v>
      </c>
      <c r="I1333" s="805">
        <v>0</v>
      </c>
    </row>
    <row r="1334" spans="1:9">
      <c r="A1334" s="806" t="s">
        <v>2487</v>
      </c>
      <c r="B1334" s="806" t="s">
        <v>23</v>
      </c>
      <c r="C1334" s="806" t="s">
        <v>739</v>
      </c>
      <c r="D1334" s="807" t="s">
        <v>1016</v>
      </c>
      <c r="E1334" s="804">
        <v>11100000</v>
      </c>
      <c r="F1334" s="804">
        <v>0</v>
      </c>
      <c r="G1334" s="804">
        <v>0</v>
      </c>
      <c r="H1334" s="804">
        <v>11100000</v>
      </c>
      <c r="I1334" s="805">
        <v>0</v>
      </c>
    </row>
    <row r="1335" spans="1:9">
      <c r="A1335" s="806" t="s">
        <v>2487</v>
      </c>
      <c r="B1335" s="806" t="s">
        <v>23</v>
      </c>
      <c r="C1335" s="806" t="s">
        <v>739</v>
      </c>
      <c r="D1335" s="807" t="s">
        <v>740</v>
      </c>
      <c r="E1335" s="804">
        <v>8506659</v>
      </c>
      <c r="F1335" s="804">
        <v>0</v>
      </c>
      <c r="G1335" s="804">
        <v>0</v>
      </c>
      <c r="H1335" s="804">
        <v>8506659</v>
      </c>
      <c r="I1335" s="805">
        <v>0</v>
      </c>
    </row>
    <row r="1336" spans="1:9">
      <c r="A1336" s="806" t="s">
        <v>2487</v>
      </c>
      <c r="B1336" s="806" t="s">
        <v>23</v>
      </c>
      <c r="C1336" s="1401" t="s">
        <v>448</v>
      </c>
      <c r="D1336" s="1402"/>
      <c r="E1336" s="804">
        <v>3509599</v>
      </c>
      <c r="F1336" s="804">
        <v>0</v>
      </c>
      <c r="G1336" s="804">
        <v>0</v>
      </c>
      <c r="H1336" s="804">
        <v>3509599</v>
      </c>
      <c r="I1336" s="805">
        <v>0</v>
      </c>
    </row>
    <row r="1337" spans="1:9">
      <c r="A1337" s="806" t="s">
        <v>2487</v>
      </c>
      <c r="B1337" s="806" t="s">
        <v>23</v>
      </c>
      <c r="C1337" s="806" t="s">
        <v>448</v>
      </c>
      <c r="D1337" s="807" t="s">
        <v>449</v>
      </c>
      <c r="E1337" s="804">
        <v>3509599</v>
      </c>
      <c r="F1337" s="804">
        <v>0</v>
      </c>
      <c r="G1337" s="804">
        <v>0</v>
      </c>
      <c r="H1337" s="804">
        <v>3509599</v>
      </c>
      <c r="I1337" s="805">
        <v>0</v>
      </c>
    </row>
    <row r="1338" spans="1:9">
      <c r="A1338" s="806" t="s">
        <v>2487</v>
      </c>
      <c r="B1338" s="806" t="s">
        <v>23</v>
      </c>
      <c r="C1338" s="1401" t="s">
        <v>436</v>
      </c>
      <c r="D1338" s="1402"/>
      <c r="E1338" s="804">
        <v>131125</v>
      </c>
      <c r="F1338" s="804">
        <v>0</v>
      </c>
      <c r="G1338" s="804">
        <v>0</v>
      </c>
      <c r="H1338" s="804">
        <v>131125</v>
      </c>
      <c r="I1338" s="805">
        <v>0</v>
      </c>
    </row>
    <row r="1339" spans="1:9">
      <c r="A1339" s="806" t="s">
        <v>2487</v>
      </c>
      <c r="B1339" s="806" t="s">
        <v>23</v>
      </c>
      <c r="C1339" s="806" t="s">
        <v>436</v>
      </c>
      <c r="D1339" s="807" t="s">
        <v>735</v>
      </c>
      <c r="E1339" s="804">
        <v>131125</v>
      </c>
      <c r="F1339" s="804">
        <v>0</v>
      </c>
      <c r="G1339" s="804">
        <v>0</v>
      </c>
      <c r="H1339" s="804">
        <v>131125</v>
      </c>
      <c r="I1339" s="805">
        <v>0</v>
      </c>
    </row>
    <row r="1340" spans="1:9">
      <c r="A1340" s="806" t="s">
        <v>2487</v>
      </c>
      <c r="B1340" s="1401" t="s">
        <v>872</v>
      </c>
      <c r="C1340" s="1402"/>
      <c r="D1340" s="1402"/>
      <c r="E1340" s="804">
        <v>119825000</v>
      </c>
      <c r="F1340" s="804">
        <v>0</v>
      </c>
      <c r="G1340" s="804">
        <v>0</v>
      </c>
      <c r="H1340" s="804">
        <v>119825000</v>
      </c>
      <c r="I1340" s="805">
        <v>0</v>
      </c>
    </row>
    <row r="1341" spans="1:9">
      <c r="A1341" s="806" t="s">
        <v>2487</v>
      </c>
      <c r="B1341" s="806" t="s">
        <v>872</v>
      </c>
      <c r="C1341" s="1401" t="s">
        <v>242</v>
      </c>
      <c r="D1341" s="1402"/>
      <c r="E1341" s="804">
        <v>70122000</v>
      </c>
      <c r="F1341" s="804">
        <v>0</v>
      </c>
      <c r="G1341" s="804">
        <v>0</v>
      </c>
      <c r="H1341" s="804">
        <v>70122000</v>
      </c>
      <c r="I1341" s="805">
        <v>0</v>
      </c>
    </row>
    <row r="1342" spans="1:9">
      <c r="A1342" s="806" t="s">
        <v>2487</v>
      </c>
      <c r="B1342" s="806" t="s">
        <v>872</v>
      </c>
      <c r="C1342" s="806" t="s">
        <v>242</v>
      </c>
      <c r="D1342" s="807" t="s">
        <v>737</v>
      </c>
      <c r="E1342" s="804">
        <v>70122000</v>
      </c>
      <c r="F1342" s="804">
        <v>0</v>
      </c>
      <c r="G1342" s="804">
        <v>0</v>
      </c>
      <c r="H1342" s="804">
        <v>70122000</v>
      </c>
      <c r="I1342" s="805">
        <v>0</v>
      </c>
    </row>
    <row r="1343" spans="1:9">
      <c r="A1343" s="806" t="s">
        <v>2487</v>
      </c>
      <c r="B1343" s="806" t="s">
        <v>872</v>
      </c>
      <c r="C1343" s="1401" t="s">
        <v>442</v>
      </c>
      <c r="D1343" s="1402"/>
      <c r="E1343" s="804">
        <v>49673000</v>
      </c>
      <c r="F1343" s="804">
        <v>0</v>
      </c>
      <c r="G1343" s="804">
        <v>0</v>
      </c>
      <c r="H1343" s="804">
        <v>49673000</v>
      </c>
      <c r="I1343" s="805">
        <v>0</v>
      </c>
    </row>
    <row r="1344" spans="1:9">
      <c r="A1344" s="806" t="s">
        <v>2487</v>
      </c>
      <c r="B1344" s="806" t="s">
        <v>872</v>
      </c>
      <c r="C1344" s="806" t="s">
        <v>442</v>
      </c>
      <c r="D1344" s="807" t="s">
        <v>738</v>
      </c>
      <c r="E1344" s="804">
        <v>49673000</v>
      </c>
      <c r="F1344" s="804">
        <v>0</v>
      </c>
      <c r="G1344" s="804">
        <v>0</v>
      </c>
      <c r="H1344" s="804">
        <v>49673000</v>
      </c>
      <c r="I1344" s="805">
        <v>0</v>
      </c>
    </row>
    <row r="1345" spans="1:9">
      <c r="A1345" s="806" t="s">
        <v>2487</v>
      </c>
      <c r="B1345" s="806" t="s">
        <v>872</v>
      </c>
      <c r="C1345" s="1401" t="s">
        <v>436</v>
      </c>
      <c r="D1345" s="1402"/>
      <c r="E1345" s="804">
        <v>30000</v>
      </c>
      <c r="F1345" s="804">
        <v>0</v>
      </c>
      <c r="G1345" s="804">
        <v>0</v>
      </c>
      <c r="H1345" s="804">
        <v>30000</v>
      </c>
      <c r="I1345" s="805">
        <v>0</v>
      </c>
    </row>
    <row r="1346" spans="1:9">
      <c r="A1346" s="806" t="s">
        <v>2487</v>
      </c>
      <c r="B1346" s="806" t="s">
        <v>872</v>
      </c>
      <c r="C1346" s="806" t="s">
        <v>436</v>
      </c>
      <c r="D1346" s="807" t="s">
        <v>735</v>
      </c>
      <c r="E1346" s="804">
        <v>30000</v>
      </c>
      <c r="F1346" s="804">
        <v>0</v>
      </c>
      <c r="G1346" s="804">
        <v>0</v>
      </c>
      <c r="H1346" s="804">
        <v>30000</v>
      </c>
      <c r="I1346" s="805">
        <v>0</v>
      </c>
    </row>
    <row r="1347" spans="1:9">
      <c r="A1347" s="806" t="s">
        <v>2487</v>
      </c>
      <c r="B1347" s="1401" t="s">
        <v>373</v>
      </c>
      <c r="C1347" s="1402"/>
      <c r="D1347" s="1402"/>
      <c r="E1347" s="804">
        <v>3440781456</v>
      </c>
      <c r="F1347" s="804">
        <v>0</v>
      </c>
      <c r="G1347" s="804">
        <v>0</v>
      </c>
      <c r="H1347" s="804">
        <v>3440781456</v>
      </c>
      <c r="I1347" s="805">
        <v>0</v>
      </c>
    </row>
    <row r="1348" spans="1:9">
      <c r="A1348" s="806" t="s">
        <v>2487</v>
      </c>
      <c r="B1348" s="806" t="s">
        <v>373</v>
      </c>
      <c r="C1348" s="1401" t="s">
        <v>448</v>
      </c>
      <c r="D1348" s="1402"/>
      <c r="E1348" s="804">
        <v>3000000</v>
      </c>
      <c r="F1348" s="804">
        <v>0</v>
      </c>
      <c r="G1348" s="804">
        <v>0</v>
      </c>
      <c r="H1348" s="804">
        <v>3000000</v>
      </c>
      <c r="I1348" s="805">
        <v>0</v>
      </c>
    </row>
    <row r="1349" spans="1:9">
      <c r="A1349" s="806" t="s">
        <v>2487</v>
      </c>
      <c r="B1349" s="806" t="s">
        <v>373</v>
      </c>
      <c r="C1349" s="806" t="s">
        <v>448</v>
      </c>
      <c r="D1349" s="807" t="s">
        <v>449</v>
      </c>
      <c r="E1349" s="804">
        <v>3000000</v>
      </c>
      <c r="F1349" s="804">
        <v>0</v>
      </c>
      <c r="G1349" s="804">
        <v>0</v>
      </c>
      <c r="H1349" s="804">
        <v>3000000</v>
      </c>
      <c r="I1349" s="805">
        <v>0</v>
      </c>
    </row>
    <row r="1350" spans="1:9">
      <c r="A1350" s="806" t="s">
        <v>2487</v>
      </c>
      <c r="B1350" s="806" t="s">
        <v>373</v>
      </c>
      <c r="C1350" s="1401" t="s">
        <v>433</v>
      </c>
      <c r="D1350" s="1402"/>
      <c r="E1350" s="804">
        <v>0</v>
      </c>
      <c r="F1350" s="804">
        <v>0</v>
      </c>
      <c r="G1350" s="804">
        <v>0</v>
      </c>
      <c r="H1350" s="804">
        <v>0</v>
      </c>
      <c r="I1350" s="805">
        <v>0</v>
      </c>
    </row>
    <row r="1351" spans="1:9">
      <c r="A1351" s="806" t="s">
        <v>2487</v>
      </c>
      <c r="B1351" s="806" t="s">
        <v>373</v>
      </c>
      <c r="C1351" s="806" t="s">
        <v>433</v>
      </c>
      <c r="D1351" s="807" t="s">
        <v>985</v>
      </c>
      <c r="E1351" s="804">
        <v>0</v>
      </c>
      <c r="F1351" s="804">
        <v>0</v>
      </c>
      <c r="G1351" s="804">
        <v>0</v>
      </c>
      <c r="H1351" s="804">
        <v>0</v>
      </c>
      <c r="I1351" s="805">
        <v>0</v>
      </c>
    </row>
    <row r="1352" spans="1:9">
      <c r="A1352" s="806" t="s">
        <v>2487</v>
      </c>
      <c r="B1352" s="806" t="s">
        <v>373</v>
      </c>
      <c r="C1352" s="1401" t="s">
        <v>445</v>
      </c>
      <c r="D1352" s="1402"/>
      <c r="E1352" s="804">
        <v>324580000</v>
      </c>
      <c r="F1352" s="804">
        <v>0</v>
      </c>
      <c r="G1352" s="804">
        <v>0</v>
      </c>
      <c r="H1352" s="804">
        <v>324580000</v>
      </c>
      <c r="I1352" s="805">
        <v>0</v>
      </c>
    </row>
    <row r="1353" spans="1:9">
      <c r="A1353" s="806" t="s">
        <v>2487</v>
      </c>
      <c r="B1353" s="806" t="s">
        <v>373</v>
      </c>
      <c r="C1353" s="806" t="s">
        <v>445</v>
      </c>
      <c r="D1353" s="807" t="s">
        <v>1013</v>
      </c>
      <c r="E1353" s="804">
        <v>324580000</v>
      </c>
      <c r="F1353" s="804">
        <v>0</v>
      </c>
      <c r="G1353" s="804">
        <v>0</v>
      </c>
      <c r="H1353" s="804">
        <v>324580000</v>
      </c>
      <c r="I1353" s="805">
        <v>0</v>
      </c>
    </row>
    <row r="1354" spans="1:9">
      <c r="A1354" s="806" t="s">
        <v>2487</v>
      </c>
      <c r="B1354" s="806" t="s">
        <v>373</v>
      </c>
      <c r="C1354" s="1401" t="s">
        <v>450</v>
      </c>
      <c r="D1354" s="1402"/>
      <c r="E1354" s="804">
        <v>29200000</v>
      </c>
      <c r="F1354" s="804">
        <v>0</v>
      </c>
      <c r="G1354" s="804">
        <v>0</v>
      </c>
      <c r="H1354" s="804">
        <v>29200000</v>
      </c>
      <c r="I1354" s="805">
        <v>0</v>
      </c>
    </row>
    <row r="1355" spans="1:9">
      <c r="A1355" s="806" t="s">
        <v>2487</v>
      </c>
      <c r="B1355" s="806" t="s">
        <v>373</v>
      </c>
      <c r="C1355" s="806" t="s">
        <v>450</v>
      </c>
      <c r="D1355" s="807" t="s">
        <v>31</v>
      </c>
      <c r="E1355" s="804">
        <v>29200000</v>
      </c>
      <c r="F1355" s="804">
        <v>0</v>
      </c>
      <c r="G1355" s="804">
        <v>0</v>
      </c>
      <c r="H1355" s="804">
        <v>29200000</v>
      </c>
      <c r="I1355" s="805">
        <v>0</v>
      </c>
    </row>
    <row r="1356" spans="1:9">
      <c r="A1356" s="806" t="s">
        <v>2487</v>
      </c>
      <c r="B1356" s="806" t="s">
        <v>373</v>
      </c>
      <c r="C1356" s="1401" t="s">
        <v>238</v>
      </c>
      <c r="D1356" s="1402"/>
      <c r="E1356" s="804">
        <v>7500000</v>
      </c>
      <c r="F1356" s="804">
        <v>0</v>
      </c>
      <c r="G1356" s="804">
        <v>0</v>
      </c>
      <c r="H1356" s="804">
        <v>7500000</v>
      </c>
      <c r="I1356" s="805">
        <v>0</v>
      </c>
    </row>
    <row r="1357" spans="1:9">
      <c r="A1357" s="806" t="s">
        <v>2487</v>
      </c>
      <c r="B1357" s="806" t="s">
        <v>373</v>
      </c>
      <c r="C1357" s="806" t="s">
        <v>238</v>
      </c>
      <c r="D1357" s="807" t="s">
        <v>974</v>
      </c>
      <c r="E1357" s="804">
        <v>7500000</v>
      </c>
      <c r="F1357" s="804">
        <v>0</v>
      </c>
      <c r="G1357" s="804">
        <v>0</v>
      </c>
      <c r="H1357" s="804">
        <v>7500000</v>
      </c>
      <c r="I1357" s="805">
        <v>0</v>
      </c>
    </row>
    <row r="1358" spans="1:9">
      <c r="A1358" s="806" t="s">
        <v>2487</v>
      </c>
      <c r="B1358" s="806" t="s">
        <v>373</v>
      </c>
      <c r="C1358" s="1401" t="s">
        <v>446</v>
      </c>
      <c r="D1358" s="1402"/>
      <c r="E1358" s="804">
        <v>1000000000</v>
      </c>
      <c r="F1358" s="804">
        <v>0</v>
      </c>
      <c r="G1358" s="804">
        <v>0</v>
      </c>
      <c r="H1358" s="804">
        <v>1000000000</v>
      </c>
      <c r="I1358" s="805">
        <v>0</v>
      </c>
    </row>
    <row r="1359" spans="1:9">
      <c r="A1359" s="806" t="s">
        <v>2487</v>
      </c>
      <c r="B1359" s="806" t="s">
        <v>373</v>
      </c>
      <c r="C1359" s="806" t="s">
        <v>446</v>
      </c>
      <c r="D1359" s="807" t="s">
        <v>33</v>
      </c>
      <c r="E1359" s="804">
        <v>1000000000</v>
      </c>
      <c r="F1359" s="804">
        <v>0</v>
      </c>
      <c r="G1359" s="804">
        <v>0</v>
      </c>
      <c r="H1359" s="804">
        <v>1000000000</v>
      </c>
      <c r="I1359" s="805">
        <v>0</v>
      </c>
    </row>
    <row r="1360" spans="1:9">
      <c r="A1360" s="806" t="s">
        <v>2487</v>
      </c>
      <c r="B1360" s="806" t="s">
        <v>373</v>
      </c>
      <c r="C1360" s="1401" t="s">
        <v>436</v>
      </c>
      <c r="D1360" s="1402"/>
      <c r="E1360" s="804">
        <v>2076501456</v>
      </c>
      <c r="F1360" s="804">
        <v>0</v>
      </c>
      <c r="G1360" s="804">
        <v>0</v>
      </c>
      <c r="H1360" s="804">
        <v>2076501456</v>
      </c>
      <c r="I1360" s="805">
        <v>0</v>
      </c>
    </row>
    <row r="1361" spans="1:9">
      <c r="A1361" s="806" t="s">
        <v>2487</v>
      </c>
      <c r="B1361" s="806" t="s">
        <v>373</v>
      </c>
      <c r="C1361" s="806" t="s">
        <v>436</v>
      </c>
      <c r="D1361" s="807" t="s">
        <v>753</v>
      </c>
      <c r="E1361" s="804">
        <v>50000</v>
      </c>
      <c r="F1361" s="804">
        <v>0</v>
      </c>
      <c r="G1361" s="804">
        <v>0</v>
      </c>
      <c r="H1361" s="804">
        <v>50000</v>
      </c>
      <c r="I1361" s="805">
        <v>0</v>
      </c>
    </row>
    <row r="1362" spans="1:9">
      <c r="A1362" s="806" t="s">
        <v>2487</v>
      </c>
      <c r="B1362" s="806" t="s">
        <v>373</v>
      </c>
      <c r="C1362" s="806" t="s">
        <v>436</v>
      </c>
      <c r="D1362" s="807" t="s">
        <v>735</v>
      </c>
      <c r="E1362" s="804">
        <v>451456</v>
      </c>
      <c r="F1362" s="804">
        <v>0</v>
      </c>
      <c r="G1362" s="804">
        <v>0</v>
      </c>
      <c r="H1362" s="804">
        <v>451456</v>
      </c>
      <c r="I1362" s="805">
        <v>0</v>
      </c>
    </row>
    <row r="1363" spans="1:9">
      <c r="A1363" s="806" t="s">
        <v>2487</v>
      </c>
      <c r="B1363" s="806" t="s">
        <v>373</v>
      </c>
      <c r="C1363" s="806" t="s">
        <v>436</v>
      </c>
      <c r="D1363" s="807" t="s">
        <v>40</v>
      </c>
      <c r="E1363" s="804">
        <v>2076000000</v>
      </c>
      <c r="F1363" s="804">
        <v>0</v>
      </c>
      <c r="G1363" s="804">
        <v>0</v>
      </c>
      <c r="H1363" s="804">
        <v>2076000000</v>
      </c>
      <c r="I1363" s="805">
        <v>0</v>
      </c>
    </row>
    <row r="1364" spans="1:9">
      <c r="A1364" s="806" t="s">
        <v>2487</v>
      </c>
      <c r="B1364" s="1401" t="s">
        <v>871</v>
      </c>
      <c r="C1364" s="1402"/>
      <c r="D1364" s="1402"/>
      <c r="E1364" s="804">
        <v>391251916</v>
      </c>
      <c r="F1364" s="804">
        <v>1929900</v>
      </c>
      <c r="G1364" s="804">
        <v>0</v>
      </c>
      <c r="H1364" s="804">
        <v>389322016</v>
      </c>
      <c r="I1364" s="805">
        <v>0</v>
      </c>
    </row>
    <row r="1365" spans="1:9">
      <c r="A1365" s="806" t="s">
        <v>2487</v>
      </c>
      <c r="B1365" s="806" t="s">
        <v>871</v>
      </c>
      <c r="C1365" s="1401" t="s">
        <v>448</v>
      </c>
      <c r="D1365" s="1402"/>
      <c r="E1365" s="804">
        <v>100066856</v>
      </c>
      <c r="F1365" s="804">
        <v>0</v>
      </c>
      <c r="G1365" s="804">
        <v>0</v>
      </c>
      <c r="H1365" s="804">
        <v>100066856</v>
      </c>
      <c r="I1365" s="805">
        <v>0</v>
      </c>
    </row>
    <row r="1366" spans="1:9">
      <c r="A1366" s="806" t="s">
        <v>2487</v>
      </c>
      <c r="B1366" s="806" t="s">
        <v>871</v>
      </c>
      <c r="C1366" s="806" t="s">
        <v>448</v>
      </c>
      <c r="D1366" s="807" t="s">
        <v>449</v>
      </c>
      <c r="E1366" s="804">
        <v>100066856</v>
      </c>
      <c r="F1366" s="804">
        <v>0</v>
      </c>
      <c r="G1366" s="804">
        <v>0</v>
      </c>
      <c r="H1366" s="804">
        <v>100066856</v>
      </c>
      <c r="I1366" s="805">
        <v>0</v>
      </c>
    </row>
    <row r="1367" spans="1:9">
      <c r="A1367" s="806" t="s">
        <v>2487</v>
      </c>
      <c r="B1367" s="806" t="s">
        <v>871</v>
      </c>
      <c r="C1367" s="1401" t="s">
        <v>443</v>
      </c>
      <c r="D1367" s="1402"/>
      <c r="E1367" s="804">
        <v>166080000</v>
      </c>
      <c r="F1367" s="804">
        <v>0</v>
      </c>
      <c r="G1367" s="804">
        <v>0</v>
      </c>
      <c r="H1367" s="804">
        <v>166080000</v>
      </c>
      <c r="I1367" s="805">
        <v>0</v>
      </c>
    </row>
    <row r="1368" spans="1:9">
      <c r="A1368" s="806" t="s">
        <v>2487</v>
      </c>
      <c r="B1368" s="806" t="s">
        <v>871</v>
      </c>
      <c r="C1368" s="806" t="s">
        <v>443</v>
      </c>
      <c r="D1368" s="807" t="s">
        <v>444</v>
      </c>
      <c r="E1368" s="804">
        <v>166080000</v>
      </c>
      <c r="F1368" s="804">
        <v>0</v>
      </c>
      <c r="G1368" s="804">
        <v>0</v>
      </c>
      <c r="H1368" s="804">
        <v>166080000</v>
      </c>
      <c r="I1368" s="805">
        <v>0</v>
      </c>
    </row>
    <row r="1369" spans="1:9">
      <c r="A1369" s="806" t="s">
        <v>2487</v>
      </c>
      <c r="B1369" s="806" t="s">
        <v>871</v>
      </c>
      <c r="C1369" s="1401" t="s">
        <v>238</v>
      </c>
      <c r="D1369" s="1402"/>
      <c r="E1369" s="804">
        <v>124997900</v>
      </c>
      <c r="F1369" s="804">
        <v>1929900</v>
      </c>
      <c r="G1369" s="804">
        <v>0</v>
      </c>
      <c r="H1369" s="804">
        <v>123068000</v>
      </c>
      <c r="I1369" s="805">
        <v>0</v>
      </c>
    </row>
    <row r="1370" spans="1:9">
      <c r="A1370" s="806" t="s">
        <v>2487</v>
      </c>
      <c r="B1370" s="806" t="s">
        <v>871</v>
      </c>
      <c r="C1370" s="806" t="s">
        <v>238</v>
      </c>
      <c r="D1370" s="807" t="s">
        <v>435</v>
      </c>
      <c r="E1370" s="804">
        <v>1400000</v>
      </c>
      <c r="F1370" s="804">
        <v>1400000</v>
      </c>
      <c r="G1370" s="804">
        <v>0</v>
      </c>
      <c r="H1370" s="804">
        <v>0</v>
      </c>
      <c r="I1370" s="805">
        <v>0</v>
      </c>
    </row>
    <row r="1371" spans="1:9">
      <c r="A1371" s="806" t="s">
        <v>2487</v>
      </c>
      <c r="B1371" s="806" t="s">
        <v>871</v>
      </c>
      <c r="C1371" s="806" t="s">
        <v>238</v>
      </c>
      <c r="D1371" s="807" t="s">
        <v>1018</v>
      </c>
      <c r="E1371" s="804">
        <v>123068000</v>
      </c>
      <c r="F1371" s="804">
        <v>0</v>
      </c>
      <c r="G1371" s="804">
        <v>0</v>
      </c>
      <c r="H1371" s="804">
        <v>123068000</v>
      </c>
      <c r="I1371" s="805">
        <v>0</v>
      </c>
    </row>
    <row r="1372" spans="1:9">
      <c r="A1372" s="806" t="s">
        <v>2487</v>
      </c>
      <c r="B1372" s="806" t="s">
        <v>871</v>
      </c>
      <c r="C1372" s="806" t="s">
        <v>238</v>
      </c>
      <c r="D1372" s="807" t="s">
        <v>357</v>
      </c>
      <c r="E1372" s="804">
        <v>529900</v>
      </c>
      <c r="F1372" s="804">
        <v>529900</v>
      </c>
      <c r="G1372" s="804">
        <v>0</v>
      </c>
      <c r="H1372" s="804">
        <v>0</v>
      </c>
      <c r="I1372" s="805">
        <v>0</v>
      </c>
    </row>
    <row r="1373" spans="1:9">
      <c r="A1373" s="806" t="s">
        <v>2487</v>
      </c>
      <c r="B1373" s="806" t="s">
        <v>871</v>
      </c>
      <c r="C1373" s="1401" t="s">
        <v>436</v>
      </c>
      <c r="D1373" s="1402"/>
      <c r="E1373" s="804">
        <v>107160</v>
      </c>
      <c r="F1373" s="804">
        <v>0</v>
      </c>
      <c r="G1373" s="804">
        <v>0</v>
      </c>
      <c r="H1373" s="804">
        <v>107160</v>
      </c>
      <c r="I1373" s="805">
        <v>0</v>
      </c>
    </row>
    <row r="1374" spans="1:9">
      <c r="A1374" s="806" t="s">
        <v>2487</v>
      </c>
      <c r="B1374" s="806" t="s">
        <v>871</v>
      </c>
      <c r="C1374" s="806" t="s">
        <v>436</v>
      </c>
      <c r="D1374" s="807" t="s">
        <v>735</v>
      </c>
      <c r="E1374" s="804">
        <v>107160</v>
      </c>
      <c r="F1374" s="804">
        <v>0</v>
      </c>
      <c r="G1374" s="804">
        <v>0</v>
      </c>
      <c r="H1374" s="804">
        <v>107160</v>
      </c>
      <c r="I1374" s="805">
        <v>0</v>
      </c>
    </row>
    <row r="1375" spans="1:9">
      <c r="A1375" s="806" t="s">
        <v>2487</v>
      </c>
      <c r="B1375" s="1401" t="s">
        <v>869</v>
      </c>
      <c r="C1375" s="1402"/>
      <c r="D1375" s="1402"/>
      <c r="E1375" s="804">
        <v>199089329</v>
      </c>
      <c r="F1375" s="804">
        <v>0</v>
      </c>
      <c r="G1375" s="804">
        <v>0</v>
      </c>
      <c r="H1375" s="804">
        <v>199089329</v>
      </c>
      <c r="I1375" s="805">
        <v>0</v>
      </c>
    </row>
    <row r="1376" spans="1:9">
      <c r="A1376" s="806" t="s">
        <v>2487</v>
      </c>
      <c r="B1376" s="806" t="s">
        <v>869</v>
      </c>
      <c r="C1376" s="1401" t="s">
        <v>430</v>
      </c>
      <c r="D1376" s="1402"/>
      <c r="E1376" s="804">
        <v>200</v>
      </c>
      <c r="F1376" s="804">
        <v>0</v>
      </c>
      <c r="G1376" s="804">
        <v>0</v>
      </c>
      <c r="H1376" s="804">
        <v>200</v>
      </c>
      <c r="I1376" s="805">
        <v>0</v>
      </c>
    </row>
    <row r="1377" spans="1:9">
      <c r="A1377" s="806" t="s">
        <v>2487</v>
      </c>
      <c r="B1377" s="806" t="s">
        <v>869</v>
      </c>
      <c r="C1377" s="806" t="s">
        <v>430</v>
      </c>
      <c r="D1377" s="807" t="s">
        <v>432</v>
      </c>
      <c r="E1377" s="804">
        <v>200</v>
      </c>
      <c r="F1377" s="804">
        <v>0</v>
      </c>
      <c r="G1377" s="804">
        <v>0</v>
      </c>
      <c r="H1377" s="804">
        <v>200</v>
      </c>
      <c r="I1377" s="805">
        <v>0</v>
      </c>
    </row>
    <row r="1378" spans="1:9">
      <c r="A1378" s="806" t="s">
        <v>2487</v>
      </c>
      <c r="B1378" s="806" t="s">
        <v>869</v>
      </c>
      <c r="C1378" s="1401" t="s">
        <v>739</v>
      </c>
      <c r="D1378" s="1402"/>
      <c r="E1378" s="804">
        <v>20158000</v>
      </c>
      <c r="F1378" s="804">
        <v>0</v>
      </c>
      <c r="G1378" s="804">
        <v>0</v>
      </c>
      <c r="H1378" s="804">
        <v>20158000</v>
      </c>
      <c r="I1378" s="805">
        <v>0</v>
      </c>
    </row>
    <row r="1379" spans="1:9">
      <c r="A1379" s="806" t="s">
        <v>2487</v>
      </c>
      <c r="B1379" s="806" t="s">
        <v>869</v>
      </c>
      <c r="C1379" s="806" t="s">
        <v>739</v>
      </c>
      <c r="D1379" s="807" t="s">
        <v>740</v>
      </c>
      <c r="E1379" s="804">
        <v>20158000</v>
      </c>
      <c r="F1379" s="804">
        <v>0</v>
      </c>
      <c r="G1379" s="804">
        <v>0</v>
      </c>
      <c r="H1379" s="804">
        <v>20158000</v>
      </c>
      <c r="I1379" s="805">
        <v>0</v>
      </c>
    </row>
    <row r="1380" spans="1:9">
      <c r="A1380" s="806" t="s">
        <v>2487</v>
      </c>
      <c r="B1380" s="806" t="s">
        <v>869</v>
      </c>
      <c r="C1380" s="1401" t="s">
        <v>448</v>
      </c>
      <c r="D1380" s="1402"/>
      <c r="E1380" s="804">
        <v>167998474</v>
      </c>
      <c r="F1380" s="804">
        <v>0</v>
      </c>
      <c r="G1380" s="804">
        <v>0</v>
      </c>
      <c r="H1380" s="804">
        <v>167998474</v>
      </c>
      <c r="I1380" s="805">
        <v>0</v>
      </c>
    </row>
    <row r="1381" spans="1:9">
      <c r="A1381" s="806" t="s">
        <v>2487</v>
      </c>
      <c r="B1381" s="806" t="s">
        <v>869</v>
      </c>
      <c r="C1381" s="806" t="s">
        <v>448</v>
      </c>
      <c r="D1381" s="807" t="s">
        <v>449</v>
      </c>
      <c r="E1381" s="804">
        <v>135258474</v>
      </c>
      <c r="F1381" s="804">
        <v>0</v>
      </c>
      <c r="G1381" s="804">
        <v>0</v>
      </c>
      <c r="H1381" s="804">
        <v>135258474</v>
      </c>
      <c r="I1381" s="805">
        <v>0</v>
      </c>
    </row>
    <row r="1382" spans="1:9">
      <c r="A1382" s="806" t="s">
        <v>2487</v>
      </c>
      <c r="B1382" s="806" t="s">
        <v>869</v>
      </c>
      <c r="C1382" s="806" t="s">
        <v>448</v>
      </c>
      <c r="D1382" s="807" t="s">
        <v>1017</v>
      </c>
      <c r="E1382" s="804">
        <v>32740000</v>
      </c>
      <c r="F1382" s="804">
        <v>0</v>
      </c>
      <c r="G1382" s="804">
        <v>0</v>
      </c>
      <c r="H1382" s="804">
        <v>32740000</v>
      </c>
      <c r="I1382" s="805">
        <v>0</v>
      </c>
    </row>
    <row r="1383" spans="1:9">
      <c r="A1383" s="806" t="s">
        <v>2487</v>
      </c>
      <c r="B1383" s="806" t="s">
        <v>869</v>
      </c>
      <c r="C1383" s="1401" t="s">
        <v>443</v>
      </c>
      <c r="D1383" s="1402"/>
      <c r="E1383" s="804">
        <v>6855000</v>
      </c>
      <c r="F1383" s="804">
        <v>0</v>
      </c>
      <c r="G1383" s="804">
        <v>0</v>
      </c>
      <c r="H1383" s="804">
        <v>6855000</v>
      </c>
      <c r="I1383" s="805">
        <v>0</v>
      </c>
    </row>
    <row r="1384" spans="1:9">
      <c r="A1384" s="806" t="s">
        <v>2487</v>
      </c>
      <c r="B1384" s="806" t="s">
        <v>869</v>
      </c>
      <c r="C1384" s="806" t="s">
        <v>443</v>
      </c>
      <c r="D1384" s="807" t="s">
        <v>989</v>
      </c>
      <c r="E1384" s="804">
        <v>480000</v>
      </c>
      <c r="F1384" s="804">
        <v>0</v>
      </c>
      <c r="G1384" s="804">
        <v>0</v>
      </c>
      <c r="H1384" s="804">
        <v>480000</v>
      </c>
      <c r="I1384" s="805">
        <v>0</v>
      </c>
    </row>
    <row r="1385" spans="1:9">
      <c r="A1385" s="806" t="s">
        <v>2487</v>
      </c>
      <c r="B1385" s="806" t="s">
        <v>869</v>
      </c>
      <c r="C1385" s="806" t="s">
        <v>443</v>
      </c>
      <c r="D1385" s="807" t="s">
        <v>444</v>
      </c>
      <c r="E1385" s="804">
        <v>6375000</v>
      </c>
      <c r="F1385" s="804">
        <v>0</v>
      </c>
      <c r="G1385" s="804">
        <v>0</v>
      </c>
      <c r="H1385" s="804">
        <v>6375000</v>
      </c>
      <c r="I1385" s="805">
        <v>0</v>
      </c>
    </row>
    <row r="1386" spans="1:9">
      <c r="A1386" s="806" t="s">
        <v>2487</v>
      </c>
      <c r="B1386" s="806" t="s">
        <v>869</v>
      </c>
      <c r="C1386" s="1401" t="s">
        <v>445</v>
      </c>
      <c r="D1386" s="1402"/>
      <c r="E1386" s="804">
        <v>1200000</v>
      </c>
      <c r="F1386" s="804">
        <v>0</v>
      </c>
      <c r="G1386" s="804">
        <v>0</v>
      </c>
      <c r="H1386" s="804">
        <v>1200000</v>
      </c>
      <c r="I1386" s="805">
        <v>0</v>
      </c>
    </row>
    <row r="1387" spans="1:9">
      <c r="A1387" s="806" t="s">
        <v>2487</v>
      </c>
      <c r="B1387" s="806" t="s">
        <v>869</v>
      </c>
      <c r="C1387" s="806" t="s">
        <v>445</v>
      </c>
      <c r="D1387" s="807" t="s">
        <v>946</v>
      </c>
      <c r="E1387" s="804">
        <v>1200000</v>
      </c>
      <c r="F1387" s="804">
        <v>0</v>
      </c>
      <c r="G1387" s="804">
        <v>0</v>
      </c>
      <c r="H1387" s="804">
        <v>1200000</v>
      </c>
      <c r="I1387" s="805">
        <v>0</v>
      </c>
    </row>
    <row r="1388" spans="1:9">
      <c r="A1388" s="806" t="s">
        <v>2487</v>
      </c>
      <c r="B1388" s="806" t="s">
        <v>869</v>
      </c>
      <c r="C1388" s="1401" t="s">
        <v>436</v>
      </c>
      <c r="D1388" s="1402"/>
      <c r="E1388" s="804">
        <v>2877655</v>
      </c>
      <c r="F1388" s="804">
        <v>0</v>
      </c>
      <c r="G1388" s="804">
        <v>0</v>
      </c>
      <c r="H1388" s="804">
        <v>2877655</v>
      </c>
      <c r="I1388" s="805">
        <v>0</v>
      </c>
    </row>
    <row r="1389" spans="1:9">
      <c r="A1389" s="806" t="s">
        <v>2487</v>
      </c>
      <c r="B1389" s="806" t="s">
        <v>869</v>
      </c>
      <c r="C1389" s="806" t="s">
        <v>436</v>
      </c>
      <c r="D1389" s="807" t="s">
        <v>39</v>
      </c>
      <c r="E1389" s="804">
        <v>1339909</v>
      </c>
      <c r="F1389" s="804">
        <v>0</v>
      </c>
      <c r="G1389" s="804">
        <v>0</v>
      </c>
      <c r="H1389" s="804">
        <v>1339909</v>
      </c>
      <c r="I1389" s="805">
        <v>0</v>
      </c>
    </row>
    <row r="1390" spans="1:9">
      <c r="A1390" s="806" t="s">
        <v>2487</v>
      </c>
      <c r="B1390" s="806" t="s">
        <v>869</v>
      </c>
      <c r="C1390" s="806" t="s">
        <v>436</v>
      </c>
      <c r="D1390" s="807" t="s">
        <v>735</v>
      </c>
      <c r="E1390" s="804">
        <v>1537746</v>
      </c>
      <c r="F1390" s="804">
        <v>0</v>
      </c>
      <c r="G1390" s="804">
        <v>0</v>
      </c>
      <c r="H1390" s="804">
        <v>1537746</v>
      </c>
      <c r="I1390" s="805">
        <v>0</v>
      </c>
    </row>
    <row r="1391" spans="1:9">
      <c r="A1391" s="806" t="s">
        <v>2487</v>
      </c>
      <c r="B1391" s="1401" t="s">
        <v>383</v>
      </c>
      <c r="C1391" s="1402"/>
      <c r="D1391" s="1402"/>
      <c r="E1391" s="804">
        <v>270417626</v>
      </c>
      <c r="F1391" s="804">
        <v>9811800</v>
      </c>
      <c r="G1391" s="804">
        <v>0</v>
      </c>
      <c r="H1391" s="804">
        <v>260605826</v>
      </c>
      <c r="I1391" s="805">
        <v>0</v>
      </c>
    </row>
    <row r="1392" spans="1:9">
      <c r="A1392" s="806" t="s">
        <v>2487</v>
      </c>
      <c r="B1392" s="806" t="s">
        <v>383</v>
      </c>
      <c r="C1392" s="1401" t="s">
        <v>258</v>
      </c>
      <c r="D1392" s="1402"/>
      <c r="E1392" s="804">
        <v>25098300</v>
      </c>
      <c r="F1392" s="804">
        <v>0</v>
      </c>
      <c r="G1392" s="804">
        <v>0</v>
      </c>
      <c r="H1392" s="804">
        <v>25098300</v>
      </c>
      <c r="I1392" s="805">
        <v>0</v>
      </c>
    </row>
    <row r="1393" spans="1:9">
      <c r="A1393" s="806" t="s">
        <v>2487</v>
      </c>
      <c r="B1393" s="806" t="s">
        <v>383</v>
      </c>
      <c r="C1393" s="806" t="s">
        <v>258</v>
      </c>
      <c r="D1393" s="807" t="s">
        <v>423</v>
      </c>
      <c r="E1393" s="804">
        <v>25098300</v>
      </c>
      <c r="F1393" s="804">
        <v>0</v>
      </c>
      <c r="G1393" s="804">
        <v>0</v>
      </c>
      <c r="H1393" s="804">
        <v>25098300</v>
      </c>
      <c r="I1393" s="805">
        <v>0</v>
      </c>
    </row>
    <row r="1394" spans="1:9">
      <c r="A1394" s="806" t="s">
        <v>2487</v>
      </c>
      <c r="B1394" s="806" t="s">
        <v>383</v>
      </c>
      <c r="C1394" s="1401" t="s">
        <v>430</v>
      </c>
      <c r="D1394" s="1402"/>
      <c r="E1394" s="804">
        <v>13086300</v>
      </c>
      <c r="F1394" s="804">
        <v>0</v>
      </c>
      <c r="G1394" s="804">
        <v>0</v>
      </c>
      <c r="H1394" s="804">
        <v>13086300</v>
      </c>
      <c r="I1394" s="805">
        <v>0</v>
      </c>
    </row>
    <row r="1395" spans="1:9">
      <c r="A1395" s="806" t="s">
        <v>2487</v>
      </c>
      <c r="B1395" s="806" t="s">
        <v>383</v>
      </c>
      <c r="C1395" s="806" t="s">
        <v>430</v>
      </c>
      <c r="D1395" s="807" t="s">
        <v>432</v>
      </c>
      <c r="E1395" s="804">
        <v>13086300</v>
      </c>
      <c r="F1395" s="804">
        <v>0</v>
      </c>
      <c r="G1395" s="804">
        <v>0</v>
      </c>
      <c r="H1395" s="804">
        <v>13086300</v>
      </c>
      <c r="I1395" s="805">
        <v>0</v>
      </c>
    </row>
    <row r="1396" spans="1:9">
      <c r="A1396" s="806" t="s">
        <v>2487</v>
      </c>
      <c r="B1396" s="806" t="s">
        <v>383</v>
      </c>
      <c r="C1396" s="1401" t="s">
        <v>445</v>
      </c>
      <c r="D1396" s="1402"/>
      <c r="E1396" s="804">
        <v>6000000</v>
      </c>
      <c r="F1396" s="804">
        <v>0</v>
      </c>
      <c r="G1396" s="804">
        <v>0</v>
      </c>
      <c r="H1396" s="804">
        <v>6000000</v>
      </c>
      <c r="I1396" s="805">
        <v>0</v>
      </c>
    </row>
    <row r="1397" spans="1:9">
      <c r="A1397" s="806" t="s">
        <v>2487</v>
      </c>
      <c r="B1397" s="806" t="s">
        <v>383</v>
      </c>
      <c r="C1397" s="806" t="s">
        <v>445</v>
      </c>
      <c r="D1397" s="807" t="s">
        <v>745</v>
      </c>
      <c r="E1397" s="804">
        <v>0</v>
      </c>
      <c r="F1397" s="804">
        <v>0</v>
      </c>
      <c r="G1397" s="804">
        <v>0</v>
      </c>
      <c r="H1397" s="804">
        <v>0</v>
      </c>
      <c r="I1397" s="805">
        <v>0</v>
      </c>
    </row>
    <row r="1398" spans="1:9">
      <c r="A1398" s="806" t="s">
        <v>2487</v>
      </c>
      <c r="B1398" s="806" t="s">
        <v>383</v>
      </c>
      <c r="C1398" s="806" t="s">
        <v>445</v>
      </c>
      <c r="D1398" s="807" t="s">
        <v>746</v>
      </c>
      <c r="E1398" s="804">
        <v>6000000</v>
      </c>
      <c r="F1398" s="804">
        <v>0</v>
      </c>
      <c r="G1398" s="804">
        <v>0</v>
      </c>
      <c r="H1398" s="804">
        <v>6000000</v>
      </c>
      <c r="I1398" s="805">
        <v>0</v>
      </c>
    </row>
    <row r="1399" spans="1:9">
      <c r="A1399" s="806" t="s">
        <v>2487</v>
      </c>
      <c r="B1399" s="806" t="s">
        <v>383</v>
      </c>
      <c r="C1399" s="1401" t="s">
        <v>450</v>
      </c>
      <c r="D1399" s="1402"/>
      <c r="E1399" s="804">
        <v>8570000</v>
      </c>
      <c r="F1399" s="804">
        <v>0</v>
      </c>
      <c r="G1399" s="804">
        <v>0</v>
      </c>
      <c r="H1399" s="804">
        <v>8570000</v>
      </c>
      <c r="I1399" s="805">
        <v>0</v>
      </c>
    </row>
    <row r="1400" spans="1:9">
      <c r="A1400" s="806" t="s">
        <v>2487</v>
      </c>
      <c r="B1400" s="806" t="s">
        <v>383</v>
      </c>
      <c r="C1400" s="806" t="s">
        <v>450</v>
      </c>
      <c r="D1400" s="807" t="s">
        <v>31</v>
      </c>
      <c r="E1400" s="804">
        <v>8570000</v>
      </c>
      <c r="F1400" s="804">
        <v>0</v>
      </c>
      <c r="G1400" s="804">
        <v>0</v>
      </c>
      <c r="H1400" s="804">
        <v>8570000</v>
      </c>
      <c r="I1400" s="805">
        <v>0</v>
      </c>
    </row>
    <row r="1401" spans="1:9">
      <c r="A1401" s="806" t="s">
        <v>2487</v>
      </c>
      <c r="B1401" s="806" t="s">
        <v>383</v>
      </c>
      <c r="C1401" s="1401" t="s">
        <v>238</v>
      </c>
      <c r="D1401" s="1402"/>
      <c r="E1401" s="804">
        <v>9811800</v>
      </c>
      <c r="F1401" s="804">
        <v>9811800</v>
      </c>
      <c r="G1401" s="804">
        <v>0</v>
      </c>
      <c r="H1401" s="804">
        <v>0</v>
      </c>
      <c r="I1401" s="805">
        <v>0</v>
      </c>
    </row>
    <row r="1402" spans="1:9">
      <c r="A1402" s="806" t="s">
        <v>2487</v>
      </c>
      <c r="B1402" s="806" t="s">
        <v>383</v>
      </c>
      <c r="C1402" s="806" t="s">
        <v>238</v>
      </c>
      <c r="D1402" s="807" t="s">
        <v>435</v>
      </c>
      <c r="E1402" s="804">
        <v>9620000</v>
      </c>
      <c r="F1402" s="804">
        <v>9620000</v>
      </c>
      <c r="G1402" s="804">
        <v>0</v>
      </c>
      <c r="H1402" s="804">
        <v>0</v>
      </c>
      <c r="I1402" s="805">
        <v>0</v>
      </c>
    </row>
    <row r="1403" spans="1:9">
      <c r="A1403" s="806" t="s">
        <v>2487</v>
      </c>
      <c r="B1403" s="806" t="s">
        <v>383</v>
      </c>
      <c r="C1403" s="806" t="s">
        <v>238</v>
      </c>
      <c r="D1403" s="807" t="s">
        <v>357</v>
      </c>
      <c r="E1403" s="804">
        <v>191800</v>
      </c>
      <c r="F1403" s="804">
        <v>191800</v>
      </c>
      <c r="G1403" s="804">
        <v>0</v>
      </c>
      <c r="H1403" s="804">
        <v>0</v>
      </c>
      <c r="I1403" s="805">
        <v>0</v>
      </c>
    </row>
    <row r="1404" spans="1:9">
      <c r="A1404" s="806" t="s">
        <v>2487</v>
      </c>
      <c r="B1404" s="806" t="s">
        <v>383</v>
      </c>
      <c r="C1404" s="1401" t="s">
        <v>436</v>
      </c>
      <c r="D1404" s="1402"/>
      <c r="E1404" s="804">
        <v>207851226</v>
      </c>
      <c r="F1404" s="804">
        <v>0</v>
      </c>
      <c r="G1404" s="804">
        <v>0</v>
      </c>
      <c r="H1404" s="804">
        <v>207851226</v>
      </c>
      <c r="I1404" s="805">
        <v>0</v>
      </c>
    </row>
    <row r="1405" spans="1:9">
      <c r="A1405" s="806" t="s">
        <v>2487</v>
      </c>
      <c r="B1405" s="806" t="s">
        <v>383</v>
      </c>
      <c r="C1405" s="806" t="s">
        <v>436</v>
      </c>
      <c r="D1405" s="807" t="s">
        <v>39</v>
      </c>
      <c r="E1405" s="804">
        <v>203982706</v>
      </c>
      <c r="F1405" s="804">
        <v>0</v>
      </c>
      <c r="G1405" s="804">
        <v>0</v>
      </c>
      <c r="H1405" s="804">
        <v>203982706</v>
      </c>
      <c r="I1405" s="805">
        <v>0</v>
      </c>
    </row>
    <row r="1406" spans="1:9">
      <c r="A1406" s="806" t="s">
        <v>2487</v>
      </c>
      <c r="B1406" s="806" t="s">
        <v>383</v>
      </c>
      <c r="C1406" s="806" t="s">
        <v>436</v>
      </c>
      <c r="D1406" s="807" t="s">
        <v>753</v>
      </c>
      <c r="E1406" s="804">
        <v>3099396</v>
      </c>
      <c r="F1406" s="804">
        <v>0</v>
      </c>
      <c r="G1406" s="804">
        <v>0</v>
      </c>
      <c r="H1406" s="804">
        <v>3099396</v>
      </c>
      <c r="I1406" s="805">
        <v>0</v>
      </c>
    </row>
    <row r="1407" spans="1:9">
      <c r="A1407" s="806" t="s">
        <v>2487</v>
      </c>
      <c r="B1407" s="806" t="s">
        <v>383</v>
      </c>
      <c r="C1407" s="806" t="s">
        <v>436</v>
      </c>
      <c r="D1407" s="807" t="s">
        <v>749</v>
      </c>
      <c r="E1407" s="804">
        <v>500000</v>
      </c>
      <c r="F1407" s="804">
        <v>0</v>
      </c>
      <c r="G1407" s="804">
        <v>0</v>
      </c>
      <c r="H1407" s="804">
        <v>500000</v>
      </c>
      <c r="I1407" s="805">
        <v>0</v>
      </c>
    </row>
    <row r="1408" spans="1:9">
      <c r="A1408" s="806" t="s">
        <v>2487</v>
      </c>
      <c r="B1408" s="806" t="s">
        <v>383</v>
      </c>
      <c r="C1408" s="806" t="s">
        <v>436</v>
      </c>
      <c r="D1408" s="807" t="s">
        <v>735</v>
      </c>
      <c r="E1408" s="804">
        <v>269124</v>
      </c>
      <c r="F1408" s="804">
        <v>0</v>
      </c>
      <c r="G1408" s="804">
        <v>0</v>
      </c>
      <c r="H1408" s="804">
        <v>269124</v>
      </c>
      <c r="I1408" s="805">
        <v>0</v>
      </c>
    </row>
    <row r="1409" spans="1:9">
      <c r="A1409" s="806" t="s">
        <v>2487</v>
      </c>
      <c r="B1409" s="1401" t="s">
        <v>286</v>
      </c>
      <c r="C1409" s="1402"/>
      <c r="D1409" s="1402"/>
      <c r="E1409" s="804">
        <v>102554702</v>
      </c>
      <c r="F1409" s="804">
        <v>16800</v>
      </c>
      <c r="G1409" s="804">
        <v>0</v>
      </c>
      <c r="H1409" s="804">
        <v>102537902</v>
      </c>
      <c r="I1409" s="805">
        <v>0</v>
      </c>
    </row>
    <row r="1410" spans="1:9">
      <c r="A1410" s="806" t="s">
        <v>2487</v>
      </c>
      <c r="B1410" s="806" t="s">
        <v>286</v>
      </c>
      <c r="C1410" s="1401" t="s">
        <v>258</v>
      </c>
      <c r="D1410" s="1402"/>
      <c r="E1410" s="804">
        <v>31918860</v>
      </c>
      <c r="F1410" s="804">
        <v>0</v>
      </c>
      <c r="G1410" s="804">
        <v>0</v>
      </c>
      <c r="H1410" s="804">
        <v>31918860</v>
      </c>
      <c r="I1410" s="805">
        <v>0</v>
      </c>
    </row>
    <row r="1411" spans="1:9">
      <c r="A1411" s="806" t="s">
        <v>2487</v>
      </c>
      <c r="B1411" s="806" t="s">
        <v>286</v>
      </c>
      <c r="C1411" s="806" t="s">
        <v>258</v>
      </c>
      <c r="D1411" s="807" t="s">
        <v>423</v>
      </c>
      <c r="E1411" s="804">
        <v>31918860</v>
      </c>
      <c r="F1411" s="804">
        <v>0</v>
      </c>
      <c r="G1411" s="804">
        <v>0</v>
      </c>
      <c r="H1411" s="804">
        <v>31918860</v>
      </c>
      <c r="I1411" s="805">
        <v>0</v>
      </c>
    </row>
    <row r="1412" spans="1:9">
      <c r="A1412" s="806" t="s">
        <v>2487</v>
      </c>
      <c r="B1412" s="806" t="s">
        <v>286</v>
      </c>
      <c r="C1412" s="1401" t="s">
        <v>741</v>
      </c>
      <c r="D1412" s="1402"/>
      <c r="E1412" s="804">
        <v>2800000</v>
      </c>
      <c r="F1412" s="804">
        <v>0</v>
      </c>
      <c r="G1412" s="804">
        <v>0</v>
      </c>
      <c r="H1412" s="804">
        <v>2800000</v>
      </c>
      <c r="I1412" s="805">
        <v>0</v>
      </c>
    </row>
    <row r="1413" spans="1:9">
      <c r="A1413" s="806" t="s">
        <v>2487</v>
      </c>
      <c r="B1413" s="806" t="s">
        <v>286</v>
      </c>
      <c r="C1413" s="806" t="s">
        <v>741</v>
      </c>
      <c r="D1413" s="807" t="s">
        <v>1019</v>
      </c>
      <c r="E1413" s="804">
        <v>2800000</v>
      </c>
      <c r="F1413" s="804">
        <v>0</v>
      </c>
      <c r="G1413" s="804">
        <v>0</v>
      </c>
      <c r="H1413" s="804">
        <v>2800000</v>
      </c>
      <c r="I1413" s="805">
        <v>0</v>
      </c>
    </row>
    <row r="1414" spans="1:9">
      <c r="A1414" s="806" t="s">
        <v>2487</v>
      </c>
      <c r="B1414" s="806" t="s">
        <v>286</v>
      </c>
      <c r="C1414" s="1401" t="s">
        <v>448</v>
      </c>
      <c r="D1414" s="1402"/>
      <c r="E1414" s="804">
        <v>22660000</v>
      </c>
      <c r="F1414" s="804">
        <v>0</v>
      </c>
      <c r="G1414" s="804">
        <v>0</v>
      </c>
      <c r="H1414" s="804">
        <v>22660000</v>
      </c>
      <c r="I1414" s="805">
        <v>0</v>
      </c>
    </row>
    <row r="1415" spans="1:9">
      <c r="A1415" s="806" t="s">
        <v>2487</v>
      </c>
      <c r="B1415" s="806" t="s">
        <v>286</v>
      </c>
      <c r="C1415" s="806" t="s">
        <v>448</v>
      </c>
      <c r="D1415" s="807" t="s">
        <v>1017</v>
      </c>
      <c r="E1415" s="804">
        <v>22660000</v>
      </c>
      <c r="F1415" s="804">
        <v>0</v>
      </c>
      <c r="G1415" s="804">
        <v>0</v>
      </c>
      <c r="H1415" s="804">
        <v>22660000</v>
      </c>
      <c r="I1415" s="805">
        <v>0</v>
      </c>
    </row>
    <row r="1416" spans="1:9">
      <c r="A1416" s="806" t="s">
        <v>2487</v>
      </c>
      <c r="B1416" s="806" t="s">
        <v>286</v>
      </c>
      <c r="C1416" s="1401" t="s">
        <v>281</v>
      </c>
      <c r="D1416" s="1402"/>
      <c r="E1416" s="804">
        <v>42273000</v>
      </c>
      <c r="F1416" s="804">
        <v>0</v>
      </c>
      <c r="G1416" s="804">
        <v>0</v>
      </c>
      <c r="H1416" s="804">
        <v>42273000</v>
      </c>
      <c r="I1416" s="805">
        <v>0</v>
      </c>
    </row>
    <row r="1417" spans="1:9">
      <c r="A1417" s="806" t="s">
        <v>2487</v>
      </c>
      <c r="B1417" s="806" t="s">
        <v>286</v>
      </c>
      <c r="C1417" s="806" t="s">
        <v>281</v>
      </c>
      <c r="D1417" s="807" t="s">
        <v>980</v>
      </c>
      <c r="E1417" s="804">
        <v>42273000</v>
      </c>
      <c r="F1417" s="804">
        <v>0</v>
      </c>
      <c r="G1417" s="804">
        <v>0</v>
      </c>
      <c r="H1417" s="804">
        <v>42273000</v>
      </c>
      <c r="I1417" s="805">
        <v>0</v>
      </c>
    </row>
    <row r="1418" spans="1:9">
      <c r="A1418" s="806" t="s">
        <v>2487</v>
      </c>
      <c r="B1418" s="806" t="s">
        <v>286</v>
      </c>
      <c r="C1418" s="1401" t="s">
        <v>445</v>
      </c>
      <c r="D1418" s="1402"/>
      <c r="E1418" s="804">
        <v>2000000</v>
      </c>
      <c r="F1418" s="804">
        <v>0</v>
      </c>
      <c r="G1418" s="804">
        <v>0</v>
      </c>
      <c r="H1418" s="804">
        <v>2000000</v>
      </c>
      <c r="I1418" s="805">
        <v>0</v>
      </c>
    </row>
    <row r="1419" spans="1:9">
      <c r="A1419" s="806" t="s">
        <v>2487</v>
      </c>
      <c r="B1419" s="806" t="s">
        <v>286</v>
      </c>
      <c r="C1419" s="806" t="s">
        <v>445</v>
      </c>
      <c r="D1419" s="807" t="s">
        <v>746</v>
      </c>
      <c r="E1419" s="804">
        <v>2000000</v>
      </c>
      <c r="F1419" s="804">
        <v>0</v>
      </c>
      <c r="G1419" s="804">
        <v>0</v>
      </c>
      <c r="H1419" s="804">
        <v>2000000</v>
      </c>
      <c r="I1419" s="805">
        <v>0</v>
      </c>
    </row>
    <row r="1420" spans="1:9">
      <c r="A1420" s="806" t="s">
        <v>2487</v>
      </c>
      <c r="B1420" s="806" t="s">
        <v>286</v>
      </c>
      <c r="C1420" s="1401" t="s">
        <v>238</v>
      </c>
      <c r="D1420" s="1402"/>
      <c r="E1420" s="804">
        <v>16800</v>
      </c>
      <c r="F1420" s="804">
        <v>16800</v>
      </c>
      <c r="G1420" s="804">
        <v>0</v>
      </c>
      <c r="H1420" s="804">
        <v>0</v>
      </c>
      <c r="I1420" s="805">
        <v>0</v>
      </c>
    </row>
    <row r="1421" spans="1:9">
      <c r="A1421" s="806" t="s">
        <v>2487</v>
      </c>
      <c r="B1421" s="806" t="s">
        <v>286</v>
      </c>
      <c r="C1421" s="806" t="s">
        <v>238</v>
      </c>
      <c r="D1421" s="807" t="s">
        <v>357</v>
      </c>
      <c r="E1421" s="804">
        <v>16800</v>
      </c>
      <c r="F1421" s="804">
        <v>16800</v>
      </c>
      <c r="G1421" s="804">
        <v>0</v>
      </c>
      <c r="H1421" s="804">
        <v>0</v>
      </c>
      <c r="I1421" s="805">
        <v>0</v>
      </c>
    </row>
    <row r="1422" spans="1:9">
      <c r="A1422" s="806" t="s">
        <v>2487</v>
      </c>
      <c r="B1422" s="806" t="s">
        <v>286</v>
      </c>
      <c r="C1422" s="1401" t="s">
        <v>436</v>
      </c>
      <c r="D1422" s="1402"/>
      <c r="E1422" s="804">
        <v>886042</v>
      </c>
      <c r="F1422" s="804">
        <v>0</v>
      </c>
      <c r="G1422" s="804">
        <v>0</v>
      </c>
      <c r="H1422" s="804">
        <v>886042</v>
      </c>
      <c r="I1422" s="805">
        <v>0</v>
      </c>
    </row>
    <row r="1423" spans="1:9">
      <c r="A1423" s="806" t="s">
        <v>2487</v>
      </c>
      <c r="B1423" s="806" t="s">
        <v>286</v>
      </c>
      <c r="C1423" s="806" t="s">
        <v>436</v>
      </c>
      <c r="D1423" s="807" t="s">
        <v>748</v>
      </c>
      <c r="E1423" s="804">
        <v>251042</v>
      </c>
      <c r="F1423" s="804">
        <v>0</v>
      </c>
      <c r="G1423" s="804">
        <v>0</v>
      </c>
      <c r="H1423" s="804">
        <v>251042</v>
      </c>
      <c r="I1423" s="805">
        <v>0</v>
      </c>
    </row>
    <row r="1424" spans="1:9">
      <c r="A1424" s="806" t="s">
        <v>2487</v>
      </c>
      <c r="B1424" s="806" t="s">
        <v>286</v>
      </c>
      <c r="C1424" s="806" t="s">
        <v>436</v>
      </c>
      <c r="D1424" s="807" t="s">
        <v>735</v>
      </c>
      <c r="E1424" s="804">
        <v>635000</v>
      </c>
      <c r="F1424" s="804">
        <v>0</v>
      </c>
      <c r="G1424" s="804">
        <v>0</v>
      </c>
      <c r="H1424" s="804">
        <v>635000</v>
      </c>
      <c r="I1424" s="805">
        <v>0</v>
      </c>
    </row>
    <row r="1425" spans="1:9">
      <c r="A1425" s="806" t="s">
        <v>2487</v>
      </c>
      <c r="B1425" s="1401" t="s">
        <v>291</v>
      </c>
      <c r="C1425" s="1402"/>
      <c r="D1425" s="1402"/>
      <c r="E1425" s="804">
        <v>75006900</v>
      </c>
      <c r="F1425" s="804">
        <v>0</v>
      </c>
      <c r="G1425" s="804">
        <v>0</v>
      </c>
      <c r="H1425" s="804">
        <v>75006900</v>
      </c>
      <c r="I1425" s="805">
        <v>0</v>
      </c>
    </row>
    <row r="1426" spans="1:9">
      <c r="A1426" s="806" t="s">
        <v>2487</v>
      </c>
      <c r="B1426" s="806" t="s">
        <v>291</v>
      </c>
      <c r="C1426" s="1401" t="s">
        <v>436</v>
      </c>
      <c r="D1426" s="1402"/>
      <c r="E1426" s="804">
        <v>75006900</v>
      </c>
      <c r="F1426" s="804">
        <v>0</v>
      </c>
      <c r="G1426" s="804">
        <v>0</v>
      </c>
      <c r="H1426" s="804">
        <v>75006900</v>
      </c>
      <c r="I1426" s="805">
        <v>0</v>
      </c>
    </row>
    <row r="1427" spans="1:9">
      <c r="A1427" s="806" t="s">
        <v>2487</v>
      </c>
      <c r="B1427" s="806" t="s">
        <v>291</v>
      </c>
      <c r="C1427" s="806" t="s">
        <v>436</v>
      </c>
      <c r="D1427" s="807" t="s">
        <v>39</v>
      </c>
      <c r="E1427" s="804">
        <v>75006900</v>
      </c>
      <c r="F1427" s="804">
        <v>0</v>
      </c>
      <c r="G1427" s="804">
        <v>0</v>
      </c>
      <c r="H1427" s="804">
        <v>75006900</v>
      </c>
      <c r="I1427" s="805">
        <v>0</v>
      </c>
    </row>
    <row r="1428" spans="1:9">
      <c r="A1428" s="806" t="s">
        <v>2487</v>
      </c>
      <c r="B1428" s="1401" t="s">
        <v>402</v>
      </c>
      <c r="C1428" s="1402"/>
      <c r="D1428" s="1402"/>
      <c r="E1428" s="804">
        <v>404</v>
      </c>
      <c r="F1428" s="804">
        <v>350</v>
      </c>
      <c r="G1428" s="804">
        <v>0</v>
      </c>
      <c r="H1428" s="804">
        <v>54</v>
      </c>
      <c r="I1428" s="805">
        <v>0</v>
      </c>
    </row>
    <row r="1429" spans="1:9">
      <c r="A1429" s="806" t="s">
        <v>2487</v>
      </c>
      <c r="B1429" s="806" t="s">
        <v>402</v>
      </c>
      <c r="C1429" s="1401" t="s">
        <v>238</v>
      </c>
      <c r="D1429" s="1402"/>
      <c r="E1429" s="804">
        <v>350</v>
      </c>
      <c r="F1429" s="804">
        <v>350</v>
      </c>
      <c r="G1429" s="804">
        <v>0</v>
      </c>
      <c r="H1429" s="804">
        <v>0</v>
      </c>
      <c r="I1429" s="805">
        <v>0</v>
      </c>
    </row>
    <row r="1430" spans="1:9">
      <c r="A1430" s="806" t="s">
        <v>2487</v>
      </c>
      <c r="B1430" s="806" t="s">
        <v>402</v>
      </c>
      <c r="C1430" s="806" t="s">
        <v>238</v>
      </c>
      <c r="D1430" s="807" t="s">
        <v>357</v>
      </c>
      <c r="E1430" s="804">
        <v>350</v>
      </c>
      <c r="F1430" s="804">
        <v>350</v>
      </c>
      <c r="G1430" s="804">
        <v>0</v>
      </c>
      <c r="H1430" s="804">
        <v>0</v>
      </c>
      <c r="I1430" s="805">
        <v>0</v>
      </c>
    </row>
    <row r="1431" spans="1:9">
      <c r="A1431" s="806" t="s">
        <v>2487</v>
      </c>
      <c r="B1431" s="806" t="s">
        <v>402</v>
      </c>
      <c r="C1431" s="1401" t="s">
        <v>436</v>
      </c>
      <c r="D1431" s="1402"/>
      <c r="E1431" s="804">
        <v>54</v>
      </c>
      <c r="F1431" s="804">
        <v>0</v>
      </c>
      <c r="G1431" s="804">
        <v>0</v>
      </c>
      <c r="H1431" s="804">
        <v>54</v>
      </c>
      <c r="I1431" s="805">
        <v>0</v>
      </c>
    </row>
    <row r="1432" spans="1:9">
      <c r="A1432" s="806" t="s">
        <v>2487</v>
      </c>
      <c r="B1432" s="806" t="s">
        <v>402</v>
      </c>
      <c r="C1432" s="806" t="s">
        <v>436</v>
      </c>
      <c r="D1432" s="807" t="s">
        <v>748</v>
      </c>
      <c r="E1432" s="804">
        <v>54</v>
      </c>
      <c r="F1432" s="804">
        <v>0</v>
      </c>
      <c r="G1432" s="804">
        <v>0</v>
      </c>
      <c r="H1432" s="804">
        <v>54</v>
      </c>
      <c r="I1432" s="805">
        <v>0</v>
      </c>
    </row>
    <row r="1433" spans="1:9">
      <c r="A1433" s="806" t="s">
        <v>2487</v>
      </c>
      <c r="B1433" s="1401" t="s">
        <v>179</v>
      </c>
      <c r="C1433" s="1402"/>
      <c r="D1433" s="1402"/>
      <c r="E1433" s="804">
        <v>148273000</v>
      </c>
      <c r="F1433" s="804">
        <v>0</v>
      </c>
      <c r="G1433" s="804">
        <v>0</v>
      </c>
      <c r="H1433" s="804">
        <v>148273000</v>
      </c>
      <c r="I1433" s="805">
        <v>0</v>
      </c>
    </row>
    <row r="1434" spans="1:9">
      <c r="A1434" s="806" t="s">
        <v>2487</v>
      </c>
      <c r="B1434" s="806" t="s">
        <v>179</v>
      </c>
      <c r="C1434" s="1401" t="s">
        <v>433</v>
      </c>
      <c r="D1434" s="1402"/>
      <c r="E1434" s="804">
        <v>125318000</v>
      </c>
      <c r="F1434" s="804">
        <v>0</v>
      </c>
      <c r="G1434" s="804">
        <v>0</v>
      </c>
      <c r="H1434" s="804">
        <v>125318000</v>
      </c>
      <c r="I1434" s="805">
        <v>0</v>
      </c>
    </row>
    <row r="1435" spans="1:9">
      <c r="A1435" s="806" t="s">
        <v>2487</v>
      </c>
      <c r="B1435" s="806" t="s">
        <v>179</v>
      </c>
      <c r="C1435" s="806" t="s">
        <v>433</v>
      </c>
      <c r="D1435" s="807" t="s">
        <v>985</v>
      </c>
      <c r="E1435" s="804">
        <v>125318000</v>
      </c>
      <c r="F1435" s="804">
        <v>0</v>
      </c>
      <c r="G1435" s="804">
        <v>0</v>
      </c>
      <c r="H1435" s="804">
        <v>125318000</v>
      </c>
      <c r="I1435" s="805">
        <v>0</v>
      </c>
    </row>
    <row r="1436" spans="1:9">
      <c r="A1436" s="806" t="s">
        <v>2487</v>
      </c>
      <c r="B1436" s="806" t="s">
        <v>179</v>
      </c>
      <c r="C1436" s="1401" t="s">
        <v>443</v>
      </c>
      <c r="D1436" s="1402"/>
      <c r="E1436" s="804">
        <v>22950000</v>
      </c>
      <c r="F1436" s="804">
        <v>0</v>
      </c>
      <c r="G1436" s="804">
        <v>0</v>
      </c>
      <c r="H1436" s="804">
        <v>22950000</v>
      </c>
      <c r="I1436" s="805">
        <v>0</v>
      </c>
    </row>
    <row r="1437" spans="1:9">
      <c r="A1437" s="806" t="s">
        <v>2487</v>
      </c>
      <c r="B1437" s="806" t="s">
        <v>179</v>
      </c>
      <c r="C1437" s="806" t="s">
        <v>443</v>
      </c>
      <c r="D1437" s="807" t="s">
        <v>989</v>
      </c>
      <c r="E1437" s="804">
        <v>22950000</v>
      </c>
      <c r="F1437" s="804">
        <v>0</v>
      </c>
      <c r="G1437" s="804">
        <v>0</v>
      </c>
      <c r="H1437" s="804">
        <v>22950000</v>
      </c>
      <c r="I1437" s="805">
        <v>0</v>
      </c>
    </row>
    <row r="1438" spans="1:9">
      <c r="A1438" s="806" t="s">
        <v>2487</v>
      </c>
      <c r="B1438" s="806" t="s">
        <v>179</v>
      </c>
      <c r="C1438" s="1401" t="s">
        <v>436</v>
      </c>
      <c r="D1438" s="1402"/>
      <c r="E1438" s="804">
        <v>5000</v>
      </c>
      <c r="F1438" s="804">
        <v>0</v>
      </c>
      <c r="G1438" s="804">
        <v>0</v>
      </c>
      <c r="H1438" s="804">
        <v>5000</v>
      </c>
      <c r="I1438" s="805">
        <v>0</v>
      </c>
    </row>
    <row r="1439" spans="1:9">
      <c r="A1439" s="806" t="s">
        <v>2487</v>
      </c>
      <c r="B1439" s="806" t="s">
        <v>179</v>
      </c>
      <c r="C1439" s="806" t="s">
        <v>436</v>
      </c>
      <c r="D1439" s="807" t="s">
        <v>735</v>
      </c>
      <c r="E1439" s="804">
        <v>5000</v>
      </c>
      <c r="F1439" s="804">
        <v>0</v>
      </c>
      <c r="G1439" s="804">
        <v>0</v>
      </c>
      <c r="H1439" s="804">
        <v>5000</v>
      </c>
      <c r="I1439" s="805">
        <v>0</v>
      </c>
    </row>
    <row r="1440" spans="1:9">
      <c r="A1440" s="806" t="s">
        <v>2487</v>
      </c>
      <c r="B1440" s="1401" t="s">
        <v>184</v>
      </c>
      <c r="C1440" s="1402"/>
      <c r="D1440" s="1402"/>
      <c r="E1440" s="804">
        <v>11500000</v>
      </c>
      <c r="F1440" s="804">
        <v>0</v>
      </c>
      <c r="G1440" s="804">
        <v>0</v>
      </c>
      <c r="H1440" s="804">
        <v>11500000</v>
      </c>
      <c r="I1440" s="805">
        <v>0</v>
      </c>
    </row>
    <row r="1441" spans="1:9">
      <c r="A1441" s="806" t="s">
        <v>2487</v>
      </c>
      <c r="B1441" s="806" t="s">
        <v>184</v>
      </c>
      <c r="C1441" s="1401" t="s">
        <v>741</v>
      </c>
      <c r="D1441" s="1402"/>
      <c r="E1441" s="804">
        <v>11500000</v>
      </c>
      <c r="F1441" s="804">
        <v>0</v>
      </c>
      <c r="G1441" s="804">
        <v>0</v>
      </c>
      <c r="H1441" s="804">
        <v>11500000</v>
      </c>
      <c r="I1441" s="805">
        <v>0</v>
      </c>
    </row>
    <row r="1442" spans="1:9">
      <c r="A1442" s="806" t="s">
        <v>2487</v>
      </c>
      <c r="B1442" s="806" t="s">
        <v>184</v>
      </c>
      <c r="C1442" s="806" t="s">
        <v>741</v>
      </c>
      <c r="D1442" s="807" t="s">
        <v>990</v>
      </c>
      <c r="E1442" s="804">
        <v>11500000</v>
      </c>
      <c r="F1442" s="804">
        <v>0</v>
      </c>
      <c r="G1442" s="804">
        <v>0</v>
      </c>
      <c r="H1442" s="804">
        <v>11500000</v>
      </c>
      <c r="I1442" s="805">
        <v>0</v>
      </c>
    </row>
    <row r="1443" spans="1:9">
      <c r="A1443" s="806" t="s">
        <v>2487</v>
      </c>
      <c r="B1443" s="1401" t="s">
        <v>188</v>
      </c>
      <c r="C1443" s="1402"/>
      <c r="D1443" s="1402"/>
      <c r="E1443" s="804">
        <v>608530323</v>
      </c>
      <c r="F1443" s="804">
        <v>0</v>
      </c>
      <c r="G1443" s="804">
        <v>0</v>
      </c>
      <c r="H1443" s="804">
        <v>608530323</v>
      </c>
      <c r="I1443" s="805">
        <v>0</v>
      </c>
    </row>
    <row r="1444" spans="1:9">
      <c r="A1444" s="806" t="s">
        <v>2487</v>
      </c>
      <c r="B1444" s="806" t="s">
        <v>188</v>
      </c>
      <c r="C1444" s="1401" t="s">
        <v>238</v>
      </c>
      <c r="D1444" s="1402"/>
      <c r="E1444" s="804">
        <v>12090400</v>
      </c>
      <c r="F1444" s="804">
        <v>0</v>
      </c>
      <c r="G1444" s="804">
        <v>0</v>
      </c>
      <c r="H1444" s="804">
        <v>12090400</v>
      </c>
      <c r="I1444" s="805">
        <v>0</v>
      </c>
    </row>
    <row r="1445" spans="1:9">
      <c r="A1445" s="806" t="s">
        <v>2487</v>
      </c>
      <c r="B1445" s="806" t="s">
        <v>188</v>
      </c>
      <c r="C1445" s="806" t="s">
        <v>238</v>
      </c>
      <c r="D1445" s="807" t="s">
        <v>241</v>
      </c>
      <c r="E1445" s="804">
        <v>12090400</v>
      </c>
      <c r="F1445" s="804">
        <v>0</v>
      </c>
      <c r="G1445" s="804">
        <v>0</v>
      </c>
      <c r="H1445" s="804">
        <v>12090400</v>
      </c>
      <c r="I1445" s="805">
        <v>0</v>
      </c>
    </row>
    <row r="1446" spans="1:9">
      <c r="A1446" s="806" t="s">
        <v>2487</v>
      </c>
      <c r="B1446" s="806" t="s">
        <v>188</v>
      </c>
      <c r="C1446" s="1401" t="s">
        <v>436</v>
      </c>
      <c r="D1446" s="1402"/>
      <c r="E1446" s="804">
        <v>596439923</v>
      </c>
      <c r="F1446" s="804">
        <v>0</v>
      </c>
      <c r="G1446" s="804">
        <v>0</v>
      </c>
      <c r="H1446" s="804">
        <v>596439923</v>
      </c>
      <c r="I1446" s="805">
        <v>0</v>
      </c>
    </row>
    <row r="1447" spans="1:9">
      <c r="A1447" s="806" t="s">
        <v>2487</v>
      </c>
      <c r="B1447" s="806" t="s">
        <v>188</v>
      </c>
      <c r="C1447" s="806" t="s">
        <v>436</v>
      </c>
      <c r="D1447" s="807" t="s">
        <v>39</v>
      </c>
      <c r="E1447" s="804">
        <v>596439923</v>
      </c>
      <c r="F1447" s="804">
        <v>0</v>
      </c>
      <c r="G1447" s="804">
        <v>0</v>
      </c>
      <c r="H1447" s="804">
        <v>596439923</v>
      </c>
      <c r="I1447" s="805">
        <v>0</v>
      </c>
    </row>
    <row r="1448" spans="1:9">
      <c r="A1448" s="806" t="s">
        <v>2487</v>
      </c>
      <c r="B1448" s="1401" t="s">
        <v>190</v>
      </c>
      <c r="C1448" s="1402"/>
      <c r="D1448" s="1402"/>
      <c r="E1448" s="804">
        <v>51522400</v>
      </c>
      <c r="F1448" s="804">
        <v>0</v>
      </c>
      <c r="G1448" s="804">
        <v>0</v>
      </c>
      <c r="H1448" s="804">
        <v>51522400</v>
      </c>
      <c r="I1448" s="805">
        <v>0</v>
      </c>
    </row>
    <row r="1449" spans="1:9">
      <c r="A1449" s="806" t="s">
        <v>2487</v>
      </c>
      <c r="B1449" s="806" t="s">
        <v>190</v>
      </c>
      <c r="C1449" s="1401" t="s">
        <v>258</v>
      </c>
      <c r="D1449" s="1402"/>
      <c r="E1449" s="804">
        <v>26455000</v>
      </c>
      <c r="F1449" s="804">
        <v>0</v>
      </c>
      <c r="G1449" s="804">
        <v>0</v>
      </c>
      <c r="H1449" s="804">
        <v>26455000</v>
      </c>
      <c r="I1449" s="805">
        <v>0</v>
      </c>
    </row>
    <row r="1450" spans="1:9">
      <c r="A1450" s="806" t="s">
        <v>2487</v>
      </c>
      <c r="B1450" s="806" t="s">
        <v>190</v>
      </c>
      <c r="C1450" s="806" t="s">
        <v>258</v>
      </c>
      <c r="D1450" s="807" t="s">
        <v>423</v>
      </c>
      <c r="E1450" s="804">
        <v>26455000</v>
      </c>
      <c r="F1450" s="804">
        <v>0</v>
      </c>
      <c r="G1450" s="804">
        <v>0</v>
      </c>
      <c r="H1450" s="804">
        <v>26455000</v>
      </c>
      <c r="I1450" s="805">
        <v>0</v>
      </c>
    </row>
    <row r="1451" spans="1:9">
      <c r="A1451" s="806" t="s">
        <v>2487</v>
      </c>
      <c r="B1451" s="806" t="s">
        <v>190</v>
      </c>
      <c r="C1451" s="1401" t="s">
        <v>430</v>
      </c>
      <c r="D1451" s="1402"/>
      <c r="E1451" s="804">
        <v>23750000</v>
      </c>
      <c r="F1451" s="804">
        <v>0</v>
      </c>
      <c r="G1451" s="804">
        <v>0</v>
      </c>
      <c r="H1451" s="804">
        <v>23750000</v>
      </c>
      <c r="I1451" s="805">
        <v>0</v>
      </c>
    </row>
    <row r="1452" spans="1:9">
      <c r="A1452" s="806" t="s">
        <v>2487</v>
      </c>
      <c r="B1452" s="806" t="s">
        <v>190</v>
      </c>
      <c r="C1452" s="806" t="s">
        <v>430</v>
      </c>
      <c r="D1452" s="807" t="s">
        <v>432</v>
      </c>
      <c r="E1452" s="804">
        <v>23750000</v>
      </c>
      <c r="F1452" s="804">
        <v>0</v>
      </c>
      <c r="G1452" s="804">
        <v>0</v>
      </c>
      <c r="H1452" s="804">
        <v>23750000</v>
      </c>
      <c r="I1452" s="805">
        <v>0</v>
      </c>
    </row>
    <row r="1453" spans="1:9">
      <c r="A1453" s="806" t="s">
        <v>2487</v>
      </c>
      <c r="B1453" s="806" t="s">
        <v>190</v>
      </c>
      <c r="C1453" s="1401" t="s">
        <v>445</v>
      </c>
      <c r="D1453" s="1402"/>
      <c r="E1453" s="804">
        <v>1000000</v>
      </c>
      <c r="F1453" s="804">
        <v>0</v>
      </c>
      <c r="G1453" s="804">
        <v>0</v>
      </c>
      <c r="H1453" s="804">
        <v>1000000</v>
      </c>
      <c r="I1453" s="805">
        <v>0</v>
      </c>
    </row>
    <row r="1454" spans="1:9">
      <c r="A1454" s="806" t="s">
        <v>2487</v>
      </c>
      <c r="B1454" s="806" t="s">
        <v>190</v>
      </c>
      <c r="C1454" s="806" t="s">
        <v>445</v>
      </c>
      <c r="D1454" s="807" t="s">
        <v>746</v>
      </c>
      <c r="E1454" s="804">
        <v>1000000</v>
      </c>
      <c r="F1454" s="804">
        <v>0</v>
      </c>
      <c r="G1454" s="804">
        <v>0</v>
      </c>
      <c r="H1454" s="804">
        <v>1000000</v>
      </c>
      <c r="I1454" s="805">
        <v>0</v>
      </c>
    </row>
    <row r="1455" spans="1:9">
      <c r="A1455" s="806" t="s">
        <v>2487</v>
      </c>
      <c r="B1455" s="806" t="s">
        <v>190</v>
      </c>
      <c r="C1455" s="1401" t="s">
        <v>436</v>
      </c>
      <c r="D1455" s="1402"/>
      <c r="E1455" s="804">
        <v>317400</v>
      </c>
      <c r="F1455" s="804">
        <v>0</v>
      </c>
      <c r="G1455" s="804">
        <v>0</v>
      </c>
      <c r="H1455" s="804">
        <v>317400</v>
      </c>
      <c r="I1455" s="805">
        <v>0</v>
      </c>
    </row>
    <row r="1456" spans="1:9">
      <c r="A1456" s="806" t="s">
        <v>2487</v>
      </c>
      <c r="B1456" s="806" t="s">
        <v>190</v>
      </c>
      <c r="C1456" s="806" t="s">
        <v>436</v>
      </c>
      <c r="D1456" s="807" t="s">
        <v>748</v>
      </c>
      <c r="E1456" s="804">
        <v>317400</v>
      </c>
      <c r="F1456" s="804">
        <v>0</v>
      </c>
      <c r="G1456" s="804">
        <v>0</v>
      </c>
      <c r="H1456" s="804">
        <v>317400</v>
      </c>
      <c r="I1456" s="805">
        <v>0</v>
      </c>
    </row>
    <row r="1457" spans="1:9">
      <c r="A1457" s="806" t="s">
        <v>2487</v>
      </c>
      <c r="B1457" s="1401" t="s">
        <v>192</v>
      </c>
      <c r="C1457" s="1402"/>
      <c r="D1457" s="1402"/>
      <c r="E1457" s="804">
        <v>23151180</v>
      </c>
      <c r="F1457" s="804">
        <v>0</v>
      </c>
      <c r="G1457" s="804">
        <v>0</v>
      </c>
      <c r="H1457" s="804">
        <v>23151180</v>
      </c>
      <c r="I1457" s="805">
        <v>0</v>
      </c>
    </row>
    <row r="1458" spans="1:9">
      <c r="A1458" s="806" t="s">
        <v>2487</v>
      </c>
      <c r="B1458" s="806" t="s">
        <v>192</v>
      </c>
      <c r="C1458" s="1401" t="s">
        <v>436</v>
      </c>
      <c r="D1458" s="1402"/>
      <c r="E1458" s="804">
        <v>23151180</v>
      </c>
      <c r="F1458" s="804">
        <v>0</v>
      </c>
      <c r="G1458" s="804">
        <v>0</v>
      </c>
      <c r="H1458" s="804">
        <v>23151180</v>
      </c>
      <c r="I1458" s="805">
        <v>0</v>
      </c>
    </row>
    <row r="1459" spans="1:9">
      <c r="A1459" s="806" t="s">
        <v>2487</v>
      </c>
      <c r="B1459" s="806" t="s">
        <v>192</v>
      </c>
      <c r="C1459" s="806" t="s">
        <v>436</v>
      </c>
      <c r="D1459" s="807" t="s">
        <v>39</v>
      </c>
      <c r="E1459" s="804">
        <v>23151180</v>
      </c>
      <c r="F1459" s="804">
        <v>0</v>
      </c>
      <c r="G1459" s="804">
        <v>0</v>
      </c>
      <c r="H1459" s="804">
        <v>23151180</v>
      </c>
      <c r="I1459" s="805">
        <v>0</v>
      </c>
    </row>
    <row r="1460" spans="1:9">
      <c r="A1460" s="806" t="s">
        <v>2487</v>
      </c>
      <c r="B1460" s="1401" t="s">
        <v>502</v>
      </c>
      <c r="C1460" s="1402"/>
      <c r="D1460" s="1402"/>
      <c r="E1460" s="804">
        <v>182561844097</v>
      </c>
      <c r="F1460" s="804">
        <v>97836827965</v>
      </c>
      <c r="G1460" s="804">
        <v>1268892222</v>
      </c>
      <c r="H1460" s="804">
        <v>82178937464</v>
      </c>
      <c r="I1460" s="805">
        <v>1277186446</v>
      </c>
    </row>
    <row r="1461" spans="1:9">
      <c r="A1461" s="806" t="s">
        <v>2487</v>
      </c>
      <c r="B1461" s="806" t="s">
        <v>502</v>
      </c>
      <c r="C1461" s="1401" t="s">
        <v>438</v>
      </c>
      <c r="D1461" s="1402"/>
      <c r="E1461" s="804">
        <v>5933158</v>
      </c>
      <c r="F1461" s="804">
        <v>0</v>
      </c>
      <c r="G1461" s="804">
        <v>0</v>
      </c>
      <c r="H1461" s="804">
        <v>5933158</v>
      </c>
      <c r="I1461" s="805">
        <v>0</v>
      </c>
    </row>
    <row r="1462" spans="1:9">
      <c r="A1462" s="806" t="s">
        <v>2487</v>
      </c>
      <c r="B1462" s="806" t="s">
        <v>502</v>
      </c>
      <c r="C1462" s="806" t="s">
        <v>438</v>
      </c>
      <c r="D1462" s="807" t="s">
        <v>439</v>
      </c>
      <c r="E1462" s="804">
        <v>5933158</v>
      </c>
      <c r="F1462" s="804">
        <v>0</v>
      </c>
      <c r="G1462" s="804">
        <v>0</v>
      </c>
      <c r="H1462" s="804">
        <v>5933158</v>
      </c>
      <c r="I1462" s="805">
        <v>0</v>
      </c>
    </row>
    <row r="1463" spans="1:9">
      <c r="A1463" s="806" t="s">
        <v>2487</v>
      </c>
      <c r="B1463" s="806" t="s">
        <v>502</v>
      </c>
      <c r="C1463" s="1401" t="s">
        <v>258</v>
      </c>
      <c r="D1463" s="1402"/>
      <c r="E1463" s="804">
        <v>1588930792</v>
      </c>
      <c r="F1463" s="804">
        <v>0</v>
      </c>
      <c r="G1463" s="804">
        <v>0</v>
      </c>
      <c r="H1463" s="804">
        <v>1588930792</v>
      </c>
      <c r="I1463" s="805">
        <v>0</v>
      </c>
    </row>
    <row r="1464" spans="1:9">
      <c r="A1464" s="806" t="s">
        <v>2487</v>
      </c>
      <c r="B1464" s="806" t="s">
        <v>502</v>
      </c>
      <c r="C1464" s="806" t="s">
        <v>258</v>
      </c>
      <c r="D1464" s="807" t="s">
        <v>423</v>
      </c>
      <c r="E1464" s="804">
        <v>1356343452</v>
      </c>
      <c r="F1464" s="804">
        <v>0</v>
      </c>
      <c r="G1464" s="804">
        <v>0</v>
      </c>
      <c r="H1464" s="804">
        <v>1356343452</v>
      </c>
      <c r="I1464" s="805">
        <v>0</v>
      </c>
    </row>
    <row r="1465" spans="1:9">
      <c r="A1465" s="806" t="s">
        <v>2487</v>
      </c>
      <c r="B1465" s="806" t="s">
        <v>502</v>
      </c>
      <c r="C1465" s="806" t="s">
        <v>258</v>
      </c>
      <c r="D1465" s="807" t="s">
        <v>992</v>
      </c>
      <c r="E1465" s="804">
        <v>232587340</v>
      </c>
      <c r="F1465" s="804">
        <v>0</v>
      </c>
      <c r="G1465" s="804">
        <v>0</v>
      </c>
      <c r="H1465" s="804">
        <v>232587340</v>
      </c>
      <c r="I1465" s="805">
        <v>0</v>
      </c>
    </row>
    <row r="1466" spans="1:9">
      <c r="A1466" s="806" t="s">
        <v>2487</v>
      </c>
      <c r="B1466" s="806" t="s">
        <v>502</v>
      </c>
      <c r="C1466" s="1401" t="s">
        <v>256</v>
      </c>
      <c r="D1466" s="1402"/>
      <c r="E1466" s="804">
        <v>687206006</v>
      </c>
      <c r="F1466" s="804">
        <v>0</v>
      </c>
      <c r="G1466" s="804">
        <v>0</v>
      </c>
      <c r="H1466" s="804">
        <v>343603001</v>
      </c>
      <c r="I1466" s="805">
        <v>343603005</v>
      </c>
    </row>
    <row r="1467" spans="1:9">
      <c r="A1467" s="806" t="s">
        <v>2487</v>
      </c>
      <c r="B1467" s="806" t="s">
        <v>502</v>
      </c>
      <c r="C1467" s="806" t="s">
        <v>256</v>
      </c>
      <c r="D1467" s="807" t="s">
        <v>730</v>
      </c>
      <c r="E1467" s="804">
        <v>685519706</v>
      </c>
      <c r="F1467" s="804">
        <v>0</v>
      </c>
      <c r="G1467" s="804">
        <v>0</v>
      </c>
      <c r="H1467" s="804">
        <v>342759851</v>
      </c>
      <c r="I1467" s="805">
        <v>342759855</v>
      </c>
    </row>
    <row r="1468" spans="1:9">
      <c r="A1468" s="806" t="s">
        <v>2487</v>
      </c>
      <c r="B1468" s="806" t="s">
        <v>502</v>
      </c>
      <c r="C1468" s="806" t="s">
        <v>256</v>
      </c>
      <c r="D1468" s="807" t="s">
        <v>1571</v>
      </c>
      <c r="E1468" s="804">
        <v>1686300</v>
      </c>
      <c r="F1468" s="804">
        <v>0</v>
      </c>
      <c r="G1468" s="804">
        <v>0</v>
      </c>
      <c r="H1468" s="804">
        <v>843150</v>
      </c>
      <c r="I1468" s="805">
        <v>843150</v>
      </c>
    </row>
    <row r="1469" spans="1:9">
      <c r="A1469" s="806" t="s">
        <v>2487</v>
      </c>
      <c r="B1469" s="806" t="s">
        <v>502</v>
      </c>
      <c r="C1469" s="1401" t="s">
        <v>424</v>
      </c>
      <c r="D1469" s="1402"/>
      <c r="E1469" s="804">
        <v>893573977</v>
      </c>
      <c r="F1469" s="804">
        <v>0</v>
      </c>
      <c r="G1469" s="804">
        <v>0</v>
      </c>
      <c r="H1469" s="804">
        <v>446786988</v>
      </c>
      <c r="I1469" s="805">
        <v>446786989</v>
      </c>
    </row>
    <row r="1470" spans="1:9">
      <c r="A1470" s="806" t="s">
        <v>2487</v>
      </c>
      <c r="B1470" s="806" t="s">
        <v>502</v>
      </c>
      <c r="C1470" s="806" t="s">
        <v>424</v>
      </c>
      <c r="D1470" s="807" t="s">
        <v>426</v>
      </c>
      <c r="E1470" s="804">
        <v>893573977</v>
      </c>
      <c r="F1470" s="804">
        <v>0</v>
      </c>
      <c r="G1470" s="804">
        <v>0</v>
      </c>
      <c r="H1470" s="804">
        <v>446786988</v>
      </c>
      <c r="I1470" s="805">
        <v>446786989</v>
      </c>
    </row>
    <row r="1471" spans="1:9">
      <c r="A1471" s="806" t="s">
        <v>2487</v>
      </c>
      <c r="B1471" s="806" t="s">
        <v>502</v>
      </c>
      <c r="C1471" s="1401" t="s">
        <v>427</v>
      </c>
      <c r="D1471" s="1402"/>
      <c r="E1471" s="804">
        <v>107313674</v>
      </c>
      <c r="F1471" s="804">
        <v>0</v>
      </c>
      <c r="G1471" s="804">
        <v>0</v>
      </c>
      <c r="H1471" s="804">
        <v>32194092</v>
      </c>
      <c r="I1471" s="805">
        <v>75119582</v>
      </c>
    </row>
    <row r="1472" spans="1:9">
      <c r="A1472" s="806" t="s">
        <v>2487</v>
      </c>
      <c r="B1472" s="806" t="s">
        <v>502</v>
      </c>
      <c r="C1472" s="806" t="s">
        <v>427</v>
      </c>
      <c r="D1472" s="807" t="s">
        <v>948</v>
      </c>
      <c r="E1472" s="804">
        <v>1265794</v>
      </c>
      <c r="F1472" s="804">
        <v>0</v>
      </c>
      <c r="G1472" s="804">
        <v>0</v>
      </c>
      <c r="H1472" s="804">
        <v>379737</v>
      </c>
      <c r="I1472" s="805">
        <v>886057</v>
      </c>
    </row>
    <row r="1473" spans="1:9">
      <c r="A1473" s="806" t="s">
        <v>2487</v>
      </c>
      <c r="B1473" s="806" t="s">
        <v>502</v>
      </c>
      <c r="C1473" s="806" t="s">
        <v>427</v>
      </c>
      <c r="D1473" s="807" t="s">
        <v>308</v>
      </c>
      <c r="E1473" s="804">
        <v>13656820</v>
      </c>
      <c r="F1473" s="804">
        <v>0</v>
      </c>
      <c r="G1473" s="804">
        <v>0</v>
      </c>
      <c r="H1473" s="804">
        <v>4097046</v>
      </c>
      <c r="I1473" s="805">
        <v>9559774</v>
      </c>
    </row>
    <row r="1474" spans="1:9">
      <c r="A1474" s="806" t="s">
        <v>2487</v>
      </c>
      <c r="B1474" s="806" t="s">
        <v>502</v>
      </c>
      <c r="C1474" s="806" t="s">
        <v>427</v>
      </c>
      <c r="D1474" s="807" t="s">
        <v>429</v>
      </c>
      <c r="E1474" s="804">
        <v>92391060</v>
      </c>
      <c r="F1474" s="804">
        <v>0</v>
      </c>
      <c r="G1474" s="804">
        <v>0</v>
      </c>
      <c r="H1474" s="804">
        <v>27717309</v>
      </c>
      <c r="I1474" s="805">
        <v>64673751</v>
      </c>
    </row>
    <row r="1475" spans="1:9">
      <c r="A1475" s="806" t="s">
        <v>2487</v>
      </c>
      <c r="B1475" s="806" t="s">
        <v>502</v>
      </c>
      <c r="C1475" s="1401" t="s">
        <v>430</v>
      </c>
      <c r="D1475" s="1402"/>
      <c r="E1475" s="804">
        <v>154914291463</v>
      </c>
      <c r="F1475" s="804">
        <v>77695815765</v>
      </c>
      <c r="G1475" s="804">
        <v>0</v>
      </c>
      <c r="H1475" s="804">
        <v>77218475698</v>
      </c>
      <c r="I1475" s="805">
        <v>0</v>
      </c>
    </row>
    <row r="1476" spans="1:9">
      <c r="A1476" s="806" t="s">
        <v>2487</v>
      </c>
      <c r="B1476" s="806" t="s">
        <v>502</v>
      </c>
      <c r="C1476" s="806" t="s">
        <v>430</v>
      </c>
      <c r="D1476" s="807" t="s">
        <v>432</v>
      </c>
      <c r="E1476" s="804">
        <v>77218475698</v>
      </c>
      <c r="F1476" s="804">
        <v>0</v>
      </c>
      <c r="G1476" s="804">
        <v>0</v>
      </c>
      <c r="H1476" s="804">
        <v>77218475698</v>
      </c>
      <c r="I1476" s="805">
        <v>0</v>
      </c>
    </row>
    <row r="1477" spans="1:9">
      <c r="A1477" s="806" t="s">
        <v>2487</v>
      </c>
      <c r="B1477" s="806" t="s">
        <v>502</v>
      </c>
      <c r="C1477" s="806" t="s">
        <v>430</v>
      </c>
      <c r="D1477" s="807" t="s">
        <v>994</v>
      </c>
      <c r="E1477" s="804">
        <v>77695815765</v>
      </c>
      <c r="F1477" s="804">
        <v>77695815765</v>
      </c>
      <c r="G1477" s="804">
        <v>0</v>
      </c>
      <c r="H1477" s="804">
        <v>0</v>
      </c>
      <c r="I1477" s="805">
        <v>0</v>
      </c>
    </row>
    <row r="1478" spans="1:9">
      <c r="A1478" s="806" t="s">
        <v>2487</v>
      </c>
      <c r="B1478" s="806" t="s">
        <v>502</v>
      </c>
      <c r="C1478" s="1401" t="s">
        <v>996</v>
      </c>
      <c r="D1478" s="1402"/>
      <c r="E1478" s="804">
        <v>12049959818</v>
      </c>
      <c r="F1478" s="804">
        <v>12049959818</v>
      </c>
      <c r="G1478" s="804">
        <v>0</v>
      </c>
      <c r="H1478" s="804">
        <v>0</v>
      </c>
      <c r="I1478" s="805">
        <v>0</v>
      </c>
    </row>
    <row r="1479" spans="1:9">
      <c r="A1479" s="806" t="s">
        <v>2487</v>
      </c>
      <c r="B1479" s="806" t="s">
        <v>502</v>
      </c>
      <c r="C1479" s="806" t="s">
        <v>996</v>
      </c>
      <c r="D1479" s="807" t="s">
        <v>997</v>
      </c>
      <c r="E1479" s="804">
        <v>12049959818</v>
      </c>
      <c r="F1479" s="804">
        <v>12049959818</v>
      </c>
      <c r="G1479" s="804">
        <v>0</v>
      </c>
      <c r="H1479" s="804">
        <v>0</v>
      </c>
      <c r="I1479" s="805">
        <v>0</v>
      </c>
    </row>
    <row r="1480" spans="1:9">
      <c r="A1480" s="806" t="s">
        <v>2487</v>
      </c>
      <c r="B1480" s="806" t="s">
        <v>502</v>
      </c>
      <c r="C1480" s="1401" t="s">
        <v>998</v>
      </c>
      <c r="D1480" s="1402"/>
      <c r="E1480" s="804">
        <v>4263239202</v>
      </c>
      <c r="F1480" s="804">
        <v>4263239202</v>
      </c>
      <c r="G1480" s="804">
        <v>0</v>
      </c>
      <c r="H1480" s="804">
        <v>0</v>
      </c>
      <c r="I1480" s="805">
        <v>0</v>
      </c>
    </row>
    <row r="1481" spans="1:9">
      <c r="A1481" s="806" t="s">
        <v>2487</v>
      </c>
      <c r="B1481" s="806" t="s">
        <v>502</v>
      </c>
      <c r="C1481" s="806" t="s">
        <v>998</v>
      </c>
      <c r="D1481" s="807" t="s">
        <v>999</v>
      </c>
      <c r="E1481" s="804">
        <v>4263239202</v>
      </c>
      <c r="F1481" s="804">
        <v>4263239202</v>
      </c>
      <c r="G1481" s="804">
        <v>0</v>
      </c>
      <c r="H1481" s="804">
        <v>0</v>
      </c>
      <c r="I1481" s="805">
        <v>0</v>
      </c>
    </row>
    <row r="1482" spans="1:9">
      <c r="A1482" s="806" t="s">
        <v>2487</v>
      </c>
      <c r="B1482" s="806" t="s">
        <v>502</v>
      </c>
      <c r="C1482" s="1401" t="s">
        <v>2488</v>
      </c>
      <c r="D1482" s="1402"/>
      <c r="E1482" s="804">
        <v>180479376</v>
      </c>
      <c r="F1482" s="804">
        <v>180479376</v>
      </c>
      <c r="G1482" s="804">
        <v>0</v>
      </c>
      <c r="H1482" s="804">
        <v>0</v>
      </c>
      <c r="I1482" s="805">
        <v>0</v>
      </c>
    </row>
    <row r="1483" spans="1:9">
      <c r="A1483" s="806" t="s">
        <v>2487</v>
      </c>
      <c r="B1483" s="806" t="s">
        <v>502</v>
      </c>
      <c r="C1483" s="806" t="s">
        <v>2488</v>
      </c>
      <c r="D1483" s="807" t="s">
        <v>2489</v>
      </c>
      <c r="E1483" s="804">
        <v>180479376</v>
      </c>
      <c r="F1483" s="804">
        <v>180479376</v>
      </c>
      <c r="G1483" s="804">
        <v>0</v>
      </c>
      <c r="H1483" s="804">
        <v>0</v>
      </c>
      <c r="I1483" s="805">
        <v>0</v>
      </c>
    </row>
    <row r="1484" spans="1:9">
      <c r="A1484" s="806" t="s">
        <v>2487</v>
      </c>
      <c r="B1484" s="806" t="s">
        <v>502</v>
      </c>
      <c r="C1484" s="1401" t="s">
        <v>433</v>
      </c>
      <c r="D1484" s="1402"/>
      <c r="E1484" s="804">
        <v>363284131</v>
      </c>
      <c r="F1484" s="804">
        <v>0</v>
      </c>
      <c r="G1484" s="804">
        <v>0</v>
      </c>
      <c r="H1484" s="804">
        <v>181642065</v>
      </c>
      <c r="I1484" s="805">
        <v>181642066</v>
      </c>
    </row>
    <row r="1485" spans="1:9">
      <c r="A1485" s="806" t="s">
        <v>2487</v>
      </c>
      <c r="B1485" s="806" t="s">
        <v>502</v>
      </c>
      <c r="C1485" s="806" t="s">
        <v>433</v>
      </c>
      <c r="D1485" s="807" t="s">
        <v>434</v>
      </c>
      <c r="E1485" s="804">
        <v>363284131</v>
      </c>
      <c r="F1485" s="804">
        <v>0</v>
      </c>
      <c r="G1485" s="804">
        <v>0</v>
      </c>
      <c r="H1485" s="804">
        <v>181642065</v>
      </c>
      <c r="I1485" s="805">
        <v>181642066</v>
      </c>
    </row>
    <row r="1486" spans="1:9">
      <c r="A1486" s="806" t="s">
        <v>2487</v>
      </c>
      <c r="B1486" s="806" t="s">
        <v>502</v>
      </c>
      <c r="C1486" s="1401" t="s">
        <v>443</v>
      </c>
      <c r="D1486" s="1402"/>
      <c r="E1486" s="804">
        <v>355944521</v>
      </c>
      <c r="F1486" s="804">
        <v>0</v>
      </c>
      <c r="G1486" s="804">
        <v>0</v>
      </c>
      <c r="H1486" s="804">
        <v>129515036</v>
      </c>
      <c r="I1486" s="805">
        <v>226429485</v>
      </c>
    </row>
    <row r="1487" spans="1:9">
      <c r="A1487" s="806" t="s">
        <v>2487</v>
      </c>
      <c r="B1487" s="806" t="s">
        <v>502</v>
      </c>
      <c r="C1487" s="806" t="s">
        <v>443</v>
      </c>
      <c r="D1487" s="807" t="s">
        <v>516</v>
      </c>
      <c r="E1487" s="804">
        <v>324544521</v>
      </c>
      <c r="F1487" s="804">
        <v>0</v>
      </c>
      <c r="G1487" s="804">
        <v>0</v>
      </c>
      <c r="H1487" s="804">
        <v>98115036</v>
      </c>
      <c r="I1487" s="805">
        <v>226429485</v>
      </c>
    </row>
    <row r="1488" spans="1:9">
      <c r="A1488" s="806" t="s">
        <v>2487</v>
      </c>
      <c r="B1488" s="806" t="s">
        <v>502</v>
      </c>
      <c r="C1488" s="806" t="s">
        <v>443</v>
      </c>
      <c r="D1488" s="807" t="s">
        <v>507</v>
      </c>
      <c r="E1488" s="804">
        <v>31400000</v>
      </c>
      <c r="F1488" s="804">
        <v>0</v>
      </c>
      <c r="G1488" s="804">
        <v>0</v>
      </c>
      <c r="H1488" s="804">
        <v>31400000</v>
      </c>
      <c r="I1488" s="805">
        <v>0</v>
      </c>
    </row>
    <row r="1489" spans="1:9">
      <c r="A1489" s="806" t="s">
        <v>2487</v>
      </c>
      <c r="B1489" s="806" t="s">
        <v>502</v>
      </c>
      <c r="C1489" s="1401" t="s">
        <v>445</v>
      </c>
      <c r="D1489" s="1402"/>
      <c r="E1489" s="804">
        <v>316000000</v>
      </c>
      <c r="F1489" s="804">
        <v>0</v>
      </c>
      <c r="G1489" s="804">
        <v>0</v>
      </c>
      <c r="H1489" s="804">
        <v>316000000</v>
      </c>
      <c r="I1489" s="805">
        <v>0</v>
      </c>
    </row>
    <row r="1490" spans="1:9">
      <c r="A1490" s="806" t="s">
        <v>2487</v>
      </c>
      <c r="B1490" s="806" t="s">
        <v>502</v>
      </c>
      <c r="C1490" s="806" t="s">
        <v>445</v>
      </c>
      <c r="D1490" s="807" t="s">
        <v>744</v>
      </c>
      <c r="E1490" s="804">
        <v>30000000</v>
      </c>
      <c r="F1490" s="804">
        <v>0</v>
      </c>
      <c r="G1490" s="804">
        <v>0</v>
      </c>
      <c r="H1490" s="804">
        <v>30000000</v>
      </c>
      <c r="I1490" s="805">
        <v>0</v>
      </c>
    </row>
    <row r="1491" spans="1:9">
      <c r="A1491" s="806" t="s">
        <v>2487</v>
      </c>
      <c r="B1491" s="806" t="s">
        <v>502</v>
      </c>
      <c r="C1491" s="806" t="s">
        <v>445</v>
      </c>
      <c r="D1491" s="807" t="s">
        <v>745</v>
      </c>
      <c r="E1491" s="804">
        <v>230000000</v>
      </c>
      <c r="F1491" s="804">
        <v>0</v>
      </c>
      <c r="G1491" s="804">
        <v>0</v>
      </c>
      <c r="H1491" s="804">
        <v>230000000</v>
      </c>
      <c r="I1491" s="805">
        <v>0</v>
      </c>
    </row>
    <row r="1492" spans="1:9">
      <c r="A1492" s="806" t="s">
        <v>2487</v>
      </c>
      <c r="B1492" s="806" t="s">
        <v>502</v>
      </c>
      <c r="C1492" s="806" t="s">
        <v>445</v>
      </c>
      <c r="D1492" s="807" t="s">
        <v>746</v>
      </c>
      <c r="E1492" s="804">
        <v>56000000</v>
      </c>
      <c r="F1492" s="804">
        <v>0</v>
      </c>
      <c r="G1492" s="804">
        <v>0</v>
      </c>
      <c r="H1492" s="804">
        <v>56000000</v>
      </c>
      <c r="I1492" s="805">
        <v>0</v>
      </c>
    </row>
    <row r="1493" spans="1:9">
      <c r="A1493" s="806" t="s">
        <v>2487</v>
      </c>
      <c r="B1493" s="806" t="s">
        <v>502</v>
      </c>
      <c r="C1493" s="1401" t="s">
        <v>950</v>
      </c>
      <c r="D1493" s="1402"/>
      <c r="E1493" s="804">
        <v>3350000000</v>
      </c>
      <c r="F1493" s="804">
        <v>3350000000</v>
      </c>
      <c r="G1493" s="804">
        <v>0</v>
      </c>
      <c r="H1493" s="804">
        <v>0</v>
      </c>
      <c r="I1493" s="805">
        <v>0</v>
      </c>
    </row>
    <row r="1494" spans="1:9">
      <c r="A1494" s="806" t="s">
        <v>2487</v>
      </c>
      <c r="B1494" s="806" t="s">
        <v>502</v>
      </c>
      <c r="C1494" s="806" t="s">
        <v>950</v>
      </c>
      <c r="D1494" s="807" t="s">
        <v>2476</v>
      </c>
      <c r="E1494" s="804">
        <v>0</v>
      </c>
      <c r="F1494" s="804">
        <v>0</v>
      </c>
      <c r="G1494" s="804">
        <v>0</v>
      </c>
      <c r="H1494" s="804">
        <v>0</v>
      </c>
      <c r="I1494" s="805">
        <v>0</v>
      </c>
    </row>
    <row r="1495" spans="1:9">
      <c r="A1495" s="806" t="s">
        <v>2487</v>
      </c>
      <c r="B1495" s="806" t="s">
        <v>502</v>
      </c>
      <c r="C1495" s="806" t="s">
        <v>950</v>
      </c>
      <c r="D1495" s="807" t="s">
        <v>2050</v>
      </c>
      <c r="E1495" s="804">
        <v>3350000000</v>
      </c>
      <c r="F1495" s="804">
        <v>3350000000</v>
      </c>
      <c r="G1495" s="804">
        <v>0</v>
      </c>
      <c r="H1495" s="804">
        <v>0</v>
      </c>
      <c r="I1495" s="805">
        <v>0</v>
      </c>
    </row>
    <row r="1496" spans="1:9">
      <c r="A1496" s="806" t="s">
        <v>2487</v>
      </c>
      <c r="B1496" s="806" t="s">
        <v>502</v>
      </c>
      <c r="C1496" s="1401" t="s">
        <v>248</v>
      </c>
      <c r="D1496" s="1402"/>
      <c r="E1496" s="804">
        <v>2415971228</v>
      </c>
      <c r="F1496" s="804">
        <v>0</v>
      </c>
      <c r="G1496" s="804">
        <v>1209185056</v>
      </c>
      <c r="H1496" s="804">
        <v>1206786172</v>
      </c>
      <c r="I1496" s="805">
        <v>0</v>
      </c>
    </row>
    <row r="1497" spans="1:9">
      <c r="A1497" s="806" t="s">
        <v>2487</v>
      </c>
      <c r="B1497" s="806" t="s">
        <v>502</v>
      </c>
      <c r="C1497" s="806" t="s">
        <v>248</v>
      </c>
      <c r="D1497" s="807" t="s">
        <v>249</v>
      </c>
      <c r="E1497" s="804">
        <v>2415971228</v>
      </c>
      <c r="F1497" s="804">
        <v>0</v>
      </c>
      <c r="G1497" s="804">
        <v>1209185056</v>
      </c>
      <c r="H1497" s="804">
        <v>1206786172</v>
      </c>
      <c r="I1497" s="805">
        <v>0</v>
      </c>
    </row>
    <row r="1498" spans="1:9">
      <c r="A1498" s="806" t="s">
        <v>2487</v>
      </c>
      <c r="B1498" s="806" t="s">
        <v>502</v>
      </c>
      <c r="C1498" s="1401" t="s">
        <v>238</v>
      </c>
      <c r="D1498" s="1402"/>
      <c r="E1498" s="804">
        <v>228430165</v>
      </c>
      <c r="F1498" s="804">
        <v>198430165</v>
      </c>
      <c r="G1498" s="804">
        <v>0</v>
      </c>
      <c r="H1498" s="804">
        <v>30000000</v>
      </c>
      <c r="I1498" s="805">
        <v>0</v>
      </c>
    </row>
    <row r="1499" spans="1:9">
      <c r="A1499" s="806" t="s">
        <v>2487</v>
      </c>
      <c r="B1499" s="806" t="s">
        <v>502</v>
      </c>
      <c r="C1499" s="806" t="s">
        <v>238</v>
      </c>
      <c r="D1499" s="807" t="s">
        <v>964</v>
      </c>
      <c r="E1499" s="804">
        <v>12492450</v>
      </c>
      <c r="F1499" s="804">
        <v>12492450</v>
      </c>
      <c r="G1499" s="804">
        <v>0</v>
      </c>
      <c r="H1499" s="804">
        <v>0</v>
      </c>
      <c r="I1499" s="805">
        <v>0</v>
      </c>
    </row>
    <row r="1500" spans="1:9">
      <c r="A1500" s="806" t="s">
        <v>2487</v>
      </c>
      <c r="B1500" s="806" t="s">
        <v>502</v>
      </c>
      <c r="C1500" s="806" t="s">
        <v>238</v>
      </c>
      <c r="D1500" s="807" t="s">
        <v>435</v>
      </c>
      <c r="E1500" s="804">
        <v>180165396</v>
      </c>
      <c r="F1500" s="804">
        <v>180165396</v>
      </c>
      <c r="G1500" s="804">
        <v>0</v>
      </c>
      <c r="H1500" s="804">
        <v>0</v>
      </c>
      <c r="I1500" s="805">
        <v>0</v>
      </c>
    </row>
    <row r="1501" spans="1:9">
      <c r="A1501" s="806" t="s">
        <v>2487</v>
      </c>
      <c r="B1501" s="806" t="s">
        <v>502</v>
      </c>
      <c r="C1501" s="806" t="s">
        <v>238</v>
      </c>
      <c r="D1501" s="807" t="s">
        <v>357</v>
      </c>
      <c r="E1501" s="804">
        <v>5772319</v>
      </c>
      <c r="F1501" s="804">
        <v>5772319</v>
      </c>
      <c r="G1501" s="804">
        <v>0</v>
      </c>
      <c r="H1501" s="804">
        <v>0</v>
      </c>
      <c r="I1501" s="805">
        <v>0</v>
      </c>
    </row>
    <row r="1502" spans="1:9">
      <c r="A1502" s="806" t="s">
        <v>2487</v>
      </c>
      <c r="B1502" s="806" t="s">
        <v>502</v>
      </c>
      <c r="C1502" s="806" t="s">
        <v>238</v>
      </c>
      <c r="D1502" s="807" t="s">
        <v>974</v>
      </c>
      <c r="E1502" s="804">
        <v>30000000</v>
      </c>
      <c r="F1502" s="804">
        <v>0</v>
      </c>
      <c r="G1502" s="804">
        <v>0</v>
      </c>
      <c r="H1502" s="804">
        <v>30000000</v>
      </c>
      <c r="I1502" s="805">
        <v>0</v>
      </c>
    </row>
    <row r="1503" spans="1:9">
      <c r="A1503" s="806" t="s">
        <v>2487</v>
      </c>
      <c r="B1503" s="806" t="s">
        <v>502</v>
      </c>
      <c r="C1503" s="1401" t="s">
        <v>436</v>
      </c>
      <c r="D1503" s="1402"/>
      <c r="E1503" s="804">
        <v>841286586</v>
      </c>
      <c r="F1503" s="804">
        <v>98903639</v>
      </c>
      <c r="G1503" s="804">
        <v>59707166</v>
      </c>
      <c r="H1503" s="804">
        <v>679070462</v>
      </c>
      <c r="I1503" s="805">
        <v>3605319</v>
      </c>
    </row>
    <row r="1504" spans="1:9">
      <c r="A1504" s="806" t="s">
        <v>2487</v>
      </c>
      <c r="B1504" s="806" t="s">
        <v>502</v>
      </c>
      <c r="C1504" s="806" t="s">
        <v>436</v>
      </c>
      <c r="D1504" s="807" t="s">
        <v>39</v>
      </c>
      <c r="E1504" s="804">
        <v>67666000</v>
      </c>
      <c r="F1504" s="804">
        <v>0</v>
      </c>
      <c r="G1504" s="804">
        <v>0</v>
      </c>
      <c r="H1504" s="804">
        <v>67666000</v>
      </c>
      <c r="I1504" s="805">
        <v>0</v>
      </c>
    </row>
    <row r="1505" spans="1:9">
      <c r="A1505" s="806" t="s">
        <v>2487</v>
      </c>
      <c r="B1505" s="806" t="s">
        <v>502</v>
      </c>
      <c r="C1505" s="806" t="s">
        <v>436</v>
      </c>
      <c r="D1505" s="807" t="s">
        <v>747</v>
      </c>
      <c r="E1505" s="804">
        <v>271429440</v>
      </c>
      <c r="F1505" s="804">
        <v>0</v>
      </c>
      <c r="G1505" s="804">
        <v>29418000</v>
      </c>
      <c r="H1505" s="804">
        <v>242011440</v>
      </c>
      <c r="I1505" s="805">
        <v>0</v>
      </c>
    </row>
    <row r="1506" spans="1:9">
      <c r="A1506" s="806" t="s">
        <v>2487</v>
      </c>
      <c r="B1506" s="806" t="s">
        <v>502</v>
      </c>
      <c r="C1506" s="806" t="s">
        <v>436</v>
      </c>
      <c r="D1506" s="807" t="s">
        <v>753</v>
      </c>
      <c r="E1506" s="804">
        <v>10000</v>
      </c>
      <c r="F1506" s="804">
        <v>0</v>
      </c>
      <c r="G1506" s="804">
        <v>0</v>
      </c>
      <c r="H1506" s="804">
        <v>10000</v>
      </c>
      <c r="I1506" s="805">
        <v>0</v>
      </c>
    </row>
    <row r="1507" spans="1:9">
      <c r="A1507" s="806" t="s">
        <v>2487</v>
      </c>
      <c r="B1507" s="806" t="s">
        <v>502</v>
      </c>
      <c r="C1507" s="806" t="s">
        <v>436</v>
      </c>
      <c r="D1507" s="807" t="s">
        <v>748</v>
      </c>
      <c r="E1507" s="804">
        <v>38750660</v>
      </c>
      <c r="F1507" s="804">
        <v>0</v>
      </c>
      <c r="G1507" s="804">
        <v>0</v>
      </c>
      <c r="H1507" s="804">
        <v>38750660</v>
      </c>
      <c r="I1507" s="805">
        <v>0</v>
      </c>
    </row>
    <row r="1508" spans="1:9">
      <c r="A1508" s="806" t="s">
        <v>2487</v>
      </c>
      <c r="B1508" s="806" t="s">
        <v>502</v>
      </c>
      <c r="C1508" s="806" t="s">
        <v>436</v>
      </c>
      <c r="D1508" s="807" t="s">
        <v>732</v>
      </c>
      <c r="E1508" s="804">
        <v>100963885</v>
      </c>
      <c r="F1508" s="804">
        <v>70674719</v>
      </c>
      <c r="G1508" s="804">
        <v>30289166</v>
      </c>
      <c r="H1508" s="804">
        <v>0</v>
      </c>
      <c r="I1508" s="805">
        <v>0</v>
      </c>
    </row>
    <row r="1509" spans="1:9">
      <c r="A1509" s="806" t="s">
        <v>2487</v>
      </c>
      <c r="B1509" s="806" t="s">
        <v>502</v>
      </c>
      <c r="C1509" s="806" t="s">
        <v>436</v>
      </c>
      <c r="D1509" s="807" t="s">
        <v>733</v>
      </c>
      <c r="E1509" s="804">
        <v>10555982</v>
      </c>
      <c r="F1509" s="804">
        <v>0</v>
      </c>
      <c r="G1509" s="804">
        <v>0</v>
      </c>
      <c r="H1509" s="804">
        <v>7019678</v>
      </c>
      <c r="I1509" s="805">
        <v>3536304</v>
      </c>
    </row>
    <row r="1510" spans="1:9">
      <c r="A1510" s="806" t="s">
        <v>2487</v>
      </c>
      <c r="B1510" s="806" t="s">
        <v>502</v>
      </c>
      <c r="C1510" s="806" t="s">
        <v>436</v>
      </c>
      <c r="D1510" s="807" t="s">
        <v>734</v>
      </c>
      <c r="E1510" s="804">
        <v>7332154</v>
      </c>
      <c r="F1510" s="804">
        <v>0</v>
      </c>
      <c r="G1510" s="804">
        <v>0</v>
      </c>
      <c r="H1510" s="804">
        <v>7263139</v>
      </c>
      <c r="I1510" s="805">
        <v>69015</v>
      </c>
    </row>
    <row r="1511" spans="1:9">
      <c r="A1511" s="806" t="s">
        <v>2487</v>
      </c>
      <c r="B1511" s="806" t="s">
        <v>502</v>
      </c>
      <c r="C1511" s="806" t="s">
        <v>436</v>
      </c>
      <c r="D1511" s="807" t="s">
        <v>1000</v>
      </c>
      <c r="E1511" s="804">
        <v>8023890</v>
      </c>
      <c r="F1511" s="804">
        <v>8023890</v>
      </c>
      <c r="G1511" s="804">
        <v>0</v>
      </c>
      <c r="H1511" s="804">
        <v>0</v>
      </c>
      <c r="I1511" s="805">
        <v>0</v>
      </c>
    </row>
    <row r="1512" spans="1:9">
      <c r="A1512" s="806" t="s">
        <v>2487</v>
      </c>
      <c r="B1512" s="806" t="s">
        <v>502</v>
      </c>
      <c r="C1512" s="806" t="s">
        <v>436</v>
      </c>
      <c r="D1512" s="807" t="s">
        <v>749</v>
      </c>
      <c r="E1512" s="804">
        <v>27683045</v>
      </c>
      <c r="F1512" s="804">
        <v>0</v>
      </c>
      <c r="G1512" s="804">
        <v>0</v>
      </c>
      <c r="H1512" s="804">
        <v>27683045</v>
      </c>
      <c r="I1512" s="805">
        <v>0</v>
      </c>
    </row>
    <row r="1513" spans="1:9">
      <c r="A1513" s="806" t="s">
        <v>2487</v>
      </c>
      <c r="B1513" s="806" t="s">
        <v>502</v>
      </c>
      <c r="C1513" s="806" t="s">
        <v>436</v>
      </c>
      <c r="D1513" s="807" t="s">
        <v>1001</v>
      </c>
      <c r="E1513" s="804">
        <v>543422</v>
      </c>
      <c r="F1513" s="804">
        <v>543422</v>
      </c>
      <c r="G1513" s="804">
        <v>0</v>
      </c>
      <c r="H1513" s="804">
        <v>0</v>
      </c>
      <c r="I1513" s="805">
        <v>0</v>
      </c>
    </row>
    <row r="1514" spans="1:9">
      <c r="A1514" s="806" t="s">
        <v>2487</v>
      </c>
      <c r="B1514" s="806" t="s">
        <v>502</v>
      </c>
      <c r="C1514" s="806" t="s">
        <v>436</v>
      </c>
      <c r="D1514" s="807" t="s">
        <v>951</v>
      </c>
      <c r="E1514" s="804">
        <v>19661608</v>
      </c>
      <c r="F1514" s="804">
        <v>19661608</v>
      </c>
      <c r="G1514" s="804">
        <v>0</v>
      </c>
      <c r="H1514" s="804">
        <v>0</v>
      </c>
      <c r="I1514" s="805">
        <v>0</v>
      </c>
    </row>
    <row r="1515" spans="1:9">
      <c r="A1515" s="806" t="s">
        <v>2487</v>
      </c>
      <c r="B1515" s="806" t="s">
        <v>502</v>
      </c>
      <c r="C1515" s="806" t="s">
        <v>436</v>
      </c>
      <c r="D1515" s="807" t="s">
        <v>735</v>
      </c>
      <c r="E1515" s="804">
        <v>288666500</v>
      </c>
      <c r="F1515" s="804">
        <v>0</v>
      </c>
      <c r="G1515" s="804">
        <v>0</v>
      </c>
      <c r="H1515" s="804">
        <v>288666500</v>
      </c>
      <c r="I1515" s="805">
        <v>0</v>
      </c>
    </row>
    <row r="1516" spans="1:9">
      <c r="A1516" s="806" t="s">
        <v>2487</v>
      </c>
      <c r="B1516" s="806" t="s">
        <v>502</v>
      </c>
      <c r="C1516" s="806" t="s">
        <v>436</v>
      </c>
      <c r="D1516" s="807" t="s">
        <v>40</v>
      </c>
      <c r="E1516" s="804">
        <v>0</v>
      </c>
      <c r="F1516" s="804">
        <v>0</v>
      </c>
      <c r="G1516" s="804">
        <v>0</v>
      </c>
      <c r="H1516" s="804">
        <v>0</v>
      </c>
      <c r="I1516" s="805">
        <v>0</v>
      </c>
    </row>
    <row r="1517" spans="1:9">
      <c r="A1517" s="806" t="s">
        <v>2487</v>
      </c>
      <c r="B1517" s="1401" t="s">
        <v>508</v>
      </c>
      <c r="C1517" s="1402"/>
      <c r="D1517" s="1402"/>
      <c r="E1517" s="804">
        <v>216432419314</v>
      </c>
      <c r="F1517" s="804">
        <v>10016499954</v>
      </c>
      <c r="G1517" s="804">
        <v>7331737891</v>
      </c>
      <c r="H1517" s="804">
        <v>177771988441</v>
      </c>
      <c r="I1517" s="805">
        <v>21312193028</v>
      </c>
    </row>
    <row r="1518" spans="1:9">
      <c r="A1518" s="806" t="s">
        <v>2487</v>
      </c>
      <c r="B1518" s="806" t="s">
        <v>508</v>
      </c>
      <c r="C1518" s="1401" t="s">
        <v>438</v>
      </c>
      <c r="D1518" s="1402"/>
      <c r="E1518" s="804">
        <v>38300508</v>
      </c>
      <c r="F1518" s="804">
        <v>0</v>
      </c>
      <c r="G1518" s="804">
        <v>0</v>
      </c>
      <c r="H1518" s="804">
        <v>38300508</v>
      </c>
      <c r="I1518" s="805">
        <v>0</v>
      </c>
    </row>
    <row r="1519" spans="1:9">
      <c r="A1519" s="806" t="s">
        <v>2487</v>
      </c>
      <c r="B1519" s="806" t="s">
        <v>508</v>
      </c>
      <c r="C1519" s="806" t="s">
        <v>438</v>
      </c>
      <c r="D1519" s="807" t="s">
        <v>439</v>
      </c>
      <c r="E1519" s="804">
        <v>28482508</v>
      </c>
      <c r="F1519" s="804">
        <v>0</v>
      </c>
      <c r="G1519" s="804">
        <v>0</v>
      </c>
      <c r="H1519" s="804">
        <v>28482508</v>
      </c>
      <c r="I1519" s="805">
        <v>0</v>
      </c>
    </row>
    <row r="1520" spans="1:9">
      <c r="A1520" s="806" t="s">
        <v>2487</v>
      </c>
      <c r="B1520" s="806" t="s">
        <v>508</v>
      </c>
      <c r="C1520" s="806" t="s">
        <v>438</v>
      </c>
      <c r="D1520" s="807" t="s">
        <v>512</v>
      </c>
      <c r="E1520" s="804">
        <v>9818000</v>
      </c>
      <c r="F1520" s="804">
        <v>0</v>
      </c>
      <c r="G1520" s="804">
        <v>0</v>
      </c>
      <c r="H1520" s="804">
        <v>9818000</v>
      </c>
      <c r="I1520" s="805">
        <v>0</v>
      </c>
    </row>
    <row r="1521" spans="1:9">
      <c r="A1521" s="806" t="s">
        <v>2487</v>
      </c>
      <c r="B1521" s="806" t="s">
        <v>508</v>
      </c>
      <c r="C1521" s="1401" t="s">
        <v>258</v>
      </c>
      <c r="D1521" s="1402"/>
      <c r="E1521" s="804">
        <v>17881532019</v>
      </c>
      <c r="F1521" s="804">
        <v>0</v>
      </c>
      <c r="G1521" s="804">
        <v>0</v>
      </c>
      <c r="H1521" s="804">
        <v>17881532019</v>
      </c>
      <c r="I1521" s="805">
        <v>0</v>
      </c>
    </row>
    <row r="1522" spans="1:9">
      <c r="A1522" s="806" t="s">
        <v>2487</v>
      </c>
      <c r="B1522" s="806" t="s">
        <v>508</v>
      </c>
      <c r="C1522" s="806" t="s">
        <v>258</v>
      </c>
      <c r="D1522" s="807" t="s">
        <v>423</v>
      </c>
      <c r="E1522" s="804">
        <v>17050489192</v>
      </c>
      <c r="F1522" s="804">
        <v>0</v>
      </c>
      <c r="G1522" s="804">
        <v>0</v>
      </c>
      <c r="H1522" s="804">
        <v>17050489192</v>
      </c>
      <c r="I1522" s="805">
        <v>0</v>
      </c>
    </row>
    <row r="1523" spans="1:9">
      <c r="A1523" s="806" t="s">
        <v>2487</v>
      </c>
      <c r="B1523" s="806" t="s">
        <v>508</v>
      </c>
      <c r="C1523" s="806" t="s">
        <v>258</v>
      </c>
      <c r="D1523" s="807" t="s">
        <v>992</v>
      </c>
      <c r="E1523" s="804">
        <v>831042827</v>
      </c>
      <c r="F1523" s="804">
        <v>0</v>
      </c>
      <c r="G1523" s="804">
        <v>0</v>
      </c>
      <c r="H1523" s="804">
        <v>831042827</v>
      </c>
      <c r="I1523" s="805">
        <v>0</v>
      </c>
    </row>
    <row r="1524" spans="1:9">
      <c r="A1524" s="806" t="s">
        <v>2487</v>
      </c>
      <c r="B1524" s="806" t="s">
        <v>508</v>
      </c>
      <c r="C1524" s="1401" t="s">
        <v>256</v>
      </c>
      <c r="D1524" s="1402"/>
      <c r="E1524" s="804">
        <v>8946323133</v>
      </c>
      <c r="F1524" s="804">
        <v>0</v>
      </c>
      <c r="G1524" s="804">
        <v>0</v>
      </c>
      <c r="H1524" s="804">
        <v>4473161560</v>
      </c>
      <c r="I1524" s="805">
        <v>4473161573</v>
      </c>
    </row>
    <row r="1525" spans="1:9">
      <c r="A1525" s="806" t="s">
        <v>2487</v>
      </c>
      <c r="B1525" s="806" t="s">
        <v>508</v>
      </c>
      <c r="C1525" s="806" t="s">
        <v>256</v>
      </c>
      <c r="D1525" s="807" t="s">
        <v>730</v>
      </c>
      <c r="E1525" s="804">
        <v>8946323133</v>
      </c>
      <c r="F1525" s="804">
        <v>0</v>
      </c>
      <c r="G1525" s="804">
        <v>0</v>
      </c>
      <c r="H1525" s="804">
        <v>4473161560</v>
      </c>
      <c r="I1525" s="805">
        <v>4473161573</v>
      </c>
    </row>
    <row r="1526" spans="1:9">
      <c r="A1526" s="806" t="s">
        <v>2487</v>
      </c>
      <c r="B1526" s="806" t="s">
        <v>508</v>
      </c>
      <c r="C1526" s="1401" t="s">
        <v>514</v>
      </c>
      <c r="D1526" s="1402"/>
      <c r="E1526" s="804">
        <v>1150000</v>
      </c>
      <c r="F1526" s="804">
        <v>0</v>
      </c>
      <c r="G1526" s="804">
        <v>345000</v>
      </c>
      <c r="H1526" s="804">
        <v>115000</v>
      </c>
      <c r="I1526" s="805">
        <v>690000</v>
      </c>
    </row>
    <row r="1527" spans="1:9">
      <c r="A1527" s="806" t="s">
        <v>2487</v>
      </c>
      <c r="B1527" s="806" t="s">
        <v>508</v>
      </c>
      <c r="C1527" s="806" t="s">
        <v>514</v>
      </c>
      <c r="D1527" s="807" t="s">
        <v>515</v>
      </c>
      <c r="E1527" s="804">
        <v>1150000</v>
      </c>
      <c r="F1527" s="804">
        <v>0</v>
      </c>
      <c r="G1527" s="804">
        <v>345000</v>
      </c>
      <c r="H1527" s="804">
        <v>115000</v>
      </c>
      <c r="I1527" s="805">
        <v>690000</v>
      </c>
    </row>
    <row r="1528" spans="1:9">
      <c r="A1528" s="806" t="s">
        <v>2487</v>
      </c>
      <c r="B1528" s="806" t="s">
        <v>508</v>
      </c>
      <c r="C1528" s="1401" t="s">
        <v>424</v>
      </c>
      <c r="D1528" s="1402"/>
      <c r="E1528" s="804">
        <v>21366606400</v>
      </c>
      <c r="F1528" s="804">
        <v>0</v>
      </c>
      <c r="G1528" s="804">
        <v>0</v>
      </c>
      <c r="H1528" s="804">
        <v>10683303183</v>
      </c>
      <c r="I1528" s="805">
        <v>10683303217</v>
      </c>
    </row>
    <row r="1529" spans="1:9">
      <c r="A1529" s="806" t="s">
        <v>2487</v>
      </c>
      <c r="B1529" s="806" t="s">
        <v>508</v>
      </c>
      <c r="C1529" s="806" t="s">
        <v>424</v>
      </c>
      <c r="D1529" s="807" t="s">
        <v>425</v>
      </c>
      <c r="E1529" s="804">
        <v>0</v>
      </c>
      <c r="F1529" s="804">
        <v>0</v>
      </c>
      <c r="G1529" s="804">
        <v>0</v>
      </c>
      <c r="H1529" s="804">
        <v>0</v>
      </c>
      <c r="I1529" s="805">
        <v>0</v>
      </c>
    </row>
    <row r="1530" spans="1:9">
      <c r="A1530" s="806" t="s">
        <v>2487</v>
      </c>
      <c r="B1530" s="806" t="s">
        <v>508</v>
      </c>
      <c r="C1530" s="806" t="s">
        <v>424</v>
      </c>
      <c r="D1530" s="807" t="s">
        <v>426</v>
      </c>
      <c r="E1530" s="804">
        <v>21354013215</v>
      </c>
      <c r="F1530" s="804">
        <v>0</v>
      </c>
      <c r="G1530" s="804">
        <v>0</v>
      </c>
      <c r="H1530" s="804">
        <v>10677006591</v>
      </c>
      <c r="I1530" s="805">
        <v>10677006624</v>
      </c>
    </row>
    <row r="1531" spans="1:9">
      <c r="A1531" s="806" t="s">
        <v>2487</v>
      </c>
      <c r="B1531" s="806" t="s">
        <v>508</v>
      </c>
      <c r="C1531" s="806" t="s">
        <v>424</v>
      </c>
      <c r="D1531" s="807" t="s">
        <v>743</v>
      </c>
      <c r="E1531" s="804">
        <v>10309885</v>
      </c>
      <c r="F1531" s="804">
        <v>0</v>
      </c>
      <c r="G1531" s="804">
        <v>0</v>
      </c>
      <c r="H1531" s="804">
        <v>5154942</v>
      </c>
      <c r="I1531" s="805">
        <v>5154943</v>
      </c>
    </row>
    <row r="1532" spans="1:9">
      <c r="A1532" s="806" t="s">
        <v>2487</v>
      </c>
      <c r="B1532" s="806" t="s">
        <v>508</v>
      </c>
      <c r="C1532" s="806" t="s">
        <v>424</v>
      </c>
      <c r="D1532" s="807" t="s">
        <v>503</v>
      </c>
      <c r="E1532" s="804">
        <v>2283300</v>
      </c>
      <c r="F1532" s="804">
        <v>0</v>
      </c>
      <c r="G1532" s="804">
        <v>0</v>
      </c>
      <c r="H1532" s="804">
        <v>1141650</v>
      </c>
      <c r="I1532" s="805">
        <v>1141650</v>
      </c>
    </row>
    <row r="1533" spans="1:9">
      <c r="A1533" s="806" t="s">
        <v>2487</v>
      </c>
      <c r="B1533" s="806" t="s">
        <v>508</v>
      </c>
      <c r="C1533" s="1401" t="s">
        <v>427</v>
      </c>
      <c r="D1533" s="1402"/>
      <c r="E1533" s="804">
        <v>373986011</v>
      </c>
      <c r="F1533" s="804">
        <v>0</v>
      </c>
      <c r="G1533" s="804">
        <v>0</v>
      </c>
      <c r="H1533" s="804">
        <v>112195737</v>
      </c>
      <c r="I1533" s="805">
        <v>261790274</v>
      </c>
    </row>
    <row r="1534" spans="1:9">
      <c r="A1534" s="806" t="s">
        <v>2487</v>
      </c>
      <c r="B1534" s="806" t="s">
        <v>508</v>
      </c>
      <c r="C1534" s="806" t="s">
        <v>427</v>
      </c>
      <c r="D1534" s="807" t="s">
        <v>948</v>
      </c>
      <c r="E1534" s="804">
        <v>29801352</v>
      </c>
      <c r="F1534" s="804">
        <v>0</v>
      </c>
      <c r="G1534" s="804">
        <v>0</v>
      </c>
      <c r="H1534" s="804">
        <v>8940405</v>
      </c>
      <c r="I1534" s="805">
        <v>20860947</v>
      </c>
    </row>
    <row r="1535" spans="1:9">
      <c r="A1535" s="806" t="s">
        <v>2487</v>
      </c>
      <c r="B1535" s="806" t="s">
        <v>508</v>
      </c>
      <c r="C1535" s="806" t="s">
        <v>427</v>
      </c>
      <c r="D1535" s="807" t="s">
        <v>429</v>
      </c>
      <c r="E1535" s="804">
        <v>344184659</v>
      </c>
      <c r="F1535" s="804">
        <v>0</v>
      </c>
      <c r="G1535" s="804">
        <v>0</v>
      </c>
      <c r="H1535" s="804">
        <v>103255332</v>
      </c>
      <c r="I1535" s="805">
        <v>240929327</v>
      </c>
    </row>
    <row r="1536" spans="1:9">
      <c r="A1536" s="806" t="s">
        <v>2487</v>
      </c>
      <c r="B1536" s="806" t="s">
        <v>508</v>
      </c>
      <c r="C1536" s="1401" t="s">
        <v>430</v>
      </c>
      <c r="D1536" s="1402"/>
      <c r="E1536" s="804">
        <v>122353817395</v>
      </c>
      <c r="F1536" s="804">
        <v>2617831119</v>
      </c>
      <c r="G1536" s="804">
        <v>0</v>
      </c>
      <c r="H1536" s="804">
        <v>119735986276</v>
      </c>
      <c r="I1536" s="805">
        <v>0</v>
      </c>
    </row>
    <row r="1537" spans="1:9">
      <c r="A1537" s="806" t="s">
        <v>2487</v>
      </c>
      <c r="B1537" s="806" t="s">
        <v>508</v>
      </c>
      <c r="C1537" s="806" t="s">
        <v>430</v>
      </c>
      <c r="D1537" s="807" t="s">
        <v>432</v>
      </c>
      <c r="E1537" s="804">
        <v>119723872872</v>
      </c>
      <c r="F1537" s="804">
        <v>0</v>
      </c>
      <c r="G1537" s="804">
        <v>0</v>
      </c>
      <c r="H1537" s="804">
        <v>119723872872</v>
      </c>
      <c r="I1537" s="805">
        <v>0</v>
      </c>
    </row>
    <row r="1538" spans="1:9">
      <c r="A1538" s="806" t="s">
        <v>2487</v>
      </c>
      <c r="B1538" s="806" t="s">
        <v>508</v>
      </c>
      <c r="C1538" s="806" t="s">
        <v>430</v>
      </c>
      <c r="D1538" s="807" t="s">
        <v>994</v>
      </c>
      <c r="E1538" s="804">
        <v>2617831119</v>
      </c>
      <c r="F1538" s="804">
        <v>2617831119</v>
      </c>
      <c r="G1538" s="804">
        <v>0</v>
      </c>
      <c r="H1538" s="804">
        <v>0</v>
      </c>
      <c r="I1538" s="805">
        <v>0</v>
      </c>
    </row>
    <row r="1539" spans="1:9">
      <c r="A1539" s="806" t="s">
        <v>2487</v>
      </c>
      <c r="B1539" s="806" t="s">
        <v>508</v>
      </c>
      <c r="C1539" s="806" t="s">
        <v>430</v>
      </c>
      <c r="D1539" s="807" t="s">
        <v>961</v>
      </c>
      <c r="E1539" s="804">
        <v>12113404</v>
      </c>
      <c r="F1539" s="804">
        <v>0</v>
      </c>
      <c r="G1539" s="804">
        <v>0</v>
      </c>
      <c r="H1539" s="804">
        <v>12113404</v>
      </c>
      <c r="I1539" s="805">
        <v>0</v>
      </c>
    </row>
    <row r="1540" spans="1:9">
      <c r="A1540" s="806" t="s">
        <v>2487</v>
      </c>
      <c r="B1540" s="806" t="s">
        <v>508</v>
      </c>
      <c r="C1540" s="1401" t="s">
        <v>504</v>
      </c>
      <c r="D1540" s="1402"/>
      <c r="E1540" s="804">
        <v>88016814</v>
      </c>
      <c r="F1540" s="804">
        <v>0</v>
      </c>
      <c r="G1540" s="804">
        <v>0</v>
      </c>
      <c r="H1540" s="804">
        <v>88016814</v>
      </c>
      <c r="I1540" s="805">
        <v>0</v>
      </c>
    </row>
    <row r="1541" spans="1:9">
      <c r="A1541" s="806" t="s">
        <v>2487</v>
      </c>
      <c r="B1541" s="806" t="s">
        <v>508</v>
      </c>
      <c r="C1541" s="806" t="s">
        <v>504</v>
      </c>
      <c r="D1541" s="807" t="s">
        <v>506</v>
      </c>
      <c r="E1541" s="804">
        <v>88016814</v>
      </c>
      <c r="F1541" s="804">
        <v>0</v>
      </c>
      <c r="G1541" s="804">
        <v>0</v>
      </c>
      <c r="H1541" s="804">
        <v>88016814</v>
      </c>
      <c r="I1541" s="805">
        <v>0</v>
      </c>
    </row>
    <row r="1542" spans="1:9">
      <c r="A1542" s="806" t="s">
        <v>2487</v>
      </c>
      <c r="B1542" s="806" t="s">
        <v>508</v>
      </c>
      <c r="C1542" s="806" t="s">
        <v>504</v>
      </c>
      <c r="D1542" s="807" t="s">
        <v>2490</v>
      </c>
      <c r="E1542" s="804">
        <v>0</v>
      </c>
      <c r="F1542" s="804">
        <v>0</v>
      </c>
      <c r="G1542" s="804">
        <v>0</v>
      </c>
      <c r="H1542" s="804">
        <v>0</v>
      </c>
      <c r="I1542" s="805">
        <v>0</v>
      </c>
    </row>
    <row r="1543" spans="1:9">
      <c r="A1543" s="806" t="s">
        <v>2487</v>
      </c>
      <c r="B1543" s="806" t="s">
        <v>508</v>
      </c>
      <c r="C1543" s="1401" t="s">
        <v>433</v>
      </c>
      <c r="D1543" s="1402"/>
      <c r="E1543" s="804">
        <v>10706574015</v>
      </c>
      <c r="F1543" s="804">
        <v>0</v>
      </c>
      <c r="G1543" s="804">
        <v>0</v>
      </c>
      <c r="H1543" s="804">
        <v>5353286995</v>
      </c>
      <c r="I1543" s="805">
        <v>5353287020</v>
      </c>
    </row>
    <row r="1544" spans="1:9">
      <c r="A1544" s="806" t="s">
        <v>2487</v>
      </c>
      <c r="B1544" s="806" t="s">
        <v>508</v>
      </c>
      <c r="C1544" s="806" t="s">
        <v>433</v>
      </c>
      <c r="D1544" s="807" t="s">
        <v>434</v>
      </c>
      <c r="E1544" s="804">
        <v>10706574015</v>
      </c>
      <c r="F1544" s="804">
        <v>0</v>
      </c>
      <c r="G1544" s="804">
        <v>0</v>
      </c>
      <c r="H1544" s="804">
        <v>5353286995</v>
      </c>
      <c r="I1544" s="805">
        <v>5353287020</v>
      </c>
    </row>
    <row r="1545" spans="1:9">
      <c r="A1545" s="806" t="s">
        <v>2487</v>
      </c>
      <c r="B1545" s="806" t="s">
        <v>508</v>
      </c>
      <c r="C1545" s="1401" t="s">
        <v>443</v>
      </c>
      <c r="D1545" s="1402"/>
      <c r="E1545" s="804">
        <v>1014096127</v>
      </c>
      <c r="F1545" s="804">
        <v>0</v>
      </c>
      <c r="G1545" s="804">
        <v>0</v>
      </c>
      <c r="H1545" s="804">
        <v>846950793</v>
      </c>
      <c r="I1545" s="805">
        <v>167145334</v>
      </c>
    </row>
    <row r="1546" spans="1:9">
      <c r="A1546" s="806" t="s">
        <v>2487</v>
      </c>
      <c r="B1546" s="806" t="s">
        <v>508</v>
      </c>
      <c r="C1546" s="806" t="s">
        <v>443</v>
      </c>
      <c r="D1546" s="807" t="s">
        <v>516</v>
      </c>
      <c r="E1546" s="804">
        <v>395840401</v>
      </c>
      <c r="F1546" s="804">
        <v>0</v>
      </c>
      <c r="G1546" s="804">
        <v>0</v>
      </c>
      <c r="H1546" s="804">
        <v>229859816</v>
      </c>
      <c r="I1546" s="805">
        <v>165980585</v>
      </c>
    </row>
    <row r="1547" spans="1:9">
      <c r="A1547" s="806" t="s">
        <v>2487</v>
      </c>
      <c r="B1547" s="806" t="s">
        <v>508</v>
      </c>
      <c r="C1547" s="806" t="s">
        <v>443</v>
      </c>
      <c r="D1547" s="807" t="s">
        <v>507</v>
      </c>
      <c r="E1547" s="804">
        <v>615100400</v>
      </c>
      <c r="F1547" s="804">
        <v>0</v>
      </c>
      <c r="G1547" s="804">
        <v>0</v>
      </c>
      <c r="H1547" s="804">
        <v>615100400</v>
      </c>
      <c r="I1547" s="805">
        <v>0</v>
      </c>
    </row>
    <row r="1548" spans="1:9">
      <c r="A1548" s="806" t="s">
        <v>2487</v>
      </c>
      <c r="B1548" s="806" t="s">
        <v>508</v>
      </c>
      <c r="C1548" s="806" t="s">
        <v>443</v>
      </c>
      <c r="D1548" s="807" t="s">
        <v>1595</v>
      </c>
      <c r="E1548" s="804">
        <v>1663926</v>
      </c>
      <c r="F1548" s="804">
        <v>0</v>
      </c>
      <c r="G1548" s="804">
        <v>0</v>
      </c>
      <c r="H1548" s="804">
        <v>499177</v>
      </c>
      <c r="I1548" s="805">
        <v>1164749</v>
      </c>
    </row>
    <row r="1549" spans="1:9">
      <c r="A1549" s="806" t="s">
        <v>2487</v>
      </c>
      <c r="B1549" s="806" t="s">
        <v>508</v>
      </c>
      <c r="C1549" s="806" t="s">
        <v>443</v>
      </c>
      <c r="D1549" s="807" t="s">
        <v>752</v>
      </c>
      <c r="E1549" s="804">
        <v>1491400</v>
      </c>
      <c r="F1549" s="804">
        <v>0</v>
      </c>
      <c r="G1549" s="804">
        <v>0</v>
      </c>
      <c r="H1549" s="804">
        <v>1491400</v>
      </c>
      <c r="I1549" s="805">
        <v>0</v>
      </c>
    </row>
    <row r="1550" spans="1:9">
      <c r="A1550" s="806" t="s">
        <v>2487</v>
      </c>
      <c r="B1550" s="806" t="s">
        <v>508</v>
      </c>
      <c r="C1550" s="1401" t="s">
        <v>445</v>
      </c>
      <c r="D1550" s="1402"/>
      <c r="E1550" s="804">
        <v>7260788481</v>
      </c>
      <c r="F1550" s="804">
        <v>0</v>
      </c>
      <c r="G1550" s="804">
        <v>0</v>
      </c>
      <c r="H1550" s="804">
        <v>7260788481</v>
      </c>
      <c r="I1550" s="805">
        <v>0</v>
      </c>
    </row>
    <row r="1551" spans="1:9">
      <c r="A1551" s="806" t="s">
        <v>2487</v>
      </c>
      <c r="B1551" s="806" t="s">
        <v>508</v>
      </c>
      <c r="C1551" s="806" t="s">
        <v>445</v>
      </c>
      <c r="D1551" s="807" t="s">
        <v>744</v>
      </c>
      <c r="E1551" s="804">
        <v>487000000</v>
      </c>
      <c r="F1551" s="804">
        <v>0</v>
      </c>
      <c r="G1551" s="804">
        <v>0</v>
      </c>
      <c r="H1551" s="804">
        <v>487000000</v>
      </c>
      <c r="I1551" s="805">
        <v>0</v>
      </c>
    </row>
    <row r="1552" spans="1:9">
      <c r="A1552" s="806" t="s">
        <v>2487</v>
      </c>
      <c r="B1552" s="806" t="s">
        <v>508</v>
      </c>
      <c r="C1552" s="806" t="s">
        <v>445</v>
      </c>
      <c r="D1552" s="807" t="s">
        <v>745</v>
      </c>
      <c r="E1552" s="804">
        <v>6450496581</v>
      </c>
      <c r="F1552" s="804">
        <v>0</v>
      </c>
      <c r="G1552" s="804">
        <v>0</v>
      </c>
      <c r="H1552" s="804">
        <v>6450496581</v>
      </c>
      <c r="I1552" s="805">
        <v>0</v>
      </c>
    </row>
    <row r="1553" spans="1:9">
      <c r="A1553" s="806" t="s">
        <v>2487</v>
      </c>
      <c r="B1553" s="806" t="s">
        <v>508</v>
      </c>
      <c r="C1553" s="806" t="s">
        <v>445</v>
      </c>
      <c r="D1553" s="807" t="s">
        <v>746</v>
      </c>
      <c r="E1553" s="804">
        <v>323291900</v>
      </c>
      <c r="F1553" s="804">
        <v>0</v>
      </c>
      <c r="G1553" s="804">
        <v>0</v>
      </c>
      <c r="H1553" s="804">
        <v>323291900</v>
      </c>
      <c r="I1553" s="805">
        <v>0</v>
      </c>
    </row>
    <row r="1554" spans="1:9">
      <c r="A1554" s="806" t="s">
        <v>2487</v>
      </c>
      <c r="B1554" s="806" t="s">
        <v>508</v>
      </c>
      <c r="C1554" s="1401" t="s">
        <v>950</v>
      </c>
      <c r="D1554" s="1402"/>
      <c r="E1554" s="804">
        <v>748000000</v>
      </c>
      <c r="F1554" s="804">
        <v>748000000</v>
      </c>
      <c r="G1554" s="804">
        <v>0</v>
      </c>
      <c r="H1554" s="804">
        <v>0</v>
      </c>
      <c r="I1554" s="805">
        <v>0</v>
      </c>
    </row>
    <row r="1555" spans="1:9">
      <c r="A1555" s="806" t="s">
        <v>2487</v>
      </c>
      <c r="B1555" s="806" t="s">
        <v>508</v>
      </c>
      <c r="C1555" s="806" t="s">
        <v>950</v>
      </c>
      <c r="D1555" s="807" t="s">
        <v>2476</v>
      </c>
      <c r="E1555" s="804">
        <v>0</v>
      </c>
      <c r="F1555" s="804">
        <v>0</v>
      </c>
      <c r="G1555" s="804">
        <v>0</v>
      </c>
      <c r="H1555" s="804">
        <v>0</v>
      </c>
      <c r="I1555" s="805">
        <v>0</v>
      </c>
    </row>
    <row r="1556" spans="1:9">
      <c r="A1556" s="806" t="s">
        <v>2487</v>
      </c>
      <c r="B1556" s="806" t="s">
        <v>508</v>
      </c>
      <c r="C1556" s="806" t="s">
        <v>950</v>
      </c>
      <c r="D1556" s="807" t="s">
        <v>2050</v>
      </c>
      <c r="E1556" s="804">
        <v>748000000</v>
      </c>
      <c r="F1556" s="804">
        <v>748000000</v>
      </c>
      <c r="G1556" s="804">
        <v>0</v>
      </c>
      <c r="H1556" s="804">
        <v>0</v>
      </c>
      <c r="I1556" s="805">
        <v>0</v>
      </c>
    </row>
    <row r="1557" spans="1:9">
      <c r="A1557" s="806" t="s">
        <v>2487</v>
      </c>
      <c r="B1557" s="806" t="s">
        <v>508</v>
      </c>
      <c r="C1557" s="1401" t="s">
        <v>248</v>
      </c>
      <c r="D1557" s="1402"/>
      <c r="E1557" s="804">
        <v>12739020662</v>
      </c>
      <c r="F1557" s="804">
        <v>0</v>
      </c>
      <c r="G1557" s="804">
        <v>6403528056</v>
      </c>
      <c r="H1557" s="804">
        <v>6335492606</v>
      </c>
      <c r="I1557" s="805">
        <v>0</v>
      </c>
    </row>
    <row r="1558" spans="1:9">
      <c r="A1558" s="806" t="s">
        <v>2487</v>
      </c>
      <c r="B1558" s="806" t="s">
        <v>508</v>
      </c>
      <c r="C1558" s="806" t="s">
        <v>248</v>
      </c>
      <c r="D1558" s="807" t="s">
        <v>249</v>
      </c>
      <c r="E1558" s="804">
        <v>10045746128</v>
      </c>
      <c r="F1558" s="804">
        <v>0</v>
      </c>
      <c r="G1558" s="804">
        <v>5044953489</v>
      </c>
      <c r="H1558" s="804">
        <v>5000792639</v>
      </c>
      <c r="I1558" s="805">
        <v>0</v>
      </c>
    </row>
    <row r="1559" spans="1:9">
      <c r="A1559" s="806" t="s">
        <v>2487</v>
      </c>
      <c r="B1559" s="806" t="s">
        <v>508</v>
      </c>
      <c r="C1559" s="806" t="s">
        <v>248</v>
      </c>
      <c r="D1559" s="807" t="s">
        <v>1021</v>
      </c>
      <c r="E1559" s="804">
        <v>164164904</v>
      </c>
      <c r="F1559" s="804">
        <v>0</v>
      </c>
      <c r="G1559" s="804">
        <v>94019753</v>
      </c>
      <c r="H1559" s="804">
        <v>70145151</v>
      </c>
      <c r="I1559" s="805">
        <v>0</v>
      </c>
    </row>
    <row r="1560" spans="1:9">
      <c r="A1560" s="806" t="s">
        <v>2487</v>
      </c>
      <c r="B1560" s="806" t="s">
        <v>508</v>
      </c>
      <c r="C1560" s="806" t="s">
        <v>248</v>
      </c>
      <c r="D1560" s="807" t="s">
        <v>2005</v>
      </c>
      <c r="E1560" s="804">
        <v>35370200</v>
      </c>
      <c r="F1560" s="804">
        <v>0</v>
      </c>
      <c r="G1560" s="804">
        <v>17685100</v>
      </c>
      <c r="H1560" s="804">
        <v>17685100</v>
      </c>
      <c r="I1560" s="805">
        <v>0</v>
      </c>
    </row>
    <row r="1561" spans="1:9">
      <c r="A1561" s="806" t="s">
        <v>2487</v>
      </c>
      <c r="B1561" s="806" t="s">
        <v>508</v>
      </c>
      <c r="C1561" s="806" t="s">
        <v>248</v>
      </c>
      <c r="D1561" s="807" t="s">
        <v>731</v>
      </c>
      <c r="E1561" s="804">
        <v>2493739430</v>
      </c>
      <c r="F1561" s="804">
        <v>0</v>
      </c>
      <c r="G1561" s="804">
        <v>1246869714</v>
      </c>
      <c r="H1561" s="804">
        <v>1246869716</v>
      </c>
      <c r="I1561" s="805">
        <v>0</v>
      </c>
    </row>
    <row r="1562" spans="1:9">
      <c r="A1562" s="806" t="s">
        <v>2487</v>
      </c>
      <c r="B1562" s="806" t="s">
        <v>508</v>
      </c>
      <c r="C1562" s="1401" t="s">
        <v>238</v>
      </c>
      <c r="D1562" s="1402"/>
      <c r="E1562" s="804">
        <v>6654379102</v>
      </c>
      <c r="F1562" s="804">
        <v>6614295478</v>
      </c>
      <c r="G1562" s="804">
        <v>0</v>
      </c>
      <c r="H1562" s="804">
        <v>40083624</v>
      </c>
      <c r="I1562" s="805">
        <v>0</v>
      </c>
    </row>
    <row r="1563" spans="1:9">
      <c r="A1563" s="806" t="s">
        <v>2487</v>
      </c>
      <c r="B1563" s="806" t="s">
        <v>508</v>
      </c>
      <c r="C1563" s="806" t="s">
        <v>238</v>
      </c>
      <c r="D1563" s="807" t="s">
        <v>964</v>
      </c>
      <c r="E1563" s="804">
        <v>2000000</v>
      </c>
      <c r="F1563" s="804">
        <v>2000000</v>
      </c>
      <c r="G1563" s="804">
        <v>0</v>
      </c>
      <c r="H1563" s="804">
        <v>0</v>
      </c>
      <c r="I1563" s="805">
        <v>0</v>
      </c>
    </row>
    <row r="1564" spans="1:9">
      <c r="A1564" s="806" t="s">
        <v>2487</v>
      </c>
      <c r="B1564" s="806" t="s">
        <v>508</v>
      </c>
      <c r="C1564" s="806" t="s">
        <v>238</v>
      </c>
      <c r="D1564" s="807" t="s">
        <v>435</v>
      </c>
      <c r="E1564" s="804">
        <v>6269696605</v>
      </c>
      <c r="F1564" s="804">
        <v>6269696605</v>
      </c>
      <c r="G1564" s="804">
        <v>0</v>
      </c>
      <c r="H1564" s="804">
        <v>0</v>
      </c>
      <c r="I1564" s="805">
        <v>0</v>
      </c>
    </row>
    <row r="1565" spans="1:9">
      <c r="A1565" s="806" t="s">
        <v>2487</v>
      </c>
      <c r="B1565" s="806" t="s">
        <v>508</v>
      </c>
      <c r="C1565" s="806" t="s">
        <v>238</v>
      </c>
      <c r="D1565" s="807" t="s">
        <v>354</v>
      </c>
      <c r="E1565" s="804">
        <v>15000000</v>
      </c>
      <c r="F1565" s="804">
        <v>15000000</v>
      </c>
      <c r="G1565" s="804">
        <v>0</v>
      </c>
      <c r="H1565" s="804">
        <v>0</v>
      </c>
      <c r="I1565" s="805">
        <v>0</v>
      </c>
    </row>
    <row r="1566" spans="1:9">
      <c r="A1566" s="806" t="s">
        <v>2487</v>
      </c>
      <c r="B1566" s="806" t="s">
        <v>508</v>
      </c>
      <c r="C1566" s="806" t="s">
        <v>238</v>
      </c>
      <c r="D1566" s="807" t="s">
        <v>355</v>
      </c>
      <c r="E1566" s="804">
        <v>158245575</v>
      </c>
      <c r="F1566" s="804">
        <v>158245575</v>
      </c>
      <c r="G1566" s="804">
        <v>0</v>
      </c>
      <c r="H1566" s="804">
        <v>0</v>
      </c>
      <c r="I1566" s="805">
        <v>0</v>
      </c>
    </row>
    <row r="1567" spans="1:9">
      <c r="A1567" s="806" t="s">
        <v>2487</v>
      </c>
      <c r="B1567" s="806" t="s">
        <v>508</v>
      </c>
      <c r="C1567" s="806" t="s">
        <v>238</v>
      </c>
      <c r="D1567" s="807" t="s">
        <v>357</v>
      </c>
      <c r="E1567" s="804">
        <v>169253298</v>
      </c>
      <c r="F1567" s="804">
        <v>169253298</v>
      </c>
      <c r="G1567" s="804">
        <v>0</v>
      </c>
      <c r="H1567" s="804">
        <v>0</v>
      </c>
      <c r="I1567" s="805">
        <v>0</v>
      </c>
    </row>
    <row r="1568" spans="1:9">
      <c r="A1568" s="806" t="s">
        <v>2487</v>
      </c>
      <c r="B1568" s="806" t="s">
        <v>508</v>
      </c>
      <c r="C1568" s="806" t="s">
        <v>238</v>
      </c>
      <c r="D1568" s="807" t="s">
        <v>2491</v>
      </c>
      <c r="E1568" s="804">
        <v>100000</v>
      </c>
      <c r="F1568" s="804">
        <v>100000</v>
      </c>
      <c r="G1568" s="804">
        <v>0</v>
      </c>
      <c r="H1568" s="804">
        <v>0</v>
      </c>
      <c r="I1568" s="805">
        <v>0</v>
      </c>
    </row>
    <row r="1569" spans="1:9">
      <c r="A1569" s="806" t="s">
        <v>2487</v>
      </c>
      <c r="B1569" s="806" t="s">
        <v>508</v>
      </c>
      <c r="C1569" s="806" t="s">
        <v>238</v>
      </c>
      <c r="D1569" s="807" t="s">
        <v>974</v>
      </c>
      <c r="E1569" s="804">
        <v>83624</v>
      </c>
      <c r="F1569" s="804">
        <v>0</v>
      </c>
      <c r="G1569" s="804">
        <v>0</v>
      </c>
      <c r="H1569" s="804">
        <v>83624</v>
      </c>
      <c r="I1569" s="805">
        <v>0</v>
      </c>
    </row>
    <row r="1570" spans="1:9">
      <c r="A1570" s="806" t="s">
        <v>2487</v>
      </c>
      <c r="B1570" s="806" t="s">
        <v>508</v>
      </c>
      <c r="C1570" s="806" t="s">
        <v>238</v>
      </c>
      <c r="D1570" s="807" t="s">
        <v>241</v>
      </c>
      <c r="E1570" s="804">
        <v>40000000</v>
      </c>
      <c r="F1570" s="804">
        <v>0</v>
      </c>
      <c r="G1570" s="804">
        <v>0</v>
      </c>
      <c r="H1570" s="804">
        <v>40000000</v>
      </c>
      <c r="I1570" s="805">
        <v>0</v>
      </c>
    </row>
    <row r="1571" spans="1:9">
      <c r="A1571" s="806" t="s">
        <v>2487</v>
      </c>
      <c r="B1571" s="806" t="s">
        <v>508</v>
      </c>
      <c r="C1571" s="1401" t="s">
        <v>436</v>
      </c>
      <c r="D1571" s="1402"/>
      <c r="E1571" s="804">
        <v>6259828647</v>
      </c>
      <c r="F1571" s="804">
        <v>36373357</v>
      </c>
      <c r="G1571" s="804">
        <v>927864835</v>
      </c>
      <c r="H1571" s="804">
        <v>4922774845</v>
      </c>
      <c r="I1571" s="805">
        <v>372815610</v>
      </c>
    </row>
    <row r="1572" spans="1:9">
      <c r="A1572" s="806" t="s">
        <v>2487</v>
      </c>
      <c r="B1572" s="806" t="s">
        <v>508</v>
      </c>
      <c r="C1572" s="806" t="s">
        <v>436</v>
      </c>
      <c r="D1572" s="807" t="s">
        <v>2492</v>
      </c>
      <c r="E1572" s="804">
        <v>0</v>
      </c>
      <c r="F1572" s="804">
        <v>0</v>
      </c>
      <c r="G1572" s="804">
        <v>0</v>
      </c>
      <c r="H1572" s="804">
        <v>0</v>
      </c>
      <c r="I1572" s="805">
        <v>0</v>
      </c>
    </row>
    <row r="1573" spans="1:9">
      <c r="A1573" s="806" t="s">
        <v>2487</v>
      </c>
      <c r="B1573" s="806" t="s">
        <v>508</v>
      </c>
      <c r="C1573" s="806" t="s">
        <v>436</v>
      </c>
      <c r="D1573" s="807" t="s">
        <v>39</v>
      </c>
      <c r="E1573" s="804">
        <v>7804257</v>
      </c>
      <c r="F1573" s="804">
        <v>0</v>
      </c>
      <c r="G1573" s="804">
        <v>0</v>
      </c>
      <c r="H1573" s="804">
        <v>7804257</v>
      </c>
      <c r="I1573" s="805">
        <v>0</v>
      </c>
    </row>
    <row r="1574" spans="1:9">
      <c r="A1574" s="806" t="s">
        <v>2487</v>
      </c>
      <c r="B1574" s="806" t="s">
        <v>508</v>
      </c>
      <c r="C1574" s="806" t="s">
        <v>436</v>
      </c>
      <c r="D1574" s="807" t="s">
        <v>747</v>
      </c>
      <c r="E1574" s="804">
        <v>962434346</v>
      </c>
      <c r="F1574" s="804">
        <v>0</v>
      </c>
      <c r="G1574" s="804">
        <v>898680346</v>
      </c>
      <c r="H1574" s="804">
        <v>63754000</v>
      </c>
      <c r="I1574" s="805">
        <v>0</v>
      </c>
    </row>
    <row r="1575" spans="1:9">
      <c r="A1575" s="806" t="s">
        <v>2487</v>
      </c>
      <c r="B1575" s="806" t="s">
        <v>508</v>
      </c>
      <c r="C1575" s="806" t="s">
        <v>436</v>
      </c>
      <c r="D1575" s="807" t="s">
        <v>753</v>
      </c>
      <c r="E1575" s="804">
        <v>58471893</v>
      </c>
      <c r="F1575" s="804">
        <v>0</v>
      </c>
      <c r="G1575" s="804">
        <v>0</v>
      </c>
      <c r="H1575" s="804">
        <v>58471893</v>
      </c>
      <c r="I1575" s="805">
        <v>0</v>
      </c>
    </row>
    <row r="1576" spans="1:9">
      <c r="A1576" s="806" t="s">
        <v>2487</v>
      </c>
      <c r="B1576" s="806" t="s">
        <v>508</v>
      </c>
      <c r="C1576" s="806" t="s">
        <v>436</v>
      </c>
      <c r="D1576" s="807" t="s">
        <v>748</v>
      </c>
      <c r="E1576" s="804">
        <v>959219204</v>
      </c>
      <c r="F1576" s="804">
        <v>0</v>
      </c>
      <c r="G1576" s="804">
        <v>0</v>
      </c>
      <c r="H1576" s="804">
        <v>959219204</v>
      </c>
      <c r="I1576" s="805">
        <v>0</v>
      </c>
    </row>
    <row r="1577" spans="1:9">
      <c r="A1577" s="806" t="s">
        <v>2487</v>
      </c>
      <c r="B1577" s="806" t="s">
        <v>508</v>
      </c>
      <c r="C1577" s="806" t="s">
        <v>436</v>
      </c>
      <c r="D1577" s="807" t="s">
        <v>2067</v>
      </c>
      <c r="E1577" s="804">
        <v>163000</v>
      </c>
      <c r="F1577" s="804">
        <v>163000</v>
      </c>
      <c r="G1577" s="804">
        <v>0</v>
      </c>
      <c r="H1577" s="804">
        <v>0</v>
      </c>
      <c r="I1577" s="805">
        <v>0</v>
      </c>
    </row>
    <row r="1578" spans="1:9">
      <c r="A1578" s="806" t="s">
        <v>2487</v>
      </c>
      <c r="B1578" s="806" t="s">
        <v>508</v>
      </c>
      <c r="C1578" s="806" t="s">
        <v>436</v>
      </c>
      <c r="D1578" s="807" t="s">
        <v>732</v>
      </c>
      <c r="E1578" s="804">
        <v>11353535</v>
      </c>
      <c r="F1578" s="804">
        <v>7947474</v>
      </c>
      <c r="G1578" s="804">
        <v>3406061</v>
      </c>
      <c r="H1578" s="804">
        <v>0</v>
      </c>
      <c r="I1578" s="805">
        <v>0</v>
      </c>
    </row>
    <row r="1579" spans="1:9">
      <c r="A1579" s="806" t="s">
        <v>2487</v>
      </c>
      <c r="B1579" s="806" t="s">
        <v>508</v>
      </c>
      <c r="C1579" s="806" t="s">
        <v>436</v>
      </c>
      <c r="D1579" s="807" t="s">
        <v>733</v>
      </c>
      <c r="E1579" s="804">
        <v>396779786</v>
      </c>
      <c r="F1579" s="804">
        <v>0</v>
      </c>
      <c r="G1579" s="804">
        <v>25732828</v>
      </c>
      <c r="H1579" s="804">
        <v>173348029</v>
      </c>
      <c r="I1579" s="805">
        <v>197698929</v>
      </c>
    </row>
    <row r="1580" spans="1:9">
      <c r="A1580" s="806" t="s">
        <v>2487</v>
      </c>
      <c r="B1580" s="806" t="s">
        <v>508</v>
      </c>
      <c r="C1580" s="806" t="s">
        <v>436</v>
      </c>
      <c r="D1580" s="807" t="s">
        <v>734</v>
      </c>
      <c r="E1580" s="804">
        <v>413321106</v>
      </c>
      <c r="F1580" s="804">
        <v>0</v>
      </c>
      <c r="G1580" s="804">
        <v>0</v>
      </c>
      <c r="H1580" s="804">
        <v>238204425</v>
      </c>
      <c r="I1580" s="805">
        <v>175116681</v>
      </c>
    </row>
    <row r="1581" spans="1:9">
      <c r="A1581" s="806" t="s">
        <v>2487</v>
      </c>
      <c r="B1581" s="806" t="s">
        <v>508</v>
      </c>
      <c r="C1581" s="806" t="s">
        <v>436</v>
      </c>
      <c r="D1581" s="807" t="s">
        <v>749</v>
      </c>
      <c r="E1581" s="804">
        <v>2465658251</v>
      </c>
      <c r="F1581" s="804">
        <v>0</v>
      </c>
      <c r="G1581" s="804">
        <v>0</v>
      </c>
      <c r="H1581" s="804">
        <v>2465658251</v>
      </c>
      <c r="I1581" s="805">
        <v>0</v>
      </c>
    </row>
    <row r="1582" spans="1:9">
      <c r="A1582" s="806" t="s">
        <v>2487</v>
      </c>
      <c r="B1582" s="806" t="s">
        <v>508</v>
      </c>
      <c r="C1582" s="806" t="s">
        <v>436</v>
      </c>
      <c r="D1582" s="807" t="s">
        <v>750</v>
      </c>
      <c r="E1582" s="804">
        <v>8502477</v>
      </c>
      <c r="F1582" s="804">
        <v>0</v>
      </c>
      <c r="G1582" s="804">
        <v>0</v>
      </c>
      <c r="H1582" s="804">
        <v>8502477</v>
      </c>
      <c r="I1582" s="805">
        <v>0</v>
      </c>
    </row>
    <row r="1583" spans="1:9">
      <c r="A1583" s="806" t="s">
        <v>2487</v>
      </c>
      <c r="B1583" s="806" t="s">
        <v>508</v>
      </c>
      <c r="C1583" s="806" t="s">
        <v>436</v>
      </c>
      <c r="D1583" s="807" t="s">
        <v>2483</v>
      </c>
      <c r="E1583" s="804">
        <v>45600</v>
      </c>
      <c r="F1583" s="804">
        <v>0</v>
      </c>
      <c r="G1583" s="804">
        <v>45600</v>
      </c>
      <c r="H1583" s="804">
        <v>0</v>
      </c>
      <c r="I1583" s="805">
        <v>0</v>
      </c>
    </row>
    <row r="1584" spans="1:9">
      <c r="A1584" s="806" t="s">
        <v>2487</v>
      </c>
      <c r="B1584" s="806" t="s">
        <v>508</v>
      </c>
      <c r="C1584" s="806" t="s">
        <v>436</v>
      </c>
      <c r="D1584" s="807" t="s">
        <v>951</v>
      </c>
      <c r="E1584" s="804">
        <v>28262883</v>
      </c>
      <c r="F1584" s="804">
        <v>28262883</v>
      </c>
      <c r="G1584" s="804">
        <v>0</v>
      </c>
      <c r="H1584" s="804">
        <v>0</v>
      </c>
      <c r="I1584" s="805">
        <v>0</v>
      </c>
    </row>
    <row r="1585" spans="1:9">
      <c r="A1585" s="806" t="s">
        <v>2487</v>
      </c>
      <c r="B1585" s="806" t="s">
        <v>508</v>
      </c>
      <c r="C1585" s="806" t="s">
        <v>436</v>
      </c>
      <c r="D1585" s="807" t="s">
        <v>735</v>
      </c>
      <c r="E1585" s="804">
        <v>758915906</v>
      </c>
      <c r="F1585" s="804">
        <v>0</v>
      </c>
      <c r="G1585" s="804">
        <v>0</v>
      </c>
      <c r="H1585" s="804">
        <v>758915906</v>
      </c>
      <c r="I1585" s="805">
        <v>0</v>
      </c>
    </row>
    <row r="1586" spans="1:9">
      <c r="A1586" s="806" t="s">
        <v>2487</v>
      </c>
      <c r="B1586" s="806" t="s">
        <v>508</v>
      </c>
      <c r="C1586" s="806" t="s">
        <v>436</v>
      </c>
      <c r="D1586" s="807" t="s">
        <v>40</v>
      </c>
      <c r="E1586" s="804">
        <v>188896403</v>
      </c>
      <c r="F1586" s="804">
        <v>0</v>
      </c>
      <c r="G1586" s="804">
        <v>0</v>
      </c>
      <c r="H1586" s="804">
        <v>188896403</v>
      </c>
      <c r="I1586" s="805">
        <v>0</v>
      </c>
    </row>
    <row r="1587" spans="1:9">
      <c r="A1587" s="806" t="s">
        <v>2487</v>
      </c>
      <c r="B1587" s="1401" t="s">
        <v>509</v>
      </c>
      <c r="C1587" s="1402"/>
      <c r="D1587" s="1402"/>
      <c r="E1587" s="804">
        <v>12542490694</v>
      </c>
      <c r="F1587" s="804">
        <v>97753979</v>
      </c>
      <c r="G1587" s="804">
        <v>528939004</v>
      </c>
      <c r="H1587" s="804">
        <v>11540819999</v>
      </c>
      <c r="I1587" s="805">
        <v>374977712</v>
      </c>
    </row>
    <row r="1588" spans="1:9">
      <c r="A1588" s="806" t="s">
        <v>2487</v>
      </c>
      <c r="B1588" s="806" t="s">
        <v>509</v>
      </c>
      <c r="C1588" s="1401" t="s">
        <v>438</v>
      </c>
      <c r="D1588" s="1402"/>
      <c r="E1588" s="804">
        <v>26779900</v>
      </c>
      <c r="F1588" s="804">
        <v>0</v>
      </c>
      <c r="G1588" s="804">
        <v>0</v>
      </c>
      <c r="H1588" s="804">
        <v>26779900</v>
      </c>
      <c r="I1588" s="805">
        <v>0</v>
      </c>
    </row>
    <row r="1589" spans="1:9">
      <c r="A1589" s="806" t="s">
        <v>2487</v>
      </c>
      <c r="B1589" s="806" t="s">
        <v>509</v>
      </c>
      <c r="C1589" s="806" t="s">
        <v>438</v>
      </c>
      <c r="D1589" s="807" t="s">
        <v>439</v>
      </c>
      <c r="E1589" s="804">
        <v>26779900</v>
      </c>
      <c r="F1589" s="804">
        <v>0</v>
      </c>
      <c r="G1589" s="804">
        <v>0</v>
      </c>
      <c r="H1589" s="804">
        <v>26779900</v>
      </c>
      <c r="I1589" s="805">
        <v>0</v>
      </c>
    </row>
    <row r="1590" spans="1:9">
      <c r="A1590" s="806" t="s">
        <v>2487</v>
      </c>
      <c r="B1590" s="806" t="s">
        <v>509</v>
      </c>
      <c r="C1590" s="1401" t="s">
        <v>258</v>
      </c>
      <c r="D1590" s="1402"/>
      <c r="E1590" s="804">
        <v>7076430107</v>
      </c>
      <c r="F1590" s="804">
        <v>0</v>
      </c>
      <c r="G1590" s="804">
        <v>0</v>
      </c>
      <c r="H1590" s="804">
        <v>7076430107</v>
      </c>
      <c r="I1590" s="805">
        <v>0</v>
      </c>
    </row>
    <row r="1591" spans="1:9">
      <c r="A1591" s="806" t="s">
        <v>2487</v>
      </c>
      <c r="B1591" s="806" t="s">
        <v>509</v>
      </c>
      <c r="C1591" s="806" t="s">
        <v>258</v>
      </c>
      <c r="D1591" s="807" t="s">
        <v>423</v>
      </c>
      <c r="E1591" s="804">
        <v>7054978720</v>
      </c>
      <c r="F1591" s="804">
        <v>0</v>
      </c>
      <c r="G1591" s="804">
        <v>0</v>
      </c>
      <c r="H1591" s="804">
        <v>7054978720</v>
      </c>
      <c r="I1591" s="805">
        <v>0</v>
      </c>
    </row>
    <row r="1592" spans="1:9">
      <c r="A1592" s="806" t="s">
        <v>2487</v>
      </c>
      <c r="B1592" s="806" t="s">
        <v>509</v>
      </c>
      <c r="C1592" s="806" t="s">
        <v>258</v>
      </c>
      <c r="D1592" s="807" t="s">
        <v>992</v>
      </c>
      <c r="E1592" s="804">
        <v>21451387</v>
      </c>
      <c r="F1592" s="804">
        <v>0</v>
      </c>
      <c r="G1592" s="804">
        <v>0</v>
      </c>
      <c r="H1592" s="804">
        <v>21451387</v>
      </c>
      <c r="I1592" s="805">
        <v>0</v>
      </c>
    </row>
    <row r="1593" spans="1:9">
      <c r="A1593" s="806" t="s">
        <v>2487</v>
      </c>
      <c r="B1593" s="806" t="s">
        <v>509</v>
      </c>
      <c r="C1593" s="1401" t="s">
        <v>256</v>
      </c>
      <c r="D1593" s="1402"/>
      <c r="E1593" s="804">
        <v>429650000</v>
      </c>
      <c r="F1593" s="804">
        <v>0</v>
      </c>
      <c r="G1593" s="804">
        <v>0</v>
      </c>
      <c r="H1593" s="804">
        <v>214825000</v>
      </c>
      <c r="I1593" s="805">
        <v>214825000</v>
      </c>
    </row>
    <row r="1594" spans="1:9">
      <c r="A1594" s="806" t="s">
        <v>2487</v>
      </c>
      <c r="B1594" s="806" t="s">
        <v>509</v>
      </c>
      <c r="C1594" s="806" t="s">
        <v>256</v>
      </c>
      <c r="D1594" s="807" t="s">
        <v>730</v>
      </c>
      <c r="E1594" s="804">
        <v>429650000</v>
      </c>
      <c r="F1594" s="804">
        <v>0</v>
      </c>
      <c r="G1594" s="804">
        <v>0</v>
      </c>
      <c r="H1594" s="804">
        <v>214825000</v>
      </c>
      <c r="I1594" s="805">
        <v>214825000</v>
      </c>
    </row>
    <row r="1595" spans="1:9">
      <c r="A1595" s="806" t="s">
        <v>2487</v>
      </c>
      <c r="B1595" s="806" t="s">
        <v>509</v>
      </c>
      <c r="C1595" s="1401" t="s">
        <v>424</v>
      </c>
      <c r="D1595" s="1402"/>
      <c r="E1595" s="804">
        <v>179925000</v>
      </c>
      <c r="F1595" s="804">
        <v>0</v>
      </c>
      <c r="G1595" s="804">
        <v>0</v>
      </c>
      <c r="H1595" s="804">
        <v>89962500</v>
      </c>
      <c r="I1595" s="805">
        <v>89962500</v>
      </c>
    </row>
    <row r="1596" spans="1:9">
      <c r="A1596" s="806" t="s">
        <v>2487</v>
      </c>
      <c r="B1596" s="806" t="s">
        <v>509</v>
      </c>
      <c r="C1596" s="806" t="s">
        <v>424</v>
      </c>
      <c r="D1596" s="807" t="s">
        <v>426</v>
      </c>
      <c r="E1596" s="804">
        <v>179925000</v>
      </c>
      <c r="F1596" s="804">
        <v>0</v>
      </c>
      <c r="G1596" s="804">
        <v>0</v>
      </c>
      <c r="H1596" s="804">
        <v>89962500</v>
      </c>
      <c r="I1596" s="805">
        <v>89962500</v>
      </c>
    </row>
    <row r="1597" spans="1:9">
      <c r="A1597" s="806" t="s">
        <v>2487</v>
      </c>
      <c r="B1597" s="806" t="s">
        <v>509</v>
      </c>
      <c r="C1597" s="1401" t="s">
        <v>427</v>
      </c>
      <c r="D1597" s="1402"/>
      <c r="E1597" s="804">
        <v>18985637</v>
      </c>
      <c r="F1597" s="804">
        <v>0</v>
      </c>
      <c r="G1597" s="804">
        <v>0</v>
      </c>
      <c r="H1597" s="804">
        <v>5695679</v>
      </c>
      <c r="I1597" s="805">
        <v>13289958</v>
      </c>
    </row>
    <row r="1598" spans="1:9">
      <c r="A1598" s="806" t="s">
        <v>2487</v>
      </c>
      <c r="B1598" s="806" t="s">
        <v>509</v>
      </c>
      <c r="C1598" s="806" t="s">
        <v>427</v>
      </c>
      <c r="D1598" s="807" t="s">
        <v>429</v>
      </c>
      <c r="E1598" s="804">
        <v>18985637</v>
      </c>
      <c r="F1598" s="804">
        <v>0</v>
      </c>
      <c r="G1598" s="804">
        <v>0</v>
      </c>
      <c r="H1598" s="804">
        <v>5695679</v>
      </c>
      <c r="I1598" s="805">
        <v>13289958</v>
      </c>
    </row>
    <row r="1599" spans="1:9">
      <c r="A1599" s="806" t="s">
        <v>2487</v>
      </c>
      <c r="B1599" s="806" t="s">
        <v>509</v>
      </c>
      <c r="C1599" s="1401" t="s">
        <v>430</v>
      </c>
      <c r="D1599" s="1402"/>
      <c r="E1599" s="804">
        <v>3256637031</v>
      </c>
      <c r="F1599" s="804">
        <v>0</v>
      </c>
      <c r="G1599" s="804">
        <v>0</v>
      </c>
      <c r="H1599" s="804">
        <v>3256637031</v>
      </c>
      <c r="I1599" s="805">
        <v>0</v>
      </c>
    </row>
    <row r="1600" spans="1:9">
      <c r="A1600" s="806" t="s">
        <v>2487</v>
      </c>
      <c r="B1600" s="806" t="s">
        <v>509</v>
      </c>
      <c r="C1600" s="806" t="s">
        <v>430</v>
      </c>
      <c r="D1600" s="807" t="s">
        <v>432</v>
      </c>
      <c r="E1600" s="804">
        <v>3256637031</v>
      </c>
      <c r="F1600" s="804">
        <v>0</v>
      </c>
      <c r="G1600" s="804">
        <v>0</v>
      </c>
      <c r="H1600" s="804">
        <v>3256637031</v>
      </c>
      <c r="I1600" s="805">
        <v>0</v>
      </c>
    </row>
    <row r="1601" spans="1:9">
      <c r="A1601" s="806" t="s">
        <v>2487</v>
      </c>
      <c r="B1601" s="806" t="s">
        <v>509</v>
      </c>
      <c r="C1601" s="1401" t="s">
        <v>504</v>
      </c>
      <c r="D1601" s="1402"/>
      <c r="E1601" s="804">
        <v>7916942</v>
      </c>
      <c r="F1601" s="804">
        <v>0</v>
      </c>
      <c r="G1601" s="804">
        <v>0</v>
      </c>
      <c r="H1601" s="804">
        <v>7916942</v>
      </c>
      <c r="I1601" s="805">
        <v>0</v>
      </c>
    </row>
    <row r="1602" spans="1:9">
      <c r="A1602" s="806" t="s">
        <v>2487</v>
      </c>
      <c r="B1602" s="806" t="s">
        <v>509</v>
      </c>
      <c r="C1602" s="806" t="s">
        <v>504</v>
      </c>
      <c r="D1602" s="807" t="s">
        <v>510</v>
      </c>
      <c r="E1602" s="804">
        <v>7916942</v>
      </c>
      <c r="F1602" s="804">
        <v>0</v>
      </c>
      <c r="G1602" s="804">
        <v>0</v>
      </c>
      <c r="H1602" s="804">
        <v>7916942</v>
      </c>
      <c r="I1602" s="805">
        <v>0</v>
      </c>
    </row>
    <row r="1603" spans="1:9">
      <c r="A1603" s="806" t="s">
        <v>2487</v>
      </c>
      <c r="B1603" s="806" t="s">
        <v>509</v>
      </c>
      <c r="C1603" s="1401" t="s">
        <v>433</v>
      </c>
      <c r="D1603" s="1402"/>
      <c r="E1603" s="804">
        <v>39394960</v>
      </c>
      <c r="F1603" s="804">
        <v>0</v>
      </c>
      <c r="G1603" s="804">
        <v>0</v>
      </c>
      <c r="H1603" s="804">
        <v>19697480</v>
      </c>
      <c r="I1603" s="805">
        <v>19697480</v>
      </c>
    </row>
    <row r="1604" spans="1:9">
      <c r="A1604" s="806" t="s">
        <v>2487</v>
      </c>
      <c r="B1604" s="806" t="s">
        <v>509</v>
      </c>
      <c r="C1604" s="806" t="s">
        <v>433</v>
      </c>
      <c r="D1604" s="807" t="s">
        <v>434</v>
      </c>
      <c r="E1604" s="804">
        <v>39394960</v>
      </c>
      <c r="F1604" s="804">
        <v>0</v>
      </c>
      <c r="G1604" s="804">
        <v>0</v>
      </c>
      <c r="H1604" s="804">
        <v>19697480</v>
      </c>
      <c r="I1604" s="805">
        <v>19697480</v>
      </c>
    </row>
    <row r="1605" spans="1:9">
      <c r="A1605" s="806" t="s">
        <v>2487</v>
      </c>
      <c r="B1605" s="806" t="s">
        <v>509</v>
      </c>
      <c r="C1605" s="1401" t="s">
        <v>443</v>
      </c>
      <c r="D1605" s="1402"/>
      <c r="E1605" s="804">
        <v>10319469</v>
      </c>
      <c r="F1605" s="804">
        <v>0</v>
      </c>
      <c r="G1605" s="804">
        <v>0</v>
      </c>
      <c r="H1605" s="804">
        <v>3095840</v>
      </c>
      <c r="I1605" s="805">
        <v>7223629</v>
      </c>
    </row>
    <row r="1606" spans="1:9">
      <c r="A1606" s="806" t="s">
        <v>2487</v>
      </c>
      <c r="B1606" s="806" t="s">
        <v>509</v>
      </c>
      <c r="C1606" s="806" t="s">
        <v>443</v>
      </c>
      <c r="D1606" s="807" t="s">
        <v>516</v>
      </c>
      <c r="E1606" s="804">
        <v>10319469</v>
      </c>
      <c r="F1606" s="804">
        <v>0</v>
      </c>
      <c r="G1606" s="804">
        <v>0</v>
      </c>
      <c r="H1606" s="804">
        <v>3095840</v>
      </c>
      <c r="I1606" s="805">
        <v>7223629</v>
      </c>
    </row>
    <row r="1607" spans="1:9">
      <c r="A1607" s="806" t="s">
        <v>2487</v>
      </c>
      <c r="B1607" s="806" t="s">
        <v>509</v>
      </c>
      <c r="C1607" s="1401" t="s">
        <v>445</v>
      </c>
      <c r="D1607" s="1402"/>
      <c r="E1607" s="804">
        <v>246000000</v>
      </c>
      <c r="F1607" s="804">
        <v>0</v>
      </c>
      <c r="G1607" s="804">
        <v>0</v>
      </c>
      <c r="H1607" s="804">
        <v>246000000</v>
      </c>
      <c r="I1607" s="805">
        <v>0</v>
      </c>
    </row>
    <row r="1608" spans="1:9">
      <c r="A1608" s="806" t="s">
        <v>2487</v>
      </c>
      <c r="B1608" s="806" t="s">
        <v>509</v>
      </c>
      <c r="C1608" s="806" t="s">
        <v>445</v>
      </c>
      <c r="D1608" s="807" t="s">
        <v>744</v>
      </c>
      <c r="E1608" s="804">
        <v>6000000</v>
      </c>
      <c r="F1608" s="804">
        <v>0</v>
      </c>
      <c r="G1608" s="804">
        <v>0</v>
      </c>
      <c r="H1608" s="804">
        <v>6000000</v>
      </c>
      <c r="I1608" s="805">
        <v>0</v>
      </c>
    </row>
    <row r="1609" spans="1:9">
      <c r="A1609" s="806" t="s">
        <v>2487</v>
      </c>
      <c r="B1609" s="806" t="s">
        <v>509</v>
      </c>
      <c r="C1609" s="806" t="s">
        <v>445</v>
      </c>
      <c r="D1609" s="807" t="s">
        <v>745</v>
      </c>
      <c r="E1609" s="804">
        <v>232000000</v>
      </c>
      <c r="F1609" s="804">
        <v>0</v>
      </c>
      <c r="G1609" s="804">
        <v>0</v>
      </c>
      <c r="H1609" s="804">
        <v>232000000</v>
      </c>
      <c r="I1609" s="805">
        <v>0</v>
      </c>
    </row>
    <row r="1610" spans="1:9">
      <c r="A1610" s="806" t="s">
        <v>2487</v>
      </c>
      <c r="B1610" s="806" t="s">
        <v>509</v>
      </c>
      <c r="C1610" s="806" t="s">
        <v>445</v>
      </c>
      <c r="D1610" s="807" t="s">
        <v>746</v>
      </c>
      <c r="E1610" s="804">
        <v>8000000</v>
      </c>
      <c r="F1610" s="804">
        <v>0</v>
      </c>
      <c r="G1610" s="804">
        <v>0</v>
      </c>
      <c r="H1610" s="804">
        <v>8000000</v>
      </c>
      <c r="I1610" s="805">
        <v>0</v>
      </c>
    </row>
    <row r="1611" spans="1:9">
      <c r="A1611" s="806" t="s">
        <v>2487</v>
      </c>
      <c r="B1611" s="806" t="s">
        <v>509</v>
      </c>
      <c r="C1611" s="1401" t="s">
        <v>248</v>
      </c>
      <c r="D1611" s="1402"/>
      <c r="E1611" s="804">
        <v>1022152407</v>
      </c>
      <c r="F1611" s="804">
        <v>0</v>
      </c>
      <c r="G1611" s="804">
        <v>514381596</v>
      </c>
      <c r="H1611" s="804">
        <v>507770811</v>
      </c>
      <c r="I1611" s="805">
        <v>0</v>
      </c>
    </row>
    <row r="1612" spans="1:9">
      <c r="A1612" s="806" t="s">
        <v>2487</v>
      </c>
      <c r="B1612" s="806" t="s">
        <v>509</v>
      </c>
      <c r="C1612" s="806" t="s">
        <v>248</v>
      </c>
      <c r="D1612" s="807" t="s">
        <v>249</v>
      </c>
      <c r="E1612" s="804">
        <v>459921157</v>
      </c>
      <c r="F1612" s="804">
        <v>0</v>
      </c>
      <c r="G1612" s="804">
        <v>233265971</v>
      </c>
      <c r="H1612" s="804">
        <v>226655186</v>
      </c>
      <c r="I1612" s="805">
        <v>0</v>
      </c>
    </row>
    <row r="1613" spans="1:9">
      <c r="A1613" s="806" t="s">
        <v>2487</v>
      </c>
      <c r="B1613" s="806" t="s">
        <v>509</v>
      </c>
      <c r="C1613" s="806" t="s">
        <v>248</v>
      </c>
      <c r="D1613" s="807" t="s">
        <v>731</v>
      </c>
      <c r="E1613" s="804">
        <v>562231250</v>
      </c>
      <c r="F1613" s="804">
        <v>0</v>
      </c>
      <c r="G1613" s="804">
        <v>281115625</v>
      </c>
      <c r="H1613" s="804">
        <v>281115625</v>
      </c>
      <c r="I1613" s="805">
        <v>0</v>
      </c>
    </row>
    <row r="1614" spans="1:9">
      <c r="A1614" s="806" t="s">
        <v>2487</v>
      </c>
      <c r="B1614" s="806" t="s">
        <v>509</v>
      </c>
      <c r="C1614" s="1401" t="s">
        <v>238</v>
      </c>
      <c r="D1614" s="1402"/>
      <c r="E1614" s="804">
        <v>79088476</v>
      </c>
      <c r="F1614" s="804">
        <v>79088476</v>
      </c>
      <c r="G1614" s="804">
        <v>0</v>
      </c>
      <c r="H1614" s="804">
        <v>0</v>
      </c>
      <c r="I1614" s="805">
        <v>0</v>
      </c>
    </row>
    <row r="1615" spans="1:9">
      <c r="A1615" s="806" t="s">
        <v>2487</v>
      </c>
      <c r="B1615" s="806" t="s">
        <v>509</v>
      </c>
      <c r="C1615" s="806" t="s">
        <v>238</v>
      </c>
      <c r="D1615" s="807" t="s">
        <v>435</v>
      </c>
      <c r="E1615" s="804">
        <v>71470150</v>
      </c>
      <c r="F1615" s="804">
        <v>71470150</v>
      </c>
      <c r="G1615" s="804">
        <v>0</v>
      </c>
      <c r="H1615" s="804">
        <v>0</v>
      </c>
      <c r="I1615" s="805">
        <v>0</v>
      </c>
    </row>
    <row r="1616" spans="1:9">
      <c r="A1616" s="806" t="s">
        <v>2487</v>
      </c>
      <c r="B1616" s="806" t="s">
        <v>509</v>
      </c>
      <c r="C1616" s="806" t="s">
        <v>238</v>
      </c>
      <c r="D1616" s="807" t="s">
        <v>355</v>
      </c>
      <c r="E1616" s="804">
        <v>5150000</v>
      </c>
      <c r="F1616" s="804">
        <v>5150000</v>
      </c>
      <c r="G1616" s="804">
        <v>0</v>
      </c>
      <c r="H1616" s="804">
        <v>0</v>
      </c>
      <c r="I1616" s="805">
        <v>0</v>
      </c>
    </row>
    <row r="1617" spans="1:9">
      <c r="A1617" s="806" t="s">
        <v>2487</v>
      </c>
      <c r="B1617" s="806" t="s">
        <v>509</v>
      </c>
      <c r="C1617" s="806" t="s">
        <v>238</v>
      </c>
      <c r="D1617" s="807" t="s">
        <v>357</v>
      </c>
      <c r="E1617" s="804">
        <v>2468326</v>
      </c>
      <c r="F1617" s="804">
        <v>2468326</v>
      </c>
      <c r="G1617" s="804">
        <v>0</v>
      </c>
      <c r="H1617" s="804">
        <v>0</v>
      </c>
      <c r="I1617" s="805">
        <v>0</v>
      </c>
    </row>
    <row r="1618" spans="1:9">
      <c r="A1618" s="806" t="s">
        <v>2487</v>
      </c>
      <c r="B1618" s="806" t="s">
        <v>509</v>
      </c>
      <c r="C1618" s="1401" t="s">
        <v>436</v>
      </c>
      <c r="D1618" s="1402"/>
      <c r="E1618" s="804">
        <v>149210765</v>
      </c>
      <c r="F1618" s="804">
        <v>18665503</v>
      </c>
      <c r="G1618" s="804">
        <v>14557408</v>
      </c>
      <c r="H1618" s="804">
        <v>86008709</v>
      </c>
      <c r="I1618" s="805">
        <v>29979145</v>
      </c>
    </row>
    <row r="1619" spans="1:9">
      <c r="A1619" s="806" t="s">
        <v>2487</v>
      </c>
      <c r="B1619" s="806" t="s">
        <v>509</v>
      </c>
      <c r="C1619" s="806" t="s">
        <v>436</v>
      </c>
      <c r="D1619" s="807" t="s">
        <v>753</v>
      </c>
      <c r="E1619" s="804">
        <v>3173990</v>
      </c>
      <c r="F1619" s="804">
        <v>0</v>
      </c>
      <c r="G1619" s="804">
        <v>0</v>
      </c>
      <c r="H1619" s="804">
        <v>3173990</v>
      </c>
      <c r="I1619" s="805">
        <v>0</v>
      </c>
    </row>
    <row r="1620" spans="1:9">
      <c r="A1620" s="806" t="s">
        <v>2487</v>
      </c>
      <c r="B1620" s="806" t="s">
        <v>509</v>
      </c>
      <c r="C1620" s="806" t="s">
        <v>436</v>
      </c>
      <c r="D1620" s="807" t="s">
        <v>748</v>
      </c>
      <c r="E1620" s="804">
        <v>13420985</v>
      </c>
      <c r="F1620" s="804">
        <v>0</v>
      </c>
      <c r="G1620" s="804">
        <v>0</v>
      </c>
      <c r="H1620" s="804">
        <v>13420985</v>
      </c>
      <c r="I1620" s="805">
        <v>0</v>
      </c>
    </row>
    <row r="1621" spans="1:9">
      <c r="A1621" s="806" t="s">
        <v>2487</v>
      </c>
      <c r="B1621" s="806" t="s">
        <v>509</v>
      </c>
      <c r="C1621" s="806" t="s">
        <v>436</v>
      </c>
      <c r="D1621" s="807" t="s">
        <v>732</v>
      </c>
      <c r="E1621" s="804">
        <v>26564753</v>
      </c>
      <c r="F1621" s="804">
        <v>18595327</v>
      </c>
      <c r="G1621" s="804">
        <v>7969426</v>
      </c>
      <c r="H1621" s="804">
        <v>0</v>
      </c>
      <c r="I1621" s="805">
        <v>0</v>
      </c>
    </row>
    <row r="1622" spans="1:9">
      <c r="A1622" s="806" t="s">
        <v>2487</v>
      </c>
      <c r="B1622" s="806" t="s">
        <v>509</v>
      </c>
      <c r="C1622" s="806" t="s">
        <v>436</v>
      </c>
      <c r="D1622" s="807" t="s">
        <v>733</v>
      </c>
      <c r="E1622" s="804">
        <v>32939910</v>
      </c>
      <c r="F1622" s="804">
        <v>0</v>
      </c>
      <c r="G1622" s="804">
        <v>6587982</v>
      </c>
      <c r="H1622" s="804">
        <v>9881973</v>
      </c>
      <c r="I1622" s="805">
        <v>16469955</v>
      </c>
    </row>
    <row r="1623" spans="1:9">
      <c r="A1623" s="806" t="s">
        <v>2487</v>
      </c>
      <c r="B1623" s="806" t="s">
        <v>509</v>
      </c>
      <c r="C1623" s="806" t="s">
        <v>436</v>
      </c>
      <c r="D1623" s="807" t="s">
        <v>734</v>
      </c>
      <c r="E1623" s="804">
        <v>27549892</v>
      </c>
      <c r="F1623" s="804">
        <v>0</v>
      </c>
      <c r="G1623" s="804">
        <v>0</v>
      </c>
      <c r="H1623" s="804">
        <v>14040702</v>
      </c>
      <c r="I1623" s="805">
        <v>13509190</v>
      </c>
    </row>
    <row r="1624" spans="1:9">
      <c r="A1624" s="806" t="s">
        <v>2487</v>
      </c>
      <c r="B1624" s="806" t="s">
        <v>509</v>
      </c>
      <c r="C1624" s="806" t="s">
        <v>436</v>
      </c>
      <c r="D1624" s="807" t="s">
        <v>749</v>
      </c>
      <c r="E1624" s="804">
        <v>10397773</v>
      </c>
      <c r="F1624" s="804">
        <v>0</v>
      </c>
      <c r="G1624" s="804">
        <v>0</v>
      </c>
      <c r="H1624" s="804">
        <v>10397773</v>
      </c>
      <c r="I1624" s="805">
        <v>0</v>
      </c>
    </row>
    <row r="1625" spans="1:9">
      <c r="A1625" s="806" t="s">
        <v>2487</v>
      </c>
      <c r="B1625" s="806" t="s">
        <v>509</v>
      </c>
      <c r="C1625" s="806" t="s">
        <v>436</v>
      </c>
      <c r="D1625" s="807" t="s">
        <v>750</v>
      </c>
      <c r="E1625" s="804">
        <v>12000</v>
      </c>
      <c r="F1625" s="804">
        <v>0</v>
      </c>
      <c r="G1625" s="804">
        <v>0</v>
      </c>
      <c r="H1625" s="804">
        <v>12000</v>
      </c>
      <c r="I1625" s="805">
        <v>0</v>
      </c>
    </row>
    <row r="1626" spans="1:9">
      <c r="A1626" s="806" t="s">
        <v>2487</v>
      </c>
      <c r="B1626" s="806" t="s">
        <v>509</v>
      </c>
      <c r="C1626" s="806" t="s">
        <v>436</v>
      </c>
      <c r="D1626" s="807" t="s">
        <v>951</v>
      </c>
      <c r="E1626" s="804">
        <v>70176</v>
      </c>
      <c r="F1626" s="804">
        <v>70176</v>
      </c>
      <c r="G1626" s="804">
        <v>0</v>
      </c>
      <c r="H1626" s="804">
        <v>0</v>
      </c>
      <c r="I1626" s="805">
        <v>0</v>
      </c>
    </row>
    <row r="1627" spans="1:9">
      <c r="A1627" s="806" t="s">
        <v>2487</v>
      </c>
      <c r="B1627" s="806" t="s">
        <v>509</v>
      </c>
      <c r="C1627" s="806" t="s">
        <v>436</v>
      </c>
      <c r="D1627" s="807" t="s">
        <v>735</v>
      </c>
      <c r="E1627" s="804">
        <v>35081286</v>
      </c>
      <c r="F1627" s="804">
        <v>0</v>
      </c>
      <c r="G1627" s="804">
        <v>0</v>
      </c>
      <c r="H1627" s="804">
        <v>35081286</v>
      </c>
      <c r="I1627" s="805">
        <v>0</v>
      </c>
    </row>
    <row r="1628" spans="1:9">
      <c r="A1628" s="806" t="s">
        <v>2487</v>
      </c>
      <c r="B1628" s="806" t="s">
        <v>509</v>
      </c>
      <c r="C1628" s="806" t="s">
        <v>436</v>
      </c>
      <c r="D1628" s="807" t="s">
        <v>40</v>
      </c>
      <c r="E1628" s="804">
        <v>0</v>
      </c>
      <c r="F1628" s="804">
        <v>0</v>
      </c>
      <c r="G1628" s="804">
        <v>0</v>
      </c>
      <c r="H1628" s="804">
        <v>0</v>
      </c>
      <c r="I1628" s="805">
        <v>0</v>
      </c>
    </row>
    <row r="1629" spans="1:9">
      <c r="A1629" s="806" t="s">
        <v>2487</v>
      </c>
      <c r="B1629" s="1401" t="s">
        <v>511</v>
      </c>
      <c r="C1629" s="1402"/>
      <c r="D1629" s="1402"/>
      <c r="E1629" s="804">
        <v>3606136447357</v>
      </c>
      <c r="F1629" s="804">
        <v>780837086</v>
      </c>
      <c r="G1629" s="804">
        <v>1070883345823</v>
      </c>
      <c r="H1629" s="804">
        <v>1477926838127</v>
      </c>
      <c r="I1629" s="805">
        <v>1056545426321</v>
      </c>
    </row>
    <row r="1630" spans="1:9">
      <c r="A1630" s="806" t="s">
        <v>2487</v>
      </c>
      <c r="B1630" s="806" t="s">
        <v>511</v>
      </c>
      <c r="C1630" s="1401" t="s">
        <v>438</v>
      </c>
      <c r="D1630" s="1402"/>
      <c r="E1630" s="804">
        <v>109747266558</v>
      </c>
      <c r="F1630" s="804">
        <v>0</v>
      </c>
      <c r="G1630" s="804">
        <v>0</v>
      </c>
      <c r="H1630" s="804">
        <v>109747266558</v>
      </c>
      <c r="I1630" s="805">
        <v>0</v>
      </c>
    </row>
    <row r="1631" spans="1:9">
      <c r="A1631" s="806" t="s">
        <v>2487</v>
      </c>
      <c r="B1631" s="806" t="s">
        <v>511</v>
      </c>
      <c r="C1631" s="806" t="s">
        <v>438</v>
      </c>
      <c r="D1631" s="807" t="s">
        <v>439</v>
      </c>
      <c r="E1631" s="804">
        <v>-187463520</v>
      </c>
      <c r="F1631" s="804">
        <v>0</v>
      </c>
      <c r="G1631" s="804">
        <v>0</v>
      </c>
      <c r="H1631" s="804">
        <v>-187463520</v>
      </c>
      <c r="I1631" s="805">
        <v>0</v>
      </c>
    </row>
    <row r="1632" spans="1:9">
      <c r="A1632" s="806" t="s">
        <v>2487</v>
      </c>
      <c r="B1632" s="806" t="s">
        <v>511</v>
      </c>
      <c r="C1632" s="806" t="s">
        <v>438</v>
      </c>
      <c r="D1632" s="807" t="s">
        <v>512</v>
      </c>
      <c r="E1632" s="804">
        <v>17227059884</v>
      </c>
      <c r="F1632" s="804">
        <v>0</v>
      </c>
      <c r="G1632" s="804">
        <v>0</v>
      </c>
      <c r="H1632" s="804">
        <v>17227059884</v>
      </c>
      <c r="I1632" s="805">
        <v>0</v>
      </c>
    </row>
    <row r="1633" spans="1:9">
      <c r="A1633" s="806" t="s">
        <v>2487</v>
      </c>
      <c r="B1633" s="806" t="s">
        <v>511</v>
      </c>
      <c r="C1633" s="806" t="s">
        <v>438</v>
      </c>
      <c r="D1633" s="807" t="s">
        <v>1003</v>
      </c>
      <c r="E1633" s="804">
        <v>274996411</v>
      </c>
      <c r="F1633" s="804">
        <v>0</v>
      </c>
      <c r="G1633" s="804">
        <v>0</v>
      </c>
      <c r="H1633" s="804">
        <v>274996411</v>
      </c>
      <c r="I1633" s="805">
        <v>0</v>
      </c>
    </row>
    <row r="1634" spans="1:9">
      <c r="A1634" s="806" t="s">
        <v>2487</v>
      </c>
      <c r="B1634" s="806" t="s">
        <v>511</v>
      </c>
      <c r="C1634" s="806" t="s">
        <v>438</v>
      </c>
      <c r="D1634" s="807" t="s">
        <v>1004</v>
      </c>
      <c r="E1634" s="804">
        <v>6000000</v>
      </c>
      <c r="F1634" s="804">
        <v>0</v>
      </c>
      <c r="G1634" s="804">
        <v>0</v>
      </c>
      <c r="H1634" s="804">
        <v>6000000</v>
      </c>
      <c r="I1634" s="805">
        <v>0</v>
      </c>
    </row>
    <row r="1635" spans="1:9">
      <c r="A1635" s="806" t="s">
        <v>2487</v>
      </c>
      <c r="B1635" s="806" t="s">
        <v>511</v>
      </c>
      <c r="C1635" s="806" t="s">
        <v>438</v>
      </c>
      <c r="D1635" s="807" t="s">
        <v>513</v>
      </c>
      <c r="E1635" s="804">
        <v>90879261181</v>
      </c>
      <c r="F1635" s="804">
        <v>0</v>
      </c>
      <c r="G1635" s="804">
        <v>0</v>
      </c>
      <c r="H1635" s="804">
        <v>90879261181</v>
      </c>
      <c r="I1635" s="805">
        <v>0</v>
      </c>
    </row>
    <row r="1636" spans="1:9">
      <c r="A1636" s="806" t="s">
        <v>2487</v>
      </c>
      <c r="B1636" s="806" t="s">
        <v>511</v>
      </c>
      <c r="C1636" s="806" t="s">
        <v>438</v>
      </c>
      <c r="D1636" s="807" t="s">
        <v>2068</v>
      </c>
      <c r="E1636" s="804">
        <v>0</v>
      </c>
      <c r="F1636" s="804">
        <v>0</v>
      </c>
      <c r="G1636" s="804">
        <v>0</v>
      </c>
      <c r="H1636" s="804">
        <v>0</v>
      </c>
      <c r="I1636" s="805">
        <v>0</v>
      </c>
    </row>
    <row r="1637" spans="1:9">
      <c r="A1637" s="806" t="s">
        <v>2487</v>
      </c>
      <c r="B1637" s="806" t="s">
        <v>511</v>
      </c>
      <c r="C1637" s="806" t="s">
        <v>438</v>
      </c>
      <c r="D1637" s="807" t="s">
        <v>1022</v>
      </c>
      <c r="E1637" s="804">
        <v>10926000</v>
      </c>
      <c r="F1637" s="804">
        <v>0</v>
      </c>
      <c r="G1637" s="804">
        <v>0</v>
      </c>
      <c r="H1637" s="804">
        <v>10926000</v>
      </c>
      <c r="I1637" s="805">
        <v>0</v>
      </c>
    </row>
    <row r="1638" spans="1:9">
      <c r="A1638" s="806" t="s">
        <v>2487</v>
      </c>
      <c r="B1638" s="806" t="s">
        <v>511</v>
      </c>
      <c r="C1638" s="806" t="s">
        <v>438</v>
      </c>
      <c r="D1638" s="807" t="s">
        <v>751</v>
      </c>
      <c r="E1638" s="804">
        <v>1536486602</v>
      </c>
      <c r="F1638" s="804">
        <v>0</v>
      </c>
      <c r="G1638" s="804">
        <v>0</v>
      </c>
      <c r="H1638" s="804">
        <v>1536486602</v>
      </c>
      <c r="I1638" s="805">
        <v>0</v>
      </c>
    </row>
    <row r="1639" spans="1:9">
      <c r="A1639" s="806" t="s">
        <v>2487</v>
      </c>
      <c r="B1639" s="806" t="s">
        <v>511</v>
      </c>
      <c r="C1639" s="1401" t="s">
        <v>258</v>
      </c>
      <c r="D1639" s="1402"/>
      <c r="E1639" s="804">
        <v>52350412</v>
      </c>
      <c r="F1639" s="804">
        <v>0</v>
      </c>
      <c r="G1639" s="804">
        <v>0</v>
      </c>
      <c r="H1639" s="804">
        <v>52350412</v>
      </c>
      <c r="I1639" s="805">
        <v>0</v>
      </c>
    </row>
    <row r="1640" spans="1:9">
      <c r="A1640" s="806" t="s">
        <v>2487</v>
      </c>
      <c r="B1640" s="806" t="s">
        <v>511</v>
      </c>
      <c r="C1640" s="806" t="s">
        <v>258</v>
      </c>
      <c r="D1640" s="807" t="s">
        <v>423</v>
      </c>
      <c r="E1640" s="804">
        <v>52350412</v>
      </c>
      <c r="F1640" s="804">
        <v>0</v>
      </c>
      <c r="G1640" s="804">
        <v>0</v>
      </c>
      <c r="H1640" s="804">
        <v>52350412</v>
      </c>
      <c r="I1640" s="805">
        <v>0</v>
      </c>
    </row>
    <row r="1641" spans="1:9">
      <c r="A1641" s="806" t="s">
        <v>2487</v>
      </c>
      <c r="B1641" s="806" t="s">
        <v>511</v>
      </c>
      <c r="C1641" s="806" t="s">
        <v>258</v>
      </c>
      <c r="D1641" s="807" t="s">
        <v>2493</v>
      </c>
      <c r="E1641" s="804">
        <v>0</v>
      </c>
      <c r="F1641" s="804">
        <v>0</v>
      </c>
      <c r="G1641" s="804">
        <v>0</v>
      </c>
      <c r="H1641" s="804">
        <v>0</v>
      </c>
      <c r="I1641" s="805">
        <v>0</v>
      </c>
    </row>
    <row r="1642" spans="1:9">
      <c r="A1642" s="806" t="s">
        <v>2487</v>
      </c>
      <c r="B1642" s="806" t="s">
        <v>511</v>
      </c>
      <c r="C1642" s="1401" t="s">
        <v>256</v>
      </c>
      <c r="D1642" s="1402"/>
      <c r="E1642" s="804">
        <v>943107170</v>
      </c>
      <c r="F1642" s="804">
        <v>0</v>
      </c>
      <c r="G1642" s="804">
        <v>0</v>
      </c>
      <c r="H1642" s="804">
        <v>471553582</v>
      </c>
      <c r="I1642" s="805">
        <v>471553588</v>
      </c>
    </row>
    <row r="1643" spans="1:9">
      <c r="A1643" s="806" t="s">
        <v>2487</v>
      </c>
      <c r="B1643" s="806" t="s">
        <v>511</v>
      </c>
      <c r="C1643" s="806" t="s">
        <v>256</v>
      </c>
      <c r="D1643" s="807" t="s">
        <v>730</v>
      </c>
      <c r="E1643" s="804">
        <v>943107170</v>
      </c>
      <c r="F1643" s="804">
        <v>0</v>
      </c>
      <c r="G1643" s="804">
        <v>0</v>
      </c>
      <c r="H1643" s="804">
        <v>471553582</v>
      </c>
      <c r="I1643" s="805">
        <v>471553588</v>
      </c>
    </row>
    <row r="1644" spans="1:9">
      <c r="A1644" s="806" t="s">
        <v>2487</v>
      </c>
      <c r="B1644" s="806" t="s">
        <v>511</v>
      </c>
      <c r="C1644" s="1401" t="s">
        <v>514</v>
      </c>
      <c r="D1644" s="1402"/>
      <c r="E1644" s="804">
        <v>3072597369714</v>
      </c>
      <c r="F1644" s="804">
        <v>0</v>
      </c>
      <c r="G1644" s="804">
        <v>1066813934020</v>
      </c>
      <c r="H1644" s="804">
        <v>981656782674</v>
      </c>
      <c r="I1644" s="805">
        <v>1024126653020</v>
      </c>
    </row>
    <row r="1645" spans="1:9">
      <c r="A1645" s="806" t="s">
        <v>2487</v>
      </c>
      <c r="B1645" s="806" t="s">
        <v>511</v>
      </c>
      <c r="C1645" s="806" t="s">
        <v>514</v>
      </c>
      <c r="D1645" s="807" t="s">
        <v>515</v>
      </c>
      <c r="E1645" s="804">
        <v>2837780399352</v>
      </c>
      <c r="F1645" s="804">
        <v>0</v>
      </c>
      <c r="G1645" s="804">
        <v>989059873355</v>
      </c>
      <c r="H1645" s="804">
        <v>935331522677</v>
      </c>
      <c r="I1645" s="805">
        <v>913389003320</v>
      </c>
    </row>
    <row r="1646" spans="1:9">
      <c r="A1646" s="806" t="s">
        <v>2487</v>
      </c>
      <c r="B1646" s="806" t="s">
        <v>511</v>
      </c>
      <c r="C1646" s="806" t="s">
        <v>514</v>
      </c>
      <c r="D1646" s="807" t="s">
        <v>2494</v>
      </c>
      <c r="E1646" s="804">
        <v>30076000</v>
      </c>
      <c r="F1646" s="804">
        <v>0</v>
      </c>
      <c r="G1646" s="804">
        <v>6015200</v>
      </c>
      <c r="H1646" s="804">
        <v>0</v>
      </c>
      <c r="I1646" s="805">
        <v>24060800</v>
      </c>
    </row>
    <row r="1647" spans="1:9">
      <c r="A1647" s="806" t="s">
        <v>2487</v>
      </c>
      <c r="B1647" s="806" t="s">
        <v>511</v>
      </c>
      <c r="C1647" s="806" t="s">
        <v>514</v>
      </c>
      <c r="D1647" s="807" t="s">
        <v>1594</v>
      </c>
      <c r="E1647" s="804">
        <v>234786894362</v>
      </c>
      <c r="F1647" s="804">
        <v>0</v>
      </c>
      <c r="G1647" s="804">
        <v>77748045465</v>
      </c>
      <c r="H1647" s="804">
        <v>46325259997</v>
      </c>
      <c r="I1647" s="805">
        <v>110713588900</v>
      </c>
    </row>
    <row r="1648" spans="1:9">
      <c r="A1648" s="806" t="s">
        <v>2487</v>
      </c>
      <c r="B1648" s="806" t="s">
        <v>511</v>
      </c>
      <c r="C1648" s="1401" t="s">
        <v>424</v>
      </c>
      <c r="D1648" s="1402"/>
      <c r="E1648" s="804">
        <v>2481959771</v>
      </c>
      <c r="F1648" s="804">
        <v>0</v>
      </c>
      <c r="G1648" s="804">
        <v>0</v>
      </c>
      <c r="H1648" s="804">
        <v>2468981045</v>
      </c>
      <c r="I1648" s="805">
        <v>12978726</v>
      </c>
    </row>
    <row r="1649" spans="1:9">
      <c r="A1649" s="806" t="s">
        <v>2487</v>
      </c>
      <c r="B1649" s="806" t="s">
        <v>511</v>
      </c>
      <c r="C1649" s="806" t="s">
        <v>424</v>
      </c>
      <c r="D1649" s="807" t="s">
        <v>426</v>
      </c>
      <c r="E1649" s="804">
        <v>2458576260</v>
      </c>
      <c r="F1649" s="804">
        <v>0</v>
      </c>
      <c r="G1649" s="804">
        <v>0</v>
      </c>
      <c r="H1649" s="804">
        <v>2445597534</v>
      </c>
      <c r="I1649" s="805">
        <v>12978726</v>
      </c>
    </row>
    <row r="1650" spans="1:9">
      <c r="A1650" s="806" t="s">
        <v>2487</v>
      </c>
      <c r="B1650" s="806" t="s">
        <v>511</v>
      </c>
      <c r="C1650" s="806" t="s">
        <v>424</v>
      </c>
      <c r="D1650" s="807" t="s">
        <v>993</v>
      </c>
      <c r="E1650" s="804">
        <v>23383511</v>
      </c>
      <c r="F1650" s="804">
        <v>0</v>
      </c>
      <c r="G1650" s="804">
        <v>0</v>
      </c>
      <c r="H1650" s="804">
        <v>23383511</v>
      </c>
      <c r="I1650" s="805">
        <v>0</v>
      </c>
    </row>
    <row r="1651" spans="1:9">
      <c r="A1651" s="806" t="s">
        <v>2487</v>
      </c>
      <c r="B1651" s="806" t="s">
        <v>511</v>
      </c>
      <c r="C1651" s="1401" t="s">
        <v>427</v>
      </c>
      <c r="D1651" s="1402"/>
      <c r="E1651" s="804">
        <v>4947549464</v>
      </c>
      <c r="F1651" s="804">
        <v>0</v>
      </c>
      <c r="G1651" s="804">
        <v>0</v>
      </c>
      <c r="H1651" s="804">
        <v>1484264592</v>
      </c>
      <c r="I1651" s="805">
        <v>3463284872</v>
      </c>
    </row>
    <row r="1652" spans="1:9">
      <c r="A1652" s="806" t="s">
        <v>2487</v>
      </c>
      <c r="B1652" s="806" t="s">
        <v>511</v>
      </c>
      <c r="C1652" s="806" t="s">
        <v>427</v>
      </c>
      <c r="D1652" s="807" t="s">
        <v>948</v>
      </c>
      <c r="E1652" s="804">
        <v>416953864</v>
      </c>
      <c r="F1652" s="804">
        <v>0</v>
      </c>
      <c r="G1652" s="804">
        <v>0</v>
      </c>
      <c r="H1652" s="804">
        <v>125086045</v>
      </c>
      <c r="I1652" s="805">
        <v>291867819</v>
      </c>
    </row>
    <row r="1653" spans="1:9">
      <c r="A1653" s="806" t="s">
        <v>2487</v>
      </c>
      <c r="B1653" s="806" t="s">
        <v>511</v>
      </c>
      <c r="C1653" s="806" t="s">
        <v>427</v>
      </c>
      <c r="D1653" s="807" t="s">
        <v>308</v>
      </c>
      <c r="E1653" s="804">
        <v>4418111102</v>
      </c>
      <c r="F1653" s="804">
        <v>0</v>
      </c>
      <c r="G1653" s="804">
        <v>0</v>
      </c>
      <c r="H1653" s="804">
        <v>1325433216</v>
      </c>
      <c r="I1653" s="805">
        <v>3092677886</v>
      </c>
    </row>
    <row r="1654" spans="1:9">
      <c r="A1654" s="806" t="s">
        <v>2487</v>
      </c>
      <c r="B1654" s="806" t="s">
        <v>511</v>
      </c>
      <c r="C1654" s="806" t="s">
        <v>427</v>
      </c>
      <c r="D1654" s="807" t="s">
        <v>429</v>
      </c>
      <c r="E1654" s="804">
        <v>112237048</v>
      </c>
      <c r="F1654" s="804">
        <v>0</v>
      </c>
      <c r="G1654" s="804">
        <v>0</v>
      </c>
      <c r="H1654" s="804">
        <v>33671096</v>
      </c>
      <c r="I1654" s="805">
        <v>78565952</v>
      </c>
    </row>
    <row r="1655" spans="1:9">
      <c r="A1655" s="806" t="s">
        <v>2487</v>
      </c>
      <c r="B1655" s="806" t="s">
        <v>511</v>
      </c>
      <c r="C1655" s="806" t="s">
        <v>427</v>
      </c>
      <c r="D1655" s="807" t="s">
        <v>2495</v>
      </c>
      <c r="E1655" s="804">
        <v>247450</v>
      </c>
      <c r="F1655" s="804">
        <v>0</v>
      </c>
      <c r="G1655" s="804">
        <v>0</v>
      </c>
      <c r="H1655" s="804">
        <v>74235</v>
      </c>
      <c r="I1655" s="805">
        <v>173215</v>
      </c>
    </row>
    <row r="1656" spans="1:9">
      <c r="A1656" s="806" t="s">
        <v>2487</v>
      </c>
      <c r="B1656" s="806" t="s">
        <v>511</v>
      </c>
      <c r="C1656" s="1401" t="s">
        <v>430</v>
      </c>
      <c r="D1656" s="1402"/>
      <c r="E1656" s="804">
        <v>36737697082</v>
      </c>
      <c r="F1656" s="804">
        <v>12220200</v>
      </c>
      <c r="G1656" s="804">
        <v>0</v>
      </c>
      <c r="H1656" s="804">
        <v>36725476882</v>
      </c>
      <c r="I1656" s="805">
        <v>0</v>
      </c>
    </row>
    <row r="1657" spans="1:9">
      <c r="A1657" s="806" t="s">
        <v>2487</v>
      </c>
      <c r="B1657" s="806" t="s">
        <v>511</v>
      </c>
      <c r="C1657" s="806" t="s">
        <v>430</v>
      </c>
      <c r="D1657" s="807" t="s">
        <v>432</v>
      </c>
      <c r="E1657" s="804">
        <v>36725476882</v>
      </c>
      <c r="F1657" s="804">
        <v>0</v>
      </c>
      <c r="G1657" s="804">
        <v>0</v>
      </c>
      <c r="H1657" s="804">
        <v>36725476882</v>
      </c>
      <c r="I1657" s="805">
        <v>0</v>
      </c>
    </row>
    <row r="1658" spans="1:9">
      <c r="A1658" s="806" t="s">
        <v>2487</v>
      </c>
      <c r="B1658" s="806" t="s">
        <v>511</v>
      </c>
      <c r="C1658" s="806" t="s">
        <v>430</v>
      </c>
      <c r="D1658" s="807" t="s">
        <v>994</v>
      </c>
      <c r="E1658" s="804">
        <v>12220200</v>
      </c>
      <c r="F1658" s="804">
        <v>12220200</v>
      </c>
      <c r="G1658" s="804">
        <v>0</v>
      </c>
      <c r="H1658" s="804">
        <v>0</v>
      </c>
      <c r="I1658" s="805">
        <v>0</v>
      </c>
    </row>
    <row r="1659" spans="1:9">
      <c r="A1659" s="806" t="s">
        <v>2487</v>
      </c>
      <c r="B1659" s="806" t="s">
        <v>511</v>
      </c>
      <c r="C1659" s="1401" t="s">
        <v>504</v>
      </c>
      <c r="D1659" s="1402"/>
      <c r="E1659" s="804">
        <v>130162000</v>
      </c>
      <c r="F1659" s="804">
        <v>0</v>
      </c>
      <c r="G1659" s="804">
        <v>0</v>
      </c>
      <c r="H1659" s="804">
        <v>130162000</v>
      </c>
      <c r="I1659" s="805">
        <v>0</v>
      </c>
    </row>
    <row r="1660" spans="1:9">
      <c r="A1660" s="806" t="s">
        <v>2487</v>
      </c>
      <c r="B1660" s="806" t="s">
        <v>511</v>
      </c>
      <c r="C1660" s="806" t="s">
        <v>504</v>
      </c>
      <c r="D1660" s="807" t="s">
        <v>510</v>
      </c>
      <c r="E1660" s="804">
        <v>7200000</v>
      </c>
      <c r="F1660" s="804">
        <v>0</v>
      </c>
      <c r="G1660" s="804">
        <v>0</v>
      </c>
      <c r="H1660" s="804">
        <v>7200000</v>
      </c>
      <c r="I1660" s="805">
        <v>0</v>
      </c>
    </row>
    <row r="1661" spans="1:9">
      <c r="A1661" s="806" t="s">
        <v>2487</v>
      </c>
      <c r="B1661" s="806" t="s">
        <v>511</v>
      </c>
      <c r="C1661" s="806" t="s">
        <v>504</v>
      </c>
      <c r="D1661" s="807" t="s">
        <v>506</v>
      </c>
      <c r="E1661" s="804">
        <v>122962000</v>
      </c>
      <c r="F1661" s="804">
        <v>0</v>
      </c>
      <c r="G1661" s="804">
        <v>0</v>
      </c>
      <c r="H1661" s="804">
        <v>122962000</v>
      </c>
      <c r="I1661" s="805">
        <v>0</v>
      </c>
    </row>
    <row r="1662" spans="1:9">
      <c r="A1662" s="806" t="s">
        <v>2487</v>
      </c>
      <c r="B1662" s="806" t="s">
        <v>511</v>
      </c>
      <c r="C1662" s="1401" t="s">
        <v>433</v>
      </c>
      <c r="D1662" s="1402"/>
      <c r="E1662" s="804">
        <v>1429777796</v>
      </c>
      <c r="F1662" s="804">
        <v>0</v>
      </c>
      <c r="G1662" s="804">
        <v>0</v>
      </c>
      <c r="H1662" s="804">
        <v>714888896</v>
      </c>
      <c r="I1662" s="805">
        <v>714888900</v>
      </c>
    </row>
    <row r="1663" spans="1:9">
      <c r="A1663" s="806" t="s">
        <v>2487</v>
      </c>
      <c r="B1663" s="806" t="s">
        <v>511</v>
      </c>
      <c r="C1663" s="806" t="s">
        <v>433</v>
      </c>
      <c r="D1663" s="807" t="s">
        <v>434</v>
      </c>
      <c r="E1663" s="804">
        <v>1429777796</v>
      </c>
      <c r="F1663" s="804">
        <v>0</v>
      </c>
      <c r="G1663" s="804">
        <v>0</v>
      </c>
      <c r="H1663" s="804">
        <v>714888896</v>
      </c>
      <c r="I1663" s="805">
        <v>714888900</v>
      </c>
    </row>
    <row r="1664" spans="1:9">
      <c r="A1664" s="806" t="s">
        <v>2487</v>
      </c>
      <c r="B1664" s="806" t="s">
        <v>511</v>
      </c>
      <c r="C1664" s="1401" t="s">
        <v>443</v>
      </c>
      <c r="D1664" s="1402"/>
      <c r="E1664" s="804">
        <v>351288177755</v>
      </c>
      <c r="F1664" s="804">
        <v>0</v>
      </c>
      <c r="G1664" s="804">
        <v>0</v>
      </c>
      <c r="H1664" s="804">
        <v>326170160373</v>
      </c>
      <c r="I1664" s="805">
        <v>25118017382</v>
      </c>
    </row>
    <row r="1665" spans="1:9">
      <c r="A1665" s="806" t="s">
        <v>2487</v>
      </c>
      <c r="B1665" s="806" t="s">
        <v>511</v>
      </c>
      <c r="C1665" s="806" t="s">
        <v>443</v>
      </c>
      <c r="D1665" s="807" t="s">
        <v>516</v>
      </c>
      <c r="E1665" s="804">
        <v>44617582798</v>
      </c>
      <c r="F1665" s="804">
        <v>0</v>
      </c>
      <c r="G1665" s="804">
        <v>0</v>
      </c>
      <c r="H1665" s="804">
        <v>19517062358</v>
      </c>
      <c r="I1665" s="805">
        <v>25100520440</v>
      </c>
    </row>
    <row r="1666" spans="1:9">
      <c r="A1666" s="806" t="s">
        <v>2487</v>
      </c>
      <c r="B1666" s="806" t="s">
        <v>511</v>
      </c>
      <c r="C1666" s="806" t="s">
        <v>443</v>
      </c>
      <c r="D1666" s="807" t="s">
        <v>507</v>
      </c>
      <c r="E1666" s="804">
        <v>283781575384</v>
      </c>
      <c r="F1666" s="804">
        <v>0</v>
      </c>
      <c r="G1666" s="804">
        <v>0</v>
      </c>
      <c r="H1666" s="804">
        <v>283781575384</v>
      </c>
      <c r="I1666" s="805">
        <v>0</v>
      </c>
    </row>
    <row r="1667" spans="1:9">
      <c r="A1667" s="806" t="s">
        <v>2487</v>
      </c>
      <c r="B1667" s="806" t="s">
        <v>511</v>
      </c>
      <c r="C1667" s="806" t="s">
        <v>443</v>
      </c>
      <c r="D1667" s="807" t="s">
        <v>1020</v>
      </c>
      <c r="E1667" s="804">
        <v>196949916</v>
      </c>
      <c r="F1667" s="804">
        <v>0</v>
      </c>
      <c r="G1667" s="804">
        <v>0</v>
      </c>
      <c r="H1667" s="804">
        <v>196949916</v>
      </c>
      <c r="I1667" s="805">
        <v>0</v>
      </c>
    </row>
    <row r="1668" spans="1:9">
      <c r="A1668" s="806" t="s">
        <v>2487</v>
      </c>
      <c r="B1668" s="806" t="s">
        <v>511</v>
      </c>
      <c r="C1668" s="806" t="s">
        <v>443</v>
      </c>
      <c r="D1668" s="807" t="s">
        <v>1595</v>
      </c>
      <c r="E1668" s="804">
        <v>30062203</v>
      </c>
      <c r="F1668" s="804">
        <v>0</v>
      </c>
      <c r="G1668" s="804">
        <v>0</v>
      </c>
      <c r="H1668" s="804">
        <v>12565261</v>
      </c>
      <c r="I1668" s="805">
        <v>17496942</v>
      </c>
    </row>
    <row r="1669" spans="1:9">
      <c r="A1669" s="806" t="s">
        <v>2487</v>
      </c>
      <c r="B1669" s="806" t="s">
        <v>511</v>
      </c>
      <c r="C1669" s="806" t="s">
        <v>443</v>
      </c>
      <c r="D1669" s="807" t="s">
        <v>752</v>
      </c>
      <c r="E1669" s="804">
        <v>22662007454</v>
      </c>
      <c r="F1669" s="804">
        <v>0</v>
      </c>
      <c r="G1669" s="804">
        <v>0</v>
      </c>
      <c r="H1669" s="804">
        <v>22662007454</v>
      </c>
      <c r="I1669" s="805">
        <v>0</v>
      </c>
    </row>
    <row r="1670" spans="1:9">
      <c r="A1670" s="806" t="s">
        <v>2487</v>
      </c>
      <c r="B1670" s="806" t="s">
        <v>511</v>
      </c>
      <c r="C1670" s="806" t="s">
        <v>443</v>
      </c>
      <c r="D1670" s="807" t="s">
        <v>2496</v>
      </c>
      <c r="E1670" s="804">
        <v>0</v>
      </c>
      <c r="F1670" s="804">
        <v>0</v>
      </c>
      <c r="G1670" s="804">
        <v>0</v>
      </c>
      <c r="H1670" s="804">
        <v>0</v>
      </c>
      <c r="I1670" s="805">
        <v>0</v>
      </c>
    </row>
    <row r="1671" spans="1:9">
      <c r="A1671" s="806" t="s">
        <v>2487</v>
      </c>
      <c r="B1671" s="806" t="s">
        <v>511</v>
      </c>
      <c r="C1671" s="1401" t="s">
        <v>445</v>
      </c>
      <c r="D1671" s="1402"/>
      <c r="E1671" s="804">
        <v>4124049631</v>
      </c>
      <c r="F1671" s="804">
        <v>0</v>
      </c>
      <c r="G1671" s="804">
        <v>0</v>
      </c>
      <c r="H1671" s="804">
        <v>1655301288</v>
      </c>
      <c r="I1671" s="805">
        <v>2468748343</v>
      </c>
    </row>
    <row r="1672" spans="1:9">
      <c r="A1672" s="806" t="s">
        <v>2487</v>
      </c>
      <c r="B1672" s="806" t="s">
        <v>511</v>
      </c>
      <c r="C1672" s="806" t="s">
        <v>445</v>
      </c>
      <c r="D1672" s="807" t="s">
        <v>744</v>
      </c>
      <c r="E1672" s="804">
        <v>1173513631</v>
      </c>
      <c r="F1672" s="804">
        <v>0</v>
      </c>
      <c r="G1672" s="804">
        <v>0</v>
      </c>
      <c r="H1672" s="804">
        <v>514134089</v>
      </c>
      <c r="I1672" s="805">
        <v>659379542</v>
      </c>
    </row>
    <row r="1673" spans="1:9">
      <c r="A1673" s="806" t="s">
        <v>2487</v>
      </c>
      <c r="B1673" s="806" t="s">
        <v>511</v>
      </c>
      <c r="C1673" s="806" t="s">
        <v>445</v>
      </c>
      <c r="D1673" s="807" t="s">
        <v>745</v>
      </c>
      <c r="E1673" s="804">
        <v>591850000</v>
      </c>
      <c r="F1673" s="804">
        <v>0</v>
      </c>
      <c r="G1673" s="804">
        <v>0</v>
      </c>
      <c r="H1673" s="804">
        <v>251895000</v>
      </c>
      <c r="I1673" s="805">
        <v>339955000</v>
      </c>
    </row>
    <row r="1674" spans="1:9">
      <c r="A1674" s="806" t="s">
        <v>2487</v>
      </c>
      <c r="B1674" s="806" t="s">
        <v>511</v>
      </c>
      <c r="C1674" s="806" t="s">
        <v>445</v>
      </c>
      <c r="D1674" s="807" t="s">
        <v>746</v>
      </c>
      <c r="E1674" s="804">
        <v>2358686000</v>
      </c>
      <c r="F1674" s="804">
        <v>0</v>
      </c>
      <c r="G1674" s="804">
        <v>0</v>
      </c>
      <c r="H1674" s="804">
        <v>889272199</v>
      </c>
      <c r="I1674" s="805">
        <v>1469413801</v>
      </c>
    </row>
    <row r="1675" spans="1:9">
      <c r="A1675" s="806" t="s">
        <v>2487</v>
      </c>
      <c r="B1675" s="806" t="s">
        <v>511</v>
      </c>
      <c r="C1675" s="1401" t="s">
        <v>950</v>
      </c>
      <c r="D1675" s="1402"/>
      <c r="E1675" s="804">
        <v>132000000</v>
      </c>
      <c r="F1675" s="804">
        <v>132000000</v>
      </c>
      <c r="G1675" s="804">
        <v>0</v>
      </c>
      <c r="H1675" s="804">
        <v>0</v>
      </c>
      <c r="I1675" s="805">
        <v>0</v>
      </c>
    </row>
    <row r="1676" spans="1:9">
      <c r="A1676" s="806" t="s">
        <v>2487</v>
      </c>
      <c r="B1676" s="806" t="s">
        <v>511</v>
      </c>
      <c r="C1676" s="806" t="s">
        <v>950</v>
      </c>
      <c r="D1676" s="807" t="s">
        <v>2050</v>
      </c>
      <c r="E1676" s="804">
        <v>132000000</v>
      </c>
      <c r="F1676" s="804">
        <v>132000000</v>
      </c>
      <c r="G1676" s="804">
        <v>0</v>
      </c>
      <c r="H1676" s="804">
        <v>0</v>
      </c>
      <c r="I1676" s="805">
        <v>0</v>
      </c>
    </row>
    <row r="1677" spans="1:9">
      <c r="A1677" s="806" t="s">
        <v>2487</v>
      </c>
      <c r="B1677" s="806" t="s">
        <v>511</v>
      </c>
      <c r="C1677" s="1401" t="s">
        <v>248</v>
      </c>
      <c r="D1677" s="1402"/>
      <c r="E1677" s="804">
        <v>8120267427</v>
      </c>
      <c r="F1677" s="804">
        <v>0</v>
      </c>
      <c r="G1677" s="804">
        <v>4065223003</v>
      </c>
      <c r="H1677" s="804">
        <v>4054202024</v>
      </c>
      <c r="I1677" s="805">
        <v>842400</v>
      </c>
    </row>
    <row r="1678" spans="1:9">
      <c r="A1678" s="806" t="s">
        <v>2487</v>
      </c>
      <c r="B1678" s="806" t="s">
        <v>511</v>
      </c>
      <c r="C1678" s="806" t="s">
        <v>248</v>
      </c>
      <c r="D1678" s="807" t="s">
        <v>249</v>
      </c>
      <c r="E1678" s="804">
        <v>1541356417</v>
      </c>
      <c r="F1678" s="804">
        <v>0</v>
      </c>
      <c r="G1678" s="804">
        <v>775767500</v>
      </c>
      <c r="H1678" s="804">
        <v>764746517</v>
      </c>
      <c r="I1678" s="805">
        <v>842400</v>
      </c>
    </row>
    <row r="1679" spans="1:9">
      <c r="A1679" s="806" t="s">
        <v>2487</v>
      </c>
      <c r="B1679" s="806" t="s">
        <v>511</v>
      </c>
      <c r="C1679" s="806" t="s">
        <v>248</v>
      </c>
      <c r="D1679" s="807" t="s">
        <v>731</v>
      </c>
      <c r="E1679" s="804">
        <v>6578911010</v>
      </c>
      <c r="F1679" s="804">
        <v>0</v>
      </c>
      <c r="G1679" s="804">
        <v>3289455503</v>
      </c>
      <c r="H1679" s="804">
        <v>3289455507</v>
      </c>
      <c r="I1679" s="805">
        <v>0</v>
      </c>
    </row>
    <row r="1680" spans="1:9">
      <c r="A1680" s="806" t="s">
        <v>2487</v>
      </c>
      <c r="B1680" s="806" t="s">
        <v>511</v>
      </c>
      <c r="C1680" s="1401" t="s">
        <v>238</v>
      </c>
      <c r="D1680" s="1402"/>
      <c r="E1680" s="804">
        <v>757803979</v>
      </c>
      <c r="F1680" s="804">
        <v>627829561</v>
      </c>
      <c r="G1680" s="804">
        <v>0</v>
      </c>
      <c r="H1680" s="804">
        <v>129974418</v>
      </c>
      <c r="I1680" s="805">
        <v>0</v>
      </c>
    </row>
    <row r="1681" spans="1:9">
      <c r="A1681" s="806" t="s">
        <v>2487</v>
      </c>
      <c r="B1681" s="806" t="s">
        <v>511</v>
      </c>
      <c r="C1681" s="806" t="s">
        <v>238</v>
      </c>
      <c r="D1681" s="807" t="s">
        <v>435</v>
      </c>
      <c r="E1681" s="804">
        <v>614859910</v>
      </c>
      <c r="F1681" s="804">
        <v>614859910</v>
      </c>
      <c r="G1681" s="804">
        <v>0</v>
      </c>
      <c r="H1681" s="804">
        <v>0</v>
      </c>
      <c r="I1681" s="805">
        <v>0</v>
      </c>
    </row>
    <row r="1682" spans="1:9">
      <c r="A1682" s="806" t="s">
        <v>2487</v>
      </c>
      <c r="B1682" s="806" t="s">
        <v>511</v>
      </c>
      <c r="C1682" s="806" t="s">
        <v>238</v>
      </c>
      <c r="D1682" s="807" t="s">
        <v>354</v>
      </c>
      <c r="E1682" s="804">
        <v>2500000</v>
      </c>
      <c r="F1682" s="804">
        <v>2500000</v>
      </c>
      <c r="G1682" s="804">
        <v>0</v>
      </c>
      <c r="H1682" s="804">
        <v>0</v>
      </c>
      <c r="I1682" s="805">
        <v>0</v>
      </c>
    </row>
    <row r="1683" spans="1:9">
      <c r="A1683" s="806" t="s">
        <v>2487</v>
      </c>
      <c r="B1683" s="806" t="s">
        <v>511</v>
      </c>
      <c r="C1683" s="806" t="s">
        <v>238</v>
      </c>
      <c r="D1683" s="807" t="s">
        <v>355</v>
      </c>
      <c r="E1683" s="804">
        <v>6091000</v>
      </c>
      <c r="F1683" s="804">
        <v>6091000</v>
      </c>
      <c r="G1683" s="804">
        <v>0</v>
      </c>
      <c r="H1683" s="804">
        <v>0</v>
      </c>
      <c r="I1683" s="805">
        <v>0</v>
      </c>
    </row>
    <row r="1684" spans="1:9">
      <c r="A1684" s="806" t="s">
        <v>2487</v>
      </c>
      <c r="B1684" s="806" t="s">
        <v>511</v>
      </c>
      <c r="C1684" s="806" t="s">
        <v>238</v>
      </c>
      <c r="D1684" s="807" t="s">
        <v>357</v>
      </c>
      <c r="E1684" s="804">
        <v>4378651</v>
      </c>
      <c r="F1684" s="804">
        <v>4378651</v>
      </c>
      <c r="G1684" s="804">
        <v>0</v>
      </c>
      <c r="H1684" s="804">
        <v>0</v>
      </c>
      <c r="I1684" s="805">
        <v>0</v>
      </c>
    </row>
    <row r="1685" spans="1:9">
      <c r="A1685" s="806" t="s">
        <v>2487</v>
      </c>
      <c r="B1685" s="806" t="s">
        <v>511</v>
      </c>
      <c r="C1685" s="806" t="s">
        <v>238</v>
      </c>
      <c r="D1685" s="807" t="s">
        <v>974</v>
      </c>
      <c r="E1685" s="804">
        <v>129974418</v>
      </c>
      <c r="F1685" s="804">
        <v>0</v>
      </c>
      <c r="G1685" s="804">
        <v>0</v>
      </c>
      <c r="H1685" s="804">
        <v>129974418</v>
      </c>
      <c r="I1685" s="805">
        <v>0</v>
      </c>
    </row>
    <row r="1686" spans="1:9">
      <c r="A1686" s="806" t="s">
        <v>2487</v>
      </c>
      <c r="B1686" s="806" t="s">
        <v>511</v>
      </c>
      <c r="C1686" s="1401" t="s">
        <v>436</v>
      </c>
      <c r="D1686" s="1402"/>
      <c r="E1686" s="804">
        <v>12646908598</v>
      </c>
      <c r="F1686" s="804">
        <v>8787325</v>
      </c>
      <c r="G1686" s="804">
        <v>4188800</v>
      </c>
      <c r="H1686" s="804">
        <v>12465473383</v>
      </c>
      <c r="I1686" s="805">
        <v>168459090</v>
      </c>
    </row>
    <row r="1687" spans="1:9">
      <c r="A1687" s="806" t="s">
        <v>2487</v>
      </c>
      <c r="B1687" s="806" t="s">
        <v>511</v>
      </c>
      <c r="C1687" s="806" t="s">
        <v>436</v>
      </c>
      <c r="D1687" s="807" t="s">
        <v>39</v>
      </c>
      <c r="E1687" s="804">
        <v>25416148</v>
      </c>
      <c r="F1687" s="804">
        <v>0</v>
      </c>
      <c r="G1687" s="804">
        <v>0</v>
      </c>
      <c r="H1687" s="804">
        <v>25416148</v>
      </c>
      <c r="I1687" s="805">
        <v>0</v>
      </c>
    </row>
    <row r="1688" spans="1:9">
      <c r="A1688" s="806" t="s">
        <v>2487</v>
      </c>
      <c r="B1688" s="806" t="s">
        <v>511</v>
      </c>
      <c r="C1688" s="806" t="s">
        <v>436</v>
      </c>
      <c r="D1688" s="807" t="s">
        <v>2497</v>
      </c>
      <c r="E1688" s="804">
        <v>0</v>
      </c>
      <c r="F1688" s="804">
        <v>0</v>
      </c>
      <c r="G1688" s="804">
        <v>0</v>
      </c>
      <c r="H1688" s="804">
        <v>0</v>
      </c>
      <c r="I1688" s="805">
        <v>0</v>
      </c>
    </row>
    <row r="1689" spans="1:9">
      <c r="A1689" s="806" t="s">
        <v>2487</v>
      </c>
      <c r="B1689" s="806" t="s">
        <v>511</v>
      </c>
      <c r="C1689" s="806" t="s">
        <v>436</v>
      </c>
      <c r="D1689" s="807" t="s">
        <v>747</v>
      </c>
      <c r="E1689" s="804">
        <v>2927950890</v>
      </c>
      <c r="F1689" s="804">
        <v>0</v>
      </c>
      <c r="G1689" s="804">
        <v>4188800</v>
      </c>
      <c r="H1689" s="804">
        <v>2755303000</v>
      </c>
      <c r="I1689" s="805">
        <v>168459090</v>
      </c>
    </row>
    <row r="1690" spans="1:9">
      <c r="A1690" s="806" t="s">
        <v>2487</v>
      </c>
      <c r="B1690" s="806" t="s">
        <v>511</v>
      </c>
      <c r="C1690" s="806" t="s">
        <v>436</v>
      </c>
      <c r="D1690" s="807" t="s">
        <v>753</v>
      </c>
      <c r="E1690" s="804">
        <v>100164407</v>
      </c>
      <c r="F1690" s="804">
        <v>0</v>
      </c>
      <c r="G1690" s="804">
        <v>0</v>
      </c>
      <c r="H1690" s="804">
        <v>100164407</v>
      </c>
      <c r="I1690" s="805">
        <v>0</v>
      </c>
    </row>
    <row r="1691" spans="1:9">
      <c r="A1691" s="806" t="s">
        <v>2487</v>
      </c>
      <c r="B1691" s="806" t="s">
        <v>511</v>
      </c>
      <c r="C1691" s="806" t="s">
        <v>436</v>
      </c>
      <c r="D1691" s="807" t="s">
        <v>748</v>
      </c>
      <c r="E1691" s="804">
        <v>1328208</v>
      </c>
      <c r="F1691" s="804">
        <v>0</v>
      </c>
      <c r="G1691" s="804">
        <v>0</v>
      </c>
      <c r="H1691" s="804">
        <v>1328208</v>
      </c>
      <c r="I1691" s="805">
        <v>0</v>
      </c>
    </row>
    <row r="1692" spans="1:9">
      <c r="A1692" s="806" t="s">
        <v>2487</v>
      </c>
      <c r="B1692" s="806" t="s">
        <v>511</v>
      </c>
      <c r="C1692" s="806" t="s">
        <v>436</v>
      </c>
      <c r="D1692" s="807" t="s">
        <v>734</v>
      </c>
      <c r="E1692" s="804">
        <v>289120</v>
      </c>
      <c r="F1692" s="804">
        <v>0</v>
      </c>
      <c r="G1692" s="804">
        <v>0</v>
      </c>
      <c r="H1692" s="804">
        <v>289120</v>
      </c>
      <c r="I1692" s="805">
        <v>0</v>
      </c>
    </row>
    <row r="1693" spans="1:9">
      <c r="A1693" s="806" t="s">
        <v>2487</v>
      </c>
      <c r="B1693" s="806" t="s">
        <v>511</v>
      </c>
      <c r="C1693" s="806" t="s">
        <v>436</v>
      </c>
      <c r="D1693" s="807" t="s">
        <v>749</v>
      </c>
      <c r="E1693" s="804">
        <v>184566444</v>
      </c>
      <c r="F1693" s="804">
        <v>0</v>
      </c>
      <c r="G1693" s="804">
        <v>0</v>
      </c>
      <c r="H1693" s="804">
        <v>184566444</v>
      </c>
      <c r="I1693" s="805">
        <v>0</v>
      </c>
    </row>
    <row r="1694" spans="1:9">
      <c r="A1694" s="806" t="s">
        <v>2487</v>
      </c>
      <c r="B1694" s="806" t="s">
        <v>511</v>
      </c>
      <c r="C1694" s="806" t="s">
        <v>436</v>
      </c>
      <c r="D1694" s="807" t="s">
        <v>750</v>
      </c>
      <c r="E1694" s="804">
        <v>177256</v>
      </c>
      <c r="F1694" s="804">
        <v>0</v>
      </c>
      <c r="G1694" s="804">
        <v>0</v>
      </c>
      <c r="H1694" s="804">
        <v>177256</v>
      </c>
      <c r="I1694" s="805">
        <v>0</v>
      </c>
    </row>
    <row r="1695" spans="1:9">
      <c r="A1695" s="806" t="s">
        <v>2487</v>
      </c>
      <c r="B1695" s="806" t="s">
        <v>511</v>
      </c>
      <c r="C1695" s="806" t="s">
        <v>436</v>
      </c>
      <c r="D1695" s="807" t="s">
        <v>951</v>
      </c>
      <c r="E1695" s="804">
        <v>8787325</v>
      </c>
      <c r="F1695" s="804">
        <v>8787325</v>
      </c>
      <c r="G1695" s="804">
        <v>0</v>
      </c>
      <c r="H1695" s="804">
        <v>0</v>
      </c>
      <c r="I1695" s="805">
        <v>0</v>
      </c>
    </row>
    <row r="1696" spans="1:9">
      <c r="A1696" s="806" t="s">
        <v>2487</v>
      </c>
      <c r="B1696" s="806" t="s">
        <v>511</v>
      </c>
      <c r="C1696" s="806" t="s">
        <v>436</v>
      </c>
      <c r="D1696" s="807" t="s">
        <v>735</v>
      </c>
      <c r="E1696" s="804">
        <v>2865629800</v>
      </c>
      <c r="F1696" s="804">
        <v>0</v>
      </c>
      <c r="G1696" s="804">
        <v>0</v>
      </c>
      <c r="H1696" s="804">
        <v>2865629800</v>
      </c>
      <c r="I1696" s="805">
        <v>0</v>
      </c>
    </row>
    <row r="1697" spans="1:9">
      <c r="A1697" s="806" t="s">
        <v>2487</v>
      </c>
      <c r="B1697" s="806" t="s">
        <v>511</v>
      </c>
      <c r="C1697" s="806" t="s">
        <v>436</v>
      </c>
      <c r="D1697" s="807" t="s">
        <v>40</v>
      </c>
      <c r="E1697" s="804">
        <v>6532599000</v>
      </c>
      <c r="F1697" s="804">
        <v>0</v>
      </c>
      <c r="G1697" s="804">
        <v>0</v>
      </c>
      <c r="H1697" s="804">
        <v>6532599000</v>
      </c>
      <c r="I1697" s="805">
        <v>0</v>
      </c>
    </row>
    <row r="1698" spans="1:9">
      <c r="A1698" s="806" t="s">
        <v>2487</v>
      </c>
      <c r="B1698" s="1401" t="s">
        <v>1023</v>
      </c>
      <c r="C1698" s="1402"/>
      <c r="D1698" s="1402"/>
      <c r="E1698" s="804">
        <v>4833454325</v>
      </c>
      <c r="F1698" s="804">
        <v>0</v>
      </c>
      <c r="G1698" s="804">
        <v>3892197145</v>
      </c>
      <c r="H1698" s="804">
        <v>937677678</v>
      </c>
      <c r="I1698" s="805">
        <v>3579502</v>
      </c>
    </row>
    <row r="1699" spans="1:9">
      <c r="A1699" s="806" t="s">
        <v>2487</v>
      </c>
      <c r="B1699" s="806" t="s">
        <v>1023</v>
      </c>
      <c r="C1699" s="1401" t="s">
        <v>258</v>
      </c>
      <c r="D1699" s="1402"/>
      <c r="E1699" s="804">
        <v>558548857</v>
      </c>
      <c r="F1699" s="804">
        <v>0</v>
      </c>
      <c r="G1699" s="804">
        <v>558548857</v>
      </c>
      <c r="H1699" s="804">
        <v>0</v>
      </c>
      <c r="I1699" s="805">
        <v>0</v>
      </c>
    </row>
    <row r="1700" spans="1:9">
      <c r="A1700" s="806" t="s">
        <v>2487</v>
      </c>
      <c r="B1700" s="806" t="s">
        <v>1023</v>
      </c>
      <c r="C1700" s="806" t="s">
        <v>258</v>
      </c>
      <c r="D1700" s="807" t="s">
        <v>423</v>
      </c>
      <c r="E1700" s="804">
        <v>558548857</v>
      </c>
      <c r="F1700" s="804">
        <v>0</v>
      </c>
      <c r="G1700" s="804">
        <v>558548857</v>
      </c>
      <c r="H1700" s="804">
        <v>0</v>
      </c>
      <c r="I1700" s="805">
        <v>0</v>
      </c>
    </row>
    <row r="1701" spans="1:9">
      <c r="A1701" s="806" t="s">
        <v>2487</v>
      </c>
      <c r="B1701" s="806" t="s">
        <v>1023</v>
      </c>
      <c r="C1701" s="1401" t="s">
        <v>1011</v>
      </c>
      <c r="D1701" s="1402"/>
      <c r="E1701" s="804">
        <v>748793750</v>
      </c>
      <c r="F1701" s="804">
        <v>0</v>
      </c>
      <c r="G1701" s="804">
        <v>0</v>
      </c>
      <c r="H1701" s="804">
        <v>748793750</v>
      </c>
      <c r="I1701" s="805">
        <v>0</v>
      </c>
    </row>
    <row r="1702" spans="1:9">
      <c r="A1702" s="806" t="s">
        <v>2487</v>
      </c>
      <c r="B1702" s="806" t="s">
        <v>1023</v>
      </c>
      <c r="C1702" s="806" t="s">
        <v>1011</v>
      </c>
      <c r="D1702" s="807" t="s">
        <v>1585</v>
      </c>
      <c r="E1702" s="804">
        <v>748793750</v>
      </c>
      <c r="F1702" s="804">
        <v>0</v>
      </c>
      <c r="G1702" s="804">
        <v>0</v>
      </c>
      <c r="H1702" s="804">
        <v>748793750</v>
      </c>
      <c r="I1702" s="805">
        <v>0</v>
      </c>
    </row>
    <row r="1703" spans="1:9">
      <c r="A1703" s="806" t="s">
        <v>2487</v>
      </c>
      <c r="B1703" s="806" t="s">
        <v>1023</v>
      </c>
      <c r="C1703" s="1401" t="s">
        <v>427</v>
      </c>
      <c r="D1703" s="1402"/>
      <c r="E1703" s="804">
        <v>5113573</v>
      </c>
      <c r="F1703" s="804">
        <v>0</v>
      </c>
      <c r="G1703" s="804">
        <v>0</v>
      </c>
      <c r="H1703" s="804">
        <v>1534071</v>
      </c>
      <c r="I1703" s="805">
        <v>3579502</v>
      </c>
    </row>
    <row r="1704" spans="1:9">
      <c r="A1704" s="806" t="s">
        <v>2487</v>
      </c>
      <c r="B1704" s="806" t="s">
        <v>1023</v>
      </c>
      <c r="C1704" s="806" t="s">
        <v>427</v>
      </c>
      <c r="D1704" s="807" t="s">
        <v>429</v>
      </c>
      <c r="E1704" s="804">
        <v>5113573</v>
      </c>
      <c r="F1704" s="804">
        <v>0</v>
      </c>
      <c r="G1704" s="804">
        <v>0</v>
      </c>
      <c r="H1704" s="804">
        <v>1534071</v>
      </c>
      <c r="I1704" s="805">
        <v>3579502</v>
      </c>
    </row>
    <row r="1705" spans="1:9">
      <c r="A1705" s="806" t="s">
        <v>2487</v>
      </c>
      <c r="B1705" s="806" t="s">
        <v>1023</v>
      </c>
      <c r="C1705" s="1401" t="s">
        <v>430</v>
      </c>
      <c r="D1705" s="1402"/>
      <c r="E1705" s="804">
        <v>3142567253</v>
      </c>
      <c r="F1705" s="804">
        <v>0</v>
      </c>
      <c r="G1705" s="804">
        <v>3142567253</v>
      </c>
      <c r="H1705" s="804">
        <v>0</v>
      </c>
      <c r="I1705" s="805">
        <v>0</v>
      </c>
    </row>
    <row r="1706" spans="1:9">
      <c r="A1706" s="806" t="s">
        <v>2487</v>
      </c>
      <c r="B1706" s="806" t="s">
        <v>1023</v>
      </c>
      <c r="C1706" s="806" t="s">
        <v>430</v>
      </c>
      <c r="D1706" s="807" t="s">
        <v>432</v>
      </c>
      <c r="E1706" s="804">
        <v>3142567253</v>
      </c>
      <c r="F1706" s="804">
        <v>0</v>
      </c>
      <c r="G1706" s="804">
        <v>3142567253</v>
      </c>
      <c r="H1706" s="804">
        <v>0</v>
      </c>
      <c r="I1706" s="805">
        <v>0</v>
      </c>
    </row>
    <row r="1707" spans="1:9">
      <c r="A1707" s="806" t="s">
        <v>2487</v>
      </c>
      <c r="B1707" s="806" t="s">
        <v>1023</v>
      </c>
      <c r="C1707" s="1401" t="s">
        <v>445</v>
      </c>
      <c r="D1707" s="1402"/>
      <c r="E1707" s="804">
        <v>3000000</v>
      </c>
      <c r="F1707" s="804">
        <v>0</v>
      </c>
      <c r="G1707" s="804">
        <v>3000000</v>
      </c>
      <c r="H1707" s="804">
        <v>0</v>
      </c>
      <c r="I1707" s="805">
        <v>0</v>
      </c>
    </row>
    <row r="1708" spans="1:9">
      <c r="A1708" s="806" t="s">
        <v>2487</v>
      </c>
      <c r="B1708" s="806" t="s">
        <v>1023</v>
      </c>
      <c r="C1708" s="806" t="s">
        <v>445</v>
      </c>
      <c r="D1708" s="807" t="s">
        <v>744</v>
      </c>
      <c r="E1708" s="804">
        <v>3000000</v>
      </c>
      <c r="F1708" s="804">
        <v>0</v>
      </c>
      <c r="G1708" s="804">
        <v>3000000</v>
      </c>
      <c r="H1708" s="804">
        <v>0</v>
      </c>
      <c r="I1708" s="805">
        <v>0</v>
      </c>
    </row>
    <row r="1709" spans="1:9">
      <c r="A1709" s="806" t="s">
        <v>2487</v>
      </c>
      <c r="B1709" s="806" t="s">
        <v>1023</v>
      </c>
      <c r="C1709" s="1401" t="s">
        <v>248</v>
      </c>
      <c r="D1709" s="1402"/>
      <c r="E1709" s="804">
        <v>374699713</v>
      </c>
      <c r="F1709" s="804">
        <v>0</v>
      </c>
      <c r="G1709" s="804">
        <v>187349856</v>
      </c>
      <c r="H1709" s="804">
        <v>187349857</v>
      </c>
      <c r="I1709" s="805">
        <v>0</v>
      </c>
    </row>
    <row r="1710" spans="1:9">
      <c r="A1710" s="806" t="s">
        <v>2487</v>
      </c>
      <c r="B1710" s="806" t="s">
        <v>1023</v>
      </c>
      <c r="C1710" s="806" t="s">
        <v>248</v>
      </c>
      <c r="D1710" s="807" t="s">
        <v>249</v>
      </c>
      <c r="E1710" s="804">
        <v>374699713</v>
      </c>
      <c r="F1710" s="804">
        <v>0</v>
      </c>
      <c r="G1710" s="804">
        <v>187349856</v>
      </c>
      <c r="H1710" s="804">
        <v>187349857</v>
      </c>
      <c r="I1710" s="805">
        <v>0</v>
      </c>
    </row>
    <row r="1711" spans="1:9">
      <c r="A1711" s="806" t="s">
        <v>2487</v>
      </c>
      <c r="B1711" s="806" t="s">
        <v>1023</v>
      </c>
      <c r="C1711" s="1401" t="s">
        <v>436</v>
      </c>
      <c r="D1711" s="1402"/>
      <c r="E1711" s="804">
        <v>731179</v>
      </c>
      <c r="F1711" s="804">
        <v>0</v>
      </c>
      <c r="G1711" s="804">
        <v>731179</v>
      </c>
      <c r="H1711" s="804">
        <v>0</v>
      </c>
      <c r="I1711" s="805">
        <v>0</v>
      </c>
    </row>
    <row r="1712" spans="1:9">
      <c r="A1712" s="806" t="s">
        <v>2487</v>
      </c>
      <c r="B1712" s="806" t="s">
        <v>1023</v>
      </c>
      <c r="C1712" s="806" t="s">
        <v>436</v>
      </c>
      <c r="D1712" s="807" t="s">
        <v>749</v>
      </c>
      <c r="E1712" s="804">
        <v>731179</v>
      </c>
      <c r="F1712" s="804">
        <v>0</v>
      </c>
      <c r="G1712" s="804">
        <v>731179</v>
      </c>
      <c r="H1712" s="804">
        <v>0</v>
      </c>
      <c r="I1712" s="805">
        <v>0</v>
      </c>
    </row>
    <row r="1713" spans="1:9">
      <c r="A1713" s="806" t="s">
        <v>2487</v>
      </c>
      <c r="B1713" s="1401" t="s">
        <v>207</v>
      </c>
      <c r="C1713" s="1402"/>
      <c r="D1713" s="1402"/>
      <c r="E1713" s="804">
        <v>6856096100226</v>
      </c>
      <c r="F1713" s="804">
        <v>0</v>
      </c>
      <c r="G1713" s="804">
        <v>0</v>
      </c>
      <c r="H1713" s="804">
        <v>6855790800226</v>
      </c>
      <c r="I1713" s="805">
        <v>305300000</v>
      </c>
    </row>
    <row r="1714" spans="1:9">
      <c r="A1714" s="806" t="s">
        <v>2487</v>
      </c>
      <c r="B1714" s="806" t="s">
        <v>207</v>
      </c>
      <c r="C1714" s="1401" t="s">
        <v>517</v>
      </c>
      <c r="D1714" s="1402"/>
      <c r="E1714" s="804">
        <v>1606706407220</v>
      </c>
      <c r="F1714" s="804">
        <v>0</v>
      </c>
      <c r="G1714" s="804">
        <v>0</v>
      </c>
      <c r="H1714" s="804">
        <v>1606706407220</v>
      </c>
      <c r="I1714" s="805">
        <v>0</v>
      </c>
    </row>
    <row r="1715" spans="1:9">
      <c r="A1715" s="806" t="s">
        <v>2487</v>
      </c>
      <c r="B1715" s="806" t="s">
        <v>207</v>
      </c>
      <c r="C1715" s="806" t="s">
        <v>517</v>
      </c>
      <c r="D1715" s="807" t="s">
        <v>1586</v>
      </c>
      <c r="E1715" s="804">
        <v>1024746848811</v>
      </c>
      <c r="F1715" s="804">
        <v>0</v>
      </c>
      <c r="G1715" s="804">
        <v>0</v>
      </c>
      <c r="H1715" s="804">
        <v>1024746848811</v>
      </c>
      <c r="I1715" s="805">
        <v>0</v>
      </c>
    </row>
    <row r="1716" spans="1:9">
      <c r="A1716" s="806" t="s">
        <v>2487</v>
      </c>
      <c r="B1716" s="806" t="s">
        <v>207</v>
      </c>
      <c r="C1716" s="806" t="s">
        <v>517</v>
      </c>
      <c r="D1716" s="807" t="s">
        <v>1596</v>
      </c>
      <c r="E1716" s="804">
        <v>152003740239</v>
      </c>
      <c r="F1716" s="804">
        <v>0</v>
      </c>
      <c r="G1716" s="804">
        <v>0</v>
      </c>
      <c r="H1716" s="804">
        <v>152003740239</v>
      </c>
      <c r="I1716" s="805">
        <v>0</v>
      </c>
    </row>
    <row r="1717" spans="1:9">
      <c r="A1717" s="806" t="s">
        <v>2487</v>
      </c>
      <c r="B1717" s="806" t="s">
        <v>207</v>
      </c>
      <c r="C1717" s="806" t="s">
        <v>517</v>
      </c>
      <c r="D1717" s="807" t="s">
        <v>1587</v>
      </c>
      <c r="E1717" s="804">
        <v>7406952088</v>
      </c>
      <c r="F1717" s="804">
        <v>0</v>
      </c>
      <c r="G1717" s="804">
        <v>0</v>
      </c>
      <c r="H1717" s="804">
        <v>7406952088</v>
      </c>
      <c r="I1717" s="805">
        <v>0</v>
      </c>
    </row>
    <row r="1718" spans="1:9">
      <c r="A1718" s="806" t="s">
        <v>2487</v>
      </c>
      <c r="B1718" s="806" t="s">
        <v>207</v>
      </c>
      <c r="C1718" s="806" t="s">
        <v>517</v>
      </c>
      <c r="D1718" s="807" t="s">
        <v>1588</v>
      </c>
      <c r="E1718" s="804">
        <v>110798342432</v>
      </c>
      <c r="F1718" s="804">
        <v>0</v>
      </c>
      <c r="G1718" s="804">
        <v>0</v>
      </c>
      <c r="H1718" s="804">
        <v>110798342432</v>
      </c>
      <c r="I1718" s="805">
        <v>0</v>
      </c>
    </row>
    <row r="1719" spans="1:9">
      <c r="A1719" s="806" t="s">
        <v>2487</v>
      </c>
      <c r="B1719" s="806" t="s">
        <v>207</v>
      </c>
      <c r="C1719" s="806" t="s">
        <v>517</v>
      </c>
      <c r="D1719" s="807" t="s">
        <v>1590</v>
      </c>
      <c r="E1719" s="804">
        <v>192567818011</v>
      </c>
      <c r="F1719" s="804">
        <v>0</v>
      </c>
      <c r="G1719" s="804">
        <v>0</v>
      </c>
      <c r="H1719" s="804">
        <v>192567818011</v>
      </c>
      <c r="I1719" s="805">
        <v>0</v>
      </c>
    </row>
    <row r="1720" spans="1:9">
      <c r="A1720" s="806" t="s">
        <v>2487</v>
      </c>
      <c r="B1720" s="806" t="s">
        <v>207</v>
      </c>
      <c r="C1720" s="806" t="s">
        <v>517</v>
      </c>
      <c r="D1720" s="807" t="s">
        <v>1591</v>
      </c>
      <c r="E1720" s="804">
        <v>119182705639</v>
      </c>
      <c r="F1720" s="804">
        <v>0</v>
      </c>
      <c r="G1720" s="804">
        <v>0</v>
      </c>
      <c r="H1720" s="804">
        <v>119182705639</v>
      </c>
      <c r="I1720" s="805">
        <v>0</v>
      </c>
    </row>
    <row r="1721" spans="1:9">
      <c r="A1721" s="806" t="s">
        <v>2487</v>
      </c>
      <c r="B1721" s="806" t="s">
        <v>207</v>
      </c>
      <c r="C1721" s="1401" t="s">
        <v>514</v>
      </c>
      <c r="D1721" s="1402"/>
      <c r="E1721" s="804">
        <v>234619930032</v>
      </c>
      <c r="F1721" s="804">
        <v>0</v>
      </c>
      <c r="G1721" s="804">
        <v>0</v>
      </c>
      <c r="H1721" s="804">
        <v>234619930032</v>
      </c>
      <c r="I1721" s="805">
        <v>0</v>
      </c>
    </row>
    <row r="1722" spans="1:9">
      <c r="A1722" s="806" t="s">
        <v>2487</v>
      </c>
      <c r="B1722" s="806" t="s">
        <v>207</v>
      </c>
      <c r="C1722" s="806" t="s">
        <v>514</v>
      </c>
      <c r="D1722" s="807" t="s">
        <v>515</v>
      </c>
      <c r="E1722" s="804">
        <v>194755501767</v>
      </c>
      <c r="F1722" s="804">
        <v>0</v>
      </c>
      <c r="G1722" s="804">
        <v>0</v>
      </c>
      <c r="H1722" s="804">
        <v>194755501767</v>
      </c>
      <c r="I1722" s="805">
        <v>0</v>
      </c>
    </row>
    <row r="1723" spans="1:9">
      <c r="A1723" s="806" t="s">
        <v>2487</v>
      </c>
      <c r="B1723" s="806" t="s">
        <v>207</v>
      </c>
      <c r="C1723" s="806" t="s">
        <v>514</v>
      </c>
      <c r="D1723" s="807" t="s">
        <v>1594</v>
      </c>
      <c r="E1723" s="804">
        <v>39864428265</v>
      </c>
      <c r="F1723" s="804">
        <v>0</v>
      </c>
      <c r="G1723" s="804">
        <v>0</v>
      </c>
      <c r="H1723" s="804">
        <v>39864428265</v>
      </c>
      <c r="I1723" s="805">
        <v>0</v>
      </c>
    </row>
    <row r="1724" spans="1:9">
      <c r="A1724" s="806" t="s">
        <v>2487</v>
      </c>
      <c r="B1724" s="806" t="s">
        <v>207</v>
      </c>
      <c r="C1724" s="1401" t="s">
        <v>430</v>
      </c>
      <c r="D1724" s="1402"/>
      <c r="E1724" s="804">
        <v>0</v>
      </c>
      <c r="F1724" s="804">
        <v>0</v>
      </c>
      <c r="G1724" s="804">
        <v>0</v>
      </c>
      <c r="H1724" s="804">
        <v>0</v>
      </c>
      <c r="I1724" s="805">
        <v>0</v>
      </c>
    </row>
    <row r="1725" spans="1:9">
      <c r="A1725" s="806" t="s">
        <v>2487</v>
      </c>
      <c r="B1725" s="806" t="s">
        <v>207</v>
      </c>
      <c r="C1725" s="806" t="s">
        <v>430</v>
      </c>
      <c r="D1725" s="807" t="s">
        <v>432</v>
      </c>
      <c r="E1725" s="804">
        <v>0</v>
      </c>
      <c r="F1725" s="804">
        <v>0</v>
      </c>
      <c r="G1725" s="804">
        <v>0</v>
      </c>
      <c r="H1725" s="804">
        <v>0</v>
      </c>
      <c r="I1725" s="805">
        <v>0</v>
      </c>
    </row>
    <row r="1726" spans="1:9">
      <c r="A1726" s="806" t="s">
        <v>2487</v>
      </c>
      <c r="B1726" s="806" t="s">
        <v>207</v>
      </c>
      <c r="C1726" s="1401" t="s">
        <v>450</v>
      </c>
      <c r="D1726" s="1402"/>
      <c r="E1726" s="804">
        <v>19014900</v>
      </c>
      <c r="F1726" s="804">
        <v>0</v>
      </c>
      <c r="G1726" s="804">
        <v>0</v>
      </c>
      <c r="H1726" s="804">
        <v>19014900</v>
      </c>
      <c r="I1726" s="805">
        <v>0</v>
      </c>
    </row>
    <row r="1727" spans="1:9">
      <c r="A1727" s="806" t="s">
        <v>2487</v>
      </c>
      <c r="B1727" s="806" t="s">
        <v>207</v>
      </c>
      <c r="C1727" s="806" t="s">
        <v>450</v>
      </c>
      <c r="D1727" s="807" t="s">
        <v>31</v>
      </c>
      <c r="E1727" s="804">
        <v>19014900</v>
      </c>
      <c r="F1727" s="804">
        <v>0</v>
      </c>
      <c r="G1727" s="804">
        <v>0</v>
      </c>
      <c r="H1727" s="804">
        <v>19014900</v>
      </c>
      <c r="I1727" s="805">
        <v>0</v>
      </c>
    </row>
    <row r="1728" spans="1:9">
      <c r="A1728" s="806" t="s">
        <v>2487</v>
      </c>
      <c r="B1728" s="806" t="s">
        <v>207</v>
      </c>
      <c r="C1728" s="1401" t="s">
        <v>238</v>
      </c>
      <c r="D1728" s="1402"/>
      <c r="E1728" s="804">
        <v>169355100</v>
      </c>
      <c r="F1728" s="804">
        <v>0</v>
      </c>
      <c r="G1728" s="804">
        <v>0</v>
      </c>
      <c r="H1728" s="804">
        <v>169355100</v>
      </c>
      <c r="I1728" s="805">
        <v>0</v>
      </c>
    </row>
    <row r="1729" spans="1:9">
      <c r="A1729" s="806" t="s">
        <v>2487</v>
      </c>
      <c r="B1729" s="806" t="s">
        <v>207</v>
      </c>
      <c r="C1729" s="806" t="s">
        <v>238</v>
      </c>
      <c r="D1729" s="807" t="s">
        <v>241</v>
      </c>
      <c r="E1729" s="804">
        <v>169355100</v>
      </c>
      <c r="F1729" s="804">
        <v>0</v>
      </c>
      <c r="G1729" s="804">
        <v>0</v>
      </c>
      <c r="H1729" s="804">
        <v>169355100</v>
      </c>
      <c r="I1729" s="805">
        <v>0</v>
      </c>
    </row>
    <row r="1730" spans="1:9">
      <c r="A1730" s="806" t="s">
        <v>2487</v>
      </c>
      <c r="B1730" s="806" t="s">
        <v>207</v>
      </c>
      <c r="C1730" s="1401" t="s">
        <v>245</v>
      </c>
      <c r="D1730" s="1402"/>
      <c r="E1730" s="804">
        <v>449637600</v>
      </c>
      <c r="F1730" s="804">
        <v>0</v>
      </c>
      <c r="G1730" s="804">
        <v>0</v>
      </c>
      <c r="H1730" s="804">
        <v>449637600</v>
      </c>
      <c r="I1730" s="805">
        <v>0</v>
      </c>
    </row>
    <row r="1731" spans="1:9">
      <c r="A1731" s="806" t="s">
        <v>2487</v>
      </c>
      <c r="B1731" s="806" t="s">
        <v>207</v>
      </c>
      <c r="C1731" s="806" t="s">
        <v>245</v>
      </c>
      <c r="D1731" s="807" t="s">
        <v>947</v>
      </c>
      <c r="E1731" s="804">
        <v>449637600</v>
      </c>
      <c r="F1731" s="804">
        <v>0</v>
      </c>
      <c r="G1731" s="804">
        <v>0</v>
      </c>
      <c r="H1731" s="804">
        <v>449637600</v>
      </c>
      <c r="I1731" s="805">
        <v>0</v>
      </c>
    </row>
    <row r="1732" spans="1:9">
      <c r="A1732" s="806" t="s">
        <v>2487</v>
      </c>
      <c r="B1732" s="806" t="s">
        <v>207</v>
      </c>
      <c r="C1732" s="1401" t="s">
        <v>446</v>
      </c>
      <c r="D1732" s="1402"/>
      <c r="E1732" s="804">
        <v>4000000</v>
      </c>
      <c r="F1732" s="804">
        <v>0</v>
      </c>
      <c r="G1732" s="804">
        <v>0</v>
      </c>
      <c r="H1732" s="804">
        <v>4000000</v>
      </c>
      <c r="I1732" s="805">
        <v>0</v>
      </c>
    </row>
    <row r="1733" spans="1:9">
      <c r="A1733" s="806" t="s">
        <v>2487</v>
      </c>
      <c r="B1733" s="806" t="s">
        <v>207</v>
      </c>
      <c r="C1733" s="806" t="s">
        <v>446</v>
      </c>
      <c r="D1733" s="807" t="s">
        <v>447</v>
      </c>
      <c r="E1733" s="804">
        <v>4000000</v>
      </c>
      <c r="F1733" s="804">
        <v>0</v>
      </c>
      <c r="G1733" s="804">
        <v>0</v>
      </c>
      <c r="H1733" s="804">
        <v>4000000</v>
      </c>
      <c r="I1733" s="805">
        <v>0</v>
      </c>
    </row>
    <row r="1734" spans="1:9">
      <c r="A1734" s="806" t="s">
        <v>2487</v>
      </c>
      <c r="B1734" s="806" t="s">
        <v>207</v>
      </c>
      <c r="C1734" s="1401" t="s">
        <v>34</v>
      </c>
      <c r="D1734" s="1402"/>
      <c r="E1734" s="804">
        <v>4915400051191</v>
      </c>
      <c r="F1734" s="804">
        <v>0</v>
      </c>
      <c r="G1734" s="804">
        <v>0</v>
      </c>
      <c r="H1734" s="804">
        <v>4915094751191</v>
      </c>
      <c r="I1734" s="805">
        <v>305300000</v>
      </c>
    </row>
    <row r="1735" spans="1:9">
      <c r="A1735" s="806" t="s">
        <v>2487</v>
      </c>
      <c r="B1735" s="806" t="s">
        <v>207</v>
      </c>
      <c r="C1735" s="806" t="s">
        <v>34</v>
      </c>
      <c r="D1735" s="807" t="s">
        <v>35</v>
      </c>
      <c r="E1735" s="804">
        <v>3125487000000</v>
      </c>
      <c r="F1735" s="804">
        <v>0</v>
      </c>
      <c r="G1735" s="804">
        <v>0</v>
      </c>
      <c r="H1735" s="804">
        <v>3125249000000</v>
      </c>
      <c r="I1735" s="805">
        <v>238000000</v>
      </c>
    </row>
    <row r="1736" spans="1:9">
      <c r="A1736" s="806" t="s">
        <v>2487</v>
      </c>
      <c r="B1736" s="806" t="s">
        <v>207</v>
      </c>
      <c r="C1736" s="806" t="s">
        <v>34</v>
      </c>
      <c r="D1736" s="807" t="s">
        <v>36</v>
      </c>
      <c r="E1736" s="804">
        <v>1789913051191</v>
      </c>
      <c r="F1736" s="804">
        <v>0</v>
      </c>
      <c r="G1736" s="804">
        <v>0</v>
      </c>
      <c r="H1736" s="804">
        <v>1789845751191</v>
      </c>
      <c r="I1736" s="805">
        <v>67300000</v>
      </c>
    </row>
    <row r="1737" spans="1:9">
      <c r="A1737" s="806" t="s">
        <v>2487</v>
      </c>
      <c r="B1737" s="806" t="s">
        <v>207</v>
      </c>
      <c r="C1737" s="1401" t="s">
        <v>358</v>
      </c>
      <c r="D1737" s="1402"/>
      <c r="E1737" s="804">
        <v>31771957085</v>
      </c>
      <c r="F1737" s="804">
        <v>0</v>
      </c>
      <c r="G1737" s="804">
        <v>0</v>
      </c>
      <c r="H1737" s="804">
        <v>31771957085</v>
      </c>
      <c r="I1737" s="805">
        <v>0</v>
      </c>
    </row>
    <row r="1738" spans="1:9">
      <c r="A1738" s="806" t="s">
        <v>2487</v>
      </c>
      <c r="B1738" s="806" t="s">
        <v>207</v>
      </c>
      <c r="C1738" s="806" t="s">
        <v>358</v>
      </c>
      <c r="D1738" s="807" t="s">
        <v>2008</v>
      </c>
      <c r="E1738" s="804">
        <v>14880639898</v>
      </c>
      <c r="F1738" s="804">
        <v>0</v>
      </c>
      <c r="G1738" s="804">
        <v>0</v>
      </c>
      <c r="H1738" s="804">
        <v>14880639898</v>
      </c>
      <c r="I1738" s="805">
        <v>0</v>
      </c>
    </row>
    <row r="1739" spans="1:9">
      <c r="A1739" s="806" t="s">
        <v>2487</v>
      </c>
      <c r="B1739" s="806" t="s">
        <v>207</v>
      </c>
      <c r="C1739" s="806" t="s">
        <v>358</v>
      </c>
      <c r="D1739" s="807" t="s">
        <v>736</v>
      </c>
      <c r="E1739" s="804">
        <v>16891317187</v>
      </c>
      <c r="F1739" s="804">
        <v>0</v>
      </c>
      <c r="G1739" s="804">
        <v>0</v>
      </c>
      <c r="H1739" s="804">
        <v>16891317187</v>
      </c>
      <c r="I1739" s="805">
        <v>0</v>
      </c>
    </row>
    <row r="1740" spans="1:9">
      <c r="A1740" s="806" t="s">
        <v>2487</v>
      </c>
      <c r="B1740" s="806" t="s">
        <v>207</v>
      </c>
      <c r="C1740" s="1401" t="s">
        <v>37</v>
      </c>
      <c r="D1740" s="1402"/>
      <c r="E1740" s="804">
        <v>59527593827</v>
      </c>
      <c r="F1740" s="804">
        <v>0</v>
      </c>
      <c r="G1740" s="804">
        <v>0</v>
      </c>
      <c r="H1740" s="804">
        <v>59527593827</v>
      </c>
      <c r="I1740" s="805">
        <v>0</v>
      </c>
    </row>
    <row r="1741" spans="1:9">
      <c r="A1741" s="806" t="s">
        <v>2487</v>
      </c>
      <c r="B1741" s="806" t="s">
        <v>207</v>
      </c>
      <c r="C1741" s="806" t="s">
        <v>37</v>
      </c>
      <c r="D1741" s="807" t="s">
        <v>38</v>
      </c>
      <c r="E1741" s="804">
        <v>59527593827</v>
      </c>
      <c r="F1741" s="804">
        <v>0</v>
      </c>
      <c r="G1741" s="804">
        <v>0</v>
      </c>
      <c r="H1741" s="804">
        <v>59527593827</v>
      </c>
      <c r="I1741" s="805">
        <v>0</v>
      </c>
    </row>
    <row r="1742" spans="1:9">
      <c r="A1742" s="806" t="s">
        <v>2487</v>
      </c>
      <c r="B1742" s="806" t="s">
        <v>207</v>
      </c>
      <c r="C1742" s="1401" t="s">
        <v>436</v>
      </c>
      <c r="D1742" s="1402"/>
      <c r="E1742" s="804">
        <v>7428153271</v>
      </c>
      <c r="F1742" s="804">
        <v>0</v>
      </c>
      <c r="G1742" s="804">
        <v>0</v>
      </c>
      <c r="H1742" s="804">
        <v>7428153271</v>
      </c>
      <c r="I1742" s="805">
        <v>0</v>
      </c>
    </row>
    <row r="1743" spans="1:9">
      <c r="A1743" s="806" t="s">
        <v>2487</v>
      </c>
      <c r="B1743" s="806" t="s">
        <v>207</v>
      </c>
      <c r="C1743" s="806" t="s">
        <v>436</v>
      </c>
      <c r="D1743" s="807" t="s">
        <v>39</v>
      </c>
      <c r="E1743" s="804">
        <v>133444000</v>
      </c>
      <c r="F1743" s="804">
        <v>0</v>
      </c>
      <c r="G1743" s="804">
        <v>0</v>
      </c>
      <c r="H1743" s="804">
        <v>133444000</v>
      </c>
      <c r="I1743" s="805">
        <v>0</v>
      </c>
    </row>
    <row r="1744" spans="1:9">
      <c r="A1744" s="806" t="s">
        <v>2487</v>
      </c>
      <c r="B1744" s="806" t="s">
        <v>207</v>
      </c>
      <c r="C1744" s="806" t="s">
        <v>436</v>
      </c>
      <c r="D1744" s="807" t="s">
        <v>40</v>
      </c>
      <c r="E1744" s="804">
        <v>7294709271</v>
      </c>
      <c r="F1744" s="804">
        <v>0</v>
      </c>
      <c r="G1744" s="804">
        <v>0</v>
      </c>
      <c r="H1744" s="804">
        <v>7294709271</v>
      </c>
      <c r="I1744" s="805">
        <v>0</v>
      </c>
    </row>
    <row r="1745" spans="1:9">
      <c r="A1745" s="806" t="s">
        <v>2487</v>
      </c>
      <c r="B1745" s="1401" t="s">
        <v>215</v>
      </c>
      <c r="C1745" s="1402"/>
      <c r="D1745" s="1402"/>
      <c r="E1745" s="804">
        <v>18231500452</v>
      </c>
      <c r="F1745" s="804">
        <v>1704363</v>
      </c>
      <c r="G1745" s="804">
        <v>7124726093</v>
      </c>
      <c r="H1745" s="804">
        <v>11093519996</v>
      </c>
      <c r="I1745" s="805">
        <v>11550000</v>
      </c>
    </row>
    <row r="1746" spans="1:9">
      <c r="A1746" s="806" t="s">
        <v>2487</v>
      </c>
      <c r="B1746" s="806" t="s">
        <v>215</v>
      </c>
      <c r="C1746" s="1401" t="s">
        <v>258</v>
      </c>
      <c r="D1746" s="1402"/>
      <c r="E1746" s="804">
        <v>1699769164</v>
      </c>
      <c r="F1746" s="804">
        <v>0</v>
      </c>
      <c r="G1746" s="804">
        <v>0</v>
      </c>
      <c r="H1746" s="804">
        <v>1699769164</v>
      </c>
      <c r="I1746" s="805">
        <v>0</v>
      </c>
    </row>
    <row r="1747" spans="1:9">
      <c r="A1747" s="806" t="s">
        <v>2487</v>
      </c>
      <c r="B1747" s="806" t="s">
        <v>215</v>
      </c>
      <c r="C1747" s="806" t="s">
        <v>258</v>
      </c>
      <c r="D1747" s="807" t="s">
        <v>423</v>
      </c>
      <c r="E1747" s="804">
        <v>1699769164</v>
      </c>
      <c r="F1747" s="804">
        <v>0</v>
      </c>
      <c r="G1747" s="804">
        <v>0</v>
      </c>
      <c r="H1747" s="804">
        <v>1699769164</v>
      </c>
      <c r="I1747" s="805">
        <v>0</v>
      </c>
    </row>
    <row r="1748" spans="1:9">
      <c r="A1748" s="806" t="s">
        <v>2487</v>
      </c>
      <c r="B1748" s="806" t="s">
        <v>215</v>
      </c>
      <c r="C1748" s="1401" t="s">
        <v>514</v>
      </c>
      <c r="D1748" s="1402"/>
      <c r="E1748" s="804">
        <v>1853100000</v>
      </c>
      <c r="F1748" s="804">
        <v>0</v>
      </c>
      <c r="G1748" s="804">
        <v>0</v>
      </c>
      <c r="H1748" s="804">
        <v>1853100000</v>
      </c>
      <c r="I1748" s="805">
        <v>0</v>
      </c>
    </row>
    <row r="1749" spans="1:9">
      <c r="A1749" s="806" t="s">
        <v>2487</v>
      </c>
      <c r="B1749" s="806" t="s">
        <v>215</v>
      </c>
      <c r="C1749" s="806" t="s">
        <v>514</v>
      </c>
      <c r="D1749" s="807" t="s">
        <v>515</v>
      </c>
      <c r="E1749" s="804">
        <v>0</v>
      </c>
      <c r="F1749" s="804">
        <v>0</v>
      </c>
      <c r="G1749" s="804">
        <v>0</v>
      </c>
      <c r="H1749" s="804">
        <v>0</v>
      </c>
      <c r="I1749" s="805">
        <v>0</v>
      </c>
    </row>
    <row r="1750" spans="1:9">
      <c r="A1750" s="806" t="s">
        <v>2487</v>
      </c>
      <c r="B1750" s="806" t="s">
        <v>215</v>
      </c>
      <c r="C1750" s="806" t="s">
        <v>514</v>
      </c>
      <c r="D1750" s="807" t="s">
        <v>1594</v>
      </c>
      <c r="E1750" s="804">
        <v>1853100000</v>
      </c>
      <c r="F1750" s="804">
        <v>0</v>
      </c>
      <c r="G1750" s="804">
        <v>0</v>
      </c>
      <c r="H1750" s="804">
        <v>1853100000</v>
      </c>
      <c r="I1750" s="805">
        <v>0</v>
      </c>
    </row>
    <row r="1751" spans="1:9">
      <c r="A1751" s="806" t="s">
        <v>2487</v>
      </c>
      <c r="B1751" s="806" t="s">
        <v>215</v>
      </c>
      <c r="C1751" s="1401" t="s">
        <v>427</v>
      </c>
      <c r="D1751" s="1402"/>
      <c r="E1751" s="804">
        <v>16500000</v>
      </c>
      <c r="F1751" s="804">
        <v>0</v>
      </c>
      <c r="G1751" s="804">
        <v>0</v>
      </c>
      <c r="H1751" s="804">
        <v>4950000</v>
      </c>
      <c r="I1751" s="805">
        <v>11550000</v>
      </c>
    </row>
    <row r="1752" spans="1:9">
      <c r="A1752" s="806" t="s">
        <v>2487</v>
      </c>
      <c r="B1752" s="806" t="s">
        <v>215</v>
      </c>
      <c r="C1752" s="806" t="s">
        <v>427</v>
      </c>
      <c r="D1752" s="807" t="s">
        <v>429</v>
      </c>
      <c r="E1752" s="804">
        <v>16500000</v>
      </c>
      <c r="F1752" s="804">
        <v>0</v>
      </c>
      <c r="G1752" s="804">
        <v>0</v>
      </c>
      <c r="H1752" s="804">
        <v>4950000</v>
      </c>
      <c r="I1752" s="805">
        <v>11550000</v>
      </c>
    </row>
    <row r="1753" spans="1:9">
      <c r="A1753" s="806" t="s">
        <v>2487</v>
      </c>
      <c r="B1753" s="806" t="s">
        <v>215</v>
      </c>
      <c r="C1753" s="1401" t="s">
        <v>430</v>
      </c>
      <c r="D1753" s="1402"/>
      <c r="E1753" s="804">
        <v>1944009524</v>
      </c>
      <c r="F1753" s="804">
        <v>0</v>
      </c>
      <c r="G1753" s="804">
        <v>0</v>
      </c>
      <c r="H1753" s="804">
        <v>1944009524</v>
      </c>
      <c r="I1753" s="805">
        <v>0</v>
      </c>
    </row>
    <row r="1754" spans="1:9">
      <c r="A1754" s="806" t="s">
        <v>2487</v>
      </c>
      <c r="B1754" s="806" t="s">
        <v>215</v>
      </c>
      <c r="C1754" s="806" t="s">
        <v>430</v>
      </c>
      <c r="D1754" s="807" t="s">
        <v>432</v>
      </c>
      <c r="E1754" s="804">
        <v>1944009524</v>
      </c>
      <c r="F1754" s="804">
        <v>0</v>
      </c>
      <c r="G1754" s="804">
        <v>0</v>
      </c>
      <c r="H1754" s="804">
        <v>1944009524</v>
      </c>
      <c r="I1754" s="805">
        <v>0</v>
      </c>
    </row>
    <row r="1755" spans="1:9">
      <c r="A1755" s="806" t="s">
        <v>2487</v>
      </c>
      <c r="B1755" s="806" t="s">
        <v>215</v>
      </c>
      <c r="C1755" s="1401" t="s">
        <v>739</v>
      </c>
      <c r="D1755" s="1402"/>
      <c r="E1755" s="804">
        <v>42369800</v>
      </c>
      <c r="F1755" s="804">
        <v>0</v>
      </c>
      <c r="G1755" s="804">
        <v>0</v>
      </c>
      <c r="H1755" s="804">
        <v>42369800</v>
      </c>
      <c r="I1755" s="805">
        <v>0</v>
      </c>
    </row>
    <row r="1756" spans="1:9">
      <c r="A1756" s="806" t="s">
        <v>2487</v>
      </c>
      <c r="B1756" s="806" t="s">
        <v>215</v>
      </c>
      <c r="C1756" s="806" t="s">
        <v>739</v>
      </c>
      <c r="D1756" s="807" t="s">
        <v>971</v>
      </c>
      <c r="E1756" s="804">
        <v>42369800</v>
      </c>
      <c r="F1756" s="804">
        <v>0</v>
      </c>
      <c r="G1756" s="804">
        <v>0</v>
      </c>
      <c r="H1756" s="804">
        <v>42369800</v>
      </c>
      <c r="I1756" s="805">
        <v>0</v>
      </c>
    </row>
    <row r="1757" spans="1:9">
      <c r="A1757" s="806" t="s">
        <v>2487</v>
      </c>
      <c r="B1757" s="806" t="s">
        <v>215</v>
      </c>
      <c r="C1757" s="1401" t="s">
        <v>448</v>
      </c>
      <c r="D1757" s="1402"/>
      <c r="E1757" s="804">
        <v>16258600</v>
      </c>
      <c r="F1757" s="804">
        <v>0</v>
      </c>
      <c r="G1757" s="804">
        <v>0</v>
      </c>
      <c r="H1757" s="804">
        <v>16258600</v>
      </c>
      <c r="I1757" s="805">
        <v>0</v>
      </c>
    </row>
    <row r="1758" spans="1:9">
      <c r="A1758" s="806" t="s">
        <v>2487</v>
      </c>
      <c r="B1758" s="806" t="s">
        <v>215</v>
      </c>
      <c r="C1758" s="806" t="s">
        <v>448</v>
      </c>
      <c r="D1758" s="807" t="s">
        <v>449</v>
      </c>
      <c r="E1758" s="804">
        <v>16258600</v>
      </c>
      <c r="F1758" s="804">
        <v>0</v>
      </c>
      <c r="G1758" s="804">
        <v>0</v>
      </c>
      <c r="H1758" s="804">
        <v>16258600</v>
      </c>
      <c r="I1758" s="805">
        <v>0</v>
      </c>
    </row>
    <row r="1759" spans="1:9">
      <c r="A1759" s="806" t="s">
        <v>2487</v>
      </c>
      <c r="B1759" s="806" t="s">
        <v>215</v>
      </c>
      <c r="C1759" s="1401" t="s">
        <v>433</v>
      </c>
      <c r="D1759" s="1402"/>
      <c r="E1759" s="804">
        <v>16460000</v>
      </c>
      <c r="F1759" s="804">
        <v>0</v>
      </c>
      <c r="G1759" s="804">
        <v>0</v>
      </c>
      <c r="H1759" s="804">
        <v>16460000</v>
      </c>
      <c r="I1759" s="805">
        <v>0</v>
      </c>
    </row>
    <row r="1760" spans="1:9">
      <c r="A1760" s="806" t="s">
        <v>2487</v>
      </c>
      <c r="B1760" s="806" t="s">
        <v>215</v>
      </c>
      <c r="C1760" s="806" t="s">
        <v>433</v>
      </c>
      <c r="D1760" s="807" t="s">
        <v>985</v>
      </c>
      <c r="E1760" s="804">
        <v>16460000</v>
      </c>
      <c r="F1760" s="804">
        <v>0</v>
      </c>
      <c r="G1760" s="804">
        <v>0</v>
      </c>
      <c r="H1760" s="804">
        <v>16460000</v>
      </c>
      <c r="I1760" s="805">
        <v>0</v>
      </c>
    </row>
    <row r="1761" spans="1:9">
      <c r="A1761" s="806" t="s">
        <v>2487</v>
      </c>
      <c r="B1761" s="806" t="s">
        <v>215</v>
      </c>
      <c r="C1761" s="1401" t="s">
        <v>242</v>
      </c>
      <c r="D1761" s="1402"/>
      <c r="E1761" s="804">
        <v>9457000</v>
      </c>
      <c r="F1761" s="804">
        <v>0</v>
      </c>
      <c r="G1761" s="804">
        <v>0</v>
      </c>
      <c r="H1761" s="804">
        <v>9457000</v>
      </c>
      <c r="I1761" s="805">
        <v>0</v>
      </c>
    </row>
    <row r="1762" spans="1:9">
      <c r="A1762" s="806" t="s">
        <v>2487</v>
      </c>
      <c r="B1762" s="806" t="s">
        <v>215</v>
      </c>
      <c r="C1762" s="806" t="s">
        <v>242</v>
      </c>
      <c r="D1762" s="807" t="s">
        <v>737</v>
      </c>
      <c r="E1762" s="804">
        <v>9457000</v>
      </c>
      <c r="F1762" s="804">
        <v>0</v>
      </c>
      <c r="G1762" s="804">
        <v>0</v>
      </c>
      <c r="H1762" s="804">
        <v>9457000</v>
      </c>
      <c r="I1762" s="805">
        <v>0</v>
      </c>
    </row>
    <row r="1763" spans="1:9">
      <c r="A1763" s="806" t="s">
        <v>2487</v>
      </c>
      <c r="B1763" s="806" t="s">
        <v>215</v>
      </c>
      <c r="C1763" s="1401" t="s">
        <v>443</v>
      </c>
      <c r="D1763" s="1402"/>
      <c r="E1763" s="804">
        <v>19080000</v>
      </c>
      <c r="F1763" s="804">
        <v>0</v>
      </c>
      <c r="G1763" s="804">
        <v>0</v>
      </c>
      <c r="H1763" s="804">
        <v>19080000</v>
      </c>
      <c r="I1763" s="805">
        <v>0</v>
      </c>
    </row>
    <row r="1764" spans="1:9">
      <c r="A1764" s="806" t="s">
        <v>2487</v>
      </c>
      <c r="B1764" s="806" t="s">
        <v>215</v>
      </c>
      <c r="C1764" s="806" t="s">
        <v>443</v>
      </c>
      <c r="D1764" s="807" t="s">
        <v>989</v>
      </c>
      <c r="E1764" s="804">
        <v>14910000</v>
      </c>
      <c r="F1764" s="804">
        <v>0</v>
      </c>
      <c r="G1764" s="804">
        <v>0</v>
      </c>
      <c r="H1764" s="804">
        <v>14910000</v>
      </c>
      <c r="I1764" s="805">
        <v>0</v>
      </c>
    </row>
    <row r="1765" spans="1:9">
      <c r="A1765" s="806" t="s">
        <v>2487</v>
      </c>
      <c r="B1765" s="806" t="s">
        <v>215</v>
      </c>
      <c r="C1765" s="806" t="s">
        <v>443</v>
      </c>
      <c r="D1765" s="807" t="s">
        <v>444</v>
      </c>
      <c r="E1765" s="804">
        <v>4170000</v>
      </c>
      <c r="F1765" s="804">
        <v>0</v>
      </c>
      <c r="G1765" s="804">
        <v>0</v>
      </c>
      <c r="H1765" s="804">
        <v>4170000</v>
      </c>
      <c r="I1765" s="805">
        <v>0</v>
      </c>
    </row>
    <row r="1766" spans="1:9">
      <c r="A1766" s="806" t="s">
        <v>2487</v>
      </c>
      <c r="B1766" s="806" t="s">
        <v>215</v>
      </c>
      <c r="C1766" s="1401" t="s">
        <v>445</v>
      </c>
      <c r="D1766" s="1402"/>
      <c r="E1766" s="804">
        <v>42240000</v>
      </c>
      <c r="F1766" s="804">
        <v>0</v>
      </c>
      <c r="G1766" s="804">
        <v>0</v>
      </c>
      <c r="H1766" s="804">
        <v>42240000</v>
      </c>
      <c r="I1766" s="805">
        <v>0</v>
      </c>
    </row>
    <row r="1767" spans="1:9">
      <c r="A1767" s="806" t="s">
        <v>2487</v>
      </c>
      <c r="B1767" s="806" t="s">
        <v>215</v>
      </c>
      <c r="C1767" s="806" t="s">
        <v>445</v>
      </c>
      <c r="D1767" s="807" t="s">
        <v>1013</v>
      </c>
      <c r="E1767" s="804">
        <v>31240000</v>
      </c>
      <c r="F1767" s="804">
        <v>0</v>
      </c>
      <c r="G1767" s="804">
        <v>0</v>
      </c>
      <c r="H1767" s="804">
        <v>31240000</v>
      </c>
      <c r="I1767" s="805">
        <v>0</v>
      </c>
    </row>
    <row r="1768" spans="1:9">
      <c r="A1768" s="806" t="s">
        <v>2487</v>
      </c>
      <c r="B1768" s="806" t="s">
        <v>215</v>
      </c>
      <c r="C1768" s="806" t="s">
        <v>445</v>
      </c>
      <c r="D1768" s="807" t="s">
        <v>746</v>
      </c>
      <c r="E1768" s="804">
        <v>11000000</v>
      </c>
      <c r="F1768" s="804">
        <v>0</v>
      </c>
      <c r="G1768" s="804">
        <v>0</v>
      </c>
      <c r="H1768" s="804">
        <v>11000000</v>
      </c>
      <c r="I1768" s="805">
        <v>0</v>
      </c>
    </row>
    <row r="1769" spans="1:9">
      <c r="A1769" s="806" t="s">
        <v>2487</v>
      </c>
      <c r="B1769" s="806" t="s">
        <v>215</v>
      </c>
      <c r="C1769" s="1401" t="s">
        <v>248</v>
      </c>
      <c r="D1769" s="1402"/>
      <c r="E1769" s="804">
        <v>2032107</v>
      </c>
      <c r="F1769" s="804">
        <v>0</v>
      </c>
      <c r="G1769" s="804">
        <v>1016053</v>
      </c>
      <c r="H1769" s="804">
        <v>1016054</v>
      </c>
      <c r="I1769" s="805">
        <v>0</v>
      </c>
    </row>
    <row r="1770" spans="1:9">
      <c r="A1770" s="806" t="s">
        <v>2487</v>
      </c>
      <c r="B1770" s="806" t="s">
        <v>215</v>
      </c>
      <c r="C1770" s="806" t="s">
        <v>248</v>
      </c>
      <c r="D1770" s="807" t="s">
        <v>249</v>
      </c>
      <c r="E1770" s="804">
        <v>2032107</v>
      </c>
      <c r="F1770" s="804">
        <v>0</v>
      </c>
      <c r="G1770" s="804">
        <v>1016053</v>
      </c>
      <c r="H1770" s="804">
        <v>1016054</v>
      </c>
      <c r="I1770" s="805">
        <v>0</v>
      </c>
    </row>
    <row r="1771" spans="1:9">
      <c r="A1771" s="806" t="s">
        <v>2487</v>
      </c>
      <c r="B1771" s="806" t="s">
        <v>215</v>
      </c>
      <c r="C1771" s="1401" t="s">
        <v>2069</v>
      </c>
      <c r="D1771" s="1402"/>
      <c r="E1771" s="804">
        <v>117344525</v>
      </c>
      <c r="F1771" s="804">
        <v>0</v>
      </c>
      <c r="G1771" s="804">
        <v>0</v>
      </c>
      <c r="H1771" s="804">
        <v>117344525</v>
      </c>
      <c r="I1771" s="805">
        <v>0</v>
      </c>
    </row>
    <row r="1772" spans="1:9">
      <c r="A1772" s="806" t="s">
        <v>2487</v>
      </c>
      <c r="B1772" s="806" t="s">
        <v>215</v>
      </c>
      <c r="C1772" s="806" t="s">
        <v>2069</v>
      </c>
      <c r="D1772" s="807" t="s">
        <v>2070</v>
      </c>
      <c r="E1772" s="804">
        <v>117344525</v>
      </c>
      <c r="F1772" s="804">
        <v>0</v>
      </c>
      <c r="G1772" s="804">
        <v>0</v>
      </c>
      <c r="H1772" s="804">
        <v>117344525</v>
      </c>
      <c r="I1772" s="805">
        <v>0</v>
      </c>
    </row>
    <row r="1773" spans="1:9">
      <c r="A1773" s="806" t="s">
        <v>2487</v>
      </c>
      <c r="B1773" s="806" t="s">
        <v>215</v>
      </c>
      <c r="C1773" s="1401" t="s">
        <v>2498</v>
      </c>
      <c r="D1773" s="1402"/>
      <c r="E1773" s="804">
        <v>1339070017</v>
      </c>
      <c r="F1773" s="804">
        <v>0</v>
      </c>
      <c r="G1773" s="804">
        <v>0</v>
      </c>
      <c r="H1773" s="804">
        <v>1339070017</v>
      </c>
      <c r="I1773" s="805">
        <v>0</v>
      </c>
    </row>
    <row r="1774" spans="1:9">
      <c r="A1774" s="806" t="s">
        <v>2487</v>
      </c>
      <c r="B1774" s="806" t="s">
        <v>215</v>
      </c>
      <c r="C1774" s="806" t="s">
        <v>2498</v>
      </c>
      <c r="D1774" s="807" t="s">
        <v>2499</v>
      </c>
      <c r="E1774" s="804">
        <v>1339070017</v>
      </c>
      <c r="F1774" s="804">
        <v>0</v>
      </c>
      <c r="G1774" s="804">
        <v>0</v>
      </c>
      <c r="H1774" s="804">
        <v>1339070017</v>
      </c>
      <c r="I1774" s="805">
        <v>0</v>
      </c>
    </row>
    <row r="1775" spans="1:9">
      <c r="A1775" s="806" t="s">
        <v>2487</v>
      </c>
      <c r="B1775" s="806" t="s">
        <v>215</v>
      </c>
      <c r="C1775" s="1401" t="s">
        <v>238</v>
      </c>
      <c r="D1775" s="1402"/>
      <c r="E1775" s="804">
        <v>1704363</v>
      </c>
      <c r="F1775" s="804">
        <v>1704363</v>
      </c>
      <c r="G1775" s="804">
        <v>0</v>
      </c>
      <c r="H1775" s="804">
        <v>0</v>
      </c>
      <c r="I1775" s="805">
        <v>0</v>
      </c>
    </row>
    <row r="1776" spans="1:9">
      <c r="A1776" s="806" t="s">
        <v>2487</v>
      </c>
      <c r="B1776" s="806" t="s">
        <v>215</v>
      </c>
      <c r="C1776" s="806" t="s">
        <v>238</v>
      </c>
      <c r="D1776" s="807" t="s">
        <v>355</v>
      </c>
      <c r="E1776" s="804">
        <v>0</v>
      </c>
      <c r="F1776" s="804">
        <v>0</v>
      </c>
      <c r="G1776" s="804">
        <v>0</v>
      </c>
      <c r="H1776" s="804">
        <v>0</v>
      </c>
      <c r="I1776" s="805">
        <v>0</v>
      </c>
    </row>
    <row r="1777" spans="1:9">
      <c r="A1777" s="806" t="s">
        <v>2487</v>
      </c>
      <c r="B1777" s="806" t="s">
        <v>215</v>
      </c>
      <c r="C1777" s="806" t="s">
        <v>238</v>
      </c>
      <c r="D1777" s="807" t="s">
        <v>357</v>
      </c>
      <c r="E1777" s="804">
        <v>1704363</v>
      </c>
      <c r="F1777" s="804">
        <v>1704363</v>
      </c>
      <c r="G1777" s="804">
        <v>0</v>
      </c>
      <c r="H1777" s="804">
        <v>0</v>
      </c>
      <c r="I1777" s="805">
        <v>0</v>
      </c>
    </row>
    <row r="1778" spans="1:9">
      <c r="A1778" s="806" t="s">
        <v>2487</v>
      </c>
      <c r="B1778" s="806" t="s">
        <v>215</v>
      </c>
      <c r="C1778" s="1401" t="s">
        <v>446</v>
      </c>
      <c r="D1778" s="1402"/>
      <c r="E1778" s="804">
        <v>2500000000</v>
      </c>
      <c r="F1778" s="804">
        <v>0</v>
      </c>
      <c r="G1778" s="804">
        <v>0</v>
      </c>
      <c r="H1778" s="804">
        <v>2500000000</v>
      </c>
      <c r="I1778" s="805">
        <v>0</v>
      </c>
    </row>
    <row r="1779" spans="1:9">
      <c r="A1779" s="806" t="s">
        <v>2487</v>
      </c>
      <c r="B1779" s="806" t="s">
        <v>215</v>
      </c>
      <c r="C1779" s="806" t="s">
        <v>446</v>
      </c>
      <c r="D1779" s="807" t="s">
        <v>33</v>
      </c>
      <c r="E1779" s="804">
        <v>2500000000</v>
      </c>
      <c r="F1779" s="804">
        <v>0</v>
      </c>
      <c r="G1779" s="804">
        <v>0</v>
      </c>
      <c r="H1779" s="804">
        <v>2500000000</v>
      </c>
      <c r="I1779" s="805">
        <v>0</v>
      </c>
    </row>
    <row r="1780" spans="1:9">
      <c r="A1780" s="806" t="s">
        <v>2487</v>
      </c>
      <c r="B1780" s="806" t="s">
        <v>215</v>
      </c>
      <c r="C1780" s="1401" t="s">
        <v>436</v>
      </c>
      <c r="D1780" s="1402"/>
      <c r="E1780" s="804">
        <v>8612105352</v>
      </c>
      <c r="F1780" s="804">
        <v>0</v>
      </c>
      <c r="G1780" s="804">
        <v>7123710040</v>
      </c>
      <c r="H1780" s="804">
        <v>1488395312</v>
      </c>
      <c r="I1780" s="805">
        <v>0</v>
      </c>
    </row>
    <row r="1781" spans="1:9">
      <c r="A1781" s="806" t="s">
        <v>2487</v>
      </c>
      <c r="B1781" s="806" t="s">
        <v>215</v>
      </c>
      <c r="C1781" s="806" t="s">
        <v>436</v>
      </c>
      <c r="D1781" s="807" t="s">
        <v>39</v>
      </c>
      <c r="E1781" s="804">
        <v>235730000</v>
      </c>
      <c r="F1781" s="804">
        <v>0</v>
      </c>
      <c r="G1781" s="804">
        <v>0</v>
      </c>
      <c r="H1781" s="804">
        <v>235730000</v>
      </c>
      <c r="I1781" s="805">
        <v>0</v>
      </c>
    </row>
    <row r="1782" spans="1:9">
      <c r="A1782" s="806" t="s">
        <v>2487</v>
      </c>
      <c r="B1782" s="806" t="s">
        <v>215</v>
      </c>
      <c r="C1782" s="806" t="s">
        <v>436</v>
      </c>
      <c r="D1782" s="807" t="s">
        <v>747</v>
      </c>
      <c r="E1782" s="804">
        <v>7123710040</v>
      </c>
      <c r="F1782" s="804">
        <v>0</v>
      </c>
      <c r="G1782" s="804">
        <v>7123710040</v>
      </c>
      <c r="H1782" s="804">
        <v>0</v>
      </c>
      <c r="I1782" s="805">
        <v>0</v>
      </c>
    </row>
    <row r="1783" spans="1:9">
      <c r="A1783" s="806" t="s">
        <v>2487</v>
      </c>
      <c r="B1783" s="806" t="s">
        <v>215</v>
      </c>
      <c r="C1783" s="806" t="s">
        <v>436</v>
      </c>
      <c r="D1783" s="807" t="s">
        <v>753</v>
      </c>
      <c r="E1783" s="804">
        <v>85000</v>
      </c>
      <c r="F1783" s="804">
        <v>0</v>
      </c>
      <c r="G1783" s="804">
        <v>0</v>
      </c>
      <c r="H1783" s="804">
        <v>85000</v>
      </c>
      <c r="I1783" s="805">
        <v>0</v>
      </c>
    </row>
    <row r="1784" spans="1:9">
      <c r="A1784" s="806" t="s">
        <v>2487</v>
      </c>
      <c r="B1784" s="806" t="s">
        <v>215</v>
      </c>
      <c r="C1784" s="806" t="s">
        <v>436</v>
      </c>
      <c r="D1784" s="807" t="s">
        <v>748</v>
      </c>
      <c r="E1784" s="804">
        <v>19903147</v>
      </c>
      <c r="F1784" s="804">
        <v>0</v>
      </c>
      <c r="G1784" s="804">
        <v>0</v>
      </c>
      <c r="H1784" s="804">
        <v>19903147</v>
      </c>
      <c r="I1784" s="805">
        <v>0</v>
      </c>
    </row>
    <row r="1785" spans="1:9">
      <c r="A1785" s="806" t="s">
        <v>2487</v>
      </c>
      <c r="B1785" s="806" t="s">
        <v>215</v>
      </c>
      <c r="C1785" s="806" t="s">
        <v>436</v>
      </c>
      <c r="D1785" s="807" t="s">
        <v>749</v>
      </c>
      <c r="E1785" s="804">
        <v>4306111</v>
      </c>
      <c r="F1785" s="804">
        <v>0</v>
      </c>
      <c r="G1785" s="804">
        <v>0</v>
      </c>
      <c r="H1785" s="804">
        <v>4306111</v>
      </c>
      <c r="I1785" s="805">
        <v>0</v>
      </c>
    </row>
    <row r="1786" spans="1:9">
      <c r="A1786" s="806" t="s">
        <v>2487</v>
      </c>
      <c r="B1786" s="806" t="s">
        <v>215</v>
      </c>
      <c r="C1786" s="806" t="s">
        <v>436</v>
      </c>
      <c r="D1786" s="807" t="s">
        <v>735</v>
      </c>
      <c r="E1786" s="804">
        <v>9317054</v>
      </c>
      <c r="F1786" s="804">
        <v>0</v>
      </c>
      <c r="G1786" s="804">
        <v>0</v>
      </c>
      <c r="H1786" s="804">
        <v>9317054</v>
      </c>
      <c r="I1786" s="805">
        <v>0</v>
      </c>
    </row>
    <row r="1787" spans="1:9">
      <c r="A1787" s="806" t="s">
        <v>2487</v>
      </c>
      <c r="B1787" s="806" t="s">
        <v>215</v>
      </c>
      <c r="C1787" s="806" t="s">
        <v>436</v>
      </c>
      <c r="D1787" s="807" t="s">
        <v>40</v>
      </c>
      <c r="E1787" s="804">
        <v>1219054000</v>
      </c>
      <c r="F1787" s="804">
        <v>0</v>
      </c>
      <c r="G1787" s="804">
        <v>0</v>
      </c>
      <c r="H1787" s="804">
        <v>1219054000</v>
      </c>
      <c r="I1787" s="805">
        <v>0</v>
      </c>
    </row>
    <row r="1788" spans="1:9">
      <c r="A1788" s="1401" t="s">
        <v>2500</v>
      </c>
      <c r="B1788" s="1402"/>
      <c r="C1788" s="1402"/>
      <c r="D1788" s="1402"/>
      <c r="E1788" s="804">
        <v>1857455778110</v>
      </c>
      <c r="F1788" s="804">
        <v>0</v>
      </c>
      <c r="G1788" s="804">
        <v>609206372</v>
      </c>
      <c r="H1788" s="804">
        <v>453871022</v>
      </c>
      <c r="I1788" s="805">
        <v>1856392700716</v>
      </c>
    </row>
    <row r="1789" spans="1:9">
      <c r="A1789" s="806" t="s">
        <v>2500</v>
      </c>
      <c r="B1789" s="1401" t="s">
        <v>222</v>
      </c>
      <c r="C1789" s="1402"/>
      <c r="D1789" s="1402"/>
      <c r="E1789" s="804">
        <v>0</v>
      </c>
      <c r="F1789" s="804">
        <v>0</v>
      </c>
      <c r="G1789" s="804">
        <v>0</v>
      </c>
      <c r="H1789" s="804">
        <v>0</v>
      </c>
      <c r="I1789" s="805">
        <v>0</v>
      </c>
    </row>
    <row r="1790" spans="1:9">
      <c r="A1790" s="806" t="s">
        <v>2500</v>
      </c>
      <c r="B1790" s="806" t="s">
        <v>222</v>
      </c>
      <c r="C1790" s="1401" t="s">
        <v>446</v>
      </c>
      <c r="D1790" s="1402"/>
      <c r="E1790" s="804">
        <v>0</v>
      </c>
      <c r="F1790" s="804">
        <v>0</v>
      </c>
      <c r="G1790" s="804">
        <v>0</v>
      </c>
      <c r="H1790" s="804">
        <v>0</v>
      </c>
      <c r="I1790" s="805">
        <v>0</v>
      </c>
    </row>
    <row r="1791" spans="1:9">
      <c r="A1791" s="806" t="s">
        <v>2500</v>
      </c>
      <c r="B1791" s="806" t="s">
        <v>222</v>
      </c>
      <c r="C1791" s="806" t="s">
        <v>446</v>
      </c>
      <c r="D1791" s="807" t="s">
        <v>33</v>
      </c>
      <c r="E1791" s="804">
        <v>0</v>
      </c>
      <c r="F1791" s="804">
        <v>0</v>
      </c>
      <c r="G1791" s="804">
        <v>0</v>
      </c>
      <c r="H1791" s="804">
        <v>0</v>
      </c>
      <c r="I1791" s="805">
        <v>0</v>
      </c>
    </row>
    <row r="1792" spans="1:9">
      <c r="A1792" s="806" t="s">
        <v>2500</v>
      </c>
      <c r="B1792" s="806" t="s">
        <v>222</v>
      </c>
      <c r="C1792" s="806" t="s">
        <v>446</v>
      </c>
      <c r="D1792" s="807" t="s">
        <v>447</v>
      </c>
      <c r="E1792" s="804">
        <v>0</v>
      </c>
      <c r="F1792" s="804">
        <v>0</v>
      </c>
      <c r="G1792" s="804">
        <v>0</v>
      </c>
      <c r="H1792" s="804">
        <v>0</v>
      </c>
      <c r="I1792" s="805">
        <v>0</v>
      </c>
    </row>
    <row r="1793" spans="1:9">
      <c r="A1793" s="806" t="s">
        <v>2500</v>
      </c>
      <c r="B1793" s="1401" t="s">
        <v>1025</v>
      </c>
      <c r="C1793" s="1402"/>
      <c r="D1793" s="1402"/>
      <c r="E1793" s="804">
        <v>77901729747</v>
      </c>
      <c r="F1793" s="804">
        <v>0</v>
      </c>
      <c r="G1793" s="804">
        <v>609206372</v>
      </c>
      <c r="H1793" s="804">
        <v>115183022</v>
      </c>
      <c r="I1793" s="805">
        <v>77177340353</v>
      </c>
    </row>
    <row r="1794" spans="1:9">
      <c r="A1794" s="806" t="s">
        <v>2500</v>
      </c>
      <c r="B1794" s="806" t="s">
        <v>1025</v>
      </c>
      <c r="C1794" s="1401" t="s">
        <v>258</v>
      </c>
      <c r="D1794" s="1402"/>
      <c r="E1794" s="804">
        <v>34843475</v>
      </c>
      <c r="F1794" s="804">
        <v>0</v>
      </c>
      <c r="G1794" s="804">
        <v>3015000</v>
      </c>
      <c r="H1794" s="804">
        <v>31828475</v>
      </c>
      <c r="I1794" s="805">
        <v>0</v>
      </c>
    </row>
    <row r="1795" spans="1:9">
      <c r="A1795" s="806" t="s">
        <v>2500</v>
      </c>
      <c r="B1795" s="806" t="s">
        <v>1025</v>
      </c>
      <c r="C1795" s="806" t="s">
        <v>258</v>
      </c>
      <c r="D1795" s="807" t="s">
        <v>423</v>
      </c>
      <c r="E1795" s="804">
        <v>34843475</v>
      </c>
      <c r="F1795" s="804">
        <v>0</v>
      </c>
      <c r="G1795" s="804">
        <v>3015000</v>
      </c>
      <c r="H1795" s="804">
        <v>31828475</v>
      </c>
      <c r="I1795" s="805">
        <v>0</v>
      </c>
    </row>
    <row r="1796" spans="1:9">
      <c r="A1796" s="806" t="s">
        <v>2500</v>
      </c>
      <c r="B1796" s="806" t="s">
        <v>1025</v>
      </c>
      <c r="C1796" s="1401" t="s">
        <v>430</v>
      </c>
      <c r="D1796" s="1402"/>
      <c r="E1796" s="804">
        <v>43387725</v>
      </c>
      <c r="F1796" s="804">
        <v>0</v>
      </c>
      <c r="G1796" s="804">
        <v>9786500</v>
      </c>
      <c r="H1796" s="804">
        <v>33601225</v>
      </c>
      <c r="I1796" s="805">
        <v>0</v>
      </c>
    </row>
    <row r="1797" spans="1:9">
      <c r="A1797" s="806" t="s">
        <v>2500</v>
      </c>
      <c r="B1797" s="806" t="s">
        <v>1025</v>
      </c>
      <c r="C1797" s="806" t="s">
        <v>430</v>
      </c>
      <c r="D1797" s="807" t="s">
        <v>432</v>
      </c>
      <c r="E1797" s="804">
        <v>43387725</v>
      </c>
      <c r="F1797" s="804">
        <v>0</v>
      </c>
      <c r="G1797" s="804">
        <v>9786500</v>
      </c>
      <c r="H1797" s="804">
        <v>33601225</v>
      </c>
      <c r="I1797" s="805">
        <v>0</v>
      </c>
    </row>
    <row r="1798" spans="1:9">
      <c r="A1798" s="806" t="s">
        <v>2500</v>
      </c>
      <c r="B1798" s="806" t="s">
        <v>1025</v>
      </c>
      <c r="C1798" s="1401" t="s">
        <v>518</v>
      </c>
      <c r="D1798" s="1402"/>
      <c r="E1798" s="804">
        <v>25070000</v>
      </c>
      <c r="F1798" s="804">
        <v>0</v>
      </c>
      <c r="G1798" s="804">
        <v>0</v>
      </c>
      <c r="H1798" s="804">
        <v>0</v>
      </c>
      <c r="I1798" s="805">
        <v>25070000</v>
      </c>
    </row>
    <row r="1799" spans="1:9">
      <c r="A1799" s="806" t="s">
        <v>2500</v>
      </c>
      <c r="B1799" s="806" t="s">
        <v>1025</v>
      </c>
      <c r="C1799" s="806" t="s">
        <v>518</v>
      </c>
      <c r="D1799" s="807" t="s">
        <v>978</v>
      </c>
      <c r="E1799" s="804">
        <v>25070000</v>
      </c>
      <c r="F1799" s="804">
        <v>0</v>
      </c>
      <c r="G1799" s="804">
        <v>0</v>
      </c>
      <c r="H1799" s="804">
        <v>0</v>
      </c>
      <c r="I1799" s="805">
        <v>25070000</v>
      </c>
    </row>
    <row r="1800" spans="1:9">
      <c r="A1800" s="806" t="s">
        <v>2500</v>
      </c>
      <c r="B1800" s="806" t="s">
        <v>1025</v>
      </c>
      <c r="C1800" s="1401" t="s">
        <v>982</v>
      </c>
      <c r="D1800" s="1402"/>
      <c r="E1800" s="804">
        <v>230520000</v>
      </c>
      <c r="F1800" s="804">
        <v>0</v>
      </c>
      <c r="G1800" s="804">
        <v>115260000</v>
      </c>
      <c r="H1800" s="804">
        <v>46104000</v>
      </c>
      <c r="I1800" s="805">
        <v>69156000</v>
      </c>
    </row>
    <row r="1801" spans="1:9">
      <c r="A1801" s="806" t="s">
        <v>2500</v>
      </c>
      <c r="B1801" s="806" t="s">
        <v>1025</v>
      </c>
      <c r="C1801" s="806" t="s">
        <v>982</v>
      </c>
      <c r="D1801" s="807" t="s">
        <v>983</v>
      </c>
      <c r="E1801" s="804">
        <v>230520000</v>
      </c>
      <c r="F1801" s="804">
        <v>0</v>
      </c>
      <c r="G1801" s="804">
        <v>115260000</v>
      </c>
      <c r="H1801" s="804">
        <v>46104000</v>
      </c>
      <c r="I1801" s="805">
        <v>69156000</v>
      </c>
    </row>
    <row r="1802" spans="1:9">
      <c r="A1802" s="806" t="s">
        <v>2500</v>
      </c>
      <c r="B1802" s="806" t="s">
        <v>1025</v>
      </c>
      <c r="C1802" s="1401" t="s">
        <v>242</v>
      </c>
      <c r="D1802" s="1402"/>
      <c r="E1802" s="804">
        <v>5861363132</v>
      </c>
      <c r="F1802" s="804">
        <v>0</v>
      </c>
      <c r="G1802" s="804">
        <v>0</v>
      </c>
      <c r="H1802" s="804">
        <v>0</v>
      </c>
      <c r="I1802" s="805">
        <v>5861363132</v>
      </c>
    </row>
    <row r="1803" spans="1:9">
      <c r="A1803" s="806" t="s">
        <v>2500</v>
      </c>
      <c r="B1803" s="806" t="s">
        <v>1025</v>
      </c>
      <c r="C1803" s="806" t="s">
        <v>242</v>
      </c>
      <c r="D1803" s="807" t="s">
        <v>754</v>
      </c>
      <c r="E1803" s="804">
        <v>146679000</v>
      </c>
      <c r="F1803" s="804">
        <v>0</v>
      </c>
      <c r="G1803" s="804">
        <v>0</v>
      </c>
      <c r="H1803" s="804">
        <v>0</v>
      </c>
      <c r="I1803" s="805">
        <v>146679000</v>
      </c>
    </row>
    <row r="1804" spans="1:9">
      <c r="A1804" s="806" t="s">
        <v>2500</v>
      </c>
      <c r="B1804" s="806" t="s">
        <v>1025</v>
      </c>
      <c r="C1804" s="806" t="s">
        <v>242</v>
      </c>
      <c r="D1804" s="807" t="s">
        <v>737</v>
      </c>
      <c r="E1804" s="804">
        <v>5714684132</v>
      </c>
      <c r="F1804" s="804">
        <v>0</v>
      </c>
      <c r="G1804" s="804">
        <v>0</v>
      </c>
      <c r="H1804" s="804">
        <v>0</v>
      </c>
      <c r="I1804" s="805">
        <v>5714684132</v>
      </c>
    </row>
    <row r="1805" spans="1:9">
      <c r="A1805" s="806" t="s">
        <v>2500</v>
      </c>
      <c r="B1805" s="806" t="s">
        <v>1025</v>
      </c>
      <c r="C1805" s="1401" t="s">
        <v>442</v>
      </c>
      <c r="D1805" s="1402"/>
      <c r="E1805" s="804">
        <v>595275030</v>
      </c>
      <c r="F1805" s="804">
        <v>0</v>
      </c>
      <c r="G1805" s="804">
        <v>0</v>
      </c>
      <c r="H1805" s="804">
        <v>0</v>
      </c>
      <c r="I1805" s="805">
        <v>595275030</v>
      </c>
    </row>
    <row r="1806" spans="1:9">
      <c r="A1806" s="806" t="s">
        <v>2500</v>
      </c>
      <c r="B1806" s="806" t="s">
        <v>1025</v>
      </c>
      <c r="C1806" s="806" t="s">
        <v>442</v>
      </c>
      <c r="D1806" s="807" t="s">
        <v>2501</v>
      </c>
      <c r="E1806" s="804">
        <v>60000</v>
      </c>
      <c r="F1806" s="804">
        <v>0</v>
      </c>
      <c r="G1806" s="804">
        <v>0</v>
      </c>
      <c r="H1806" s="804">
        <v>0</v>
      </c>
      <c r="I1806" s="805">
        <v>60000</v>
      </c>
    </row>
    <row r="1807" spans="1:9">
      <c r="A1807" s="806" t="s">
        <v>2500</v>
      </c>
      <c r="B1807" s="806" t="s">
        <v>1025</v>
      </c>
      <c r="C1807" s="806" t="s">
        <v>442</v>
      </c>
      <c r="D1807" s="807" t="s">
        <v>945</v>
      </c>
      <c r="E1807" s="804">
        <v>81696000</v>
      </c>
      <c r="F1807" s="804">
        <v>0</v>
      </c>
      <c r="G1807" s="804">
        <v>0</v>
      </c>
      <c r="H1807" s="804">
        <v>0</v>
      </c>
      <c r="I1807" s="805">
        <v>81696000</v>
      </c>
    </row>
    <row r="1808" spans="1:9">
      <c r="A1808" s="806" t="s">
        <v>2500</v>
      </c>
      <c r="B1808" s="806" t="s">
        <v>1025</v>
      </c>
      <c r="C1808" s="806" t="s">
        <v>442</v>
      </c>
      <c r="D1808" s="807" t="s">
        <v>727</v>
      </c>
      <c r="E1808" s="804">
        <v>0</v>
      </c>
      <c r="F1808" s="804">
        <v>0</v>
      </c>
      <c r="G1808" s="804">
        <v>0</v>
      </c>
      <c r="H1808" s="804">
        <v>0</v>
      </c>
      <c r="I1808" s="805">
        <v>0</v>
      </c>
    </row>
    <row r="1809" spans="1:9">
      <c r="A1809" s="806" t="s">
        <v>2500</v>
      </c>
      <c r="B1809" s="806" t="s">
        <v>1025</v>
      </c>
      <c r="C1809" s="806" t="s">
        <v>442</v>
      </c>
      <c r="D1809" s="807" t="s">
        <v>738</v>
      </c>
      <c r="E1809" s="804">
        <v>513519030</v>
      </c>
      <c r="F1809" s="804">
        <v>0</v>
      </c>
      <c r="G1809" s="804">
        <v>0</v>
      </c>
      <c r="H1809" s="804">
        <v>0</v>
      </c>
      <c r="I1809" s="805">
        <v>513519030</v>
      </c>
    </row>
    <row r="1810" spans="1:9">
      <c r="A1810" s="806" t="s">
        <v>2500</v>
      </c>
      <c r="B1810" s="806" t="s">
        <v>1025</v>
      </c>
      <c r="C1810" s="1401" t="s">
        <v>1014</v>
      </c>
      <c r="D1810" s="1402"/>
      <c r="E1810" s="804">
        <v>9400000</v>
      </c>
      <c r="F1810" s="804">
        <v>0</v>
      </c>
      <c r="G1810" s="804">
        <v>0</v>
      </c>
      <c r="H1810" s="804">
        <v>0</v>
      </c>
      <c r="I1810" s="805">
        <v>9400000</v>
      </c>
    </row>
    <row r="1811" spans="1:9">
      <c r="A1811" s="806" t="s">
        <v>2500</v>
      </c>
      <c r="B1811" s="806" t="s">
        <v>1025</v>
      </c>
      <c r="C1811" s="806" t="s">
        <v>1014</v>
      </c>
      <c r="D1811" s="807" t="s">
        <v>2502</v>
      </c>
      <c r="E1811" s="804">
        <v>2000000</v>
      </c>
      <c r="F1811" s="804">
        <v>0</v>
      </c>
      <c r="G1811" s="804">
        <v>0</v>
      </c>
      <c r="H1811" s="804">
        <v>0</v>
      </c>
      <c r="I1811" s="805">
        <v>2000000</v>
      </c>
    </row>
    <row r="1812" spans="1:9">
      <c r="A1812" s="806" t="s">
        <v>2500</v>
      </c>
      <c r="B1812" s="806" t="s">
        <v>1025</v>
      </c>
      <c r="C1812" s="806" t="s">
        <v>1014</v>
      </c>
      <c r="D1812" s="807" t="s">
        <v>1015</v>
      </c>
      <c r="E1812" s="804">
        <v>7400000</v>
      </c>
      <c r="F1812" s="804">
        <v>0</v>
      </c>
      <c r="G1812" s="804">
        <v>0</v>
      </c>
      <c r="H1812" s="804">
        <v>0</v>
      </c>
      <c r="I1812" s="805">
        <v>7400000</v>
      </c>
    </row>
    <row r="1813" spans="1:9">
      <c r="A1813" s="806" t="s">
        <v>2500</v>
      </c>
      <c r="B1813" s="806" t="s">
        <v>1025</v>
      </c>
      <c r="C1813" s="1401" t="s">
        <v>450</v>
      </c>
      <c r="D1813" s="1402"/>
      <c r="E1813" s="804">
        <v>42970000</v>
      </c>
      <c r="F1813" s="804">
        <v>0</v>
      </c>
      <c r="G1813" s="804">
        <v>0</v>
      </c>
      <c r="H1813" s="804">
        <v>0</v>
      </c>
      <c r="I1813" s="805">
        <v>42970000</v>
      </c>
    </row>
    <row r="1814" spans="1:9">
      <c r="A1814" s="806" t="s">
        <v>2500</v>
      </c>
      <c r="B1814" s="806" t="s">
        <v>1025</v>
      </c>
      <c r="C1814" s="806" t="s">
        <v>450</v>
      </c>
      <c r="D1814" s="807" t="s">
        <v>31</v>
      </c>
      <c r="E1814" s="804">
        <v>42970000</v>
      </c>
      <c r="F1814" s="804">
        <v>0</v>
      </c>
      <c r="G1814" s="804">
        <v>0</v>
      </c>
      <c r="H1814" s="804">
        <v>0</v>
      </c>
      <c r="I1814" s="805">
        <v>42970000</v>
      </c>
    </row>
    <row r="1815" spans="1:9">
      <c r="A1815" s="806" t="s">
        <v>2500</v>
      </c>
      <c r="B1815" s="806" t="s">
        <v>1025</v>
      </c>
      <c r="C1815" s="1401" t="s">
        <v>2498</v>
      </c>
      <c r="D1815" s="1402"/>
      <c r="E1815" s="804">
        <v>2245682500</v>
      </c>
      <c r="F1815" s="804">
        <v>0</v>
      </c>
      <c r="G1815" s="804">
        <v>0</v>
      </c>
      <c r="H1815" s="804">
        <v>0</v>
      </c>
      <c r="I1815" s="805">
        <v>2245682500</v>
      </c>
    </row>
    <row r="1816" spans="1:9">
      <c r="A1816" s="806" t="s">
        <v>2500</v>
      </c>
      <c r="B1816" s="806" t="s">
        <v>1025</v>
      </c>
      <c r="C1816" s="806" t="s">
        <v>2498</v>
      </c>
      <c r="D1816" s="807" t="s">
        <v>2499</v>
      </c>
      <c r="E1816" s="804">
        <v>2245682500</v>
      </c>
      <c r="F1816" s="804">
        <v>0</v>
      </c>
      <c r="G1816" s="804">
        <v>0</v>
      </c>
      <c r="H1816" s="804">
        <v>0</v>
      </c>
      <c r="I1816" s="805">
        <v>2245682500</v>
      </c>
    </row>
    <row r="1817" spans="1:9">
      <c r="A1817" s="806" t="s">
        <v>2500</v>
      </c>
      <c r="B1817" s="806" t="s">
        <v>1025</v>
      </c>
      <c r="C1817" s="1401" t="s">
        <v>32</v>
      </c>
      <c r="D1817" s="1402"/>
      <c r="E1817" s="804">
        <v>16914203057</v>
      </c>
      <c r="F1817" s="804">
        <v>0</v>
      </c>
      <c r="G1817" s="804">
        <v>0</v>
      </c>
      <c r="H1817" s="804">
        <v>0</v>
      </c>
      <c r="I1817" s="805">
        <v>16914203057</v>
      </c>
    </row>
    <row r="1818" spans="1:9">
      <c r="A1818" s="806" t="s">
        <v>2500</v>
      </c>
      <c r="B1818" s="806" t="s">
        <v>1025</v>
      </c>
      <c r="C1818" s="806" t="s">
        <v>32</v>
      </c>
      <c r="D1818" s="807" t="s">
        <v>42</v>
      </c>
      <c r="E1818" s="804">
        <v>7504764451</v>
      </c>
      <c r="F1818" s="804">
        <v>0</v>
      </c>
      <c r="G1818" s="804">
        <v>0</v>
      </c>
      <c r="H1818" s="804">
        <v>0</v>
      </c>
      <c r="I1818" s="805">
        <v>7504764451</v>
      </c>
    </row>
    <row r="1819" spans="1:9">
      <c r="A1819" s="806" t="s">
        <v>2500</v>
      </c>
      <c r="B1819" s="806" t="s">
        <v>1025</v>
      </c>
      <c r="C1819" s="806" t="s">
        <v>32</v>
      </c>
      <c r="D1819" s="807" t="s">
        <v>1026</v>
      </c>
      <c r="E1819" s="804">
        <v>2527162540</v>
      </c>
      <c r="F1819" s="804">
        <v>0</v>
      </c>
      <c r="G1819" s="804">
        <v>0</v>
      </c>
      <c r="H1819" s="804">
        <v>0</v>
      </c>
      <c r="I1819" s="805">
        <v>2527162540</v>
      </c>
    </row>
    <row r="1820" spans="1:9">
      <c r="A1820" s="806" t="s">
        <v>2500</v>
      </c>
      <c r="B1820" s="806" t="s">
        <v>1025</v>
      </c>
      <c r="C1820" s="806" t="s">
        <v>32</v>
      </c>
      <c r="D1820" s="807" t="s">
        <v>1027</v>
      </c>
      <c r="E1820" s="804">
        <v>6404383066</v>
      </c>
      <c r="F1820" s="804">
        <v>0</v>
      </c>
      <c r="G1820" s="804">
        <v>0</v>
      </c>
      <c r="H1820" s="804">
        <v>0</v>
      </c>
      <c r="I1820" s="805">
        <v>6404383066</v>
      </c>
    </row>
    <row r="1821" spans="1:9">
      <c r="A1821" s="806" t="s">
        <v>2500</v>
      </c>
      <c r="B1821" s="806" t="s">
        <v>1025</v>
      </c>
      <c r="C1821" s="806" t="s">
        <v>32</v>
      </c>
      <c r="D1821" s="807" t="s">
        <v>1024</v>
      </c>
      <c r="E1821" s="804">
        <v>477893000</v>
      </c>
      <c r="F1821" s="804">
        <v>0</v>
      </c>
      <c r="G1821" s="804">
        <v>0</v>
      </c>
      <c r="H1821" s="804">
        <v>0</v>
      </c>
      <c r="I1821" s="805">
        <v>477893000</v>
      </c>
    </row>
    <row r="1822" spans="1:9">
      <c r="A1822" s="806" t="s">
        <v>2500</v>
      </c>
      <c r="B1822" s="806" t="s">
        <v>1025</v>
      </c>
      <c r="C1822" s="1401" t="s">
        <v>238</v>
      </c>
      <c r="D1822" s="1402"/>
      <c r="E1822" s="804">
        <v>4781545470</v>
      </c>
      <c r="F1822" s="804">
        <v>0</v>
      </c>
      <c r="G1822" s="804">
        <v>0</v>
      </c>
      <c r="H1822" s="804">
        <v>0</v>
      </c>
      <c r="I1822" s="805">
        <v>4781545470</v>
      </c>
    </row>
    <row r="1823" spans="1:9">
      <c r="A1823" s="806" t="s">
        <v>2500</v>
      </c>
      <c r="B1823" s="806" t="s">
        <v>1025</v>
      </c>
      <c r="C1823" s="806" t="s">
        <v>238</v>
      </c>
      <c r="D1823" s="807" t="s">
        <v>239</v>
      </c>
      <c r="E1823" s="804">
        <v>8467000</v>
      </c>
      <c r="F1823" s="804">
        <v>0</v>
      </c>
      <c r="G1823" s="804">
        <v>0</v>
      </c>
      <c r="H1823" s="804">
        <v>0</v>
      </c>
      <c r="I1823" s="805">
        <v>8467000</v>
      </c>
    </row>
    <row r="1824" spans="1:9">
      <c r="A1824" s="806" t="s">
        <v>2500</v>
      </c>
      <c r="B1824" s="806" t="s">
        <v>1025</v>
      </c>
      <c r="C1824" s="806" t="s">
        <v>238</v>
      </c>
      <c r="D1824" s="807" t="s">
        <v>354</v>
      </c>
      <c r="E1824" s="804">
        <v>60000000</v>
      </c>
      <c r="F1824" s="804">
        <v>0</v>
      </c>
      <c r="G1824" s="804">
        <v>0</v>
      </c>
      <c r="H1824" s="804">
        <v>0</v>
      </c>
      <c r="I1824" s="805">
        <v>60000000</v>
      </c>
    </row>
    <row r="1825" spans="1:9">
      <c r="A1825" s="806" t="s">
        <v>2500</v>
      </c>
      <c r="B1825" s="806" t="s">
        <v>1025</v>
      </c>
      <c r="C1825" s="806" t="s">
        <v>238</v>
      </c>
      <c r="D1825" s="807" t="s">
        <v>240</v>
      </c>
      <c r="E1825" s="804">
        <v>1438129000</v>
      </c>
      <c r="F1825" s="804">
        <v>0</v>
      </c>
      <c r="G1825" s="804">
        <v>0</v>
      </c>
      <c r="H1825" s="804">
        <v>0</v>
      </c>
      <c r="I1825" s="805">
        <v>1438129000</v>
      </c>
    </row>
    <row r="1826" spans="1:9">
      <c r="A1826" s="806" t="s">
        <v>2500</v>
      </c>
      <c r="B1826" s="806" t="s">
        <v>1025</v>
      </c>
      <c r="C1826" s="806" t="s">
        <v>238</v>
      </c>
      <c r="D1826" s="807" t="s">
        <v>1018</v>
      </c>
      <c r="E1826" s="804">
        <v>300000</v>
      </c>
      <c r="F1826" s="804">
        <v>0</v>
      </c>
      <c r="G1826" s="804">
        <v>0</v>
      </c>
      <c r="H1826" s="804">
        <v>0</v>
      </c>
      <c r="I1826" s="805">
        <v>300000</v>
      </c>
    </row>
    <row r="1827" spans="1:9">
      <c r="A1827" s="806" t="s">
        <v>2500</v>
      </c>
      <c r="B1827" s="806" t="s">
        <v>1025</v>
      </c>
      <c r="C1827" s="806" t="s">
        <v>238</v>
      </c>
      <c r="D1827" s="807" t="s">
        <v>974</v>
      </c>
      <c r="E1827" s="804">
        <v>244855000</v>
      </c>
      <c r="F1827" s="804">
        <v>0</v>
      </c>
      <c r="G1827" s="804">
        <v>0</v>
      </c>
      <c r="H1827" s="804">
        <v>0</v>
      </c>
      <c r="I1827" s="805">
        <v>244855000</v>
      </c>
    </row>
    <row r="1828" spans="1:9">
      <c r="A1828" s="806" t="s">
        <v>2500</v>
      </c>
      <c r="B1828" s="806" t="s">
        <v>1025</v>
      </c>
      <c r="C1828" s="806" t="s">
        <v>238</v>
      </c>
      <c r="D1828" s="807" t="s">
        <v>241</v>
      </c>
      <c r="E1828" s="804">
        <v>3029794470</v>
      </c>
      <c r="F1828" s="804">
        <v>0</v>
      </c>
      <c r="G1828" s="804">
        <v>0</v>
      </c>
      <c r="H1828" s="804">
        <v>0</v>
      </c>
      <c r="I1828" s="805">
        <v>3029794470</v>
      </c>
    </row>
    <row r="1829" spans="1:9">
      <c r="A1829" s="806" t="s">
        <v>2500</v>
      </c>
      <c r="B1829" s="806" t="s">
        <v>1025</v>
      </c>
      <c r="C1829" s="1401" t="s">
        <v>245</v>
      </c>
      <c r="D1829" s="1402"/>
      <c r="E1829" s="804">
        <v>55792000</v>
      </c>
      <c r="F1829" s="804">
        <v>0</v>
      </c>
      <c r="G1829" s="804">
        <v>0</v>
      </c>
      <c r="H1829" s="804">
        <v>0</v>
      </c>
      <c r="I1829" s="805">
        <v>55792000</v>
      </c>
    </row>
    <row r="1830" spans="1:9">
      <c r="A1830" s="806" t="s">
        <v>2500</v>
      </c>
      <c r="B1830" s="806" t="s">
        <v>1025</v>
      </c>
      <c r="C1830" s="806" t="s">
        <v>245</v>
      </c>
      <c r="D1830" s="807" t="s">
        <v>947</v>
      </c>
      <c r="E1830" s="804">
        <v>55792000</v>
      </c>
      <c r="F1830" s="804">
        <v>0</v>
      </c>
      <c r="G1830" s="804">
        <v>0</v>
      </c>
      <c r="H1830" s="804">
        <v>0</v>
      </c>
      <c r="I1830" s="805">
        <v>55792000</v>
      </c>
    </row>
    <row r="1831" spans="1:9">
      <c r="A1831" s="806" t="s">
        <v>2500</v>
      </c>
      <c r="B1831" s="806" t="s">
        <v>1025</v>
      </c>
      <c r="C1831" s="1401" t="s">
        <v>1029</v>
      </c>
      <c r="D1831" s="1402"/>
      <c r="E1831" s="804">
        <v>3065533000</v>
      </c>
      <c r="F1831" s="804">
        <v>0</v>
      </c>
      <c r="G1831" s="804">
        <v>0</v>
      </c>
      <c r="H1831" s="804">
        <v>0</v>
      </c>
      <c r="I1831" s="805">
        <v>3065533000</v>
      </c>
    </row>
    <row r="1832" spans="1:9">
      <c r="A1832" s="806" t="s">
        <v>2500</v>
      </c>
      <c r="B1832" s="806" t="s">
        <v>1025</v>
      </c>
      <c r="C1832" s="806" t="s">
        <v>1029</v>
      </c>
      <c r="D1832" s="807" t="s">
        <v>1030</v>
      </c>
      <c r="E1832" s="804">
        <v>1093563000</v>
      </c>
      <c r="F1832" s="804">
        <v>0</v>
      </c>
      <c r="G1832" s="804">
        <v>0</v>
      </c>
      <c r="H1832" s="804">
        <v>0</v>
      </c>
      <c r="I1832" s="805">
        <v>1093563000</v>
      </c>
    </row>
    <row r="1833" spans="1:9">
      <c r="A1833" s="806" t="s">
        <v>2500</v>
      </c>
      <c r="B1833" s="806" t="s">
        <v>1025</v>
      </c>
      <c r="C1833" s="806" t="s">
        <v>1029</v>
      </c>
      <c r="D1833" s="807" t="s">
        <v>1597</v>
      </c>
      <c r="E1833" s="804">
        <v>1971970000</v>
      </c>
      <c r="F1833" s="804">
        <v>0</v>
      </c>
      <c r="G1833" s="804">
        <v>0</v>
      </c>
      <c r="H1833" s="804">
        <v>0</v>
      </c>
      <c r="I1833" s="805">
        <v>1971970000</v>
      </c>
    </row>
    <row r="1834" spans="1:9">
      <c r="A1834" s="806" t="s">
        <v>2500</v>
      </c>
      <c r="B1834" s="806" t="s">
        <v>1025</v>
      </c>
      <c r="C1834" s="1401" t="s">
        <v>446</v>
      </c>
      <c r="D1834" s="1402"/>
      <c r="E1834" s="804">
        <v>31756629021</v>
      </c>
      <c r="F1834" s="804">
        <v>0</v>
      </c>
      <c r="G1834" s="804">
        <v>0</v>
      </c>
      <c r="H1834" s="804">
        <v>0</v>
      </c>
      <c r="I1834" s="805">
        <v>31756629021</v>
      </c>
    </row>
    <row r="1835" spans="1:9">
      <c r="A1835" s="806" t="s">
        <v>2500</v>
      </c>
      <c r="B1835" s="806" t="s">
        <v>1025</v>
      </c>
      <c r="C1835" s="806" t="s">
        <v>446</v>
      </c>
      <c r="D1835" s="807" t="s">
        <v>33</v>
      </c>
      <c r="E1835" s="804">
        <v>30004356708</v>
      </c>
      <c r="F1835" s="804">
        <v>0</v>
      </c>
      <c r="G1835" s="804">
        <v>0</v>
      </c>
      <c r="H1835" s="804">
        <v>0</v>
      </c>
      <c r="I1835" s="805">
        <v>30004356708</v>
      </c>
    </row>
    <row r="1836" spans="1:9">
      <c r="A1836" s="806" t="s">
        <v>2500</v>
      </c>
      <c r="B1836" s="806" t="s">
        <v>1025</v>
      </c>
      <c r="C1836" s="806" t="s">
        <v>446</v>
      </c>
      <c r="D1836" s="807" t="s">
        <v>447</v>
      </c>
      <c r="E1836" s="804">
        <v>1752272313</v>
      </c>
      <c r="F1836" s="804">
        <v>0</v>
      </c>
      <c r="G1836" s="804">
        <v>0</v>
      </c>
      <c r="H1836" s="804">
        <v>0</v>
      </c>
      <c r="I1836" s="805">
        <v>1752272313</v>
      </c>
    </row>
    <row r="1837" spans="1:9">
      <c r="A1837" s="806" t="s">
        <v>2500</v>
      </c>
      <c r="B1837" s="806" t="s">
        <v>1025</v>
      </c>
      <c r="C1837" s="1401" t="s">
        <v>436</v>
      </c>
      <c r="D1837" s="1402"/>
      <c r="E1837" s="804">
        <v>12239515337</v>
      </c>
      <c r="F1837" s="804">
        <v>0</v>
      </c>
      <c r="G1837" s="804">
        <v>481144872</v>
      </c>
      <c r="H1837" s="804">
        <v>3649322</v>
      </c>
      <c r="I1837" s="805">
        <v>11754721143</v>
      </c>
    </row>
    <row r="1838" spans="1:9">
      <c r="A1838" s="806" t="s">
        <v>2500</v>
      </c>
      <c r="B1838" s="806" t="s">
        <v>1025</v>
      </c>
      <c r="C1838" s="806" t="s">
        <v>436</v>
      </c>
      <c r="D1838" s="807" t="s">
        <v>39</v>
      </c>
      <c r="E1838" s="804">
        <v>242600320</v>
      </c>
      <c r="F1838" s="804">
        <v>0</v>
      </c>
      <c r="G1838" s="804">
        <v>0</v>
      </c>
      <c r="H1838" s="804">
        <v>0</v>
      </c>
      <c r="I1838" s="805">
        <v>242600320</v>
      </c>
    </row>
    <row r="1839" spans="1:9">
      <c r="A1839" s="806" t="s">
        <v>2500</v>
      </c>
      <c r="B1839" s="806" t="s">
        <v>1025</v>
      </c>
      <c r="C1839" s="806" t="s">
        <v>436</v>
      </c>
      <c r="D1839" s="807" t="s">
        <v>747</v>
      </c>
      <c r="E1839" s="804">
        <v>480948400</v>
      </c>
      <c r="F1839" s="804">
        <v>0</v>
      </c>
      <c r="G1839" s="804">
        <v>480948400</v>
      </c>
      <c r="H1839" s="804">
        <v>0</v>
      </c>
      <c r="I1839" s="805">
        <v>0</v>
      </c>
    </row>
    <row r="1840" spans="1:9">
      <c r="A1840" s="806" t="s">
        <v>2500</v>
      </c>
      <c r="B1840" s="806" t="s">
        <v>1025</v>
      </c>
      <c r="C1840" s="806" t="s">
        <v>436</v>
      </c>
      <c r="D1840" s="807" t="s">
        <v>748</v>
      </c>
      <c r="E1840" s="804">
        <v>346155</v>
      </c>
      <c r="F1840" s="804">
        <v>0</v>
      </c>
      <c r="G1840" s="804">
        <v>96958</v>
      </c>
      <c r="H1840" s="804">
        <v>249197</v>
      </c>
      <c r="I1840" s="805">
        <v>0</v>
      </c>
    </row>
    <row r="1841" spans="1:9">
      <c r="A1841" s="806" t="s">
        <v>2500</v>
      </c>
      <c r="B1841" s="806" t="s">
        <v>1025</v>
      </c>
      <c r="C1841" s="806" t="s">
        <v>436</v>
      </c>
      <c r="D1841" s="807" t="s">
        <v>749</v>
      </c>
      <c r="E1841" s="804">
        <v>115422</v>
      </c>
      <c r="F1841" s="804">
        <v>0</v>
      </c>
      <c r="G1841" s="804">
        <v>99514</v>
      </c>
      <c r="H1841" s="804">
        <v>15908</v>
      </c>
      <c r="I1841" s="805">
        <v>0</v>
      </c>
    </row>
    <row r="1842" spans="1:9">
      <c r="A1842" s="806" t="s">
        <v>2500</v>
      </c>
      <c r="B1842" s="806" t="s">
        <v>1025</v>
      </c>
      <c r="C1842" s="806" t="s">
        <v>436</v>
      </c>
      <c r="D1842" s="807" t="s">
        <v>735</v>
      </c>
      <c r="E1842" s="804">
        <v>3384217</v>
      </c>
      <c r="F1842" s="804">
        <v>0</v>
      </c>
      <c r="G1842" s="804">
        <v>0</v>
      </c>
      <c r="H1842" s="804">
        <v>3384217</v>
      </c>
      <c r="I1842" s="805">
        <v>0</v>
      </c>
    </row>
    <row r="1843" spans="1:9">
      <c r="A1843" s="806" t="s">
        <v>2500</v>
      </c>
      <c r="B1843" s="806" t="s">
        <v>1025</v>
      </c>
      <c r="C1843" s="806" t="s">
        <v>436</v>
      </c>
      <c r="D1843" s="807" t="s">
        <v>40</v>
      </c>
      <c r="E1843" s="804">
        <v>11512120823</v>
      </c>
      <c r="F1843" s="804">
        <v>0</v>
      </c>
      <c r="G1843" s="804">
        <v>0</v>
      </c>
      <c r="H1843" s="804">
        <v>0</v>
      </c>
      <c r="I1843" s="805">
        <v>11512120823</v>
      </c>
    </row>
    <row r="1844" spans="1:9">
      <c r="A1844" s="806" t="s">
        <v>2500</v>
      </c>
      <c r="B1844" s="1401" t="s">
        <v>1028</v>
      </c>
      <c r="C1844" s="1402"/>
      <c r="D1844" s="1402"/>
      <c r="E1844" s="804">
        <v>127140000</v>
      </c>
      <c r="F1844" s="804">
        <v>0</v>
      </c>
      <c r="G1844" s="804">
        <v>0</v>
      </c>
      <c r="H1844" s="804">
        <v>0</v>
      </c>
      <c r="I1844" s="805">
        <v>127140000</v>
      </c>
    </row>
    <row r="1845" spans="1:9">
      <c r="A1845" s="806" t="s">
        <v>2500</v>
      </c>
      <c r="B1845" s="806" t="s">
        <v>1028</v>
      </c>
      <c r="C1845" s="1401" t="s">
        <v>238</v>
      </c>
      <c r="D1845" s="1402"/>
      <c r="E1845" s="804">
        <v>122340000</v>
      </c>
      <c r="F1845" s="804">
        <v>0</v>
      </c>
      <c r="G1845" s="804">
        <v>0</v>
      </c>
      <c r="H1845" s="804">
        <v>0</v>
      </c>
      <c r="I1845" s="805">
        <v>122340000</v>
      </c>
    </row>
    <row r="1846" spans="1:9">
      <c r="A1846" s="806" t="s">
        <v>2500</v>
      </c>
      <c r="B1846" s="806" t="s">
        <v>1028</v>
      </c>
      <c r="C1846" s="806" t="s">
        <v>238</v>
      </c>
      <c r="D1846" s="807" t="s">
        <v>239</v>
      </c>
      <c r="E1846" s="804">
        <v>1050000</v>
      </c>
      <c r="F1846" s="804">
        <v>0</v>
      </c>
      <c r="G1846" s="804">
        <v>0</v>
      </c>
      <c r="H1846" s="804">
        <v>0</v>
      </c>
      <c r="I1846" s="805">
        <v>1050000</v>
      </c>
    </row>
    <row r="1847" spans="1:9">
      <c r="A1847" s="806" t="s">
        <v>2500</v>
      </c>
      <c r="B1847" s="806" t="s">
        <v>1028</v>
      </c>
      <c r="C1847" s="806" t="s">
        <v>238</v>
      </c>
      <c r="D1847" s="807" t="s">
        <v>240</v>
      </c>
      <c r="E1847" s="804">
        <v>55540000</v>
      </c>
      <c r="F1847" s="804">
        <v>0</v>
      </c>
      <c r="G1847" s="804">
        <v>0</v>
      </c>
      <c r="H1847" s="804">
        <v>0</v>
      </c>
      <c r="I1847" s="805">
        <v>55540000</v>
      </c>
    </row>
    <row r="1848" spans="1:9">
      <c r="A1848" s="806" t="s">
        <v>2500</v>
      </c>
      <c r="B1848" s="806" t="s">
        <v>1028</v>
      </c>
      <c r="C1848" s="806" t="s">
        <v>238</v>
      </c>
      <c r="D1848" s="807" t="s">
        <v>241</v>
      </c>
      <c r="E1848" s="804">
        <v>65750000</v>
      </c>
      <c r="F1848" s="804">
        <v>0</v>
      </c>
      <c r="G1848" s="804">
        <v>0</v>
      </c>
      <c r="H1848" s="804">
        <v>0</v>
      </c>
      <c r="I1848" s="805">
        <v>65750000</v>
      </c>
    </row>
    <row r="1849" spans="1:9">
      <c r="A1849" s="806" t="s">
        <v>2500</v>
      </c>
      <c r="B1849" s="806" t="s">
        <v>1028</v>
      </c>
      <c r="C1849" s="1401" t="s">
        <v>245</v>
      </c>
      <c r="D1849" s="1402"/>
      <c r="E1849" s="804">
        <v>4800000</v>
      </c>
      <c r="F1849" s="804">
        <v>0</v>
      </c>
      <c r="G1849" s="804">
        <v>0</v>
      </c>
      <c r="H1849" s="804">
        <v>0</v>
      </c>
      <c r="I1849" s="805">
        <v>4800000</v>
      </c>
    </row>
    <row r="1850" spans="1:9">
      <c r="A1850" s="806" t="s">
        <v>2500</v>
      </c>
      <c r="B1850" s="806" t="s">
        <v>1028</v>
      </c>
      <c r="C1850" s="806" t="s">
        <v>245</v>
      </c>
      <c r="D1850" s="807" t="s">
        <v>947</v>
      </c>
      <c r="E1850" s="804">
        <v>4800000</v>
      </c>
      <c r="F1850" s="804">
        <v>0</v>
      </c>
      <c r="G1850" s="804">
        <v>0</v>
      </c>
      <c r="H1850" s="804">
        <v>0</v>
      </c>
      <c r="I1850" s="805">
        <v>4800000</v>
      </c>
    </row>
    <row r="1851" spans="1:9">
      <c r="A1851" s="806" t="s">
        <v>2500</v>
      </c>
      <c r="B1851" s="1401" t="s">
        <v>1031</v>
      </c>
      <c r="C1851" s="1402"/>
      <c r="D1851" s="1402"/>
      <c r="E1851" s="804">
        <v>4000000</v>
      </c>
      <c r="F1851" s="804">
        <v>0</v>
      </c>
      <c r="G1851" s="804">
        <v>0</v>
      </c>
      <c r="H1851" s="804">
        <v>1200000</v>
      </c>
      <c r="I1851" s="805">
        <v>2800000</v>
      </c>
    </row>
    <row r="1852" spans="1:9">
      <c r="A1852" s="806" t="s">
        <v>2500</v>
      </c>
      <c r="B1852" s="806" t="s">
        <v>1031</v>
      </c>
      <c r="C1852" s="1401" t="s">
        <v>445</v>
      </c>
      <c r="D1852" s="1402"/>
      <c r="E1852" s="804">
        <v>4000000</v>
      </c>
      <c r="F1852" s="804">
        <v>0</v>
      </c>
      <c r="G1852" s="804">
        <v>0</v>
      </c>
      <c r="H1852" s="804">
        <v>1200000</v>
      </c>
      <c r="I1852" s="805">
        <v>2800000</v>
      </c>
    </row>
    <row r="1853" spans="1:9">
      <c r="A1853" s="806" t="s">
        <v>2500</v>
      </c>
      <c r="B1853" s="806" t="s">
        <v>1031</v>
      </c>
      <c r="C1853" s="806" t="s">
        <v>445</v>
      </c>
      <c r="D1853" s="807" t="s">
        <v>745</v>
      </c>
      <c r="E1853" s="804">
        <v>4000000</v>
      </c>
      <c r="F1853" s="804">
        <v>0</v>
      </c>
      <c r="G1853" s="804">
        <v>0</v>
      </c>
      <c r="H1853" s="804">
        <v>1200000</v>
      </c>
      <c r="I1853" s="805">
        <v>2800000</v>
      </c>
    </row>
    <row r="1854" spans="1:9">
      <c r="A1854" s="806" t="s">
        <v>2500</v>
      </c>
      <c r="B1854" s="1401" t="s">
        <v>41</v>
      </c>
      <c r="C1854" s="1402"/>
      <c r="D1854" s="1402"/>
      <c r="E1854" s="804">
        <v>1779415420363</v>
      </c>
      <c r="F1854" s="804">
        <v>0</v>
      </c>
      <c r="G1854" s="804">
        <v>0</v>
      </c>
      <c r="H1854" s="804">
        <v>330000000</v>
      </c>
      <c r="I1854" s="805">
        <v>1779085420363</v>
      </c>
    </row>
    <row r="1855" spans="1:9">
      <c r="A1855" s="806" t="s">
        <v>2500</v>
      </c>
      <c r="B1855" s="806" t="s">
        <v>41</v>
      </c>
      <c r="C1855" s="1401" t="s">
        <v>517</v>
      </c>
      <c r="D1855" s="1402"/>
      <c r="E1855" s="804">
        <v>494324653370</v>
      </c>
      <c r="F1855" s="804">
        <v>0</v>
      </c>
      <c r="G1855" s="804">
        <v>0</v>
      </c>
      <c r="H1855" s="804">
        <v>0</v>
      </c>
      <c r="I1855" s="805">
        <v>494324653370</v>
      </c>
    </row>
    <row r="1856" spans="1:9">
      <c r="A1856" s="806" t="s">
        <v>2500</v>
      </c>
      <c r="B1856" s="806" t="s">
        <v>41</v>
      </c>
      <c r="C1856" s="806" t="s">
        <v>517</v>
      </c>
      <c r="D1856" s="807" t="s">
        <v>1586</v>
      </c>
      <c r="E1856" s="804">
        <v>253517985248</v>
      </c>
      <c r="F1856" s="804">
        <v>0</v>
      </c>
      <c r="G1856" s="804">
        <v>0</v>
      </c>
      <c r="H1856" s="804">
        <v>0</v>
      </c>
      <c r="I1856" s="805">
        <v>253517985248</v>
      </c>
    </row>
    <row r="1857" spans="1:9">
      <c r="A1857" s="806" t="s">
        <v>2500</v>
      </c>
      <c r="B1857" s="806" t="s">
        <v>41</v>
      </c>
      <c r="C1857" s="806" t="s">
        <v>517</v>
      </c>
      <c r="D1857" s="807" t="s">
        <v>1596</v>
      </c>
      <c r="E1857" s="804">
        <v>33131364550</v>
      </c>
      <c r="F1857" s="804">
        <v>0</v>
      </c>
      <c r="G1857" s="804">
        <v>0</v>
      </c>
      <c r="H1857" s="804">
        <v>0</v>
      </c>
      <c r="I1857" s="805">
        <v>33131364550</v>
      </c>
    </row>
    <row r="1858" spans="1:9">
      <c r="A1858" s="806" t="s">
        <v>2500</v>
      </c>
      <c r="B1858" s="806" t="s">
        <v>41</v>
      </c>
      <c r="C1858" s="806" t="s">
        <v>517</v>
      </c>
      <c r="D1858" s="807" t="s">
        <v>1587</v>
      </c>
      <c r="E1858" s="804">
        <v>50000000</v>
      </c>
      <c r="F1858" s="804">
        <v>0</v>
      </c>
      <c r="G1858" s="804">
        <v>0</v>
      </c>
      <c r="H1858" s="804">
        <v>0</v>
      </c>
      <c r="I1858" s="805">
        <v>50000000</v>
      </c>
    </row>
    <row r="1859" spans="1:9">
      <c r="A1859" s="806" t="s">
        <v>2500</v>
      </c>
      <c r="B1859" s="806" t="s">
        <v>41</v>
      </c>
      <c r="C1859" s="806" t="s">
        <v>517</v>
      </c>
      <c r="D1859" s="807" t="s">
        <v>1588</v>
      </c>
      <c r="E1859" s="804">
        <v>22710958846</v>
      </c>
      <c r="F1859" s="804">
        <v>0</v>
      </c>
      <c r="G1859" s="804">
        <v>0</v>
      </c>
      <c r="H1859" s="804">
        <v>0</v>
      </c>
      <c r="I1859" s="805">
        <v>22710958846</v>
      </c>
    </row>
    <row r="1860" spans="1:9">
      <c r="A1860" s="806" t="s">
        <v>2500</v>
      </c>
      <c r="B1860" s="806" t="s">
        <v>41</v>
      </c>
      <c r="C1860" s="806" t="s">
        <v>517</v>
      </c>
      <c r="D1860" s="807" t="s">
        <v>1590</v>
      </c>
      <c r="E1860" s="804">
        <v>156725229342</v>
      </c>
      <c r="F1860" s="804">
        <v>0</v>
      </c>
      <c r="G1860" s="804">
        <v>0</v>
      </c>
      <c r="H1860" s="804">
        <v>0</v>
      </c>
      <c r="I1860" s="805">
        <v>156725229342</v>
      </c>
    </row>
    <row r="1861" spans="1:9">
      <c r="A1861" s="806" t="s">
        <v>2500</v>
      </c>
      <c r="B1861" s="806" t="s">
        <v>41</v>
      </c>
      <c r="C1861" s="806" t="s">
        <v>517</v>
      </c>
      <c r="D1861" s="807" t="s">
        <v>1591</v>
      </c>
      <c r="E1861" s="804">
        <v>28189115384</v>
      </c>
      <c r="F1861" s="804">
        <v>0</v>
      </c>
      <c r="G1861" s="804">
        <v>0</v>
      </c>
      <c r="H1861" s="804">
        <v>0</v>
      </c>
      <c r="I1861" s="805">
        <v>28189115384</v>
      </c>
    </row>
    <row r="1862" spans="1:9">
      <c r="A1862" s="806" t="s">
        <v>2500</v>
      </c>
      <c r="B1862" s="806" t="s">
        <v>41</v>
      </c>
      <c r="C1862" s="1401" t="s">
        <v>514</v>
      </c>
      <c r="D1862" s="1402"/>
      <c r="E1862" s="804">
        <v>104642000</v>
      </c>
      <c r="F1862" s="804">
        <v>0</v>
      </c>
      <c r="G1862" s="804">
        <v>0</v>
      </c>
      <c r="H1862" s="804">
        <v>0</v>
      </c>
      <c r="I1862" s="805">
        <v>104642000</v>
      </c>
    </row>
    <row r="1863" spans="1:9">
      <c r="A1863" s="806" t="s">
        <v>2500</v>
      </c>
      <c r="B1863" s="806" t="s">
        <v>41</v>
      </c>
      <c r="C1863" s="806" t="s">
        <v>514</v>
      </c>
      <c r="D1863" s="807" t="s">
        <v>515</v>
      </c>
      <c r="E1863" s="804">
        <v>104642000</v>
      </c>
      <c r="F1863" s="804">
        <v>0</v>
      </c>
      <c r="G1863" s="804">
        <v>0</v>
      </c>
      <c r="H1863" s="804">
        <v>0</v>
      </c>
      <c r="I1863" s="805">
        <v>104642000</v>
      </c>
    </row>
    <row r="1864" spans="1:9">
      <c r="A1864" s="806" t="s">
        <v>2500</v>
      </c>
      <c r="B1864" s="806" t="s">
        <v>41</v>
      </c>
      <c r="C1864" s="1401" t="s">
        <v>446</v>
      </c>
      <c r="D1864" s="1402"/>
      <c r="E1864" s="804">
        <v>410673000</v>
      </c>
      <c r="F1864" s="804">
        <v>0</v>
      </c>
      <c r="G1864" s="804">
        <v>0</v>
      </c>
      <c r="H1864" s="804">
        <v>0</v>
      </c>
      <c r="I1864" s="805">
        <v>410673000</v>
      </c>
    </row>
    <row r="1865" spans="1:9">
      <c r="A1865" s="806" t="s">
        <v>2500</v>
      </c>
      <c r="B1865" s="806" t="s">
        <v>41</v>
      </c>
      <c r="C1865" s="806" t="s">
        <v>446</v>
      </c>
      <c r="D1865" s="807" t="s">
        <v>33</v>
      </c>
      <c r="E1865" s="804">
        <v>293673000</v>
      </c>
      <c r="F1865" s="804">
        <v>0</v>
      </c>
      <c r="G1865" s="804">
        <v>0</v>
      </c>
      <c r="H1865" s="804">
        <v>0</v>
      </c>
      <c r="I1865" s="805">
        <v>293673000</v>
      </c>
    </row>
    <row r="1866" spans="1:9">
      <c r="A1866" s="806" t="s">
        <v>2500</v>
      </c>
      <c r="B1866" s="806" t="s">
        <v>41</v>
      </c>
      <c r="C1866" s="806" t="s">
        <v>446</v>
      </c>
      <c r="D1866" s="807" t="s">
        <v>447</v>
      </c>
      <c r="E1866" s="804">
        <v>117000000</v>
      </c>
      <c r="F1866" s="804">
        <v>0</v>
      </c>
      <c r="G1866" s="804">
        <v>0</v>
      </c>
      <c r="H1866" s="804">
        <v>0</v>
      </c>
      <c r="I1866" s="805">
        <v>117000000</v>
      </c>
    </row>
    <row r="1867" spans="1:9">
      <c r="A1867" s="806" t="s">
        <v>2500</v>
      </c>
      <c r="B1867" s="806" t="s">
        <v>41</v>
      </c>
      <c r="C1867" s="1401" t="s">
        <v>34</v>
      </c>
      <c r="D1867" s="1402"/>
      <c r="E1867" s="804">
        <v>1162501724096</v>
      </c>
      <c r="F1867" s="804">
        <v>0</v>
      </c>
      <c r="G1867" s="804">
        <v>0</v>
      </c>
      <c r="H1867" s="804">
        <v>330000000</v>
      </c>
      <c r="I1867" s="805">
        <v>1162171724096</v>
      </c>
    </row>
    <row r="1868" spans="1:9">
      <c r="A1868" s="806" t="s">
        <v>2500</v>
      </c>
      <c r="B1868" s="806" t="s">
        <v>41</v>
      </c>
      <c r="C1868" s="806" t="s">
        <v>34</v>
      </c>
      <c r="D1868" s="807" t="s">
        <v>35</v>
      </c>
      <c r="E1868" s="804">
        <v>571332716400</v>
      </c>
      <c r="F1868" s="804">
        <v>0</v>
      </c>
      <c r="G1868" s="804">
        <v>0</v>
      </c>
      <c r="H1868" s="804">
        <v>0</v>
      </c>
      <c r="I1868" s="805">
        <v>571332716400</v>
      </c>
    </row>
    <row r="1869" spans="1:9">
      <c r="A1869" s="806" t="s">
        <v>2500</v>
      </c>
      <c r="B1869" s="806" t="s">
        <v>41</v>
      </c>
      <c r="C1869" s="806" t="s">
        <v>34</v>
      </c>
      <c r="D1869" s="807" t="s">
        <v>1007</v>
      </c>
      <c r="E1869" s="804">
        <v>0</v>
      </c>
      <c r="F1869" s="804">
        <v>0</v>
      </c>
      <c r="G1869" s="804">
        <v>0</v>
      </c>
      <c r="H1869" s="804">
        <v>0</v>
      </c>
      <c r="I1869" s="805">
        <v>0</v>
      </c>
    </row>
    <row r="1870" spans="1:9">
      <c r="A1870" s="806" t="s">
        <v>2500</v>
      </c>
      <c r="B1870" s="806" t="s">
        <v>41</v>
      </c>
      <c r="C1870" s="806" t="s">
        <v>34</v>
      </c>
      <c r="D1870" s="807" t="s">
        <v>36</v>
      </c>
      <c r="E1870" s="804">
        <v>591169007696</v>
      </c>
      <c r="F1870" s="804">
        <v>0</v>
      </c>
      <c r="G1870" s="804">
        <v>0</v>
      </c>
      <c r="H1870" s="804">
        <v>330000000</v>
      </c>
      <c r="I1870" s="805">
        <v>590839007696</v>
      </c>
    </row>
    <row r="1871" spans="1:9">
      <c r="A1871" s="806" t="s">
        <v>2500</v>
      </c>
      <c r="B1871" s="806" t="s">
        <v>41</v>
      </c>
      <c r="C1871" s="1401" t="s">
        <v>37</v>
      </c>
      <c r="D1871" s="1402"/>
      <c r="E1871" s="804">
        <v>122063727897</v>
      </c>
      <c r="F1871" s="804">
        <v>0</v>
      </c>
      <c r="G1871" s="804">
        <v>0</v>
      </c>
      <c r="H1871" s="804">
        <v>0</v>
      </c>
      <c r="I1871" s="805">
        <v>122063727897</v>
      </c>
    </row>
    <row r="1872" spans="1:9">
      <c r="A1872" s="806" t="s">
        <v>2500</v>
      </c>
      <c r="B1872" s="806" t="s">
        <v>41</v>
      </c>
      <c r="C1872" s="806" t="s">
        <v>37</v>
      </c>
      <c r="D1872" s="807" t="s">
        <v>38</v>
      </c>
      <c r="E1872" s="804">
        <v>122063727897</v>
      </c>
      <c r="F1872" s="804">
        <v>0</v>
      </c>
      <c r="G1872" s="804">
        <v>0</v>
      </c>
      <c r="H1872" s="804">
        <v>0</v>
      </c>
      <c r="I1872" s="805">
        <v>122063727897</v>
      </c>
    </row>
    <row r="1873" spans="1:9">
      <c r="A1873" s="806" t="s">
        <v>2500</v>
      </c>
      <c r="B1873" s="806" t="s">
        <v>41</v>
      </c>
      <c r="C1873" s="1401" t="s">
        <v>436</v>
      </c>
      <c r="D1873" s="1402"/>
      <c r="E1873" s="804">
        <v>10000000</v>
      </c>
      <c r="F1873" s="804">
        <v>0</v>
      </c>
      <c r="G1873" s="804">
        <v>0</v>
      </c>
      <c r="H1873" s="804">
        <v>0</v>
      </c>
      <c r="I1873" s="805">
        <v>10000000</v>
      </c>
    </row>
    <row r="1874" spans="1:9">
      <c r="A1874" s="806" t="s">
        <v>2500</v>
      </c>
      <c r="B1874" s="806" t="s">
        <v>41</v>
      </c>
      <c r="C1874" s="806" t="s">
        <v>436</v>
      </c>
      <c r="D1874" s="807" t="s">
        <v>40</v>
      </c>
      <c r="E1874" s="804">
        <v>10000000</v>
      </c>
      <c r="F1874" s="804">
        <v>0</v>
      </c>
      <c r="G1874" s="804">
        <v>0</v>
      </c>
      <c r="H1874" s="804">
        <v>0</v>
      </c>
      <c r="I1874" s="805">
        <v>10000000</v>
      </c>
    </row>
    <row r="1875" spans="1:9">
      <c r="A1875" s="806" t="s">
        <v>2500</v>
      </c>
      <c r="B1875" s="1401" t="s">
        <v>1032</v>
      </c>
      <c r="C1875" s="1402"/>
      <c r="D1875" s="1402"/>
      <c r="E1875" s="804">
        <v>7488000</v>
      </c>
      <c r="F1875" s="804">
        <v>0</v>
      </c>
      <c r="G1875" s="804">
        <v>0</v>
      </c>
      <c r="H1875" s="804">
        <v>7488000</v>
      </c>
      <c r="I1875" s="805">
        <v>0</v>
      </c>
    </row>
    <row r="1876" spans="1:9">
      <c r="A1876" s="806" t="s">
        <v>2500</v>
      </c>
      <c r="B1876" s="806" t="s">
        <v>1032</v>
      </c>
      <c r="C1876" s="1401" t="s">
        <v>258</v>
      </c>
      <c r="D1876" s="1402"/>
      <c r="E1876" s="804">
        <v>1262000</v>
      </c>
      <c r="F1876" s="804">
        <v>0</v>
      </c>
      <c r="G1876" s="804">
        <v>0</v>
      </c>
      <c r="H1876" s="804">
        <v>1262000</v>
      </c>
      <c r="I1876" s="805">
        <v>0</v>
      </c>
    </row>
    <row r="1877" spans="1:9">
      <c r="A1877" s="806" t="s">
        <v>2500</v>
      </c>
      <c r="B1877" s="806" t="s">
        <v>1032</v>
      </c>
      <c r="C1877" s="806" t="s">
        <v>258</v>
      </c>
      <c r="D1877" s="807" t="s">
        <v>423</v>
      </c>
      <c r="E1877" s="804">
        <v>1262000</v>
      </c>
      <c r="F1877" s="804">
        <v>0</v>
      </c>
      <c r="G1877" s="804">
        <v>0</v>
      </c>
      <c r="H1877" s="804">
        <v>1262000</v>
      </c>
      <c r="I1877" s="805">
        <v>0</v>
      </c>
    </row>
    <row r="1878" spans="1:9">
      <c r="A1878" s="806" t="s">
        <v>2500</v>
      </c>
      <c r="B1878" s="806" t="s">
        <v>1032</v>
      </c>
      <c r="C1878" s="1401" t="s">
        <v>430</v>
      </c>
      <c r="D1878" s="1402"/>
      <c r="E1878" s="804">
        <v>6220000</v>
      </c>
      <c r="F1878" s="804">
        <v>0</v>
      </c>
      <c r="G1878" s="804">
        <v>0</v>
      </c>
      <c r="H1878" s="804">
        <v>6220000</v>
      </c>
      <c r="I1878" s="805">
        <v>0</v>
      </c>
    </row>
    <row r="1879" spans="1:9">
      <c r="A1879" s="806" t="s">
        <v>2500</v>
      </c>
      <c r="B1879" s="806" t="s">
        <v>1032</v>
      </c>
      <c r="C1879" s="806" t="s">
        <v>430</v>
      </c>
      <c r="D1879" s="807" t="s">
        <v>432</v>
      </c>
      <c r="E1879" s="804">
        <v>6220000</v>
      </c>
      <c r="F1879" s="804">
        <v>0</v>
      </c>
      <c r="G1879" s="804">
        <v>0</v>
      </c>
      <c r="H1879" s="804">
        <v>6220000</v>
      </c>
      <c r="I1879" s="805">
        <v>0</v>
      </c>
    </row>
    <row r="1880" spans="1:9">
      <c r="A1880" s="806" t="s">
        <v>2500</v>
      </c>
      <c r="B1880" s="806" t="s">
        <v>1032</v>
      </c>
      <c r="C1880" s="1401" t="s">
        <v>436</v>
      </c>
      <c r="D1880" s="1402"/>
      <c r="E1880" s="804">
        <v>6000</v>
      </c>
      <c r="F1880" s="804">
        <v>0</v>
      </c>
      <c r="G1880" s="804">
        <v>0</v>
      </c>
      <c r="H1880" s="804">
        <v>6000</v>
      </c>
      <c r="I1880" s="805">
        <v>0</v>
      </c>
    </row>
    <row r="1881" spans="1:9">
      <c r="A1881" s="806" t="s">
        <v>2500</v>
      </c>
      <c r="B1881" s="806" t="s">
        <v>1032</v>
      </c>
      <c r="C1881" s="806" t="s">
        <v>436</v>
      </c>
      <c r="D1881" s="807" t="s">
        <v>748</v>
      </c>
      <c r="E1881" s="804">
        <v>6000</v>
      </c>
      <c r="F1881" s="804">
        <v>0</v>
      </c>
      <c r="G1881" s="804">
        <v>0</v>
      </c>
      <c r="H1881" s="804">
        <v>6000</v>
      </c>
      <c r="I1881" s="805">
        <v>0</v>
      </c>
    </row>
    <row r="1882" spans="1:9">
      <c r="A1882" s="1406" t="s">
        <v>263</v>
      </c>
      <c r="B1882" s="1407"/>
      <c r="C1882" s="1407"/>
      <c r="D1882" s="1407"/>
      <c r="E1882" s="804">
        <v>69766546253</v>
      </c>
      <c r="F1882" s="804">
        <v>0</v>
      </c>
      <c r="G1882" s="804">
        <v>69766546253</v>
      </c>
      <c r="H1882" s="804">
        <v>0</v>
      </c>
      <c r="I1882" s="805">
        <v>0</v>
      </c>
    </row>
    <row r="1883" spans="1:9">
      <c r="A1883" s="808"/>
      <c r="B1883" s="1401" t="s">
        <v>2503</v>
      </c>
      <c r="C1883" s="1402"/>
      <c r="D1883" s="1402"/>
      <c r="E1883" s="804">
        <v>69766546253</v>
      </c>
      <c r="F1883" s="804">
        <v>0</v>
      </c>
      <c r="G1883" s="804">
        <v>69766546253</v>
      </c>
      <c r="H1883" s="804">
        <v>0</v>
      </c>
      <c r="I1883" s="805">
        <v>0</v>
      </c>
    </row>
    <row r="1884" spans="1:9">
      <c r="A1884" s="808"/>
      <c r="B1884" s="806" t="s">
        <v>2503</v>
      </c>
      <c r="C1884" s="1401" t="s">
        <v>514</v>
      </c>
      <c r="D1884" s="1402"/>
      <c r="E1884" s="804">
        <v>69766546253</v>
      </c>
      <c r="F1884" s="804">
        <v>0</v>
      </c>
      <c r="G1884" s="804">
        <v>69766546253</v>
      </c>
      <c r="H1884" s="804">
        <v>0</v>
      </c>
      <c r="I1884" s="805">
        <v>0</v>
      </c>
    </row>
    <row r="1885" spans="1:9">
      <c r="A1885" s="808"/>
      <c r="B1885" s="806" t="s">
        <v>2503</v>
      </c>
      <c r="C1885" s="806" t="s">
        <v>514</v>
      </c>
      <c r="D1885" s="807" t="s">
        <v>515</v>
      </c>
      <c r="E1885" s="804">
        <v>69766546253</v>
      </c>
      <c r="F1885" s="804">
        <v>0</v>
      </c>
      <c r="G1885" s="804">
        <v>69766546253</v>
      </c>
      <c r="H1885" s="804">
        <v>0</v>
      </c>
      <c r="I1885" s="805">
        <v>0</v>
      </c>
    </row>
    <row r="1886" spans="1:9">
      <c r="A1886" s="808"/>
      <c r="B1886" s="806" t="s">
        <v>2503</v>
      </c>
      <c r="C1886" s="1401" t="s">
        <v>427</v>
      </c>
      <c r="D1886" s="1402"/>
      <c r="E1886" s="804">
        <v>0</v>
      </c>
      <c r="F1886" s="804">
        <v>0</v>
      </c>
      <c r="G1886" s="804">
        <v>0</v>
      </c>
      <c r="H1886" s="804">
        <v>0</v>
      </c>
      <c r="I1886" s="805">
        <v>0</v>
      </c>
    </row>
    <row r="1887" spans="1:9">
      <c r="A1887" s="808"/>
      <c r="B1887" s="806" t="s">
        <v>2503</v>
      </c>
      <c r="C1887" s="806" t="s">
        <v>427</v>
      </c>
      <c r="D1887" s="807" t="s">
        <v>429</v>
      </c>
      <c r="E1887" s="804">
        <v>0</v>
      </c>
      <c r="F1887" s="804">
        <v>0</v>
      </c>
      <c r="G1887" s="804">
        <v>0</v>
      </c>
      <c r="H1887" s="804">
        <v>0</v>
      </c>
      <c r="I1887" s="805">
        <v>0</v>
      </c>
    </row>
    <row r="1888" spans="1:9">
      <c r="A1888" s="800" t="s">
        <v>263</v>
      </c>
    </row>
    <row r="1890" spans="1:9" ht="15.6">
      <c r="A1890" s="812"/>
      <c r="B1890" s="1400" t="s">
        <v>2507</v>
      </c>
      <c r="C1890" s="1400"/>
      <c r="D1890" s="1400"/>
      <c r="E1890" s="1400"/>
      <c r="F1890" s="811"/>
      <c r="G1890" s="1375" t="s">
        <v>2506</v>
      </c>
      <c r="H1890" s="1375"/>
      <c r="I1890" s="1375"/>
    </row>
    <row r="1891" spans="1:9" ht="15.6">
      <c r="A1891" s="387"/>
      <c r="B1891" s="1399" t="s">
        <v>2508</v>
      </c>
      <c r="C1891" s="1399"/>
      <c r="D1891" s="1399"/>
      <c r="E1891" s="1399"/>
      <c r="G1891" s="1255" t="s">
        <v>781</v>
      </c>
      <c r="H1891" s="1255"/>
      <c r="I1891" s="1255"/>
    </row>
  </sheetData>
  <mergeCells count="750">
    <mergeCell ref="A4:I4"/>
    <mergeCell ref="A6:I6"/>
    <mergeCell ref="A9:D9"/>
    <mergeCell ref="A10:D10"/>
    <mergeCell ref="B21:D21"/>
    <mergeCell ref="C22:D22"/>
    <mergeCell ref="B24:D24"/>
    <mergeCell ref="C25:D25"/>
    <mergeCell ref="C27:D27"/>
    <mergeCell ref="C29:D29"/>
    <mergeCell ref="B11:D11"/>
    <mergeCell ref="C12:D12"/>
    <mergeCell ref="B14:D14"/>
    <mergeCell ref="C15:D15"/>
    <mergeCell ref="C17:D17"/>
    <mergeCell ref="C19:D19"/>
    <mergeCell ref="C51:D51"/>
    <mergeCell ref="C54:D54"/>
    <mergeCell ref="B59:D59"/>
    <mergeCell ref="C60:D60"/>
    <mergeCell ref="C63:D63"/>
    <mergeCell ref="C65:D65"/>
    <mergeCell ref="C31:D31"/>
    <mergeCell ref="C33:D33"/>
    <mergeCell ref="C36:D36"/>
    <mergeCell ref="C40:D40"/>
    <mergeCell ref="C42:D42"/>
    <mergeCell ref="C44:D44"/>
    <mergeCell ref="C79:D79"/>
    <mergeCell ref="C81:D81"/>
    <mergeCell ref="C83:D83"/>
    <mergeCell ref="C86:D86"/>
    <mergeCell ref="C88:D88"/>
    <mergeCell ref="C90:D90"/>
    <mergeCell ref="C67:D67"/>
    <mergeCell ref="C69:D69"/>
    <mergeCell ref="C71:D71"/>
    <mergeCell ref="C73:D73"/>
    <mergeCell ref="C75:D75"/>
    <mergeCell ref="B78:D78"/>
    <mergeCell ref="C109:D109"/>
    <mergeCell ref="B111:D111"/>
    <mergeCell ref="C112:D112"/>
    <mergeCell ref="C114:D114"/>
    <mergeCell ref="C116:D116"/>
    <mergeCell ref="C118:D118"/>
    <mergeCell ref="C94:D94"/>
    <mergeCell ref="C96:D96"/>
    <mergeCell ref="B100:D100"/>
    <mergeCell ref="C101:D101"/>
    <mergeCell ref="C103:D103"/>
    <mergeCell ref="C107:D107"/>
    <mergeCell ref="B135:D135"/>
    <mergeCell ref="C136:D136"/>
    <mergeCell ref="C138:D138"/>
    <mergeCell ref="C141:D141"/>
    <mergeCell ref="C144:D144"/>
    <mergeCell ref="C146:D146"/>
    <mergeCell ref="C120:D120"/>
    <mergeCell ref="C123:D123"/>
    <mergeCell ref="C125:D125"/>
    <mergeCell ref="C128:D128"/>
    <mergeCell ref="B132:D132"/>
    <mergeCell ref="C133:D133"/>
    <mergeCell ref="C163:D163"/>
    <mergeCell ref="B165:D165"/>
    <mergeCell ref="C166:D166"/>
    <mergeCell ref="C168:D168"/>
    <mergeCell ref="C170:D170"/>
    <mergeCell ref="B173:D173"/>
    <mergeCell ref="C148:D148"/>
    <mergeCell ref="C150:D150"/>
    <mergeCell ref="C154:D154"/>
    <mergeCell ref="B158:D158"/>
    <mergeCell ref="C159:D159"/>
    <mergeCell ref="C161:D161"/>
    <mergeCell ref="C184:D184"/>
    <mergeCell ref="C186:D186"/>
    <mergeCell ref="C188:D188"/>
    <mergeCell ref="C190:D190"/>
    <mergeCell ref="C192:D192"/>
    <mergeCell ref="B195:D195"/>
    <mergeCell ref="C174:D174"/>
    <mergeCell ref="C176:D176"/>
    <mergeCell ref="B178:D178"/>
    <mergeCell ref="C179:D179"/>
    <mergeCell ref="B181:D181"/>
    <mergeCell ref="C182:D182"/>
    <mergeCell ref="B209:D209"/>
    <mergeCell ref="C210:D210"/>
    <mergeCell ref="B212:D212"/>
    <mergeCell ref="C213:D213"/>
    <mergeCell ref="C215:D215"/>
    <mergeCell ref="C217:D217"/>
    <mergeCell ref="C196:D196"/>
    <mergeCell ref="C198:D198"/>
    <mergeCell ref="B201:D201"/>
    <mergeCell ref="C202:D202"/>
    <mergeCell ref="C204:D204"/>
    <mergeCell ref="C206:D206"/>
    <mergeCell ref="C235:D235"/>
    <mergeCell ref="C238:D238"/>
    <mergeCell ref="C240:D240"/>
    <mergeCell ref="B244:D244"/>
    <mergeCell ref="C245:D245"/>
    <mergeCell ref="B247:D247"/>
    <mergeCell ref="C219:D219"/>
    <mergeCell ref="C222:D222"/>
    <mergeCell ref="C224:D224"/>
    <mergeCell ref="B229:D229"/>
    <mergeCell ref="C230:D230"/>
    <mergeCell ref="C232:D232"/>
    <mergeCell ref="B259:D259"/>
    <mergeCell ref="C260:D260"/>
    <mergeCell ref="C262:D262"/>
    <mergeCell ref="C264:D264"/>
    <mergeCell ref="C266:D266"/>
    <mergeCell ref="C268:D268"/>
    <mergeCell ref="C248:D248"/>
    <mergeCell ref="C250:D250"/>
    <mergeCell ref="C252:D252"/>
    <mergeCell ref="B254:D254"/>
    <mergeCell ref="C255:D255"/>
    <mergeCell ref="C257:D257"/>
    <mergeCell ref="B282:D282"/>
    <mergeCell ref="C283:D283"/>
    <mergeCell ref="C285:D285"/>
    <mergeCell ref="C287:D287"/>
    <mergeCell ref="C290:D290"/>
    <mergeCell ref="C292:D292"/>
    <mergeCell ref="B270:D270"/>
    <mergeCell ref="C271:D271"/>
    <mergeCell ref="C273:D273"/>
    <mergeCell ref="C275:D275"/>
    <mergeCell ref="C277:D277"/>
    <mergeCell ref="C279:D279"/>
    <mergeCell ref="C306:D306"/>
    <mergeCell ref="B309:D309"/>
    <mergeCell ref="C310:D310"/>
    <mergeCell ref="B312:D312"/>
    <mergeCell ref="C313:D313"/>
    <mergeCell ref="C315:D315"/>
    <mergeCell ref="C294:D294"/>
    <mergeCell ref="B297:D297"/>
    <mergeCell ref="C298:D298"/>
    <mergeCell ref="C300:D300"/>
    <mergeCell ref="C302:D302"/>
    <mergeCell ref="C304:D304"/>
    <mergeCell ref="C333:D333"/>
    <mergeCell ref="C335:D335"/>
    <mergeCell ref="C337:D337"/>
    <mergeCell ref="B341:D341"/>
    <mergeCell ref="C342:D342"/>
    <mergeCell ref="B344:D344"/>
    <mergeCell ref="C317:D317"/>
    <mergeCell ref="C320:D320"/>
    <mergeCell ref="C322:D322"/>
    <mergeCell ref="C324:D324"/>
    <mergeCell ref="C328:D328"/>
    <mergeCell ref="C330:D330"/>
    <mergeCell ref="C357:D357"/>
    <mergeCell ref="C359:D359"/>
    <mergeCell ref="C361:D361"/>
    <mergeCell ref="C364:D364"/>
    <mergeCell ref="C366:D366"/>
    <mergeCell ref="C369:D369"/>
    <mergeCell ref="C345:D345"/>
    <mergeCell ref="B347:D347"/>
    <mergeCell ref="C348:D348"/>
    <mergeCell ref="C350:D350"/>
    <mergeCell ref="C353:D353"/>
    <mergeCell ref="C355:D355"/>
    <mergeCell ref="C388:D388"/>
    <mergeCell ref="C390:D390"/>
    <mergeCell ref="B392:D392"/>
    <mergeCell ref="C393:D393"/>
    <mergeCell ref="C395:D395"/>
    <mergeCell ref="C397:D397"/>
    <mergeCell ref="B377:D377"/>
    <mergeCell ref="C378:D378"/>
    <mergeCell ref="C381:D381"/>
    <mergeCell ref="C383:D383"/>
    <mergeCell ref="B385:D385"/>
    <mergeCell ref="C386:D386"/>
    <mergeCell ref="C412:D412"/>
    <mergeCell ref="C415:D415"/>
    <mergeCell ref="B418:D418"/>
    <mergeCell ref="C419:D419"/>
    <mergeCell ref="C421:D421"/>
    <mergeCell ref="C423:D423"/>
    <mergeCell ref="C399:D399"/>
    <mergeCell ref="B402:D402"/>
    <mergeCell ref="C403:D403"/>
    <mergeCell ref="C405:D405"/>
    <mergeCell ref="C407:D407"/>
    <mergeCell ref="C410:D410"/>
    <mergeCell ref="C443:D443"/>
    <mergeCell ref="C445:D445"/>
    <mergeCell ref="A447:D447"/>
    <mergeCell ref="B448:D448"/>
    <mergeCell ref="C449:D449"/>
    <mergeCell ref="C451:D451"/>
    <mergeCell ref="C425:D425"/>
    <mergeCell ref="C430:D430"/>
    <mergeCell ref="C433:D433"/>
    <mergeCell ref="C435:D435"/>
    <mergeCell ref="C437:D437"/>
    <mergeCell ref="B442:D442"/>
    <mergeCell ref="C468:D468"/>
    <mergeCell ref="C470:D470"/>
    <mergeCell ref="C472:D472"/>
    <mergeCell ref="C474:D474"/>
    <mergeCell ref="C479:D479"/>
    <mergeCell ref="C481:D481"/>
    <mergeCell ref="C456:D456"/>
    <mergeCell ref="B460:D460"/>
    <mergeCell ref="C461:D461"/>
    <mergeCell ref="B463:D463"/>
    <mergeCell ref="C464:D464"/>
    <mergeCell ref="C466:D466"/>
    <mergeCell ref="C504:D504"/>
    <mergeCell ref="C507:D507"/>
    <mergeCell ref="C510:D510"/>
    <mergeCell ref="C513:D513"/>
    <mergeCell ref="C515:D515"/>
    <mergeCell ref="B518:D518"/>
    <mergeCell ref="C483:D483"/>
    <mergeCell ref="C485:D485"/>
    <mergeCell ref="C487:D487"/>
    <mergeCell ref="C493:D493"/>
    <mergeCell ref="C495:D495"/>
    <mergeCell ref="B503:D503"/>
    <mergeCell ref="B540:D540"/>
    <mergeCell ref="C541:D541"/>
    <mergeCell ref="C543:D543"/>
    <mergeCell ref="C547:D547"/>
    <mergeCell ref="C549:D549"/>
    <mergeCell ref="C551:D551"/>
    <mergeCell ref="C519:D519"/>
    <mergeCell ref="C521:D521"/>
    <mergeCell ref="C523:D523"/>
    <mergeCell ref="C527:D527"/>
    <mergeCell ref="C530:D530"/>
    <mergeCell ref="C535:D535"/>
    <mergeCell ref="C568:D568"/>
    <mergeCell ref="C570:D570"/>
    <mergeCell ref="C575:D575"/>
    <mergeCell ref="B581:D581"/>
    <mergeCell ref="C582:D582"/>
    <mergeCell ref="C585:D585"/>
    <mergeCell ref="C553:D553"/>
    <mergeCell ref="B557:D557"/>
    <mergeCell ref="C558:D558"/>
    <mergeCell ref="C560:D560"/>
    <mergeCell ref="C562:D562"/>
    <mergeCell ref="C564:D564"/>
    <mergeCell ref="C601:D601"/>
    <mergeCell ref="C603:D603"/>
    <mergeCell ref="C605:D605"/>
    <mergeCell ref="B608:D608"/>
    <mergeCell ref="C609:D609"/>
    <mergeCell ref="C611:D611"/>
    <mergeCell ref="C587:D587"/>
    <mergeCell ref="C590:D590"/>
    <mergeCell ref="C592:D592"/>
    <mergeCell ref="C594:D594"/>
    <mergeCell ref="C596:D596"/>
    <mergeCell ref="C599:D599"/>
    <mergeCell ref="C630:D630"/>
    <mergeCell ref="B635:D635"/>
    <mergeCell ref="C636:D636"/>
    <mergeCell ref="C638:D638"/>
    <mergeCell ref="C640:D640"/>
    <mergeCell ref="C642:D642"/>
    <mergeCell ref="C613:D613"/>
    <mergeCell ref="C615:D615"/>
    <mergeCell ref="C617:D617"/>
    <mergeCell ref="C619:D619"/>
    <mergeCell ref="C622:D622"/>
    <mergeCell ref="C624:D624"/>
    <mergeCell ref="C660:D660"/>
    <mergeCell ref="C662:D662"/>
    <mergeCell ref="C665:D665"/>
    <mergeCell ref="C667:D667"/>
    <mergeCell ref="C671:D671"/>
    <mergeCell ref="B677:D677"/>
    <mergeCell ref="C644:D644"/>
    <mergeCell ref="C646:D646"/>
    <mergeCell ref="C649:D649"/>
    <mergeCell ref="C651:D651"/>
    <mergeCell ref="C655:D655"/>
    <mergeCell ref="B659:D659"/>
    <mergeCell ref="C693:D693"/>
    <mergeCell ref="C699:D699"/>
    <mergeCell ref="B706:D706"/>
    <mergeCell ref="C707:D707"/>
    <mergeCell ref="C709:D709"/>
    <mergeCell ref="C711:D711"/>
    <mergeCell ref="C678:D678"/>
    <mergeCell ref="C681:D681"/>
    <mergeCell ref="C683:D683"/>
    <mergeCell ref="C685:D685"/>
    <mergeCell ref="C687:D687"/>
    <mergeCell ref="C691:D691"/>
    <mergeCell ref="B730:D730"/>
    <mergeCell ref="C731:D731"/>
    <mergeCell ref="C733:D733"/>
    <mergeCell ref="C735:D735"/>
    <mergeCell ref="C737:D737"/>
    <mergeCell ref="C739:D739"/>
    <mergeCell ref="C713:D713"/>
    <mergeCell ref="C715:D715"/>
    <mergeCell ref="C717:D717"/>
    <mergeCell ref="C719:D719"/>
    <mergeCell ref="C721:D721"/>
    <mergeCell ref="C723:D723"/>
    <mergeCell ref="C756:D756"/>
    <mergeCell ref="C759:D759"/>
    <mergeCell ref="C761:D761"/>
    <mergeCell ref="C769:D769"/>
    <mergeCell ref="C771:D771"/>
    <mergeCell ref="C773:D773"/>
    <mergeCell ref="C742:D742"/>
    <mergeCell ref="C744:D744"/>
    <mergeCell ref="C746:D746"/>
    <mergeCell ref="C748:D748"/>
    <mergeCell ref="B753:D753"/>
    <mergeCell ref="C754:D754"/>
    <mergeCell ref="C799:D799"/>
    <mergeCell ref="C801:D801"/>
    <mergeCell ref="B806:D806"/>
    <mergeCell ref="C807:D807"/>
    <mergeCell ref="C809:D809"/>
    <mergeCell ref="C811:D811"/>
    <mergeCell ref="C775:D775"/>
    <mergeCell ref="C781:D781"/>
    <mergeCell ref="B790:D790"/>
    <mergeCell ref="C791:D791"/>
    <mergeCell ref="C793:D793"/>
    <mergeCell ref="C796:D796"/>
    <mergeCell ref="C824:D824"/>
    <mergeCell ref="B826:D826"/>
    <mergeCell ref="C827:D827"/>
    <mergeCell ref="C829:D829"/>
    <mergeCell ref="C831:D831"/>
    <mergeCell ref="C833:D833"/>
    <mergeCell ref="C813:D813"/>
    <mergeCell ref="B815:D815"/>
    <mergeCell ref="C816:D816"/>
    <mergeCell ref="C818:D818"/>
    <mergeCell ref="C820:D820"/>
    <mergeCell ref="C822:D822"/>
    <mergeCell ref="C847:D847"/>
    <mergeCell ref="C849:D849"/>
    <mergeCell ref="C851:D851"/>
    <mergeCell ref="C853:D853"/>
    <mergeCell ref="B855:D855"/>
    <mergeCell ref="C856:D856"/>
    <mergeCell ref="C835:D835"/>
    <mergeCell ref="C837:D837"/>
    <mergeCell ref="C839:D839"/>
    <mergeCell ref="B843:D843"/>
    <mergeCell ref="C844:D844"/>
    <mergeCell ref="B846:D846"/>
    <mergeCell ref="C869:D869"/>
    <mergeCell ref="B872:D872"/>
    <mergeCell ref="C873:D873"/>
    <mergeCell ref="B876:D876"/>
    <mergeCell ref="C877:D877"/>
    <mergeCell ref="C879:D879"/>
    <mergeCell ref="C858:D858"/>
    <mergeCell ref="C860:D860"/>
    <mergeCell ref="C862:D862"/>
    <mergeCell ref="C864:D864"/>
    <mergeCell ref="B866:D866"/>
    <mergeCell ref="C867:D867"/>
    <mergeCell ref="C894:D894"/>
    <mergeCell ref="C896:D896"/>
    <mergeCell ref="C898:D898"/>
    <mergeCell ref="C900:D900"/>
    <mergeCell ref="C902:D902"/>
    <mergeCell ref="B904:D904"/>
    <mergeCell ref="C881:D881"/>
    <mergeCell ref="C883:D883"/>
    <mergeCell ref="B888:D888"/>
    <mergeCell ref="C889:D889"/>
    <mergeCell ref="C891:D891"/>
    <mergeCell ref="B893:D893"/>
    <mergeCell ref="C916:D916"/>
    <mergeCell ref="C919:D919"/>
    <mergeCell ref="C921:D921"/>
    <mergeCell ref="C923:D923"/>
    <mergeCell ref="C926:D926"/>
    <mergeCell ref="C928:D928"/>
    <mergeCell ref="C905:D905"/>
    <mergeCell ref="B907:D907"/>
    <mergeCell ref="C908:D908"/>
    <mergeCell ref="B910:D910"/>
    <mergeCell ref="C911:D911"/>
    <mergeCell ref="C914:D914"/>
    <mergeCell ref="C943:D943"/>
    <mergeCell ref="C946:D946"/>
    <mergeCell ref="C950:D950"/>
    <mergeCell ref="C954:D954"/>
    <mergeCell ref="C957:D957"/>
    <mergeCell ref="C960:D960"/>
    <mergeCell ref="C931:D931"/>
    <mergeCell ref="B934:D934"/>
    <mergeCell ref="C935:D935"/>
    <mergeCell ref="C937:D937"/>
    <mergeCell ref="B939:D939"/>
    <mergeCell ref="C940:D940"/>
    <mergeCell ref="C981:D981"/>
    <mergeCell ref="B992:D992"/>
    <mergeCell ref="C993:D993"/>
    <mergeCell ref="C996:D996"/>
    <mergeCell ref="C999:D999"/>
    <mergeCell ref="C1001:D1001"/>
    <mergeCell ref="C962:D962"/>
    <mergeCell ref="C964:D964"/>
    <mergeCell ref="C967:D967"/>
    <mergeCell ref="C971:D971"/>
    <mergeCell ref="C974:D974"/>
    <mergeCell ref="C977:D977"/>
    <mergeCell ref="C1027:D1027"/>
    <mergeCell ref="C1031:D1031"/>
    <mergeCell ref="C1033:D1033"/>
    <mergeCell ref="C1039:D1039"/>
    <mergeCell ref="C1042:D1042"/>
    <mergeCell ref="C1046:D1046"/>
    <mergeCell ref="C1006:D1006"/>
    <mergeCell ref="C1010:D1010"/>
    <mergeCell ref="C1013:D1013"/>
    <mergeCell ref="C1017:D1017"/>
    <mergeCell ref="C1019:D1019"/>
    <mergeCell ref="C1021:D1021"/>
    <mergeCell ref="C1074:D1074"/>
    <mergeCell ref="C1076:D1076"/>
    <mergeCell ref="C1078:D1078"/>
    <mergeCell ref="B1080:D1080"/>
    <mergeCell ref="C1081:D1081"/>
    <mergeCell ref="C1090:D1090"/>
    <mergeCell ref="C1052:D1052"/>
    <mergeCell ref="B1065:D1065"/>
    <mergeCell ref="C1066:D1066"/>
    <mergeCell ref="C1068:D1068"/>
    <mergeCell ref="C1070:D1070"/>
    <mergeCell ref="C1072:D1072"/>
    <mergeCell ref="C1110:D1110"/>
    <mergeCell ref="C1112:D1112"/>
    <mergeCell ref="C1114:D1114"/>
    <mergeCell ref="C1117:D1117"/>
    <mergeCell ref="C1119:D1119"/>
    <mergeCell ref="C1122:D1122"/>
    <mergeCell ref="C1092:D1092"/>
    <mergeCell ref="C1094:D1094"/>
    <mergeCell ref="C1096:D1096"/>
    <mergeCell ref="C1099:D1099"/>
    <mergeCell ref="C1104:D1104"/>
    <mergeCell ref="B1109:D1109"/>
    <mergeCell ref="B1147:D1147"/>
    <mergeCell ref="C1148:D1148"/>
    <mergeCell ref="C1150:D1150"/>
    <mergeCell ref="C1152:D1152"/>
    <mergeCell ref="C1155:D1155"/>
    <mergeCell ref="C1157:D1157"/>
    <mergeCell ref="C1124:D1124"/>
    <mergeCell ref="C1127:D1127"/>
    <mergeCell ref="C1129:D1129"/>
    <mergeCell ref="C1133:D1133"/>
    <mergeCell ref="C1136:D1136"/>
    <mergeCell ref="C1140:D1140"/>
    <mergeCell ref="C1176:D1176"/>
    <mergeCell ref="C1178:D1178"/>
    <mergeCell ref="C1181:D1181"/>
    <mergeCell ref="C1183:D1183"/>
    <mergeCell ref="C1188:D1188"/>
    <mergeCell ref="C1192:D1192"/>
    <mergeCell ref="B1160:D1160"/>
    <mergeCell ref="C1161:D1161"/>
    <mergeCell ref="C1163:D1163"/>
    <mergeCell ref="C1170:D1170"/>
    <mergeCell ref="C1172:D1172"/>
    <mergeCell ref="C1174:D1174"/>
    <mergeCell ref="C1207:D1207"/>
    <mergeCell ref="C1210:D1210"/>
    <mergeCell ref="B1213:D1213"/>
    <mergeCell ref="C1214:D1214"/>
    <mergeCell ref="C1216:D1216"/>
    <mergeCell ref="C1218:D1218"/>
    <mergeCell ref="C1194:D1194"/>
    <mergeCell ref="C1196:D1196"/>
    <mergeCell ref="B1200:D1200"/>
    <mergeCell ref="C1201:D1201"/>
    <mergeCell ref="C1203:D1203"/>
    <mergeCell ref="C1205:D1205"/>
    <mergeCell ref="C1233:D1233"/>
    <mergeCell ref="C1235:D1235"/>
    <mergeCell ref="C1239:D1239"/>
    <mergeCell ref="C1241:D1241"/>
    <mergeCell ref="C1244:D1244"/>
    <mergeCell ref="C1246:D1246"/>
    <mergeCell ref="C1220:D1220"/>
    <mergeCell ref="B1223:D1223"/>
    <mergeCell ref="C1224:D1224"/>
    <mergeCell ref="B1226:D1226"/>
    <mergeCell ref="C1227:D1227"/>
    <mergeCell ref="C1230:D1230"/>
    <mergeCell ref="C1266:D1266"/>
    <mergeCell ref="C1268:D1268"/>
    <mergeCell ref="C1270:D1270"/>
    <mergeCell ref="C1272:D1272"/>
    <mergeCell ref="C1274:D1274"/>
    <mergeCell ref="C1276:D1276"/>
    <mergeCell ref="C1248:D1248"/>
    <mergeCell ref="C1251:D1251"/>
    <mergeCell ref="C1253:D1253"/>
    <mergeCell ref="C1256:D1256"/>
    <mergeCell ref="B1263:D1263"/>
    <mergeCell ref="C1264:D1264"/>
    <mergeCell ref="C1294:D1294"/>
    <mergeCell ref="C1296:D1296"/>
    <mergeCell ref="C1298:D1298"/>
    <mergeCell ref="C1300:D1300"/>
    <mergeCell ref="C1302:D1302"/>
    <mergeCell ref="C1305:D1305"/>
    <mergeCell ref="C1278:D1278"/>
    <mergeCell ref="C1280:D1280"/>
    <mergeCell ref="C1283:D1283"/>
    <mergeCell ref="A1290:D1290"/>
    <mergeCell ref="B1291:D1291"/>
    <mergeCell ref="C1292:D1292"/>
    <mergeCell ref="C1326:D1326"/>
    <mergeCell ref="C1328:D1328"/>
    <mergeCell ref="C1330:D1330"/>
    <mergeCell ref="C1332:D1332"/>
    <mergeCell ref="C1336:D1336"/>
    <mergeCell ref="C1338:D1338"/>
    <mergeCell ref="C1307:D1307"/>
    <mergeCell ref="C1309:D1309"/>
    <mergeCell ref="C1311:D1311"/>
    <mergeCell ref="C1317:D1317"/>
    <mergeCell ref="C1319:D1319"/>
    <mergeCell ref="B1325:D1325"/>
    <mergeCell ref="C1350:D1350"/>
    <mergeCell ref="C1352:D1352"/>
    <mergeCell ref="C1354:D1354"/>
    <mergeCell ref="C1356:D1356"/>
    <mergeCell ref="C1358:D1358"/>
    <mergeCell ref="C1360:D1360"/>
    <mergeCell ref="B1340:D1340"/>
    <mergeCell ref="C1341:D1341"/>
    <mergeCell ref="C1343:D1343"/>
    <mergeCell ref="C1345:D1345"/>
    <mergeCell ref="B1347:D1347"/>
    <mergeCell ref="C1348:D1348"/>
    <mergeCell ref="C1376:D1376"/>
    <mergeCell ref="C1378:D1378"/>
    <mergeCell ref="C1380:D1380"/>
    <mergeCell ref="C1383:D1383"/>
    <mergeCell ref="C1386:D1386"/>
    <mergeCell ref="C1388:D1388"/>
    <mergeCell ref="B1364:D1364"/>
    <mergeCell ref="C1365:D1365"/>
    <mergeCell ref="C1367:D1367"/>
    <mergeCell ref="C1369:D1369"/>
    <mergeCell ref="C1373:D1373"/>
    <mergeCell ref="B1375:D1375"/>
    <mergeCell ref="C1404:D1404"/>
    <mergeCell ref="B1409:D1409"/>
    <mergeCell ref="C1410:D1410"/>
    <mergeCell ref="C1412:D1412"/>
    <mergeCell ref="C1414:D1414"/>
    <mergeCell ref="C1416:D1416"/>
    <mergeCell ref="B1391:D1391"/>
    <mergeCell ref="C1392:D1392"/>
    <mergeCell ref="C1394:D1394"/>
    <mergeCell ref="C1396:D1396"/>
    <mergeCell ref="C1399:D1399"/>
    <mergeCell ref="C1401:D1401"/>
    <mergeCell ref="C1429:D1429"/>
    <mergeCell ref="C1431:D1431"/>
    <mergeCell ref="B1433:D1433"/>
    <mergeCell ref="C1434:D1434"/>
    <mergeCell ref="C1436:D1436"/>
    <mergeCell ref="C1438:D1438"/>
    <mergeCell ref="C1418:D1418"/>
    <mergeCell ref="C1420:D1420"/>
    <mergeCell ref="C1422:D1422"/>
    <mergeCell ref="B1425:D1425"/>
    <mergeCell ref="C1426:D1426"/>
    <mergeCell ref="B1428:D1428"/>
    <mergeCell ref="C1449:D1449"/>
    <mergeCell ref="C1451:D1451"/>
    <mergeCell ref="C1453:D1453"/>
    <mergeCell ref="C1455:D1455"/>
    <mergeCell ref="B1457:D1457"/>
    <mergeCell ref="C1458:D1458"/>
    <mergeCell ref="B1440:D1440"/>
    <mergeCell ref="C1441:D1441"/>
    <mergeCell ref="B1443:D1443"/>
    <mergeCell ref="C1444:D1444"/>
    <mergeCell ref="C1446:D1446"/>
    <mergeCell ref="B1448:D1448"/>
    <mergeCell ref="C1475:D1475"/>
    <mergeCell ref="C1478:D1478"/>
    <mergeCell ref="C1480:D1480"/>
    <mergeCell ref="C1482:D1482"/>
    <mergeCell ref="C1484:D1484"/>
    <mergeCell ref="C1486:D1486"/>
    <mergeCell ref="B1460:D1460"/>
    <mergeCell ref="C1461:D1461"/>
    <mergeCell ref="C1463:D1463"/>
    <mergeCell ref="C1466:D1466"/>
    <mergeCell ref="C1469:D1469"/>
    <mergeCell ref="C1471:D1471"/>
    <mergeCell ref="C1518:D1518"/>
    <mergeCell ref="C1521:D1521"/>
    <mergeCell ref="C1524:D1524"/>
    <mergeCell ref="C1526:D1526"/>
    <mergeCell ref="C1528:D1528"/>
    <mergeCell ref="C1533:D1533"/>
    <mergeCell ref="C1489:D1489"/>
    <mergeCell ref="C1493:D1493"/>
    <mergeCell ref="C1496:D1496"/>
    <mergeCell ref="C1498:D1498"/>
    <mergeCell ref="C1503:D1503"/>
    <mergeCell ref="B1517:D1517"/>
    <mergeCell ref="C1557:D1557"/>
    <mergeCell ref="C1562:D1562"/>
    <mergeCell ref="C1571:D1571"/>
    <mergeCell ref="B1587:D1587"/>
    <mergeCell ref="C1588:D1588"/>
    <mergeCell ref="C1590:D1590"/>
    <mergeCell ref="C1536:D1536"/>
    <mergeCell ref="C1540:D1540"/>
    <mergeCell ref="C1543:D1543"/>
    <mergeCell ref="C1545:D1545"/>
    <mergeCell ref="C1550:D1550"/>
    <mergeCell ref="C1554:D1554"/>
    <mergeCell ref="C1605:D1605"/>
    <mergeCell ref="C1607:D1607"/>
    <mergeCell ref="C1611:D1611"/>
    <mergeCell ref="C1614:D1614"/>
    <mergeCell ref="C1618:D1618"/>
    <mergeCell ref="B1629:D1629"/>
    <mergeCell ref="C1593:D1593"/>
    <mergeCell ref="C1595:D1595"/>
    <mergeCell ref="C1597:D1597"/>
    <mergeCell ref="C1599:D1599"/>
    <mergeCell ref="C1601:D1601"/>
    <mergeCell ref="C1603:D1603"/>
    <mergeCell ref="C1656:D1656"/>
    <mergeCell ref="C1659:D1659"/>
    <mergeCell ref="C1662:D1662"/>
    <mergeCell ref="C1664:D1664"/>
    <mergeCell ref="C1671:D1671"/>
    <mergeCell ref="C1675:D1675"/>
    <mergeCell ref="C1630:D1630"/>
    <mergeCell ref="C1639:D1639"/>
    <mergeCell ref="C1642:D1642"/>
    <mergeCell ref="C1644:D1644"/>
    <mergeCell ref="C1648:D1648"/>
    <mergeCell ref="C1651:D1651"/>
    <mergeCell ref="C1703:D1703"/>
    <mergeCell ref="C1705:D1705"/>
    <mergeCell ref="C1707:D1707"/>
    <mergeCell ref="C1709:D1709"/>
    <mergeCell ref="C1711:D1711"/>
    <mergeCell ref="B1713:D1713"/>
    <mergeCell ref="C1677:D1677"/>
    <mergeCell ref="C1680:D1680"/>
    <mergeCell ref="C1686:D1686"/>
    <mergeCell ref="B1698:D1698"/>
    <mergeCell ref="C1699:D1699"/>
    <mergeCell ref="C1701:D1701"/>
    <mergeCell ref="C1732:D1732"/>
    <mergeCell ref="C1734:D1734"/>
    <mergeCell ref="C1737:D1737"/>
    <mergeCell ref="C1740:D1740"/>
    <mergeCell ref="C1742:D1742"/>
    <mergeCell ref="B1745:D1745"/>
    <mergeCell ref="C1714:D1714"/>
    <mergeCell ref="C1721:D1721"/>
    <mergeCell ref="C1724:D1724"/>
    <mergeCell ref="C1726:D1726"/>
    <mergeCell ref="C1728:D1728"/>
    <mergeCell ref="C1730:D1730"/>
    <mergeCell ref="C1759:D1759"/>
    <mergeCell ref="C1761:D1761"/>
    <mergeCell ref="C1763:D1763"/>
    <mergeCell ref="C1766:D1766"/>
    <mergeCell ref="C1769:D1769"/>
    <mergeCell ref="C1771:D1771"/>
    <mergeCell ref="C1746:D1746"/>
    <mergeCell ref="C1748:D1748"/>
    <mergeCell ref="C1751:D1751"/>
    <mergeCell ref="C1753:D1753"/>
    <mergeCell ref="C1755:D1755"/>
    <mergeCell ref="C1757:D1757"/>
    <mergeCell ref="C1790:D1790"/>
    <mergeCell ref="B1793:D1793"/>
    <mergeCell ref="C1794:D1794"/>
    <mergeCell ref="C1796:D1796"/>
    <mergeCell ref="C1798:D1798"/>
    <mergeCell ref="C1800:D1800"/>
    <mergeCell ref="C1773:D1773"/>
    <mergeCell ref="C1775:D1775"/>
    <mergeCell ref="C1778:D1778"/>
    <mergeCell ref="C1780:D1780"/>
    <mergeCell ref="A1788:D1788"/>
    <mergeCell ref="B1789:D1789"/>
    <mergeCell ref="B1854:D1854"/>
    <mergeCell ref="C1855:D1855"/>
    <mergeCell ref="C1822:D1822"/>
    <mergeCell ref="C1829:D1829"/>
    <mergeCell ref="C1831:D1831"/>
    <mergeCell ref="C1834:D1834"/>
    <mergeCell ref="C1837:D1837"/>
    <mergeCell ref="B1844:D1844"/>
    <mergeCell ref="C1802:D1802"/>
    <mergeCell ref="C1805:D1805"/>
    <mergeCell ref="C1810:D1810"/>
    <mergeCell ref="C1813:D1813"/>
    <mergeCell ref="C1815:D1815"/>
    <mergeCell ref="C1817:D1817"/>
    <mergeCell ref="G1890:I1890"/>
    <mergeCell ref="G1891:I1891"/>
    <mergeCell ref="B1891:E1891"/>
    <mergeCell ref="B1890:E1890"/>
    <mergeCell ref="C1886:D1886"/>
    <mergeCell ref="A2:C2"/>
    <mergeCell ref="H1:I1"/>
    <mergeCell ref="A5:I5"/>
    <mergeCell ref="C1876:D1876"/>
    <mergeCell ref="C1878:D1878"/>
    <mergeCell ref="C1880:D1880"/>
    <mergeCell ref="A1882:D1882"/>
    <mergeCell ref="B1883:D1883"/>
    <mergeCell ref="C1884:D1884"/>
    <mergeCell ref="C1862:D1862"/>
    <mergeCell ref="C1864:D1864"/>
    <mergeCell ref="C1867:D1867"/>
    <mergeCell ref="C1871:D1871"/>
    <mergeCell ref="C1873:D1873"/>
    <mergeCell ref="B1875:D1875"/>
    <mergeCell ref="C1845:D1845"/>
    <mergeCell ref="C1849:D1849"/>
    <mergeCell ref="B1851:D1851"/>
    <mergeCell ref="C1852:D1852"/>
  </mergeCells>
  <pageMargins left="0.56999999999999995" right="0.26" top="0.41" bottom="0.63"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14748"/>
  <sheetViews>
    <sheetView showGridLines="0" workbookViewId="0">
      <selection activeCell="A5" sqref="A5:G5"/>
    </sheetView>
  </sheetViews>
  <sheetFormatPr defaultColWidth="8.765625" defaultRowHeight="14.4"/>
  <cols>
    <col min="1" max="1" width="8" style="893" customWidth="1"/>
    <col min="2" max="2" width="10.69140625" style="893" customWidth="1"/>
    <col min="3" max="3" width="9.61328125" style="893" customWidth="1"/>
    <col min="4" max="4" width="9" style="893" customWidth="1"/>
    <col min="5" max="5" width="8.921875" style="893" customWidth="1"/>
    <col min="6" max="6" width="11.4609375" style="893" customWidth="1"/>
    <col min="7" max="7" width="15.921875" style="893" customWidth="1"/>
    <col min="8" max="8" width="12.61328125" style="893" customWidth="1"/>
    <col min="9" max="16384" width="8.765625" style="893"/>
  </cols>
  <sheetData>
    <row r="1" spans="1:9" ht="15.6">
      <c r="A1" s="1417" t="s">
        <v>806</v>
      </c>
      <c r="B1" s="1417"/>
      <c r="C1" s="1417"/>
      <c r="D1" s="600"/>
      <c r="E1" s="600"/>
      <c r="F1" s="1418" t="s">
        <v>771</v>
      </c>
      <c r="G1" s="1418"/>
    </row>
    <row r="2" spans="1:9" ht="15.6">
      <c r="A2" s="1417" t="s">
        <v>778</v>
      </c>
      <c r="B2" s="1417"/>
      <c r="C2" s="1417"/>
      <c r="D2" s="598"/>
      <c r="E2" s="598"/>
      <c r="F2" s="600"/>
      <c r="G2" s="790"/>
    </row>
    <row r="3" spans="1:9" ht="15" customHeight="1">
      <c r="A3" s="599"/>
      <c r="B3" s="599"/>
      <c r="C3" s="600"/>
      <c r="D3" s="600"/>
      <c r="E3" s="600"/>
      <c r="F3" s="600"/>
      <c r="G3" s="601"/>
    </row>
    <row r="4" spans="1:9" ht="21.75" customHeight="1">
      <c r="A4" s="1414" t="s">
        <v>2465</v>
      </c>
      <c r="B4" s="1414"/>
      <c r="C4" s="1414"/>
      <c r="D4" s="1414"/>
      <c r="E4" s="1414"/>
      <c r="F4" s="1414"/>
      <c r="G4" s="1414"/>
    </row>
    <row r="5" spans="1:9" ht="15" customHeight="1">
      <c r="A5" s="1405" t="s">
        <v>2467</v>
      </c>
      <c r="B5" s="1405"/>
      <c r="C5" s="1405"/>
      <c r="D5" s="1405"/>
      <c r="E5" s="1405"/>
      <c r="F5" s="1405"/>
      <c r="G5" s="1405"/>
      <c r="H5" s="906"/>
      <c r="I5" s="906"/>
    </row>
    <row r="6" spans="1:9">
      <c r="A6" s="1415"/>
      <c r="B6" s="1416"/>
      <c r="C6" s="1416"/>
      <c r="D6" s="1416"/>
      <c r="E6" s="1416"/>
      <c r="F6" s="1416"/>
      <c r="G6" s="1416"/>
    </row>
    <row r="7" spans="1:9">
      <c r="A7" s="789"/>
      <c r="B7" s="789"/>
      <c r="C7" s="789"/>
      <c r="D7" s="789"/>
      <c r="E7" s="904"/>
      <c r="F7" s="905"/>
      <c r="G7" s="597" t="s">
        <v>73</v>
      </c>
    </row>
    <row r="8" spans="1:9">
      <c r="A8" s="900" t="s">
        <v>74</v>
      </c>
      <c r="B8" s="900" t="s">
        <v>234</v>
      </c>
      <c r="C8" s="900" t="s">
        <v>75</v>
      </c>
      <c r="D8" s="900" t="s">
        <v>76</v>
      </c>
      <c r="E8" s="900" t="s">
        <v>77</v>
      </c>
      <c r="F8" s="901" t="s">
        <v>235</v>
      </c>
      <c r="G8" s="901" t="s">
        <v>2521</v>
      </c>
    </row>
    <row r="9" spans="1:9">
      <c r="A9" s="1421" t="s">
        <v>266</v>
      </c>
      <c r="B9" s="1422"/>
      <c r="C9" s="1422"/>
      <c r="D9" s="1422"/>
      <c r="E9" s="1422"/>
      <c r="F9" s="1422"/>
      <c r="G9" s="902">
        <v>25158478370612</v>
      </c>
    </row>
    <row r="10" spans="1:9">
      <c r="A10" s="1419" t="s">
        <v>2479</v>
      </c>
      <c r="B10" s="1420"/>
      <c r="C10" s="1420"/>
      <c r="D10" s="1420"/>
      <c r="E10" s="1420"/>
      <c r="F10" s="1420"/>
      <c r="G10" s="902">
        <v>13479654023601</v>
      </c>
    </row>
    <row r="11" spans="1:9">
      <c r="A11" s="903" t="s">
        <v>2479</v>
      </c>
      <c r="B11" s="1419" t="s">
        <v>939</v>
      </c>
      <c r="C11" s="1420"/>
      <c r="D11" s="1420"/>
      <c r="E11" s="1420"/>
      <c r="F11" s="1420"/>
      <c r="G11" s="902">
        <v>21283793500</v>
      </c>
    </row>
    <row r="12" spans="1:9">
      <c r="A12" s="903" t="s">
        <v>2479</v>
      </c>
      <c r="B12" s="903" t="s">
        <v>939</v>
      </c>
      <c r="C12" s="1419" t="s">
        <v>200</v>
      </c>
      <c r="D12" s="1420"/>
      <c r="E12" s="1420"/>
      <c r="F12" s="1420"/>
      <c r="G12" s="902">
        <v>20983793500</v>
      </c>
    </row>
    <row r="13" spans="1:9">
      <c r="A13" s="903" t="s">
        <v>2479</v>
      </c>
      <c r="B13" s="903" t="s">
        <v>939</v>
      </c>
      <c r="C13" s="903" t="s">
        <v>200</v>
      </c>
      <c r="D13" s="1419" t="s">
        <v>1413</v>
      </c>
      <c r="E13" s="1420"/>
      <c r="F13" s="1420"/>
      <c r="G13" s="902">
        <v>20933793500</v>
      </c>
    </row>
    <row r="14" spans="1:9">
      <c r="A14" s="903" t="s">
        <v>2479</v>
      </c>
      <c r="B14" s="903" t="s">
        <v>939</v>
      </c>
      <c r="C14" s="903" t="s">
        <v>200</v>
      </c>
      <c r="D14" s="903" t="s">
        <v>1413</v>
      </c>
      <c r="E14" s="1419" t="s">
        <v>87</v>
      </c>
      <c r="F14" s="1420"/>
      <c r="G14" s="902">
        <v>2198617210</v>
      </c>
    </row>
    <row r="15" spans="1:9">
      <c r="A15" s="903" t="s">
        <v>2479</v>
      </c>
      <c r="B15" s="903" t="s">
        <v>939</v>
      </c>
      <c r="C15" s="903" t="s">
        <v>200</v>
      </c>
      <c r="D15" s="903" t="s">
        <v>1413</v>
      </c>
      <c r="E15" s="903" t="s">
        <v>87</v>
      </c>
      <c r="F15" s="903" t="s">
        <v>88</v>
      </c>
      <c r="G15" s="902">
        <v>2198617210</v>
      </c>
    </row>
    <row r="16" spans="1:9">
      <c r="A16" s="903" t="s">
        <v>2479</v>
      </c>
      <c r="B16" s="903" t="s">
        <v>939</v>
      </c>
      <c r="C16" s="903" t="s">
        <v>200</v>
      </c>
      <c r="D16" s="903" t="s">
        <v>1413</v>
      </c>
      <c r="E16" s="1419" t="s">
        <v>128</v>
      </c>
      <c r="F16" s="1420"/>
      <c r="G16" s="902">
        <v>758161890</v>
      </c>
    </row>
    <row r="17" spans="1:7">
      <c r="A17" s="903" t="s">
        <v>2479</v>
      </c>
      <c r="B17" s="903" t="s">
        <v>939</v>
      </c>
      <c r="C17" s="903" t="s">
        <v>200</v>
      </c>
      <c r="D17" s="903" t="s">
        <v>1413</v>
      </c>
      <c r="E17" s="903" t="s">
        <v>128</v>
      </c>
      <c r="F17" s="903" t="s">
        <v>519</v>
      </c>
      <c r="G17" s="902">
        <v>758161890</v>
      </c>
    </row>
    <row r="18" spans="1:7">
      <c r="A18" s="903" t="s">
        <v>2479</v>
      </c>
      <c r="B18" s="903" t="s">
        <v>939</v>
      </c>
      <c r="C18" s="903" t="s">
        <v>200</v>
      </c>
      <c r="D18" s="903" t="s">
        <v>1413</v>
      </c>
      <c r="E18" s="1419" t="s">
        <v>90</v>
      </c>
      <c r="F18" s="1420"/>
      <c r="G18" s="902">
        <v>1977832783</v>
      </c>
    </row>
    <row r="19" spans="1:7">
      <c r="A19" s="903" t="s">
        <v>2479</v>
      </c>
      <c r="B19" s="903" t="s">
        <v>939</v>
      </c>
      <c r="C19" s="903" t="s">
        <v>200</v>
      </c>
      <c r="D19" s="903" t="s">
        <v>1413</v>
      </c>
      <c r="E19" s="903" t="s">
        <v>90</v>
      </c>
      <c r="F19" s="903" t="s">
        <v>135</v>
      </c>
      <c r="G19" s="902">
        <v>204726000</v>
      </c>
    </row>
    <row r="20" spans="1:7">
      <c r="A20" s="903" t="s">
        <v>2479</v>
      </c>
      <c r="B20" s="903" t="s">
        <v>939</v>
      </c>
      <c r="C20" s="903" t="s">
        <v>200</v>
      </c>
      <c r="D20" s="903" t="s">
        <v>1413</v>
      </c>
      <c r="E20" s="903" t="s">
        <v>90</v>
      </c>
      <c r="F20" s="903" t="s">
        <v>763</v>
      </c>
      <c r="G20" s="902">
        <v>572712594</v>
      </c>
    </row>
    <row r="21" spans="1:7">
      <c r="A21" s="903" t="s">
        <v>2479</v>
      </c>
      <c r="B21" s="903" t="s">
        <v>939</v>
      </c>
      <c r="C21" s="903" t="s">
        <v>200</v>
      </c>
      <c r="D21" s="903" t="s">
        <v>1413</v>
      </c>
      <c r="E21" s="903" t="s">
        <v>90</v>
      </c>
      <c r="F21" s="903" t="s">
        <v>136</v>
      </c>
      <c r="G21" s="902">
        <v>536102000</v>
      </c>
    </row>
    <row r="22" spans="1:7">
      <c r="A22" s="903" t="s">
        <v>2479</v>
      </c>
      <c r="B22" s="903" t="s">
        <v>939</v>
      </c>
      <c r="C22" s="903" t="s">
        <v>200</v>
      </c>
      <c r="D22" s="903" t="s">
        <v>1413</v>
      </c>
      <c r="E22" s="903" t="s">
        <v>90</v>
      </c>
      <c r="F22" s="903" t="s">
        <v>92</v>
      </c>
      <c r="G22" s="902">
        <v>2384000</v>
      </c>
    </row>
    <row r="23" spans="1:7">
      <c r="A23" s="903" t="s">
        <v>2479</v>
      </c>
      <c r="B23" s="903" t="s">
        <v>939</v>
      </c>
      <c r="C23" s="903" t="s">
        <v>200</v>
      </c>
      <c r="D23" s="903" t="s">
        <v>1413</v>
      </c>
      <c r="E23" s="903" t="s">
        <v>90</v>
      </c>
      <c r="F23" s="903" t="s">
        <v>390</v>
      </c>
      <c r="G23" s="902">
        <v>23242294</v>
      </c>
    </row>
    <row r="24" spans="1:7">
      <c r="A24" s="903" t="s">
        <v>2479</v>
      </c>
      <c r="B24" s="903" t="s">
        <v>939</v>
      </c>
      <c r="C24" s="903" t="s">
        <v>200</v>
      </c>
      <c r="D24" s="903" t="s">
        <v>1413</v>
      </c>
      <c r="E24" s="903" t="s">
        <v>90</v>
      </c>
      <c r="F24" s="903" t="s">
        <v>130</v>
      </c>
      <c r="G24" s="902">
        <v>612203495</v>
      </c>
    </row>
    <row r="25" spans="1:7">
      <c r="A25" s="903" t="s">
        <v>2479</v>
      </c>
      <c r="B25" s="903" t="s">
        <v>939</v>
      </c>
      <c r="C25" s="903" t="s">
        <v>200</v>
      </c>
      <c r="D25" s="903" t="s">
        <v>1413</v>
      </c>
      <c r="E25" s="903" t="s">
        <v>90</v>
      </c>
      <c r="F25" s="903" t="s">
        <v>137</v>
      </c>
      <c r="G25" s="902">
        <v>26462400</v>
      </c>
    </row>
    <row r="26" spans="1:7">
      <c r="A26" s="903" t="s">
        <v>2479</v>
      </c>
      <c r="B26" s="903" t="s">
        <v>939</v>
      </c>
      <c r="C26" s="903" t="s">
        <v>200</v>
      </c>
      <c r="D26" s="903" t="s">
        <v>1413</v>
      </c>
      <c r="E26" s="1419" t="s">
        <v>377</v>
      </c>
      <c r="F26" s="1420"/>
      <c r="G26" s="902">
        <v>44308000</v>
      </c>
    </row>
    <row r="27" spans="1:7">
      <c r="A27" s="903" t="s">
        <v>2479</v>
      </c>
      <c r="B27" s="903" t="s">
        <v>939</v>
      </c>
      <c r="C27" s="903" t="s">
        <v>200</v>
      </c>
      <c r="D27" s="903" t="s">
        <v>1413</v>
      </c>
      <c r="E27" s="903" t="s">
        <v>377</v>
      </c>
      <c r="F27" s="903" t="s">
        <v>379</v>
      </c>
      <c r="G27" s="902">
        <v>38740000</v>
      </c>
    </row>
    <row r="28" spans="1:7">
      <c r="A28" s="903" t="s">
        <v>2479</v>
      </c>
      <c r="B28" s="903" t="s">
        <v>939</v>
      </c>
      <c r="C28" s="903" t="s">
        <v>200</v>
      </c>
      <c r="D28" s="903" t="s">
        <v>1413</v>
      </c>
      <c r="E28" s="903" t="s">
        <v>377</v>
      </c>
      <c r="F28" s="903" t="s">
        <v>380</v>
      </c>
      <c r="G28" s="902">
        <v>5568000</v>
      </c>
    </row>
    <row r="29" spans="1:7">
      <c r="A29" s="903" t="s">
        <v>2479</v>
      </c>
      <c r="B29" s="903" t="s">
        <v>939</v>
      </c>
      <c r="C29" s="903" t="s">
        <v>200</v>
      </c>
      <c r="D29" s="903" t="s">
        <v>1413</v>
      </c>
      <c r="E29" s="1419" t="s">
        <v>93</v>
      </c>
      <c r="F29" s="1420"/>
      <c r="G29" s="902">
        <v>646245000</v>
      </c>
    </row>
    <row r="30" spans="1:7">
      <c r="A30" s="903" t="s">
        <v>2479</v>
      </c>
      <c r="B30" s="903" t="s">
        <v>939</v>
      </c>
      <c r="C30" s="903" t="s">
        <v>200</v>
      </c>
      <c r="D30" s="903" t="s">
        <v>1413</v>
      </c>
      <c r="E30" s="903" t="s">
        <v>93</v>
      </c>
      <c r="F30" s="903" t="s">
        <v>299</v>
      </c>
      <c r="G30" s="902">
        <v>2685000</v>
      </c>
    </row>
    <row r="31" spans="1:7">
      <c r="A31" s="903" t="s">
        <v>2479</v>
      </c>
      <c r="B31" s="903" t="s">
        <v>939</v>
      </c>
      <c r="C31" s="903" t="s">
        <v>200</v>
      </c>
      <c r="D31" s="903" t="s">
        <v>1413</v>
      </c>
      <c r="E31" s="903" t="s">
        <v>93</v>
      </c>
      <c r="F31" s="903" t="s">
        <v>391</v>
      </c>
      <c r="G31" s="902">
        <v>643560000</v>
      </c>
    </row>
    <row r="32" spans="1:7">
      <c r="A32" s="903" t="s">
        <v>2479</v>
      </c>
      <c r="B32" s="903" t="s">
        <v>939</v>
      </c>
      <c r="C32" s="903" t="s">
        <v>200</v>
      </c>
      <c r="D32" s="903" t="s">
        <v>1413</v>
      </c>
      <c r="E32" s="1419" t="s">
        <v>94</v>
      </c>
      <c r="F32" s="1420"/>
      <c r="G32" s="902">
        <v>713919044</v>
      </c>
    </row>
    <row r="33" spans="1:7">
      <c r="A33" s="903" t="s">
        <v>2479</v>
      </c>
      <c r="B33" s="903" t="s">
        <v>939</v>
      </c>
      <c r="C33" s="903" t="s">
        <v>200</v>
      </c>
      <c r="D33" s="903" t="s">
        <v>1413</v>
      </c>
      <c r="E33" s="903" t="s">
        <v>94</v>
      </c>
      <c r="F33" s="903" t="s">
        <v>95</v>
      </c>
      <c r="G33" s="902">
        <v>549152951</v>
      </c>
    </row>
    <row r="34" spans="1:7">
      <c r="A34" s="903" t="s">
        <v>2479</v>
      </c>
      <c r="B34" s="903" t="s">
        <v>939</v>
      </c>
      <c r="C34" s="903" t="s">
        <v>200</v>
      </c>
      <c r="D34" s="903" t="s">
        <v>1413</v>
      </c>
      <c r="E34" s="903" t="s">
        <v>94</v>
      </c>
      <c r="F34" s="903" t="s">
        <v>96</v>
      </c>
      <c r="G34" s="902">
        <v>93772465</v>
      </c>
    </row>
    <row r="35" spans="1:7">
      <c r="A35" s="903" t="s">
        <v>2479</v>
      </c>
      <c r="B35" s="903" t="s">
        <v>939</v>
      </c>
      <c r="C35" s="903" t="s">
        <v>200</v>
      </c>
      <c r="D35" s="903" t="s">
        <v>1413</v>
      </c>
      <c r="E35" s="903" t="s">
        <v>94</v>
      </c>
      <c r="F35" s="903" t="s">
        <v>97</v>
      </c>
      <c r="G35" s="902">
        <v>62514979</v>
      </c>
    </row>
    <row r="36" spans="1:7">
      <c r="A36" s="903" t="s">
        <v>2479</v>
      </c>
      <c r="B36" s="903" t="s">
        <v>939</v>
      </c>
      <c r="C36" s="903" t="s">
        <v>200</v>
      </c>
      <c r="D36" s="903" t="s">
        <v>1413</v>
      </c>
      <c r="E36" s="903" t="s">
        <v>94</v>
      </c>
      <c r="F36" s="903" t="s">
        <v>0</v>
      </c>
      <c r="G36" s="902">
        <v>8478649</v>
      </c>
    </row>
    <row r="37" spans="1:7">
      <c r="A37" s="903" t="s">
        <v>2479</v>
      </c>
      <c r="B37" s="903" t="s">
        <v>939</v>
      </c>
      <c r="C37" s="903" t="s">
        <v>200</v>
      </c>
      <c r="D37" s="903" t="s">
        <v>1413</v>
      </c>
      <c r="E37" s="1419" t="s">
        <v>98</v>
      </c>
      <c r="F37" s="1420"/>
      <c r="G37" s="902">
        <v>352000000</v>
      </c>
    </row>
    <row r="38" spans="1:7">
      <c r="A38" s="903" t="s">
        <v>2479</v>
      </c>
      <c r="B38" s="903" t="s">
        <v>939</v>
      </c>
      <c r="C38" s="903" t="s">
        <v>200</v>
      </c>
      <c r="D38" s="903" t="s">
        <v>1413</v>
      </c>
      <c r="E38" s="903" t="s">
        <v>98</v>
      </c>
      <c r="F38" s="903" t="s">
        <v>757</v>
      </c>
      <c r="G38" s="902">
        <v>329000000</v>
      </c>
    </row>
    <row r="39" spans="1:7">
      <c r="A39" s="903" t="s">
        <v>2479</v>
      </c>
      <c r="B39" s="903" t="s">
        <v>939</v>
      </c>
      <c r="C39" s="903" t="s">
        <v>200</v>
      </c>
      <c r="D39" s="903" t="s">
        <v>1413</v>
      </c>
      <c r="E39" s="903" t="s">
        <v>98</v>
      </c>
      <c r="F39" s="903" t="s">
        <v>99</v>
      </c>
      <c r="G39" s="902">
        <v>23000000</v>
      </c>
    </row>
    <row r="40" spans="1:7">
      <c r="A40" s="903" t="s">
        <v>2479</v>
      </c>
      <c r="B40" s="903" t="s">
        <v>939</v>
      </c>
      <c r="C40" s="903" t="s">
        <v>200</v>
      </c>
      <c r="D40" s="903" t="s">
        <v>1413</v>
      </c>
      <c r="E40" s="1419" t="s">
        <v>100</v>
      </c>
      <c r="F40" s="1420"/>
      <c r="G40" s="902">
        <v>756643266</v>
      </c>
    </row>
    <row r="41" spans="1:7">
      <c r="A41" s="903" t="s">
        <v>2479</v>
      </c>
      <c r="B41" s="903" t="s">
        <v>939</v>
      </c>
      <c r="C41" s="903" t="s">
        <v>200</v>
      </c>
      <c r="D41" s="903" t="s">
        <v>1413</v>
      </c>
      <c r="E41" s="903" t="s">
        <v>100</v>
      </c>
      <c r="F41" s="903" t="s">
        <v>138</v>
      </c>
      <c r="G41" s="902">
        <v>135781689</v>
      </c>
    </row>
    <row r="42" spans="1:7">
      <c r="A42" s="903" t="s">
        <v>2479</v>
      </c>
      <c r="B42" s="903" t="s">
        <v>939</v>
      </c>
      <c r="C42" s="903" t="s">
        <v>200</v>
      </c>
      <c r="D42" s="903" t="s">
        <v>1413</v>
      </c>
      <c r="E42" s="903" t="s">
        <v>100</v>
      </c>
      <c r="F42" s="903" t="s">
        <v>102</v>
      </c>
      <c r="G42" s="902">
        <v>49309311</v>
      </c>
    </row>
    <row r="43" spans="1:7">
      <c r="A43" s="903" t="s">
        <v>2479</v>
      </c>
      <c r="B43" s="903" t="s">
        <v>939</v>
      </c>
      <c r="C43" s="903" t="s">
        <v>200</v>
      </c>
      <c r="D43" s="903" t="s">
        <v>1413</v>
      </c>
      <c r="E43" s="903" t="s">
        <v>100</v>
      </c>
      <c r="F43" s="903" t="s">
        <v>139</v>
      </c>
      <c r="G43" s="902">
        <v>547272266</v>
      </c>
    </row>
    <row r="44" spans="1:7">
      <c r="A44" s="903" t="s">
        <v>2479</v>
      </c>
      <c r="B44" s="903" t="s">
        <v>939</v>
      </c>
      <c r="C44" s="903" t="s">
        <v>200</v>
      </c>
      <c r="D44" s="903" t="s">
        <v>1413</v>
      </c>
      <c r="E44" s="903" t="s">
        <v>100</v>
      </c>
      <c r="F44" s="903" t="s">
        <v>131</v>
      </c>
      <c r="G44" s="902">
        <v>2670000</v>
      </c>
    </row>
    <row r="45" spans="1:7">
      <c r="A45" s="903" t="s">
        <v>2479</v>
      </c>
      <c r="B45" s="903" t="s">
        <v>939</v>
      </c>
      <c r="C45" s="903" t="s">
        <v>200</v>
      </c>
      <c r="D45" s="903" t="s">
        <v>1413</v>
      </c>
      <c r="E45" s="903" t="s">
        <v>100</v>
      </c>
      <c r="F45" s="903" t="s">
        <v>140</v>
      </c>
      <c r="G45" s="902">
        <v>21610000</v>
      </c>
    </row>
    <row r="46" spans="1:7">
      <c r="A46" s="903" t="s">
        <v>2479</v>
      </c>
      <c r="B46" s="903" t="s">
        <v>939</v>
      </c>
      <c r="C46" s="903" t="s">
        <v>200</v>
      </c>
      <c r="D46" s="903" t="s">
        <v>1413</v>
      </c>
      <c r="E46" s="1419" t="s">
        <v>103</v>
      </c>
      <c r="F46" s="1420"/>
      <c r="G46" s="902">
        <v>462978000</v>
      </c>
    </row>
    <row r="47" spans="1:7">
      <c r="A47" s="903" t="s">
        <v>2479</v>
      </c>
      <c r="B47" s="903" t="s">
        <v>939</v>
      </c>
      <c r="C47" s="903" t="s">
        <v>200</v>
      </c>
      <c r="D47" s="903" t="s">
        <v>1413</v>
      </c>
      <c r="E47" s="903" t="s">
        <v>103</v>
      </c>
      <c r="F47" s="903" t="s">
        <v>104</v>
      </c>
      <c r="G47" s="902">
        <v>177929000</v>
      </c>
    </row>
    <row r="48" spans="1:7">
      <c r="A48" s="903" t="s">
        <v>2479</v>
      </c>
      <c r="B48" s="903" t="s">
        <v>939</v>
      </c>
      <c r="C48" s="903" t="s">
        <v>200</v>
      </c>
      <c r="D48" s="903" t="s">
        <v>1413</v>
      </c>
      <c r="E48" s="903" t="s">
        <v>103</v>
      </c>
      <c r="F48" s="903" t="s">
        <v>132</v>
      </c>
      <c r="G48" s="902">
        <v>71150000</v>
      </c>
    </row>
    <row r="49" spans="1:7">
      <c r="A49" s="903" t="s">
        <v>2479</v>
      </c>
      <c r="B49" s="903" t="s">
        <v>939</v>
      </c>
      <c r="C49" s="903" t="s">
        <v>200</v>
      </c>
      <c r="D49" s="903" t="s">
        <v>1413</v>
      </c>
      <c r="E49" s="903" t="s">
        <v>103</v>
      </c>
      <c r="F49" s="903" t="s">
        <v>2</v>
      </c>
      <c r="G49" s="902">
        <v>68120000</v>
      </c>
    </row>
    <row r="50" spans="1:7">
      <c r="A50" s="903" t="s">
        <v>2479</v>
      </c>
      <c r="B50" s="903" t="s">
        <v>939</v>
      </c>
      <c r="C50" s="903" t="s">
        <v>200</v>
      </c>
      <c r="D50" s="903" t="s">
        <v>1413</v>
      </c>
      <c r="E50" s="903" t="s">
        <v>103</v>
      </c>
      <c r="F50" s="903" t="s">
        <v>106</v>
      </c>
      <c r="G50" s="902">
        <v>145779000</v>
      </c>
    </row>
    <row r="51" spans="1:7">
      <c r="A51" s="903" t="s">
        <v>2479</v>
      </c>
      <c r="B51" s="903" t="s">
        <v>939</v>
      </c>
      <c r="C51" s="903" t="s">
        <v>200</v>
      </c>
      <c r="D51" s="903" t="s">
        <v>1413</v>
      </c>
      <c r="E51" s="1419" t="s">
        <v>108</v>
      </c>
      <c r="F51" s="1420"/>
      <c r="G51" s="902">
        <v>189627306</v>
      </c>
    </row>
    <row r="52" spans="1:7">
      <c r="A52" s="903" t="s">
        <v>2479</v>
      </c>
      <c r="B52" s="903" t="s">
        <v>939</v>
      </c>
      <c r="C52" s="903" t="s">
        <v>200</v>
      </c>
      <c r="D52" s="903" t="s">
        <v>1413</v>
      </c>
      <c r="E52" s="903" t="s">
        <v>108</v>
      </c>
      <c r="F52" s="903" t="s">
        <v>110</v>
      </c>
      <c r="G52" s="902">
        <v>31127071</v>
      </c>
    </row>
    <row r="53" spans="1:7">
      <c r="A53" s="903" t="s">
        <v>2479</v>
      </c>
      <c r="B53" s="903" t="s">
        <v>939</v>
      </c>
      <c r="C53" s="903" t="s">
        <v>200</v>
      </c>
      <c r="D53" s="903" t="s">
        <v>1413</v>
      </c>
      <c r="E53" s="903" t="s">
        <v>108</v>
      </c>
      <c r="F53" s="903" t="s">
        <v>111</v>
      </c>
      <c r="G53" s="902">
        <v>55179035</v>
      </c>
    </row>
    <row r="54" spans="1:7">
      <c r="A54" s="903" t="s">
        <v>2479</v>
      </c>
      <c r="B54" s="903" t="s">
        <v>939</v>
      </c>
      <c r="C54" s="903" t="s">
        <v>200</v>
      </c>
      <c r="D54" s="903" t="s">
        <v>1413</v>
      </c>
      <c r="E54" s="903" t="s">
        <v>108</v>
      </c>
      <c r="F54" s="903" t="s">
        <v>283</v>
      </c>
      <c r="G54" s="902">
        <v>20000000</v>
      </c>
    </row>
    <row r="55" spans="1:7">
      <c r="A55" s="903" t="s">
        <v>2479</v>
      </c>
      <c r="B55" s="903" t="s">
        <v>939</v>
      </c>
      <c r="C55" s="903" t="s">
        <v>200</v>
      </c>
      <c r="D55" s="903" t="s">
        <v>1413</v>
      </c>
      <c r="E55" s="903" t="s">
        <v>108</v>
      </c>
      <c r="F55" s="903" t="s">
        <v>868</v>
      </c>
      <c r="G55" s="902">
        <v>54717200</v>
      </c>
    </row>
    <row r="56" spans="1:7">
      <c r="A56" s="903" t="s">
        <v>2479</v>
      </c>
      <c r="B56" s="903" t="s">
        <v>939</v>
      </c>
      <c r="C56" s="903" t="s">
        <v>200</v>
      </c>
      <c r="D56" s="903" t="s">
        <v>1413</v>
      </c>
      <c r="E56" s="903" t="s">
        <v>108</v>
      </c>
      <c r="F56" s="903" t="s">
        <v>141</v>
      </c>
      <c r="G56" s="902">
        <v>16550000</v>
      </c>
    </row>
    <row r="57" spans="1:7">
      <c r="A57" s="903" t="s">
        <v>2479</v>
      </c>
      <c r="B57" s="903" t="s">
        <v>939</v>
      </c>
      <c r="C57" s="903" t="s">
        <v>200</v>
      </c>
      <c r="D57" s="903" t="s">
        <v>1413</v>
      </c>
      <c r="E57" s="903" t="s">
        <v>108</v>
      </c>
      <c r="F57" s="903" t="s">
        <v>142</v>
      </c>
      <c r="G57" s="902">
        <v>12054000</v>
      </c>
    </row>
    <row r="58" spans="1:7">
      <c r="A58" s="903" t="s">
        <v>2479</v>
      </c>
      <c r="B58" s="903" t="s">
        <v>939</v>
      </c>
      <c r="C58" s="903" t="s">
        <v>200</v>
      </c>
      <c r="D58" s="903" t="s">
        <v>1413</v>
      </c>
      <c r="E58" s="1419" t="s">
        <v>143</v>
      </c>
      <c r="F58" s="1420"/>
      <c r="G58" s="902">
        <v>2163064644</v>
      </c>
    </row>
    <row r="59" spans="1:7">
      <c r="A59" s="903" t="s">
        <v>2479</v>
      </c>
      <c r="B59" s="903" t="s">
        <v>939</v>
      </c>
      <c r="C59" s="903" t="s">
        <v>200</v>
      </c>
      <c r="D59" s="903" t="s">
        <v>1413</v>
      </c>
      <c r="E59" s="903" t="s">
        <v>143</v>
      </c>
      <c r="F59" s="903" t="s">
        <v>145</v>
      </c>
      <c r="G59" s="902">
        <v>196300000</v>
      </c>
    </row>
    <row r="60" spans="1:7">
      <c r="A60" s="903" t="s">
        <v>2479</v>
      </c>
      <c r="B60" s="903" t="s">
        <v>939</v>
      </c>
      <c r="C60" s="903" t="s">
        <v>200</v>
      </c>
      <c r="D60" s="903" t="s">
        <v>1413</v>
      </c>
      <c r="E60" s="903" t="s">
        <v>143</v>
      </c>
      <c r="F60" s="903" t="s">
        <v>484</v>
      </c>
      <c r="G60" s="902">
        <v>103500000</v>
      </c>
    </row>
    <row r="61" spans="1:7">
      <c r="A61" s="903" t="s">
        <v>2479</v>
      </c>
      <c r="B61" s="903" t="s">
        <v>939</v>
      </c>
      <c r="C61" s="903" t="s">
        <v>200</v>
      </c>
      <c r="D61" s="903" t="s">
        <v>1413</v>
      </c>
      <c r="E61" s="903" t="s">
        <v>143</v>
      </c>
      <c r="F61" s="903" t="s">
        <v>485</v>
      </c>
      <c r="G61" s="902">
        <v>54900000</v>
      </c>
    </row>
    <row r="62" spans="1:7">
      <c r="A62" s="903" t="s">
        <v>2479</v>
      </c>
      <c r="B62" s="903" t="s">
        <v>939</v>
      </c>
      <c r="C62" s="903" t="s">
        <v>200</v>
      </c>
      <c r="D62" s="903" t="s">
        <v>1413</v>
      </c>
      <c r="E62" s="903" t="s">
        <v>143</v>
      </c>
      <c r="F62" s="903" t="s">
        <v>387</v>
      </c>
      <c r="G62" s="902">
        <v>115149000</v>
      </c>
    </row>
    <row r="63" spans="1:7">
      <c r="A63" s="903" t="s">
        <v>2479</v>
      </c>
      <c r="B63" s="903" t="s">
        <v>939</v>
      </c>
      <c r="C63" s="903" t="s">
        <v>200</v>
      </c>
      <c r="D63" s="903" t="s">
        <v>1413</v>
      </c>
      <c r="E63" s="903" t="s">
        <v>143</v>
      </c>
      <c r="F63" s="903" t="s">
        <v>487</v>
      </c>
      <c r="G63" s="902">
        <v>90087000</v>
      </c>
    </row>
    <row r="64" spans="1:7">
      <c r="A64" s="903" t="s">
        <v>2479</v>
      </c>
      <c r="B64" s="903" t="s">
        <v>939</v>
      </c>
      <c r="C64" s="903" t="s">
        <v>200</v>
      </c>
      <c r="D64" s="903" t="s">
        <v>1413</v>
      </c>
      <c r="E64" s="903" t="s">
        <v>143</v>
      </c>
      <c r="F64" s="903" t="s">
        <v>489</v>
      </c>
      <c r="G64" s="902">
        <v>1603128644</v>
      </c>
    </row>
    <row r="65" spans="1:7">
      <c r="A65" s="903" t="s">
        <v>2479</v>
      </c>
      <c r="B65" s="903" t="s">
        <v>939</v>
      </c>
      <c r="C65" s="903" t="s">
        <v>200</v>
      </c>
      <c r="D65" s="903" t="s">
        <v>1413</v>
      </c>
      <c r="E65" s="1419" t="s">
        <v>113</v>
      </c>
      <c r="F65" s="1420"/>
      <c r="G65" s="902">
        <v>511734000</v>
      </c>
    </row>
    <row r="66" spans="1:7">
      <c r="A66" s="903" t="s">
        <v>2479</v>
      </c>
      <c r="B66" s="903" t="s">
        <v>939</v>
      </c>
      <c r="C66" s="903" t="s">
        <v>200</v>
      </c>
      <c r="D66" s="903" t="s">
        <v>1413</v>
      </c>
      <c r="E66" s="903" t="s">
        <v>113</v>
      </c>
      <c r="F66" s="903" t="s">
        <v>381</v>
      </c>
      <c r="G66" s="902">
        <v>5244000</v>
      </c>
    </row>
    <row r="67" spans="1:7">
      <c r="A67" s="903" t="s">
        <v>2479</v>
      </c>
      <c r="B67" s="903" t="s">
        <v>939</v>
      </c>
      <c r="C67" s="903" t="s">
        <v>200</v>
      </c>
      <c r="D67" s="903" t="s">
        <v>1413</v>
      </c>
      <c r="E67" s="903" t="s">
        <v>113</v>
      </c>
      <c r="F67" s="903" t="s">
        <v>490</v>
      </c>
      <c r="G67" s="902">
        <v>101100000</v>
      </c>
    </row>
    <row r="68" spans="1:7">
      <c r="A68" s="903" t="s">
        <v>2479</v>
      </c>
      <c r="B68" s="903" t="s">
        <v>939</v>
      </c>
      <c r="C68" s="903" t="s">
        <v>200</v>
      </c>
      <c r="D68" s="903" t="s">
        <v>1413</v>
      </c>
      <c r="E68" s="903" t="s">
        <v>113</v>
      </c>
      <c r="F68" s="903" t="s">
        <v>115</v>
      </c>
      <c r="G68" s="902">
        <v>12090000</v>
      </c>
    </row>
    <row r="69" spans="1:7">
      <c r="A69" s="903" t="s">
        <v>2479</v>
      </c>
      <c r="B69" s="903" t="s">
        <v>939</v>
      </c>
      <c r="C69" s="903" t="s">
        <v>200</v>
      </c>
      <c r="D69" s="903" t="s">
        <v>1413</v>
      </c>
      <c r="E69" s="903" t="s">
        <v>113</v>
      </c>
      <c r="F69" s="903" t="s">
        <v>117</v>
      </c>
      <c r="G69" s="902">
        <v>393300000</v>
      </c>
    </row>
    <row r="70" spans="1:7">
      <c r="A70" s="903" t="s">
        <v>2479</v>
      </c>
      <c r="B70" s="903" t="s">
        <v>939</v>
      </c>
      <c r="C70" s="903" t="s">
        <v>200</v>
      </c>
      <c r="D70" s="903" t="s">
        <v>1413</v>
      </c>
      <c r="E70" s="1419" t="s">
        <v>492</v>
      </c>
      <c r="F70" s="1420"/>
      <c r="G70" s="902">
        <v>73127760</v>
      </c>
    </row>
    <row r="71" spans="1:7">
      <c r="A71" s="903" t="s">
        <v>2479</v>
      </c>
      <c r="B71" s="903" t="s">
        <v>939</v>
      </c>
      <c r="C71" s="903" t="s">
        <v>200</v>
      </c>
      <c r="D71" s="903" t="s">
        <v>1413</v>
      </c>
      <c r="E71" s="903" t="s">
        <v>492</v>
      </c>
      <c r="F71" s="903" t="s">
        <v>494</v>
      </c>
      <c r="G71" s="902">
        <v>1300000</v>
      </c>
    </row>
    <row r="72" spans="1:7">
      <c r="A72" s="903" t="s">
        <v>2479</v>
      </c>
      <c r="B72" s="903" t="s">
        <v>939</v>
      </c>
      <c r="C72" s="903" t="s">
        <v>200</v>
      </c>
      <c r="D72" s="903" t="s">
        <v>1413</v>
      </c>
      <c r="E72" s="903" t="s">
        <v>492</v>
      </c>
      <c r="F72" s="903" t="s">
        <v>219</v>
      </c>
      <c r="G72" s="902">
        <v>16800000</v>
      </c>
    </row>
    <row r="73" spans="1:7">
      <c r="A73" s="903" t="s">
        <v>2479</v>
      </c>
      <c r="B73" s="903" t="s">
        <v>939</v>
      </c>
      <c r="C73" s="903" t="s">
        <v>200</v>
      </c>
      <c r="D73" s="903" t="s">
        <v>1413</v>
      </c>
      <c r="E73" s="903" t="s">
        <v>492</v>
      </c>
      <c r="F73" s="903" t="s">
        <v>186</v>
      </c>
      <c r="G73" s="902">
        <v>37477760</v>
      </c>
    </row>
    <row r="74" spans="1:7">
      <c r="A74" s="903" t="s">
        <v>2479</v>
      </c>
      <c r="B74" s="903" t="s">
        <v>939</v>
      </c>
      <c r="C74" s="903" t="s">
        <v>200</v>
      </c>
      <c r="D74" s="903" t="s">
        <v>1413</v>
      </c>
      <c r="E74" s="903" t="s">
        <v>492</v>
      </c>
      <c r="F74" s="903" t="s">
        <v>496</v>
      </c>
      <c r="G74" s="902">
        <v>17550000</v>
      </c>
    </row>
    <row r="75" spans="1:7">
      <c r="A75" s="903" t="s">
        <v>2479</v>
      </c>
      <c r="B75" s="903" t="s">
        <v>939</v>
      </c>
      <c r="C75" s="903" t="s">
        <v>200</v>
      </c>
      <c r="D75" s="903" t="s">
        <v>1413</v>
      </c>
      <c r="E75" s="1419" t="s">
        <v>498</v>
      </c>
      <c r="F75" s="1420"/>
      <c r="G75" s="902">
        <v>3001350150</v>
      </c>
    </row>
    <row r="76" spans="1:7">
      <c r="A76" s="903" t="s">
        <v>2479</v>
      </c>
      <c r="B76" s="903" t="s">
        <v>939</v>
      </c>
      <c r="C76" s="903" t="s">
        <v>200</v>
      </c>
      <c r="D76" s="903" t="s">
        <v>1413</v>
      </c>
      <c r="E76" s="903" t="s">
        <v>498</v>
      </c>
      <c r="F76" s="903" t="s">
        <v>499</v>
      </c>
      <c r="G76" s="902">
        <v>415492000</v>
      </c>
    </row>
    <row r="77" spans="1:7">
      <c r="A77" s="903" t="s">
        <v>2479</v>
      </c>
      <c r="B77" s="903" t="s">
        <v>939</v>
      </c>
      <c r="C77" s="903" t="s">
        <v>200</v>
      </c>
      <c r="D77" s="903" t="s">
        <v>1413</v>
      </c>
      <c r="E77" s="903" t="s">
        <v>498</v>
      </c>
      <c r="F77" s="903" t="s">
        <v>3</v>
      </c>
      <c r="G77" s="902">
        <v>2337853650</v>
      </c>
    </row>
    <row r="78" spans="1:7">
      <c r="A78" s="903" t="s">
        <v>2479</v>
      </c>
      <c r="B78" s="903" t="s">
        <v>939</v>
      </c>
      <c r="C78" s="903" t="s">
        <v>200</v>
      </c>
      <c r="D78" s="903" t="s">
        <v>1413</v>
      </c>
      <c r="E78" s="903" t="s">
        <v>498</v>
      </c>
      <c r="F78" s="903" t="s">
        <v>370</v>
      </c>
      <c r="G78" s="902">
        <v>134900000</v>
      </c>
    </row>
    <row r="79" spans="1:7">
      <c r="A79" s="903" t="s">
        <v>2479</v>
      </c>
      <c r="B79" s="903" t="s">
        <v>939</v>
      </c>
      <c r="C79" s="903" t="s">
        <v>200</v>
      </c>
      <c r="D79" s="903" t="s">
        <v>1413</v>
      </c>
      <c r="E79" s="903" t="s">
        <v>498</v>
      </c>
      <c r="F79" s="903" t="s">
        <v>500</v>
      </c>
      <c r="G79" s="902">
        <v>56617000</v>
      </c>
    </row>
    <row r="80" spans="1:7">
      <c r="A80" s="903" t="s">
        <v>2479</v>
      </c>
      <c r="B80" s="903" t="s">
        <v>939</v>
      </c>
      <c r="C80" s="903" t="s">
        <v>200</v>
      </c>
      <c r="D80" s="903" t="s">
        <v>1413</v>
      </c>
      <c r="E80" s="903" t="s">
        <v>498</v>
      </c>
      <c r="F80" s="903" t="s">
        <v>4</v>
      </c>
      <c r="G80" s="902">
        <v>56487500</v>
      </c>
    </row>
    <row r="81" spans="1:7">
      <c r="A81" s="903" t="s">
        <v>2479</v>
      </c>
      <c r="B81" s="903" t="s">
        <v>939</v>
      </c>
      <c r="C81" s="903" t="s">
        <v>200</v>
      </c>
      <c r="D81" s="903" t="s">
        <v>1413</v>
      </c>
      <c r="E81" s="1419" t="s">
        <v>1429</v>
      </c>
      <c r="F81" s="1420"/>
      <c r="G81" s="902">
        <v>238600000</v>
      </c>
    </row>
    <row r="82" spans="1:7">
      <c r="A82" s="903" t="s">
        <v>2479</v>
      </c>
      <c r="B82" s="903" t="s">
        <v>939</v>
      </c>
      <c r="C82" s="903" t="s">
        <v>200</v>
      </c>
      <c r="D82" s="903" t="s">
        <v>1413</v>
      </c>
      <c r="E82" s="903" t="s">
        <v>1429</v>
      </c>
      <c r="F82" s="903" t="s">
        <v>1431</v>
      </c>
      <c r="G82" s="902">
        <v>215200000</v>
      </c>
    </row>
    <row r="83" spans="1:7">
      <c r="A83" s="903" t="s">
        <v>2479</v>
      </c>
      <c r="B83" s="903" t="s">
        <v>939</v>
      </c>
      <c r="C83" s="903" t="s">
        <v>200</v>
      </c>
      <c r="D83" s="903" t="s">
        <v>1413</v>
      </c>
      <c r="E83" s="903" t="s">
        <v>1429</v>
      </c>
      <c r="F83" s="903" t="s">
        <v>1457</v>
      </c>
      <c r="G83" s="902">
        <v>23400000</v>
      </c>
    </row>
    <row r="84" spans="1:7">
      <c r="A84" s="903" t="s">
        <v>2479</v>
      </c>
      <c r="B84" s="903" t="s">
        <v>939</v>
      </c>
      <c r="C84" s="903" t="s">
        <v>200</v>
      </c>
      <c r="D84" s="903" t="s">
        <v>1413</v>
      </c>
      <c r="E84" s="1419" t="s">
        <v>118</v>
      </c>
      <c r="F84" s="1420"/>
      <c r="G84" s="902">
        <v>2618823540</v>
      </c>
    </row>
    <row r="85" spans="1:7">
      <c r="A85" s="903" t="s">
        <v>2479</v>
      </c>
      <c r="B85" s="903" t="s">
        <v>939</v>
      </c>
      <c r="C85" s="903" t="s">
        <v>200</v>
      </c>
      <c r="D85" s="903" t="s">
        <v>1413</v>
      </c>
      <c r="E85" s="903" t="s">
        <v>118</v>
      </c>
      <c r="F85" s="903" t="s">
        <v>523</v>
      </c>
      <c r="G85" s="902">
        <v>21620000</v>
      </c>
    </row>
    <row r="86" spans="1:7">
      <c r="A86" s="903" t="s">
        <v>2479</v>
      </c>
      <c r="B86" s="903" t="s">
        <v>939</v>
      </c>
      <c r="C86" s="903" t="s">
        <v>200</v>
      </c>
      <c r="D86" s="903" t="s">
        <v>1413</v>
      </c>
      <c r="E86" s="903" t="s">
        <v>118</v>
      </c>
      <c r="F86" s="903" t="s">
        <v>5</v>
      </c>
      <c r="G86" s="902">
        <v>310000000</v>
      </c>
    </row>
    <row r="87" spans="1:7">
      <c r="A87" s="903" t="s">
        <v>2479</v>
      </c>
      <c r="B87" s="903" t="s">
        <v>939</v>
      </c>
      <c r="C87" s="903" t="s">
        <v>200</v>
      </c>
      <c r="D87" s="903" t="s">
        <v>1413</v>
      </c>
      <c r="E87" s="903" t="s">
        <v>118</v>
      </c>
      <c r="F87" s="903" t="s">
        <v>11</v>
      </c>
      <c r="G87" s="902">
        <v>321953540</v>
      </c>
    </row>
    <row r="88" spans="1:7">
      <c r="A88" s="903" t="s">
        <v>2479</v>
      </c>
      <c r="B88" s="903" t="s">
        <v>939</v>
      </c>
      <c r="C88" s="903" t="s">
        <v>200</v>
      </c>
      <c r="D88" s="903" t="s">
        <v>1413</v>
      </c>
      <c r="E88" s="903" t="s">
        <v>118</v>
      </c>
      <c r="F88" s="903" t="s">
        <v>120</v>
      </c>
      <c r="G88" s="902">
        <v>1965250000</v>
      </c>
    </row>
    <row r="89" spans="1:7">
      <c r="A89" s="903" t="s">
        <v>2479</v>
      </c>
      <c r="B89" s="903" t="s">
        <v>939</v>
      </c>
      <c r="C89" s="903" t="s">
        <v>200</v>
      </c>
      <c r="D89" s="903" t="s">
        <v>1413</v>
      </c>
      <c r="E89" s="1419" t="s">
        <v>1434</v>
      </c>
      <c r="F89" s="1420"/>
      <c r="G89" s="902">
        <v>5698000</v>
      </c>
    </row>
    <row r="90" spans="1:7">
      <c r="A90" s="903" t="s">
        <v>2479</v>
      </c>
      <c r="B90" s="903" t="s">
        <v>939</v>
      </c>
      <c r="C90" s="903" t="s">
        <v>200</v>
      </c>
      <c r="D90" s="903" t="s">
        <v>1413</v>
      </c>
      <c r="E90" s="903" t="s">
        <v>1434</v>
      </c>
      <c r="F90" s="903" t="s">
        <v>1436</v>
      </c>
      <c r="G90" s="902">
        <v>5698000</v>
      </c>
    </row>
    <row r="91" spans="1:7">
      <c r="A91" s="903" t="s">
        <v>2479</v>
      </c>
      <c r="B91" s="903" t="s">
        <v>939</v>
      </c>
      <c r="C91" s="903" t="s">
        <v>200</v>
      </c>
      <c r="D91" s="903" t="s">
        <v>1413</v>
      </c>
      <c r="E91" s="1419" t="s">
        <v>122</v>
      </c>
      <c r="F91" s="1420"/>
      <c r="G91" s="902">
        <v>3822786907</v>
      </c>
    </row>
    <row r="92" spans="1:7">
      <c r="A92" s="903" t="s">
        <v>2479</v>
      </c>
      <c r="B92" s="903" t="s">
        <v>939</v>
      </c>
      <c r="C92" s="903" t="s">
        <v>200</v>
      </c>
      <c r="D92" s="903" t="s">
        <v>1413</v>
      </c>
      <c r="E92" s="903" t="s">
        <v>122</v>
      </c>
      <c r="F92" s="903" t="s">
        <v>6</v>
      </c>
      <c r="G92" s="902">
        <v>22926000</v>
      </c>
    </row>
    <row r="93" spans="1:7">
      <c r="A93" s="903" t="s">
        <v>2479</v>
      </c>
      <c r="B93" s="903" t="s">
        <v>939</v>
      </c>
      <c r="C93" s="903" t="s">
        <v>200</v>
      </c>
      <c r="D93" s="903" t="s">
        <v>1413</v>
      </c>
      <c r="E93" s="903" t="s">
        <v>122</v>
      </c>
      <c r="F93" s="903" t="s">
        <v>12</v>
      </c>
      <c r="G93" s="902">
        <v>4780300</v>
      </c>
    </row>
    <row r="94" spans="1:7">
      <c r="A94" s="903" t="s">
        <v>2479</v>
      </c>
      <c r="B94" s="903" t="s">
        <v>939</v>
      </c>
      <c r="C94" s="903" t="s">
        <v>200</v>
      </c>
      <c r="D94" s="903" t="s">
        <v>1413</v>
      </c>
      <c r="E94" s="903" t="s">
        <v>122</v>
      </c>
      <c r="F94" s="903" t="s">
        <v>124</v>
      </c>
      <c r="G94" s="902">
        <v>1311416600</v>
      </c>
    </row>
    <row r="95" spans="1:7">
      <c r="A95" s="903" t="s">
        <v>2479</v>
      </c>
      <c r="B95" s="903" t="s">
        <v>939</v>
      </c>
      <c r="C95" s="903" t="s">
        <v>200</v>
      </c>
      <c r="D95" s="903" t="s">
        <v>1413</v>
      </c>
      <c r="E95" s="903" t="s">
        <v>122</v>
      </c>
      <c r="F95" s="903" t="s">
        <v>126</v>
      </c>
      <c r="G95" s="902">
        <v>2483664007</v>
      </c>
    </row>
    <row r="96" spans="1:7">
      <c r="A96" s="903" t="s">
        <v>2479</v>
      </c>
      <c r="B96" s="903" t="s">
        <v>939</v>
      </c>
      <c r="C96" s="903" t="s">
        <v>200</v>
      </c>
      <c r="D96" s="903" t="s">
        <v>1413</v>
      </c>
      <c r="E96" s="1419" t="s">
        <v>371</v>
      </c>
      <c r="F96" s="1420"/>
      <c r="G96" s="902">
        <v>36207000</v>
      </c>
    </row>
    <row r="97" spans="1:7">
      <c r="A97" s="903" t="s">
        <v>2479</v>
      </c>
      <c r="B97" s="903" t="s">
        <v>939</v>
      </c>
      <c r="C97" s="903" t="s">
        <v>200</v>
      </c>
      <c r="D97" s="903" t="s">
        <v>1413</v>
      </c>
      <c r="E97" s="903" t="s">
        <v>371</v>
      </c>
      <c r="F97" s="903" t="s">
        <v>372</v>
      </c>
      <c r="G97" s="902">
        <v>36207000</v>
      </c>
    </row>
    <row r="98" spans="1:7">
      <c r="A98" s="903" t="s">
        <v>2479</v>
      </c>
      <c r="B98" s="903" t="s">
        <v>939</v>
      </c>
      <c r="C98" s="903" t="s">
        <v>200</v>
      </c>
      <c r="D98" s="903" t="s">
        <v>1413</v>
      </c>
      <c r="E98" s="1419" t="s">
        <v>360</v>
      </c>
      <c r="F98" s="1420"/>
      <c r="G98" s="902">
        <v>55792000</v>
      </c>
    </row>
    <row r="99" spans="1:7">
      <c r="A99" s="903" t="s">
        <v>2479</v>
      </c>
      <c r="B99" s="903" t="s">
        <v>939</v>
      </c>
      <c r="C99" s="903" t="s">
        <v>200</v>
      </c>
      <c r="D99" s="903" t="s">
        <v>1413</v>
      </c>
      <c r="E99" s="903" t="s">
        <v>360</v>
      </c>
      <c r="F99" s="903" t="s">
        <v>2522</v>
      </c>
      <c r="G99" s="902">
        <v>55792000</v>
      </c>
    </row>
    <row r="100" spans="1:7">
      <c r="A100" s="903" t="s">
        <v>2479</v>
      </c>
      <c r="B100" s="903" t="s">
        <v>939</v>
      </c>
      <c r="C100" s="903" t="s">
        <v>200</v>
      </c>
      <c r="D100" s="903" t="s">
        <v>1413</v>
      </c>
      <c r="E100" s="1419" t="s">
        <v>312</v>
      </c>
      <c r="F100" s="1420"/>
      <c r="G100" s="902">
        <v>306277000</v>
      </c>
    </row>
    <row r="101" spans="1:7">
      <c r="A101" s="903" t="s">
        <v>2479</v>
      </c>
      <c r="B101" s="903" t="s">
        <v>939</v>
      </c>
      <c r="C101" s="903" t="s">
        <v>200</v>
      </c>
      <c r="D101" s="903" t="s">
        <v>1413</v>
      </c>
      <c r="E101" s="903" t="s">
        <v>312</v>
      </c>
      <c r="F101" s="903" t="s">
        <v>361</v>
      </c>
      <c r="G101" s="902">
        <v>306277000</v>
      </c>
    </row>
    <row r="102" spans="1:7">
      <c r="A102" s="903" t="s">
        <v>2479</v>
      </c>
      <c r="B102" s="903" t="s">
        <v>939</v>
      </c>
      <c r="C102" s="903" t="s">
        <v>200</v>
      </c>
      <c r="D102" s="1419" t="s">
        <v>1528</v>
      </c>
      <c r="E102" s="1420"/>
      <c r="F102" s="1420"/>
      <c r="G102" s="902">
        <v>50000000</v>
      </c>
    </row>
    <row r="103" spans="1:7">
      <c r="A103" s="903" t="s">
        <v>2479</v>
      </c>
      <c r="B103" s="903" t="s">
        <v>939</v>
      </c>
      <c r="C103" s="903" t="s">
        <v>200</v>
      </c>
      <c r="D103" s="903" t="s">
        <v>1528</v>
      </c>
      <c r="E103" s="1419" t="s">
        <v>122</v>
      </c>
      <c r="F103" s="1420"/>
      <c r="G103" s="902">
        <v>50000000</v>
      </c>
    </row>
    <row r="104" spans="1:7">
      <c r="A104" s="903" t="s">
        <v>2479</v>
      </c>
      <c r="B104" s="903" t="s">
        <v>939</v>
      </c>
      <c r="C104" s="903" t="s">
        <v>200</v>
      </c>
      <c r="D104" s="903" t="s">
        <v>1528</v>
      </c>
      <c r="E104" s="903" t="s">
        <v>122</v>
      </c>
      <c r="F104" s="903" t="s">
        <v>126</v>
      </c>
      <c r="G104" s="902">
        <v>50000000</v>
      </c>
    </row>
    <row r="105" spans="1:7">
      <c r="A105" s="903" t="s">
        <v>2479</v>
      </c>
      <c r="B105" s="903" t="s">
        <v>939</v>
      </c>
      <c r="C105" s="1419" t="s">
        <v>918</v>
      </c>
      <c r="D105" s="1420"/>
      <c r="E105" s="1420"/>
      <c r="F105" s="1420"/>
      <c r="G105" s="902">
        <v>300000000</v>
      </c>
    </row>
    <row r="106" spans="1:7">
      <c r="A106" s="903" t="s">
        <v>2479</v>
      </c>
      <c r="B106" s="903" t="s">
        <v>939</v>
      </c>
      <c r="C106" s="903" t="s">
        <v>918</v>
      </c>
      <c r="D106" s="1419" t="s">
        <v>928</v>
      </c>
      <c r="E106" s="1420"/>
      <c r="F106" s="1420"/>
      <c r="G106" s="902">
        <v>300000000</v>
      </c>
    </row>
    <row r="107" spans="1:7">
      <c r="A107" s="903" t="s">
        <v>2479</v>
      </c>
      <c r="B107" s="903" t="s">
        <v>939</v>
      </c>
      <c r="C107" s="903" t="s">
        <v>918</v>
      </c>
      <c r="D107" s="903" t="s">
        <v>928</v>
      </c>
      <c r="E107" s="1419" t="s">
        <v>404</v>
      </c>
      <c r="F107" s="1420"/>
      <c r="G107" s="902">
        <v>227850000</v>
      </c>
    </row>
    <row r="108" spans="1:7">
      <c r="A108" s="903" t="s">
        <v>2479</v>
      </c>
      <c r="B108" s="903" t="s">
        <v>939</v>
      </c>
      <c r="C108" s="903" t="s">
        <v>918</v>
      </c>
      <c r="D108" s="903" t="s">
        <v>928</v>
      </c>
      <c r="E108" s="903" t="s">
        <v>404</v>
      </c>
      <c r="F108" s="903" t="s">
        <v>400</v>
      </c>
      <c r="G108" s="902">
        <v>227850000</v>
      </c>
    </row>
    <row r="109" spans="1:7">
      <c r="A109" s="903" t="s">
        <v>2479</v>
      </c>
      <c r="B109" s="903" t="s">
        <v>939</v>
      </c>
      <c r="C109" s="903" t="s">
        <v>918</v>
      </c>
      <c r="D109" s="903" t="s">
        <v>928</v>
      </c>
      <c r="E109" s="1419" t="s">
        <v>1471</v>
      </c>
      <c r="F109" s="1420"/>
      <c r="G109" s="902">
        <v>72150000</v>
      </c>
    </row>
    <row r="110" spans="1:7">
      <c r="A110" s="903" t="s">
        <v>2479</v>
      </c>
      <c r="B110" s="903" t="s">
        <v>939</v>
      </c>
      <c r="C110" s="903" t="s">
        <v>918</v>
      </c>
      <c r="D110" s="903" t="s">
        <v>928</v>
      </c>
      <c r="E110" s="903" t="s">
        <v>1471</v>
      </c>
      <c r="F110" s="903" t="s">
        <v>1512</v>
      </c>
      <c r="G110" s="902">
        <v>72150000</v>
      </c>
    </row>
    <row r="111" spans="1:7">
      <c r="A111" s="903" t="s">
        <v>2479</v>
      </c>
      <c r="B111" s="1419" t="s">
        <v>938</v>
      </c>
      <c r="C111" s="1420"/>
      <c r="D111" s="1420"/>
      <c r="E111" s="1420"/>
      <c r="F111" s="1420"/>
      <c r="G111" s="902">
        <v>48143674000</v>
      </c>
    </row>
    <row r="112" spans="1:7">
      <c r="A112" s="903" t="s">
        <v>2479</v>
      </c>
      <c r="B112" s="903" t="s">
        <v>938</v>
      </c>
      <c r="C112" s="1419" t="s">
        <v>191</v>
      </c>
      <c r="D112" s="1420"/>
      <c r="E112" s="1420"/>
      <c r="F112" s="1420"/>
      <c r="G112" s="902">
        <v>3000000000</v>
      </c>
    </row>
    <row r="113" spans="1:7">
      <c r="A113" s="903" t="s">
        <v>2479</v>
      </c>
      <c r="B113" s="903" t="s">
        <v>938</v>
      </c>
      <c r="C113" s="903" t="s">
        <v>191</v>
      </c>
      <c r="D113" s="1419" t="s">
        <v>1447</v>
      </c>
      <c r="E113" s="1420"/>
      <c r="F113" s="1420"/>
      <c r="G113" s="902">
        <v>3000000000</v>
      </c>
    </row>
    <row r="114" spans="1:7">
      <c r="A114" s="903" t="s">
        <v>2479</v>
      </c>
      <c r="B114" s="903" t="s">
        <v>938</v>
      </c>
      <c r="C114" s="903" t="s">
        <v>191</v>
      </c>
      <c r="D114" s="903" t="s">
        <v>1447</v>
      </c>
      <c r="E114" s="1419" t="s">
        <v>160</v>
      </c>
      <c r="F114" s="1420"/>
      <c r="G114" s="902">
        <v>1834250311</v>
      </c>
    </row>
    <row r="115" spans="1:7">
      <c r="A115" s="903" t="s">
        <v>2479</v>
      </c>
      <c r="B115" s="903" t="s">
        <v>938</v>
      </c>
      <c r="C115" s="903" t="s">
        <v>191</v>
      </c>
      <c r="D115" s="903" t="s">
        <v>1447</v>
      </c>
      <c r="E115" s="903" t="s">
        <v>160</v>
      </c>
      <c r="F115" s="903" t="s">
        <v>162</v>
      </c>
      <c r="G115" s="902">
        <v>1834250311</v>
      </c>
    </row>
    <row r="116" spans="1:7">
      <c r="A116" s="903" t="s">
        <v>2479</v>
      </c>
      <c r="B116" s="903" t="s">
        <v>938</v>
      </c>
      <c r="C116" s="903" t="s">
        <v>191</v>
      </c>
      <c r="D116" s="903" t="s">
        <v>1447</v>
      </c>
      <c r="E116" s="1419" t="s">
        <v>13</v>
      </c>
      <c r="F116" s="1420"/>
      <c r="G116" s="902">
        <v>253018112</v>
      </c>
    </row>
    <row r="117" spans="1:7">
      <c r="A117" s="903" t="s">
        <v>2479</v>
      </c>
      <c r="B117" s="903" t="s">
        <v>938</v>
      </c>
      <c r="C117" s="903" t="s">
        <v>191</v>
      </c>
      <c r="D117" s="903" t="s">
        <v>1447</v>
      </c>
      <c r="E117" s="903" t="s">
        <v>13</v>
      </c>
      <c r="F117" s="903" t="s">
        <v>15</v>
      </c>
      <c r="G117" s="902">
        <v>184800000</v>
      </c>
    </row>
    <row r="118" spans="1:7">
      <c r="A118" s="903" t="s">
        <v>2479</v>
      </c>
      <c r="B118" s="903" t="s">
        <v>938</v>
      </c>
      <c r="C118" s="903" t="s">
        <v>191</v>
      </c>
      <c r="D118" s="903" t="s">
        <v>1447</v>
      </c>
      <c r="E118" s="903" t="s">
        <v>13</v>
      </c>
      <c r="F118" s="903" t="s">
        <v>822</v>
      </c>
      <c r="G118" s="902">
        <v>11381112</v>
      </c>
    </row>
    <row r="119" spans="1:7">
      <c r="A119" s="903" t="s">
        <v>2479</v>
      </c>
      <c r="B119" s="903" t="s">
        <v>938</v>
      </c>
      <c r="C119" s="903" t="s">
        <v>191</v>
      </c>
      <c r="D119" s="903" t="s">
        <v>1447</v>
      </c>
      <c r="E119" s="903" t="s">
        <v>13</v>
      </c>
      <c r="F119" s="903" t="s">
        <v>2523</v>
      </c>
      <c r="G119" s="902">
        <v>56837000</v>
      </c>
    </row>
    <row r="120" spans="1:7">
      <c r="A120" s="903" t="s">
        <v>2479</v>
      </c>
      <c r="B120" s="903" t="s">
        <v>938</v>
      </c>
      <c r="C120" s="903" t="s">
        <v>191</v>
      </c>
      <c r="D120" s="903" t="s">
        <v>1447</v>
      </c>
      <c r="E120" s="1419" t="s">
        <v>16</v>
      </c>
      <c r="F120" s="1420"/>
      <c r="G120" s="902">
        <v>912731577</v>
      </c>
    </row>
    <row r="121" spans="1:7">
      <c r="A121" s="903" t="s">
        <v>2479</v>
      </c>
      <c r="B121" s="903" t="s">
        <v>938</v>
      </c>
      <c r="C121" s="903" t="s">
        <v>191</v>
      </c>
      <c r="D121" s="903" t="s">
        <v>1447</v>
      </c>
      <c r="E121" s="903" t="s">
        <v>16</v>
      </c>
      <c r="F121" s="903" t="s">
        <v>17</v>
      </c>
      <c r="G121" s="902">
        <v>73822801</v>
      </c>
    </row>
    <row r="122" spans="1:7">
      <c r="A122" s="903" t="s">
        <v>2479</v>
      </c>
      <c r="B122" s="903" t="s">
        <v>938</v>
      </c>
      <c r="C122" s="903" t="s">
        <v>191</v>
      </c>
      <c r="D122" s="903" t="s">
        <v>1447</v>
      </c>
      <c r="E122" s="903" t="s">
        <v>16</v>
      </c>
      <c r="F122" s="903" t="s">
        <v>19</v>
      </c>
      <c r="G122" s="902">
        <v>838908776</v>
      </c>
    </row>
    <row r="123" spans="1:7">
      <c r="A123" s="903" t="s">
        <v>2479</v>
      </c>
      <c r="B123" s="903" t="s">
        <v>938</v>
      </c>
      <c r="C123" s="1419" t="s">
        <v>170</v>
      </c>
      <c r="D123" s="1420"/>
      <c r="E123" s="1420"/>
      <c r="F123" s="1420"/>
      <c r="G123" s="902">
        <v>6743700000</v>
      </c>
    </row>
    <row r="124" spans="1:7">
      <c r="A124" s="903" t="s">
        <v>2479</v>
      </c>
      <c r="B124" s="903" t="s">
        <v>938</v>
      </c>
      <c r="C124" s="903" t="s">
        <v>170</v>
      </c>
      <c r="D124" s="1419" t="s">
        <v>1490</v>
      </c>
      <c r="E124" s="1420"/>
      <c r="F124" s="1420"/>
      <c r="G124" s="902">
        <v>3434700000</v>
      </c>
    </row>
    <row r="125" spans="1:7">
      <c r="A125" s="903" t="s">
        <v>2479</v>
      </c>
      <c r="B125" s="903" t="s">
        <v>938</v>
      </c>
      <c r="C125" s="903" t="s">
        <v>170</v>
      </c>
      <c r="D125" s="903" t="s">
        <v>1490</v>
      </c>
      <c r="E125" s="1419" t="s">
        <v>16</v>
      </c>
      <c r="F125" s="1420"/>
      <c r="G125" s="902">
        <v>3434700000</v>
      </c>
    </row>
    <row r="126" spans="1:7">
      <c r="A126" s="903" t="s">
        <v>2479</v>
      </c>
      <c r="B126" s="903" t="s">
        <v>938</v>
      </c>
      <c r="C126" s="903" t="s">
        <v>170</v>
      </c>
      <c r="D126" s="903" t="s">
        <v>1490</v>
      </c>
      <c r="E126" s="903" t="s">
        <v>16</v>
      </c>
      <c r="F126" s="903" t="s">
        <v>17</v>
      </c>
      <c r="G126" s="902">
        <v>1951254000</v>
      </c>
    </row>
    <row r="127" spans="1:7">
      <c r="A127" s="903" t="s">
        <v>2479</v>
      </c>
      <c r="B127" s="903" t="s">
        <v>938</v>
      </c>
      <c r="C127" s="903" t="s">
        <v>170</v>
      </c>
      <c r="D127" s="903" t="s">
        <v>1490</v>
      </c>
      <c r="E127" s="903" t="s">
        <v>16</v>
      </c>
      <c r="F127" s="903" t="s">
        <v>19</v>
      </c>
      <c r="G127" s="902">
        <v>1483446000</v>
      </c>
    </row>
    <row r="128" spans="1:7">
      <c r="A128" s="903" t="s">
        <v>2479</v>
      </c>
      <c r="B128" s="903" t="s">
        <v>938</v>
      </c>
      <c r="C128" s="903" t="s">
        <v>170</v>
      </c>
      <c r="D128" s="1419" t="s">
        <v>1448</v>
      </c>
      <c r="E128" s="1420"/>
      <c r="F128" s="1420"/>
      <c r="G128" s="902">
        <v>3309000000</v>
      </c>
    </row>
    <row r="129" spans="1:7">
      <c r="A129" s="903" t="s">
        <v>2479</v>
      </c>
      <c r="B129" s="903" t="s">
        <v>938</v>
      </c>
      <c r="C129" s="903" t="s">
        <v>170</v>
      </c>
      <c r="D129" s="903" t="s">
        <v>1448</v>
      </c>
      <c r="E129" s="1419" t="s">
        <v>87</v>
      </c>
      <c r="F129" s="1420"/>
      <c r="G129" s="902">
        <v>1034710007</v>
      </c>
    </row>
    <row r="130" spans="1:7">
      <c r="A130" s="903" t="s">
        <v>2479</v>
      </c>
      <c r="B130" s="903" t="s">
        <v>938</v>
      </c>
      <c r="C130" s="903" t="s">
        <v>170</v>
      </c>
      <c r="D130" s="903" t="s">
        <v>1448</v>
      </c>
      <c r="E130" s="903" t="s">
        <v>87</v>
      </c>
      <c r="F130" s="903" t="s">
        <v>88</v>
      </c>
      <c r="G130" s="902">
        <v>1034710007</v>
      </c>
    </row>
    <row r="131" spans="1:7">
      <c r="A131" s="903" t="s">
        <v>2479</v>
      </c>
      <c r="B131" s="903" t="s">
        <v>938</v>
      </c>
      <c r="C131" s="903" t="s">
        <v>170</v>
      </c>
      <c r="D131" s="903" t="s">
        <v>1448</v>
      </c>
      <c r="E131" s="1419" t="s">
        <v>128</v>
      </c>
      <c r="F131" s="1420"/>
      <c r="G131" s="902">
        <v>55178301</v>
      </c>
    </row>
    <row r="132" spans="1:7">
      <c r="A132" s="903" t="s">
        <v>2479</v>
      </c>
      <c r="B132" s="903" t="s">
        <v>938</v>
      </c>
      <c r="C132" s="903" t="s">
        <v>170</v>
      </c>
      <c r="D132" s="903" t="s">
        <v>1448</v>
      </c>
      <c r="E132" s="903" t="s">
        <v>128</v>
      </c>
      <c r="F132" s="903" t="s">
        <v>519</v>
      </c>
      <c r="G132" s="902">
        <v>55178301</v>
      </c>
    </row>
    <row r="133" spans="1:7">
      <c r="A133" s="903" t="s">
        <v>2479</v>
      </c>
      <c r="B133" s="903" t="s">
        <v>938</v>
      </c>
      <c r="C133" s="903" t="s">
        <v>170</v>
      </c>
      <c r="D133" s="903" t="s">
        <v>1448</v>
      </c>
      <c r="E133" s="1419" t="s">
        <v>90</v>
      </c>
      <c r="F133" s="1420"/>
      <c r="G133" s="902">
        <v>158922669</v>
      </c>
    </row>
    <row r="134" spans="1:7">
      <c r="A134" s="903" t="s">
        <v>2479</v>
      </c>
      <c r="B134" s="903" t="s">
        <v>938</v>
      </c>
      <c r="C134" s="903" t="s">
        <v>170</v>
      </c>
      <c r="D134" s="903" t="s">
        <v>1448</v>
      </c>
      <c r="E134" s="903" t="s">
        <v>90</v>
      </c>
      <c r="F134" s="903" t="s">
        <v>135</v>
      </c>
      <c r="G134" s="902">
        <v>37847680</v>
      </c>
    </row>
    <row r="135" spans="1:7">
      <c r="A135" s="903" t="s">
        <v>2479</v>
      </c>
      <c r="B135" s="903" t="s">
        <v>938</v>
      </c>
      <c r="C135" s="903" t="s">
        <v>170</v>
      </c>
      <c r="D135" s="903" t="s">
        <v>1448</v>
      </c>
      <c r="E135" s="903" t="s">
        <v>90</v>
      </c>
      <c r="F135" s="903" t="s">
        <v>763</v>
      </c>
      <c r="G135" s="902">
        <v>117498989</v>
      </c>
    </row>
    <row r="136" spans="1:7">
      <c r="A136" s="903" t="s">
        <v>2479</v>
      </c>
      <c r="B136" s="903" t="s">
        <v>938</v>
      </c>
      <c r="C136" s="903" t="s">
        <v>170</v>
      </c>
      <c r="D136" s="903" t="s">
        <v>1448</v>
      </c>
      <c r="E136" s="903" t="s">
        <v>90</v>
      </c>
      <c r="F136" s="903" t="s">
        <v>92</v>
      </c>
      <c r="G136" s="902">
        <v>3576000</v>
      </c>
    </row>
    <row r="137" spans="1:7">
      <c r="A137" s="903" t="s">
        <v>2479</v>
      </c>
      <c r="B137" s="903" t="s">
        <v>938</v>
      </c>
      <c r="C137" s="903" t="s">
        <v>170</v>
      </c>
      <c r="D137" s="903" t="s">
        <v>1448</v>
      </c>
      <c r="E137" s="1419" t="s">
        <v>377</v>
      </c>
      <c r="F137" s="1420"/>
      <c r="G137" s="902">
        <v>11473000</v>
      </c>
    </row>
    <row r="138" spans="1:7">
      <c r="A138" s="903" t="s">
        <v>2479</v>
      </c>
      <c r="B138" s="903" t="s">
        <v>938</v>
      </c>
      <c r="C138" s="903" t="s">
        <v>170</v>
      </c>
      <c r="D138" s="903" t="s">
        <v>1448</v>
      </c>
      <c r="E138" s="903" t="s">
        <v>377</v>
      </c>
      <c r="F138" s="903" t="s">
        <v>379</v>
      </c>
      <c r="G138" s="902">
        <v>11473000</v>
      </c>
    </row>
    <row r="139" spans="1:7">
      <c r="A139" s="903" t="s">
        <v>2479</v>
      </c>
      <c r="B139" s="903" t="s">
        <v>938</v>
      </c>
      <c r="C139" s="903" t="s">
        <v>170</v>
      </c>
      <c r="D139" s="903" t="s">
        <v>1448</v>
      </c>
      <c r="E139" s="1419" t="s">
        <v>93</v>
      </c>
      <c r="F139" s="1420"/>
      <c r="G139" s="902">
        <v>191160000</v>
      </c>
    </row>
    <row r="140" spans="1:7">
      <c r="A140" s="903" t="s">
        <v>2479</v>
      </c>
      <c r="B140" s="903" t="s">
        <v>938</v>
      </c>
      <c r="C140" s="903" t="s">
        <v>170</v>
      </c>
      <c r="D140" s="903" t="s">
        <v>1448</v>
      </c>
      <c r="E140" s="903" t="s">
        <v>93</v>
      </c>
      <c r="F140" s="903" t="s">
        <v>299</v>
      </c>
      <c r="G140" s="902">
        <v>1710000</v>
      </c>
    </row>
    <row r="141" spans="1:7">
      <c r="A141" s="903" t="s">
        <v>2479</v>
      </c>
      <c r="B141" s="903" t="s">
        <v>938</v>
      </c>
      <c r="C141" s="903" t="s">
        <v>170</v>
      </c>
      <c r="D141" s="903" t="s">
        <v>1448</v>
      </c>
      <c r="E141" s="903" t="s">
        <v>93</v>
      </c>
      <c r="F141" s="903" t="s">
        <v>391</v>
      </c>
      <c r="G141" s="902">
        <v>189450000</v>
      </c>
    </row>
    <row r="142" spans="1:7">
      <c r="A142" s="903" t="s">
        <v>2479</v>
      </c>
      <c r="B142" s="903" t="s">
        <v>938</v>
      </c>
      <c r="C142" s="903" t="s">
        <v>170</v>
      </c>
      <c r="D142" s="903" t="s">
        <v>1448</v>
      </c>
      <c r="E142" s="1419" t="s">
        <v>94</v>
      </c>
      <c r="F142" s="1420"/>
      <c r="G142" s="902">
        <v>260131518</v>
      </c>
    </row>
    <row r="143" spans="1:7">
      <c r="A143" s="903" t="s">
        <v>2479</v>
      </c>
      <c r="B143" s="903" t="s">
        <v>938</v>
      </c>
      <c r="C143" s="903" t="s">
        <v>170</v>
      </c>
      <c r="D143" s="903" t="s">
        <v>1448</v>
      </c>
      <c r="E143" s="903" t="s">
        <v>94</v>
      </c>
      <c r="F143" s="903" t="s">
        <v>95</v>
      </c>
      <c r="G143" s="902">
        <v>193839467</v>
      </c>
    </row>
    <row r="144" spans="1:7">
      <c r="A144" s="903" t="s">
        <v>2479</v>
      </c>
      <c r="B144" s="903" t="s">
        <v>938</v>
      </c>
      <c r="C144" s="903" t="s">
        <v>170</v>
      </c>
      <c r="D144" s="903" t="s">
        <v>1448</v>
      </c>
      <c r="E144" s="903" t="s">
        <v>94</v>
      </c>
      <c r="F144" s="903" t="s">
        <v>96</v>
      </c>
      <c r="G144" s="902">
        <v>33641967</v>
      </c>
    </row>
    <row r="145" spans="1:7">
      <c r="A145" s="903" t="s">
        <v>2479</v>
      </c>
      <c r="B145" s="903" t="s">
        <v>938</v>
      </c>
      <c r="C145" s="903" t="s">
        <v>170</v>
      </c>
      <c r="D145" s="903" t="s">
        <v>1448</v>
      </c>
      <c r="E145" s="903" t="s">
        <v>94</v>
      </c>
      <c r="F145" s="903" t="s">
        <v>97</v>
      </c>
      <c r="G145" s="902">
        <v>22408310</v>
      </c>
    </row>
    <row r="146" spans="1:7">
      <c r="A146" s="903" t="s">
        <v>2479</v>
      </c>
      <c r="B146" s="903" t="s">
        <v>938</v>
      </c>
      <c r="C146" s="903" t="s">
        <v>170</v>
      </c>
      <c r="D146" s="903" t="s">
        <v>1448</v>
      </c>
      <c r="E146" s="903" t="s">
        <v>94</v>
      </c>
      <c r="F146" s="903" t="s">
        <v>0</v>
      </c>
      <c r="G146" s="902">
        <v>10241774</v>
      </c>
    </row>
    <row r="147" spans="1:7">
      <c r="A147" s="903" t="s">
        <v>2479</v>
      </c>
      <c r="B147" s="903" t="s">
        <v>938</v>
      </c>
      <c r="C147" s="903" t="s">
        <v>170</v>
      </c>
      <c r="D147" s="903" t="s">
        <v>1448</v>
      </c>
      <c r="E147" s="1419" t="s">
        <v>98</v>
      </c>
      <c r="F147" s="1420"/>
      <c r="G147" s="902">
        <v>61447542</v>
      </c>
    </row>
    <row r="148" spans="1:7">
      <c r="A148" s="903" t="s">
        <v>2479</v>
      </c>
      <c r="B148" s="903" t="s">
        <v>938</v>
      </c>
      <c r="C148" s="903" t="s">
        <v>170</v>
      </c>
      <c r="D148" s="903" t="s">
        <v>1448</v>
      </c>
      <c r="E148" s="903" t="s">
        <v>98</v>
      </c>
      <c r="F148" s="903" t="s">
        <v>757</v>
      </c>
      <c r="G148" s="902">
        <v>61447542</v>
      </c>
    </row>
    <row r="149" spans="1:7">
      <c r="A149" s="903" t="s">
        <v>2479</v>
      </c>
      <c r="B149" s="903" t="s">
        <v>938</v>
      </c>
      <c r="C149" s="903" t="s">
        <v>170</v>
      </c>
      <c r="D149" s="903" t="s">
        <v>1448</v>
      </c>
      <c r="E149" s="1419" t="s">
        <v>100</v>
      </c>
      <c r="F149" s="1420"/>
      <c r="G149" s="902">
        <v>4589952</v>
      </c>
    </row>
    <row r="150" spans="1:7">
      <c r="A150" s="903" t="s">
        <v>2479</v>
      </c>
      <c r="B150" s="903" t="s">
        <v>938</v>
      </c>
      <c r="C150" s="903" t="s">
        <v>170</v>
      </c>
      <c r="D150" s="903" t="s">
        <v>1448</v>
      </c>
      <c r="E150" s="903" t="s">
        <v>100</v>
      </c>
      <c r="F150" s="903" t="s">
        <v>139</v>
      </c>
      <c r="G150" s="902">
        <v>2789952</v>
      </c>
    </row>
    <row r="151" spans="1:7">
      <c r="A151" s="903" t="s">
        <v>2479</v>
      </c>
      <c r="B151" s="903" t="s">
        <v>938</v>
      </c>
      <c r="C151" s="903" t="s">
        <v>170</v>
      </c>
      <c r="D151" s="903" t="s">
        <v>1448</v>
      </c>
      <c r="E151" s="903" t="s">
        <v>100</v>
      </c>
      <c r="F151" s="903" t="s">
        <v>140</v>
      </c>
      <c r="G151" s="902">
        <v>1800000</v>
      </c>
    </row>
    <row r="152" spans="1:7">
      <c r="A152" s="903" t="s">
        <v>2479</v>
      </c>
      <c r="B152" s="903" t="s">
        <v>938</v>
      </c>
      <c r="C152" s="903" t="s">
        <v>170</v>
      </c>
      <c r="D152" s="903" t="s">
        <v>1448</v>
      </c>
      <c r="E152" s="1419" t="s">
        <v>103</v>
      </c>
      <c r="F152" s="1420"/>
      <c r="G152" s="902">
        <v>46932747</v>
      </c>
    </row>
    <row r="153" spans="1:7">
      <c r="A153" s="903" t="s">
        <v>2479</v>
      </c>
      <c r="B153" s="903" t="s">
        <v>938</v>
      </c>
      <c r="C153" s="903" t="s">
        <v>170</v>
      </c>
      <c r="D153" s="903" t="s">
        <v>1448</v>
      </c>
      <c r="E153" s="903" t="s">
        <v>103</v>
      </c>
      <c r="F153" s="903" t="s">
        <v>104</v>
      </c>
      <c r="G153" s="902">
        <v>27542747</v>
      </c>
    </row>
    <row r="154" spans="1:7">
      <c r="A154" s="903" t="s">
        <v>2479</v>
      </c>
      <c r="B154" s="903" t="s">
        <v>938</v>
      </c>
      <c r="C154" s="903" t="s">
        <v>170</v>
      </c>
      <c r="D154" s="903" t="s">
        <v>1448</v>
      </c>
      <c r="E154" s="903" t="s">
        <v>103</v>
      </c>
      <c r="F154" s="903" t="s">
        <v>132</v>
      </c>
      <c r="G154" s="902">
        <v>4900000</v>
      </c>
    </row>
    <row r="155" spans="1:7">
      <c r="A155" s="903" t="s">
        <v>2479</v>
      </c>
      <c r="B155" s="903" t="s">
        <v>938</v>
      </c>
      <c r="C155" s="903" t="s">
        <v>170</v>
      </c>
      <c r="D155" s="903" t="s">
        <v>1448</v>
      </c>
      <c r="E155" s="903" t="s">
        <v>103</v>
      </c>
      <c r="F155" s="903" t="s">
        <v>2</v>
      </c>
      <c r="G155" s="902">
        <v>14050000</v>
      </c>
    </row>
    <row r="156" spans="1:7">
      <c r="A156" s="903" t="s">
        <v>2479</v>
      </c>
      <c r="B156" s="903" t="s">
        <v>938</v>
      </c>
      <c r="C156" s="903" t="s">
        <v>170</v>
      </c>
      <c r="D156" s="903" t="s">
        <v>1448</v>
      </c>
      <c r="E156" s="903" t="s">
        <v>103</v>
      </c>
      <c r="F156" s="903" t="s">
        <v>106</v>
      </c>
      <c r="G156" s="902">
        <v>440000</v>
      </c>
    </row>
    <row r="157" spans="1:7">
      <c r="A157" s="903" t="s">
        <v>2479</v>
      </c>
      <c r="B157" s="903" t="s">
        <v>938</v>
      </c>
      <c r="C157" s="903" t="s">
        <v>170</v>
      </c>
      <c r="D157" s="903" t="s">
        <v>1448</v>
      </c>
      <c r="E157" s="1419" t="s">
        <v>108</v>
      </c>
      <c r="F157" s="1420"/>
      <c r="G157" s="902">
        <v>147092564</v>
      </c>
    </row>
    <row r="158" spans="1:7">
      <c r="A158" s="903" t="s">
        <v>2479</v>
      </c>
      <c r="B158" s="903" t="s">
        <v>938</v>
      </c>
      <c r="C158" s="903" t="s">
        <v>170</v>
      </c>
      <c r="D158" s="903" t="s">
        <v>1448</v>
      </c>
      <c r="E158" s="903" t="s">
        <v>108</v>
      </c>
      <c r="F158" s="903" t="s">
        <v>111</v>
      </c>
      <c r="G158" s="902">
        <v>45627395</v>
      </c>
    </row>
    <row r="159" spans="1:7">
      <c r="A159" s="903" t="s">
        <v>2479</v>
      </c>
      <c r="B159" s="903" t="s">
        <v>938</v>
      </c>
      <c r="C159" s="903" t="s">
        <v>170</v>
      </c>
      <c r="D159" s="903" t="s">
        <v>1448</v>
      </c>
      <c r="E159" s="903" t="s">
        <v>108</v>
      </c>
      <c r="F159" s="903" t="s">
        <v>862</v>
      </c>
      <c r="G159" s="902">
        <v>98215169</v>
      </c>
    </row>
    <row r="160" spans="1:7">
      <c r="A160" s="903" t="s">
        <v>2479</v>
      </c>
      <c r="B160" s="903" t="s">
        <v>938</v>
      </c>
      <c r="C160" s="903" t="s">
        <v>170</v>
      </c>
      <c r="D160" s="903" t="s">
        <v>1448</v>
      </c>
      <c r="E160" s="903" t="s">
        <v>108</v>
      </c>
      <c r="F160" s="903" t="s">
        <v>868</v>
      </c>
      <c r="G160" s="902">
        <v>350000</v>
      </c>
    </row>
    <row r="161" spans="1:7">
      <c r="A161" s="903" t="s">
        <v>2479</v>
      </c>
      <c r="B161" s="903" t="s">
        <v>938</v>
      </c>
      <c r="C161" s="903" t="s">
        <v>170</v>
      </c>
      <c r="D161" s="903" t="s">
        <v>1448</v>
      </c>
      <c r="E161" s="903" t="s">
        <v>108</v>
      </c>
      <c r="F161" s="903" t="s">
        <v>141</v>
      </c>
      <c r="G161" s="902">
        <v>2900000</v>
      </c>
    </row>
    <row r="162" spans="1:7">
      <c r="A162" s="903" t="s">
        <v>2479</v>
      </c>
      <c r="B162" s="903" t="s">
        <v>938</v>
      </c>
      <c r="C162" s="903" t="s">
        <v>170</v>
      </c>
      <c r="D162" s="903" t="s">
        <v>1448</v>
      </c>
      <c r="E162" s="1419" t="s">
        <v>143</v>
      </c>
      <c r="F162" s="1420"/>
      <c r="G162" s="902">
        <v>2540000</v>
      </c>
    </row>
    <row r="163" spans="1:7">
      <c r="A163" s="903" t="s">
        <v>2479</v>
      </c>
      <c r="B163" s="903" t="s">
        <v>938</v>
      </c>
      <c r="C163" s="903" t="s">
        <v>170</v>
      </c>
      <c r="D163" s="903" t="s">
        <v>1448</v>
      </c>
      <c r="E163" s="903" t="s">
        <v>143</v>
      </c>
      <c r="F163" s="903" t="s">
        <v>489</v>
      </c>
      <c r="G163" s="902">
        <v>2540000</v>
      </c>
    </row>
    <row r="164" spans="1:7">
      <c r="A164" s="903" t="s">
        <v>2479</v>
      </c>
      <c r="B164" s="903" t="s">
        <v>938</v>
      </c>
      <c r="C164" s="903" t="s">
        <v>170</v>
      </c>
      <c r="D164" s="903" t="s">
        <v>1448</v>
      </c>
      <c r="E164" s="1419" t="s">
        <v>113</v>
      </c>
      <c r="F164" s="1420"/>
      <c r="G164" s="902">
        <v>66300000</v>
      </c>
    </row>
    <row r="165" spans="1:7">
      <c r="A165" s="903" t="s">
        <v>2479</v>
      </c>
      <c r="B165" s="903" t="s">
        <v>938</v>
      </c>
      <c r="C165" s="903" t="s">
        <v>170</v>
      </c>
      <c r="D165" s="903" t="s">
        <v>1448</v>
      </c>
      <c r="E165" s="903" t="s">
        <v>113</v>
      </c>
      <c r="F165" s="903" t="s">
        <v>490</v>
      </c>
      <c r="G165" s="902">
        <v>8400000</v>
      </c>
    </row>
    <row r="166" spans="1:7">
      <c r="A166" s="903" t="s">
        <v>2479</v>
      </c>
      <c r="B166" s="903" t="s">
        <v>938</v>
      </c>
      <c r="C166" s="903" t="s">
        <v>170</v>
      </c>
      <c r="D166" s="903" t="s">
        <v>1448</v>
      </c>
      <c r="E166" s="903" t="s">
        <v>113</v>
      </c>
      <c r="F166" s="903" t="s">
        <v>117</v>
      </c>
      <c r="G166" s="902">
        <v>57900000</v>
      </c>
    </row>
    <row r="167" spans="1:7">
      <c r="A167" s="903" t="s">
        <v>2479</v>
      </c>
      <c r="B167" s="903" t="s">
        <v>938</v>
      </c>
      <c r="C167" s="903" t="s">
        <v>170</v>
      </c>
      <c r="D167" s="903" t="s">
        <v>1448</v>
      </c>
      <c r="E167" s="1419" t="s">
        <v>492</v>
      </c>
      <c r="F167" s="1420"/>
      <c r="G167" s="902">
        <v>12000000</v>
      </c>
    </row>
    <row r="168" spans="1:7">
      <c r="A168" s="903" t="s">
        <v>2479</v>
      </c>
      <c r="B168" s="903" t="s">
        <v>938</v>
      </c>
      <c r="C168" s="903" t="s">
        <v>170</v>
      </c>
      <c r="D168" s="903" t="s">
        <v>1448</v>
      </c>
      <c r="E168" s="903" t="s">
        <v>492</v>
      </c>
      <c r="F168" s="903" t="s">
        <v>219</v>
      </c>
      <c r="G168" s="902">
        <v>12000000</v>
      </c>
    </row>
    <row r="169" spans="1:7">
      <c r="A169" s="903" t="s">
        <v>2479</v>
      </c>
      <c r="B169" s="903" t="s">
        <v>938</v>
      </c>
      <c r="C169" s="903" t="s">
        <v>170</v>
      </c>
      <c r="D169" s="903" t="s">
        <v>1448</v>
      </c>
      <c r="E169" s="1419" t="s">
        <v>498</v>
      </c>
      <c r="F169" s="1420"/>
      <c r="G169" s="902">
        <v>173567000</v>
      </c>
    </row>
    <row r="170" spans="1:7">
      <c r="A170" s="903" t="s">
        <v>2479</v>
      </c>
      <c r="B170" s="903" t="s">
        <v>938</v>
      </c>
      <c r="C170" s="903" t="s">
        <v>170</v>
      </c>
      <c r="D170" s="903" t="s">
        <v>1448</v>
      </c>
      <c r="E170" s="903" t="s">
        <v>498</v>
      </c>
      <c r="F170" s="903" t="s">
        <v>499</v>
      </c>
      <c r="G170" s="902">
        <v>1700000</v>
      </c>
    </row>
    <row r="171" spans="1:7">
      <c r="A171" s="903" t="s">
        <v>2479</v>
      </c>
      <c r="B171" s="903" t="s">
        <v>938</v>
      </c>
      <c r="C171" s="903" t="s">
        <v>170</v>
      </c>
      <c r="D171" s="903" t="s">
        <v>1448</v>
      </c>
      <c r="E171" s="903" t="s">
        <v>498</v>
      </c>
      <c r="F171" s="903" t="s">
        <v>284</v>
      </c>
      <c r="G171" s="902">
        <v>117572000</v>
      </c>
    </row>
    <row r="172" spans="1:7">
      <c r="A172" s="903" t="s">
        <v>2479</v>
      </c>
      <c r="B172" s="903" t="s">
        <v>938</v>
      </c>
      <c r="C172" s="903" t="s">
        <v>170</v>
      </c>
      <c r="D172" s="903" t="s">
        <v>1448</v>
      </c>
      <c r="E172" s="903" t="s">
        <v>498</v>
      </c>
      <c r="F172" s="903" t="s">
        <v>370</v>
      </c>
      <c r="G172" s="902">
        <v>47474000</v>
      </c>
    </row>
    <row r="173" spans="1:7">
      <c r="A173" s="903" t="s">
        <v>2479</v>
      </c>
      <c r="B173" s="903" t="s">
        <v>938</v>
      </c>
      <c r="C173" s="903" t="s">
        <v>170</v>
      </c>
      <c r="D173" s="903" t="s">
        <v>1448</v>
      </c>
      <c r="E173" s="903" t="s">
        <v>498</v>
      </c>
      <c r="F173" s="903" t="s">
        <v>4</v>
      </c>
      <c r="G173" s="902">
        <v>6821000</v>
      </c>
    </row>
    <row r="174" spans="1:7">
      <c r="A174" s="903" t="s">
        <v>2479</v>
      </c>
      <c r="B174" s="903" t="s">
        <v>938</v>
      </c>
      <c r="C174" s="903" t="s">
        <v>170</v>
      </c>
      <c r="D174" s="903" t="s">
        <v>1448</v>
      </c>
      <c r="E174" s="1419" t="s">
        <v>1429</v>
      </c>
      <c r="F174" s="1420"/>
      <c r="G174" s="902">
        <v>44990000</v>
      </c>
    </row>
    <row r="175" spans="1:7">
      <c r="A175" s="903" t="s">
        <v>2479</v>
      </c>
      <c r="B175" s="903" t="s">
        <v>938</v>
      </c>
      <c r="C175" s="903" t="s">
        <v>170</v>
      </c>
      <c r="D175" s="903" t="s">
        <v>1448</v>
      </c>
      <c r="E175" s="903" t="s">
        <v>1429</v>
      </c>
      <c r="F175" s="903" t="s">
        <v>1431</v>
      </c>
      <c r="G175" s="902">
        <v>32800000</v>
      </c>
    </row>
    <row r="176" spans="1:7">
      <c r="A176" s="903" t="s">
        <v>2479</v>
      </c>
      <c r="B176" s="903" t="s">
        <v>938</v>
      </c>
      <c r="C176" s="903" t="s">
        <v>170</v>
      </c>
      <c r="D176" s="903" t="s">
        <v>1448</v>
      </c>
      <c r="E176" s="903" t="s">
        <v>1429</v>
      </c>
      <c r="F176" s="903" t="s">
        <v>1457</v>
      </c>
      <c r="G176" s="902">
        <v>12190000</v>
      </c>
    </row>
    <row r="177" spans="1:7">
      <c r="A177" s="903" t="s">
        <v>2479</v>
      </c>
      <c r="B177" s="903" t="s">
        <v>938</v>
      </c>
      <c r="C177" s="903" t="s">
        <v>170</v>
      </c>
      <c r="D177" s="903" t="s">
        <v>1448</v>
      </c>
      <c r="E177" s="1419" t="s">
        <v>118</v>
      </c>
      <c r="F177" s="1420"/>
      <c r="G177" s="902">
        <v>868740700</v>
      </c>
    </row>
    <row r="178" spans="1:7">
      <c r="A178" s="903" t="s">
        <v>2479</v>
      </c>
      <c r="B178" s="903" t="s">
        <v>938</v>
      </c>
      <c r="C178" s="903" t="s">
        <v>170</v>
      </c>
      <c r="D178" s="903" t="s">
        <v>1448</v>
      </c>
      <c r="E178" s="903" t="s">
        <v>118</v>
      </c>
      <c r="F178" s="903" t="s">
        <v>11</v>
      </c>
      <c r="G178" s="902">
        <v>868740700</v>
      </c>
    </row>
    <row r="179" spans="1:7">
      <c r="A179" s="903" t="s">
        <v>2479</v>
      </c>
      <c r="B179" s="903" t="s">
        <v>938</v>
      </c>
      <c r="C179" s="903" t="s">
        <v>170</v>
      </c>
      <c r="D179" s="903" t="s">
        <v>1448</v>
      </c>
      <c r="E179" s="1419" t="s">
        <v>1434</v>
      </c>
      <c r="F179" s="1420"/>
      <c r="G179" s="902">
        <v>122500000</v>
      </c>
    </row>
    <row r="180" spans="1:7">
      <c r="A180" s="903" t="s">
        <v>2479</v>
      </c>
      <c r="B180" s="903" t="s">
        <v>938</v>
      </c>
      <c r="C180" s="903" t="s">
        <v>170</v>
      </c>
      <c r="D180" s="903" t="s">
        <v>1448</v>
      </c>
      <c r="E180" s="903" t="s">
        <v>1434</v>
      </c>
      <c r="F180" s="903" t="s">
        <v>1452</v>
      </c>
      <c r="G180" s="902">
        <v>122500000</v>
      </c>
    </row>
    <row r="181" spans="1:7">
      <c r="A181" s="903" t="s">
        <v>2479</v>
      </c>
      <c r="B181" s="903" t="s">
        <v>938</v>
      </c>
      <c r="C181" s="903" t="s">
        <v>170</v>
      </c>
      <c r="D181" s="903" t="s">
        <v>1448</v>
      </c>
      <c r="E181" s="1419" t="s">
        <v>122</v>
      </c>
      <c r="F181" s="1420"/>
      <c r="G181" s="902">
        <v>46724000</v>
      </c>
    </row>
    <row r="182" spans="1:7">
      <c r="A182" s="903" t="s">
        <v>2479</v>
      </c>
      <c r="B182" s="903" t="s">
        <v>938</v>
      </c>
      <c r="C182" s="903" t="s">
        <v>170</v>
      </c>
      <c r="D182" s="903" t="s">
        <v>1448</v>
      </c>
      <c r="E182" s="903" t="s">
        <v>122</v>
      </c>
      <c r="F182" s="903" t="s">
        <v>6</v>
      </c>
      <c r="G182" s="902">
        <v>2446000</v>
      </c>
    </row>
    <row r="183" spans="1:7">
      <c r="A183" s="903" t="s">
        <v>2479</v>
      </c>
      <c r="B183" s="903" t="s">
        <v>938</v>
      </c>
      <c r="C183" s="903" t="s">
        <v>170</v>
      </c>
      <c r="D183" s="903" t="s">
        <v>1448</v>
      </c>
      <c r="E183" s="903" t="s">
        <v>122</v>
      </c>
      <c r="F183" s="903" t="s">
        <v>124</v>
      </c>
      <c r="G183" s="902">
        <v>14210000</v>
      </c>
    </row>
    <row r="184" spans="1:7">
      <c r="A184" s="903" t="s">
        <v>2479</v>
      </c>
      <c r="B184" s="903" t="s">
        <v>938</v>
      </c>
      <c r="C184" s="903" t="s">
        <v>170</v>
      </c>
      <c r="D184" s="903" t="s">
        <v>1448</v>
      </c>
      <c r="E184" s="903" t="s">
        <v>122</v>
      </c>
      <c r="F184" s="903" t="s">
        <v>126</v>
      </c>
      <c r="G184" s="902">
        <v>30068000</v>
      </c>
    </row>
    <row r="185" spans="1:7">
      <c r="A185" s="903" t="s">
        <v>2479</v>
      </c>
      <c r="B185" s="903" t="s">
        <v>938</v>
      </c>
      <c r="C185" s="1419" t="s">
        <v>200</v>
      </c>
      <c r="D185" s="1420"/>
      <c r="E185" s="1420"/>
      <c r="F185" s="1420"/>
      <c r="G185" s="902">
        <v>38190224000</v>
      </c>
    </row>
    <row r="186" spans="1:7">
      <c r="A186" s="903" t="s">
        <v>2479</v>
      </c>
      <c r="B186" s="903" t="s">
        <v>938</v>
      </c>
      <c r="C186" s="903" t="s">
        <v>200</v>
      </c>
      <c r="D186" s="1419" t="s">
        <v>1413</v>
      </c>
      <c r="E186" s="1420"/>
      <c r="F186" s="1420"/>
      <c r="G186" s="902">
        <v>38190224000</v>
      </c>
    </row>
    <row r="187" spans="1:7">
      <c r="A187" s="903" t="s">
        <v>2479</v>
      </c>
      <c r="B187" s="903" t="s">
        <v>938</v>
      </c>
      <c r="C187" s="903" t="s">
        <v>200</v>
      </c>
      <c r="D187" s="903" t="s">
        <v>1413</v>
      </c>
      <c r="E187" s="1419" t="s">
        <v>87</v>
      </c>
      <c r="F187" s="1420"/>
      <c r="G187" s="902">
        <v>4094892304</v>
      </c>
    </row>
    <row r="188" spans="1:7">
      <c r="A188" s="903" t="s">
        <v>2479</v>
      </c>
      <c r="B188" s="903" t="s">
        <v>938</v>
      </c>
      <c r="C188" s="903" t="s">
        <v>200</v>
      </c>
      <c r="D188" s="903" t="s">
        <v>1413</v>
      </c>
      <c r="E188" s="903" t="s">
        <v>87</v>
      </c>
      <c r="F188" s="903" t="s">
        <v>88</v>
      </c>
      <c r="G188" s="902">
        <v>4094892304</v>
      </c>
    </row>
    <row r="189" spans="1:7">
      <c r="A189" s="903" t="s">
        <v>2479</v>
      </c>
      <c r="B189" s="903" t="s">
        <v>938</v>
      </c>
      <c r="C189" s="903" t="s">
        <v>200</v>
      </c>
      <c r="D189" s="903" t="s">
        <v>1413</v>
      </c>
      <c r="E189" s="1419" t="s">
        <v>128</v>
      </c>
      <c r="F189" s="1420"/>
      <c r="G189" s="902">
        <v>1093120363</v>
      </c>
    </row>
    <row r="190" spans="1:7">
      <c r="A190" s="903" t="s">
        <v>2479</v>
      </c>
      <c r="B190" s="903" t="s">
        <v>938</v>
      </c>
      <c r="C190" s="903" t="s">
        <v>200</v>
      </c>
      <c r="D190" s="903" t="s">
        <v>1413</v>
      </c>
      <c r="E190" s="903" t="s">
        <v>128</v>
      </c>
      <c r="F190" s="903" t="s">
        <v>519</v>
      </c>
      <c r="G190" s="902">
        <v>1093120363</v>
      </c>
    </row>
    <row r="191" spans="1:7">
      <c r="A191" s="903" t="s">
        <v>2479</v>
      </c>
      <c r="B191" s="903" t="s">
        <v>938</v>
      </c>
      <c r="C191" s="903" t="s">
        <v>200</v>
      </c>
      <c r="D191" s="903" t="s">
        <v>1413</v>
      </c>
      <c r="E191" s="1419" t="s">
        <v>90</v>
      </c>
      <c r="F191" s="1420"/>
      <c r="G191" s="902">
        <v>2456056826</v>
      </c>
    </row>
    <row r="192" spans="1:7">
      <c r="A192" s="903" t="s">
        <v>2479</v>
      </c>
      <c r="B192" s="903" t="s">
        <v>938</v>
      </c>
      <c r="C192" s="903" t="s">
        <v>200</v>
      </c>
      <c r="D192" s="903" t="s">
        <v>1413</v>
      </c>
      <c r="E192" s="903" t="s">
        <v>90</v>
      </c>
      <c r="F192" s="903" t="s">
        <v>135</v>
      </c>
      <c r="G192" s="902">
        <v>293231997</v>
      </c>
    </row>
    <row r="193" spans="1:7">
      <c r="A193" s="903" t="s">
        <v>2479</v>
      </c>
      <c r="B193" s="903" t="s">
        <v>938</v>
      </c>
      <c r="C193" s="903" t="s">
        <v>200</v>
      </c>
      <c r="D193" s="903" t="s">
        <v>1413</v>
      </c>
      <c r="E193" s="903" t="s">
        <v>90</v>
      </c>
      <c r="F193" s="903" t="s">
        <v>763</v>
      </c>
      <c r="G193" s="902">
        <v>1002192000</v>
      </c>
    </row>
    <row r="194" spans="1:7">
      <c r="A194" s="903" t="s">
        <v>2479</v>
      </c>
      <c r="B194" s="903" t="s">
        <v>938</v>
      </c>
      <c r="C194" s="903" t="s">
        <v>200</v>
      </c>
      <c r="D194" s="903" t="s">
        <v>1413</v>
      </c>
      <c r="E194" s="903" t="s">
        <v>90</v>
      </c>
      <c r="F194" s="903" t="s">
        <v>8</v>
      </c>
      <c r="G194" s="902">
        <v>5066000</v>
      </c>
    </row>
    <row r="195" spans="1:7">
      <c r="A195" s="903" t="s">
        <v>2479</v>
      </c>
      <c r="B195" s="903" t="s">
        <v>938</v>
      </c>
      <c r="C195" s="903" t="s">
        <v>200</v>
      </c>
      <c r="D195" s="903" t="s">
        <v>1413</v>
      </c>
      <c r="E195" s="903" t="s">
        <v>90</v>
      </c>
      <c r="F195" s="903" t="s">
        <v>92</v>
      </c>
      <c r="G195" s="902">
        <v>6407000</v>
      </c>
    </row>
    <row r="196" spans="1:7">
      <c r="A196" s="903" t="s">
        <v>2479</v>
      </c>
      <c r="B196" s="903" t="s">
        <v>938</v>
      </c>
      <c r="C196" s="903" t="s">
        <v>200</v>
      </c>
      <c r="D196" s="903" t="s">
        <v>1413</v>
      </c>
      <c r="E196" s="903" t="s">
        <v>90</v>
      </c>
      <c r="F196" s="903" t="s">
        <v>390</v>
      </c>
      <c r="G196" s="902">
        <v>21887061</v>
      </c>
    </row>
    <row r="197" spans="1:7">
      <c r="A197" s="903" t="s">
        <v>2479</v>
      </c>
      <c r="B197" s="903" t="s">
        <v>938</v>
      </c>
      <c r="C197" s="903" t="s">
        <v>200</v>
      </c>
      <c r="D197" s="903" t="s">
        <v>1413</v>
      </c>
      <c r="E197" s="903" t="s">
        <v>90</v>
      </c>
      <c r="F197" s="903" t="s">
        <v>130</v>
      </c>
      <c r="G197" s="902">
        <v>1100784768</v>
      </c>
    </row>
    <row r="198" spans="1:7">
      <c r="A198" s="903" t="s">
        <v>2479</v>
      </c>
      <c r="B198" s="903" t="s">
        <v>938</v>
      </c>
      <c r="C198" s="903" t="s">
        <v>200</v>
      </c>
      <c r="D198" s="903" t="s">
        <v>1413</v>
      </c>
      <c r="E198" s="903" t="s">
        <v>90</v>
      </c>
      <c r="F198" s="903" t="s">
        <v>137</v>
      </c>
      <c r="G198" s="902">
        <v>26488000</v>
      </c>
    </row>
    <row r="199" spans="1:7">
      <c r="A199" s="903" t="s">
        <v>2479</v>
      </c>
      <c r="B199" s="903" t="s">
        <v>938</v>
      </c>
      <c r="C199" s="903" t="s">
        <v>200</v>
      </c>
      <c r="D199" s="903" t="s">
        <v>1413</v>
      </c>
      <c r="E199" s="1419" t="s">
        <v>377</v>
      </c>
      <c r="F199" s="1420"/>
      <c r="G199" s="902">
        <v>82771000</v>
      </c>
    </row>
    <row r="200" spans="1:7">
      <c r="A200" s="903" t="s">
        <v>2479</v>
      </c>
      <c r="B200" s="903" t="s">
        <v>938</v>
      </c>
      <c r="C200" s="903" t="s">
        <v>200</v>
      </c>
      <c r="D200" s="903" t="s">
        <v>1413</v>
      </c>
      <c r="E200" s="903" t="s">
        <v>377</v>
      </c>
      <c r="F200" s="903" t="s">
        <v>379</v>
      </c>
      <c r="G200" s="902">
        <v>77182000</v>
      </c>
    </row>
    <row r="201" spans="1:7">
      <c r="A201" s="903" t="s">
        <v>2479</v>
      </c>
      <c r="B201" s="903" t="s">
        <v>938</v>
      </c>
      <c r="C201" s="903" t="s">
        <v>200</v>
      </c>
      <c r="D201" s="903" t="s">
        <v>1413</v>
      </c>
      <c r="E201" s="903" t="s">
        <v>377</v>
      </c>
      <c r="F201" s="903" t="s">
        <v>380</v>
      </c>
      <c r="G201" s="902">
        <v>5589000</v>
      </c>
    </row>
    <row r="202" spans="1:7">
      <c r="A202" s="903" t="s">
        <v>2479</v>
      </c>
      <c r="B202" s="903" t="s">
        <v>938</v>
      </c>
      <c r="C202" s="903" t="s">
        <v>200</v>
      </c>
      <c r="D202" s="903" t="s">
        <v>1413</v>
      </c>
      <c r="E202" s="1419" t="s">
        <v>93</v>
      </c>
      <c r="F202" s="1420"/>
      <c r="G202" s="902">
        <v>822801000</v>
      </c>
    </row>
    <row r="203" spans="1:7">
      <c r="A203" s="903" t="s">
        <v>2479</v>
      </c>
      <c r="B203" s="903" t="s">
        <v>938</v>
      </c>
      <c r="C203" s="903" t="s">
        <v>200</v>
      </c>
      <c r="D203" s="903" t="s">
        <v>1413</v>
      </c>
      <c r="E203" s="903" t="s">
        <v>93</v>
      </c>
      <c r="F203" s="903" t="s">
        <v>391</v>
      </c>
      <c r="G203" s="902">
        <v>822801000</v>
      </c>
    </row>
    <row r="204" spans="1:7">
      <c r="A204" s="903" t="s">
        <v>2479</v>
      </c>
      <c r="B204" s="903" t="s">
        <v>938</v>
      </c>
      <c r="C204" s="903" t="s">
        <v>200</v>
      </c>
      <c r="D204" s="903" t="s">
        <v>1413</v>
      </c>
      <c r="E204" s="1419" t="s">
        <v>94</v>
      </c>
      <c r="F204" s="1420"/>
      <c r="G204" s="902">
        <v>1316621019</v>
      </c>
    </row>
    <row r="205" spans="1:7">
      <c r="A205" s="903" t="s">
        <v>2479</v>
      </c>
      <c r="B205" s="903" t="s">
        <v>938</v>
      </c>
      <c r="C205" s="903" t="s">
        <v>200</v>
      </c>
      <c r="D205" s="903" t="s">
        <v>1413</v>
      </c>
      <c r="E205" s="903" t="s">
        <v>94</v>
      </c>
      <c r="F205" s="903" t="s">
        <v>95</v>
      </c>
      <c r="G205" s="902">
        <v>1011634152</v>
      </c>
    </row>
    <row r="206" spans="1:7">
      <c r="A206" s="903" t="s">
        <v>2479</v>
      </c>
      <c r="B206" s="903" t="s">
        <v>938</v>
      </c>
      <c r="C206" s="903" t="s">
        <v>200</v>
      </c>
      <c r="D206" s="903" t="s">
        <v>1413</v>
      </c>
      <c r="E206" s="903" t="s">
        <v>94</v>
      </c>
      <c r="F206" s="903" t="s">
        <v>96</v>
      </c>
      <c r="G206" s="902">
        <v>173338073</v>
      </c>
    </row>
    <row r="207" spans="1:7">
      <c r="A207" s="903" t="s">
        <v>2479</v>
      </c>
      <c r="B207" s="903" t="s">
        <v>938</v>
      </c>
      <c r="C207" s="903" t="s">
        <v>200</v>
      </c>
      <c r="D207" s="903" t="s">
        <v>1413</v>
      </c>
      <c r="E207" s="903" t="s">
        <v>94</v>
      </c>
      <c r="F207" s="903" t="s">
        <v>97</v>
      </c>
      <c r="G207" s="902">
        <v>111582000</v>
      </c>
    </row>
    <row r="208" spans="1:7">
      <c r="A208" s="903" t="s">
        <v>2479</v>
      </c>
      <c r="B208" s="903" t="s">
        <v>938</v>
      </c>
      <c r="C208" s="903" t="s">
        <v>200</v>
      </c>
      <c r="D208" s="903" t="s">
        <v>1413</v>
      </c>
      <c r="E208" s="903" t="s">
        <v>94</v>
      </c>
      <c r="F208" s="903" t="s">
        <v>0</v>
      </c>
      <c r="G208" s="902">
        <v>20066794</v>
      </c>
    </row>
    <row r="209" spans="1:7">
      <c r="A209" s="903" t="s">
        <v>2479</v>
      </c>
      <c r="B209" s="903" t="s">
        <v>938</v>
      </c>
      <c r="C209" s="903" t="s">
        <v>200</v>
      </c>
      <c r="D209" s="903" t="s">
        <v>1413</v>
      </c>
      <c r="E209" s="1419" t="s">
        <v>98</v>
      </c>
      <c r="F209" s="1420"/>
      <c r="G209" s="902">
        <v>1547171330</v>
      </c>
    </row>
    <row r="210" spans="1:7">
      <c r="A210" s="903" t="s">
        <v>2479</v>
      </c>
      <c r="B210" s="903" t="s">
        <v>938</v>
      </c>
      <c r="C210" s="903" t="s">
        <v>200</v>
      </c>
      <c r="D210" s="903" t="s">
        <v>1413</v>
      </c>
      <c r="E210" s="903" t="s">
        <v>98</v>
      </c>
      <c r="F210" s="903" t="s">
        <v>757</v>
      </c>
      <c r="G210" s="902">
        <v>1309071330</v>
      </c>
    </row>
    <row r="211" spans="1:7">
      <c r="A211" s="903" t="s">
        <v>2479</v>
      </c>
      <c r="B211" s="903" t="s">
        <v>938</v>
      </c>
      <c r="C211" s="903" t="s">
        <v>200</v>
      </c>
      <c r="D211" s="903" t="s">
        <v>1413</v>
      </c>
      <c r="E211" s="903" t="s">
        <v>98</v>
      </c>
      <c r="F211" s="903" t="s">
        <v>99</v>
      </c>
      <c r="G211" s="902">
        <v>238100000</v>
      </c>
    </row>
    <row r="212" spans="1:7">
      <c r="A212" s="903" t="s">
        <v>2479</v>
      </c>
      <c r="B212" s="903" t="s">
        <v>938</v>
      </c>
      <c r="C212" s="903" t="s">
        <v>200</v>
      </c>
      <c r="D212" s="903" t="s">
        <v>1413</v>
      </c>
      <c r="E212" s="1419" t="s">
        <v>100</v>
      </c>
      <c r="F212" s="1420"/>
      <c r="G212" s="902">
        <v>1423480021</v>
      </c>
    </row>
    <row r="213" spans="1:7">
      <c r="A213" s="903" t="s">
        <v>2479</v>
      </c>
      <c r="B213" s="903" t="s">
        <v>938</v>
      </c>
      <c r="C213" s="903" t="s">
        <v>200</v>
      </c>
      <c r="D213" s="903" t="s">
        <v>1413</v>
      </c>
      <c r="E213" s="903" t="s">
        <v>100</v>
      </c>
      <c r="F213" s="903" t="s">
        <v>138</v>
      </c>
      <c r="G213" s="902">
        <v>602164421</v>
      </c>
    </row>
    <row r="214" spans="1:7">
      <c r="A214" s="903" t="s">
        <v>2479</v>
      </c>
      <c r="B214" s="903" t="s">
        <v>938</v>
      </c>
      <c r="C214" s="903" t="s">
        <v>200</v>
      </c>
      <c r="D214" s="903" t="s">
        <v>1413</v>
      </c>
      <c r="E214" s="903" t="s">
        <v>100</v>
      </c>
      <c r="F214" s="903" t="s">
        <v>102</v>
      </c>
      <c r="G214" s="902">
        <v>80252000</v>
      </c>
    </row>
    <row r="215" spans="1:7">
      <c r="A215" s="903" t="s">
        <v>2479</v>
      </c>
      <c r="B215" s="903" t="s">
        <v>938</v>
      </c>
      <c r="C215" s="903" t="s">
        <v>200</v>
      </c>
      <c r="D215" s="903" t="s">
        <v>1413</v>
      </c>
      <c r="E215" s="903" t="s">
        <v>100</v>
      </c>
      <c r="F215" s="903" t="s">
        <v>139</v>
      </c>
      <c r="G215" s="902">
        <v>704210600</v>
      </c>
    </row>
    <row r="216" spans="1:7">
      <c r="A216" s="903" t="s">
        <v>2479</v>
      </c>
      <c r="B216" s="903" t="s">
        <v>938</v>
      </c>
      <c r="C216" s="903" t="s">
        <v>200</v>
      </c>
      <c r="D216" s="903" t="s">
        <v>1413</v>
      </c>
      <c r="E216" s="903" t="s">
        <v>100</v>
      </c>
      <c r="F216" s="903" t="s">
        <v>131</v>
      </c>
      <c r="G216" s="902">
        <v>6408000</v>
      </c>
    </row>
    <row r="217" spans="1:7">
      <c r="A217" s="903" t="s">
        <v>2479</v>
      </c>
      <c r="B217" s="903" t="s">
        <v>938</v>
      </c>
      <c r="C217" s="903" t="s">
        <v>200</v>
      </c>
      <c r="D217" s="903" t="s">
        <v>1413</v>
      </c>
      <c r="E217" s="903" t="s">
        <v>100</v>
      </c>
      <c r="F217" s="903" t="s">
        <v>140</v>
      </c>
      <c r="G217" s="902">
        <v>30445000</v>
      </c>
    </row>
    <row r="218" spans="1:7">
      <c r="A218" s="903" t="s">
        <v>2479</v>
      </c>
      <c r="B218" s="903" t="s">
        <v>938</v>
      </c>
      <c r="C218" s="903" t="s">
        <v>200</v>
      </c>
      <c r="D218" s="903" t="s">
        <v>1413</v>
      </c>
      <c r="E218" s="1419" t="s">
        <v>103</v>
      </c>
      <c r="F218" s="1420"/>
      <c r="G218" s="902">
        <v>1273498733</v>
      </c>
    </row>
    <row r="219" spans="1:7">
      <c r="A219" s="903" t="s">
        <v>2479</v>
      </c>
      <c r="B219" s="903" t="s">
        <v>938</v>
      </c>
      <c r="C219" s="903" t="s">
        <v>200</v>
      </c>
      <c r="D219" s="903" t="s">
        <v>1413</v>
      </c>
      <c r="E219" s="903" t="s">
        <v>103</v>
      </c>
      <c r="F219" s="903" t="s">
        <v>104</v>
      </c>
      <c r="G219" s="902">
        <v>713615733</v>
      </c>
    </row>
    <row r="220" spans="1:7">
      <c r="A220" s="903" t="s">
        <v>2479</v>
      </c>
      <c r="B220" s="903" t="s">
        <v>938</v>
      </c>
      <c r="C220" s="903" t="s">
        <v>200</v>
      </c>
      <c r="D220" s="903" t="s">
        <v>1413</v>
      </c>
      <c r="E220" s="903" t="s">
        <v>103</v>
      </c>
      <c r="F220" s="903" t="s">
        <v>132</v>
      </c>
      <c r="G220" s="902">
        <v>290224000</v>
      </c>
    </row>
    <row r="221" spans="1:7">
      <c r="A221" s="903" t="s">
        <v>2479</v>
      </c>
      <c r="B221" s="903" t="s">
        <v>938</v>
      </c>
      <c r="C221" s="903" t="s">
        <v>200</v>
      </c>
      <c r="D221" s="903" t="s">
        <v>1413</v>
      </c>
      <c r="E221" s="903" t="s">
        <v>103</v>
      </c>
      <c r="F221" s="903" t="s">
        <v>2</v>
      </c>
      <c r="G221" s="902">
        <v>40850000</v>
      </c>
    </row>
    <row r="222" spans="1:7">
      <c r="A222" s="903" t="s">
        <v>2479</v>
      </c>
      <c r="B222" s="903" t="s">
        <v>938</v>
      </c>
      <c r="C222" s="903" t="s">
        <v>200</v>
      </c>
      <c r="D222" s="903" t="s">
        <v>1413</v>
      </c>
      <c r="E222" s="903" t="s">
        <v>103</v>
      </c>
      <c r="F222" s="903" t="s">
        <v>106</v>
      </c>
      <c r="G222" s="902">
        <v>228809000</v>
      </c>
    </row>
    <row r="223" spans="1:7">
      <c r="A223" s="903" t="s">
        <v>2479</v>
      </c>
      <c r="B223" s="903" t="s">
        <v>938</v>
      </c>
      <c r="C223" s="903" t="s">
        <v>200</v>
      </c>
      <c r="D223" s="903" t="s">
        <v>1413</v>
      </c>
      <c r="E223" s="1419" t="s">
        <v>108</v>
      </c>
      <c r="F223" s="1420"/>
      <c r="G223" s="902">
        <v>455235704</v>
      </c>
    </row>
    <row r="224" spans="1:7">
      <c r="A224" s="903" t="s">
        <v>2479</v>
      </c>
      <c r="B224" s="903" t="s">
        <v>938</v>
      </c>
      <c r="C224" s="903" t="s">
        <v>200</v>
      </c>
      <c r="D224" s="903" t="s">
        <v>1413</v>
      </c>
      <c r="E224" s="903" t="s">
        <v>108</v>
      </c>
      <c r="F224" s="903" t="s">
        <v>110</v>
      </c>
      <c r="G224" s="902">
        <v>70732104</v>
      </c>
    </row>
    <row r="225" spans="1:7">
      <c r="A225" s="903" t="s">
        <v>2479</v>
      </c>
      <c r="B225" s="903" t="s">
        <v>938</v>
      </c>
      <c r="C225" s="903" t="s">
        <v>200</v>
      </c>
      <c r="D225" s="903" t="s">
        <v>1413</v>
      </c>
      <c r="E225" s="903" t="s">
        <v>108</v>
      </c>
      <c r="F225" s="903" t="s">
        <v>111</v>
      </c>
      <c r="G225" s="902">
        <v>242856000</v>
      </c>
    </row>
    <row r="226" spans="1:7">
      <c r="A226" s="903" t="s">
        <v>2479</v>
      </c>
      <c r="B226" s="903" t="s">
        <v>938</v>
      </c>
      <c r="C226" s="903" t="s">
        <v>200</v>
      </c>
      <c r="D226" s="903" t="s">
        <v>1413</v>
      </c>
      <c r="E226" s="903" t="s">
        <v>108</v>
      </c>
      <c r="F226" s="903" t="s">
        <v>862</v>
      </c>
      <c r="G226" s="902">
        <v>25977600</v>
      </c>
    </row>
    <row r="227" spans="1:7">
      <c r="A227" s="903" t="s">
        <v>2479</v>
      </c>
      <c r="B227" s="903" t="s">
        <v>938</v>
      </c>
      <c r="C227" s="903" t="s">
        <v>200</v>
      </c>
      <c r="D227" s="903" t="s">
        <v>1413</v>
      </c>
      <c r="E227" s="903" t="s">
        <v>108</v>
      </c>
      <c r="F227" s="903" t="s">
        <v>868</v>
      </c>
      <c r="G227" s="902">
        <v>67820000</v>
      </c>
    </row>
    <row r="228" spans="1:7">
      <c r="A228" s="903" t="s">
        <v>2479</v>
      </c>
      <c r="B228" s="903" t="s">
        <v>938</v>
      </c>
      <c r="C228" s="903" t="s">
        <v>200</v>
      </c>
      <c r="D228" s="903" t="s">
        <v>1413</v>
      </c>
      <c r="E228" s="903" t="s">
        <v>108</v>
      </c>
      <c r="F228" s="903" t="s">
        <v>141</v>
      </c>
      <c r="G228" s="902">
        <v>47850000</v>
      </c>
    </row>
    <row r="229" spans="1:7">
      <c r="A229" s="903" t="s">
        <v>2479</v>
      </c>
      <c r="B229" s="903" t="s">
        <v>938</v>
      </c>
      <c r="C229" s="903" t="s">
        <v>200</v>
      </c>
      <c r="D229" s="903" t="s">
        <v>1413</v>
      </c>
      <c r="E229" s="1419" t="s">
        <v>143</v>
      </c>
      <c r="F229" s="1420"/>
      <c r="G229" s="902">
        <v>238255000</v>
      </c>
    </row>
    <row r="230" spans="1:7">
      <c r="A230" s="903" t="s">
        <v>2479</v>
      </c>
      <c r="B230" s="903" t="s">
        <v>938</v>
      </c>
      <c r="C230" s="903" t="s">
        <v>200</v>
      </c>
      <c r="D230" s="903" t="s">
        <v>1413</v>
      </c>
      <c r="E230" s="903" t="s">
        <v>143</v>
      </c>
      <c r="F230" s="903" t="s">
        <v>387</v>
      </c>
      <c r="G230" s="902">
        <v>39950000</v>
      </c>
    </row>
    <row r="231" spans="1:7">
      <c r="A231" s="903" t="s">
        <v>2479</v>
      </c>
      <c r="B231" s="903" t="s">
        <v>938</v>
      </c>
      <c r="C231" s="903" t="s">
        <v>200</v>
      </c>
      <c r="D231" s="903" t="s">
        <v>1413</v>
      </c>
      <c r="E231" s="903" t="s">
        <v>143</v>
      </c>
      <c r="F231" s="903" t="s">
        <v>489</v>
      </c>
      <c r="G231" s="902">
        <v>198305000</v>
      </c>
    </row>
    <row r="232" spans="1:7">
      <c r="A232" s="903" t="s">
        <v>2479</v>
      </c>
      <c r="B232" s="903" t="s">
        <v>938</v>
      </c>
      <c r="C232" s="903" t="s">
        <v>200</v>
      </c>
      <c r="D232" s="903" t="s">
        <v>1413</v>
      </c>
      <c r="E232" s="1419" t="s">
        <v>113</v>
      </c>
      <c r="F232" s="1420"/>
      <c r="G232" s="902">
        <v>431502000</v>
      </c>
    </row>
    <row r="233" spans="1:7">
      <c r="A233" s="903" t="s">
        <v>2479</v>
      </c>
      <c r="B233" s="903" t="s">
        <v>938</v>
      </c>
      <c r="C233" s="903" t="s">
        <v>200</v>
      </c>
      <c r="D233" s="903" t="s">
        <v>1413</v>
      </c>
      <c r="E233" s="903" t="s">
        <v>113</v>
      </c>
      <c r="F233" s="903" t="s">
        <v>381</v>
      </c>
      <c r="G233" s="902">
        <v>64452000</v>
      </c>
    </row>
    <row r="234" spans="1:7">
      <c r="A234" s="903" t="s">
        <v>2479</v>
      </c>
      <c r="B234" s="903" t="s">
        <v>938</v>
      </c>
      <c r="C234" s="903" t="s">
        <v>200</v>
      </c>
      <c r="D234" s="903" t="s">
        <v>1413</v>
      </c>
      <c r="E234" s="903" t="s">
        <v>113</v>
      </c>
      <c r="F234" s="903" t="s">
        <v>490</v>
      </c>
      <c r="G234" s="902">
        <v>72900000</v>
      </c>
    </row>
    <row r="235" spans="1:7">
      <c r="A235" s="903" t="s">
        <v>2479</v>
      </c>
      <c r="B235" s="903" t="s">
        <v>938</v>
      </c>
      <c r="C235" s="903" t="s">
        <v>200</v>
      </c>
      <c r="D235" s="903" t="s">
        <v>1413</v>
      </c>
      <c r="E235" s="903" t="s">
        <v>113</v>
      </c>
      <c r="F235" s="903" t="s">
        <v>115</v>
      </c>
      <c r="G235" s="902">
        <v>58950000</v>
      </c>
    </row>
    <row r="236" spans="1:7">
      <c r="A236" s="903" t="s">
        <v>2479</v>
      </c>
      <c r="B236" s="903" t="s">
        <v>938</v>
      </c>
      <c r="C236" s="903" t="s">
        <v>200</v>
      </c>
      <c r="D236" s="903" t="s">
        <v>1413</v>
      </c>
      <c r="E236" s="903" t="s">
        <v>113</v>
      </c>
      <c r="F236" s="903" t="s">
        <v>117</v>
      </c>
      <c r="G236" s="902">
        <v>235200000</v>
      </c>
    </row>
    <row r="237" spans="1:7">
      <c r="A237" s="903" t="s">
        <v>2479</v>
      </c>
      <c r="B237" s="903" t="s">
        <v>938</v>
      </c>
      <c r="C237" s="903" t="s">
        <v>200</v>
      </c>
      <c r="D237" s="903" t="s">
        <v>1413</v>
      </c>
      <c r="E237" s="1419" t="s">
        <v>492</v>
      </c>
      <c r="F237" s="1420"/>
      <c r="G237" s="902">
        <v>358030000</v>
      </c>
    </row>
    <row r="238" spans="1:7">
      <c r="A238" s="903" t="s">
        <v>2479</v>
      </c>
      <c r="B238" s="903" t="s">
        <v>938</v>
      </c>
      <c r="C238" s="903" t="s">
        <v>200</v>
      </c>
      <c r="D238" s="903" t="s">
        <v>1413</v>
      </c>
      <c r="E238" s="903" t="s">
        <v>492</v>
      </c>
      <c r="F238" s="903" t="s">
        <v>494</v>
      </c>
      <c r="G238" s="902">
        <v>34000000</v>
      </c>
    </row>
    <row r="239" spans="1:7">
      <c r="A239" s="903" t="s">
        <v>2479</v>
      </c>
      <c r="B239" s="903" t="s">
        <v>938</v>
      </c>
      <c r="C239" s="903" t="s">
        <v>200</v>
      </c>
      <c r="D239" s="903" t="s">
        <v>1413</v>
      </c>
      <c r="E239" s="903" t="s">
        <v>492</v>
      </c>
      <c r="F239" s="903" t="s">
        <v>219</v>
      </c>
      <c r="G239" s="902">
        <v>175280000</v>
      </c>
    </row>
    <row r="240" spans="1:7">
      <c r="A240" s="903" t="s">
        <v>2479</v>
      </c>
      <c r="B240" s="903" t="s">
        <v>938</v>
      </c>
      <c r="C240" s="903" t="s">
        <v>200</v>
      </c>
      <c r="D240" s="903" t="s">
        <v>1413</v>
      </c>
      <c r="E240" s="903" t="s">
        <v>492</v>
      </c>
      <c r="F240" s="903" t="s">
        <v>186</v>
      </c>
      <c r="G240" s="902">
        <v>26950000</v>
      </c>
    </row>
    <row r="241" spans="1:7">
      <c r="A241" s="903" t="s">
        <v>2479</v>
      </c>
      <c r="B241" s="903" t="s">
        <v>938</v>
      </c>
      <c r="C241" s="903" t="s">
        <v>200</v>
      </c>
      <c r="D241" s="903" t="s">
        <v>1413</v>
      </c>
      <c r="E241" s="903" t="s">
        <v>492</v>
      </c>
      <c r="F241" s="903" t="s">
        <v>496</v>
      </c>
      <c r="G241" s="902">
        <v>121800000</v>
      </c>
    </row>
    <row r="242" spans="1:7">
      <c r="A242" s="903" t="s">
        <v>2479</v>
      </c>
      <c r="B242" s="903" t="s">
        <v>938</v>
      </c>
      <c r="C242" s="903" t="s">
        <v>200</v>
      </c>
      <c r="D242" s="903" t="s">
        <v>1413</v>
      </c>
      <c r="E242" s="1419" t="s">
        <v>876</v>
      </c>
      <c r="F242" s="1420"/>
      <c r="G242" s="902">
        <v>12500000</v>
      </c>
    </row>
    <row r="243" spans="1:7">
      <c r="A243" s="903" t="s">
        <v>2479</v>
      </c>
      <c r="B243" s="903" t="s">
        <v>938</v>
      </c>
      <c r="C243" s="903" t="s">
        <v>200</v>
      </c>
      <c r="D243" s="903" t="s">
        <v>1413</v>
      </c>
      <c r="E243" s="903" t="s">
        <v>876</v>
      </c>
      <c r="F243" s="903" t="s">
        <v>875</v>
      </c>
      <c r="G243" s="902">
        <v>12500000</v>
      </c>
    </row>
    <row r="244" spans="1:7">
      <c r="A244" s="903" t="s">
        <v>2479</v>
      </c>
      <c r="B244" s="903" t="s">
        <v>938</v>
      </c>
      <c r="C244" s="903" t="s">
        <v>200</v>
      </c>
      <c r="D244" s="903" t="s">
        <v>1413</v>
      </c>
      <c r="E244" s="1419" t="s">
        <v>498</v>
      </c>
      <c r="F244" s="1420"/>
      <c r="G244" s="902">
        <v>10802777680</v>
      </c>
    </row>
    <row r="245" spans="1:7">
      <c r="A245" s="903" t="s">
        <v>2479</v>
      </c>
      <c r="B245" s="903" t="s">
        <v>938</v>
      </c>
      <c r="C245" s="903" t="s">
        <v>200</v>
      </c>
      <c r="D245" s="903" t="s">
        <v>1413</v>
      </c>
      <c r="E245" s="903" t="s">
        <v>498</v>
      </c>
      <c r="F245" s="903" t="s">
        <v>758</v>
      </c>
      <c r="G245" s="902">
        <v>73028000</v>
      </c>
    </row>
    <row r="246" spans="1:7">
      <c r="A246" s="903" t="s">
        <v>2479</v>
      </c>
      <c r="B246" s="903" t="s">
        <v>938</v>
      </c>
      <c r="C246" s="903" t="s">
        <v>200</v>
      </c>
      <c r="D246" s="903" t="s">
        <v>1413</v>
      </c>
      <c r="E246" s="903" t="s">
        <v>498</v>
      </c>
      <c r="F246" s="903" t="s">
        <v>499</v>
      </c>
      <c r="G246" s="902">
        <v>266125000</v>
      </c>
    </row>
    <row r="247" spans="1:7">
      <c r="A247" s="903" t="s">
        <v>2479</v>
      </c>
      <c r="B247" s="903" t="s">
        <v>938</v>
      </c>
      <c r="C247" s="903" t="s">
        <v>200</v>
      </c>
      <c r="D247" s="903" t="s">
        <v>1413</v>
      </c>
      <c r="E247" s="903" t="s">
        <v>498</v>
      </c>
      <c r="F247" s="903" t="s">
        <v>3</v>
      </c>
      <c r="G247" s="902">
        <v>4191626680</v>
      </c>
    </row>
    <row r="248" spans="1:7">
      <c r="A248" s="903" t="s">
        <v>2479</v>
      </c>
      <c r="B248" s="903" t="s">
        <v>938</v>
      </c>
      <c r="C248" s="903" t="s">
        <v>200</v>
      </c>
      <c r="D248" s="903" t="s">
        <v>1413</v>
      </c>
      <c r="E248" s="903" t="s">
        <v>498</v>
      </c>
      <c r="F248" s="903" t="s">
        <v>370</v>
      </c>
      <c r="G248" s="902">
        <v>134200000</v>
      </c>
    </row>
    <row r="249" spans="1:7">
      <c r="A249" s="903" t="s">
        <v>2479</v>
      </c>
      <c r="B249" s="903" t="s">
        <v>938</v>
      </c>
      <c r="C249" s="903" t="s">
        <v>200</v>
      </c>
      <c r="D249" s="903" t="s">
        <v>1413</v>
      </c>
      <c r="E249" s="903" t="s">
        <v>498</v>
      </c>
      <c r="F249" s="903" t="s">
        <v>500</v>
      </c>
      <c r="G249" s="902">
        <v>50269000</v>
      </c>
    </row>
    <row r="250" spans="1:7">
      <c r="A250" s="903" t="s">
        <v>2479</v>
      </c>
      <c r="B250" s="903" t="s">
        <v>938</v>
      </c>
      <c r="C250" s="903" t="s">
        <v>200</v>
      </c>
      <c r="D250" s="903" t="s">
        <v>1413</v>
      </c>
      <c r="E250" s="903" t="s">
        <v>498</v>
      </c>
      <c r="F250" s="903" t="s">
        <v>4</v>
      </c>
      <c r="G250" s="902">
        <v>63600000</v>
      </c>
    </row>
    <row r="251" spans="1:7">
      <c r="A251" s="903" t="s">
        <v>2479</v>
      </c>
      <c r="B251" s="903" t="s">
        <v>938</v>
      </c>
      <c r="C251" s="903" t="s">
        <v>200</v>
      </c>
      <c r="D251" s="903" t="s">
        <v>1413</v>
      </c>
      <c r="E251" s="903" t="s">
        <v>498</v>
      </c>
      <c r="F251" s="903" t="s">
        <v>501</v>
      </c>
      <c r="G251" s="902">
        <v>6023929000</v>
      </c>
    </row>
    <row r="252" spans="1:7">
      <c r="A252" s="903" t="s">
        <v>2479</v>
      </c>
      <c r="B252" s="903" t="s">
        <v>938</v>
      </c>
      <c r="C252" s="903" t="s">
        <v>200</v>
      </c>
      <c r="D252" s="903" t="s">
        <v>1413</v>
      </c>
      <c r="E252" s="1419" t="s">
        <v>1429</v>
      </c>
      <c r="F252" s="1420"/>
      <c r="G252" s="902">
        <v>977239320</v>
      </c>
    </row>
    <row r="253" spans="1:7">
      <c r="A253" s="903" t="s">
        <v>2479</v>
      </c>
      <c r="B253" s="903" t="s">
        <v>938</v>
      </c>
      <c r="C253" s="903" t="s">
        <v>200</v>
      </c>
      <c r="D253" s="903" t="s">
        <v>1413</v>
      </c>
      <c r="E253" s="903" t="s">
        <v>1429</v>
      </c>
      <c r="F253" s="903" t="s">
        <v>1451</v>
      </c>
      <c r="G253" s="902">
        <v>490399320</v>
      </c>
    </row>
    <row r="254" spans="1:7">
      <c r="A254" s="903" t="s">
        <v>2479</v>
      </c>
      <c r="B254" s="903" t="s">
        <v>938</v>
      </c>
      <c r="C254" s="903" t="s">
        <v>200</v>
      </c>
      <c r="D254" s="903" t="s">
        <v>1413</v>
      </c>
      <c r="E254" s="903" t="s">
        <v>1429</v>
      </c>
      <c r="F254" s="903" t="s">
        <v>1431</v>
      </c>
      <c r="G254" s="902">
        <v>475140000</v>
      </c>
    </row>
    <row r="255" spans="1:7">
      <c r="A255" s="903" t="s">
        <v>2479</v>
      </c>
      <c r="B255" s="903" t="s">
        <v>938</v>
      </c>
      <c r="C255" s="903" t="s">
        <v>200</v>
      </c>
      <c r="D255" s="903" t="s">
        <v>1413</v>
      </c>
      <c r="E255" s="903" t="s">
        <v>1429</v>
      </c>
      <c r="F255" s="903" t="s">
        <v>1457</v>
      </c>
      <c r="G255" s="902">
        <v>11700000</v>
      </c>
    </row>
    <row r="256" spans="1:7">
      <c r="A256" s="903" t="s">
        <v>2479</v>
      </c>
      <c r="B256" s="903" t="s">
        <v>938</v>
      </c>
      <c r="C256" s="903" t="s">
        <v>200</v>
      </c>
      <c r="D256" s="903" t="s">
        <v>1413</v>
      </c>
      <c r="E256" s="1419" t="s">
        <v>118</v>
      </c>
      <c r="F256" s="1420"/>
      <c r="G256" s="902">
        <v>2379149400</v>
      </c>
    </row>
    <row r="257" spans="1:7">
      <c r="A257" s="903" t="s">
        <v>2479</v>
      </c>
      <c r="B257" s="903" t="s">
        <v>938</v>
      </c>
      <c r="C257" s="903" t="s">
        <v>200</v>
      </c>
      <c r="D257" s="903" t="s">
        <v>1413</v>
      </c>
      <c r="E257" s="903" t="s">
        <v>118</v>
      </c>
      <c r="F257" s="903" t="s">
        <v>5</v>
      </c>
      <c r="G257" s="902">
        <v>38000000</v>
      </c>
    </row>
    <row r="258" spans="1:7">
      <c r="A258" s="903" t="s">
        <v>2479</v>
      </c>
      <c r="B258" s="903" t="s">
        <v>938</v>
      </c>
      <c r="C258" s="903" t="s">
        <v>200</v>
      </c>
      <c r="D258" s="903" t="s">
        <v>1413</v>
      </c>
      <c r="E258" s="903" t="s">
        <v>118</v>
      </c>
      <c r="F258" s="903" t="s">
        <v>11</v>
      </c>
      <c r="G258" s="902">
        <v>152475000</v>
      </c>
    </row>
    <row r="259" spans="1:7">
      <c r="A259" s="903" t="s">
        <v>2479</v>
      </c>
      <c r="B259" s="903" t="s">
        <v>938</v>
      </c>
      <c r="C259" s="903" t="s">
        <v>200</v>
      </c>
      <c r="D259" s="903" t="s">
        <v>1413</v>
      </c>
      <c r="E259" s="903" t="s">
        <v>118</v>
      </c>
      <c r="F259" s="903" t="s">
        <v>120</v>
      </c>
      <c r="G259" s="902">
        <v>2188674400</v>
      </c>
    </row>
    <row r="260" spans="1:7">
      <c r="A260" s="903" t="s">
        <v>2479</v>
      </c>
      <c r="B260" s="903" t="s">
        <v>938</v>
      </c>
      <c r="C260" s="903" t="s">
        <v>200</v>
      </c>
      <c r="D260" s="903" t="s">
        <v>1413</v>
      </c>
      <c r="E260" s="1419" t="s">
        <v>122</v>
      </c>
      <c r="F260" s="1420"/>
      <c r="G260" s="902">
        <v>3261208300</v>
      </c>
    </row>
    <row r="261" spans="1:7">
      <c r="A261" s="903" t="s">
        <v>2479</v>
      </c>
      <c r="B261" s="903" t="s">
        <v>938</v>
      </c>
      <c r="C261" s="903" t="s">
        <v>200</v>
      </c>
      <c r="D261" s="903" t="s">
        <v>1413</v>
      </c>
      <c r="E261" s="903" t="s">
        <v>122</v>
      </c>
      <c r="F261" s="903" t="s">
        <v>6</v>
      </c>
      <c r="G261" s="902">
        <v>26664000</v>
      </c>
    </row>
    <row r="262" spans="1:7">
      <c r="A262" s="903" t="s">
        <v>2479</v>
      </c>
      <c r="B262" s="903" t="s">
        <v>938</v>
      </c>
      <c r="C262" s="903" t="s">
        <v>200</v>
      </c>
      <c r="D262" s="903" t="s">
        <v>1413</v>
      </c>
      <c r="E262" s="903" t="s">
        <v>122</v>
      </c>
      <c r="F262" s="903" t="s">
        <v>12</v>
      </c>
      <c r="G262" s="902">
        <v>6639800</v>
      </c>
    </row>
    <row r="263" spans="1:7">
      <c r="A263" s="903" t="s">
        <v>2479</v>
      </c>
      <c r="B263" s="903" t="s">
        <v>938</v>
      </c>
      <c r="C263" s="903" t="s">
        <v>200</v>
      </c>
      <c r="D263" s="903" t="s">
        <v>1413</v>
      </c>
      <c r="E263" s="903" t="s">
        <v>122</v>
      </c>
      <c r="F263" s="903" t="s">
        <v>124</v>
      </c>
      <c r="G263" s="902">
        <v>2607583000</v>
      </c>
    </row>
    <row r="264" spans="1:7">
      <c r="A264" s="903" t="s">
        <v>2479</v>
      </c>
      <c r="B264" s="903" t="s">
        <v>938</v>
      </c>
      <c r="C264" s="903" t="s">
        <v>200</v>
      </c>
      <c r="D264" s="903" t="s">
        <v>1413</v>
      </c>
      <c r="E264" s="903" t="s">
        <v>122</v>
      </c>
      <c r="F264" s="903" t="s">
        <v>126</v>
      </c>
      <c r="G264" s="902">
        <v>620321500</v>
      </c>
    </row>
    <row r="265" spans="1:7">
      <c r="A265" s="903" t="s">
        <v>2479</v>
      </c>
      <c r="B265" s="903" t="s">
        <v>938</v>
      </c>
      <c r="C265" s="903" t="s">
        <v>200</v>
      </c>
      <c r="D265" s="903" t="s">
        <v>1413</v>
      </c>
      <c r="E265" s="1419" t="s">
        <v>371</v>
      </c>
      <c r="F265" s="1420"/>
      <c r="G265" s="902">
        <v>46488000</v>
      </c>
    </row>
    <row r="266" spans="1:7">
      <c r="A266" s="903" t="s">
        <v>2479</v>
      </c>
      <c r="B266" s="903" t="s">
        <v>938</v>
      </c>
      <c r="C266" s="903" t="s">
        <v>200</v>
      </c>
      <c r="D266" s="903" t="s">
        <v>1413</v>
      </c>
      <c r="E266" s="903" t="s">
        <v>371</v>
      </c>
      <c r="F266" s="903" t="s">
        <v>372</v>
      </c>
      <c r="G266" s="902">
        <v>46488000</v>
      </c>
    </row>
    <row r="267" spans="1:7">
      <c r="A267" s="903" t="s">
        <v>2479</v>
      </c>
      <c r="B267" s="903" t="s">
        <v>938</v>
      </c>
      <c r="C267" s="903" t="s">
        <v>200</v>
      </c>
      <c r="D267" s="903" t="s">
        <v>1413</v>
      </c>
      <c r="E267" s="1419" t="s">
        <v>360</v>
      </c>
      <c r="F267" s="1420"/>
      <c r="G267" s="902">
        <v>4631426000</v>
      </c>
    </row>
    <row r="268" spans="1:7">
      <c r="A268" s="903" t="s">
        <v>2479</v>
      </c>
      <c r="B268" s="903" t="s">
        <v>938</v>
      </c>
      <c r="C268" s="903" t="s">
        <v>200</v>
      </c>
      <c r="D268" s="903" t="s">
        <v>1413</v>
      </c>
      <c r="E268" s="903" t="s">
        <v>360</v>
      </c>
      <c r="F268" s="903" t="s">
        <v>2522</v>
      </c>
      <c r="G268" s="902">
        <v>30482000</v>
      </c>
    </row>
    <row r="269" spans="1:7">
      <c r="A269" s="903" t="s">
        <v>2479</v>
      </c>
      <c r="B269" s="903" t="s">
        <v>938</v>
      </c>
      <c r="C269" s="903" t="s">
        <v>200</v>
      </c>
      <c r="D269" s="903" t="s">
        <v>1413</v>
      </c>
      <c r="E269" s="903" t="s">
        <v>360</v>
      </c>
      <c r="F269" s="903" t="s">
        <v>1440</v>
      </c>
      <c r="G269" s="902">
        <v>4600000</v>
      </c>
    </row>
    <row r="270" spans="1:7">
      <c r="A270" s="903" t="s">
        <v>2479</v>
      </c>
      <c r="B270" s="903" t="s">
        <v>938</v>
      </c>
      <c r="C270" s="903" t="s">
        <v>200</v>
      </c>
      <c r="D270" s="903" t="s">
        <v>1413</v>
      </c>
      <c r="E270" s="903" t="s">
        <v>360</v>
      </c>
      <c r="F270" s="903" t="s">
        <v>766</v>
      </c>
      <c r="G270" s="902">
        <v>4596344000</v>
      </c>
    </row>
    <row r="271" spans="1:7">
      <c r="A271" s="903" t="s">
        <v>2479</v>
      </c>
      <c r="B271" s="903" t="s">
        <v>938</v>
      </c>
      <c r="C271" s="903" t="s">
        <v>200</v>
      </c>
      <c r="D271" s="903" t="s">
        <v>1413</v>
      </c>
      <c r="E271" s="1419" t="s">
        <v>810</v>
      </c>
      <c r="F271" s="1420"/>
      <c r="G271" s="902">
        <v>300000000</v>
      </c>
    </row>
    <row r="272" spans="1:7">
      <c r="A272" s="903" t="s">
        <v>2479</v>
      </c>
      <c r="B272" s="903" t="s">
        <v>938</v>
      </c>
      <c r="C272" s="903" t="s">
        <v>200</v>
      </c>
      <c r="D272" s="903" t="s">
        <v>1413</v>
      </c>
      <c r="E272" s="903" t="s">
        <v>810</v>
      </c>
      <c r="F272" s="903" t="s">
        <v>820</v>
      </c>
      <c r="G272" s="902">
        <v>300000000</v>
      </c>
    </row>
    <row r="273" spans="1:7">
      <c r="A273" s="903" t="s">
        <v>2479</v>
      </c>
      <c r="B273" s="903" t="s">
        <v>938</v>
      </c>
      <c r="C273" s="903" t="s">
        <v>200</v>
      </c>
      <c r="D273" s="903" t="s">
        <v>1413</v>
      </c>
      <c r="E273" s="1419" t="s">
        <v>160</v>
      </c>
      <c r="F273" s="1420"/>
      <c r="G273" s="902">
        <v>139692800</v>
      </c>
    </row>
    <row r="274" spans="1:7">
      <c r="A274" s="903" t="s">
        <v>2479</v>
      </c>
      <c r="B274" s="903" t="s">
        <v>938</v>
      </c>
      <c r="C274" s="903" t="s">
        <v>200</v>
      </c>
      <c r="D274" s="903" t="s">
        <v>1413</v>
      </c>
      <c r="E274" s="903" t="s">
        <v>160</v>
      </c>
      <c r="F274" s="903" t="s">
        <v>162</v>
      </c>
      <c r="G274" s="902">
        <v>139692800</v>
      </c>
    </row>
    <row r="275" spans="1:7">
      <c r="A275" s="903" t="s">
        <v>2479</v>
      </c>
      <c r="B275" s="903" t="s">
        <v>938</v>
      </c>
      <c r="C275" s="903" t="s">
        <v>200</v>
      </c>
      <c r="D275" s="903" t="s">
        <v>1413</v>
      </c>
      <c r="E275" s="1419" t="s">
        <v>16</v>
      </c>
      <c r="F275" s="1420"/>
      <c r="G275" s="902">
        <v>46307200</v>
      </c>
    </row>
    <row r="276" spans="1:7">
      <c r="A276" s="903" t="s">
        <v>2479</v>
      </c>
      <c r="B276" s="903" t="s">
        <v>938</v>
      </c>
      <c r="C276" s="903" t="s">
        <v>200</v>
      </c>
      <c r="D276" s="903" t="s">
        <v>1413</v>
      </c>
      <c r="E276" s="903" t="s">
        <v>16</v>
      </c>
      <c r="F276" s="903" t="s">
        <v>17</v>
      </c>
      <c r="G276" s="902">
        <v>7893900</v>
      </c>
    </row>
    <row r="277" spans="1:7">
      <c r="A277" s="903" t="s">
        <v>2479</v>
      </c>
      <c r="B277" s="903" t="s">
        <v>938</v>
      </c>
      <c r="C277" s="903" t="s">
        <v>200</v>
      </c>
      <c r="D277" s="903" t="s">
        <v>1413</v>
      </c>
      <c r="E277" s="903" t="s">
        <v>16</v>
      </c>
      <c r="F277" s="903" t="s">
        <v>19</v>
      </c>
      <c r="G277" s="902">
        <v>38413300</v>
      </c>
    </row>
    <row r="278" spans="1:7">
      <c r="A278" s="903" t="s">
        <v>2479</v>
      </c>
      <c r="B278" s="903" t="s">
        <v>938</v>
      </c>
      <c r="C278" s="1419" t="s">
        <v>918</v>
      </c>
      <c r="D278" s="1420"/>
      <c r="E278" s="1420"/>
      <c r="F278" s="1420"/>
      <c r="G278" s="902">
        <v>209750000</v>
      </c>
    </row>
    <row r="279" spans="1:7">
      <c r="A279" s="903" t="s">
        <v>2479</v>
      </c>
      <c r="B279" s="903" t="s">
        <v>938</v>
      </c>
      <c r="C279" s="903" t="s">
        <v>918</v>
      </c>
      <c r="D279" s="1419" t="s">
        <v>928</v>
      </c>
      <c r="E279" s="1420"/>
      <c r="F279" s="1420"/>
      <c r="G279" s="902">
        <v>209750000</v>
      </c>
    </row>
    <row r="280" spans="1:7">
      <c r="A280" s="903" t="s">
        <v>2479</v>
      </c>
      <c r="B280" s="903" t="s">
        <v>938</v>
      </c>
      <c r="C280" s="903" t="s">
        <v>918</v>
      </c>
      <c r="D280" s="903" t="s">
        <v>928</v>
      </c>
      <c r="E280" s="1419" t="s">
        <v>404</v>
      </c>
      <c r="F280" s="1420"/>
      <c r="G280" s="902">
        <v>209750000</v>
      </c>
    </row>
    <row r="281" spans="1:7">
      <c r="A281" s="903" t="s">
        <v>2479</v>
      </c>
      <c r="B281" s="903" t="s">
        <v>938</v>
      </c>
      <c r="C281" s="903" t="s">
        <v>918</v>
      </c>
      <c r="D281" s="903" t="s">
        <v>928</v>
      </c>
      <c r="E281" s="903" t="s">
        <v>404</v>
      </c>
      <c r="F281" s="903" t="s">
        <v>407</v>
      </c>
      <c r="G281" s="902">
        <v>115700000</v>
      </c>
    </row>
    <row r="282" spans="1:7">
      <c r="A282" s="903" t="s">
        <v>2479</v>
      </c>
      <c r="B282" s="903" t="s">
        <v>938</v>
      </c>
      <c r="C282" s="903" t="s">
        <v>918</v>
      </c>
      <c r="D282" s="903" t="s">
        <v>928</v>
      </c>
      <c r="E282" s="903" t="s">
        <v>404</v>
      </c>
      <c r="F282" s="903" t="s">
        <v>400</v>
      </c>
      <c r="G282" s="902">
        <v>94050000</v>
      </c>
    </row>
    <row r="283" spans="1:7">
      <c r="A283" s="903" t="s">
        <v>2479</v>
      </c>
      <c r="B283" s="1419" t="s">
        <v>936</v>
      </c>
      <c r="C283" s="1420"/>
      <c r="D283" s="1420"/>
      <c r="E283" s="1420"/>
      <c r="F283" s="1420"/>
      <c r="G283" s="902">
        <v>4596341000</v>
      </c>
    </row>
    <row r="284" spans="1:7">
      <c r="A284" s="903" t="s">
        <v>2479</v>
      </c>
      <c r="B284" s="903" t="s">
        <v>936</v>
      </c>
      <c r="C284" s="1419" t="s">
        <v>170</v>
      </c>
      <c r="D284" s="1420"/>
      <c r="E284" s="1420"/>
      <c r="F284" s="1420"/>
      <c r="G284" s="902">
        <v>600000000</v>
      </c>
    </row>
    <row r="285" spans="1:7">
      <c r="A285" s="903" t="s">
        <v>2479</v>
      </c>
      <c r="B285" s="903" t="s">
        <v>936</v>
      </c>
      <c r="C285" s="903" t="s">
        <v>170</v>
      </c>
      <c r="D285" s="1419" t="s">
        <v>1453</v>
      </c>
      <c r="E285" s="1420"/>
      <c r="F285" s="1420"/>
      <c r="G285" s="902">
        <v>600000000</v>
      </c>
    </row>
    <row r="286" spans="1:7">
      <c r="A286" s="903" t="s">
        <v>2479</v>
      </c>
      <c r="B286" s="903" t="s">
        <v>936</v>
      </c>
      <c r="C286" s="903" t="s">
        <v>170</v>
      </c>
      <c r="D286" s="903" t="s">
        <v>1453</v>
      </c>
      <c r="E286" s="1419" t="s">
        <v>100</v>
      </c>
      <c r="F286" s="1420"/>
      <c r="G286" s="902">
        <v>4583000</v>
      </c>
    </row>
    <row r="287" spans="1:7">
      <c r="A287" s="903" t="s">
        <v>2479</v>
      </c>
      <c r="B287" s="903" t="s">
        <v>936</v>
      </c>
      <c r="C287" s="903" t="s">
        <v>170</v>
      </c>
      <c r="D287" s="903" t="s">
        <v>1453</v>
      </c>
      <c r="E287" s="903" t="s">
        <v>100</v>
      </c>
      <c r="F287" s="903" t="s">
        <v>139</v>
      </c>
      <c r="G287" s="902">
        <v>4373000</v>
      </c>
    </row>
    <row r="288" spans="1:7">
      <c r="A288" s="903" t="s">
        <v>2479</v>
      </c>
      <c r="B288" s="903" t="s">
        <v>936</v>
      </c>
      <c r="C288" s="903" t="s">
        <v>170</v>
      </c>
      <c r="D288" s="903" t="s">
        <v>1453</v>
      </c>
      <c r="E288" s="903" t="s">
        <v>100</v>
      </c>
      <c r="F288" s="903" t="s">
        <v>140</v>
      </c>
      <c r="G288" s="902">
        <v>210000</v>
      </c>
    </row>
    <row r="289" spans="1:7">
      <c r="A289" s="903" t="s">
        <v>2479</v>
      </c>
      <c r="B289" s="903" t="s">
        <v>936</v>
      </c>
      <c r="C289" s="903" t="s">
        <v>170</v>
      </c>
      <c r="D289" s="903" t="s">
        <v>1453</v>
      </c>
      <c r="E289" s="1419" t="s">
        <v>103</v>
      </c>
      <c r="F289" s="1420"/>
      <c r="G289" s="902">
        <v>6850000</v>
      </c>
    </row>
    <row r="290" spans="1:7">
      <c r="A290" s="903" t="s">
        <v>2479</v>
      </c>
      <c r="B290" s="903" t="s">
        <v>936</v>
      </c>
      <c r="C290" s="903" t="s">
        <v>170</v>
      </c>
      <c r="D290" s="903" t="s">
        <v>1453</v>
      </c>
      <c r="E290" s="903" t="s">
        <v>103</v>
      </c>
      <c r="F290" s="903" t="s">
        <v>132</v>
      </c>
      <c r="G290" s="902">
        <v>6850000</v>
      </c>
    </row>
    <row r="291" spans="1:7">
      <c r="A291" s="903" t="s">
        <v>2479</v>
      </c>
      <c r="B291" s="903" t="s">
        <v>936</v>
      </c>
      <c r="C291" s="903" t="s">
        <v>170</v>
      </c>
      <c r="D291" s="903" t="s">
        <v>1453</v>
      </c>
      <c r="E291" s="1419" t="s">
        <v>108</v>
      </c>
      <c r="F291" s="1420"/>
      <c r="G291" s="902">
        <v>91317000</v>
      </c>
    </row>
    <row r="292" spans="1:7">
      <c r="A292" s="903" t="s">
        <v>2479</v>
      </c>
      <c r="B292" s="903" t="s">
        <v>936</v>
      </c>
      <c r="C292" s="903" t="s">
        <v>170</v>
      </c>
      <c r="D292" s="903" t="s">
        <v>1453</v>
      </c>
      <c r="E292" s="903" t="s">
        <v>108</v>
      </c>
      <c r="F292" s="903" t="s">
        <v>111</v>
      </c>
      <c r="G292" s="902">
        <v>1317000</v>
      </c>
    </row>
    <row r="293" spans="1:7">
      <c r="A293" s="903" t="s">
        <v>2479</v>
      </c>
      <c r="B293" s="903" t="s">
        <v>936</v>
      </c>
      <c r="C293" s="903" t="s">
        <v>170</v>
      </c>
      <c r="D293" s="903" t="s">
        <v>1453</v>
      </c>
      <c r="E293" s="903" t="s">
        <v>108</v>
      </c>
      <c r="F293" s="903" t="s">
        <v>283</v>
      </c>
      <c r="G293" s="902">
        <v>90000000</v>
      </c>
    </row>
    <row r="294" spans="1:7">
      <c r="A294" s="903" t="s">
        <v>2479</v>
      </c>
      <c r="B294" s="903" t="s">
        <v>936</v>
      </c>
      <c r="C294" s="903" t="s">
        <v>170</v>
      </c>
      <c r="D294" s="903" t="s">
        <v>1453</v>
      </c>
      <c r="E294" s="1419" t="s">
        <v>113</v>
      </c>
      <c r="F294" s="1420"/>
      <c r="G294" s="902">
        <v>18170000</v>
      </c>
    </row>
    <row r="295" spans="1:7">
      <c r="A295" s="903" t="s">
        <v>2479</v>
      </c>
      <c r="B295" s="903" t="s">
        <v>936</v>
      </c>
      <c r="C295" s="903" t="s">
        <v>170</v>
      </c>
      <c r="D295" s="903" t="s">
        <v>1453</v>
      </c>
      <c r="E295" s="903" t="s">
        <v>113</v>
      </c>
      <c r="F295" s="903" t="s">
        <v>381</v>
      </c>
      <c r="G295" s="902">
        <v>4530000</v>
      </c>
    </row>
    <row r="296" spans="1:7">
      <c r="A296" s="903" t="s">
        <v>2479</v>
      </c>
      <c r="B296" s="903" t="s">
        <v>936</v>
      </c>
      <c r="C296" s="903" t="s">
        <v>170</v>
      </c>
      <c r="D296" s="903" t="s">
        <v>1453</v>
      </c>
      <c r="E296" s="903" t="s">
        <v>113</v>
      </c>
      <c r="F296" s="903" t="s">
        <v>490</v>
      </c>
      <c r="G296" s="902">
        <v>8600000</v>
      </c>
    </row>
    <row r="297" spans="1:7">
      <c r="A297" s="903" t="s">
        <v>2479</v>
      </c>
      <c r="B297" s="903" t="s">
        <v>936</v>
      </c>
      <c r="C297" s="903" t="s">
        <v>170</v>
      </c>
      <c r="D297" s="903" t="s">
        <v>1453</v>
      </c>
      <c r="E297" s="903" t="s">
        <v>113</v>
      </c>
      <c r="F297" s="903" t="s">
        <v>115</v>
      </c>
      <c r="G297" s="902">
        <v>5040000</v>
      </c>
    </row>
    <row r="298" spans="1:7">
      <c r="A298" s="903" t="s">
        <v>2479</v>
      </c>
      <c r="B298" s="903" t="s">
        <v>936</v>
      </c>
      <c r="C298" s="903" t="s">
        <v>170</v>
      </c>
      <c r="D298" s="903" t="s">
        <v>1453</v>
      </c>
      <c r="E298" s="1419" t="s">
        <v>492</v>
      </c>
      <c r="F298" s="1420"/>
      <c r="G298" s="902">
        <v>48850000</v>
      </c>
    </row>
    <row r="299" spans="1:7">
      <c r="A299" s="903" t="s">
        <v>2479</v>
      </c>
      <c r="B299" s="903" t="s">
        <v>936</v>
      </c>
      <c r="C299" s="903" t="s">
        <v>170</v>
      </c>
      <c r="D299" s="903" t="s">
        <v>1453</v>
      </c>
      <c r="E299" s="903" t="s">
        <v>492</v>
      </c>
      <c r="F299" s="903" t="s">
        <v>494</v>
      </c>
      <c r="G299" s="902">
        <v>48850000</v>
      </c>
    </row>
    <row r="300" spans="1:7">
      <c r="A300" s="903" t="s">
        <v>2479</v>
      </c>
      <c r="B300" s="903" t="s">
        <v>936</v>
      </c>
      <c r="C300" s="903" t="s">
        <v>170</v>
      </c>
      <c r="D300" s="903" t="s">
        <v>1453</v>
      </c>
      <c r="E300" s="1419" t="s">
        <v>876</v>
      </c>
      <c r="F300" s="1420"/>
      <c r="G300" s="902">
        <v>307742000</v>
      </c>
    </row>
    <row r="301" spans="1:7">
      <c r="A301" s="903" t="s">
        <v>2479</v>
      </c>
      <c r="B301" s="903" t="s">
        <v>936</v>
      </c>
      <c r="C301" s="903" t="s">
        <v>170</v>
      </c>
      <c r="D301" s="903" t="s">
        <v>1453</v>
      </c>
      <c r="E301" s="903" t="s">
        <v>876</v>
      </c>
      <c r="F301" s="903" t="s">
        <v>878</v>
      </c>
      <c r="G301" s="902">
        <v>67850000</v>
      </c>
    </row>
    <row r="302" spans="1:7">
      <c r="A302" s="903" t="s">
        <v>2479</v>
      </c>
      <c r="B302" s="903" t="s">
        <v>936</v>
      </c>
      <c r="C302" s="903" t="s">
        <v>170</v>
      </c>
      <c r="D302" s="903" t="s">
        <v>1453</v>
      </c>
      <c r="E302" s="903" t="s">
        <v>876</v>
      </c>
      <c r="F302" s="903" t="s">
        <v>877</v>
      </c>
      <c r="G302" s="902">
        <v>7700000</v>
      </c>
    </row>
    <row r="303" spans="1:7">
      <c r="A303" s="903" t="s">
        <v>2479</v>
      </c>
      <c r="B303" s="903" t="s">
        <v>936</v>
      </c>
      <c r="C303" s="903" t="s">
        <v>170</v>
      </c>
      <c r="D303" s="903" t="s">
        <v>1453</v>
      </c>
      <c r="E303" s="903" t="s">
        <v>876</v>
      </c>
      <c r="F303" s="903" t="s">
        <v>875</v>
      </c>
      <c r="G303" s="902">
        <v>232192000</v>
      </c>
    </row>
    <row r="304" spans="1:7">
      <c r="A304" s="903" t="s">
        <v>2479</v>
      </c>
      <c r="B304" s="903" t="s">
        <v>936</v>
      </c>
      <c r="C304" s="903" t="s">
        <v>170</v>
      </c>
      <c r="D304" s="903" t="s">
        <v>1453</v>
      </c>
      <c r="E304" s="1419" t="s">
        <v>1429</v>
      </c>
      <c r="F304" s="1420"/>
      <c r="G304" s="902">
        <v>90150000</v>
      </c>
    </row>
    <row r="305" spans="1:7">
      <c r="A305" s="903" t="s">
        <v>2479</v>
      </c>
      <c r="B305" s="903" t="s">
        <v>936</v>
      </c>
      <c r="C305" s="903" t="s">
        <v>170</v>
      </c>
      <c r="D305" s="903" t="s">
        <v>1453</v>
      </c>
      <c r="E305" s="903" t="s">
        <v>1429</v>
      </c>
      <c r="F305" s="903" t="s">
        <v>1431</v>
      </c>
      <c r="G305" s="902">
        <v>53350000</v>
      </c>
    </row>
    <row r="306" spans="1:7">
      <c r="A306" s="903" t="s">
        <v>2479</v>
      </c>
      <c r="B306" s="903" t="s">
        <v>936</v>
      </c>
      <c r="C306" s="903" t="s">
        <v>170</v>
      </c>
      <c r="D306" s="903" t="s">
        <v>1453</v>
      </c>
      <c r="E306" s="903" t="s">
        <v>1429</v>
      </c>
      <c r="F306" s="903" t="s">
        <v>1457</v>
      </c>
      <c r="G306" s="902">
        <v>36800000</v>
      </c>
    </row>
    <row r="307" spans="1:7">
      <c r="A307" s="903" t="s">
        <v>2479</v>
      </c>
      <c r="B307" s="903" t="s">
        <v>936</v>
      </c>
      <c r="C307" s="903" t="s">
        <v>170</v>
      </c>
      <c r="D307" s="903" t="s">
        <v>1453</v>
      </c>
      <c r="E307" s="1419" t="s">
        <v>118</v>
      </c>
      <c r="F307" s="1420"/>
      <c r="G307" s="902">
        <v>110000</v>
      </c>
    </row>
    <row r="308" spans="1:7">
      <c r="A308" s="903" t="s">
        <v>2479</v>
      </c>
      <c r="B308" s="903" t="s">
        <v>936</v>
      </c>
      <c r="C308" s="903" t="s">
        <v>170</v>
      </c>
      <c r="D308" s="903" t="s">
        <v>1453</v>
      </c>
      <c r="E308" s="903" t="s">
        <v>118</v>
      </c>
      <c r="F308" s="903" t="s">
        <v>120</v>
      </c>
      <c r="G308" s="902">
        <v>110000</v>
      </c>
    </row>
    <row r="309" spans="1:7">
      <c r="A309" s="903" t="s">
        <v>2479</v>
      </c>
      <c r="B309" s="903" t="s">
        <v>936</v>
      </c>
      <c r="C309" s="903" t="s">
        <v>170</v>
      </c>
      <c r="D309" s="903" t="s">
        <v>1453</v>
      </c>
      <c r="E309" s="1419" t="s">
        <v>122</v>
      </c>
      <c r="F309" s="1420"/>
      <c r="G309" s="902">
        <v>32228000</v>
      </c>
    </row>
    <row r="310" spans="1:7">
      <c r="A310" s="903" t="s">
        <v>2479</v>
      </c>
      <c r="B310" s="903" t="s">
        <v>936</v>
      </c>
      <c r="C310" s="903" t="s">
        <v>170</v>
      </c>
      <c r="D310" s="903" t="s">
        <v>1453</v>
      </c>
      <c r="E310" s="903" t="s">
        <v>122</v>
      </c>
      <c r="F310" s="903" t="s">
        <v>6</v>
      </c>
      <c r="G310" s="902">
        <v>39600</v>
      </c>
    </row>
    <row r="311" spans="1:7">
      <c r="A311" s="903" t="s">
        <v>2479</v>
      </c>
      <c r="B311" s="903" t="s">
        <v>936</v>
      </c>
      <c r="C311" s="903" t="s">
        <v>170</v>
      </c>
      <c r="D311" s="903" t="s">
        <v>1453</v>
      </c>
      <c r="E311" s="903" t="s">
        <v>122</v>
      </c>
      <c r="F311" s="903" t="s">
        <v>124</v>
      </c>
      <c r="G311" s="902">
        <v>32188400</v>
      </c>
    </row>
    <row r="312" spans="1:7">
      <c r="A312" s="903" t="s">
        <v>2479</v>
      </c>
      <c r="B312" s="903" t="s">
        <v>936</v>
      </c>
      <c r="C312" s="1419" t="s">
        <v>200</v>
      </c>
      <c r="D312" s="1420"/>
      <c r="E312" s="1420"/>
      <c r="F312" s="1420"/>
      <c r="G312" s="902">
        <v>3996341000</v>
      </c>
    </row>
    <row r="313" spans="1:7">
      <c r="A313" s="903" t="s">
        <v>2479</v>
      </c>
      <c r="B313" s="903" t="s">
        <v>936</v>
      </c>
      <c r="C313" s="903" t="s">
        <v>200</v>
      </c>
      <c r="D313" s="1419" t="s">
        <v>1413</v>
      </c>
      <c r="E313" s="1420"/>
      <c r="F313" s="1420"/>
      <c r="G313" s="902">
        <v>3996341000</v>
      </c>
    </row>
    <row r="314" spans="1:7">
      <c r="A314" s="903" t="s">
        <v>2479</v>
      </c>
      <c r="B314" s="903" t="s">
        <v>936</v>
      </c>
      <c r="C314" s="903" t="s">
        <v>200</v>
      </c>
      <c r="D314" s="903" t="s">
        <v>1413</v>
      </c>
      <c r="E314" s="1419" t="s">
        <v>87</v>
      </c>
      <c r="F314" s="1420"/>
      <c r="G314" s="902">
        <v>1075559480</v>
      </c>
    </row>
    <row r="315" spans="1:7">
      <c r="A315" s="903" t="s">
        <v>2479</v>
      </c>
      <c r="B315" s="903" t="s">
        <v>936</v>
      </c>
      <c r="C315" s="903" t="s">
        <v>200</v>
      </c>
      <c r="D315" s="903" t="s">
        <v>1413</v>
      </c>
      <c r="E315" s="903" t="s">
        <v>87</v>
      </c>
      <c r="F315" s="903" t="s">
        <v>88</v>
      </c>
      <c r="G315" s="902">
        <v>1075559480</v>
      </c>
    </row>
    <row r="316" spans="1:7">
      <c r="A316" s="903" t="s">
        <v>2479</v>
      </c>
      <c r="B316" s="903" t="s">
        <v>936</v>
      </c>
      <c r="C316" s="903" t="s">
        <v>200</v>
      </c>
      <c r="D316" s="903" t="s">
        <v>1413</v>
      </c>
      <c r="E316" s="1419" t="s">
        <v>128</v>
      </c>
      <c r="F316" s="1420"/>
      <c r="G316" s="902">
        <v>194313400</v>
      </c>
    </row>
    <row r="317" spans="1:7">
      <c r="A317" s="903" t="s">
        <v>2479</v>
      </c>
      <c r="B317" s="903" t="s">
        <v>936</v>
      </c>
      <c r="C317" s="903" t="s">
        <v>200</v>
      </c>
      <c r="D317" s="903" t="s">
        <v>1413</v>
      </c>
      <c r="E317" s="903" t="s">
        <v>128</v>
      </c>
      <c r="F317" s="903" t="s">
        <v>519</v>
      </c>
      <c r="G317" s="902">
        <v>194313400</v>
      </c>
    </row>
    <row r="318" spans="1:7">
      <c r="A318" s="903" t="s">
        <v>2479</v>
      </c>
      <c r="B318" s="903" t="s">
        <v>936</v>
      </c>
      <c r="C318" s="903" t="s">
        <v>200</v>
      </c>
      <c r="D318" s="903" t="s">
        <v>1413</v>
      </c>
      <c r="E318" s="1419" t="s">
        <v>90</v>
      </c>
      <c r="F318" s="1420"/>
      <c r="G318" s="902">
        <v>507281790</v>
      </c>
    </row>
    <row r="319" spans="1:7">
      <c r="A319" s="903" t="s">
        <v>2479</v>
      </c>
      <c r="B319" s="903" t="s">
        <v>936</v>
      </c>
      <c r="C319" s="903" t="s">
        <v>200</v>
      </c>
      <c r="D319" s="903" t="s">
        <v>1413</v>
      </c>
      <c r="E319" s="903" t="s">
        <v>90</v>
      </c>
      <c r="F319" s="903" t="s">
        <v>135</v>
      </c>
      <c r="G319" s="902">
        <v>83970440</v>
      </c>
    </row>
    <row r="320" spans="1:7">
      <c r="A320" s="903" t="s">
        <v>2479</v>
      </c>
      <c r="B320" s="903" t="s">
        <v>936</v>
      </c>
      <c r="C320" s="903" t="s">
        <v>200</v>
      </c>
      <c r="D320" s="903" t="s">
        <v>1413</v>
      </c>
      <c r="E320" s="903" t="s">
        <v>90</v>
      </c>
      <c r="F320" s="903" t="s">
        <v>763</v>
      </c>
      <c r="G320" s="902">
        <v>68925000</v>
      </c>
    </row>
    <row r="321" spans="1:7">
      <c r="A321" s="903" t="s">
        <v>2479</v>
      </c>
      <c r="B321" s="903" t="s">
        <v>936</v>
      </c>
      <c r="C321" s="903" t="s">
        <v>200</v>
      </c>
      <c r="D321" s="903" t="s">
        <v>1413</v>
      </c>
      <c r="E321" s="903" t="s">
        <v>90</v>
      </c>
      <c r="F321" s="903" t="s">
        <v>92</v>
      </c>
      <c r="G321" s="902">
        <v>37562900</v>
      </c>
    </row>
    <row r="322" spans="1:7">
      <c r="A322" s="903" t="s">
        <v>2479</v>
      </c>
      <c r="B322" s="903" t="s">
        <v>936</v>
      </c>
      <c r="C322" s="903" t="s">
        <v>200</v>
      </c>
      <c r="D322" s="903" t="s">
        <v>1413</v>
      </c>
      <c r="E322" s="903" t="s">
        <v>90</v>
      </c>
      <c r="F322" s="903" t="s">
        <v>130</v>
      </c>
      <c r="G322" s="902">
        <v>277862650</v>
      </c>
    </row>
    <row r="323" spans="1:7">
      <c r="A323" s="903" t="s">
        <v>2479</v>
      </c>
      <c r="B323" s="903" t="s">
        <v>936</v>
      </c>
      <c r="C323" s="903" t="s">
        <v>200</v>
      </c>
      <c r="D323" s="903" t="s">
        <v>1413</v>
      </c>
      <c r="E323" s="903" t="s">
        <v>90</v>
      </c>
      <c r="F323" s="903" t="s">
        <v>137</v>
      </c>
      <c r="G323" s="902">
        <v>38960800</v>
      </c>
    </row>
    <row r="324" spans="1:7">
      <c r="A324" s="903" t="s">
        <v>2479</v>
      </c>
      <c r="B324" s="903" t="s">
        <v>936</v>
      </c>
      <c r="C324" s="903" t="s">
        <v>200</v>
      </c>
      <c r="D324" s="903" t="s">
        <v>1413</v>
      </c>
      <c r="E324" s="1419" t="s">
        <v>377</v>
      </c>
      <c r="F324" s="1420"/>
      <c r="G324" s="902">
        <v>17660000</v>
      </c>
    </row>
    <row r="325" spans="1:7">
      <c r="A325" s="903" t="s">
        <v>2479</v>
      </c>
      <c r="B325" s="903" t="s">
        <v>936</v>
      </c>
      <c r="C325" s="903" t="s">
        <v>200</v>
      </c>
      <c r="D325" s="903" t="s">
        <v>1413</v>
      </c>
      <c r="E325" s="903" t="s">
        <v>377</v>
      </c>
      <c r="F325" s="903" t="s">
        <v>379</v>
      </c>
      <c r="G325" s="902">
        <v>17135000</v>
      </c>
    </row>
    <row r="326" spans="1:7">
      <c r="A326" s="903" t="s">
        <v>2479</v>
      </c>
      <c r="B326" s="903" t="s">
        <v>936</v>
      </c>
      <c r="C326" s="903" t="s">
        <v>200</v>
      </c>
      <c r="D326" s="903" t="s">
        <v>1413</v>
      </c>
      <c r="E326" s="903" t="s">
        <v>377</v>
      </c>
      <c r="F326" s="903" t="s">
        <v>380</v>
      </c>
      <c r="G326" s="902">
        <v>525000</v>
      </c>
    </row>
    <row r="327" spans="1:7">
      <c r="A327" s="903" t="s">
        <v>2479</v>
      </c>
      <c r="B327" s="903" t="s">
        <v>936</v>
      </c>
      <c r="C327" s="903" t="s">
        <v>200</v>
      </c>
      <c r="D327" s="903" t="s">
        <v>1413</v>
      </c>
      <c r="E327" s="1419" t="s">
        <v>93</v>
      </c>
      <c r="F327" s="1420"/>
      <c r="G327" s="902">
        <v>109436000</v>
      </c>
    </row>
    <row r="328" spans="1:7">
      <c r="A328" s="903" t="s">
        <v>2479</v>
      </c>
      <c r="B328" s="903" t="s">
        <v>936</v>
      </c>
      <c r="C328" s="903" t="s">
        <v>200</v>
      </c>
      <c r="D328" s="903" t="s">
        <v>1413</v>
      </c>
      <c r="E328" s="903" t="s">
        <v>93</v>
      </c>
      <c r="F328" s="903" t="s">
        <v>391</v>
      </c>
      <c r="G328" s="902">
        <v>109436000</v>
      </c>
    </row>
    <row r="329" spans="1:7">
      <c r="A329" s="903" t="s">
        <v>2479</v>
      </c>
      <c r="B329" s="903" t="s">
        <v>936</v>
      </c>
      <c r="C329" s="903" t="s">
        <v>200</v>
      </c>
      <c r="D329" s="903" t="s">
        <v>1413</v>
      </c>
      <c r="E329" s="1419" t="s">
        <v>94</v>
      </c>
      <c r="F329" s="1420"/>
      <c r="G329" s="902">
        <v>307452747</v>
      </c>
    </row>
    <row r="330" spans="1:7">
      <c r="A330" s="903" t="s">
        <v>2479</v>
      </c>
      <c r="B330" s="903" t="s">
        <v>936</v>
      </c>
      <c r="C330" s="903" t="s">
        <v>200</v>
      </c>
      <c r="D330" s="903" t="s">
        <v>1413</v>
      </c>
      <c r="E330" s="903" t="s">
        <v>94</v>
      </c>
      <c r="F330" s="903" t="s">
        <v>95</v>
      </c>
      <c r="G330" s="902">
        <v>237048309</v>
      </c>
    </row>
    <row r="331" spans="1:7">
      <c r="A331" s="903" t="s">
        <v>2479</v>
      </c>
      <c r="B331" s="903" t="s">
        <v>936</v>
      </c>
      <c r="C331" s="903" t="s">
        <v>200</v>
      </c>
      <c r="D331" s="903" t="s">
        <v>1413</v>
      </c>
      <c r="E331" s="903" t="s">
        <v>94</v>
      </c>
      <c r="F331" s="903" t="s">
        <v>96</v>
      </c>
      <c r="G331" s="902">
        <v>40636845</v>
      </c>
    </row>
    <row r="332" spans="1:7">
      <c r="A332" s="903" t="s">
        <v>2479</v>
      </c>
      <c r="B332" s="903" t="s">
        <v>936</v>
      </c>
      <c r="C332" s="903" t="s">
        <v>200</v>
      </c>
      <c r="D332" s="903" t="s">
        <v>1413</v>
      </c>
      <c r="E332" s="903" t="s">
        <v>94</v>
      </c>
      <c r="F332" s="903" t="s">
        <v>97</v>
      </c>
      <c r="G332" s="902">
        <v>27079310</v>
      </c>
    </row>
    <row r="333" spans="1:7">
      <c r="A333" s="903" t="s">
        <v>2479</v>
      </c>
      <c r="B333" s="903" t="s">
        <v>936</v>
      </c>
      <c r="C333" s="903" t="s">
        <v>200</v>
      </c>
      <c r="D333" s="903" t="s">
        <v>1413</v>
      </c>
      <c r="E333" s="903" t="s">
        <v>94</v>
      </c>
      <c r="F333" s="903" t="s">
        <v>0</v>
      </c>
      <c r="G333" s="902">
        <v>2688283</v>
      </c>
    </row>
    <row r="334" spans="1:7">
      <c r="A334" s="903" t="s">
        <v>2479</v>
      </c>
      <c r="B334" s="903" t="s">
        <v>936</v>
      </c>
      <c r="C334" s="903" t="s">
        <v>200</v>
      </c>
      <c r="D334" s="903" t="s">
        <v>1413</v>
      </c>
      <c r="E334" s="1419" t="s">
        <v>98</v>
      </c>
      <c r="F334" s="1420"/>
      <c r="G334" s="902">
        <v>133617872</v>
      </c>
    </row>
    <row r="335" spans="1:7">
      <c r="A335" s="903" t="s">
        <v>2479</v>
      </c>
      <c r="B335" s="903" t="s">
        <v>936</v>
      </c>
      <c r="C335" s="903" t="s">
        <v>200</v>
      </c>
      <c r="D335" s="903" t="s">
        <v>1413</v>
      </c>
      <c r="E335" s="903" t="s">
        <v>98</v>
      </c>
      <c r="F335" s="903" t="s">
        <v>757</v>
      </c>
      <c r="G335" s="902">
        <v>133617872</v>
      </c>
    </row>
    <row r="336" spans="1:7">
      <c r="A336" s="903" t="s">
        <v>2479</v>
      </c>
      <c r="B336" s="903" t="s">
        <v>936</v>
      </c>
      <c r="C336" s="903" t="s">
        <v>200</v>
      </c>
      <c r="D336" s="903" t="s">
        <v>1413</v>
      </c>
      <c r="E336" s="1419" t="s">
        <v>100</v>
      </c>
      <c r="F336" s="1420"/>
      <c r="G336" s="902">
        <v>76019756</v>
      </c>
    </row>
    <row r="337" spans="1:7">
      <c r="A337" s="903" t="s">
        <v>2479</v>
      </c>
      <c r="B337" s="903" t="s">
        <v>936</v>
      </c>
      <c r="C337" s="903" t="s">
        <v>200</v>
      </c>
      <c r="D337" s="903" t="s">
        <v>1413</v>
      </c>
      <c r="E337" s="903" t="s">
        <v>100</v>
      </c>
      <c r="F337" s="903" t="s">
        <v>138</v>
      </c>
      <c r="G337" s="902">
        <v>31885128</v>
      </c>
    </row>
    <row r="338" spans="1:7">
      <c r="A338" s="903" t="s">
        <v>2479</v>
      </c>
      <c r="B338" s="903" t="s">
        <v>936</v>
      </c>
      <c r="C338" s="903" t="s">
        <v>200</v>
      </c>
      <c r="D338" s="903" t="s">
        <v>1413</v>
      </c>
      <c r="E338" s="903" t="s">
        <v>100</v>
      </c>
      <c r="F338" s="903" t="s">
        <v>102</v>
      </c>
      <c r="G338" s="902">
        <v>4963500</v>
      </c>
    </row>
    <row r="339" spans="1:7">
      <c r="A339" s="903" t="s">
        <v>2479</v>
      </c>
      <c r="B339" s="903" t="s">
        <v>936</v>
      </c>
      <c r="C339" s="903" t="s">
        <v>200</v>
      </c>
      <c r="D339" s="903" t="s">
        <v>1413</v>
      </c>
      <c r="E339" s="903" t="s">
        <v>100</v>
      </c>
      <c r="F339" s="903" t="s">
        <v>139</v>
      </c>
      <c r="G339" s="902">
        <v>31119128</v>
      </c>
    </row>
    <row r="340" spans="1:7">
      <c r="A340" s="903" t="s">
        <v>2479</v>
      </c>
      <c r="B340" s="903" t="s">
        <v>936</v>
      </c>
      <c r="C340" s="903" t="s">
        <v>200</v>
      </c>
      <c r="D340" s="903" t="s">
        <v>1413</v>
      </c>
      <c r="E340" s="903" t="s">
        <v>100</v>
      </c>
      <c r="F340" s="903" t="s">
        <v>131</v>
      </c>
      <c r="G340" s="902">
        <v>2136000</v>
      </c>
    </row>
    <row r="341" spans="1:7">
      <c r="A341" s="903" t="s">
        <v>2479</v>
      </c>
      <c r="B341" s="903" t="s">
        <v>936</v>
      </c>
      <c r="C341" s="903" t="s">
        <v>200</v>
      </c>
      <c r="D341" s="903" t="s">
        <v>1413</v>
      </c>
      <c r="E341" s="903" t="s">
        <v>100</v>
      </c>
      <c r="F341" s="903" t="s">
        <v>218</v>
      </c>
      <c r="G341" s="902">
        <v>2422000</v>
      </c>
    </row>
    <row r="342" spans="1:7">
      <c r="A342" s="903" t="s">
        <v>2479</v>
      </c>
      <c r="B342" s="903" t="s">
        <v>936</v>
      </c>
      <c r="C342" s="903" t="s">
        <v>200</v>
      </c>
      <c r="D342" s="903" t="s">
        <v>1413</v>
      </c>
      <c r="E342" s="903" t="s">
        <v>100</v>
      </c>
      <c r="F342" s="903" t="s">
        <v>140</v>
      </c>
      <c r="G342" s="902">
        <v>3494000</v>
      </c>
    </row>
    <row r="343" spans="1:7">
      <c r="A343" s="903" t="s">
        <v>2479</v>
      </c>
      <c r="B343" s="903" t="s">
        <v>936</v>
      </c>
      <c r="C343" s="903" t="s">
        <v>200</v>
      </c>
      <c r="D343" s="903" t="s">
        <v>1413</v>
      </c>
      <c r="E343" s="1419" t="s">
        <v>103</v>
      </c>
      <c r="F343" s="1420"/>
      <c r="G343" s="902">
        <v>84011000</v>
      </c>
    </row>
    <row r="344" spans="1:7">
      <c r="A344" s="903" t="s">
        <v>2479</v>
      </c>
      <c r="B344" s="903" t="s">
        <v>936</v>
      </c>
      <c r="C344" s="903" t="s">
        <v>200</v>
      </c>
      <c r="D344" s="903" t="s">
        <v>1413</v>
      </c>
      <c r="E344" s="903" t="s">
        <v>103</v>
      </c>
      <c r="F344" s="903" t="s">
        <v>104</v>
      </c>
      <c r="G344" s="902">
        <v>37160000</v>
      </c>
    </row>
    <row r="345" spans="1:7">
      <c r="A345" s="903" t="s">
        <v>2479</v>
      </c>
      <c r="B345" s="903" t="s">
        <v>936</v>
      </c>
      <c r="C345" s="903" t="s">
        <v>200</v>
      </c>
      <c r="D345" s="903" t="s">
        <v>1413</v>
      </c>
      <c r="E345" s="903" t="s">
        <v>103</v>
      </c>
      <c r="F345" s="903" t="s">
        <v>132</v>
      </c>
      <c r="G345" s="902">
        <v>29856000</v>
      </c>
    </row>
    <row r="346" spans="1:7">
      <c r="A346" s="903" t="s">
        <v>2479</v>
      </c>
      <c r="B346" s="903" t="s">
        <v>936</v>
      </c>
      <c r="C346" s="903" t="s">
        <v>200</v>
      </c>
      <c r="D346" s="903" t="s">
        <v>1413</v>
      </c>
      <c r="E346" s="903" t="s">
        <v>103</v>
      </c>
      <c r="F346" s="903" t="s">
        <v>2</v>
      </c>
      <c r="G346" s="902">
        <v>5668000</v>
      </c>
    </row>
    <row r="347" spans="1:7">
      <c r="A347" s="903" t="s">
        <v>2479</v>
      </c>
      <c r="B347" s="903" t="s">
        <v>936</v>
      </c>
      <c r="C347" s="903" t="s">
        <v>200</v>
      </c>
      <c r="D347" s="903" t="s">
        <v>1413</v>
      </c>
      <c r="E347" s="903" t="s">
        <v>103</v>
      </c>
      <c r="F347" s="903" t="s">
        <v>106</v>
      </c>
      <c r="G347" s="902">
        <v>11327000</v>
      </c>
    </row>
    <row r="348" spans="1:7">
      <c r="A348" s="903" t="s">
        <v>2479</v>
      </c>
      <c r="B348" s="903" t="s">
        <v>936</v>
      </c>
      <c r="C348" s="903" t="s">
        <v>200</v>
      </c>
      <c r="D348" s="903" t="s">
        <v>1413</v>
      </c>
      <c r="E348" s="1419" t="s">
        <v>108</v>
      </c>
      <c r="F348" s="1420"/>
      <c r="G348" s="902">
        <v>73693969</v>
      </c>
    </row>
    <row r="349" spans="1:7">
      <c r="A349" s="903" t="s">
        <v>2479</v>
      </c>
      <c r="B349" s="903" t="s">
        <v>936</v>
      </c>
      <c r="C349" s="903" t="s">
        <v>200</v>
      </c>
      <c r="D349" s="903" t="s">
        <v>1413</v>
      </c>
      <c r="E349" s="903" t="s">
        <v>108</v>
      </c>
      <c r="F349" s="903" t="s">
        <v>110</v>
      </c>
      <c r="G349" s="902">
        <v>4527879</v>
      </c>
    </row>
    <row r="350" spans="1:7">
      <c r="A350" s="903" t="s">
        <v>2479</v>
      </c>
      <c r="B350" s="903" t="s">
        <v>936</v>
      </c>
      <c r="C350" s="903" t="s">
        <v>200</v>
      </c>
      <c r="D350" s="903" t="s">
        <v>1413</v>
      </c>
      <c r="E350" s="903" t="s">
        <v>108</v>
      </c>
      <c r="F350" s="903" t="s">
        <v>111</v>
      </c>
      <c r="G350" s="902">
        <v>8097637</v>
      </c>
    </row>
    <row r="351" spans="1:7">
      <c r="A351" s="903" t="s">
        <v>2479</v>
      </c>
      <c r="B351" s="903" t="s">
        <v>936</v>
      </c>
      <c r="C351" s="903" t="s">
        <v>200</v>
      </c>
      <c r="D351" s="903" t="s">
        <v>1413</v>
      </c>
      <c r="E351" s="903" t="s">
        <v>108</v>
      </c>
      <c r="F351" s="903" t="s">
        <v>862</v>
      </c>
      <c r="G351" s="902">
        <v>14820053</v>
      </c>
    </row>
    <row r="352" spans="1:7">
      <c r="A352" s="903" t="s">
        <v>2479</v>
      </c>
      <c r="B352" s="903" t="s">
        <v>936</v>
      </c>
      <c r="C352" s="903" t="s">
        <v>200</v>
      </c>
      <c r="D352" s="903" t="s">
        <v>1413</v>
      </c>
      <c r="E352" s="903" t="s">
        <v>108</v>
      </c>
      <c r="F352" s="903" t="s">
        <v>283</v>
      </c>
      <c r="G352" s="902">
        <v>36330000</v>
      </c>
    </row>
    <row r="353" spans="1:7">
      <c r="A353" s="903" t="s">
        <v>2479</v>
      </c>
      <c r="B353" s="903" t="s">
        <v>936</v>
      </c>
      <c r="C353" s="903" t="s">
        <v>200</v>
      </c>
      <c r="D353" s="903" t="s">
        <v>1413</v>
      </c>
      <c r="E353" s="903" t="s">
        <v>108</v>
      </c>
      <c r="F353" s="903" t="s">
        <v>868</v>
      </c>
      <c r="G353" s="902">
        <v>3668400</v>
      </c>
    </row>
    <row r="354" spans="1:7">
      <c r="A354" s="903" t="s">
        <v>2479</v>
      </c>
      <c r="B354" s="903" t="s">
        <v>936</v>
      </c>
      <c r="C354" s="903" t="s">
        <v>200</v>
      </c>
      <c r="D354" s="903" t="s">
        <v>1413</v>
      </c>
      <c r="E354" s="903" t="s">
        <v>108</v>
      </c>
      <c r="F354" s="903" t="s">
        <v>141</v>
      </c>
      <c r="G354" s="902">
        <v>6250000</v>
      </c>
    </row>
    <row r="355" spans="1:7">
      <c r="A355" s="903" t="s">
        <v>2479</v>
      </c>
      <c r="B355" s="903" t="s">
        <v>936</v>
      </c>
      <c r="C355" s="903" t="s">
        <v>200</v>
      </c>
      <c r="D355" s="903" t="s">
        <v>1413</v>
      </c>
      <c r="E355" s="1419" t="s">
        <v>143</v>
      </c>
      <c r="F355" s="1420"/>
      <c r="G355" s="902">
        <v>36250000</v>
      </c>
    </row>
    <row r="356" spans="1:7">
      <c r="A356" s="903" t="s">
        <v>2479</v>
      </c>
      <c r="B356" s="903" t="s">
        <v>936</v>
      </c>
      <c r="C356" s="903" t="s">
        <v>200</v>
      </c>
      <c r="D356" s="903" t="s">
        <v>1413</v>
      </c>
      <c r="E356" s="903" t="s">
        <v>143</v>
      </c>
      <c r="F356" s="903" t="s">
        <v>845</v>
      </c>
      <c r="G356" s="902">
        <v>22000000</v>
      </c>
    </row>
    <row r="357" spans="1:7">
      <c r="A357" s="903" t="s">
        <v>2479</v>
      </c>
      <c r="B357" s="903" t="s">
        <v>936</v>
      </c>
      <c r="C357" s="903" t="s">
        <v>200</v>
      </c>
      <c r="D357" s="903" t="s">
        <v>1413</v>
      </c>
      <c r="E357" s="903" t="s">
        <v>143</v>
      </c>
      <c r="F357" s="903" t="s">
        <v>489</v>
      </c>
      <c r="G357" s="902">
        <v>14250000</v>
      </c>
    </row>
    <row r="358" spans="1:7">
      <c r="A358" s="903" t="s">
        <v>2479</v>
      </c>
      <c r="B358" s="903" t="s">
        <v>936</v>
      </c>
      <c r="C358" s="903" t="s">
        <v>200</v>
      </c>
      <c r="D358" s="903" t="s">
        <v>1413</v>
      </c>
      <c r="E358" s="1419" t="s">
        <v>113</v>
      </c>
      <c r="F358" s="1420"/>
      <c r="G358" s="902">
        <v>109033000</v>
      </c>
    </row>
    <row r="359" spans="1:7">
      <c r="A359" s="903" t="s">
        <v>2479</v>
      </c>
      <c r="B359" s="903" t="s">
        <v>936</v>
      </c>
      <c r="C359" s="903" t="s">
        <v>200</v>
      </c>
      <c r="D359" s="903" t="s">
        <v>1413</v>
      </c>
      <c r="E359" s="903" t="s">
        <v>113</v>
      </c>
      <c r="F359" s="903" t="s">
        <v>381</v>
      </c>
      <c r="G359" s="902">
        <v>11583000</v>
      </c>
    </row>
    <row r="360" spans="1:7">
      <c r="A360" s="903" t="s">
        <v>2479</v>
      </c>
      <c r="B360" s="903" t="s">
        <v>936</v>
      </c>
      <c r="C360" s="903" t="s">
        <v>200</v>
      </c>
      <c r="D360" s="903" t="s">
        <v>1413</v>
      </c>
      <c r="E360" s="903" t="s">
        <v>113</v>
      </c>
      <c r="F360" s="903" t="s">
        <v>490</v>
      </c>
      <c r="G360" s="902">
        <v>13700000</v>
      </c>
    </row>
    <row r="361" spans="1:7">
      <c r="A361" s="903" t="s">
        <v>2479</v>
      </c>
      <c r="B361" s="903" t="s">
        <v>936</v>
      </c>
      <c r="C361" s="903" t="s">
        <v>200</v>
      </c>
      <c r="D361" s="903" t="s">
        <v>1413</v>
      </c>
      <c r="E361" s="903" t="s">
        <v>113</v>
      </c>
      <c r="F361" s="903" t="s">
        <v>115</v>
      </c>
      <c r="G361" s="902">
        <v>29450000</v>
      </c>
    </row>
    <row r="362" spans="1:7">
      <c r="A362" s="903" t="s">
        <v>2479</v>
      </c>
      <c r="B362" s="903" t="s">
        <v>936</v>
      </c>
      <c r="C362" s="903" t="s">
        <v>200</v>
      </c>
      <c r="D362" s="903" t="s">
        <v>1413</v>
      </c>
      <c r="E362" s="903" t="s">
        <v>113</v>
      </c>
      <c r="F362" s="903" t="s">
        <v>117</v>
      </c>
      <c r="G362" s="902">
        <v>54300000</v>
      </c>
    </row>
    <row r="363" spans="1:7">
      <c r="A363" s="903" t="s">
        <v>2479</v>
      </c>
      <c r="B363" s="903" t="s">
        <v>936</v>
      </c>
      <c r="C363" s="903" t="s">
        <v>200</v>
      </c>
      <c r="D363" s="903" t="s">
        <v>1413</v>
      </c>
      <c r="E363" s="1419" t="s">
        <v>492</v>
      </c>
      <c r="F363" s="1420"/>
      <c r="G363" s="902">
        <v>57316000</v>
      </c>
    </row>
    <row r="364" spans="1:7">
      <c r="A364" s="903" t="s">
        <v>2479</v>
      </c>
      <c r="B364" s="903" t="s">
        <v>936</v>
      </c>
      <c r="C364" s="903" t="s">
        <v>200</v>
      </c>
      <c r="D364" s="903" t="s">
        <v>1413</v>
      </c>
      <c r="E364" s="903" t="s">
        <v>492</v>
      </c>
      <c r="F364" s="903" t="s">
        <v>494</v>
      </c>
      <c r="G364" s="902">
        <v>35426000</v>
      </c>
    </row>
    <row r="365" spans="1:7">
      <c r="A365" s="903" t="s">
        <v>2479</v>
      </c>
      <c r="B365" s="903" t="s">
        <v>936</v>
      </c>
      <c r="C365" s="903" t="s">
        <v>200</v>
      </c>
      <c r="D365" s="903" t="s">
        <v>1413</v>
      </c>
      <c r="E365" s="903" t="s">
        <v>492</v>
      </c>
      <c r="F365" s="903" t="s">
        <v>186</v>
      </c>
      <c r="G365" s="902">
        <v>18350000</v>
      </c>
    </row>
    <row r="366" spans="1:7">
      <c r="A366" s="903" t="s">
        <v>2479</v>
      </c>
      <c r="B366" s="903" t="s">
        <v>936</v>
      </c>
      <c r="C366" s="903" t="s">
        <v>200</v>
      </c>
      <c r="D366" s="903" t="s">
        <v>1413</v>
      </c>
      <c r="E366" s="903" t="s">
        <v>492</v>
      </c>
      <c r="F366" s="903" t="s">
        <v>880</v>
      </c>
      <c r="G366" s="902">
        <v>1140000</v>
      </c>
    </row>
    <row r="367" spans="1:7">
      <c r="A367" s="903" t="s">
        <v>2479</v>
      </c>
      <c r="B367" s="903" t="s">
        <v>936</v>
      </c>
      <c r="C367" s="903" t="s">
        <v>200</v>
      </c>
      <c r="D367" s="903" t="s">
        <v>1413</v>
      </c>
      <c r="E367" s="903" t="s">
        <v>492</v>
      </c>
      <c r="F367" s="903" t="s">
        <v>496</v>
      </c>
      <c r="G367" s="902">
        <v>2400000</v>
      </c>
    </row>
    <row r="368" spans="1:7">
      <c r="A368" s="903" t="s">
        <v>2479</v>
      </c>
      <c r="B368" s="903" t="s">
        <v>936</v>
      </c>
      <c r="C368" s="903" t="s">
        <v>200</v>
      </c>
      <c r="D368" s="903" t="s">
        <v>1413</v>
      </c>
      <c r="E368" s="1419" t="s">
        <v>362</v>
      </c>
      <c r="F368" s="1420"/>
      <c r="G368" s="902">
        <v>129738000</v>
      </c>
    </row>
    <row r="369" spans="1:7">
      <c r="A369" s="903" t="s">
        <v>2479</v>
      </c>
      <c r="B369" s="903" t="s">
        <v>936</v>
      </c>
      <c r="C369" s="903" t="s">
        <v>200</v>
      </c>
      <c r="D369" s="903" t="s">
        <v>1413</v>
      </c>
      <c r="E369" s="903" t="s">
        <v>362</v>
      </c>
      <c r="F369" s="903" t="s">
        <v>848</v>
      </c>
      <c r="G369" s="902">
        <v>52500000</v>
      </c>
    </row>
    <row r="370" spans="1:7">
      <c r="A370" s="903" t="s">
        <v>2479</v>
      </c>
      <c r="B370" s="903" t="s">
        <v>936</v>
      </c>
      <c r="C370" s="903" t="s">
        <v>200</v>
      </c>
      <c r="D370" s="903" t="s">
        <v>1413</v>
      </c>
      <c r="E370" s="903" t="s">
        <v>362</v>
      </c>
      <c r="F370" s="903" t="s">
        <v>363</v>
      </c>
      <c r="G370" s="902">
        <v>75438000</v>
      </c>
    </row>
    <row r="371" spans="1:7">
      <c r="A371" s="903" t="s">
        <v>2479</v>
      </c>
      <c r="B371" s="903" t="s">
        <v>936</v>
      </c>
      <c r="C371" s="903" t="s">
        <v>200</v>
      </c>
      <c r="D371" s="903" t="s">
        <v>1413</v>
      </c>
      <c r="E371" s="903" t="s">
        <v>362</v>
      </c>
      <c r="F371" s="903" t="s">
        <v>2524</v>
      </c>
      <c r="G371" s="902">
        <v>1800000</v>
      </c>
    </row>
    <row r="372" spans="1:7">
      <c r="A372" s="903" t="s">
        <v>2479</v>
      </c>
      <c r="B372" s="903" t="s">
        <v>936</v>
      </c>
      <c r="C372" s="903" t="s">
        <v>200</v>
      </c>
      <c r="D372" s="903" t="s">
        <v>1413</v>
      </c>
      <c r="E372" s="1419" t="s">
        <v>876</v>
      </c>
      <c r="F372" s="1420"/>
      <c r="G372" s="902">
        <v>620348000</v>
      </c>
    </row>
    <row r="373" spans="1:7">
      <c r="A373" s="903" t="s">
        <v>2479</v>
      </c>
      <c r="B373" s="903" t="s">
        <v>936</v>
      </c>
      <c r="C373" s="903" t="s">
        <v>200</v>
      </c>
      <c r="D373" s="903" t="s">
        <v>1413</v>
      </c>
      <c r="E373" s="903" t="s">
        <v>876</v>
      </c>
      <c r="F373" s="903" t="s">
        <v>900</v>
      </c>
      <c r="G373" s="902">
        <v>17900000</v>
      </c>
    </row>
    <row r="374" spans="1:7">
      <c r="A374" s="903" t="s">
        <v>2479</v>
      </c>
      <c r="B374" s="903" t="s">
        <v>936</v>
      </c>
      <c r="C374" s="903" t="s">
        <v>200</v>
      </c>
      <c r="D374" s="903" t="s">
        <v>1413</v>
      </c>
      <c r="E374" s="903" t="s">
        <v>876</v>
      </c>
      <c r="F374" s="903" t="s">
        <v>878</v>
      </c>
      <c r="G374" s="902">
        <v>469850000</v>
      </c>
    </row>
    <row r="375" spans="1:7">
      <c r="A375" s="903" t="s">
        <v>2479</v>
      </c>
      <c r="B375" s="903" t="s">
        <v>936</v>
      </c>
      <c r="C375" s="903" t="s">
        <v>200</v>
      </c>
      <c r="D375" s="903" t="s">
        <v>1413</v>
      </c>
      <c r="E375" s="903" t="s">
        <v>876</v>
      </c>
      <c r="F375" s="903" t="s">
        <v>877</v>
      </c>
      <c r="G375" s="902">
        <v>37500000</v>
      </c>
    </row>
    <row r="376" spans="1:7">
      <c r="A376" s="903" t="s">
        <v>2479</v>
      </c>
      <c r="B376" s="903" t="s">
        <v>936</v>
      </c>
      <c r="C376" s="903" t="s">
        <v>200</v>
      </c>
      <c r="D376" s="903" t="s">
        <v>1413</v>
      </c>
      <c r="E376" s="903" t="s">
        <v>876</v>
      </c>
      <c r="F376" s="903" t="s">
        <v>875</v>
      </c>
      <c r="G376" s="902">
        <v>95098000</v>
      </c>
    </row>
    <row r="377" spans="1:7">
      <c r="A377" s="903" t="s">
        <v>2479</v>
      </c>
      <c r="B377" s="903" t="s">
        <v>936</v>
      </c>
      <c r="C377" s="903" t="s">
        <v>200</v>
      </c>
      <c r="D377" s="903" t="s">
        <v>1413</v>
      </c>
      <c r="E377" s="1419" t="s">
        <v>498</v>
      </c>
      <c r="F377" s="1420"/>
      <c r="G377" s="902">
        <v>74208800</v>
      </c>
    </row>
    <row r="378" spans="1:7">
      <c r="A378" s="903" t="s">
        <v>2479</v>
      </c>
      <c r="B378" s="903" t="s">
        <v>936</v>
      </c>
      <c r="C378" s="903" t="s">
        <v>200</v>
      </c>
      <c r="D378" s="903" t="s">
        <v>1413</v>
      </c>
      <c r="E378" s="903" t="s">
        <v>498</v>
      </c>
      <c r="F378" s="903" t="s">
        <v>758</v>
      </c>
      <c r="G378" s="902">
        <v>33408800</v>
      </c>
    </row>
    <row r="379" spans="1:7">
      <c r="A379" s="903" t="s">
        <v>2479</v>
      </c>
      <c r="B379" s="903" t="s">
        <v>936</v>
      </c>
      <c r="C379" s="903" t="s">
        <v>200</v>
      </c>
      <c r="D379" s="903" t="s">
        <v>1413</v>
      </c>
      <c r="E379" s="903" t="s">
        <v>498</v>
      </c>
      <c r="F379" s="903" t="s">
        <v>3</v>
      </c>
      <c r="G379" s="902">
        <v>1525000</v>
      </c>
    </row>
    <row r="380" spans="1:7">
      <c r="A380" s="903" t="s">
        <v>2479</v>
      </c>
      <c r="B380" s="903" t="s">
        <v>936</v>
      </c>
      <c r="C380" s="903" t="s">
        <v>200</v>
      </c>
      <c r="D380" s="903" t="s">
        <v>1413</v>
      </c>
      <c r="E380" s="903" t="s">
        <v>498</v>
      </c>
      <c r="F380" s="903" t="s">
        <v>370</v>
      </c>
      <c r="G380" s="902">
        <v>18320000</v>
      </c>
    </row>
    <row r="381" spans="1:7">
      <c r="A381" s="903" t="s">
        <v>2479</v>
      </c>
      <c r="B381" s="903" t="s">
        <v>936</v>
      </c>
      <c r="C381" s="903" t="s">
        <v>200</v>
      </c>
      <c r="D381" s="903" t="s">
        <v>1413</v>
      </c>
      <c r="E381" s="903" t="s">
        <v>498</v>
      </c>
      <c r="F381" s="903" t="s">
        <v>500</v>
      </c>
      <c r="G381" s="902">
        <v>6460000</v>
      </c>
    </row>
    <row r="382" spans="1:7">
      <c r="A382" s="903" t="s">
        <v>2479</v>
      </c>
      <c r="B382" s="903" t="s">
        <v>936</v>
      </c>
      <c r="C382" s="903" t="s">
        <v>200</v>
      </c>
      <c r="D382" s="903" t="s">
        <v>1413</v>
      </c>
      <c r="E382" s="903" t="s">
        <v>498</v>
      </c>
      <c r="F382" s="903" t="s">
        <v>4</v>
      </c>
      <c r="G382" s="902">
        <v>14495000</v>
      </c>
    </row>
    <row r="383" spans="1:7">
      <c r="A383" s="903" t="s">
        <v>2479</v>
      </c>
      <c r="B383" s="903" t="s">
        <v>936</v>
      </c>
      <c r="C383" s="903" t="s">
        <v>200</v>
      </c>
      <c r="D383" s="903" t="s">
        <v>1413</v>
      </c>
      <c r="E383" s="1419" t="s">
        <v>1429</v>
      </c>
      <c r="F383" s="1420"/>
      <c r="G383" s="902">
        <v>35350000</v>
      </c>
    </row>
    <row r="384" spans="1:7">
      <c r="A384" s="903" t="s">
        <v>2479</v>
      </c>
      <c r="B384" s="903" t="s">
        <v>936</v>
      </c>
      <c r="C384" s="903" t="s">
        <v>200</v>
      </c>
      <c r="D384" s="903" t="s">
        <v>1413</v>
      </c>
      <c r="E384" s="903" t="s">
        <v>1429</v>
      </c>
      <c r="F384" s="903" t="s">
        <v>1431</v>
      </c>
      <c r="G384" s="902">
        <v>35350000</v>
      </c>
    </row>
    <row r="385" spans="1:7">
      <c r="A385" s="903" t="s">
        <v>2479</v>
      </c>
      <c r="B385" s="903" t="s">
        <v>936</v>
      </c>
      <c r="C385" s="903" t="s">
        <v>200</v>
      </c>
      <c r="D385" s="903" t="s">
        <v>1413</v>
      </c>
      <c r="E385" s="1419" t="s">
        <v>118</v>
      </c>
      <c r="F385" s="1420"/>
      <c r="G385" s="902">
        <v>41568000</v>
      </c>
    </row>
    <row r="386" spans="1:7">
      <c r="A386" s="903" t="s">
        <v>2479</v>
      </c>
      <c r="B386" s="903" t="s">
        <v>936</v>
      </c>
      <c r="C386" s="903" t="s">
        <v>200</v>
      </c>
      <c r="D386" s="903" t="s">
        <v>1413</v>
      </c>
      <c r="E386" s="903" t="s">
        <v>118</v>
      </c>
      <c r="F386" s="903" t="s">
        <v>523</v>
      </c>
      <c r="G386" s="902">
        <v>25998000</v>
      </c>
    </row>
    <row r="387" spans="1:7">
      <c r="A387" s="903" t="s">
        <v>2479</v>
      </c>
      <c r="B387" s="903" t="s">
        <v>936</v>
      </c>
      <c r="C387" s="903" t="s">
        <v>200</v>
      </c>
      <c r="D387" s="903" t="s">
        <v>1413</v>
      </c>
      <c r="E387" s="903" t="s">
        <v>118</v>
      </c>
      <c r="F387" s="903" t="s">
        <v>120</v>
      </c>
      <c r="G387" s="902">
        <v>15570000</v>
      </c>
    </row>
    <row r="388" spans="1:7">
      <c r="A388" s="903" t="s">
        <v>2479</v>
      </c>
      <c r="B388" s="903" t="s">
        <v>936</v>
      </c>
      <c r="C388" s="903" t="s">
        <v>200</v>
      </c>
      <c r="D388" s="903" t="s">
        <v>1413</v>
      </c>
      <c r="E388" s="1419" t="s">
        <v>1434</v>
      </c>
      <c r="F388" s="1420"/>
      <c r="G388" s="902">
        <v>5050000</v>
      </c>
    </row>
    <row r="389" spans="1:7">
      <c r="A389" s="903" t="s">
        <v>2479</v>
      </c>
      <c r="B389" s="903" t="s">
        <v>936</v>
      </c>
      <c r="C389" s="903" t="s">
        <v>200</v>
      </c>
      <c r="D389" s="903" t="s">
        <v>1413</v>
      </c>
      <c r="E389" s="903" t="s">
        <v>1434</v>
      </c>
      <c r="F389" s="903" t="s">
        <v>1436</v>
      </c>
      <c r="G389" s="902">
        <v>5050000</v>
      </c>
    </row>
    <row r="390" spans="1:7">
      <c r="A390" s="903" t="s">
        <v>2479</v>
      </c>
      <c r="B390" s="903" t="s">
        <v>936</v>
      </c>
      <c r="C390" s="903" t="s">
        <v>200</v>
      </c>
      <c r="D390" s="903" t="s">
        <v>1413</v>
      </c>
      <c r="E390" s="1419" t="s">
        <v>122</v>
      </c>
      <c r="F390" s="1420"/>
      <c r="G390" s="902">
        <v>239788186</v>
      </c>
    </row>
    <row r="391" spans="1:7">
      <c r="A391" s="903" t="s">
        <v>2479</v>
      </c>
      <c r="B391" s="903" t="s">
        <v>936</v>
      </c>
      <c r="C391" s="903" t="s">
        <v>200</v>
      </c>
      <c r="D391" s="903" t="s">
        <v>1413</v>
      </c>
      <c r="E391" s="903" t="s">
        <v>122</v>
      </c>
      <c r="F391" s="903" t="s">
        <v>6</v>
      </c>
      <c r="G391" s="902">
        <v>3479600</v>
      </c>
    </row>
    <row r="392" spans="1:7">
      <c r="A392" s="903" t="s">
        <v>2479</v>
      </c>
      <c r="B392" s="903" t="s">
        <v>936</v>
      </c>
      <c r="C392" s="903" t="s">
        <v>200</v>
      </c>
      <c r="D392" s="903" t="s">
        <v>1413</v>
      </c>
      <c r="E392" s="903" t="s">
        <v>122</v>
      </c>
      <c r="F392" s="903" t="s">
        <v>12</v>
      </c>
      <c r="G392" s="902">
        <v>4180086</v>
      </c>
    </row>
    <row r="393" spans="1:7">
      <c r="A393" s="903" t="s">
        <v>2479</v>
      </c>
      <c r="B393" s="903" t="s">
        <v>936</v>
      </c>
      <c r="C393" s="903" t="s">
        <v>200</v>
      </c>
      <c r="D393" s="903" t="s">
        <v>1413</v>
      </c>
      <c r="E393" s="903" t="s">
        <v>122</v>
      </c>
      <c r="F393" s="903" t="s">
        <v>124</v>
      </c>
      <c r="G393" s="902">
        <v>162788000</v>
      </c>
    </row>
    <row r="394" spans="1:7">
      <c r="A394" s="903" t="s">
        <v>2479</v>
      </c>
      <c r="B394" s="903" t="s">
        <v>936</v>
      </c>
      <c r="C394" s="903" t="s">
        <v>200</v>
      </c>
      <c r="D394" s="903" t="s">
        <v>1413</v>
      </c>
      <c r="E394" s="903" t="s">
        <v>122</v>
      </c>
      <c r="F394" s="903" t="s">
        <v>126</v>
      </c>
      <c r="G394" s="902">
        <v>69340500</v>
      </c>
    </row>
    <row r="395" spans="1:7">
      <c r="A395" s="903" t="s">
        <v>2479</v>
      </c>
      <c r="B395" s="903" t="s">
        <v>936</v>
      </c>
      <c r="C395" s="903" t="s">
        <v>200</v>
      </c>
      <c r="D395" s="903" t="s">
        <v>1413</v>
      </c>
      <c r="E395" s="1419" t="s">
        <v>371</v>
      </c>
      <c r="F395" s="1420"/>
      <c r="G395" s="902">
        <v>14304000</v>
      </c>
    </row>
    <row r="396" spans="1:7">
      <c r="A396" s="903" t="s">
        <v>2479</v>
      </c>
      <c r="B396" s="903" t="s">
        <v>936</v>
      </c>
      <c r="C396" s="903" t="s">
        <v>200</v>
      </c>
      <c r="D396" s="903" t="s">
        <v>1413</v>
      </c>
      <c r="E396" s="903" t="s">
        <v>371</v>
      </c>
      <c r="F396" s="903" t="s">
        <v>372</v>
      </c>
      <c r="G396" s="902">
        <v>14304000</v>
      </c>
    </row>
    <row r="397" spans="1:7">
      <c r="A397" s="903" t="s">
        <v>2479</v>
      </c>
      <c r="B397" s="903" t="s">
        <v>936</v>
      </c>
      <c r="C397" s="903" t="s">
        <v>200</v>
      </c>
      <c r="D397" s="903" t="s">
        <v>1413</v>
      </c>
      <c r="E397" s="1419" t="s">
        <v>360</v>
      </c>
      <c r="F397" s="1420"/>
      <c r="G397" s="902">
        <v>5000000</v>
      </c>
    </row>
    <row r="398" spans="1:7">
      <c r="A398" s="903" t="s">
        <v>2479</v>
      </c>
      <c r="B398" s="903" t="s">
        <v>936</v>
      </c>
      <c r="C398" s="903" t="s">
        <v>200</v>
      </c>
      <c r="D398" s="903" t="s">
        <v>1413</v>
      </c>
      <c r="E398" s="903" t="s">
        <v>360</v>
      </c>
      <c r="F398" s="903" t="s">
        <v>1440</v>
      </c>
      <c r="G398" s="902">
        <v>5000000</v>
      </c>
    </row>
    <row r="399" spans="1:7">
      <c r="A399" s="903" t="s">
        <v>2479</v>
      </c>
      <c r="B399" s="903" t="s">
        <v>936</v>
      </c>
      <c r="C399" s="903" t="s">
        <v>200</v>
      </c>
      <c r="D399" s="903" t="s">
        <v>1413</v>
      </c>
      <c r="E399" s="1419" t="s">
        <v>312</v>
      </c>
      <c r="F399" s="1420"/>
      <c r="G399" s="902">
        <v>49341000</v>
      </c>
    </row>
    <row r="400" spans="1:7">
      <c r="A400" s="903" t="s">
        <v>2479</v>
      </c>
      <c r="B400" s="903" t="s">
        <v>936</v>
      </c>
      <c r="C400" s="903" t="s">
        <v>200</v>
      </c>
      <c r="D400" s="903" t="s">
        <v>1413</v>
      </c>
      <c r="E400" s="903" t="s">
        <v>312</v>
      </c>
      <c r="F400" s="903" t="s">
        <v>361</v>
      </c>
      <c r="G400" s="902">
        <v>49341000</v>
      </c>
    </row>
    <row r="401" spans="1:7">
      <c r="A401" s="903" t="s">
        <v>2479</v>
      </c>
      <c r="B401" s="1419" t="s">
        <v>250</v>
      </c>
      <c r="C401" s="1420"/>
      <c r="D401" s="1420"/>
      <c r="E401" s="1420"/>
      <c r="F401" s="1420"/>
      <c r="G401" s="902">
        <v>364522940639</v>
      </c>
    </row>
    <row r="402" spans="1:7">
      <c r="A402" s="903" t="s">
        <v>2479</v>
      </c>
      <c r="B402" s="903" t="s">
        <v>250</v>
      </c>
      <c r="C402" s="1419" t="s">
        <v>191</v>
      </c>
      <c r="D402" s="1420"/>
      <c r="E402" s="1420"/>
      <c r="F402" s="1420"/>
      <c r="G402" s="902">
        <v>33545352753</v>
      </c>
    </row>
    <row r="403" spans="1:7">
      <c r="A403" s="903" t="s">
        <v>2479</v>
      </c>
      <c r="B403" s="903" t="s">
        <v>250</v>
      </c>
      <c r="C403" s="903" t="s">
        <v>191</v>
      </c>
      <c r="D403" s="1419" t="s">
        <v>1470</v>
      </c>
      <c r="E403" s="1420"/>
      <c r="F403" s="1420"/>
      <c r="G403" s="902">
        <v>33545352753</v>
      </c>
    </row>
    <row r="404" spans="1:7">
      <c r="A404" s="903" t="s">
        <v>2479</v>
      </c>
      <c r="B404" s="903" t="s">
        <v>250</v>
      </c>
      <c r="C404" s="903" t="s">
        <v>191</v>
      </c>
      <c r="D404" s="903" t="s">
        <v>1470</v>
      </c>
      <c r="E404" s="1419" t="s">
        <v>128</v>
      </c>
      <c r="F404" s="1420"/>
      <c r="G404" s="902">
        <v>1317458899</v>
      </c>
    </row>
    <row r="405" spans="1:7">
      <c r="A405" s="903" t="s">
        <v>2479</v>
      </c>
      <c r="B405" s="903" t="s">
        <v>250</v>
      </c>
      <c r="C405" s="903" t="s">
        <v>191</v>
      </c>
      <c r="D405" s="903" t="s">
        <v>1470</v>
      </c>
      <c r="E405" s="903" t="s">
        <v>128</v>
      </c>
      <c r="F405" s="903" t="s">
        <v>519</v>
      </c>
      <c r="G405" s="902">
        <v>1317458899</v>
      </c>
    </row>
    <row r="406" spans="1:7">
      <c r="A406" s="903" t="s">
        <v>2479</v>
      </c>
      <c r="B406" s="903" t="s">
        <v>250</v>
      </c>
      <c r="C406" s="903" t="s">
        <v>191</v>
      </c>
      <c r="D406" s="903" t="s">
        <v>1470</v>
      </c>
      <c r="E406" s="1419" t="s">
        <v>90</v>
      </c>
      <c r="F406" s="1420"/>
      <c r="G406" s="902">
        <v>216762990</v>
      </c>
    </row>
    <row r="407" spans="1:7">
      <c r="A407" s="903" t="s">
        <v>2479</v>
      </c>
      <c r="B407" s="903" t="s">
        <v>250</v>
      </c>
      <c r="C407" s="903" t="s">
        <v>191</v>
      </c>
      <c r="D407" s="903" t="s">
        <v>1470</v>
      </c>
      <c r="E407" s="903" t="s">
        <v>90</v>
      </c>
      <c r="F407" s="903" t="s">
        <v>92</v>
      </c>
      <c r="G407" s="902">
        <v>5364000</v>
      </c>
    </row>
    <row r="408" spans="1:7">
      <c r="A408" s="903" t="s">
        <v>2479</v>
      </c>
      <c r="B408" s="903" t="s">
        <v>250</v>
      </c>
      <c r="C408" s="903" t="s">
        <v>191</v>
      </c>
      <c r="D408" s="903" t="s">
        <v>1470</v>
      </c>
      <c r="E408" s="903" t="s">
        <v>90</v>
      </c>
      <c r="F408" s="903" t="s">
        <v>137</v>
      </c>
      <c r="G408" s="902">
        <v>211398990</v>
      </c>
    </row>
    <row r="409" spans="1:7">
      <c r="A409" s="903" t="s">
        <v>2479</v>
      </c>
      <c r="B409" s="903" t="s">
        <v>250</v>
      </c>
      <c r="C409" s="903" t="s">
        <v>191</v>
      </c>
      <c r="D409" s="903" t="s">
        <v>1470</v>
      </c>
      <c r="E409" s="1419" t="s">
        <v>94</v>
      </c>
      <c r="F409" s="1420"/>
      <c r="G409" s="902">
        <v>407303406</v>
      </c>
    </row>
    <row r="410" spans="1:7">
      <c r="A410" s="903" t="s">
        <v>2479</v>
      </c>
      <c r="B410" s="903" t="s">
        <v>250</v>
      </c>
      <c r="C410" s="903" t="s">
        <v>191</v>
      </c>
      <c r="D410" s="903" t="s">
        <v>1470</v>
      </c>
      <c r="E410" s="903" t="s">
        <v>94</v>
      </c>
      <c r="F410" s="903" t="s">
        <v>95</v>
      </c>
      <c r="G410" s="902">
        <v>324591498</v>
      </c>
    </row>
    <row r="411" spans="1:7">
      <c r="A411" s="903" t="s">
        <v>2479</v>
      </c>
      <c r="B411" s="903" t="s">
        <v>250</v>
      </c>
      <c r="C411" s="903" t="s">
        <v>191</v>
      </c>
      <c r="D411" s="903" t="s">
        <v>1470</v>
      </c>
      <c r="E411" s="903" t="s">
        <v>94</v>
      </c>
      <c r="F411" s="903" t="s">
        <v>96</v>
      </c>
      <c r="G411" s="902">
        <v>57262068</v>
      </c>
    </row>
    <row r="412" spans="1:7">
      <c r="A412" s="903" t="s">
        <v>2479</v>
      </c>
      <c r="B412" s="903" t="s">
        <v>250</v>
      </c>
      <c r="C412" s="903" t="s">
        <v>191</v>
      </c>
      <c r="D412" s="903" t="s">
        <v>1470</v>
      </c>
      <c r="E412" s="903" t="s">
        <v>94</v>
      </c>
      <c r="F412" s="903" t="s">
        <v>0</v>
      </c>
      <c r="G412" s="902">
        <v>25449840</v>
      </c>
    </row>
    <row r="413" spans="1:7">
      <c r="A413" s="903" t="s">
        <v>2479</v>
      </c>
      <c r="B413" s="903" t="s">
        <v>250</v>
      </c>
      <c r="C413" s="903" t="s">
        <v>191</v>
      </c>
      <c r="D413" s="903" t="s">
        <v>1470</v>
      </c>
      <c r="E413" s="1419" t="s">
        <v>100</v>
      </c>
      <c r="F413" s="1420"/>
      <c r="G413" s="902">
        <v>27682281</v>
      </c>
    </row>
    <row r="414" spans="1:7">
      <c r="A414" s="903" t="s">
        <v>2479</v>
      </c>
      <c r="B414" s="903" t="s">
        <v>250</v>
      </c>
      <c r="C414" s="903" t="s">
        <v>191</v>
      </c>
      <c r="D414" s="903" t="s">
        <v>1470</v>
      </c>
      <c r="E414" s="903" t="s">
        <v>100</v>
      </c>
      <c r="F414" s="903" t="s">
        <v>138</v>
      </c>
      <c r="G414" s="902">
        <v>25953741</v>
      </c>
    </row>
    <row r="415" spans="1:7">
      <c r="A415" s="903" t="s">
        <v>2479</v>
      </c>
      <c r="B415" s="903" t="s">
        <v>250</v>
      </c>
      <c r="C415" s="903" t="s">
        <v>191</v>
      </c>
      <c r="D415" s="903" t="s">
        <v>1470</v>
      </c>
      <c r="E415" s="903" t="s">
        <v>100</v>
      </c>
      <c r="F415" s="903" t="s">
        <v>102</v>
      </c>
      <c r="G415" s="902">
        <v>1728540</v>
      </c>
    </row>
    <row r="416" spans="1:7">
      <c r="A416" s="903" t="s">
        <v>2479</v>
      </c>
      <c r="B416" s="903" t="s">
        <v>250</v>
      </c>
      <c r="C416" s="903" t="s">
        <v>191</v>
      </c>
      <c r="D416" s="903" t="s">
        <v>1470</v>
      </c>
      <c r="E416" s="1419" t="s">
        <v>103</v>
      </c>
      <c r="F416" s="1420"/>
      <c r="G416" s="902">
        <v>48645000</v>
      </c>
    </row>
    <row r="417" spans="1:7">
      <c r="A417" s="903" t="s">
        <v>2479</v>
      </c>
      <c r="B417" s="903" t="s">
        <v>250</v>
      </c>
      <c r="C417" s="903" t="s">
        <v>191</v>
      </c>
      <c r="D417" s="903" t="s">
        <v>1470</v>
      </c>
      <c r="E417" s="903" t="s">
        <v>103</v>
      </c>
      <c r="F417" s="903" t="s">
        <v>104</v>
      </c>
      <c r="G417" s="902">
        <v>43195000</v>
      </c>
    </row>
    <row r="418" spans="1:7">
      <c r="A418" s="903" t="s">
        <v>2479</v>
      </c>
      <c r="B418" s="903" t="s">
        <v>250</v>
      </c>
      <c r="C418" s="903" t="s">
        <v>191</v>
      </c>
      <c r="D418" s="903" t="s">
        <v>1470</v>
      </c>
      <c r="E418" s="903" t="s">
        <v>103</v>
      </c>
      <c r="F418" s="903" t="s">
        <v>132</v>
      </c>
      <c r="G418" s="902">
        <v>2750000</v>
      </c>
    </row>
    <row r="419" spans="1:7">
      <c r="A419" s="903" t="s">
        <v>2479</v>
      </c>
      <c r="B419" s="903" t="s">
        <v>250</v>
      </c>
      <c r="C419" s="903" t="s">
        <v>191</v>
      </c>
      <c r="D419" s="903" t="s">
        <v>1470</v>
      </c>
      <c r="E419" s="903" t="s">
        <v>103</v>
      </c>
      <c r="F419" s="903" t="s">
        <v>106</v>
      </c>
      <c r="G419" s="902">
        <v>2700000</v>
      </c>
    </row>
    <row r="420" spans="1:7">
      <c r="A420" s="903" t="s">
        <v>2479</v>
      </c>
      <c r="B420" s="903" t="s">
        <v>250</v>
      </c>
      <c r="C420" s="903" t="s">
        <v>191</v>
      </c>
      <c r="D420" s="903" t="s">
        <v>1470</v>
      </c>
      <c r="E420" s="1419" t="s">
        <v>108</v>
      </c>
      <c r="F420" s="1420"/>
      <c r="G420" s="902">
        <v>9485305</v>
      </c>
    </row>
    <row r="421" spans="1:7">
      <c r="A421" s="903" t="s">
        <v>2479</v>
      </c>
      <c r="B421" s="903" t="s">
        <v>250</v>
      </c>
      <c r="C421" s="903" t="s">
        <v>191</v>
      </c>
      <c r="D421" s="903" t="s">
        <v>1470</v>
      </c>
      <c r="E421" s="903" t="s">
        <v>108</v>
      </c>
      <c r="F421" s="903" t="s">
        <v>110</v>
      </c>
      <c r="G421" s="902">
        <v>383216</v>
      </c>
    </row>
    <row r="422" spans="1:7">
      <c r="A422" s="903" t="s">
        <v>2479</v>
      </c>
      <c r="B422" s="903" t="s">
        <v>250</v>
      </c>
      <c r="C422" s="903" t="s">
        <v>191</v>
      </c>
      <c r="D422" s="903" t="s">
        <v>1470</v>
      </c>
      <c r="E422" s="903" t="s">
        <v>108</v>
      </c>
      <c r="F422" s="903" t="s">
        <v>111</v>
      </c>
      <c r="G422" s="902">
        <v>4695149</v>
      </c>
    </row>
    <row r="423" spans="1:7">
      <c r="A423" s="903" t="s">
        <v>2479</v>
      </c>
      <c r="B423" s="903" t="s">
        <v>250</v>
      </c>
      <c r="C423" s="903" t="s">
        <v>191</v>
      </c>
      <c r="D423" s="903" t="s">
        <v>1470</v>
      </c>
      <c r="E423" s="903" t="s">
        <v>108</v>
      </c>
      <c r="F423" s="903" t="s">
        <v>862</v>
      </c>
      <c r="G423" s="902">
        <v>2987540</v>
      </c>
    </row>
    <row r="424" spans="1:7">
      <c r="A424" s="903" t="s">
        <v>2479</v>
      </c>
      <c r="B424" s="903" t="s">
        <v>250</v>
      </c>
      <c r="C424" s="903" t="s">
        <v>191</v>
      </c>
      <c r="D424" s="903" t="s">
        <v>1470</v>
      </c>
      <c r="E424" s="903" t="s">
        <v>108</v>
      </c>
      <c r="F424" s="903" t="s">
        <v>868</v>
      </c>
      <c r="G424" s="902">
        <v>1254400</v>
      </c>
    </row>
    <row r="425" spans="1:7">
      <c r="A425" s="903" t="s">
        <v>2479</v>
      </c>
      <c r="B425" s="903" t="s">
        <v>250</v>
      </c>
      <c r="C425" s="903" t="s">
        <v>191</v>
      </c>
      <c r="D425" s="903" t="s">
        <v>1470</v>
      </c>
      <c r="E425" s="903" t="s">
        <v>108</v>
      </c>
      <c r="F425" s="903" t="s">
        <v>142</v>
      </c>
      <c r="G425" s="902">
        <v>165000</v>
      </c>
    </row>
    <row r="426" spans="1:7">
      <c r="A426" s="903" t="s">
        <v>2479</v>
      </c>
      <c r="B426" s="903" t="s">
        <v>250</v>
      </c>
      <c r="C426" s="903" t="s">
        <v>191</v>
      </c>
      <c r="D426" s="903" t="s">
        <v>1470</v>
      </c>
      <c r="E426" s="1419" t="s">
        <v>143</v>
      </c>
      <c r="F426" s="1420"/>
      <c r="G426" s="902">
        <v>29510000</v>
      </c>
    </row>
    <row r="427" spans="1:7">
      <c r="A427" s="903" t="s">
        <v>2479</v>
      </c>
      <c r="B427" s="903" t="s">
        <v>250</v>
      </c>
      <c r="C427" s="903" t="s">
        <v>191</v>
      </c>
      <c r="D427" s="903" t="s">
        <v>1470</v>
      </c>
      <c r="E427" s="903" t="s">
        <v>143</v>
      </c>
      <c r="F427" s="903" t="s">
        <v>145</v>
      </c>
      <c r="G427" s="902">
        <v>3490000</v>
      </c>
    </row>
    <row r="428" spans="1:7">
      <c r="A428" s="903" t="s">
        <v>2479</v>
      </c>
      <c r="B428" s="903" t="s">
        <v>250</v>
      </c>
      <c r="C428" s="903" t="s">
        <v>191</v>
      </c>
      <c r="D428" s="903" t="s">
        <v>1470</v>
      </c>
      <c r="E428" s="903" t="s">
        <v>143</v>
      </c>
      <c r="F428" s="903" t="s">
        <v>485</v>
      </c>
      <c r="G428" s="902">
        <v>15000000</v>
      </c>
    </row>
    <row r="429" spans="1:7">
      <c r="A429" s="903" t="s">
        <v>2479</v>
      </c>
      <c r="B429" s="903" t="s">
        <v>250</v>
      </c>
      <c r="C429" s="903" t="s">
        <v>191</v>
      </c>
      <c r="D429" s="903" t="s">
        <v>1470</v>
      </c>
      <c r="E429" s="903" t="s">
        <v>143</v>
      </c>
      <c r="F429" s="903" t="s">
        <v>387</v>
      </c>
      <c r="G429" s="902">
        <v>1420000</v>
      </c>
    </row>
    <row r="430" spans="1:7">
      <c r="A430" s="903" t="s">
        <v>2479</v>
      </c>
      <c r="B430" s="903" t="s">
        <v>250</v>
      </c>
      <c r="C430" s="903" t="s">
        <v>191</v>
      </c>
      <c r="D430" s="903" t="s">
        <v>1470</v>
      </c>
      <c r="E430" s="903" t="s">
        <v>143</v>
      </c>
      <c r="F430" s="903" t="s">
        <v>489</v>
      </c>
      <c r="G430" s="902">
        <v>9600000</v>
      </c>
    </row>
    <row r="431" spans="1:7">
      <c r="A431" s="903" t="s">
        <v>2479</v>
      </c>
      <c r="B431" s="903" t="s">
        <v>250</v>
      </c>
      <c r="C431" s="903" t="s">
        <v>191</v>
      </c>
      <c r="D431" s="903" t="s">
        <v>1470</v>
      </c>
      <c r="E431" s="1419" t="s">
        <v>113</v>
      </c>
      <c r="F431" s="1420"/>
      <c r="G431" s="902">
        <v>395796309</v>
      </c>
    </row>
    <row r="432" spans="1:7">
      <c r="A432" s="903" t="s">
        <v>2479</v>
      </c>
      <c r="B432" s="903" t="s">
        <v>250</v>
      </c>
      <c r="C432" s="903" t="s">
        <v>191</v>
      </c>
      <c r="D432" s="903" t="s">
        <v>1470</v>
      </c>
      <c r="E432" s="903" t="s">
        <v>113</v>
      </c>
      <c r="F432" s="903" t="s">
        <v>381</v>
      </c>
      <c r="G432" s="902">
        <v>261120000</v>
      </c>
    </row>
    <row r="433" spans="1:7">
      <c r="A433" s="903" t="s">
        <v>2479</v>
      </c>
      <c r="B433" s="903" t="s">
        <v>250</v>
      </c>
      <c r="C433" s="903" t="s">
        <v>191</v>
      </c>
      <c r="D433" s="903" t="s">
        <v>1470</v>
      </c>
      <c r="E433" s="903" t="s">
        <v>113</v>
      </c>
      <c r="F433" s="903" t="s">
        <v>490</v>
      </c>
      <c r="G433" s="902">
        <v>134676309</v>
      </c>
    </row>
    <row r="434" spans="1:7">
      <c r="A434" s="903" t="s">
        <v>2479</v>
      </c>
      <c r="B434" s="903" t="s">
        <v>250</v>
      </c>
      <c r="C434" s="903" t="s">
        <v>191</v>
      </c>
      <c r="D434" s="903" t="s">
        <v>1470</v>
      </c>
      <c r="E434" s="1419" t="s">
        <v>492</v>
      </c>
      <c r="F434" s="1420"/>
      <c r="G434" s="902">
        <v>133320000</v>
      </c>
    </row>
    <row r="435" spans="1:7">
      <c r="A435" s="903" t="s">
        <v>2479</v>
      </c>
      <c r="B435" s="903" t="s">
        <v>250</v>
      </c>
      <c r="C435" s="903" t="s">
        <v>191</v>
      </c>
      <c r="D435" s="903" t="s">
        <v>1470</v>
      </c>
      <c r="E435" s="903" t="s">
        <v>492</v>
      </c>
      <c r="F435" s="903" t="s">
        <v>494</v>
      </c>
      <c r="G435" s="902">
        <v>13000000</v>
      </c>
    </row>
    <row r="436" spans="1:7">
      <c r="A436" s="903" t="s">
        <v>2479</v>
      </c>
      <c r="B436" s="903" t="s">
        <v>250</v>
      </c>
      <c r="C436" s="903" t="s">
        <v>191</v>
      </c>
      <c r="D436" s="903" t="s">
        <v>1470</v>
      </c>
      <c r="E436" s="903" t="s">
        <v>492</v>
      </c>
      <c r="F436" s="903" t="s">
        <v>496</v>
      </c>
      <c r="G436" s="902">
        <v>120320000</v>
      </c>
    </row>
    <row r="437" spans="1:7">
      <c r="A437" s="903" t="s">
        <v>2479</v>
      </c>
      <c r="B437" s="903" t="s">
        <v>250</v>
      </c>
      <c r="C437" s="903" t="s">
        <v>191</v>
      </c>
      <c r="D437" s="903" t="s">
        <v>1470</v>
      </c>
      <c r="E437" s="1419" t="s">
        <v>498</v>
      </c>
      <c r="F437" s="1420"/>
      <c r="G437" s="902">
        <v>7850000</v>
      </c>
    </row>
    <row r="438" spans="1:7">
      <c r="A438" s="903" t="s">
        <v>2479</v>
      </c>
      <c r="B438" s="903" t="s">
        <v>250</v>
      </c>
      <c r="C438" s="903" t="s">
        <v>191</v>
      </c>
      <c r="D438" s="903" t="s">
        <v>1470</v>
      </c>
      <c r="E438" s="903" t="s">
        <v>498</v>
      </c>
      <c r="F438" s="903" t="s">
        <v>370</v>
      </c>
      <c r="G438" s="902">
        <v>7850000</v>
      </c>
    </row>
    <row r="439" spans="1:7">
      <c r="A439" s="903" t="s">
        <v>2479</v>
      </c>
      <c r="B439" s="903" t="s">
        <v>250</v>
      </c>
      <c r="C439" s="903" t="s">
        <v>191</v>
      </c>
      <c r="D439" s="903" t="s">
        <v>1470</v>
      </c>
      <c r="E439" s="1419" t="s">
        <v>118</v>
      </c>
      <c r="F439" s="1420"/>
      <c r="G439" s="902">
        <v>183071990</v>
      </c>
    </row>
    <row r="440" spans="1:7">
      <c r="A440" s="903" t="s">
        <v>2479</v>
      </c>
      <c r="B440" s="903" t="s">
        <v>250</v>
      </c>
      <c r="C440" s="903" t="s">
        <v>191</v>
      </c>
      <c r="D440" s="903" t="s">
        <v>1470</v>
      </c>
      <c r="E440" s="903" t="s">
        <v>118</v>
      </c>
      <c r="F440" s="903" t="s">
        <v>523</v>
      </c>
      <c r="G440" s="902">
        <v>183071990</v>
      </c>
    </row>
    <row r="441" spans="1:7">
      <c r="A441" s="903" t="s">
        <v>2479</v>
      </c>
      <c r="B441" s="903" t="s">
        <v>250</v>
      </c>
      <c r="C441" s="903" t="s">
        <v>191</v>
      </c>
      <c r="D441" s="903" t="s">
        <v>1470</v>
      </c>
      <c r="E441" s="1419" t="s">
        <v>1471</v>
      </c>
      <c r="F441" s="1420"/>
      <c r="G441" s="902">
        <v>30604780240</v>
      </c>
    </row>
    <row r="442" spans="1:7">
      <c r="A442" s="903" t="s">
        <v>2479</v>
      </c>
      <c r="B442" s="903" t="s">
        <v>250</v>
      </c>
      <c r="C442" s="903" t="s">
        <v>191</v>
      </c>
      <c r="D442" s="903" t="s">
        <v>1470</v>
      </c>
      <c r="E442" s="903" t="s">
        <v>1471</v>
      </c>
      <c r="F442" s="903" t="s">
        <v>1473</v>
      </c>
      <c r="G442" s="902">
        <v>30604780240</v>
      </c>
    </row>
    <row r="443" spans="1:7">
      <c r="A443" s="903" t="s">
        <v>2479</v>
      </c>
      <c r="B443" s="903" t="s">
        <v>250</v>
      </c>
      <c r="C443" s="903" t="s">
        <v>191</v>
      </c>
      <c r="D443" s="903" t="s">
        <v>1470</v>
      </c>
      <c r="E443" s="1419" t="s">
        <v>122</v>
      </c>
      <c r="F443" s="1420"/>
      <c r="G443" s="902">
        <v>163686333</v>
      </c>
    </row>
    <row r="444" spans="1:7">
      <c r="A444" s="903" t="s">
        <v>2479</v>
      </c>
      <c r="B444" s="903" t="s">
        <v>250</v>
      </c>
      <c r="C444" s="903" t="s">
        <v>191</v>
      </c>
      <c r="D444" s="903" t="s">
        <v>1470</v>
      </c>
      <c r="E444" s="903" t="s">
        <v>122</v>
      </c>
      <c r="F444" s="903" t="s">
        <v>6</v>
      </c>
      <c r="G444" s="902">
        <v>57250333</v>
      </c>
    </row>
    <row r="445" spans="1:7">
      <c r="A445" s="903" t="s">
        <v>2479</v>
      </c>
      <c r="B445" s="903" t="s">
        <v>250</v>
      </c>
      <c r="C445" s="903" t="s">
        <v>191</v>
      </c>
      <c r="D445" s="903" t="s">
        <v>1470</v>
      </c>
      <c r="E445" s="903" t="s">
        <v>122</v>
      </c>
      <c r="F445" s="903" t="s">
        <v>124</v>
      </c>
      <c r="G445" s="902">
        <v>48956000</v>
      </c>
    </row>
    <row r="446" spans="1:7">
      <c r="A446" s="903" t="s">
        <v>2479</v>
      </c>
      <c r="B446" s="903" t="s">
        <v>250</v>
      </c>
      <c r="C446" s="903" t="s">
        <v>191</v>
      </c>
      <c r="D446" s="903" t="s">
        <v>1470</v>
      </c>
      <c r="E446" s="903" t="s">
        <v>122</v>
      </c>
      <c r="F446" s="903" t="s">
        <v>126</v>
      </c>
      <c r="G446" s="902">
        <v>57480000</v>
      </c>
    </row>
    <row r="447" spans="1:7">
      <c r="A447" s="903" t="s">
        <v>2479</v>
      </c>
      <c r="B447" s="903" t="s">
        <v>250</v>
      </c>
      <c r="C447" s="1419" t="s">
        <v>170</v>
      </c>
      <c r="D447" s="1420"/>
      <c r="E447" s="1420"/>
      <c r="F447" s="1420"/>
      <c r="G447" s="902">
        <v>227072625754</v>
      </c>
    </row>
    <row r="448" spans="1:7">
      <c r="A448" s="903" t="s">
        <v>2479</v>
      </c>
      <c r="B448" s="903" t="s">
        <v>250</v>
      </c>
      <c r="C448" s="903" t="s">
        <v>170</v>
      </c>
      <c r="D448" s="1419" t="s">
        <v>881</v>
      </c>
      <c r="E448" s="1420"/>
      <c r="F448" s="1420"/>
      <c r="G448" s="902">
        <v>21380161864</v>
      </c>
    </row>
    <row r="449" spans="1:7">
      <c r="A449" s="903" t="s">
        <v>2479</v>
      </c>
      <c r="B449" s="903" t="s">
        <v>250</v>
      </c>
      <c r="C449" s="903" t="s">
        <v>170</v>
      </c>
      <c r="D449" s="903" t="s">
        <v>881</v>
      </c>
      <c r="E449" s="1419" t="s">
        <v>87</v>
      </c>
      <c r="F449" s="1420"/>
      <c r="G449" s="902">
        <v>1920477828</v>
      </c>
    </row>
    <row r="450" spans="1:7">
      <c r="A450" s="903" t="s">
        <v>2479</v>
      </c>
      <c r="B450" s="903" t="s">
        <v>250</v>
      </c>
      <c r="C450" s="903" t="s">
        <v>170</v>
      </c>
      <c r="D450" s="903" t="s">
        <v>881</v>
      </c>
      <c r="E450" s="903" t="s">
        <v>87</v>
      </c>
      <c r="F450" s="903" t="s">
        <v>88</v>
      </c>
      <c r="G450" s="902">
        <v>1920477828</v>
      </c>
    </row>
    <row r="451" spans="1:7">
      <c r="A451" s="903" t="s">
        <v>2479</v>
      </c>
      <c r="B451" s="903" t="s">
        <v>250</v>
      </c>
      <c r="C451" s="903" t="s">
        <v>170</v>
      </c>
      <c r="D451" s="903" t="s">
        <v>881</v>
      </c>
      <c r="E451" s="1419" t="s">
        <v>128</v>
      </c>
      <c r="F451" s="1420"/>
      <c r="G451" s="902">
        <v>135822000</v>
      </c>
    </row>
    <row r="452" spans="1:7">
      <c r="A452" s="903" t="s">
        <v>2479</v>
      </c>
      <c r="B452" s="903" t="s">
        <v>250</v>
      </c>
      <c r="C452" s="903" t="s">
        <v>170</v>
      </c>
      <c r="D452" s="903" t="s">
        <v>881</v>
      </c>
      <c r="E452" s="903" t="s">
        <v>128</v>
      </c>
      <c r="F452" s="903" t="s">
        <v>519</v>
      </c>
      <c r="G452" s="902">
        <v>135822000</v>
      </c>
    </row>
    <row r="453" spans="1:7">
      <c r="A453" s="903" t="s">
        <v>2479</v>
      </c>
      <c r="B453" s="903" t="s">
        <v>250</v>
      </c>
      <c r="C453" s="903" t="s">
        <v>170</v>
      </c>
      <c r="D453" s="903" t="s">
        <v>881</v>
      </c>
      <c r="E453" s="1419" t="s">
        <v>90</v>
      </c>
      <c r="F453" s="1420"/>
      <c r="G453" s="902">
        <v>194827106</v>
      </c>
    </row>
    <row r="454" spans="1:7">
      <c r="A454" s="903" t="s">
        <v>2479</v>
      </c>
      <c r="B454" s="903" t="s">
        <v>250</v>
      </c>
      <c r="C454" s="903" t="s">
        <v>170</v>
      </c>
      <c r="D454" s="903" t="s">
        <v>881</v>
      </c>
      <c r="E454" s="903" t="s">
        <v>90</v>
      </c>
      <c r="F454" s="903" t="s">
        <v>135</v>
      </c>
      <c r="G454" s="902">
        <v>108472000</v>
      </c>
    </row>
    <row r="455" spans="1:7">
      <c r="A455" s="903" t="s">
        <v>2479</v>
      </c>
      <c r="B455" s="903" t="s">
        <v>250</v>
      </c>
      <c r="C455" s="903" t="s">
        <v>170</v>
      </c>
      <c r="D455" s="903" t="s">
        <v>881</v>
      </c>
      <c r="E455" s="903" t="s">
        <v>90</v>
      </c>
      <c r="F455" s="903" t="s">
        <v>763</v>
      </c>
      <c r="G455" s="902">
        <v>50000000</v>
      </c>
    </row>
    <row r="456" spans="1:7">
      <c r="A456" s="903" t="s">
        <v>2479</v>
      </c>
      <c r="B456" s="903" t="s">
        <v>250</v>
      </c>
      <c r="C456" s="903" t="s">
        <v>170</v>
      </c>
      <c r="D456" s="903" t="s">
        <v>881</v>
      </c>
      <c r="E456" s="903" t="s">
        <v>90</v>
      </c>
      <c r="F456" s="903" t="s">
        <v>92</v>
      </c>
      <c r="G456" s="902">
        <v>6109000</v>
      </c>
    </row>
    <row r="457" spans="1:7">
      <c r="A457" s="903" t="s">
        <v>2479</v>
      </c>
      <c r="B457" s="903" t="s">
        <v>250</v>
      </c>
      <c r="C457" s="903" t="s">
        <v>170</v>
      </c>
      <c r="D457" s="903" t="s">
        <v>881</v>
      </c>
      <c r="E457" s="903" t="s">
        <v>90</v>
      </c>
      <c r="F457" s="903" t="s">
        <v>390</v>
      </c>
      <c r="G457" s="902">
        <v>17730106</v>
      </c>
    </row>
    <row r="458" spans="1:7">
      <c r="A458" s="903" t="s">
        <v>2479</v>
      </c>
      <c r="B458" s="903" t="s">
        <v>250</v>
      </c>
      <c r="C458" s="903" t="s">
        <v>170</v>
      </c>
      <c r="D458" s="903" t="s">
        <v>881</v>
      </c>
      <c r="E458" s="903" t="s">
        <v>90</v>
      </c>
      <c r="F458" s="903" t="s">
        <v>137</v>
      </c>
      <c r="G458" s="902">
        <v>12516000</v>
      </c>
    </row>
    <row r="459" spans="1:7">
      <c r="A459" s="903" t="s">
        <v>2479</v>
      </c>
      <c r="B459" s="903" t="s">
        <v>250</v>
      </c>
      <c r="C459" s="903" t="s">
        <v>170</v>
      </c>
      <c r="D459" s="903" t="s">
        <v>881</v>
      </c>
      <c r="E459" s="1419" t="s">
        <v>377</v>
      </c>
      <c r="F459" s="1420"/>
      <c r="G459" s="902">
        <v>17314000</v>
      </c>
    </row>
    <row r="460" spans="1:7">
      <c r="A460" s="903" t="s">
        <v>2479</v>
      </c>
      <c r="B460" s="903" t="s">
        <v>250</v>
      </c>
      <c r="C460" s="903" t="s">
        <v>170</v>
      </c>
      <c r="D460" s="903" t="s">
        <v>881</v>
      </c>
      <c r="E460" s="903" t="s">
        <v>377</v>
      </c>
      <c r="F460" s="903" t="s">
        <v>379</v>
      </c>
      <c r="G460" s="902">
        <v>14304000</v>
      </c>
    </row>
    <row r="461" spans="1:7">
      <c r="A461" s="903" t="s">
        <v>2479</v>
      </c>
      <c r="B461" s="903" t="s">
        <v>250</v>
      </c>
      <c r="C461" s="903" t="s">
        <v>170</v>
      </c>
      <c r="D461" s="903" t="s">
        <v>881</v>
      </c>
      <c r="E461" s="903" t="s">
        <v>377</v>
      </c>
      <c r="F461" s="903" t="s">
        <v>380</v>
      </c>
      <c r="G461" s="902">
        <v>3010000</v>
      </c>
    </row>
    <row r="462" spans="1:7">
      <c r="A462" s="903" t="s">
        <v>2479</v>
      </c>
      <c r="B462" s="903" t="s">
        <v>250</v>
      </c>
      <c r="C462" s="903" t="s">
        <v>170</v>
      </c>
      <c r="D462" s="903" t="s">
        <v>881</v>
      </c>
      <c r="E462" s="1419" t="s">
        <v>93</v>
      </c>
      <c r="F462" s="1420"/>
      <c r="G462" s="902">
        <v>107689000</v>
      </c>
    </row>
    <row r="463" spans="1:7">
      <c r="A463" s="903" t="s">
        <v>2479</v>
      </c>
      <c r="B463" s="903" t="s">
        <v>250</v>
      </c>
      <c r="C463" s="903" t="s">
        <v>170</v>
      </c>
      <c r="D463" s="903" t="s">
        <v>881</v>
      </c>
      <c r="E463" s="903" t="s">
        <v>93</v>
      </c>
      <c r="F463" s="903" t="s">
        <v>391</v>
      </c>
      <c r="G463" s="902">
        <v>107689000</v>
      </c>
    </row>
    <row r="464" spans="1:7">
      <c r="A464" s="903" t="s">
        <v>2479</v>
      </c>
      <c r="B464" s="903" t="s">
        <v>250</v>
      </c>
      <c r="C464" s="903" t="s">
        <v>170</v>
      </c>
      <c r="D464" s="903" t="s">
        <v>881</v>
      </c>
      <c r="E464" s="1419" t="s">
        <v>94</v>
      </c>
      <c r="F464" s="1420"/>
      <c r="G464" s="902">
        <v>512553235</v>
      </c>
    </row>
    <row r="465" spans="1:7">
      <c r="A465" s="903" t="s">
        <v>2479</v>
      </c>
      <c r="B465" s="903" t="s">
        <v>250</v>
      </c>
      <c r="C465" s="903" t="s">
        <v>170</v>
      </c>
      <c r="D465" s="903" t="s">
        <v>881</v>
      </c>
      <c r="E465" s="903" t="s">
        <v>94</v>
      </c>
      <c r="F465" s="903" t="s">
        <v>95</v>
      </c>
      <c r="G465" s="902">
        <v>381996079</v>
      </c>
    </row>
    <row r="466" spans="1:7">
      <c r="A466" s="903" t="s">
        <v>2479</v>
      </c>
      <c r="B466" s="903" t="s">
        <v>250</v>
      </c>
      <c r="C466" s="903" t="s">
        <v>170</v>
      </c>
      <c r="D466" s="903" t="s">
        <v>881</v>
      </c>
      <c r="E466" s="903" t="s">
        <v>94</v>
      </c>
      <c r="F466" s="903" t="s">
        <v>96</v>
      </c>
      <c r="G466" s="902">
        <v>65517723</v>
      </c>
    </row>
    <row r="467" spans="1:7">
      <c r="A467" s="903" t="s">
        <v>2479</v>
      </c>
      <c r="B467" s="903" t="s">
        <v>250</v>
      </c>
      <c r="C467" s="903" t="s">
        <v>170</v>
      </c>
      <c r="D467" s="903" t="s">
        <v>881</v>
      </c>
      <c r="E467" s="903" t="s">
        <v>94</v>
      </c>
      <c r="F467" s="903" t="s">
        <v>97</v>
      </c>
      <c r="G467" s="902">
        <v>43678482</v>
      </c>
    </row>
    <row r="468" spans="1:7">
      <c r="A468" s="903" t="s">
        <v>2479</v>
      </c>
      <c r="B468" s="903" t="s">
        <v>250</v>
      </c>
      <c r="C468" s="903" t="s">
        <v>170</v>
      </c>
      <c r="D468" s="903" t="s">
        <v>881</v>
      </c>
      <c r="E468" s="903" t="s">
        <v>94</v>
      </c>
      <c r="F468" s="903" t="s">
        <v>0</v>
      </c>
      <c r="G468" s="902">
        <v>21360951</v>
      </c>
    </row>
    <row r="469" spans="1:7">
      <c r="A469" s="903" t="s">
        <v>2479</v>
      </c>
      <c r="B469" s="903" t="s">
        <v>250</v>
      </c>
      <c r="C469" s="903" t="s">
        <v>170</v>
      </c>
      <c r="D469" s="903" t="s">
        <v>881</v>
      </c>
      <c r="E469" s="1419" t="s">
        <v>98</v>
      </c>
      <c r="F469" s="1420"/>
      <c r="G469" s="902">
        <v>147327661</v>
      </c>
    </row>
    <row r="470" spans="1:7">
      <c r="A470" s="903" t="s">
        <v>2479</v>
      </c>
      <c r="B470" s="903" t="s">
        <v>250</v>
      </c>
      <c r="C470" s="903" t="s">
        <v>170</v>
      </c>
      <c r="D470" s="903" t="s">
        <v>881</v>
      </c>
      <c r="E470" s="903" t="s">
        <v>98</v>
      </c>
      <c r="F470" s="903" t="s">
        <v>757</v>
      </c>
      <c r="G470" s="902">
        <v>147327661</v>
      </c>
    </row>
    <row r="471" spans="1:7">
      <c r="A471" s="903" t="s">
        <v>2479</v>
      </c>
      <c r="B471" s="903" t="s">
        <v>250</v>
      </c>
      <c r="C471" s="903" t="s">
        <v>170</v>
      </c>
      <c r="D471" s="903" t="s">
        <v>881</v>
      </c>
      <c r="E471" s="1419" t="s">
        <v>100</v>
      </c>
      <c r="F471" s="1420"/>
      <c r="G471" s="902">
        <v>632711553</v>
      </c>
    </row>
    <row r="472" spans="1:7">
      <c r="A472" s="903" t="s">
        <v>2479</v>
      </c>
      <c r="B472" s="903" t="s">
        <v>250</v>
      </c>
      <c r="C472" s="903" t="s">
        <v>170</v>
      </c>
      <c r="D472" s="903" t="s">
        <v>881</v>
      </c>
      <c r="E472" s="903" t="s">
        <v>100</v>
      </c>
      <c r="F472" s="903" t="s">
        <v>138</v>
      </c>
      <c r="G472" s="902">
        <v>161272281</v>
      </c>
    </row>
    <row r="473" spans="1:7">
      <c r="A473" s="903" t="s">
        <v>2479</v>
      </c>
      <c r="B473" s="903" t="s">
        <v>250</v>
      </c>
      <c r="C473" s="903" t="s">
        <v>170</v>
      </c>
      <c r="D473" s="903" t="s">
        <v>881</v>
      </c>
      <c r="E473" s="903" t="s">
        <v>100</v>
      </c>
      <c r="F473" s="903" t="s">
        <v>102</v>
      </c>
      <c r="G473" s="902">
        <v>21057577</v>
      </c>
    </row>
    <row r="474" spans="1:7">
      <c r="A474" s="903" t="s">
        <v>2479</v>
      </c>
      <c r="B474" s="903" t="s">
        <v>250</v>
      </c>
      <c r="C474" s="903" t="s">
        <v>170</v>
      </c>
      <c r="D474" s="903" t="s">
        <v>881</v>
      </c>
      <c r="E474" s="903" t="s">
        <v>100</v>
      </c>
      <c r="F474" s="903" t="s">
        <v>139</v>
      </c>
      <c r="G474" s="902">
        <v>433345670</v>
      </c>
    </row>
    <row r="475" spans="1:7">
      <c r="A475" s="903" t="s">
        <v>2479</v>
      </c>
      <c r="B475" s="903" t="s">
        <v>250</v>
      </c>
      <c r="C475" s="903" t="s">
        <v>170</v>
      </c>
      <c r="D475" s="903" t="s">
        <v>881</v>
      </c>
      <c r="E475" s="903" t="s">
        <v>100</v>
      </c>
      <c r="F475" s="903" t="s">
        <v>131</v>
      </c>
      <c r="G475" s="902">
        <v>3738000</v>
      </c>
    </row>
    <row r="476" spans="1:7">
      <c r="A476" s="903" t="s">
        <v>2479</v>
      </c>
      <c r="B476" s="903" t="s">
        <v>250</v>
      </c>
      <c r="C476" s="903" t="s">
        <v>170</v>
      </c>
      <c r="D476" s="903" t="s">
        <v>881</v>
      </c>
      <c r="E476" s="903" t="s">
        <v>100</v>
      </c>
      <c r="F476" s="903" t="s">
        <v>140</v>
      </c>
      <c r="G476" s="902">
        <v>13298025</v>
      </c>
    </row>
    <row r="477" spans="1:7">
      <c r="A477" s="903" t="s">
        <v>2479</v>
      </c>
      <c r="B477" s="903" t="s">
        <v>250</v>
      </c>
      <c r="C477" s="903" t="s">
        <v>170</v>
      </c>
      <c r="D477" s="903" t="s">
        <v>881</v>
      </c>
      <c r="E477" s="1419" t="s">
        <v>103</v>
      </c>
      <c r="F477" s="1420"/>
      <c r="G477" s="902">
        <v>247906860</v>
      </c>
    </row>
    <row r="478" spans="1:7">
      <c r="A478" s="903" t="s">
        <v>2479</v>
      </c>
      <c r="B478" s="903" t="s">
        <v>250</v>
      </c>
      <c r="C478" s="903" t="s">
        <v>170</v>
      </c>
      <c r="D478" s="903" t="s">
        <v>881</v>
      </c>
      <c r="E478" s="903" t="s">
        <v>103</v>
      </c>
      <c r="F478" s="903" t="s">
        <v>104</v>
      </c>
      <c r="G478" s="902">
        <v>114411860</v>
      </c>
    </row>
    <row r="479" spans="1:7">
      <c r="A479" s="903" t="s">
        <v>2479</v>
      </c>
      <c r="B479" s="903" t="s">
        <v>250</v>
      </c>
      <c r="C479" s="903" t="s">
        <v>170</v>
      </c>
      <c r="D479" s="903" t="s">
        <v>881</v>
      </c>
      <c r="E479" s="903" t="s">
        <v>103</v>
      </c>
      <c r="F479" s="903" t="s">
        <v>132</v>
      </c>
      <c r="G479" s="902">
        <v>130125000</v>
      </c>
    </row>
    <row r="480" spans="1:7">
      <c r="A480" s="903" t="s">
        <v>2479</v>
      </c>
      <c r="B480" s="903" t="s">
        <v>250</v>
      </c>
      <c r="C480" s="903" t="s">
        <v>170</v>
      </c>
      <c r="D480" s="903" t="s">
        <v>881</v>
      </c>
      <c r="E480" s="903" t="s">
        <v>103</v>
      </c>
      <c r="F480" s="903" t="s">
        <v>106</v>
      </c>
      <c r="G480" s="902">
        <v>3370000</v>
      </c>
    </row>
    <row r="481" spans="1:7">
      <c r="A481" s="903" t="s">
        <v>2479</v>
      </c>
      <c r="B481" s="903" t="s">
        <v>250</v>
      </c>
      <c r="C481" s="903" t="s">
        <v>170</v>
      </c>
      <c r="D481" s="903" t="s">
        <v>881</v>
      </c>
      <c r="E481" s="1419" t="s">
        <v>108</v>
      </c>
      <c r="F481" s="1420"/>
      <c r="G481" s="902">
        <v>533718066</v>
      </c>
    </row>
    <row r="482" spans="1:7">
      <c r="A482" s="903" t="s">
        <v>2479</v>
      </c>
      <c r="B482" s="903" t="s">
        <v>250</v>
      </c>
      <c r="C482" s="903" t="s">
        <v>170</v>
      </c>
      <c r="D482" s="903" t="s">
        <v>881</v>
      </c>
      <c r="E482" s="903" t="s">
        <v>108</v>
      </c>
      <c r="F482" s="903" t="s">
        <v>110</v>
      </c>
      <c r="G482" s="902">
        <v>27535142</v>
      </c>
    </row>
    <row r="483" spans="1:7">
      <c r="A483" s="903" t="s">
        <v>2479</v>
      </c>
      <c r="B483" s="903" t="s">
        <v>250</v>
      </c>
      <c r="C483" s="903" t="s">
        <v>170</v>
      </c>
      <c r="D483" s="903" t="s">
        <v>881</v>
      </c>
      <c r="E483" s="903" t="s">
        <v>108</v>
      </c>
      <c r="F483" s="903" t="s">
        <v>111</v>
      </c>
      <c r="G483" s="902">
        <v>58917682</v>
      </c>
    </row>
    <row r="484" spans="1:7">
      <c r="A484" s="903" t="s">
        <v>2479</v>
      </c>
      <c r="B484" s="903" t="s">
        <v>250</v>
      </c>
      <c r="C484" s="903" t="s">
        <v>170</v>
      </c>
      <c r="D484" s="903" t="s">
        <v>881</v>
      </c>
      <c r="E484" s="903" t="s">
        <v>108</v>
      </c>
      <c r="F484" s="903" t="s">
        <v>862</v>
      </c>
      <c r="G484" s="902">
        <v>6951577</v>
      </c>
    </row>
    <row r="485" spans="1:7">
      <c r="A485" s="903" t="s">
        <v>2479</v>
      </c>
      <c r="B485" s="903" t="s">
        <v>250</v>
      </c>
      <c r="C485" s="903" t="s">
        <v>170</v>
      </c>
      <c r="D485" s="903" t="s">
        <v>881</v>
      </c>
      <c r="E485" s="903" t="s">
        <v>108</v>
      </c>
      <c r="F485" s="903" t="s">
        <v>283</v>
      </c>
      <c r="G485" s="902">
        <v>419346000</v>
      </c>
    </row>
    <row r="486" spans="1:7">
      <c r="A486" s="903" t="s">
        <v>2479</v>
      </c>
      <c r="B486" s="903" t="s">
        <v>250</v>
      </c>
      <c r="C486" s="903" t="s">
        <v>170</v>
      </c>
      <c r="D486" s="903" t="s">
        <v>881</v>
      </c>
      <c r="E486" s="903" t="s">
        <v>108</v>
      </c>
      <c r="F486" s="903" t="s">
        <v>868</v>
      </c>
      <c r="G486" s="902">
        <v>17947665</v>
      </c>
    </row>
    <row r="487" spans="1:7">
      <c r="A487" s="903" t="s">
        <v>2479</v>
      </c>
      <c r="B487" s="903" t="s">
        <v>250</v>
      </c>
      <c r="C487" s="903" t="s">
        <v>170</v>
      </c>
      <c r="D487" s="903" t="s">
        <v>881</v>
      </c>
      <c r="E487" s="903" t="s">
        <v>108</v>
      </c>
      <c r="F487" s="903" t="s">
        <v>142</v>
      </c>
      <c r="G487" s="902">
        <v>3020000</v>
      </c>
    </row>
    <row r="488" spans="1:7">
      <c r="A488" s="903" t="s">
        <v>2479</v>
      </c>
      <c r="B488" s="903" t="s">
        <v>250</v>
      </c>
      <c r="C488" s="903" t="s">
        <v>170</v>
      </c>
      <c r="D488" s="903" t="s">
        <v>881</v>
      </c>
      <c r="E488" s="1419" t="s">
        <v>143</v>
      </c>
      <c r="F488" s="1420"/>
      <c r="G488" s="902">
        <v>1492552000</v>
      </c>
    </row>
    <row r="489" spans="1:7">
      <c r="A489" s="903" t="s">
        <v>2479</v>
      </c>
      <c r="B489" s="903" t="s">
        <v>250</v>
      </c>
      <c r="C489" s="903" t="s">
        <v>170</v>
      </c>
      <c r="D489" s="903" t="s">
        <v>881</v>
      </c>
      <c r="E489" s="903" t="s">
        <v>143</v>
      </c>
      <c r="F489" s="903" t="s">
        <v>145</v>
      </c>
      <c r="G489" s="902">
        <v>61755000</v>
      </c>
    </row>
    <row r="490" spans="1:7">
      <c r="A490" s="903" t="s">
        <v>2479</v>
      </c>
      <c r="B490" s="903" t="s">
        <v>250</v>
      </c>
      <c r="C490" s="903" t="s">
        <v>170</v>
      </c>
      <c r="D490" s="903" t="s">
        <v>881</v>
      </c>
      <c r="E490" s="903" t="s">
        <v>143</v>
      </c>
      <c r="F490" s="903" t="s">
        <v>482</v>
      </c>
      <c r="G490" s="902">
        <v>189050000</v>
      </c>
    </row>
    <row r="491" spans="1:7">
      <c r="A491" s="903" t="s">
        <v>2479</v>
      </c>
      <c r="B491" s="903" t="s">
        <v>250</v>
      </c>
      <c r="C491" s="903" t="s">
        <v>170</v>
      </c>
      <c r="D491" s="903" t="s">
        <v>881</v>
      </c>
      <c r="E491" s="903" t="s">
        <v>143</v>
      </c>
      <c r="F491" s="903" t="s">
        <v>847</v>
      </c>
      <c r="G491" s="902">
        <v>108044000</v>
      </c>
    </row>
    <row r="492" spans="1:7">
      <c r="A492" s="903" t="s">
        <v>2479</v>
      </c>
      <c r="B492" s="903" t="s">
        <v>250</v>
      </c>
      <c r="C492" s="903" t="s">
        <v>170</v>
      </c>
      <c r="D492" s="903" t="s">
        <v>881</v>
      </c>
      <c r="E492" s="903" t="s">
        <v>143</v>
      </c>
      <c r="F492" s="903" t="s">
        <v>484</v>
      </c>
      <c r="G492" s="902">
        <v>23965000</v>
      </c>
    </row>
    <row r="493" spans="1:7">
      <c r="A493" s="903" t="s">
        <v>2479</v>
      </c>
      <c r="B493" s="903" t="s">
        <v>250</v>
      </c>
      <c r="C493" s="903" t="s">
        <v>170</v>
      </c>
      <c r="D493" s="903" t="s">
        <v>881</v>
      </c>
      <c r="E493" s="903" t="s">
        <v>143</v>
      </c>
      <c r="F493" s="903" t="s">
        <v>485</v>
      </c>
      <c r="G493" s="902">
        <v>127550000</v>
      </c>
    </row>
    <row r="494" spans="1:7">
      <c r="A494" s="903" t="s">
        <v>2479</v>
      </c>
      <c r="B494" s="903" t="s">
        <v>250</v>
      </c>
      <c r="C494" s="903" t="s">
        <v>170</v>
      </c>
      <c r="D494" s="903" t="s">
        <v>881</v>
      </c>
      <c r="E494" s="903" t="s">
        <v>143</v>
      </c>
      <c r="F494" s="903" t="s">
        <v>387</v>
      </c>
      <c r="G494" s="902">
        <v>35300000</v>
      </c>
    </row>
    <row r="495" spans="1:7">
      <c r="A495" s="903" t="s">
        <v>2479</v>
      </c>
      <c r="B495" s="903" t="s">
        <v>250</v>
      </c>
      <c r="C495" s="903" t="s">
        <v>170</v>
      </c>
      <c r="D495" s="903" t="s">
        <v>881</v>
      </c>
      <c r="E495" s="903" t="s">
        <v>143</v>
      </c>
      <c r="F495" s="903" t="s">
        <v>487</v>
      </c>
      <c r="G495" s="902">
        <v>523633000</v>
      </c>
    </row>
    <row r="496" spans="1:7">
      <c r="A496" s="903" t="s">
        <v>2479</v>
      </c>
      <c r="B496" s="903" t="s">
        <v>250</v>
      </c>
      <c r="C496" s="903" t="s">
        <v>170</v>
      </c>
      <c r="D496" s="903" t="s">
        <v>881</v>
      </c>
      <c r="E496" s="903" t="s">
        <v>143</v>
      </c>
      <c r="F496" s="903" t="s">
        <v>489</v>
      </c>
      <c r="G496" s="902">
        <v>423255000</v>
      </c>
    </row>
    <row r="497" spans="1:7">
      <c r="A497" s="903" t="s">
        <v>2479</v>
      </c>
      <c r="B497" s="903" t="s">
        <v>250</v>
      </c>
      <c r="C497" s="903" t="s">
        <v>170</v>
      </c>
      <c r="D497" s="903" t="s">
        <v>881</v>
      </c>
      <c r="E497" s="1419" t="s">
        <v>113</v>
      </c>
      <c r="F497" s="1420"/>
      <c r="G497" s="902">
        <v>566929300</v>
      </c>
    </row>
    <row r="498" spans="1:7">
      <c r="A498" s="903" t="s">
        <v>2479</v>
      </c>
      <c r="B498" s="903" t="s">
        <v>250</v>
      </c>
      <c r="C498" s="903" t="s">
        <v>170</v>
      </c>
      <c r="D498" s="903" t="s">
        <v>881</v>
      </c>
      <c r="E498" s="903" t="s">
        <v>113</v>
      </c>
      <c r="F498" s="903" t="s">
        <v>381</v>
      </c>
      <c r="G498" s="902">
        <v>224019300</v>
      </c>
    </row>
    <row r="499" spans="1:7">
      <c r="A499" s="903" t="s">
        <v>2479</v>
      </c>
      <c r="B499" s="903" t="s">
        <v>250</v>
      </c>
      <c r="C499" s="903" t="s">
        <v>170</v>
      </c>
      <c r="D499" s="903" t="s">
        <v>881</v>
      </c>
      <c r="E499" s="903" t="s">
        <v>113</v>
      </c>
      <c r="F499" s="903" t="s">
        <v>490</v>
      </c>
      <c r="G499" s="902">
        <v>235410000</v>
      </c>
    </row>
    <row r="500" spans="1:7">
      <c r="A500" s="903" t="s">
        <v>2479</v>
      </c>
      <c r="B500" s="903" t="s">
        <v>250</v>
      </c>
      <c r="C500" s="903" t="s">
        <v>170</v>
      </c>
      <c r="D500" s="903" t="s">
        <v>881</v>
      </c>
      <c r="E500" s="903" t="s">
        <v>113</v>
      </c>
      <c r="F500" s="903" t="s">
        <v>115</v>
      </c>
      <c r="G500" s="902">
        <v>23500000</v>
      </c>
    </row>
    <row r="501" spans="1:7">
      <c r="A501" s="903" t="s">
        <v>2479</v>
      </c>
      <c r="B501" s="903" t="s">
        <v>250</v>
      </c>
      <c r="C501" s="903" t="s">
        <v>170</v>
      </c>
      <c r="D501" s="903" t="s">
        <v>881</v>
      </c>
      <c r="E501" s="903" t="s">
        <v>113</v>
      </c>
      <c r="F501" s="903" t="s">
        <v>117</v>
      </c>
      <c r="G501" s="902">
        <v>84000000</v>
      </c>
    </row>
    <row r="502" spans="1:7">
      <c r="A502" s="903" t="s">
        <v>2479</v>
      </c>
      <c r="B502" s="903" t="s">
        <v>250</v>
      </c>
      <c r="C502" s="903" t="s">
        <v>170</v>
      </c>
      <c r="D502" s="903" t="s">
        <v>881</v>
      </c>
      <c r="E502" s="1419" t="s">
        <v>492</v>
      </c>
      <c r="F502" s="1420"/>
      <c r="G502" s="902">
        <v>241100000</v>
      </c>
    </row>
    <row r="503" spans="1:7">
      <c r="A503" s="903" t="s">
        <v>2479</v>
      </c>
      <c r="B503" s="903" t="s">
        <v>250</v>
      </c>
      <c r="C503" s="903" t="s">
        <v>170</v>
      </c>
      <c r="D503" s="903" t="s">
        <v>881</v>
      </c>
      <c r="E503" s="903" t="s">
        <v>492</v>
      </c>
      <c r="F503" s="903" t="s">
        <v>494</v>
      </c>
      <c r="G503" s="902">
        <v>211100000</v>
      </c>
    </row>
    <row r="504" spans="1:7">
      <c r="A504" s="903" t="s">
        <v>2479</v>
      </c>
      <c r="B504" s="903" t="s">
        <v>250</v>
      </c>
      <c r="C504" s="903" t="s">
        <v>170</v>
      </c>
      <c r="D504" s="903" t="s">
        <v>881</v>
      </c>
      <c r="E504" s="903" t="s">
        <v>492</v>
      </c>
      <c r="F504" s="903" t="s">
        <v>219</v>
      </c>
      <c r="G504" s="902">
        <v>6000000</v>
      </c>
    </row>
    <row r="505" spans="1:7">
      <c r="A505" s="903" t="s">
        <v>2479</v>
      </c>
      <c r="B505" s="903" t="s">
        <v>250</v>
      </c>
      <c r="C505" s="903" t="s">
        <v>170</v>
      </c>
      <c r="D505" s="903" t="s">
        <v>881</v>
      </c>
      <c r="E505" s="903" t="s">
        <v>492</v>
      </c>
      <c r="F505" s="903" t="s">
        <v>496</v>
      </c>
      <c r="G505" s="902">
        <v>24000000</v>
      </c>
    </row>
    <row r="506" spans="1:7">
      <c r="A506" s="903" t="s">
        <v>2479</v>
      </c>
      <c r="B506" s="903" t="s">
        <v>250</v>
      </c>
      <c r="C506" s="903" t="s">
        <v>170</v>
      </c>
      <c r="D506" s="903" t="s">
        <v>881</v>
      </c>
      <c r="E506" s="1419" t="s">
        <v>498</v>
      </c>
      <c r="F506" s="1420"/>
      <c r="G506" s="902">
        <v>252263173</v>
      </c>
    </row>
    <row r="507" spans="1:7">
      <c r="A507" s="903" t="s">
        <v>2479</v>
      </c>
      <c r="B507" s="903" t="s">
        <v>250</v>
      </c>
      <c r="C507" s="903" t="s">
        <v>170</v>
      </c>
      <c r="D507" s="903" t="s">
        <v>881</v>
      </c>
      <c r="E507" s="903" t="s">
        <v>498</v>
      </c>
      <c r="F507" s="903" t="s">
        <v>758</v>
      </c>
      <c r="G507" s="902">
        <v>20360000</v>
      </c>
    </row>
    <row r="508" spans="1:7">
      <c r="A508" s="903" t="s">
        <v>2479</v>
      </c>
      <c r="B508" s="903" t="s">
        <v>250</v>
      </c>
      <c r="C508" s="903" t="s">
        <v>170</v>
      </c>
      <c r="D508" s="903" t="s">
        <v>881</v>
      </c>
      <c r="E508" s="903" t="s">
        <v>498</v>
      </c>
      <c r="F508" s="903" t="s">
        <v>178</v>
      </c>
      <c r="G508" s="902">
        <v>7609000</v>
      </c>
    </row>
    <row r="509" spans="1:7">
      <c r="A509" s="903" t="s">
        <v>2479</v>
      </c>
      <c r="B509" s="903" t="s">
        <v>250</v>
      </c>
      <c r="C509" s="903" t="s">
        <v>170</v>
      </c>
      <c r="D509" s="903" t="s">
        <v>881</v>
      </c>
      <c r="E509" s="903" t="s">
        <v>498</v>
      </c>
      <c r="F509" s="903" t="s">
        <v>370</v>
      </c>
      <c r="G509" s="902">
        <v>29751173</v>
      </c>
    </row>
    <row r="510" spans="1:7">
      <c r="A510" s="903" t="s">
        <v>2479</v>
      </c>
      <c r="B510" s="903" t="s">
        <v>250</v>
      </c>
      <c r="C510" s="903" t="s">
        <v>170</v>
      </c>
      <c r="D510" s="903" t="s">
        <v>881</v>
      </c>
      <c r="E510" s="903" t="s">
        <v>498</v>
      </c>
      <c r="F510" s="903" t="s">
        <v>500</v>
      </c>
      <c r="G510" s="902">
        <v>11710000</v>
      </c>
    </row>
    <row r="511" spans="1:7">
      <c r="A511" s="903" t="s">
        <v>2479</v>
      </c>
      <c r="B511" s="903" t="s">
        <v>250</v>
      </c>
      <c r="C511" s="903" t="s">
        <v>170</v>
      </c>
      <c r="D511" s="903" t="s">
        <v>881</v>
      </c>
      <c r="E511" s="903" t="s">
        <v>498</v>
      </c>
      <c r="F511" s="903" t="s">
        <v>4</v>
      </c>
      <c r="G511" s="902">
        <v>158433000</v>
      </c>
    </row>
    <row r="512" spans="1:7">
      <c r="A512" s="903" t="s">
        <v>2479</v>
      </c>
      <c r="B512" s="903" t="s">
        <v>250</v>
      </c>
      <c r="C512" s="903" t="s">
        <v>170</v>
      </c>
      <c r="D512" s="903" t="s">
        <v>881</v>
      </c>
      <c r="E512" s="903" t="s">
        <v>498</v>
      </c>
      <c r="F512" s="903" t="s">
        <v>501</v>
      </c>
      <c r="G512" s="902">
        <v>24400000</v>
      </c>
    </row>
    <row r="513" spans="1:7">
      <c r="A513" s="903" t="s">
        <v>2479</v>
      </c>
      <c r="B513" s="903" t="s">
        <v>250</v>
      </c>
      <c r="C513" s="903" t="s">
        <v>170</v>
      </c>
      <c r="D513" s="903" t="s">
        <v>881</v>
      </c>
      <c r="E513" s="1419" t="s">
        <v>1429</v>
      </c>
      <c r="F513" s="1420"/>
      <c r="G513" s="902">
        <v>253200000</v>
      </c>
    </row>
    <row r="514" spans="1:7">
      <c r="A514" s="903" t="s">
        <v>2479</v>
      </c>
      <c r="B514" s="903" t="s">
        <v>250</v>
      </c>
      <c r="C514" s="903" t="s">
        <v>170</v>
      </c>
      <c r="D514" s="903" t="s">
        <v>881</v>
      </c>
      <c r="E514" s="903" t="s">
        <v>1429</v>
      </c>
      <c r="F514" s="903" t="s">
        <v>1451</v>
      </c>
      <c r="G514" s="902">
        <v>13300000</v>
      </c>
    </row>
    <row r="515" spans="1:7">
      <c r="A515" s="903" t="s">
        <v>2479</v>
      </c>
      <c r="B515" s="903" t="s">
        <v>250</v>
      </c>
      <c r="C515" s="903" t="s">
        <v>170</v>
      </c>
      <c r="D515" s="903" t="s">
        <v>881</v>
      </c>
      <c r="E515" s="903" t="s">
        <v>1429</v>
      </c>
      <c r="F515" s="903" t="s">
        <v>1431</v>
      </c>
      <c r="G515" s="902">
        <v>59900000</v>
      </c>
    </row>
    <row r="516" spans="1:7">
      <c r="A516" s="903" t="s">
        <v>2479</v>
      </c>
      <c r="B516" s="903" t="s">
        <v>250</v>
      </c>
      <c r="C516" s="903" t="s">
        <v>170</v>
      </c>
      <c r="D516" s="903" t="s">
        <v>881</v>
      </c>
      <c r="E516" s="903" t="s">
        <v>1429</v>
      </c>
      <c r="F516" s="903" t="s">
        <v>1457</v>
      </c>
      <c r="G516" s="902">
        <v>180000000</v>
      </c>
    </row>
    <row r="517" spans="1:7">
      <c r="A517" s="903" t="s">
        <v>2479</v>
      </c>
      <c r="B517" s="903" t="s">
        <v>250</v>
      </c>
      <c r="C517" s="903" t="s">
        <v>170</v>
      </c>
      <c r="D517" s="903" t="s">
        <v>881</v>
      </c>
      <c r="E517" s="1419" t="s">
        <v>118</v>
      </c>
      <c r="F517" s="1420"/>
      <c r="G517" s="902">
        <v>6747863575</v>
      </c>
    </row>
    <row r="518" spans="1:7">
      <c r="A518" s="903" t="s">
        <v>2479</v>
      </c>
      <c r="B518" s="903" t="s">
        <v>250</v>
      </c>
      <c r="C518" s="903" t="s">
        <v>170</v>
      </c>
      <c r="D518" s="903" t="s">
        <v>881</v>
      </c>
      <c r="E518" s="903" t="s">
        <v>118</v>
      </c>
      <c r="F518" s="903" t="s">
        <v>523</v>
      </c>
      <c r="G518" s="902">
        <v>3061503025</v>
      </c>
    </row>
    <row r="519" spans="1:7">
      <c r="A519" s="903" t="s">
        <v>2479</v>
      </c>
      <c r="B519" s="903" t="s">
        <v>250</v>
      </c>
      <c r="C519" s="903" t="s">
        <v>170</v>
      </c>
      <c r="D519" s="903" t="s">
        <v>881</v>
      </c>
      <c r="E519" s="903" t="s">
        <v>118</v>
      </c>
      <c r="F519" s="903" t="s">
        <v>5</v>
      </c>
      <c r="G519" s="902">
        <v>300000</v>
      </c>
    </row>
    <row r="520" spans="1:7">
      <c r="A520" s="903" t="s">
        <v>2479</v>
      </c>
      <c r="B520" s="903" t="s">
        <v>250</v>
      </c>
      <c r="C520" s="903" t="s">
        <v>170</v>
      </c>
      <c r="D520" s="903" t="s">
        <v>881</v>
      </c>
      <c r="E520" s="903" t="s">
        <v>118</v>
      </c>
      <c r="F520" s="903" t="s">
        <v>11</v>
      </c>
      <c r="G520" s="902">
        <v>453582800</v>
      </c>
    </row>
    <row r="521" spans="1:7">
      <c r="A521" s="903" t="s">
        <v>2479</v>
      </c>
      <c r="B521" s="903" t="s">
        <v>250</v>
      </c>
      <c r="C521" s="903" t="s">
        <v>170</v>
      </c>
      <c r="D521" s="903" t="s">
        <v>881</v>
      </c>
      <c r="E521" s="903" t="s">
        <v>118</v>
      </c>
      <c r="F521" s="903" t="s">
        <v>120</v>
      </c>
      <c r="G521" s="902">
        <v>3232477750</v>
      </c>
    </row>
    <row r="522" spans="1:7">
      <c r="A522" s="903" t="s">
        <v>2479</v>
      </c>
      <c r="B522" s="903" t="s">
        <v>250</v>
      </c>
      <c r="C522" s="903" t="s">
        <v>170</v>
      </c>
      <c r="D522" s="903" t="s">
        <v>881</v>
      </c>
      <c r="E522" s="1419" t="s">
        <v>1434</v>
      </c>
      <c r="F522" s="1420"/>
      <c r="G522" s="902">
        <v>2500000</v>
      </c>
    </row>
    <row r="523" spans="1:7">
      <c r="A523" s="903" t="s">
        <v>2479</v>
      </c>
      <c r="B523" s="903" t="s">
        <v>250</v>
      </c>
      <c r="C523" s="903" t="s">
        <v>170</v>
      </c>
      <c r="D523" s="903" t="s">
        <v>881</v>
      </c>
      <c r="E523" s="903" t="s">
        <v>1434</v>
      </c>
      <c r="F523" s="903" t="s">
        <v>1436</v>
      </c>
      <c r="G523" s="902">
        <v>2500000</v>
      </c>
    </row>
    <row r="524" spans="1:7">
      <c r="A524" s="903" t="s">
        <v>2479</v>
      </c>
      <c r="B524" s="903" t="s">
        <v>250</v>
      </c>
      <c r="C524" s="903" t="s">
        <v>170</v>
      </c>
      <c r="D524" s="903" t="s">
        <v>881</v>
      </c>
      <c r="E524" s="1419" t="s">
        <v>842</v>
      </c>
      <c r="F524" s="1420"/>
      <c r="G524" s="902">
        <v>762400000</v>
      </c>
    </row>
    <row r="525" spans="1:7">
      <c r="A525" s="903" t="s">
        <v>2479</v>
      </c>
      <c r="B525" s="903" t="s">
        <v>250</v>
      </c>
      <c r="C525" s="903" t="s">
        <v>170</v>
      </c>
      <c r="D525" s="903" t="s">
        <v>881</v>
      </c>
      <c r="E525" s="903" t="s">
        <v>842</v>
      </c>
      <c r="F525" s="903" t="s">
        <v>841</v>
      </c>
      <c r="G525" s="902">
        <v>762400000</v>
      </c>
    </row>
    <row r="526" spans="1:7">
      <c r="A526" s="903" t="s">
        <v>2479</v>
      </c>
      <c r="B526" s="903" t="s">
        <v>250</v>
      </c>
      <c r="C526" s="903" t="s">
        <v>170</v>
      </c>
      <c r="D526" s="903" t="s">
        <v>881</v>
      </c>
      <c r="E526" s="1419" t="s">
        <v>122</v>
      </c>
      <c r="F526" s="1420"/>
      <c r="G526" s="902">
        <v>6610356507</v>
      </c>
    </row>
    <row r="527" spans="1:7">
      <c r="A527" s="903" t="s">
        <v>2479</v>
      </c>
      <c r="B527" s="903" t="s">
        <v>250</v>
      </c>
      <c r="C527" s="903" t="s">
        <v>170</v>
      </c>
      <c r="D527" s="903" t="s">
        <v>881</v>
      </c>
      <c r="E527" s="903" t="s">
        <v>122</v>
      </c>
      <c r="F527" s="903" t="s">
        <v>6</v>
      </c>
      <c r="G527" s="902">
        <v>8292000</v>
      </c>
    </row>
    <row r="528" spans="1:7">
      <c r="A528" s="903" t="s">
        <v>2479</v>
      </c>
      <c r="B528" s="903" t="s">
        <v>250</v>
      </c>
      <c r="C528" s="903" t="s">
        <v>170</v>
      </c>
      <c r="D528" s="903" t="s">
        <v>881</v>
      </c>
      <c r="E528" s="903" t="s">
        <v>122</v>
      </c>
      <c r="F528" s="903" t="s">
        <v>12</v>
      </c>
      <c r="G528" s="902">
        <v>730700</v>
      </c>
    </row>
    <row r="529" spans="1:7">
      <c r="A529" s="903" t="s">
        <v>2479</v>
      </c>
      <c r="B529" s="903" t="s">
        <v>250</v>
      </c>
      <c r="C529" s="903" t="s">
        <v>170</v>
      </c>
      <c r="D529" s="903" t="s">
        <v>881</v>
      </c>
      <c r="E529" s="903" t="s">
        <v>122</v>
      </c>
      <c r="F529" s="903" t="s">
        <v>124</v>
      </c>
      <c r="G529" s="902">
        <v>173623307</v>
      </c>
    </row>
    <row r="530" spans="1:7">
      <c r="A530" s="903" t="s">
        <v>2479</v>
      </c>
      <c r="B530" s="903" t="s">
        <v>250</v>
      </c>
      <c r="C530" s="903" t="s">
        <v>170</v>
      </c>
      <c r="D530" s="903" t="s">
        <v>881</v>
      </c>
      <c r="E530" s="903" t="s">
        <v>122</v>
      </c>
      <c r="F530" s="903" t="s">
        <v>126</v>
      </c>
      <c r="G530" s="902">
        <v>6427710500</v>
      </c>
    </row>
    <row r="531" spans="1:7">
      <c r="A531" s="903" t="s">
        <v>2479</v>
      </c>
      <c r="B531" s="903" t="s">
        <v>250</v>
      </c>
      <c r="C531" s="903" t="s">
        <v>170</v>
      </c>
      <c r="D531" s="903" t="s">
        <v>881</v>
      </c>
      <c r="E531" s="1419" t="s">
        <v>371</v>
      </c>
      <c r="F531" s="1420"/>
      <c r="G531" s="902">
        <v>650000</v>
      </c>
    </row>
    <row r="532" spans="1:7">
      <c r="A532" s="903" t="s">
        <v>2479</v>
      </c>
      <c r="B532" s="903" t="s">
        <v>250</v>
      </c>
      <c r="C532" s="903" t="s">
        <v>170</v>
      </c>
      <c r="D532" s="903" t="s">
        <v>881</v>
      </c>
      <c r="E532" s="903" t="s">
        <v>371</v>
      </c>
      <c r="F532" s="903" t="s">
        <v>372</v>
      </c>
      <c r="G532" s="902">
        <v>650000</v>
      </c>
    </row>
    <row r="533" spans="1:7">
      <c r="A533" s="903" t="s">
        <v>2479</v>
      </c>
      <c r="B533" s="903" t="s">
        <v>250</v>
      </c>
      <c r="C533" s="903" t="s">
        <v>170</v>
      </c>
      <c r="D533" s="1419" t="s">
        <v>367</v>
      </c>
      <c r="E533" s="1420"/>
      <c r="F533" s="1420"/>
      <c r="G533" s="902">
        <v>47565166400</v>
      </c>
    </row>
    <row r="534" spans="1:7">
      <c r="A534" s="903" t="s">
        <v>2479</v>
      </c>
      <c r="B534" s="903" t="s">
        <v>250</v>
      </c>
      <c r="C534" s="903" t="s">
        <v>170</v>
      </c>
      <c r="D534" s="903" t="s">
        <v>367</v>
      </c>
      <c r="E534" s="1419" t="s">
        <v>87</v>
      </c>
      <c r="F534" s="1420"/>
      <c r="G534" s="902">
        <v>2906943593</v>
      </c>
    </row>
    <row r="535" spans="1:7">
      <c r="A535" s="903" t="s">
        <v>2479</v>
      </c>
      <c r="B535" s="903" t="s">
        <v>250</v>
      </c>
      <c r="C535" s="903" t="s">
        <v>170</v>
      </c>
      <c r="D535" s="903" t="s">
        <v>367</v>
      </c>
      <c r="E535" s="903" t="s">
        <v>87</v>
      </c>
      <c r="F535" s="903" t="s">
        <v>88</v>
      </c>
      <c r="G535" s="902">
        <v>2765423393</v>
      </c>
    </row>
    <row r="536" spans="1:7">
      <c r="A536" s="903" t="s">
        <v>2479</v>
      </c>
      <c r="B536" s="903" t="s">
        <v>250</v>
      </c>
      <c r="C536" s="903" t="s">
        <v>170</v>
      </c>
      <c r="D536" s="903" t="s">
        <v>367</v>
      </c>
      <c r="E536" s="903" t="s">
        <v>87</v>
      </c>
      <c r="F536" s="903" t="s">
        <v>89</v>
      </c>
      <c r="G536" s="902">
        <v>141520200</v>
      </c>
    </row>
    <row r="537" spans="1:7">
      <c r="A537" s="903" t="s">
        <v>2479</v>
      </c>
      <c r="B537" s="903" t="s">
        <v>250</v>
      </c>
      <c r="C537" s="903" t="s">
        <v>170</v>
      </c>
      <c r="D537" s="903" t="s">
        <v>367</v>
      </c>
      <c r="E537" s="1419" t="s">
        <v>128</v>
      </c>
      <c r="F537" s="1420"/>
      <c r="G537" s="902">
        <v>97714200</v>
      </c>
    </row>
    <row r="538" spans="1:7">
      <c r="A538" s="903" t="s">
        <v>2479</v>
      </c>
      <c r="B538" s="903" t="s">
        <v>250</v>
      </c>
      <c r="C538" s="903" t="s">
        <v>170</v>
      </c>
      <c r="D538" s="903" t="s">
        <v>367</v>
      </c>
      <c r="E538" s="903" t="s">
        <v>128</v>
      </c>
      <c r="F538" s="903" t="s">
        <v>519</v>
      </c>
      <c r="G538" s="902">
        <v>97714200</v>
      </c>
    </row>
    <row r="539" spans="1:7">
      <c r="A539" s="903" t="s">
        <v>2479</v>
      </c>
      <c r="B539" s="903" t="s">
        <v>250</v>
      </c>
      <c r="C539" s="903" t="s">
        <v>170</v>
      </c>
      <c r="D539" s="903" t="s">
        <v>367</v>
      </c>
      <c r="E539" s="1419" t="s">
        <v>90</v>
      </c>
      <c r="F539" s="1420"/>
      <c r="G539" s="902">
        <v>2473129535</v>
      </c>
    </row>
    <row r="540" spans="1:7">
      <c r="A540" s="903" t="s">
        <v>2479</v>
      </c>
      <c r="B540" s="903" t="s">
        <v>250</v>
      </c>
      <c r="C540" s="903" t="s">
        <v>170</v>
      </c>
      <c r="D540" s="903" t="s">
        <v>367</v>
      </c>
      <c r="E540" s="903" t="s">
        <v>90</v>
      </c>
      <c r="F540" s="903" t="s">
        <v>135</v>
      </c>
      <c r="G540" s="902">
        <v>181599357</v>
      </c>
    </row>
    <row r="541" spans="1:7">
      <c r="A541" s="903" t="s">
        <v>2479</v>
      </c>
      <c r="B541" s="903" t="s">
        <v>250</v>
      </c>
      <c r="C541" s="903" t="s">
        <v>170</v>
      </c>
      <c r="D541" s="903" t="s">
        <v>367</v>
      </c>
      <c r="E541" s="903" t="s">
        <v>90</v>
      </c>
      <c r="F541" s="903" t="s">
        <v>389</v>
      </c>
      <c r="G541" s="902">
        <v>350299000</v>
      </c>
    </row>
    <row r="542" spans="1:7">
      <c r="A542" s="903" t="s">
        <v>2479</v>
      </c>
      <c r="B542" s="903" t="s">
        <v>250</v>
      </c>
      <c r="C542" s="903" t="s">
        <v>170</v>
      </c>
      <c r="D542" s="903" t="s">
        <v>367</v>
      </c>
      <c r="E542" s="903" t="s">
        <v>90</v>
      </c>
      <c r="F542" s="903" t="s">
        <v>385</v>
      </c>
      <c r="G542" s="902">
        <v>638908212</v>
      </c>
    </row>
    <row r="543" spans="1:7">
      <c r="A543" s="903" t="s">
        <v>2479</v>
      </c>
      <c r="B543" s="903" t="s">
        <v>250</v>
      </c>
      <c r="C543" s="903" t="s">
        <v>170</v>
      </c>
      <c r="D543" s="903" t="s">
        <v>367</v>
      </c>
      <c r="E543" s="903" t="s">
        <v>90</v>
      </c>
      <c r="F543" s="903" t="s">
        <v>763</v>
      </c>
      <c r="G543" s="902">
        <v>48443800</v>
      </c>
    </row>
    <row r="544" spans="1:7">
      <c r="A544" s="903" t="s">
        <v>2479</v>
      </c>
      <c r="B544" s="903" t="s">
        <v>250</v>
      </c>
      <c r="C544" s="903" t="s">
        <v>170</v>
      </c>
      <c r="D544" s="903" t="s">
        <v>367</v>
      </c>
      <c r="E544" s="903" t="s">
        <v>90</v>
      </c>
      <c r="F544" s="903" t="s">
        <v>92</v>
      </c>
      <c r="G544" s="902">
        <v>6854000</v>
      </c>
    </row>
    <row r="545" spans="1:7">
      <c r="A545" s="903" t="s">
        <v>2479</v>
      </c>
      <c r="B545" s="903" t="s">
        <v>250</v>
      </c>
      <c r="C545" s="903" t="s">
        <v>170</v>
      </c>
      <c r="D545" s="903" t="s">
        <v>367</v>
      </c>
      <c r="E545" s="903" t="s">
        <v>90</v>
      </c>
      <c r="F545" s="903" t="s">
        <v>390</v>
      </c>
      <c r="G545" s="902">
        <v>17534864</v>
      </c>
    </row>
    <row r="546" spans="1:7">
      <c r="A546" s="903" t="s">
        <v>2479</v>
      </c>
      <c r="B546" s="903" t="s">
        <v>250</v>
      </c>
      <c r="C546" s="903" t="s">
        <v>170</v>
      </c>
      <c r="D546" s="903" t="s">
        <v>367</v>
      </c>
      <c r="E546" s="903" t="s">
        <v>90</v>
      </c>
      <c r="F546" s="903" t="s">
        <v>294</v>
      </c>
      <c r="G546" s="902">
        <v>587881400</v>
      </c>
    </row>
    <row r="547" spans="1:7">
      <c r="A547" s="903" t="s">
        <v>2479</v>
      </c>
      <c r="B547" s="903" t="s">
        <v>250</v>
      </c>
      <c r="C547" s="903" t="s">
        <v>170</v>
      </c>
      <c r="D547" s="903" t="s">
        <v>367</v>
      </c>
      <c r="E547" s="903" t="s">
        <v>90</v>
      </c>
      <c r="F547" s="903" t="s">
        <v>295</v>
      </c>
      <c r="G547" s="902">
        <v>309175000</v>
      </c>
    </row>
    <row r="548" spans="1:7">
      <c r="A548" s="903" t="s">
        <v>2479</v>
      </c>
      <c r="B548" s="903" t="s">
        <v>250</v>
      </c>
      <c r="C548" s="903" t="s">
        <v>170</v>
      </c>
      <c r="D548" s="903" t="s">
        <v>367</v>
      </c>
      <c r="E548" s="903" t="s">
        <v>90</v>
      </c>
      <c r="F548" s="903" t="s">
        <v>137</v>
      </c>
      <c r="G548" s="902">
        <v>332433902</v>
      </c>
    </row>
    <row r="549" spans="1:7">
      <c r="A549" s="903" t="s">
        <v>2479</v>
      </c>
      <c r="B549" s="903" t="s">
        <v>250</v>
      </c>
      <c r="C549" s="903" t="s">
        <v>170</v>
      </c>
      <c r="D549" s="903" t="s">
        <v>367</v>
      </c>
      <c r="E549" s="1419" t="s">
        <v>377</v>
      </c>
      <c r="F549" s="1420"/>
      <c r="G549" s="902">
        <v>2235000</v>
      </c>
    </row>
    <row r="550" spans="1:7">
      <c r="A550" s="903" t="s">
        <v>2479</v>
      </c>
      <c r="B550" s="903" t="s">
        <v>250</v>
      </c>
      <c r="C550" s="903" t="s">
        <v>170</v>
      </c>
      <c r="D550" s="903" t="s">
        <v>367</v>
      </c>
      <c r="E550" s="903" t="s">
        <v>377</v>
      </c>
      <c r="F550" s="903" t="s">
        <v>380</v>
      </c>
      <c r="G550" s="902">
        <v>2235000</v>
      </c>
    </row>
    <row r="551" spans="1:7">
      <c r="A551" s="903" t="s">
        <v>2479</v>
      </c>
      <c r="B551" s="903" t="s">
        <v>250</v>
      </c>
      <c r="C551" s="903" t="s">
        <v>170</v>
      </c>
      <c r="D551" s="903" t="s">
        <v>367</v>
      </c>
      <c r="E551" s="1419" t="s">
        <v>93</v>
      </c>
      <c r="F551" s="1420"/>
      <c r="G551" s="902">
        <v>113312000</v>
      </c>
    </row>
    <row r="552" spans="1:7">
      <c r="A552" s="903" t="s">
        <v>2479</v>
      </c>
      <c r="B552" s="903" t="s">
        <v>250</v>
      </c>
      <c r="C552" s="903" t="s">
        <v>170</v>
      </c>
      <c r="D552" s="903" t="s">
        <v>367</v>
      </c>
      <c r="E552" s="903" t="s">
        <v>93</v>
      </c>
      <c r="F552" s="903" t="s">
        <v>391</v>
      </c>
      <c r="G552" s="902">
        <v>113312000</v>
      </c>
    </row>
    <row r="553" spans="1:7">
      <c r="A553" s="903" t="s">
        <v>2479</v>
      </c>
      <c r="B553" s="903" t="s">
        <v>250</v>
      </c>
      <c r="C553" s="903" t="s">
        <v>170</v>
      </c>
      <c r="D553" s="903" t="s">
        <v>367</v>
      </c>
      <c r="E553" s="1419" t="s">
        <v>94</v>
      </c>
      <c r="F553" s="1420"/>
      <c r="G553" s="902">
        <v>711576305</v>
      </c>
    </row>
    <row r="554" spans="1:7">
      <c r="A554" s="903" t="s">
        <v>2479</v>
      </c>
      <c r="B554" s="903" t="s">
        <v>250</v>
      </c>
      <c r="C554" s="903" t="s">
        <v>170</v>
      </c>
      <c r="D554" s="903" t="s">
        <v>367</v>
      </c>
      <c r="E554" s="903" t="s">
        <v>94</v>
      </c>
      <c r="F554" s="903" t="s">
        <v>95</v>
      </c>
      <c r="G554" s="902">
        <v>531955954</v>
      </c>
    </row>
    <row r="555" spans="1:7">
      <c r="A555" s="903" t="s">
        <v>2479</v>
      </c>
      <c r="B555" s="903" t="s">
        <v>250</v>
      </c>
      <c r="C555" s="903" t="s">
        <v>170</v>
      </c>
      <c r="D555" s="903" t="s">
        <v>367</v>
      </c>
      <c r="E555" s="903" t="s">
        <v>94</v>
      </c>
      <c r="F555" s="903" t="s">
        <v>96</v>
      </c>
      <c r="G555" s="902">
        <v>91192421</v>
      </c>
    </row>
    <row r="556" spans="1:7">
      <c r="A556" s="903" t="s">
        <v>2479</v>
      </c>
      <c r="B556" s="903" t="s">
        <v>250</v>
      </c>
      <c r="C556" s="903" t="s">
        <v>170</v>
      </c>
      <c r="D556" s="903" t="s">
        <v>367</v>
      </c>
      <c r="E556" s="903" t="s">
        <v>94</v>
      </c>
      <c r="F556" s="903" t="s">
        <v>97</v>
      </c>
      <c r="G556" s="902">
        <v>58703640</v>
      </c>
    </row>
    <row r="557" spans="1:7">
      <c r="A557" s="903" t="s">
        <v>2479</v>
      </c>
      <c r="B557" s="903" t="s">
        <v>250</v>
      </c>
      <c r="C557" s="903" t="s">
        <v>170</v>
      </c>
      <c r="D557" s="903" t="s">
        <v>367</v>
      </c>
      <c r="E557" s="903" t="s">
        <v>94</v>
      </c>
      <c r="F557" s="903" t="s">
        <v>0</v>
      </c>
      <c r="G557" s="902">
        <v>29724290</v>
      </c>
    </row>
    <row r="558" spans="1:7">
      <c r="A558" s="903" t="s">
        <v>2479</v>
      </c>
      <c r="B558" s="903" t="s">
        <v>250</v>
      </c>
      <c r="C558" s="903" t="s">
        <v>170</v>
      </c>
      <c r="D558" s="903" t="s">
        <v>367</v>
      </c>
      <c r="E558" s="1419" t="s">
        <v>100</v>
      </c>
      <c r="F558" s="1420"/>
      <c r="G558" s="902">
        <v>152271472</v>
      </c>
    </row>
    <row r="559" spans="1:7">
      <c r="A559" s="903" t="s">
        <v>2479</v>
      </c>
      <c r="B559" s="903" t="s">
        <v>250</v>
      </c>
      <c r="C559" s="903" t="s">
        <v>170</v>
      </c>
      <c r="D559" s="903" t="s">
        <v>367</v>
      </c>
      <c r="E559" s="903" t="s">
        <v>100</v>
      </c>
      <c r="F559" s="903" t="s">
        <v>138</v>
      </c>
      <c r="G559" s="902">
        <v>27853642</v>
      </c>
    </row>
    <row r="560" spans="1:7">
      <c r="A560" s="903" t="s">
        <v>2479</v>
      </c>
      <c r="B560" s="903" t="s">
        <v>250</v>
      </c>
      <c r="C560" s="903" t="s">
        <v>170</v>
      </c>
      <c r="D560" s="903" t="s">
        <v>367</v>
      </c>
      <c r="E560" s="903" t="s">
        <v>100</v>
      </c>
      <c r="F560" s="903" t="s">
        <v>139</v>
      </c>
      <c r="G560" s="902">
        <v>120682830</v>
      </c>
    </row>
    <row r="561" spans="1:7">
      <c r="A561" s="903" t="s">
        <v>2479</v>
      </c>
      <c r="B561" s="903" t="s">
        <v>250</v>
      </c>
      <c r="C561" s="903" t="s">
        <v>170</v>
      </c>
      <c r="D561" s="903" t="s">
        <v>367</v>
      </c>
      <c r="E561" s="903" t="s">
        <v>100</v>
      </c>
      <c r="F561" s="903" t="s">
        <v>140</v>
      </c>
      <c r="G561" s="902">
        <v>3735000</v>
      </c>
    </row>
    <row r="562" spans="1:7">
      <c r="A562" s="903" t="s">
        <v>2479</v>
      </c>
      <c r="B562" s="903" t="s">
        <v>250</v>
      </c>
      <c r="C562" s="903" t="s">
        <v>170</v>
      </c>
      <c r="D562" s="903" t="s">
        <v>367</v>
      </c>
      <c r="E562" s="1419" t="s">
        <v>103</v>
      </c>
      <c r="F562" s="1420"/>
      <c r="G562" s="902">
        <v>194724408</v>
      </c>
    </row>
    <row r="563" spans="1:7">
      <c r="A563" s="903" t="s">
        <v>2479</v>
      </c>
      <c r="B563" s="903" t="s">
        <v>250</v>
      </c>
      <c r="C563" s="903" t="s">
        <v>170</v>
      </c>
      <c r="D563" s="903" t="s">
        <v>367</v>
      </c>
      <c r="E563" s="903" t="s">
        <v>103</v>
      </c>
      <c r="F563" s="903" t="s">
        <v>104</v>
      </c>
      <c r="G563" s="902">
        <v>66612500</v>
      </c>
    </row>
    <row r="564" spans="1:7">
      <c r="A564" s="903" t="s">
        <v>2479</v>
      </c>
      <c r="B564" s="903" t="s">
        <v>250</v>
      </c>
      <c r="C564" s="903" t="s">
        <v>170</v>
      </c>
      <c r="D564" s="903" t="s">
        <v>367</v>
      </c>
      <c r="E564" s="903" t="s">
        <v>103</v>
      </c>
      <c r="F564" s="903" t="s">
        <v>132</v>
      </c>
      <c r="G564" s="902">
        <v>34785908</v>
      </c>
    </row>
    <row r="565" spans="1:7">
      <c r="A565" s="903" t="s">
        <v>2479</v>
      </c>
      <c r="B565" s="903" t="s">
        <v>250</v>
      </c>
      <c r="C565" s="903" t="s">
        <v>170</v>
      </c>
      <c r="D565" s="903" t="s">
        <v>367</v>
      </c>
      <c r="E565" s="903" t="s">
        <v>103</v>
      </c>
      <c r="F565" s="903" t="s">
        <v>106</v>
      </c>
      <c r="G565" s="902">
        <v>93326000</v>
      </c>
    </row>
    <row r="566" spans="1:7">
      <c r="A566" s="903" t="s">
        <v>2479</v>
      </c>
      <c r="B566" s="903" t="s">
        <v>250</v>
      </c>
      <c r="C566" s="903" t="s">
        <v>170</v>
      </c>
      <c r="D566" s="903" t="s">
        <v>367</v>
      </c>
      <c r="E566" s="1419" t="s">
        <v>108</v>
      </c>
      <c r="F566" s="1420"/>
      <c r="G566" s="902">
        <v>26910561</v>
      </c>
    </row>
    <row r="567" spans="1:7">
      <c r="A567" s="903" t="s">
        <v>2479</v>
      </c>
      <c r="B567" s="903" t="s">
        <v>250</v>
      </c>
      <c r="C567" s="903" t="s">
        <v>170</v>
      </c>
      <c r="D567" s="903" t="s">
        <v>367</v>
      </c>
      <c r="E567" s="903" t="s">
        <v>108</v>
      </c>
      <c r="F567" s="903" t="s">
        <v>110</v>
      </c>
      <c r="G567" s="902">
        <v>5591784</v>
      </c>
    </row>
    <row r="568" spans="1:7">
      <c r="A568" s="903" t="s">
        <v>2479</v>
      </c>
      <c r="B568" s="903" t="s">
        <v>250</v>
      </c>
      <c r="C568" s="903" t="s">
        <v>170</v>
      </c>
      <c r="D568" s="903" t="s">
        <v>367</v>
      </c>
      <c r="E568" s="903" t="s">
        <v>108</v>
      </c>
      <c r="F568" s="903" t="s">
        <v>111</v>
      </c>
      <c r="G568" s="902">
        <v>151280</v>
      </c>
    </row>
    <row r="569" spans="1:7">
      <c r="A569" s="903" t="s">
        <v>2479</v>
      </c>
      <c r="B569" s="903" t="s">
        <v>250</v>
      </c>
      <c r="C569" s="903" t="s">
        <v>170</v>
      </c>
      <c r="D569" s="903" t="s">
        <v>367</v>
      </c>
      <c r="E569" s="903" t="s">
        <v>108</v>
      </c>
      <c r="F569" s="903" t="s">
        <v>862</v>
      </c>
      <c r="G569" s="902">
        <v>12990497</v>
      </c>
    </row>
    <row r="570" spans="1:7">
      <c r="A570" s="903" t="s">
        <v>2479</v>
      </c>
      <c r="B570" s="903" t="s">
        <v>250</v>
      </c>
      <c r="C570" s="903" t="s">
        <v>170</v>
      </c>
      <c r="D570" s="903" t="s">
        <v>367</v>
      </c>
      <c r="E570" s="903" t="s">
        <v>108</v>
      </c>
      <c r="F570" s="903" t="s">
        <v>283</v>
      </c>
      <c r="G570" s="902">
        <v>2040000</v>
      </c>
    </row>
    <row r="571" spans="1:7">
      <c r="A571" s="903" t="s">
        <v>2479</v>
      </c>
      <c r="B571" s="903" t="s">
        <v>250</v>
      </c>
      <c r="C571" s="903" t="s">
        <v>170</v>
      </c>
      <c r="D571" s="903" t="s">
        <v>367</v>
      </c>
      <c r="E571" s="903" t="s">
        <v>108</v>
      </c>
      <c r="F571" s="903" t="s">
        <v>142</v>
      </c>
      <c r="G571" s="902">
        <v>6137000</v>
      </c>
    </row>
    <row r="572" spans="1:7">
      <c r="A572" s="903" t="s">
        <v>2479</v>
      </c>
      <c r="B572" s="903" t="s">
        <v>250</v>
      </c>
      <c r="C572" s="903" t="s">
        <v>170</v>
      </c>
      <c r="D572" s="903" t="s">
        <v>367</v>
      </c>
      <c r="E572" s="1419" t="s">
        <v>143</v>
      </c>
      <c r="F572" s="1420"/>
      <c r="G572" s="902">
        <v>920000</v>
      </c>
    </row>
    <row r="573" spans="1:7">
      <c r="A573" s="903" t="s">
        <v>2479</v>
      </c>
      <c r="B573" s="903" t="s">
        <v>250</v>
      </c>
      <c r="C573" s="903" t="s">
        <v>170</v>
      </c>
      <c r="D573" s="903" t="s">
        <v>367</v>
      </c>
      <c r="E573" s="903" t="s">
        <v>143</v>
      </c>
      <c r="F573" s="903" t="s">
        <v>145</v>
      </c>
      <c r="G573" s="902">
        <v>920000</v>
      </c>
    </row>
    <row r="574" spans="1:7">
      <c r="A574" s="903" t="s">
        <v>2479</v>
      </c>
      <c r="B574" s="903" t="s">
        <v>250</v>
      </c>
      <c r="C574" s="903" t="s">
        <v>170</v>
      </c>
      <c r="D574" s="903" t="s">
        <v>367</v>
      </c>
      <c r="E574" s="1419" t="s">
        <v>113</v>
      </c>
      <c r="F574" s="1420"/>
      <c r="G574" s="902">
        <v>141597040</v>
      </c>
    </row>
    <row r="575" spans="1:7">
      <c r="A575" s="903" t="s">
        <v>2479</v>
      </c>
      <c r="B575" s="903" t="s">
        <v>250</v>
      </c>
      <c r="C575" s="903" t="s">
        <v>170</v>
      </c>
      <c r="D575" s="903" t="s">
        <v>367</v>
      </c>
      <c r="E575" s="903" t="s">
        <v>113</v>
      </c>
      <c r="F575" s="903" t="s">
        <v>381</v>
      </c>
      <c r="G575" s="902">
        <v>22197040</v>
      </c>
    </row>
    <row r="576" spans="1:7">
      <c r="A576" s="903" t="s">
        <v>2479</v>
      </c>
      <c r="B576" s="903" t="s">
        <v>250</v>
      </c>
      <c r="C576" s="903" t="s">
        <v>170</v>
      </c>
      <c r="D576" s="903" t="s">
        <v>367</v>
      </c>
      <c r="E576" s="903" t="s">
        <v>113</v>
      </c>
      <c r="F576" s="903" t="s">
        <v>490</v>
      </c>
      <c r="G576" s="902">
        <v>45400000</v>
      </c>
    </row>
    <row r="577" spans="1:7">
      <c r="A577" s="903" t="s">
        <v>2479</v>
      </c>
      <c r="B577" s="903" t="s">
        <v>250</v>
      </c>
      <c r="C577" s="903" t="s">
        <v>170</v>
      </c>
      <c r="D577" s="903" t="s">
        <v>367</v>
      </c>
      <c r="E577" s="903" t="s">
        <v>113</v>
      </c>
      <c r="F577" s="903" t="s">
        <v>115</v>
      </c>
      <c r="G577" s="902">
        <v>9150000</v>
      </c>
    </row>
    <row r="578" spans="1:7">
      <c r="A578" s="903" t="s">
        <v>2479</v>
      </c>
      <c r="B578" s="903" t="s">
        <v>250</v>
      </c>
      <c r="C578" s="903" t="s">
        <v>170</v>
      </c>
      <c r="D578" s="903" t="s">
        <v>367</v>
      </c>
      <c r="E578" s="903" t="s">
        <v>113</v>
      </c>
      <c r="F578" s="903" t="s">
        <v>117</v>
      </c>
      <c r="G578" s="902">
        <v>64850000</v>
      </c>
    </row>
    <row r="579" spans="1:7">
      <c r="A579" s="903" t="s">
        <v>2479</v>
      </c>
      <c r="B579" s="903" t="s">
        <v>250</v>
      </c>
      <c r="C579" s="903" t="s">
        <v>170</v>
      </c>
      <c r="D579" s="903" t="s">
        <v>367</v>
      </c>
      <c r="E579" s="1419" t="s">
        <v>492</v>
      </c>
      <c r="F579" s="1420"/>
      <c r="G579" s="902">
        <v>58000000</v>
      </c>
    </row>
    <row r="580" spans="1:7">
      <c r="A580" s="903" t="s">
        <v>2479</v>
      </c>
      <c r="B580" s="903" t="s">
        <v>250</v>
      </c>
      <c r="C580" s="903" t="s">
        <v>170</v>
      </c>
      <c r="D580" s="903" t="s">
        <v>367</v>
      </c>
      <c r="E580" s="903" t="s">
        <v>492</v>
      </c>
      <c r="F580" s="903" t="s">
        <v>494</v>
      </c>
      <c r="G580" s="902">
        <v>24000000</v>
      </c>
    </row>
    <row r="581" spans="1:7">
      <c r="A581" s="903" t="s">
        <v>2479</v>
      </c>
      <c r="B581" s="903" t="s">
        <v>250</v>
      </c>
      <c r="C581" s="903" t="s">
        <v>170</v>
      </c>
      <c r="D581" s="903" t="s">
        <v>367</v>
      </c>
      <c r="E581" s="903" t="s">
        <v>492</v>
      </c>
      <c r="F581" s="903" t="s">
        <v>186</v>
      </c>
      <c r="G581" s="902">
        <v>34000000</v>
      </c>
    </row>
    <row r="582" spans="1:7">
      <c r="A582" s="903" t="s">
        <v>2479</v>
      </c>
      <c r="B582" s="903" t="s">
        <v>250</v>
      </c>
      <c r="C582" s="903" t="s">
        <v>170</v>
      </c>
      <c r="D582" s="903" t="s">
        <v>367</v>
      </c>
      <c r="E582" s="1419" t="s">
        <v>498</v>
      </c>
      <c r="F582" s="1420"/>
      <c r="G582" s="902">
        <v>127730000</v>
      </c>
    </row>
    <row r="583" spans="1:7">
      <c r="A583" s="903" t="s">
        <v>2479</v>
      </c>
      <c r="B583" s="903" t="s">
        <v>250</v>
      </c>
      <c r="C583" s="903" t="s">
        <v>170</v>
      </c>
      <c r="D583" s="903" t="s">
        <v>367</v>
      </c>
      <c r="E583" s="903" t="s">
        <v>498</v>
      </c>
      <c r="F583" s="903" t="s">
        <v>758</v>
      </c>
      <c r="G583" s="902">
        <v>46906000</v>
      </c>
    </row>
    <row r="584" spans="1:7">
      <c r="A584" s="903" t="s">
        <v>2479</v>
      </c>
      <c r="B584" s="903" t="s">
        <v>250</v>
      </c>
      <c r="C584" s="903" t="s">
        <v>170</v>
      </c>
      <c r="D584" s="903" t="s">
        <v>367</v>
      </c>
      <c r="E584" s="903" t="s">
        <v>498</v>
      </c>
      <c r="F584" s="903" t="s">
        <v>3</v>
      </c>
      <c r="G584" s="902">
        <v>5175000</v>
      </c>
    </row>
    <row r="585" spans="1:7">
      <c r="A585" s="903" t="s">
        <v>2479</v>
      </c>
      <c r="B585" s="903" t="s">
        <v>250</v>
      </c>
      <c r="C585" s="903" t="s">
        <v>170</v>
      </c>
      <c r="D585" s="903" t="s">
        <v>367</v>
      </c>
      <c r="E585" s="903" t="s">
        <v>498</v>
      </c>
      <c r="F585" s="903" t="s">
        <v>370</v>
      </c>
      <c r="G585" s="902">
        <v>12813000</v>
      </c>
    </row>
    <row r="586" spans="1:7">
      <c r="A586" s="903" t="s">
        <v>2479</v>
      </c>
      <c r="B586" s="903" t="s">
        <v>250</v>
      </c>
      <c r="C586" s="903" t="s">
        <v>170</v>
      </c>
      <c r="D586" s="903" t="s">
        <v>367</v>
      </c>
      <c r="E586" s="903" t="s">
        <v>498</v>
      </c>
      <c r="F586" s="903" t="s">
        <v>500</v>
      </c>
      <c r="G586" s="902">
        <v>6606000</v>
      </c>
    </row>
    <row r="587" spans="1:7">
      <c r="A587" s="903" t="s">
        <v>2479</v>
      </c>
      <c r="B587" s="903" t="s">
        <v>250</v>
      </c>
      <c r="C587" s="903" t="s">
        <v>170</v>
      </c>
      <c r="D587" s="903" t="s">
        <v>367</v>
      </c>
      <c r="E587" s="903" t="s">
        <v>498</v>
      </c>
      <c r="F587" s="903" t="s">
        <v>4</v>
      </c>
      <c r="G587" s="902">
        <v>11348000</v>
      </c>
    </row>
    <row r="588" spans="1:7">
      <c r="A588" s="903" t="s">
        <v>2479</v>
      </c>
      <c r="B588" s="903" t="s">
        <v>250</v>
      </c>
      <c r="C588" s="903" t="s">
        <v>170</v>
      </c>
      <c r="D588" s="903" t="s">
        <v>367</v>
      </c>
      <c r="E588" s="903" t="s">
        <v>498</v>
      </c>
      <c r="F588" s="903" t="s">
        <v>501</v>
      </c>
      <c r="G588" s="902">
        <v>44882000</v>
      </c>
    </row>
    <row r="589" spans="1:7">
      <c r="A589" s="903" t="s">
        <v>2479</v>
      </c>
      <c r="B589" s="903" t="s">
        <v>250</v>
      </c>
      <c r="C589" s="903" t="s">
        <v>170</v>
      </c>
      <c r="D589" s="903" t="s">
        <v>367</v>
      </c>
      <c r="E589" s="1419" t="s">
        <v>1429</v>
      </c>
      <c r="F589" s="1420"/>
      <c r="G589" s="902">
        <v>109290000</v>
      </c>
    </row>
    <row r="590" spans="1:7">
      <c r="A590" s="903" t="s">
        <v>2479</v>
      </c>
      <c r="B590" s="903" t="s">
        <v>250</v>
      </c>
      <c r="C590" s="903" t="s">
        <v>170</v>
      </c>
      <c r="D590" s="903" t="s">
        <v>367</v>
      </c>
      <c r="E590" s="903" t="s">
        <v>1429</v>
      </c>
      <c r="F590" s="903" t="s">
        <v>1451</v>
      </c>
      <c r="G590" s="902">
        <v>63400000</v>
      </c>
    </row>
    <row r="591" spans="1:7">
      <c r="A591" s="903" t="s">
        <v>2479</v>
      </c>
      <c r="B591" s="903" t="s">
        <v>250</v>
      </c>
      <c r="C591" s="903" t="s">
        <v>170</v>
      </c>
      <c r="D591" s="903" t="s">
        <v>367</v>
      </c>
      <c r="E591" s="903" t="s">
        <v>1429</v>
      </c>
      <c r="F591" s="903" t="s">
        <v>1431</v>
      </c>
      <c r="G591" s="902">
        <v>28890000</v>
      </c>
    </row>
    <row r="592" spans="1:7">
      <c r="A592" s="903" t="s">
        <v>2479</v>
      </c>
      <c r="B592" s="903" t="s">
        <v>250</v>
      </c>
      <c r="C592" s="903" t="s">
        <v>170</v>
      </c>
      <c r="D592" s="903" t="s">
        <v>367</v>
      </c>
      <c r="E592" s="903" t="s">
        <v>1429</v>
      </c>
      <c r="F592" s="903" t="s">
        <v>1457</v>
      </c>
      <c r="G592" s="902">
        <v>17000000</v>
      </c>
    </row>
    <row r="593" spans="1:7">
      <c r="A593" s="903" t="s">
        <v>2479</v>
      </c>
      <c r="B593" s="903" t="s">
        <v>250</v>
      </c>
      <c r="C593" s="903" t="s">
        <v>170</v>
      </c>
      <c r="D593" s="903" t="s">
        <v>367</v>
      </c>
      <c r="E593" s="1419" t="s">
        <v>118</v>
      </c>
      <c r="F593" s="1420"/>
      <c r="G593" s="902">
        <v>3963213600</v>
      </c>
    </row>
    <row r="594" spans="1:7">
      <c r="A594" s="903" t="s">
        <v>2479</v>
      </c>
      <c r="B594" s="903" t="s">
        <v>250</v>
      </c>
      <c r="C594" s="903" t="s">
        <v>170</v>
      </c>
      <c r="D594" s="903" t="s">
        <v>367</v>
      </c>
      <c r="E594" s="903" t="s">
        <v>118</v>
      </c>
      <c r="F594" s="903" t="s">
        <v>523</v>
      </c>
      <c r="G594" s="902">
        <v>3883600</v>
      </c>
    </row>
    <row r="595" spans="1:7">
      <c r="A595" s="903" t="s">
        <v>2479</v>
      </c>
      <c r="B595" s="903" t="s">
        <v>250</v>
      </c>
      <c r="C595" s="903" t="s">
        <v>170</v>
      </c>
      <c r="D595" s="903" t="s">
        <v>367</v>
      </c>
      <c r="E595" s="903" t="s">
        <v>118</v>
      </c>
      <c r="F595" s="903" t="s">
        <v>5</v>
      </c>
      <c r="G595" s="902">
        <v>85100000</v>
      </c>
    </row>
    <row r="596" spans="1:7">
      <c r="A596" s="903" t="s">
        <v>2479</v>
      </c>
      <c r="B596" s="903" t="s">
        <v>250</v>
      </c>
      <c r="C596" s="903" t="s">
        <v>170</v>
      </c>
      <c r="D596" s="903" t="s">
        <v>367</v>
      </c>
      <c r="E596" s="903" t="s">
        <v>118</v>
      </c>
      <c r="F596" s="903" t="s">
        <v>120</v>
      </c>
      <c r="G596" s="902">
        <v>3874230000</v>
      </c>
    </row>
    <row r="597" spans="1:7">
      <c r="A597" s="903" t="s">
        <v>2479</v>
      </c>
      <c r="B597" s="903" t="s">
        <v>250</v>
      </c>
      <c r="C597" s="903" t="s">
        <v>170</v>
      </c>
      <c r="D597" s="903" t="s">
        <v>367</v>
      </c>
      <c r="E597" s="1419" t="s">
        <v>1434</v>
      </c>
      <c r="F597" s="1420"/>
      <c r="G597" s="902">
        <v>10798000</v>
      </c>
    </row>
    <row r="598" spans="1:7">
      <c r="A598" s="903" t="s">
        <v>2479</v>
      </c>
      <c r="B598" s="903" t="s">
        <v>250</v>
      </c>
      <c r="C598" s="903" t="s">
        <v>170</v>
      </c>
      <c r="D598" s="903" t="s">
        <v>367</v>
      </c>
      <c r="E598" s="903" t="s">
        <v>1434</v>
      </c>
      <c r="F598" s="903" t="s">
        <v>1436</v>
      </c>
      <c r="G598" s="902">
        <v>10798000</v>
      </c>
    </row>
    <row r="599" spans="1:7">
      <c r="A599" s="903" t="s">
        <v>2479</v>
      </c>
      <c r="B599" s="903" t="s">
        <v>250</v>
      </c>
      <c r="C599" s="903" t="s">
        <v>170</v>
      </c>
      <c r="D599" s="903" t="s">
        <v>367</v>
      </c>
      <c r="E599" s="1419" t="s">
        <v>122</v>
      </c>
      <c r="F599" s="1420"/>
      <c r="G599" s="902">
        <v>103429183</v>
      </c>
    </row>
    <row r="600" spans="1:7">
      <c r="A600" s="903" t="s">
        <v>2479</v>
      </c>
      <c r="B600" s="903" t="s">
        <v>250</v>
      </c>
      <c r="C600" s="903" t="s">
        <v>170</v>
      </c>
      <c r="D600" s="903" t="s">
        <v>367</v>
      </c>
      <c r="E600" s="903" t="s">
        <v>122</v>
      </c>
      <c r="F600" s="903" t="s">
        <v>6</v>
      </c>
      <c r="G600" s="902">
        <v>9302688</v>
      </c>
    </row>
    <row r="601" spans="1:7">
      <c r="A601" s="903" t="s">
        <v>2479</v>
      </c>
      <c r="B601" s="903" t="s">
        <v>250</v>
      </c>
      <c r="C601" s="903" t="s">
        <v>170</v>
      </c>
      <c r="D601" s="903" t="s">
        <v>367</v>
      </c>
      <c r="E601" s="903" t="s">
        <v>122</v>
      </c>
      <c r="F601" s="903" t="s">
        <v>12</v>
      </c>
      <c r="G601" s="902">
        <v>2496800</v>
      </c>
    </row>
    <row r="602" spans="1:7">
      <c r="A602" s="903" t="s">
        <v>2479</v>
      </c>
      <c r="B602" s="903" t="s">
        <v>250</v>
      </c>
      <c r="C602" s="903" t="s">
        <v>170</v>
      </c>
      <c r="D602" s="903" t="s">
        <v>367</v>
      </c>
      <c r="E602" s="903" t="s">
        <v>122</v>
      </c>
      <c r="F602" s="903" t="s">
        <v>124</v>
      </c>
      <c r="G602" s="902">
        <v>49202000</v>
      </c>
    </row>
    <row r="603" spans="1:7">
      <c r="A603" s="903" t="s">
        <v>2479</v>
      </c>
      <c r="B603" s="903" t="s">
        <v>250</v>
      </c>
      <c r="C603" s="903" t="s">
        <v>170</v>
      </c>
      <c r="D603" s="903" t="s">
        <v>367</v>
      </c>
      <c r="E603" s="903" t="s">
        <v>122</v>
      </c>
      <c r="F603" s="903" t="s">
        <v>126</v>
      </c>
      <c r="G603" s="902">
        <v>42427695</v>
      </c>
    </row>
    <row r="604" spans="1:7">
      <c r="A604" s="903" t="s">
        <v>2479</v>
      </c>
      <c r="B604" s="903" t="s">
        <v>250</v>
      </c>
      <c r="C604" s="903" t="s">
        <v>170</v>
      </c>
      <c r="D604" s="903" t="s">
        <v>367</v>
      </c>
      <c r="E604" s="1419" t="s">
        <v>371</v>
      </c>
      <c r="F604" s="1420"/>
      <c r="G604" s="902">
        <v>37101000</v>
      </c>
    </row>
    <row r="605" spans="1:7">
      <c r="A605" s="903" t="s">
        <v>2479</v>
      </c>
      <c r="B605" s="903" t="s">
        <v>250</v>
      </c>
      <c r="C605" s="903" t="s">
        <v>170</v>
      </c>
      <c r="D605" s="903" t="s">
        <v>367</v>
      </c>
      <c r="E605" s="903" t="s">
        <v>371</v>
      </c>
      <c r="F605" s="903" t="s">
        <v>372</v>
      </c>
      <c r="G605" s="902">
        <v>37101000</v>
      </c>
    </row>
    <row r="606" spans="1:7">
      <c r="A606" s="903" t="s">
        <v>2479</v>
      </c>
      <c r="B606" s="903" t="s">
        <v>250</v>
      </c>
      <c r="C606" s="903" t="s">
        <v>170</v>
      </c>
      <c r="D606" s="903" t="s">
        <v>367</v>
      </c>
      <c r="E606" s="1419" t="s">
        <v>864</v>
      </c>
      <c r="F606" s="1420"/>
      <c r="G606" s="902">
        <v>353893000</v>
      </c>
    </row>
    <row r="607" spans="1:7">
      <c r="A607" s="903" t="s">
        <v>2479</v>
      </c>
      <c r="B607" s="903" t="s">
        <v>250</v>
      </c>
      <c r="C607" s="903" t="s">
        <v>170</v>
      </c>
      <c r="D607" s="903" t="s">
        <v>367</v>
      </c>
      <c r="E607" s="903" t="s">
        <v>864</v>
      </c>
      <c r="F607" s="903" t="s">
        <v>867</v>
      </c>
      <c r="G607" s="902">
        <v>132500000</v>
      </c>
    </row>
    <row r="608" spans="1:7">
      <c r="A608" s="903" t="s">
        <v>2479</v>
      </c>
      <c r="B608" s="903" t="s">
        <v>250</v>
      </c>
      <c r="C608" s="903" t="s">
        <v>170</v>
      </c>
      <c r="D608" s="903" t="s">
        <v>367</v>
      </c>
      <c r="E608" s="903" t="s">
        <v>864</v>
      </c>
      <c r="F608" s="903" t="s">
        <v>866</v>
      </c>
      <c r="G608" s="902">
        <v>137000000</v>
      </c>
    </row>
    <row r="609" spans="1:7">
      <c r="A609" s="903" t="s">
        <v>2479</v>
      </c>
      <c r="B609" s="903" t="s">
        <v>250</v>
      </c>
      <c r="C609" s="903" t="s">
        <v>170</v>
      </c>
      <c r="D609" s="903" t="s">
        <v>367</v>
      </c>
      <c r="E609" s="903" t="s">
        <v>864</v>
      </c>
      <c r="F609" s="903" t="s">
        <v>865</v>
      </c>
      <c r="G609" s="902">
        <v>84393000</v>
      </c>
    </row>
    <row r="610" spans="1:7">
      <c r="A610" s="903" t="s">
        <v>2479</v>
      </c>
      <c r="B610" s="903" t="s">
        <v>250</v>
      </c>
      <c r="C610" s="903" t="s">
        <v>170</v>
      </c>
      <c r="D610" s="903" t="s">
        <v>367</v>
      </c>
      <c r="E610" s="1419" t="s">
        <v>165</v>
      </c>
      <c r="F610" s="1420"/>
      <c r="G610" s="902">
        <v>13017800</v>
      </c>
    </row>
    <row r="611" spans="1:7">
      <c r="A611" s="903" t="s">
        <v>2479</v>
      </c>
      <c r="B611" s="903" t="s">
        <v>250</v>
      </c>
      <c r="C611" s="903" t="s">
        <v>170</v>
      </c>
      <c r="D611" s="903" t="s">
        <v>367</v>
      </c>
      <c r="E611" s="903" t="s">
        <v>165</v>
      </c>
      <c r="F611" s="903" t="s">
        <v>819</v>
      </c>
      <c r="G611" s="902">
        <v>13017800</v>
      </c>
    </row>
    <row r="612" spans="1:7">
      <c r="A612" s="903" t="s">
        <v>2479</v>
      </c>
      <c r="B612" s="903" t="s">
        <v>250</v>
      </c>
      <c r="C612" s="903" t="s">
        <v>170</v>
      </c>
      <c r="D612" s="903" t="s">
        <v>367</v>
      </c>
      <c r="E612" s="1419" t="s">
        <v>160</v>
      </c>
      <c r="F612" s="1420"/>
      <c r="G612" s="902">
        <v>27538473200</v>
      </c>
    </row>
    <row r="613" spans="1:7">
      <c r="A613" s="903" t="s">
        <v>2479</v>
      </c>
      <c r="B613" s="903" t="s">
        <v>250</v>
      </c>
      <c r="C613" s="903" t="s">
        <v>170</v>
      </c>
      <c r="D613" s="903" t="s">
        <v>367</v>
      </c>
      <c r="E613" s="903" t="s">
        <v>160</v>
      </c>
      <c r="F613" s="903" t="s">
        <v>162</v>
      </c>
      <c r="G613" s="902">
        <v>27538473200</v>
      </c>
    </row>
    <row r="614" spans="1:7">
      <c r="A614" s="903" t="s">
        <v>2479</v>
      </c>
      <c r="B614" s="903" t="s">
        <v>250</v>
      </c>
      <c r="C614" s="903" t="s">
        <v>170</v>
      </c>
      <c r="D614" s="903" t="s">
        <v>367</v>
      </c>
      <c r="E614" s="1419" t="s">
        <v>13</v>
      </c>
      <c r="F614" s="1420"/>
      <c r="G614" s="902">
        <v>1758270000</v>
      </c>
    </row>
    <row r="615" spans="1:7">
      <c r="A615" s="903" t="s">
        <v>2479</v>
      </c>
      <c r="B615" s="903" t="s">
        <v>250</v>
      </c>
      <c r="C615" s="903" t="s">
        <v>170</v>
      </c>
      <c r="D615" s="903" t="s">
        <v>367</v>
      </c>
      <c r="E615" s="903" t="s">
        <v>13</v>
      </c>
      <c r="F615" s="903" t="s">
        <v>15</v>
      </c>
      <c r="G615" s="902">
        <v>1758270000</v>
      </c>
    </row>
    <row r="616" spans="1:7">
      <c r="A616" s="903" t="s">
        <v>2479</v>
      </c>
      <c r="B616" s="903" t="s">
        <v>250</v>
      </c>
      <c r="C616" s="903" t="s">
        <v>170</v>
      </c>
      <c r="D616" s="903" t="s">
        <v>367</v>
      </c>
      <c r="E616" s="1419" t="s">
        <v>16</v>
      </c>
      <c r="F616" s="1420"/>
      <c r="G616" s="902">
        <v>6670616503</v>
      </c>
    </row>
    <row r="617" spans="1:7">
      <c r="A617" s="903" t="s">
        <v>2479</v>
      </c>
      <c r="B617" s="903" t="s">
        <v>250</v>
      </c>
      <c r="C617" s="903" t="s">
        <v>170</v>
      </c>
      <c r="D617" s="903" t="s">
        <v>367</v>
      </c>
      <c r="E617" s="903" t="s">
        <v>16</v>
      </c>
      <c r="F617" s="903" t="s">
        <v>17</v>
      </c>
      <c r="G617" s="902">
        <v>3168727253</v>
      </c>
    </row>
    <row r="618" spans="1:7">
      <c r="A618" s="903" t="s">
        <v>2479</v>
      </c>
      <c r="B618" s="903" t="s">
        <v>250</v>
      </c>
      <c r="C618" s="903" t="s">
        <v>170</v>
      </c>
      <c r="D618" s="903" t="s">
        <v>367</v>
      </c>
      <c r="E618" s="903" t="s">
        <v>16</v>
      </c>
      <c r="F618" s="903" t="s">
        <v>19</v>
      </c>
      <c r="G618" s="902">
        <v>3240749250</v>
      </c>
    </row>
    <row r="619" spans="1:7">
      <c r="A619" s="903" t="s">
        <v>2479</v>
      </c>
      <c r="B619" s="903" t="s">
        <v>250</v>
      </c>
      <c r="C619" s="903" t="s">
        <v>170</v>
      </c>
      <c r="D619" s="903" t="s">
        <v>367</v>
      </c>
      <c r="E619" s="903" t="s">
        <v>16</v>
      </c>
      <c r="F619" s="903" t="s">
        <v>221</v>
      </c>
      <c r="G619" s="902">
        <v>261140000</v>
      </c>
    </row>
    <row r="620" spans="1:7">
      <c r="A620" s="903" t="s">
        <v>2479</v>
      </c>
      <c r="B620" s="903" t="s">
        <v>250</v>
      </c>
      <c r="C620" s="903" t="s">
        <v>170</v>
      </c>
      <c r="D620" s="1419" t="s">
        <v>833</v>
      </c>
      <c r="E620" s="1420"/>
      <c r="F620" s="1420"/>
      <c r="G620" s="902">
        <v>131108705521</v>
      </c>
    </row>
    <row r="621" spans="1:7">
      <c r="A621" s="903" t="s">
        <v>2479</v>
      </c>
      <c r="B621" s="903" t="s">
        <v>250</v>
      </c>
      <c r="C621" s="903" t="s">
        <v>170</v>
      </c>
      <c r="D621" s="903" t="s">
        <v>833</v>
      </c>
      <c r="E621" s="1419" t="s">
        <v>90</v>
      </c>
      <c r="F621" s="1420"/>
      <c r="G621" s="902">
        <v>786899683</v>
      </c>
    </row>
    <row r="622" spans="1:7">
      <c r="A622" s="903" t="s">
        <v>2479</v>
      </c>
      <c r="B622" s="903" t="s">
        <v>250</v>
      </c>
      <c r="C622" s="903" t="s">
        <v>170</v>
      </c>
      <c r="D622" s="903" t="s">
        <v>833</v>
      </c>
      <c r="E622" s="903" t="s">
        <v>90</v>
      </c>
      <c r="F622" s="903" t="s">
        <v>763</v>
      </c>
      <c r="G622" s="902">
        <v>786899683</v>
      </c>
    </row>
    <row r="623" spans="1:7">
      <c r="A623" s="903" t="s">
        <v>2479</v>
      </c>
      <c r="B623" s="903" t="s">
        <v>250</v>
      </c>
      <c r="C623" s="903" t="s">
        <v>170</v>
      </c>
      <c r="D623" s="903" t="s">
        <v>833</v>
      </c>
      <c r="E623" s="1419" t="s">
        <v>100</v>
      </c>
      <c r="F623" s="1420"/>
      <c r="G623" s="902">
        <v>62338113</v>
      </c>
    </row>
    <row r="624" spans="1:7">
      <c r="A624" s="903" t="s">
        <v>2479</v>
      </c>
      <c r="B624" s="903" t="s">
        <v>250</v>
      </c>
      <c r="C624" s="903" t="s">
        <v>170</v>
      </c>
      <c r="D624" s="903" t="s">
        <v>833</v>
      </c>
      <c r="E624" s="903" t="s">
        <v>100</v>
      </c>
      <c r="F624" s="903" t="s">
        <v>138</v>
      </c>
      <c r="G624" s="902">
        <v>19234463</v>
      </c>
    </row>
    <row r="625" spans="1:7">
      <c r="A625" s="903" t="s">
        <v>2479</v>
      </c>
      <c r="B625" s="903" t="s">
        <v>250</v>
      </c>
      <c r="C625" s="903" t="s">
        <v>170</v>
      </c>
      <c r="D625" s="903" t="s">
        <v>833</v>
      </c>
      <c r="E625" s="903" t="s">
        <v>100</v>
      </c>
      <c r="F625" s="903" t="s">
        <v>102</v>
      </c>
      <c r="G625" s="902">
        <v>4294620</v>
      </c>
    </row>
    <row r="626" spans="1:7">
      <c r="A626" s="903" t="s">
        <v>2479</v>
      </c>
      <c r="B626" s="903" t="s">
        <v>250</v>
      </c>
      <c r="C626" s="903" t="s">
        <v>170</v>
      </c>
      <c r="D626" s="903" t="s">
        <v>833</v>
      </c>
      <c r="E626" s="903" t="s">
        <v>100</v>
      </c>
      <c r="F626" s="903" t="s">
        <v>139</v>
      </c>
      <c r="G626" s="902">
        <v>36504030</v>
      </c>
    </row>
    <row r="627" spans="1:7">
      <c r="A627" s="903" t="s">
        <v>2479</v>
      </c>
      <c r="B627" s="903" t="s">
        <v>250</v>
      </c>
      <c r="C627" s="903" t="s">
        <v>170</v>
      </c>
      <c r="D627" s="903" t="s">
        <v>833</v>
      </c>
      <c r="E627" s="903" t="s">
        <v>100</v>
      </c>
      <c r="F627" s="903" t="s">
        <v>140</v>
      </c>
      <c r="G627" s="902">
        <v>2305000</v>
      </c>
    </row>
    <row r="628" spans="1:7">
      <c r="A628" s="903" t="s">
        <v>2479</v>
      </c>
      <c r="B628" s="903" t="s">
        <v>250</v>
      </c>
      <c r="C628" s="903" t="s">
        <v>170</v>
      </c>
      <c r="D628" s="903" t="s">
        <v>833</v>
      </c>
      <c r="E628" s="1419" t="s">
        <v>103</v>
      </c>
      <c r="F628" s="1420"/>
      <c r="G628" s="902">
        <v>44271637</v>
      </c>
    </row>
    <row r="629" spans="1:7">
      <c r="A629" s="903" t="s">
        <v>2479</v>
      </c>
      <c r="B629" s="903" t="s">
        <v>250</v>
      </c>
      <c r="C629" s="903" t="s">
        <v>170</v>
      </c>
      <c r="D629" s="903" t="s">
        <v>833</v>
      </c>
      <c r="E629" s="903" t="s">
        <v>103</v>
      </c>
      <c r="F629" s="903" t="s">
        <v>104</v>
      </c>
      <c r="G629" s="902">
        <v>38721637</v>
      </c>
    </row>
    <row r="630" spans="1:7">
      <c r="A630" s="903" t="s">
        <v>2479</v>
      </c>
      <c r="B630" s="903" t="s">
        <v>250</v>
      </c>
      <c r="C630" s="903" t="s">
        <v>170</v>
      </c>
      <c r="D630" s="903" t="s">
        <v>833</v>
      </c>
      <c r="E630" s="903" t="s">
        <v>103</v>
      </c>
      <c r="F630" s="903" t="s">
        <v>132</v>
      </c>
      <c r="G630" s="902">
        <v>1600000</v>
      </c>
    </row>
    <row r="631" spans="1:7">
      <c r="A631" s="903" t="s">
        <v>2479</v>
      </c>
      <c r="B631" s="903" t="s">
        <v>250</v>
      </c>
      <c r="C631" s="903" t="s">
        <v>170</v>
      </c>
      <c r="D631" s="903" t="s">
        <v>833</v>
      </c>
      <c r="E631" s="903" t="s">
        <v>103</v>
      </c>
      <c r="F631" s="903" t="s">
        <v>106</v>
      </c>
      <c r="G631" s="902">
        <v>3950000</v>
      </c>
    </row>
    <row r="632" spans="1:7">
      <c r="A632" s="903" t="s">
        <v>2479</v>
      </c>
      <c r="B632" s="903" t="s">
        <v>250</v>
      </c>
      <c r="C632" s="903" t="s">
        <v>170</v>
      </c>
      <c r="D632" s="903" t="s">
        <v>833</v>
      </c>
      <c r="E632" s="1419" t="s">
        <v>108</v>
      </c>
      <c r="F632" s="1420"/>
      <c r="G632" s="902">
        <v>141633157</v>
      </c>
    </row>
    <row r="633" spans="1:7">
      <c r="A633" s="903" t="s">
        <v>2479</v>
      </c>
      <c r="B633" s="903" t="s">
        <v>250</v>
      </c>
      <c r="C633" s="903" t="s">
        <v>170</v>
      </c>
      <c r="D633" s="903" t="s">
        <v>833</v>
      </c>
      <c r="E633" s="903" t="s">
        <v>108</v>
      </c>
      <c r="F633" s="903" t="s">
        <v>110</v>
      </c>
      <c r="G633" s="902">
        <v>2189932</v>
      </c>
    </row>
    <row r="634" spans="1:7">
      <c r="A634" s="903" t="s">
        <v>2479</v>
      </c>
      <c r="B634" s="903" t="s">
        <v>250</v>
      </c>
      <c r="C634" s="903" t="s">
        <v>170</v>
      </c>
      <c r="D634" s="903" t="s">
        <v>833</v>
      </c>
      <c r="E634" s="903" t="s">
        <v>108</v>
      </c>
      <c r="F634" s="903" t="s">
        <v>111</v>
      </c>
      <c r="G634" s="902">
        <v>8901525</v>
      </c>
    </row>
    <row r="635" spans="1:7">
      <c r="A635" s="903" t="s">
        <v>2479</v>
      </c>
      <c r="B635" s="903" t="s">
        <v>250</v>
      </c>
      <c r="C635" s="903" t="s">
        <v>170</v>
      </c>
      <c r="D635" s="903" t="s">
        <v>833</v>
      </c>
      <c r="E635" s="903" t="s">
        <v>108</v>
      </c>
      <c r="F635" s="903" t="s">
        <v>862</v>
      </c>
      <c r="G635" s="902">
        <v>16100000</v>
      </c>
    </row>
    <row r="636" spans="1:7">
      <c r="A636" s="903" t="s">
        <v>2479</v>
      </c>
      <c r="B636" s="903" t="s">
        <v>250</v>
      </c>
      <c r="C636" s="903" t="s">
        <v>170</v>
      </c>
      <c r="D636" s="903" t="s">
        <v>833</v>
      </c>
      <c r="E636" s="903" t="s">
        <v>108</v>
      </c>
      <c r="F636" s="903" t="s">
        <v>283</v>
      </c>
      <c r="G636" s="902">
        <v>108180000</v>
      </c>
    </row>
    <row r="637" spans="1:7">
      <c r="A637" s="903" t="s">
        <v>2479</v>
      </c>
      <c r="B637" s="903" t="s">
        <v>250</v>
      </c>
      <c r="C637" s="903" t="s">
        <v>170</v>
      </c>
      <c r="D637" s="903" t="s">
        <v>833</v>
      </c>
      <c r="E637" s="903" t="s">
        <v>108</v>
      </c>
      <c r="F637" s="903" t="s">
        <v>868</v>
      </c>
      <c r="G637" s="902">
        <v>3237700</v>
      </c>
    </row>
    <row r="638" spans="1:7">
      <c r="A638" s="903" t="s">
        <v>2479</v>
      </c>
      <c r="B638" s="903" t="s">
        <v>250</v>
      </c>
      <c r="C638" s="903" t="s">
        <v>170</v>
      </c>
      <c r="D638" s="903" t="s">
        <v>833</v>
      </c>
      <c r="E638" s="903" t="s">
        <v>108</v>
      </c>
      <c r="F638" s="903" t="s">
        <v>142</v>
      </c>
      <c r="G638" s="902">
        <v>3024000</v>
      </c>
    </row>
    <row r="639" spans="1:7">
      <c r="A639" s="903" t="s">
        <v>2479</v>
      </c>
      <c r="B639" s="903" t="s">
        <v>250</v>
      </c>
      <c r="C639" s="903" t="s">
        <v>170</v>
      </c>
      <c r="D639" s="903" t="s">
        <v>833</v>
      </c>
      <c r="E639" s="1419" t="s">
        <v>143</v>
      </c>
      <c r="F639" s="1420"/>
      <c r="G639" s="902">
        <v>82230000</v>
      </c>
    </row>
    <row r="640" spans="1:7">
      <c r="A640" s="903" t="s">
        <v>2479</v>
      </c>
      <c r="B640" s="903" t="s">
        <v>250</v>
      </c>
      <c r="C640" s="903" t="s">
        <v>170</v>
      </c>
      <c r="D640" s="903" t="s">
        <v>833</v>
      </c>
      <c r="E640" s="903" t="s">
        <v>143</v>
      </c>
      <c r="F640" s="903" t="s">
        <v>145</v>
      </c>
      <c r="G640" s="902">
        <v>14000000</v>
      </c>
    </row>
    <row r="641" spans="1:7">
      <c r="A641" s="903" t="s">
        <v>2479</v>
      </c>
      <c r="B641" s="903" t="s">
        <v>250</v>
      </c>
      <c r="C641" s="903" t="s">
        <v>170</v>
      </c>
      <c r="D641" s="903" t="s">
        <v>833</v>
      </c>
      <c r="E641" s="903" t="s">
        <v>143</v>
      </c>
      <c r="F641" s="903" t="s">
        <v>482</v>
      </c>
      <c r="G641" s="902">
        <v>7500000</v>
      </c>
    </row>
    <row r="642" spans="1:7">
      <c r="A642" s="903" t="s">
        <v>2479</v>
      </c>
      <c r="B642" s="903" t="s">
        <v>250</v>
      </c>
      <c r="C642" s="903" t="s">
        <v>170</v>
      </c>
      <c r="D642" s="903" t="s">
        <v>833</v>
      </c>
      <c r="E642" s="903" t="s">
        <v>143</v>
      </c>
      <c r="F642" s="903" t="s">
        <v>485</v>
      </c>
      <c r="G642" s="902">
        <v>18000000</v>
      </c>
    </row>
    <row r="643" spans="1:7">
      <c r="A643" s="903" t="s">
        <v>2479</v>
      </c>
      <c r="B643" s="903" t="s">
        <v>250</v>
      </c>
      <c r="C643" s="903" t="s">
        <v>170</v>
      </c>
      <c r="D643" s="903" t="s">
        <v>833</v>
      </c>
      <c r="E643" s="903" t="s">
        <v>143</v>
      </c>
      <c r="F643" s="903" t="s">
        <v>387</v>
      </c>
      <c r="G643" s="902">
        <v>2900000</v>
      </c>
    </row>
    <row r="644" spans="1:7">
      <c r="A644" s="903" t="s">
        <v>2479</v>
      </c>
      <c r="B644" s="903" t="s">
        <v>250</v>
      </c>
      <c r="C644" s="903" t="s">
        <v>170</v>
      </c>
      <c r="D644" s="903" t="s">
        <v>833</v>
      </c>
      <c r="E644" s="903" t="s">
        <v>143</v>
      </c>
      <c r="F644" s="903" t="s">
        <v>487</v>
      </c>
      <c r="G644" s="902">
        <v>600000</v>
      </c>
    </row>
    <row r="645" spans="1:7">
      <c r="A645" s="903" t="s">
        <v>2479</v>
      </c>
      <c r="B645" s="903" t="s">
        <v>250</v>
      </c>
      <c r="C645" s="903" t="s">
        <v>170</v>
      </c>
      <c r="D645" s="903" t="s">
        <v>833</v>
      </c>
      <c r="E645" s="903" t="s">
        <v>143</v>
      </c>
      <c r="F645" s="903" t="s">
        <v>489</v>
      </c>
      <c r="G645" s="902">
        <v>39230000</v>
      </c>
    </row>
    <row r="646" spans="1:7">
      <c r="A646" s="903" t="s">
        <v>2479</v>
      </c>
      <c r="B646" s="903" t="s">
        <v>250</v>
      </c>
      <c r="C646" s="903" t="s">
        <v>170</v>
      </c>
      <c r="D646" s="903" t="s">
        <v>833</v>
      </c>
      <c r="E646" s="1419" t="s">
        <v>113</v>
      </c>
      <c r="F646" s="1420"/>
      <c r="G646" s="902">
        <v>71357410</v>
      </c>
    </row>
    <row r="647" spans="1:7">
      <c r="A647" s="903" t="s">
        <v>2479</v>
      </c>
      <c r="B647" s="903" t="s">
        <v>250</v>
      </c>
      <c r="C647" s="903" t="s">
        <v>170</v>
      </c>
      <c r="D647" s="903" t="s">
        <v>833</v>
      </c>
      <c r="E647" s="903" t="s">
        <v>113</v>
      </c>
      <c r="F647" s="903" t="s">
        <v>381</v>
      </c>
      <c r="G647" s="902">
        <v>7657410</v>
      </c>
    </row>
    <row r="648" spans="1:7">
      <c r="A648" s="903" t="s">
        <v>2479</v>
      </c>
      <c r="B648" s="903" t="s">
        <v>250</v>
      </c>
      <c r="C648" s="903" t="s">
        <v>170</v>
      </c>
      <c r="D648" s="903" t="s">
        <v>833</v>
      </c>
      <c r="E648" s="903" t="s">
        <v>113</v>
      </c>
      <c r="F648" s="903" t="s">
        <v>490</v>
      </c>
      <c r="G648" s="902">
        <v>11550000</v>
      </c>
    </row>
    <row r="649" spans="1:7">
      <c r="A649" s="903" t="s">
        <v>2479</v>
      </c>
      <c r="B649" s="903" t="s">
        <v>250</v>
      </c>
      <c r="C649" s="903" t="s">
        <v>170</v>
      </c>
      <c r="D649" s="903" t="s">
        <v>833</v>
      </c>
      <c r="E649" s="903" t="s">
        <v>113</v>
      </c>
      <c r="F649" s="903" t="s">
        <v>115</v>
      </c>
      <c r="G649" s="902">
        <v>13300000</v>
      </c>
    </row>
    <row r="650" spans="1:7">
      <c r="A650" s="903" t="s">
        <v>2479</v>
      </c>
      <c r="B650" s="903" t="s">
        <v>250</v>
      </c>
      <c r="C650" s="903" t="s">
        <v>170</v>
      </c>
      <c r="D650" s="903" t="s">
        <v>833</v>
      </c>
      <c r="E650" s="903" t="s">
        <v>113</v>
      </c>
      <c r="F650" s="903" t="s">
        <v>117</v>
      </c>
      <c r="G650" s="902">
        <v>38850000</v>
      </c>
    </row>
    <row r="651" spans="1:7">
      <c r="A651" s="903" t="s">
        <v>2479</v>
      </c>
      <c r="B651" s="903" t="s">
        <v>250</v>
      </c>
      <c r="C651" s="903" t="s">
        <v>170</v>
      </c>
      <c r="D651" s="903" t="s">
        <v>833</v>
      </c>
      <c r="E651" s="1419" t="s">
        <v>492</v>
      </c>
      <c r="F651" s="1420"/>
      <c r="G651" s="902">
        <v>58300000</v>
      </c>
    </row>
    <row r="652" spans="1:7">
      <c r="A652" s="903" t="s">
        <v>2479</v>
      </c>
      <c r="B652" s="903" t="s">
        <v>250</v>
      </c>
      <c r="C652" s="903" t="s">
        <v>170</v>
      </c>
      <c r="D652" s="903" t="s">
        <v>833</v>
      </c>
      <c r="E652" s="903" t="s">
        <v>492</v>
      </c>
      <c r="F652" s="903" t="s">
        <v>494</v>
      </c>
      <c r="G652" s="902">
        <v>34000000</v>
      </c>
    </row>
    <row r="653" spans="1:7">
      <c r="A653" s="903" t="s">
        <v>2479</v>
      </c>
      <c r="B653" s="903" t="s">
        <v>250</v>
      </c>
      <c r="C653" s="903" t="s">
        <v>170</v>
      </c>
      <c r="D653" s="903" t="s">
        <v>833</v>
      </c>
      <c r="E653" s="903" t="s">
        <v>492</v>
      </c>
      <c r="F653" s="903" t="s">
        <v>219</v>
      </c>
      <c r="G653" s="902">
        <v>24300000</v>
      </c>
    </row>
    <row r="654" spans="1:7">
      <c r="A654" s="903" t="s">
        <v>2479</v>
      </c>
      <c r="B654" s="903" t="s">
        <v>250</v>
      </c>
      <c r="C654" s="903" t="s">
        <v>170</v>
      </c>
      <c r="D654" s="903" t="s">
        <v>833</v>
      </c>
      <c r="E654" s="1419" t="s">
        <v>498</v>
      </c>
      <c r="F654" s="1420"/>
      <c r="G654" s="902">
        <v>56267400</v>
      </c>
    </row>
    <row r="655" spans="1:7">
      <c r="A655" s="903" t="s">
        <v>2479</v>
      </c>
      <c r="B655" s="903" t="s">
        <v>250</v>
      </c>
      <c r="C655" s="903" t="s">
        <v>170</v>
      </c>
      <c r="D655" s="903" t="s">
        <v>833</v>
      </c>
      <c r="E655" s="903" t="s">
        <v>498</v>
      </c>
      <c r="F655" s="903" t="s">
        <v>178</v>
      </c>
      <c r="G655" s="902">
        <v>38791400</v>
      </c>
    </row>
    <row r="656" spans="1:7">
      <c r="A656" s="903" t="s">
        <v>2479</v>
      </c>
      <c r="B656" s="903" t="s">
        <v>250</v>
      </c>
      <c r="C656" s="903" t="s">
        <v>170</v>
      </c>
      <c r="D656" s="903" t="s">
        <v>833</v>
      </c>
      <c r="E656" s="903" t="s">
        <v>498</v>
      </c>
      <c r="F656" s="903" t="s">
        <v>370</v>
      </c>
      <c r="G656" s="902">
        <v>10576000</v>
      </c>
    </row>
    <row r="657" spans="1:7">
      <c r="A657" s="903" t="s">
        <v>2479</v>
      </c>
      <c r="B657" s="903" t="s">
        <v>250</v>
      </c>
      <c r="C657" s="903" t="s">
        <v>170</v>
      </c>
      <c r="D657" s="903" t="s">
        <v>833</v>
      </c>
      <c r="E657" s="903" t="s">
        <v>498</v>
      </c>
      <c r="F657" s="903" t="s">
        <v>500</v>
      </c>
      <c r="G657" s="902">
        <v>6900000</v>
      </c>
    </row>
    <row r="658" spans="1:7">
      <c r="A658" s="903" t="s">
        <v>2479</v>
      </c>
      <c r="B658" s="903" t="s">
        <v>250</v>
      </c>
      <c r="C658" s="903" t="s">
        <v>170</v>
      </c>
      <c r="D658" s="903" t="s">
        <v>833</v>
      </c>
      <c r="E658" s="1419" t="s">
        <v>1429</v>
      </c>
      <c r="F658" s="1420"/>
      <c r="G658" s="902">
        <v>14500000</v>
      </c>
    </row>
    <row r="659" spans="1:7">
      <c r="A659" s="903" t="s">
        <v>2479</v>
      </c>
      <c r="B659" s="903" t="s">
        <v>250</v>
      </c>
      <c r="C659" s="903" t="s">
        <v>170</v>
      </c>
      <c r="D659" s="903" t="s">
        <v>833</v>
      </c>
      <c r="E659" s="903" t="s">
        <v>1429</v>
      </c>
      <c r="F659" s="903" t="s">
        <v>1451</v>
      </c>
      <c r="G659" s="902">
        <v>14500000</v>
      </c>
    </row>
    <row r="660" spans="1:7">
      <c r="A660" s="903" t="s">
        <v>2479</v>
      </c>
      <c r="B660" s="903" t="s">
        <v>250</v>
      </c>
      <c r="C660" s="903" t="s">
        <v>170</v>
      </c>
      <c r="D660" s="903" t="s">
        <v>833</v>
      </c>
      <c r="E660" s="1419" t="s">
        <v>118</v>
      </c>
      <c r="F660" s="1420"/>
      <c r="G660" s="902">
        <v>1804197200</v>
      </c>
    </row>
    <row r="661" spans="1:7">
      <c r="A661" s="903" t="s">
        <v>2479</v>
      </c>
      <c r="B661" s="903" t="s">
        <v>250</v>
      </c>
      <c r="C661" s="903" t="s">
        <v>170</v>
      </c>
      <c r="D661" s="903" t="s">
        <v>833</v>
      </c>
      <c r="E661" s="903" t="s">
        <v>118</v>
      </c>
      <c r="F661" s="903" t="s">
        <v>523</v>
      </c>
      <c r="G661" s="902">
        <v>420255000</v>
      </c>
    </row>
    <row r="662" spans="1:7">
      <c r="A662" s="903" t="s">
        <v>2479</v>
      </c>
      <c r="B662" s="903" t="s">
        <v>250</v>
      </c>
      <c r="C662" s="903" t="s">
        <v>170</v>
      </c>
      <c r="D662" s="903" t="s">
        <v>833</v>
      </c>
      <c r="E662" s="903" t="s">
        <v>118</v>
      </c>
      <c r="F662" s="903" t="s">
        <v>5</v>
      </c>
      <c r="G662" s="902">
        <v>27040000</v>
      </c>
    </row>
    <row r="663" spans="1:7">
      <c r="A663" s="903" t="s">
        <v>2479</v>
      </c>
      <c r="B663" s="903" t="s">
        <v>250</v>
      </c>
      <c r="C663" s="903" t="s">
        <v>170</v>
      </c>
      <c r="D663" s="903" t="s">
        <v>833</v>
      </c>
      <c r="E663" s="903" t="s">
        <v>118</v>
      </c>
      <c r="F663" s="903" t="s">
        <v>11</v>
      </c>
      <c r="G663" s="902">
        <v>791946000</v>
      </c>
    </row>
    <row r="664" spans="1:7">
      <c r="A664" s="903" t="s">
        <v>2479</v>
      </c>
      <c r="B664" s="903" t="s">
        <v>250</v>
      </c>
      <c r="C664" s="903" t="s">
        <v>170</v>
      </c>
      <c r="D664" s="903" t="s">
        <v>833</v>
      </c>
      <c r="E664" s="903" t="s">
        <v>118</v>
      </c>
      <c r="F664" s="903" t="s">
        <v>120</v>
      </c>
      <c r="G664" s="902">
        <v>564956200</v>
      </c>
    </row>
    <row r="665" spans="1:7">
      <c r="A665" s="903" t="s">
        <v>2479</v>
      </c>
      <c r="B665" s="903" t="s">
        <v>250</v>
      </c>
      <c r="C665" s="903" t="s">
        <v>170</v>
      </c>
      <c r="D665" s="903" t="s">
        <v>833</v>
      </c>
      <c r="E665" s="1419" t="s">
        <v>122</v>
      </c>
      <c r="F665" s="1420"/>
      <c r="G665" s="902">
        <v>207563400</v>
      </c>
    </row>
    <row r="666" spans="1:7">
      <c r="A666" s="903" t="s">
        <v>2479</v>
      </c>
      <c r="B666" s="903" t="s">
        <v>250</v>
      </c>
      <c r="C666" s="903" t="s">
        <v>170</v>
      </c>
      <c r="D666" s="903" t="s">
        <v>833</v>
      </c>
      <c r="E666" s="903" t="s">
        <v>122</v>
      </c>
      <c r="F666" s="903" t="s">
        <v>6</v>
      </c>
      <c r="G666" s="902">
        <v>10746000</v>
      </c>
    </row>
    <row r="667" spans="1:7">
      <c r="A667" s="903" t="s">
        <v>2479</v>
      </c>
      <c r="B667" s="903" t="s">
        <v>250</v>
      </c>
      <c r="C667" s="903" t="s">
        <v>170</v>
      </c>
      <c r="D667" s="903" t="s">
        <v>833</v>
      </c>
      <c r="E667" s="903" t="s">
        <v>122</v>
      </c>
      <c r="F667" s="903" t="s">
        <v>12</v>
      </c>
      <c r="G667" s="902">
        <v>873400</v>
      </c>
    </row>
    <row r="668" spans="1:7">
      <c r="A668" s="903" t="s">
        <v>2479</v>
      </c>
      <c r="B668" s="903" t="s">
        <v>250</v>
      </c>
      <c r="C668" s="903" t="s">
        <v>170</v>
      </c>
      <c r="D668" s="903" t="s">
        <v>833</v>
      </c>
      <c r="E668" s="903" t="s">
        <v>122</v>
      </c>
      <c r="F668" s="903" t="s">
        <v>124</v>
      </c>
      <c r="G668" s="902">
        <v>120184000</v>
      </c>
    </row>
    <row r="669" spans="1:7">
      <c r="A669" s="903" t="s">
        <v>2479</v>
      </c>
      <c r="B669" s="903" t="s">
        <v>250</v>
      </c>
      <c r="C669" s="903" t="s">
        <v>170</v>
      </c>
      <c r="D669" s="903" t="s">
        <v>833</v>
      </c>
      <c r="E669" s="903" t="s">
        <v>122</v>
      </c>
      <c r="F669" s="903" t="s">
        <v>126</v>
      </c>
      <c r="G669" s="902">
        <v>75760000</v>
      </c>
    </row>
    <row r="670" spans="1:7">
      <c r="A670" s="903" t="s">
        <v>2479</v>
      </c>
      <c r="B670" s="903" t="s">
        <v>250</v>
      </c>
      <c r="C670" s="903" t="s">
        <v>170</v>
      </c>
      <c r="D670" s="903" t="s">
        <v>833</v>
      </c>
      <c r="E670" s="1419" t="s">
        <v>160</v>
      </c>
      <c r="F670" s="1420"/>
      <c r="G670" s="902">
        <v>108182993722</v>
      </c>
    </row>
    <row r="671" spans="1:7">
      <c r="A671" s="903" t="s">
        <v>2479</v>
      </c>
      <c r="B671" s="903" t="s">
        <v>250</v>
      </c>
      <c r="C671" s="903" t="s">
        <v>170</v>
      </c>
      <c r="D671" s="903" t="s">
        <v>833</v>
      </c>
      <c r="E671" s="903" t="s">
        <v>160</v>
      </c>
      <c r="F671" s="903" t="s">
        <v>162</v>
      </c>
      <c r="G671" s="902">
        <v>107208561722</v>
      </c>
    </row>
    <row r="672" spans="1:7">
      <c r="A672" s="903" t="s">
        <v>2479</v>
      </c>
      <c r="B672" s="903" t="s">
        <v>250</v>
      </c>
      <c r="C672" s="903" t="s">
        <v>170</v>
      </c>
      <c r="D672" s="903" t="s">
        <v>833</v>
      </c>
      <c r="E672" s="903" t="s">
        <v>160</v>
      </c>
      <c r="F672" s="903" t="s">
        <v>823</v>
      </c>
      <c r="G672" s="902">
        <v>974432000</v>
      </c>
    </row>
    <row r="673" spans="1:7">
      <c r="A673" s="903" t="s">
        <v>2479</v>
      </c>
      <c r="B673" s="903" t="s">
        <v>250</v>
      </c>
      <c r="C673" s="903" t="s">
        <v>170</v>
      </c>
      <c r="D673" s="903" t="s">
        <v>833</v>
      </c>
      <c r="E673" s="1419" t="s">
        <v>16</v>
      </c>
      <c r="F673" s="1420"/>
      <c r="G673" s="902">
        <v>19596153799</v>
      </c>
    </row>
    <row r="674" spans="1:7">
      <c r="A674" s="903" t="s">
        <v>2479</v>
      </c>
      <c r="B674" s="903" t="s">
        <v>250</v>
      </c>
      <c r="C674" s="903" t="s">
        <v>170</v>
      </c>
      <c r="D674" s="903" t="s">
        <v>833</v>
      </c>
      <c r="E674" s="903" t="s">
        <v>16</v>
      </c>
      <c r="F674" s="903" t="s">
        <v>17</v>
      </c>
      <c r="G674" s="902">
        <v>3961291922</v>
      </c>
    </row>
    <row r="675" spans="1:7">
      <c r="A675" s="903" t="s">
        <v>2479</v>
      </c>
      <c r="B675" s="903" t="s">
        <v>250</v>
      </c>
      <c r="C675" s="903" t="s">
        <v>170</v>
      </c>
      <c r="D675" s="903" t="s">
        <v>833</v>
      </c>
      <c r="E675" s="903" t="s">
        <v>16</v>
      </c>
      <c r="F675" s="903" t="s">
        <v>19</v>
      </c>
      <c r="G675" s="902">
        <v>10460636634</v>
      </c>
    </row>
    <row r="676" spans="1:7">
      <c r="A676" s="903" t="s">
        <v>2479</v>
      </c>
      <c r="B676" s="903" t="s">
        <v>250</v>
      </c>
      <c r="C676" s="903" t="s">
        <v>170</v>
      </c>
      <c r="D676" s="903" t="s">
        <v>833</v>
      </c>
      <c r="E676" s="903" t="s">
        <v>16</v>
      </c>
      <c r="F676" s="903" t="s">
        <v>221</v>
      </c>
      <c r="G676" s="902">
        <v>5174225243</v>
      </c>
    </row>
    <row r="677" spans="1:7">
      <c r="A677" s="903" t="s">
        <v>2479</v>
      </c>
      <c r="B677" s="903" t="s">
        <v>250</v>
      </c>
      <c r="C677" s="903" t="s">
        <v>170</v>
      </c>
      <c r="D677" s="1419" t="s">
        <v>1479</v>
      </c>
      <c r="E677" s="1420"/>
      <c r="F677" s="1420"/>
      <c r="G677" s="902">
        <v>11407095497</v>
      </c>
    </row>
    <row r="678" spans="1:7">
      <c r="A678" s="903" t="s">
        <v>2479</v>
      </c>
      <c r="B678" s="903" t="s">
        <v>250</v>
      </c>
      <c r="C678" s="903" t="s">
        <v>170</v>
      </c>
      <c r="D678" s="903" t="s">
        <v>1479</v>
      </c>
      <c r="E678" s="1419" t="s">
        <v>87</v>
      </c>
      <c r="F678" s="1420"/>
      <c r="G678" s="902">
        <v>1512316786</v>
      </c>
    </row>
    <row r="679" spans="1:7">
      <c r="A679" s="903" t="s">
        <v>2479</v>
      </c>
      <c r="B679" s="903" t="s">
        <v>250</v>
      </c>
      <c r="C679" s="903" t="s">
        <v>170</v>
      </c>
      <c r="D679" s="903" t="s">
        <v>1479</v>
      </c>
      <c r="E679" s="903" t="s">
        <v>87</v>
      </c>
      <c r="F679" s="903" t="s">
        <v>88</v>
      </c>
      <c r="G679" s="902">
        <v>1512316786</v>
      </c>
    </row>
    <row r="680" spans="1:7">
      <c r="A680" s="903" t="s">
        <v>2479</v>
      </c>
      <c r="B680" s="903" t="s">
        <v>250</v>
      </c>
      <c r="C680" s="903" t="s">
        <v>170</v>
      </c>
      <c r="D680" s="903" t="s">
        <v>1479</v>
      </c>
      <c r="E680" s="1419" t="s">
        <v>128</v>
      </c>
      <c r="F680" s="1420"/>
      <c r="G680" s="902">
        <v>119735056</v>
      </c>
    </row>
    <row r="681" spans="1:7">
      <c r="A681" s="903" t="s">
        <v>2479</v>
      </c>
      <c r="B681" s="903" t="s">
        <v>250</v>
      </c>
      <c r="C681" s="903" t="s">
        <v>170</v>
      </c>
      <c r="D681" s="903" t="s">
        <v>1479</v>
      </c>
      <c r="E681" s="903" t="s">
        <v>128</v>
      </c>
      <c r="F681" s="903" t="s">
        <v>519</v>
      </c>
      <c r="G681" s="902">
        <v>119735056</v>
      </c>
    </row>
    <row r="682" spans="1:7">
      <c r="A682" s="903" t="s">
        <v>2479</v>
      </c>
      <c r="B682" s="903" t="s">
        <v>250</v>
      </c>
      <c r="C682" s="903" t="s">
        <v>170</v>
      </c>
      <c r="D682" s="903" t="s">
        <v>1479</v>
      </c>
      <c r="E682" s="1419" t="s">
        <v>90</v>
      </c>
      <c r="F682" s="1420"/>
      <c r="G682" s="902">
        <v>268052527</v>
      </c>
    </row>
    <row r="683" spans="1:7">
      <c r="A683" s="903" t="s">
        <v>2479</v>
      </c>
      <c r="B683" s="903" t="s">
        <v>250</v>
      </c>
      <c r="C683" s="903" t="s">
        <v>170</v>
      </c>
      <c r="D683" s="903" t="s">
        <v>1479</v>
      </c>
      <c r="E683" s="903" t="s">
        <v>90</v>
      </c>
      <c r="F683" s="903" t="s">
        <v>135</v>
      </c>
      <c r="G683" s="902">
        <v>97721704</v>
      </c>
    </row>
    <row r="684" spans="1:7">
      <c r="A684" s="903" t="s">
        <v>2479</v>
      </c>
      <c r="B684" s="903" t="s">
        <v>250</v>
      </c>
      <c r="C684" s="903" t="s">
        <v>170</v>
      </c>
      <c r="D684" s="903" t="s">
        <v>1479</v>
      </c>
      <c r="E684" s="903" t="s">
        <v>90</v>
      </c>
      <c r="F684" s="903" t="s">
        <v>763</v>
      </c>
      <c r="G684" s="902">
        <v>125308055</v>
      </c>
    </row>
    <row r="685" spans="1:7">
      <c r="A685" s="903" t="s">
        <v>2479</v>
      </c>
      <c r="B685" s="903" t="s">
        <v>250</v>
      </c>
      <c r="C685" s="903" t="s">
        <v>170</v>
      </c>
      <c r="D685" s="903" t="s">
        <v>1479</v>
      </c>
      <c r="E685" s="903" t="s">
        <v>90</v>
      </c>
      <c r="F685" s="903" t="s">
        <v>92</v>
      </c>
      <c r="G685" s="902">
        <v>6258000</v>
      </c>
    </row>
    <row r="686" spans="1:7">
      <c r="A686" s="903" t="s">
        <v>2479</v>
      </c>
      <c r="B686" s="903" t="s">
        <v>250</v>
      </c>
      <c r="C686" s="903" t="s">
        <v>170</v>
      </c>
      <c r="D686" s="903" t="s">
        <v>1479</v>
      </c>
      <c r="E686" s="903" t="s">
        <v>90</v>
      </c>
      <c r="F686" s="903" t="s">
        <v>390</v>
      </c>
      <c r="G686" s="902">
        <v>22504768</v>
      </c>
    </row>
    <row r="687" spans="1:7">
      <c r="A687" s="903" t="s">
        <v>2479</v>
      </c>
      <c r="B687" s="903" t="s">
        <v>250</v>
      </c>
      <c r="C687" s="903" t="s">
        <v>170</v>
      </c>
      <c r="D687" s="903" t="s">
        <v>1479</v>
      </c>
      <c r="E687" s="903" t="s">
        <v>90</v>
      </c>
      <c r="F687" s="903" t="s">
        <v>137</v>
      </c>
      <c r="G687" s="902">
        <v>16260000</v>
      </c>
    </row>
    <row r="688" spans="1:7">
      <c r="A688" s="903" t="s">
        <v>2479</v>
      </c>
      <c r="B688" s="903" t="s">
        <v>250</v>
      </c>
      <c r="C688" s="903" t="s">
        <v>170</v>
      </c>
      <c r="D688" s="903" t="s">
        <v>1479</v>
      </c>
      <c r="E688" s="1419" t="s">
        <v>93</v>
      </c>
      <c r="F688" s="1420"/>
      <c r="G688" s="902">
        <v>39788000</v>
      </c>
    </row>
    <row r="689" spans="1:7">
      <c r="A689" s="903" t="s">
        <v>2479</v>
      </c>
      <c r="B689" s="903" t="s">
        <v>250</v>
      </c>
      <c r="C689" s="903" t="s">
        <v>170</v>
      </c>
      <c r="D689" s="903" t="s">
        <v>1479</v>
      </c>
      <c r="E689" s="903" t="s">
        <v>93</v>
      </c>
      <c r="F689" s="903" t="s">
        <v>391</v>
      </c>
      <c r="G689" s="902">
        <v>39788000</v>
      </c>
    </row>
    <row r="690" spans="1:7">
      <c r="A690" s="903" t="s">
        <v>2479</v>
      </c>
      <c r="B690" s="903" t="s">
        <v>250</v>
      </c>
      <c r="C690" s="903" t="s">
        <v>170</v>
      </c>
      <c r="D690" s="903" t="s">
        <v>1479</v>
      </c>
      <c r="E690" s="1419" t="s">
        <v>94</v>
      </c>
      <c r="F690" s="1420"/>
      <c r="G690" s="902">
        <v>410966877</v>
      </c>
    </row>
    <row r="691" spans="1:7">
      <c r="A691" s="903" t="s">
        <v>2479</v>
      </c>
      <c r="B691" s="903" t="s">
        <v>250</v>
      </c>
      <c r="C691" s="903" t="s">
        <v>170</v>
      </c>
      <c r="D691" s="903" t="s">
        <v>1479</v>
      </c>
      <c r="E691" s="903" t="s">
        <v>94</v>
      </c>
      <c r="F691" s="903" t="s">
        <v>95</v>
      </c>
      <c r="G691" s="902">
        <v>306598763</v>
      </c>
    </row>
    <row r="692" spans="1:7">
      <c r="A692" s="903" t="s">
        <v>2479</v>
      </c>
      <c r="B692" s="903" t="s">
        <v>250</v>
      </c>
      <c r="C692" s="903" t="s">
        <v>170</v>
      </c>
      <c r="D692" s="903" t="s">
        <v>1479</v>
      </c>
      <c r="E692" s="903" t="s">
        <v>94</v>
      </c>
      <c r="F692" s="903" t="s">
        <v>96</v>
      </c>
      <c r="G692" s="902">
        <v>52558755</v>
      </c>
    </row>
    <row r="693" spans="1:7">
      <c r="A693" s="903" t="s">
        <v>2479</v>
      </c>
      <c r="B693" s="903" t="s">
        <v>250</v>
      </c>
      <c r="C693" s="903" t="s">
        <v>170</v>
      </c>
      <c r="D693" s="903" t="s">
        <v>1479</v>
      </c>
      <c r="E693" s="903" t="s">
        <v>94</v>
      </c>
      <c r="F693" s="903" t="s">
        <v>97</v>
      </c>
      <c r="G693" s="902">
        <v>35152819</v>
      </c>
    </row>
    <row r="694" spans="1:7">
      <c r="A694" s="903" t="s">
        <v>2479</v>
      </c>
      <c r="B694" s="903" t="s">
        <v>250</v>
      </c>
      <c r="C694" s="903" t="s">
        <v>170</v>
      </c>
      <c r="D694" s="903" t="s">
        <v>1479</v>
      </c>
      <c r="E694" s="903" t="s">
        <v>94</v>
      </c>
      <c r="F694" s="903" t="s">
        <v>0</v>
      </c>
      <c r="G694" s="902">
        <v>16656540</v>
      </c>
    </row>
    <row r="695" spans="1:7">
      <c r="A695" s="903" t="s">
        <v>2479</v>
      </c>
      <c r="B695" s="903" t="s">
        <v>250</v>
      </c>
      <c r="C695" s="903" t="s">
        <v>170</v>
      </c>
      <c r="D695" s="903" t="s">
        <v>1479</v>
      </c>
      <c r="E695" s="1419" t="s">
        <v>100</v>
      </c>
      <c r="F695" s="1420"/>
      <c r="G695" s="902">
        <v>61678768</v>
      </c>
    </row>
    <row r="696" spans="1:7">
      <c r="A696" s="903" t="s">
        <v>2479</v>
      </c>
      <c r="B696" s="903" t="s">
        <v>250</v>
      </c>
      <c r="C696" s="903" t="s">
        <v>170</v>
      </c>
      <c r="D696" s="903" t="s">
        <v>1479</v>
      </c>
      <c r="E696" s="903" t="s">
        <v>100</v>
      </c>
      <c r="F696" s="903" t="s">
        <v>138</v>
      </c>
      <c r="G696" s="902">
        <v>1506384</v>
      </c>
    </row>
    <row r="697" spans="1:7">
      <c r="A697" s="903" t="s">
        <v>2479</v>
      </c>
      <c r="B697" s="903" t="s">
        <v>250</v>
      </c>
      <c r="C697" s="903" t="s">
        <v>170</v>
      </c>
      <c r="D697" s="903" t="s">
        <v>1479</v>
      </c>
      <c r="E697" s="903" t="s">
        <v>100</v>
      </c>
      <c r="F697" s="903" t="s">
        <v>102</v>
      </c>
      <c r="G697" s="902">
        <v>1649160</v>
      </c>
    </row>
    <row r="698" spans="1:7">
      <c r="A698" s="903" t="s">
        <v>2479</v>
      </c>
      <c r="B698" s="903" t="s">
        <v>250</v>
      </c>
      <c r="C698" s="903" t="s">
        <v>170</v>
      </c>
      <c r="D698" s="903" t="s">
        <v>1479</v>
      </c>
      <c r="E698" s="903" t="s">
        <v>100</v>
      </c>
      <c r="F698" s="903" t="s">
        <v>139</v>
      </c>
      <c r="G698" s="902">
        <v>29839224</v>
      </c>
    </row>
    <row r="699" spans="1:7">
      <c r="A699" s="903" t="s">
        <v>2479</v>
      </c>
      <c r="B699" s="903" t="s">
        <v>250</v>
      </c>
      <c r="C699" s="903" t="s">
        <v>170</v>
      </c>
      <c r="D699" s="903" t="s">
        <v>1479</v>
      </c>
      <c r="E699" s="903" t="s">
        <v>100</v>
      </c>
      <c r="F699" s="903" t="s">
        <v>131</v>
      </c>
      <c r="G699" s="902">
        <v>28134000</v>
      </c>
    </row>
    <row r="700" spans="1:7">
      <c r="A700" s="903" t="s">
        <v>2479</v>
      </c>
      <c r="B700" s="903" t="s">
        <v>250</v>
      </c>
      <c r="C700" s="903" t="s">
        <v>170</v>
      </c>
      <c r="D700" s="903" t="s">
        <v>1479</v>
      </c>
      <c r="E700" s="903" t="s">
        <v>100</v>
      </c>
      <c r="F700" s="903" t="s">
        <v>140</v>
      </c>
      <c r="G700" s="902">
        <v>550000</v>
      </c>
    </row>
    <row r="701" spans="1:7">
      <c r="A701" s="903" t="s">
        <v>2479</v>
      </c>
      <c r="B701" s="903" t="s">
        <v>250</v>
      </c>
      <c r="C701" s="903" t="s">
        <v>170</v>
      </c>
      <c r="D701" s="903" t="s">
        <v>1479</v>
      </c>
      <c r="E701" s="1419" t="s">
        <v>103</v>
      </c>
      <c r="F701" s="1420"/>
      <c r="G701" s="902">
        <v>93890957</v>
      </c>
    </row>
    <row r="702" spans="1:7">
      <c r="A702" s="903" t="s">
        <v>2479</v>
      </c>
      <c r="B702" s="903" t="s">
        <v>250</v>
      </c>
      <c r="C702" s="903" t="s">
        <v>170</v>
      </c>
      <c r="D702" s="903" t="s">
        <v>1479</v>
      </c>
      <c r="E702" s="903" t="s">
        <v>103</v>
      </c>
      <c r="F702" s="903" t="s">
        <v>104</v>
      </c>
      <c r="G702" s="902">
        <v>25258957</v>
      </c>
    </row>
    <row r="703" spans="1:7">
      <c r="A703" s="903" t="s">
        <v>2479</v>
      </c>
      <c r="B703" s="903" t="s">
        <v>250</v>
      </c>
      <c r="C703" s="903" t="s">
        <v>170</v>
      </c>
      <c r="D703" s="903" t="s">
        <v>1479</v>
      </c>
      <c r="E703" s="903" t="s">
        <v>103</v>
      </c>
      <c r="F703" s="903" t="s">
        <v>132</v>
      </c>
      <c r="G703" s="902">
        <v>47280000</v>
      </c>
    </row>
    <row r="704" spans="1:7">
      <c r="A704" s="903" t="s">
        <v>2479</v>
      </c>
      <c r="B704" s="903" t="s">
        <v>250</v>
      </c>
      <c r="C704" s="903" t="s">
        <v>170</v>
      </c>
      <c r="D704" s="903" t="s">
        <v>1479</v>
      </c>
      <c r="E704" s="903" t="s">
        <v>103</v>
      </c>
      <c r="F704" s="903" t="s">
        <v>106</v>
      </c>
      <c r="G704" s="902">
        <v>21352000</v>
      </c>
    </row>
    <row r="705" spans="1:7">
      <c r="A705" s="903" t="s">
        <v>2479</v>
      </c>
      <c r="B705" s="903" t="s">
        <v>250</v>
      </c>
      <c r="C705" s="903" t="s">
        <v>170</v>
      </c>
      <c r="D705" s="903" t="s">
        <v>1479</v>
      </c>
      <c r="E705" s="1419" t="s">
        <v>108</v>
      </c>
      <c r="F705" s="1420"/>
      <c r="G705" s="902">
        <v>35298789</v>
      </c>
    </row>
    <row r="706" spans="1:7">
      <c r="A706" s="903" t="s">
        <v>2479</v>
      </c>
      <c r="B706" s="903" t="s">
        <v>250</v>
      </c>
      <c r="C706" s="903" t="s">
        <v>170</v>
      </c>
      <c r="D706" s="903" t="s">
        <v>1479</v>
      </c>
      <c r="E706" s="903" t="s">
        <v>108</v>
      </c>
      <c r="F706" s="903" t="s">
        <v>110</v>
      </c>
      <c r="G706" s="902">
        <v>1421589</v>
      </c>
    </row>
    <row r="707" spans="1:7">
      <c r="A707" s="903" t="s">
        <v>2479</v>
      </c>
      <c r="B707" s="903" t="s">
        <v>250</v>
      </c>
      <c r="C707" s="903" t="s">
        <v>170</v>
      </c>
      <c r="D707" s="903" t="s">
        <v>1479</v>
      </c>
      <c r="E707" s="903" t="s">
        <v>108</v>
      </c>
      <c r="F707" s="903" t="s">
        <v>862</v>
      </c>
      <c r="G707" s="902">
        <v>19270900</v>
      </c>
    </row>
    <row r="708" spans="1:7">
      <c r="A708" s="903" t="s">
        <v>2479</v>
      </c>
      <c r="B708" s="903" t="s">
        <v>250</v>
      </c>
      <c r="C708" s="903" t="s">
        <v>170</v>
      </c>
      <c r="D708" s="903" t="s">
        <v>1479</v>
      </c>
      <c r="E708" s="903" t="s">
        <v>108</v>
      </c>
      <c r="F708" s="903" t="s">
        <v>868</v>
      </c>
      <c r="G708" s="902">
        <v>6397300</v>
      </c>
    </row>
    <row r="709" spans="1:7">
      <c r="A709" s="903" t="s">
        <v>2479</v>
      </c>
      <c r="B709" s="903" t="s">
        <v>250</v>
      </c>
      <c r="C709" s="903" t="s">
        <v>170</v>
      </c>
      <c r="D709" s="903" t="s">
        <v>1479</v>
      </c>
      <c r="E709" s="903" t="s">
        <v>108</v>
      </c>
      <c r="F709" s="903" t="s">
        <v>141</v>
      </c>
      <c r="G709" s="902">
        <v>3650000</v>
      </c>
    </row>
    <row r="710" spans="1:7">
      <c r="A710" s="903" t="s">
        <v>2479</v>
      </c>
      <c r="B710" s="903" t="s">
        <v>250</v>
      </c>
      <c r="C710" s="903" t="s">
        <v>170</v>
      </c>
      <c r="D710" s="903" t="s">
        <v>1479</v>
      </c>
      <c r="E710" s="903" t="s">
        <v>108</v>
      </c>
      <c r="F710" s="903" t="s">
        <v>142</v>
      </c>
      <c r="G710" s="902">
        <v>4559000</v>
      </c>
    </row>
    <row r="711" spans="1:7">
      <c r="A711" s="903" t="s">
        <v>2479</v>
      </c>
      <c r="B711" s="903" t="s">
        <v>250</v>
      </c>
      <c r="C711" s="903" t="s">
        <v>170</v>
      </c>
      <c r="D711" s="903" t="s">
        <v>1479</v>
      </c>
      <c r="E711" s="1419" t="s">
        <v>143</v>
      </c>
      <c r="F711" s="1420"/>
      <c r="G711" s="902">
        <v>16630000</v>
      </c>
    </row>
    <row r="712" spans="1:7">
      <c r="A712" s="903" t="s">
        <v>2479</v>
      </c>
      <c r="B712" s="903" t="s">
        <v>250</v>
      </c>
      <c r="C712" s="903" t="s">
        <v>170</v>
      </c>
      <c r="D712" s="903" t="s">
        <v>1479</v>
      </c>
      <c r="E712" s="903" t="s">
        <v>143</v>
      </c>
      <c r="F712" s="903" t="s">
        <v>387</v>
      </c>
      <c r="G712" s="902">
        <v>330000</v>
      </c>
    </row>
    <row r="713" spans="1:7">
      <c r="A713" s="903" t="s">
        <v>2479</v>
      </c>
      <c r="B713" s="903" t="s">
        <v>250</v>
      </c>
      <c r="C713" s="903" t="s">
        <v>170</v>
      </c>
      <c r="D713" s="903" t="s">
        <v>1479</v>
      </c>
      <c r="E713" s="903" t="s">
        <v>143</v>
      </c>
      <c r="F713" s="903" t="s">
        <v>487</v>
      </c>
      <c r="G713" s="902">
        <v>16300000</v>
      </c>
    </row>
    <row r="714" spans="1:7">
      <c r="A714" s="903" t="s">
        <v>2479</v>
      </c>
      <c r="B714" s="903" t="s">
        <v>250</v>
      </c>
      <c r="C714" s="903" t="s">
        <v>170</v>
      </c>
      <c r="D714" s="903" t="s">
        <v>1479</v>
      </c>
      <c r="E714" s="1419" t="s">
        <v>113</v>
      </c>
      <c r="F714" s="1420"/>
      <c r="G714" s="902">
        <v>83596000</v>
      </c>
    </row>
    <row r="715" spans="1:7">
      <c r="A715" s="903" t="s">
        <v>2479</v>
      </c>
      <c r="B715" s="903" t="s">
        <v>250</v>
      </c>
      <c r="C715" s="903" t="s">
        <v>170</v>
      </c>
      <c r="D715" s="903" t="s">
        <v>1479</v>
      </c>
      <c r="E715" s="903" t="s">
        <v>113</v>
      </c>
      <c r="F715" s="903" t="s">
        <v>381</v>
      </c>
      <c r="G715" s="902">
        <v>5696000</v>
      </c>
    </row>
    <row r="716" spans="1:7">
      <c r="A716" s="903" t="s">
        <v>2479</v>
      </c>
      <c r="B716" s="903" t="s">
        <v>250</v>
      </c>
      <c r="C716" s="903" t="s">
        <v>170</v>
      </c>
      <c r="D716" s="903" t="s">
        <v>1479</v>
      </c>
      <c r="E716" s="903" t="s">
        <v>113</v>
      </c>
      <c r="F716" s="903" t="s">
        <v>115</v>
      </c>
      <c r="G716" s="902">
        <v>300000</v>
      </c>
    </row>
    <row r="717" spans="1:7">
      <c r="A717" s="903" t="s">
        <v>2479</v>
      </c>
      <c r="B717" s="903" t="s">
        <v>250</v>
      </c>
      <c r="C717" s="903" t="s">
        <v>170</v>
      </c>
      <c r="D717" s="903" t="s">
        <v>1479</v>
      </c>
      <c r="E717" s="903" t="s">
        <v>113</v>
      </c>
      <c r="F717" s="903" t="s">
        <v>117</v>
      </c>
      <c r="G717" s="902">
        <v>77600000</v>
      </c>
    </row>
    <row r="718" spans="1:7">
      <c r="A718" s="903" t="s">
        <v>2479</v>
      </c>
      <c r="B718" s="903" t="s">
        <v>250</v>
      </c>
      <c r="C718" s="903" t="s">
        <v>170</v>
      </c>
      <c r="D718" s="903" t="s">
        <v>1479</v>
      </c>
      <c r="E718" s="1419" t="s">
        <v>492</v>
      </c>
      <c r="F718" s="1420"/>
      <c r="G718" s="902">
        <v>500000</v>
      </c>
    </row>
    <row r="719" spans="1:7">
      <c r="A719" s="903" t="s">
        <v>2479</v>
      </c>
      <c r="B719" s="903" t="s">
        <v>250</v>
      </c>
      <c r="C719" s="903" t="s">
        <v>170</v>
      </c>
      <c r="D719" s="903" t="s">
        <v>1479</v>
      </c>
      <c r="E719" s="903" t="s">
        <v>492</v>
      </c>
      <c r="F719" s="903" t="s">
        <v>494</v>
      </c>
      <c r="G719" s="902">
        <v>500000</v>
      </c>
    </row>
    <row r="720" spans="1:7">
      <c r="A720" s="903" t="s">
        <v>2479</v>
      </c>
      <c r="B720" s="903" t="s">
        <v>250</v>
      </c>
      <c r="C720" s="903" t="s">
        <v>170</v>
      </c>
      <c r="D720" s="903" t="s">
        <v>1479</v>
      </c>
      <c r="E720" s="1419" t="s">
        <v>498</v>
      </c>
      <c r="F720" s="1420"/>
      <c r="G720" s="902">
        <v>395721000</v>
      </c>
    </row>
    <row r="721" spans="1:7">
      <c r="A721" s="903" t="s">
        <v>2479</v>
      </c>
      <c r="B721" s="903" t="s">
        <v>250</v>
      </c>
      <c r="C721" s="903" t="s">
        <v>170</v>
      </c>
      <c r="D721" s="903" t="s">
        <v>1479</v>
      </c>
      <c r="E721" s="903" t="s">
        <v>498</v>
      </c>
      <c r="F721" s="903" t="s">
        <v>758</v>
      </c>
      <c r="G721" s="902">
        <v>48840000</v>
      </c>
    </row>
    <row r="722" spans="1:7">
      <c r="A722" s="903" t="s">
        <v>2479</v>
      </c>
      <c r="B722" s="903" t="s">
        <v>250</v>
      </c>
      <c r="C722" s="903" t="s">
        <v>170</v>
      </c>
      <c r="D722" s="903" t="s">
        <v>1479</v>
      </c>
      <c r="E722" s="903" t="s">
        <v>498</v>
      </c>
      <c r="F722" s="903" t="s">
        <v>178</v>
      </c>
      <c r="G722" s="902">
        <v>37332000</v>
      </c>
    </row>
    <row r="723" spans="1:7">
      <c r="A723" s="903" t="s">
        <v>2479</v>
      </c>
      <c r="B723" s="903" t="s">
        <v>250</v>
      </c>
      <c r="C723" s="903" t="s">
        <v>170</v>
      </c>
      <c r="D723" s="903" t="s">
        <v>1479</v>
      </c>
      <c r="E723" s="903" t="s">
        <v>498</v>
      </c>
      <c r="F723" s="903" t="s">
        <v>284</v>
      </c>
      <c r="G723" s="902">
        <v>10505000</v>
      </c>
    </row>
    <row r="724" spans="1:7">
      <c r="A724" s="903" t="s">
        <v>2479</v>
      </c>
      <c r="B724" s="903" t="s">
        <v>250</v>
      </c>
      <c r="C724" s="903" t="s">
        <v>170</v>
      </c>
      <c r="D724" s="903" t="s">
        <v>1479</v>
      </c>
      <c r="E724" s="903" t="s">
        <v>498</v>
      </c>
      <c r="F724" s="903" t="s">
        <v>3</v>
      </c>
      <c r="G724" s="902">
        <v>7920000</v>
      </c>
    </row>
    <row r="725" spans="1:7">
      <c r="A725" s="903" t="s">
        <v>2479</v>
      </c>
      <c r="B725" s="903" t="s">
        <v>250</v>
      </c>
      <c r="C725" s="903" t="s">
        <v>170</v>
      </c>
      <c r="D725" s="903" t="s">
        <v>1479</v>
      </c>
      <c r="E725" s="903" t="s">
        <v>498</v>
      </c>
      <c r="F725" s="903" t="s">
        <v>370</v>
      </c>
      <c r="G725" s="902">
        <v>17500000</v>
      </c>
    </row>
    <row r="726" spans="1:7">
      <c r="A726" s="903" t="s">
        <v>2479</v>
      </c>
      <c r="B726" s="903" t="s">
        <v>250</v>
      </c>
      <c r="C726" s="903" t="s">
        <v>170</v>
      </c>
      <c r="D726" s="903" t="s">
        <v>1479</v>
      </c>
      <c r="E726" s="903" t="s">
        <v>498</v>
      </c>
      <c r="F726" s="903" t="s">
        <v>500</v>
      </c>
      <c r="G726" s="902">
        <v>9700000</v>
      </c>
    </row>
    <row r="727" spans="1:7">
      <c r="A727" s="903" t="s">
        <v>2479</v>
      </c>
      <c r="B727" s="903" t="s">
        <v>250</v>
      </c>
      <c r="C727" s="903" t="s">
        <v>170</v>
      </c>
      <c r="D727" s="903" t="s">
        <v>1479</v>
      </c>
      <c r="E727" s="903" t="s">
        <v>498</v>
      </c>
      <c r="F727" s="903" t="s">
        <v>4</v>
      </c>
      <c r="G727" s="902">
        <v>39054000</v>
      </c>
    </row>
    <row r="728" spans="1:7">
      <c r="A728" s="903" t="s">
        <v>2479</v>
      </c>
      <c r="B728" s="903" t="s">
        <v>250</v>
      </c>
      <c r="C728" s="903" t="s">
        <v>170</v>
      </c>
      <c r="D728" s="903" t="s">
        <v>1479</v>
      </c>
      <c r="E728" s="903" t="s">
        <v>498</v>
      </c>
      <c r="F728" s="903" t="s">
        <v>501</v>
      </c>
      <c r="G728" s="902">
        <v>224870000</v>
      </c>
    </row>
    <row r="729" spans="1:7">
      <c r="A729" s="903" t="s">
        <v>2479</v>
      </c>
      <c r="B729" s="903" t="s">
        <v>250</v>
      </c>
      <c r="C729" s="903" t="s">
        <v>170</v>
      </c>
      <c r="D729" s="903" t="s">
        <v>1479</v>
      </c>
      <c r="E729" s="1419" t="s">
        <v>1429</v>
      </c>
      <c r="F729" s="1420"/>
      <c r="G729" s="902">
        <v>1271692985</v>
      </c>
    </row>
    <row r="730" spans="1:7">
      <c r="A730" s="903" t="s">
        <v>2479</v>
      </c>
      <c r="B730" s="903" t="s">
        <v>250</v>
      </c>
      <c r="C730" s="903" t="s">
        <v>170</v>
      </c>
      <c r="D730" s="903" t="s">
        <v>1479</v>
      </c>
      <c r="E730" s="903" t="s">
        <v>1429</v>
      </c>
      <c r="F730" s="903" t="s">
        <v>1451</v>
      </c>
      <c r="G730" s="902">
        <v>70500000</v>
      </c>
    </row>
    <row r="731" spans="1:7">
      <c r="A731" s="903" t="s">
        <v>2479</v>
      </c>
      <c r="B731" s="903" t="s">
        <v>250</v>
      </c>
      <c r="C731" s="903" t="s">
        <v>170</v>
      </c>
      <c r="D731" s="903" t="s">
        <v>1479</v>
      </c>
      <c r="E731" s="903" t="s">
        <v>1429</v>
      </c>
      <c r="F731" s="903" t="s">
        <v>1431</v>
      </c>
      <c r="G731" s="902">
        <v>35450000</v>
      </c>
    </row>
    <row r="732" spans="1:7">
      <c r="A732" s="903" t="s">
        <v>2479</v>
      </c>
      <c r="B732" s="903" t="s">
        <v>250</v>
      </c>
      <c r="C732" s="903" t="s">
        <v>170</v>
      </c>
      <c r="D732" s="903" t="s">
        <v>1479</v>
      </c>
      <c r="E732" s="903" t="s">
        <v>1429</v>
      </c>
      <c r="F732" s="903" t="s">
        <v>1457</v>
      </c>
      <c r="G732" s="902">
        <v>1165742985</v>
      </c>
    </row>
    <row r="733" spans="1:7">
      <c r="A733" s="903" t="s">
        <v>2479</v>
      </c>
      <c r="B733" s="903" t="s">
        <v>250</v>
      </c>
      <c r="C733" s="903" t="s">
        <v>170</v>
      </c>
      <c r="D733" s="903" t="s">
        <v>1479</v>
      </c>
      <c r="E733" s="1419" t="s">
        <v>118</v>
      </c>
      <c r="F733" s="1420"/>
      <c r="G733" s="902">
        <v>222175000</v>
      </c>
    </row>
    <row r="734" spans="1:7">
      <c r="A734" s="903" t="s">
        <v>2479</v>
      </c>
      <c r="B734" s="903" t="s">
        <v>250</v>
      </c>
      <c r="C734" s="903" t="s">
        <v>170</v>
      </c>
      <c r="D734" s="903" t="s">
        <v>1479</v>
      </c>
      <c r="E734" s="903" t="s">
        <v>118</v>
      </c>
      <c r="F734" s="903" t="s">
        <v>523</v>
      </c>
      <c r="G734" s="902">
        <v>152500000</v>
      </c>
    </row>
    <row r="735" spans="1:7">
      <c r="A735" s="903" t="s">
        <v>2479</v>
      </c>
      <c r="B735" s="903" t="s">
        <v>250</v>
      </c>
      <c r="C735" s="903" t="s">
        <v>170</v>
      </c>
      <c r="D735" s="903" t="s">
        <v>1479</v>
      </c>
      <c r="E735" s="903" t="s">
        <v>118</v>
      </c>
      <c r="F735" s="903" t="s">
        <v>5</v>
      </c>
      <c r="G735" s="902">
        <v>41810000</v>
      </c>
    </row>
    <row r="736" spans="1:7">
      <c r="A736" s="903" t="s">
        <v>2479</v>
      </c>
      <c r="B736" s="903" t="s">
        <v>250</v>
      </c>
      <c r="C736" s="903" t="s">
        <v>170</v>
      </c>
      <c r="D736" s="903" t="s">
        <v>1479</v>
      </c>
      <c r="E736" s="903" t="s">
        <v>118</v>
      </c>
      <c r="F736" s="903" t="s">
        <v>120</v>
      </c>
      <c r="G736" s="902">
        <v>27865000</v>
      </c>
    </row>
    <row r="737" spans="1:7">
      <c r="A737" s="903" t="s">
        <v>2479</v>
      </c>
      <c r="B737" s="903" t="s">
        <v>250</v>
      </c>
      <c r="C737" s="903" t="s">
        <v>170</v>
      </c>
      <c r="D737" s="903" t="s">
        <v>1479</v>
      </c>
      <c r="E737" s="1419" t="s">
        <v>1434</v>
      </c>
      <c r="F737" s="1420"/>
      <c r="G737" s="902">
        <v>649000</v>
      </c>
    </row>
    <row r="738" spans="1:7">
      <c r="A738" s="903" t="s">
        <v>2479</v>
      </c>
      <c r="B738" s="903" t="s">
        <v>250</v>
      </c>
      <c r="C738" s="903" t="s">
        <v>170</v>
      </c>
      <c r="D738" s="903" t="s">
        <v>1479</v>
      </c>
      <c r="E738" s="903" t="s">
        <v>1434</v>
      </c>
      <c r="F738" s="903" t="s">
        <v>1436</v>
      </c>
      <c r="G738" s="902">
        <v>649000</v>
      </c>
    </row>
    <row r="739" spans="1:7">
      <c r="A739" s="903" t="s">
        <v>2479</v>
      </c>
      <c r="B739" s="903" t="s">
        <v>250</v>
      </c>
      <c r="C739" s="903" t="s">
        <v>170</v>
      </c>
      <c r="D739" s="903" t="s">
        <v>1479</v>
      </c>
      <c r="E739" s="1419" t="s">
        <v>122</v>
      </c>
      <c r="F739" s="1420"/>
      <c r="G739" s="902">
        <v>361862240</v>
      </c>
    </row>
    <row r="740" spans="1:7">
      <c r="A740" s="903" t="s">
        <v>2479</v>
      </c>
      <c r="B740" s="903" t="s">
        <v>250</v>
      </c>
      <c r="C740" s="903" t="s">
        <v>170</v>
      </c>
      <c r="D740" s="903" t="s">
        <v>1479</v>
      </c>
      <c r="E740" s="903" t="s">
        <v>122</v>
      </c>
      <c r="F740" s="903" t="s">
        <v>765</v>
      </c>
      <c r="G740" s="902">
        <v>78660000</v>
      </c>
    </row>
    <row r="741" spans="1:7">
      <c r="A741" s="903" t="s">
        <v>2479</v>
      </c>
      <c r="B741" s="903" t="s">
        <v>250</v>
      </c>
      <c r="C741" s="903" t="s">
        <v>170</v>
      </c>
      <c r="D741" s="903" t="s">
        <v>1479</v>
      </c>
      <c r="E741" s="903" t="s">
        <v>122</v>
      </c>
      <c r="F741" s="903" t="s">
        <v>6</v>
      </c>
      <c r="G741" s="902">
        <v>12579400</v>
      </c>
    </row>
    <row r="742" spans="1:7">
      <c r="A742" s="903" t="s">
        <v>2479</v>
      </c>
      <c r="B742" s="903" t="s">
        <v>250</v>
      </c>
      <c r="C742" s="903" t="s">
        <v>170</v>
      </c>
      <c r="D742" s="903" t="s">
        <v>1479</v>
      </c>
      <c r="E742" s="903" t="s">
        <v>122</v>
      </c>
      <c r="F742" s="903" t="s">
        <v>12</v>
      </c>
      <c r="G742" s="902">
        <v>826840</v>
      </c>
    </row>
    <row r="743" spans="1:7">
      <c r="A743" s="903" t="s">
        <v>2479</v>
      </c>
      <c r="B743" s="903" t="s">
        <v>250</v>
      </c>
      <c r="C743" s="903" t="s">
        <v>170</v>
      </c>
      <c r="D743" s="903" t="s">
        <v>1479</v>
      </c>
      <c r="E743" s="903" t="s">
        <v>122</v>
      </c>
      <c r="F743" s="903" t="s">
        <v>124</v>
      </c>
      <c r="G743" s="902">
        <v>50226000</v>
      </c>
    </row>
    <row r="744" spans="1:7">
      <c r="A744" s="903" t="s">
        <v>2479</v>
      </c>
      <c r="B744" s="903" t="s">
        <v>250</v>
      </c>
      <c r="C744" s="903" t="s">
        <v>170</v>
      </c>
      <c r="D744" s="903" t="s">
        <v>1479</v>
      </c>
      <c r="E744" s="903" t="s">
        <v>122</v>
      </c>
      <c r="F744" s="903" t="s">
        <v>126</v>
      </c>
      <c r="G744" s="902">
        <v>219570000</v>
      </c>
    </row>
    <row r="745" spans="1:7">
      <c r="A745" s="903" t="s">
        <v>2479</v>
      </c>
      <c r="B745" s="903" t="s">
        <v>250</v>
      </c>
      <c r="C745" s="903" t="s">
        <v>170</v>
      </c>
      <c r="D745" s="903" t="s">
        <v>1479</v>
      </c>
      <c r="E745" s="1419" t="s">
        <v>160</v>
      </c>
      <c r="F745" s="1420"/>
      <c r="G745" s="902">
        <v>6065266512</v>
      </c>
    </row>
    <row r="746" spans="1:7">
      <c r="A746" s="903" t="s">
        <v>2479</v>
      </c>
      <c r="B746" s="903" t="s">
        <v>250</v>
      </c>
      <c r="C746" s="903" t="s">
        <v>170</v>
      </c>
      <c r="D746" s="903" t="s">
        <v>1479</v>
      </c>
      <c r="E746" s="903" t="s">
        <v>160</v>
      </c>
      <c r="F746" s="903" t="s">
        <v>162</v>
      </c>
      <c r="G746" s="902">
        <v>6065266512</v>
      </c>
    </row>
    <row r="747" spans="1:7">
      <c r="A747" s="903" t="s">
        <v>2479</v>
      </c>
      <c r="B747" s="903" t="s">
        <v>250</v>
      </c>
      <c r="C747" s="903" t="s">
        <v>170</v>
      </c>
      <c r="D747" s="903" t="s">
        <v>1479</v>
      </c>
      <c r="E747" s="1419" t="s">
        <v>16</v>
      </c>
      <c r="F747" s="1420"/>
      <c r="G747" s="902">
        <v>447275000</v>
      </c>
    </row>
    <row r="748" spans="1:7">
      <c r="A748" s="903" t="s">
        <v>2479</v>
      </c>
      <c r="B748" s="903" t="s">
        <v>250</v>
      </c>
      <c r="C748" s="903" t="s">
        <v>170</v>
      </c>
      <c r="D748" s="903" t="s">
        <v>1479</v>
      </c>
      <c r="E748" s="903" t="s">
        <v>16</v>
      </c>
      <c r="F748" s="903" t="s">
        <v>19</v>
      </c>
      <c r="G748" s="902">
        <v>447275000</v>
      </c>
    </row>
    <row r="749" spans="1:7">
      <c r="A749" s="903" t="s">
        <v>2479</v>
      </c>
      <c r="B749" s="903" t="s">
        <v>250</v>
      </c>
      <c r="C749" s="903" t="s">
        <v>170</v>
      </c>
      <c r="D749" s="1419" t="s">
        <v>1480</v>
      </c>
      <c r="E749" s="1420"/>
      <c r="F749" s="1420"/>
      <c r="G749" s="902">
        <v>9096800</v>
      </c>
    </row>
    <row r="750" spans="1:7">
      <c r="A750" s="903" t="s">
        <v>2479</v>
      </c>
      <c r="B750" s="903" t="s">
        <v>250</v>
      </c>
      <c r="C750" s="903" t="s">
        <v>170</v>
      </c>
      <c r="D750" s="903" t="s">
        <v>1480</v>
      </c>
      <c r="E750" s="1419" t="s">
        <v>16</v>
      </c>
      <c r="F750" s="1420"/>
      <c r="G750" s="902">
        <v>9096800</v>
      </c>
    </row>
    <row r="751" spans="1:7">
      <c r="A751" s="903" t="s">
        <v>2479</v>
      </c>
      <c r="B751" s="903" t="s">
        <v>250</v>
      </c>
      <c r="C751" s="903" t="s">
        <v>170</v>
      </c>
      <c r="D751" s="903" t="s">
        <v>1480</v>
      </c>
      <c r="E751" s="903" t="s">
        <v>16</v>
      </c>
      <c r="F751" s="903" t="s">
        <v>19</v>
      </c>
      <c r="G751" s="902">
        <v>9096800</v>
      </c>
    </row>
    <row r="752" spans="1:7">
      <c r="A752" s="903" t="s">
        <v>2479</v>
      </c>
      <c r="B752" s="903" t="s">
        <v>250</v>
      </c>
      <c r="C752" s="903" t="s">
        <v>170</v>
      </c>
      <c r="D752" s="1419" t="s">
        <v>171</v>
      </c>
      <c r="E752" s="1420"/>
      <c r="F752" s="1420"/>
      <c r="G752" s="902">
        <v>14702399672</v>
      </c>
    </row>
    <row r="753" spans="1:7">
      <c r="A753" s="903" t="s">
        <v>2479</v>
      </c>
      <c r="B753" s="903" t="s">
        <v>250</v>
      </c>
      <c r="C753" s="903" t="s">
        <v>170</v>
      </c>
      <c r="D753" s="903" t="s">
        <v>171</v>
      </c>
      <c r="E753" s="1419" t="s">
        <v>87</v>
      </c>
      <c r="F753" s="1420"/>
      <c r="G753" s="902">
        <v>301132057</v>
      </c>
    </row>
    <row r="754" spans="1:7">
      <c r="A754" s="903" t="s">
        <v>2479</v>
      </c>
      <c r="B754" s="903" t="s">
        <v>250</v>
      </c>
      <c r="C754" s="903" t="s">
        <v>170</v>
      </c>
      <c r="D754" s="903" t="s">
        <v>171</v>
      </c>
      <c r="E754" s="903" t="s">
        <v>87</v>
      </c>
      <c r="F754" s="903" t="s">
        <v>88</v>
      </c>
      <c r="G754" s="902">
        <v>301132057</v>
      </c>
    </row>
    <row r="755" spans="1:7">
      <c r="A755" s="903" t="s">
        <v>2479</v>
      </c>
      <c r="B755" s="903" t="s">
        <v>250</v>
      </c>
      <c r="C755" s="903" t="s">
        <v>170</v>
      </c>
      <c r="D755" s="903" t="s">
        <v>171</v>
      </c>
      <c r="E755" s="1419" t="s">
        <v>90</v>
      </c>
      <c r="F755" s="1420"/>
      <c r="G755" s="902">
        <v>36462476</v>
      </c>
    </row>
    <row r="756" spans="1:7">
      <c r="A756" s="903" t="s">
        <v>2479</v>
      </c>
      <c r="B756" s="903" t="s">
        <v>250</v>
      </c>
      <c r="C756" s="903" t="s">
        <v>170</v>
      </c>
      <c r="D756" s="903" t="s">
        <v>171</v>
      </c>
      <c r="E756" s="903" t="s">
        <v>90</v>
      </c>
      <c r="F756" s="903" t="s">
        <v>135</v>
      </c>
      <c r="G756" s="902">
        <v>29631630</v>
      </c>
    </row>
    <row r="757" spans="1:7">
      <c r="A757" s="903" t="s">
        <v>2479</v>
      </c>
      <c r="B757" s="903" t="s">
        <v>250</v>
      </c>
      <c r="C757" s="903" t="s">
        <v>170</v>
      </c>
      <c r="D757" s="903" t="s">
        <v>171</v>
      </c>
      <c r="E757" s="903" t="s">
        <v>90</v>
      </c>
      <c r="F757" s="903" t="s">
        <v>92</v>
      </c>
      <c r="G757" s="902">
        <v>2086000</v>
      </c>
    </row>
    <row r="758" spans="1:7">
      <c r="A758" s="903" t="s">
        <v>2479</v>
      </c>
      <c r="B758" s="903" t="s">
        <v>250</v>
      </c>
      <c r="C758" s="903" t="s">
        <v>170</v>
      </c>
      <c r="D758" s="903" t="s">
        <v>171</v>
      </c>
      <c r="E758" s="903" t="s">
        <v>90</v>
      </c>
      <c r="F758" s="903" t="s">
        <v>390</v>
      </c>
      <c r="G758" s="902">
        <v>4744846</v>
      </c>
    </row>
    <row r="759" spans="1:7">
      <c r="A759" s="903" t="s">
        <v>2479</v>
      </c>
      <c r="B759" s="903" t="s">
        <v>250</v>
      </c>
      <c r="C759" s="903" t="s">
        <v>170</v>
      </c>
      <c r="D759" s="903" t="s">
        <v>171</v>
      </c>
      <c r="E759" s="1419" t="s">
        <v>94</v>
      </c>
      <c r="F759" s="1420"/>
      <c r="G759" s="902">
        <v>88294237</v>
      </c>
    </row>
    <row r="760" spans="1:7">
      <c r="A760" s="903" t="s">
        <v>2479</v>
      </c>
      <c r="B760" s="903" t="s">
        <v>250</v>
      </c>
      <c r="C760" s="903" t="s">
        <v>170</v>
      </c>
      <c r="D760" s="903" t="s">
        <v>171</v>
      </c>
      <c r="E760" s="903" t="s">
        <v>94</v>
      </c>
      <c r="F760" s="903" t="s">
        <v>95</v>
      </c>
      <c r="G760" s="902">
        <v>66156360</v>
      </c>
    </row>
    <row r="761" spans="1:7">
      <c r="A761" s="903" t="s">
        <v>2479</v>
      </c>
      <c r="B761" s="903" t="s">
        <v>250</v>
      </c>
      <c r="C761" s="903" t="s">
        <v>170</v>
      </c>
      <c r="D761" s="903" t="s">
        <v>171</v>
      </c>
      <c r="E761" s="903" t="s">
        <v>94</v>
      </c>
      <c r="F761" s="903" t="s">
        <v>96</v>
      </c>
      <c r="G761" s="902">
        <v>11341091</v>
      </c>
    </row>
    <row r="762" spans="1:7">
      <c r="A762" s="903" t="s">
        <v>2479</v>
      </c>
      <c r="B762" s="903" t="s">
        <v>250</v>
      </c>
      <c r="C762" s="903" t="s">
        <v>170</v>
      </c>
      <c r="D762" s="903" t="s">
        <v>171</v>
      </c>
      <c r="E762" s="903" t="s">
        <v>94</v>
      </c>
      <c r="F762" s="903" t="s">
        <v>97</v>
      </c>
      <c r="G762" s="902">
        <v>7560722</v>
      </c>
    </row>
    <row r="763" spans="1:7">
      <c r="A763" s="903" t="s">
        <v>2479</v>
      </c>
      <c r="B763" s="903" t="s">
        <v>250</v>
      </c>
      <c r="C763" s="903" t="s">
        <v>170</v>
      </c>
      <c r="D763" s="903" t="s">
        <v>171</v>
      </c>
      <c r="E763" s="903" t="s">
        <v>94</v>
      </c>
      <c r="F763" s="903" t="s">
        <v>0</v>
      </c>
      <c r="G763" s="902">
        <v>3236064</v>
      </c>
    </row>
    <row r="764" spans="1:7">
      <c r="A764" s="903" t="s">
        <v>2479</v>
      </c>
      <c r="B764" s="903" t="s">
        <v>250</v>
      </c>
      <c r="C764" s="903" t="s">
        <v>170</v>
      </c>
      <c r="D764" s="903" t="s">
        <v>171</v>
      </c>
      <c r="E764" s="1419" t="s">
        <v>100</v>
      </c>
      <c r="F764" s="1420"/>
      <c r="G764" s="902">
        <v>3000000</v>
      </c>
    </row>
    <row r="765" spans="1:7">
      <c r="A765" s="903" t="s">
        <v>2479</v>
      </c>
      <c r="B765" s="903" t="s">
        <v>250</v>
      </c>
      <c r="C765" s="903" t="s">
        <v>170</v>
      </c>
      <c r="D765" s="903" t="s">
        <v>171</v>
      </c>
      <c r="E765" s="903" t="s">
        <v>100</v>
      </c>
      <c r="F765" s="903" t="s">
        <v>139</v>
      </c>
      <c r="G765" s="902">
        <v>3000000</v>
      </c>
    </row>
    <row r="766" spans="1:7">
      <c r="A766" s="903" t="s">
        <v>2479</v>
      </c>
      <c r="B766" s="903" t="s">
        <v>250</v>
      </c>
      <c r="C766" s="903" t="s">
        <v>170</v>
      </c>
      <c r="D766" s="903" t="s">
        <v>171</v>
      </c>
      <c r="E766" s="1419" t="s">
        <v>103</v>
      </c>
      <c r="F766" s="1420"/>
      <c r="G766" s="902">
        <v>36866230</v>
      </c>
    </row>
    <row r="767" spans="1:7">
      <c r="A767" s="903" t="s">
        <v>2479</v>
      </c>
      <c r="B767" s="903" t="s">
        <v>250</v>
      </c>
      <c r="C767" s="903" t="s">
        <v>170</v>
      </c>
      <c r="D767" s="903" t="s">
        <v>171</v>
      </c>
      <c r="E767" s="903" t="s">
        <v>103</v>
      </c>
      <c r="F767" s="903" t="s">
        <v>104</v>
      </c>
      <c r="G767" s="902">
        <v>9111230</v>
      </c>
    </row>
    <row r="768" spans="1:7">
      <c r="A768" s="903" t="s">
        <v>2479</v>
      </c>
      <c r="B768" s="903" t="s">
        <v>250</v>
      </c>
      <c r="C768" s="903" t="s">
        <v>170</v>
      </c>
      <c r="D768" s="903" t="s">
        <v>171</v>
      </c>
      <c r="E768" s="903" t="s">
        <v>103</v>
      </c>
      <c r="F768" s="903" t="s">
        <v>106</v>
      </c>
      <c r="G768" s="902">
        <v>27755000</v>
      </c>
    </row>
    <row r="769" spans="1:7">
      <c r="A769" s="903" t="s">
        <v>2479</v>
      </c>
      <c r="B769" s="903" t="s">
        <v>250</v>
      </c>
      <c r="C769" s="903" t="s">
        <v>170</v>
      </c>
      <c r="D769" s="903" t="s">
        <v>171</v>
      </c>
      <c r="E769" s="1419" t="s">
        <v>113</v>
      </c>
      <c r="F769" s="1420"/>
      <c r="G769" s="902">
        <v>16800000</v>
      </c>
    </row>
    <row r="770" spans="1:7">
      <c r="A770" s="903" t="s">
        <v>2479</v>
      </c>
      <c r="B770" s="903" t="s">
        <v>250</v>
      </c>
      <c r="C770" s="903" t="s">
        <v>170</v>
      </c>
      <c r="D770" s="903" t="s">
        <v>171</v>
      </c>
      <c r="E770" s="903" t="s">
        <v>113</v>
      </c>
      <c r="F770" s="903" t="s">
        <v>490</v>
      </c>
      <c r="G770" s="902">
        <v>14100000</v>
      </c>
    </row>
    <row r="771" spans="1:7">
      <c r="A771" s="903" t="s">
        <v>2479</v>
      </c>
      <c r="B771" s="903" t="s">
        <v>250</v>
      </c>
      <c r="C771" s="903" t="s">
        <v>170</v>
      </c>
      <c r="D771" s="903" t="s">
        <v>171</v>
      </c>
      <c r="E771" s="903" t="s">
        <v>113</v>
      </c>
      <c r="F771" s="903" t="s">
        <v>115</v>
      </c>
      <c r="G771" s="902">
        <v>2700000</v>
      </c>
    </row>
    <row r="772" spans="1:7">
      <c r="A772" s="903" t="s">
        <v>2479</v>
      </c>
      <c r="B772" s="903" t="s">
        <v>250</v>
      </c>
      <c r="C772" s="903" t="s">
        <v>170</v>
      </c>
      <c r="D772" s="903" t="s">
        <v>171</v>
      </c>
      <c r="E772" s="1419" t="s">
        <v>498</v>
      </c>
      <c r="F772" s="1420"/>
      <c r="G772" s="902">
        <v>8612441481</v>
      </c>
    </row>
    <row r="773" spans="1:7">
      <c r="A773" s="903" t="s">
        <v>2479</v>
      </c>
      <c r="B773" s="903" t="s">
        <v>250</v>
      </c>
      <c r="C773" s="903" t="s">
        <v>170</v>
      </c>
      <c r="D773" s="903" t="s">
        <v>171</v>
      </c>
      <c r="E773" s="903" t="s">
        <v>498</v>
      </c>
      <c r="F773" s="903" t="s">
        <v>4</v>
      </c>
      <c r="G773" s="902">
        <v>8009143241</v>
      </c>
    </row>
    <row r="774" spans="1:7">
      <c r="A774" s="903" t="s">
        <v>2479</v>
      </c>
      <c r="B774" s="903" t="s">
        <v>250</v>
      </c>
      <c r="C774" s="903" t="s">
        <v>170</v>
      </c>
      <c r="D774" s="903" t="s">
        <v>171</v>
      </c>
      <c r="E774" s="903" t="s">
        <v>498</v>
      </c>
      <c r="F774" s="903" t="s">
        <v>501</v>
      </c>
      <c r="G774" s="902">
        <v>603298240</v>
      </c>
    </row>
    <row r="775" spans="1:7">
      <c r="A775" s="903" t="s">
        <v>2479</v>
      </c>
      <c r="B775" s="903" t="s">
        <v>250</v>
      </c>
      <c r="C775" s="903" t="s">
        <v>170</v>
      </c>
      <c r="D775" s="903" t="s">
        <v>171</v>
      </c>
      <c r="E775" s="1419" t="s">
        <v>1429</v>
      </c>
      <c r="F775" s="1420"/>
      <c r="G775" s="902">
        <v>22245000</v>
      </c>
    </row>
    <row r="776" spans="1:7">
      <c r="A776" s="903" t="s">
        <v>2479</v>
      </c>
      <c r="B776" s="903" t="s">
        <v>250</v>
      </c>
      <c r="C776" s="903" t="s">
        <v>170</v>
      </c>
      <c r="D776" s="903" t="s">
        <v>171</v>
      </c>
      <c r="E776" s="903" t="s">
        <v>1429</v>
      </c>
      <c r="F776" s="903" t="s">
        <v>1451</v>
      </c>
      <c r="G776" s="902">
        <v>22245000</v>
      </c>
    </row>
    <row r="777" spans="1:7">
      <c r="A777" s="903" t="s">
        <v>2479</v>
      </c>
      <c r="B777" s="903" t="s">
        <v>250</v>
      </c>
      <c r="C777" s="903" t="s">
        <v>170</v>
      </c>
      <c r="D777" s="903" t="s">
        <v>171</v>
      </c>
      <c r="E777" s="1419" t="s">
        <v>118</v>
      </c>
      <c r="F777" s="1420"/>
      <c r="G777" s="902">
        <v>380200000</v>
      </c>
    </row>
    <row r="778" spans="1:7">
      <c r="A778" s="903" t="s">
        <v>2479</v>
      </c>
      <c r="B778" s="903" t="s">
        <v>250</v>
      </c>
      <c r="C778" s="903" t="s">
        <v>170</v>
      </c>
      <c r="D778" s="903" t="s">
        <v>171</v>
      </c>
      <c r="E778" s="903" t="s">
        <v>118</v>
      </c>
      <c r="F778" s="903" t="s">
        <v>11</v>
      </c>
      <c r="G778" s="902">
        <v>300000000</v>
      </c>
    </row>
    <row r="779" spans="1:7">
      <c r="A779" s="903" t="s">
        <v>2479</v>
      </c>
      <c r="B779" s="903" t="s">
        <v>250</v>
      </c>
      <c r="C779" s="903" t="s">
        <v>170</v>
      </c>
      <c r="D779" s="903" t="s">
        <v>171</v>
      </c>
      <c r="E779" s="903" t="s">
        <v>118</v>
      </c>
      <c r="F779" s="903" t="s">
        <v>120</v>
      </c>
      <c r="G779" s="902">
        <v>80200000</v>
      </c>
    </row>
    <row r="780" spans="1:7">
      <c r="A780" s="903" t="s">
        <v>2479</v>
      </c>
      <c r="B780" s="903" t="s">
        <v>250</v>
      </c>
      <c r="C780" s="903" t="s">
        <v>170</v>
      </c>
      <c r="D780" s="903" t="s">
        <v>171</v>
      </c>
      <c r="E780" s="1419" t="s">
        <v>122</v>
      </c>
      <c r="F780" s="1420"/>
      <c r="G780" s="902">
        <v>400000000</v>
      </c>
    </row>
    <row r="781" spans="1:7">
      <c r="A781" s="903" t="s">
        <v>2479</v>
      </c>
      <c r="B781" s="903" t="s">
        <v>250</v>
      </c>
      <c r="C781" s="903" t="s">
        <v>170</v>
      </c>
      <c r="D781" s="903" t="s">
        <v>171</v>
      </c>
      <c r="E781" s="903" t="s">
        <v>122</v>
      </c>
      <c r="F781" s="903" t="s">
        <v>126</v>
      </c>
      <c r="G781" s="902">
        <v>400000000</v>
      </c>
    </row>
    <row r="782" spans="1:7">
      <c r="A782" s="903" t="s">
        <v>2479</v>
      </c>
      <c r="B782" s="903" t="s">
        <v>250</v>
      </c>
      <c r="C782" s="903" t="s">
        <v>170</v>
      </c>
      <c r="D782" s="903" t="s">
        <v>171</v>
      </c>
      <c r="E782" s="1419" t="s">
        <v>160</v>
      </c>
      <c r="F782" s="1420"/>
      <c r="G782" s="902">
        <v>4534980600</v>
      </c>
    </row>
    <row r="783" spans="1:7">
      <c r="A783" s="903" t="s">
        <v>2479</v>
      </c>
      <c r="B783" s="903" t="s">
        <v>250</v>
      </c>
      <c r="C783" s="903" t="s">
        <v>170</v>
      </c>
      <c r="D783" s="903" t="s">
        <v>171</v>
      </c>
      <c r="E783" s="903" t="s">
        <v>160</v>
      </c>
      <c r="F783" s="903" t="s">
        <v>162</v>
      </c>
      <c r="G783" s="902">
        <v>4534980600</v>
      </c>
    </row>
    <row r="784" spans="1:7">
      <c r="A784" s="903" t="s">
        <v>2479</v>
      </c>
      <c r="B784" s="903" t="s">
        <v>250</v>
      </c>
      <c r="C784" s="903" t="s">
        <v>170</v>
      </c>
      <c r="D784" s="903" t="s">
        <v>171</v>
      </c>
      <c r="E784" s="1419" t="s">
        <v>16</v>
      </c>
      <c r="F784" s="1420"/>
      <c r="G784" s="902">
        <v>269977591</v>
      </c>
    </row>
    <row r="785" spans="1:7">
      <c r="A785" s="903" t="s">
        <v>2479</v>
      </c>
      <c r="B785" s="903" t="s">
        <v>250</v>
      </c>
      <c r="C785" s="903" t="s">
        <v>170</v>
      </c>
      <c r="D785" s="903" t="s">
        <v>171</v>
      </c>
      <c r="E785" s="903" t="s">
        <v>16</v>
      </c>
      <c r="F785" s="903" t="s">
        <v>17</v>
      </c>
      <c r="G785" s="902">
        <v>51825000</v>
      </c>
    </row>
    <row r="786" spans="1:7">
      <c r="A786" s="903" t="s">
        <v>2479</v>
      </c>
      <c r="B786" s="903" t="s">
        <v>250</v>
      </c>
      <c r="C786" s="903" t="s">
        <v>170</v>
      </c>
      <c r="D786" s="903" t="s">
        <v>171</v>
      </c>
      <c r="E786" s="903" t="s">
        <v>16</v>
      </c>
      <c r="F786" s="903" t="s">
        <v>19</v>
      </c>
      <c r="G786" s="902">
        <v>218152591</v>
      </c>
    </row>
    <row r="787" spans="1:7">
      <c r="A787" s="903" t="s">
        <v>2479</v>
      </c>
      <c r="B787" s="903" t="s">
        <v>250</v>
      </c>
      <c r="C787" s="903" t="s">
        <v>170</v>
      </c>
      <c r="D787" s="1419" t="s">
        <v>1453</v>
      </c>
      <c r="E787" s="1420"/>
      <c r="F787" s="1420"/>
      <c r="G787" s="902">
        <v>900000000</v>
      </c>
    </row>
    <row r="788" spans="1:7">
      <c r="A788" s="903" t="s">
        <v>2479</v>
      </c>
      <c r="B788" s="903" t="s">
        <v>250</v>
      </c>
      <c r="C788" s="903" t="s">
        <v>170</v>
      </c>
      <c r="D788" s="903" t="s">
        <v>1453</v>
      </c>
      <c r="E788" s="1419" t="s">
        <v>87</v>
      </c>
      <c r="F788" s="1420"/>
      <c r="G788" s="902">
        <v>276856901</v>
      </c>
    </row>
    <row r="789" spans="1:7">
      <c r="A789" s="903" t="s">
        <v>2479</v>
      </c>
      <c r="B789" s="903" t="s">
        <v>250</v>
      </c>
      <c r="C789" s="903" t="s">
        <v>170</v>
      </c>
      <c r="D789" s="903" t="s">
        <v>1453</v>
      </c>
      <c r="E789" s="903" t="s">
        <v>87</v>
      </c>
      <c r="F789" s="903" t="s">
        <v>89</v>
      </c>
      <c r="G789" s="902">
        <v>276856901</v>
      </c>
    </row>
    <row r="790" spans="1:7">
      <c r="A790" s="903" t="s">
        <v>2479</v>
      </c>
      <c r="B790" s="903" t="s">
        <v>250</v>
      </c>
      <c r="C790" s="903" t="s">
        <v>170</v>
      </c>
      <c r="D790" s="903" t="s">
        <v>1453</v>
      </c>
      <c r="E790" s="1419" t="s">
        <v>90</v>
      </c>
      <c r="F790" s="1420"/>
      <c r="G790" s="902">
        <v>234436600</v>
      </c>
    </row>
    <row r="791" spans="1:7">
      <c r="A791" s="903" t="s">
        <v>2479</v>
      </c>
      <c r="B791" s="903" t="s">
        <v>250</v>
      </c>
      <c r="C791" s="903" t="s">
        <v>170</v>
      </c>
      <c r="D791" s="903" t="s">
        <v>1453</v>
      </c>
      <c r="E791" s="903" t="s">
        <v>90</v>
      </c>
      <c r="F791" s="903" t="s">
        <v>137</v>
      </c>
      <c r="G791" s="902">
        <v>234436600</v>
      </c>
    </row>
    <row r="792" spans="1:7">
      <c r="A792" s="903" t="s">
        <v>2479</v>
      </c>
      <c r="B792" s="903" t="s">
        <v>250</v>
      </c>
      <c r="C792" s="903" t="s">
        <v>170</v>
      </c>
      <c r="D792" s="903" t="s">
        <v>1453</v>
      </c>
      <c r="E792" s="1419" t="s">
        <v>377</v>
      </c>
      <c r="F792" s="1420"/>
      <c r="G792" s="902">
        <v>1341000</v>
      </c>
    </row>
    <row r="793" spans="1:7">
      <c r="A793" s="903" t="s">
        <v>2479</v>
      </c>
      <c r="B793" s="903" t="s">
        <v>250</v>
      </c>
      <c r="C793" s="903" t="s">
        <v>170</v>
      </c>
      <c r="D793" s="903" t="s">
        <v>1453</v>
      </c>
      <c r="E793" s="903" t="s">
        <v>377</v>
      </c>
      <c r="F793" s="903" t="s">
        <v>379</v>
      </c>
      <c r="G793" s="902">
        <v>1341000</v>
      </c>
    </row>
    <row r="794" spans="1:7">
      <c r="A794" s="903" t="s">
        <v>2479</v>
      </c>
      <c r="B794" s="903" t="s">
        <v>250</v>
      </c>
      <c r="C794" s="903" t="s">
        <v>170</v>
      </c>
      <c r="D794" s="903" t="s">
        <v>1453</v>
      </c>
      <c r="E794" s="1419" t="s">
        <v>93</v>
      </c>
      <c r="F794" s="1420"/>
      <c r="G794" s="902">
        <v>11830000</v>
      </c>
    </row>
    <row r="795" spans="1:7">
      <c r="A795" s="903" t="s">
        <v>2479</v>
      </c>
      <c r="B795" s="903" t="s">
        <v>250</v>
      </c>
      <c r="C795" s="903" t="s">
        <v>170</v>
      </c>
      <c r="D795" s="903" t="s">
        <v>1453</v>
      </c>
      <c r="E795" s="903" t="s">
        <v>93</v>
      </c>
      <c r="F795" s="903" t="s">
        <v>391</v>
      </c>
      <c r="G795" s="902">
        <v>11830000</v>
      </c>
    </row>
    <row r="796" spans="1:7">
      <c r="A796" s="903" t="s">
        <v>2479</v>
      </c>
      <c r="B796" s="903" t="s">
        <v>250</v>
      </c>
      <c r="C796" s="903" t="s">
        <v>170</v>
      </c>
      <c r="D796" s="903" t="s">
        <v>1453</v>
      </c>
      <c r="E796" s="1419" t="s">
        <v>94</v>
      </c>
      <c r="F796" s="1420"/>
      <c r="G796" s="902">
        <v>65061387</v>
      </c>
    </row>
    <row r="797" spans="1:7">
      <c r="A797" s="903" t="s">
        <v>2479</v>
      </c>
      <c r="B797" s="903" t="s">
        <v>250</v>
      </c>
      <c r="C797" s="903" t="s">
        <v>170</v>
      </c>
      <c r="D797" s="903" t="s">
        <v>1453</v>
      </c>
      <c r="E797" s="903" t="s">
        <v>94</v>
      </c>
      <c r="F797" s="903" t="s">
        <v>95</v>
      </c>
      <c r="G797" s="902">
        <v>48449973</v>
      </c>
    </row>
    <row r="798" spans="1:7">
      <c r="A798" s="903" t="s">
        <v>2479</v>
      </c>
      <c r="B798" s="903" t="s">
        <v>250</v>
      </c>
      <c r="C798" s="903" t="s">
        <v>170</v>
      </c>
      <c r="D798" s="903" t="s">
        <v>1453</v>
      </c>
      <c r="E798" s="903" t="s">
        <v>94</v>
      </c>
      <c r="F798" s="903" t="s">
        <v>96</v>
      </c>
      <c r="G798" s="902">
        <v>8305707</v>
      </c>
    </row>
    <row r="799" spans="1:7">
      <c r="A799" s="903" t="s">
        <v>2479</v>
      </c>
      <c r="B799" s="903" t="s">
        <v>250</v>
      </c>
      <c r="C799" s="903" t="s">
        <v>170</v>
      </c>
      <c r="D799" s="903" t="s">
        <v>1453</v>
      </c>
      <c r="E799" s="903" t="s">
        <v>94</v>
      </c>
      <c r="F799" s="903" t="s">
        <v>97</v>
      </c>
      <c r="G799" s="902">
        <v>5537138</v>
      </c>
    </row>
    <row r="800" spans="1:7">
      <c r="A800" s="903" t="s">
        <v>2479</v>
      </c>
      <c r="B800" s="903" t="s">
        <v>250</v>
      </c>
      <c r="C800" s="903" t="s">
        <v>170</v>
      </c>
      <c r="D800" s="903" t="s">
        <v>1453</v>
      </c>
      <c r="E800" s="903" t="s">
        <v>94</v>
      </c>
      <c r="F800" s="903" t="s">
        <v>0</v>
      </c>
      <c r="G800" s="902">
        <v>2768569</v>
      </c>
    </row>
    <row r="801" spans="1:7">
      <c r="A801" s="903" t="s">
        <v>2479</v>
      </c>
      <c r="B801" s="903" t="s">
        <v>250</v>
      </c>
      <c r="C801" s="903" t="s">
        <v>170</v>
      </c>
      <c r="D801" s="903" t="s">
        <v>1453</v>
      </c>
      <c r="E801" s="1419" t="s">
        <v>100</v>
      </c>
      <c r="F801" s="1420"/>
      <c r="G801" s="902">
        <v>28093000</v>
      </c>
    </row>
    <row r="802" spans="1:7">
      <c r="A802" s="903" t="s">
        <v>2479</v>
      </c>
      <c r="B802" s="903" t="s">
        <v>250</v>
      </c>
      <c r="C802" s="903" t="s">
        <v>170</v>
      </c>
      <c r="D802" s="903" t="s">
        <v>1453</v>
      </c>
      <c r="E802" s="903" t="s">
        <v>100</v>
      </c>
      <c r="F802" s="903" t="s">
        <v>138</v>
      </c>
      <c r="G802" s="902">
        <v>17200000</v>
      </c>
    </row>
    <row r="803" spans="1:7">
      <c r="A803" s="903" t="s">
        <v>2479</v>
      </c>
      <c r="B803" s="903" t="s">
        <v>250</v>
      </c>
      <c r="C803" s="903" t="s">
        <v>170</v>
      </c>
      <c r="D803" s="903" t="s">
        <v>1453</v>
      </c>
      <c r="E803" s="903" t="s">
        <v>100</v>
      </c>
      <c r="F803" s="903" t="s">
        <v>102</v>
      </c>
      <c r="G803" s="902">
        <v>2000000</v>
      </c>
    </row>
    <row r="804" spans="1:7">
      <c r="A804" s="903" t="s">
        <v>2479</v>
      </c>
      <c r="B804" s="903" t="s">
        <v>250</v>
      </c>
      <c r="C804" s="903" t="s">
        <v>170</v>
      </c>
      <c r="D804" s="903" t="s">
        <v>1453</v>
      </c>
      <c r="E804" s="903" t="s">
        <v>100</v>
      </c>
      <c r="F804" s="903" t="s">
        <v>139</v>
      </c>
      <c r="G804" s="902">
        <v>7213000</v>
      </c>
    </row>
    <row r="805" spans="1:7">
      <c r="A805" s="903" t="s">
        <v>2479</v>
      </c>
      <c r="B805" s="903" t="s">
        <v>250</v>
      </c>
      <c r="C805" s="903" t="s">
        <v>170</v>
      </c>
      <c r="D805" s="903" t="s">
        <v>1453</v>
      </c>
      <c r="E805" s="903" t="s">
        <v>100</v>
      </c>
      <c r="F805" s="903" t="s">
        <v>131</v>
      </c>
      <c r="G805" s="902">
        <v>800000</v>
      </c>
    </row>
    <row r="806" spans="1:7">
      <c r="A806" s="903" t="s">
        <v>2479</v>
      </c>
      <c r="B806" s="903" t="s">
        <v>250</v>
      </c>
      <c r="C806" s="903" t="s">
        <v>170</v>
      </c>
      <c r="D806" s="903" t="s">
        <v>1453</v>
      </c>
      <c r="E806" s="903" t="s">
        <v>100</v>
      </c>
      <c r="F806" s="903" t="s">
        <v>140</v>
      </c>
      <c r="G806" s="902">
        <v>880000</v>
      </c>
    </row>
    <row r="807" spans="1:7">
      <c r="A807" s="903" t="s">
        <v>2479</v>
      </c>
      <c r="B807" s="903" t="s">
        <v>250</v>
      </c>
      <c r="C807" s="903" t="s">
        <v>170</v>
      </c>
      <c r="D807" s="903" t="s">
        <v>1453</v>
      </c>
      <c r="E807" s="1419" t="s">
        <v>103</v>
      </c>
      <c r="F807" s="1420"/>
      <c r="G807" s="902">
        <v>51857000</v>
      </c>
    </row>
    <row r="808" spans="1:7">
      <c r="A808" s="903" t="s">
        <v>2479</v>
      </c>
      <c r="B808" s="903" t="s">
        <v>250</v>
      </c>
      <c r="C808" s="903" t="s">
        <v>170</v>
      </c>
      <c r="D808" s="903" t="s">
        <v>1453</v>
      </c>
      <c r="E808" s="903" t="s">
        <v>103</v>
      </c>
      <c r="F808" s="903" t="s">
        <v>104</v>
      </c>
      <c r="G808" s="902">
        <v>50907000</v>
      </c>
    </row>
    <row r="809" spans="1:7">
      <c r="A809" s="903" t="s">
        <v>2479</v>
      </c>
      <c r="B809" s="903" t="s">
        <v>250</v>
      </c>
      <c r="C809" s="903" t="s">
        <v>170</v>
      </c>
      <c r="D809" s="903" t="s">
        <v>1453</v>
      </c>
      <c r="E809" s="903" t="s">
        <v>103</v>
      </c>
      <c r="F809" s="903" t="s">
        <v>106</v>
      </c>
      <c r="G809" s="902">
        <v>950000</v>
      </c>
    </row>
    <row r="810" spans="1:7">
      <c r="A810" s="903" t="s">
        <v>2479</v>
      </c>
      <c r="B810" s="903" t="s">
        <v>250</v>
      </c>
      <c r="C810" s="903" t="s">
        <v>170</v>
      </c>
      <c r="D810" s="903" t="s">
        <v>1453</v>
      </c>
      <c r="E810" s="1419" t="s">
        <v>108</v>
      </c>
      <c r="F810" s="1420"/>
      <c r="G810" s="902">
        <v>4218317</v>
      </c>
    </row>
    <row r="811" spans="1:7">
      <c r="A811" s="903" t="s">
        <v>2479</v>
      </c>
      <c r="B811" s="903" t="s">
        <v>250</v>
      </c>
      <c r="C811" s="903" t="s">
        <v>170</v>
      </c>
      <c r="D811" s="903" t="s">
        <v>1453</v>
      </c>
      <c r="E811" s="903" t="s">
        <v>108</v>
      </c>
      <c r="F811" s="903" t="s">
        <v>110</v>
      </c>
      <c r="G811" s="902">
        <v>1354317</v>
      </c>
    </row>
    <row r="812" spans="1:7">
      <c r="A812" s="903" t="s">
        <v>2479</v>
      </c>
      <c r="B812" s="903" t="s">
        <v>250</v>
      </c>
      <c r="C812" s="903" t="s">
        <v>170</v>
      </c>
      <c r="D812" s="903" t="s">
        <v>1453</v>
      </c>
      <c r="E812" s="903" t="s">
        <v>108</v>
      </c>
      <c r="F812" s="903" t="s">
        <v>111</v>
      </c>
      <c r="G812" s="902">
        <v>444000</v>
      </c>
    </row>
    <row r="813" spans="1:7">
      <c r="A813" s="903" t="s">
        <v>2479</v>
      </c>
      <c r="B813" s="903" t="s">
        <v>250</v>
      </c>
      <c r="C813" s="903" t="s">
        <v>170</v>
      </c>
      <c r="D813" s="903" t="s">
        <v>1453</v>
      </c>
      <c r="E813" s="903" t="s">
        <v>108</v>
      </c>
      <c r="F813" s="903" t="s">
        <v>862</v>
      </c>
      <c r="G813" s="902">
        <v>2420000</v>
      </c>
    </row>
    <row r="814" spans="1:7">
      <c r="A814" s="903" t="s">
        <v>2479</v>
      </c>
      <c r="B814" s="903" t="s">
        <v>250</v>
      </c>
      <c r="C814" s="903" t="s">
        <v>170</v>
      </c>
      <c r="D814" s="903" t="s">
        <v>1453</v>
      </c>
      <c r="E814" s="1419" t="s">
        <v>113</v>
      </c>
      <c r="F814" s="1420"/>
      <c r="G814" s="902">
        <v>22500000</v>
      </c>
    </row>
    <row r="815" spans="1:7">
      <c r="A815" s="903" t="s">
        <v>2479</v>
      </c>
      <c r="B815" s="903" t="s">
        <v>250</v>
      </c>
      <c r="C815" s="903" t="s">
        <v>170</v>
      </c>
      <c r="D815" s="903" t="s">
        <v>1453</v>
      </c>
      <c r="E815" s="903" t="s">
        <v>113</v>
      </c>
      <c r="F815" s="903" t="s">
        <v>490</v>
      </c>
      <c r="G815" s="902">
        <v>2400000</v>
      </c>
    </row>
    <row r="816" spans="1:7">
      <c r="A816" s="903" t="s">
        <v>2479</v>
      </c>
      <c r="B816" s="903" t="s">
        <v>250</v>
      </c>
      <c r="C816" s="903" t="s">
        <v>170</v>
      </c>
      <c r="D816" s="903" t="s">
        <v>1453</v>
      </c>
      <c r="E816" s="903" t="s">
        <v>113</v>
      </c>
      <c r="F816" s="903" t="s">
        <v>117</v>
      </c>
      <c r="G816" s="902">
        <v>20100000</v>
      </c>
    </row>
    <row r="817" spans="1:7">
      <c r="A817" s="903" t="s">
        <v>2479</v>
      </c>
      <c r="B817" s="903" t="s">
        <v>250</v>
      </c>
      <c r="C817" s="903" t="s">
        <v>170</v>
      </c>
      <c r="D817" s="903" t="s">
        <v>1453</v>
      </c>
      <c r="E817" s="1419" t="s">
        <v>498</v>
      </c>
      <c r="F817" s="1420"/>
      <c r="G817" s="902">
        <v>41951203</v>
      </c>
    </row>
    <row r="818" spans="1:7">
      <c r="A818" s="903" t="s">
        <v>2479</v>
      </c>
      <c r="B818" s="903" t="s">
        <v>250</v>
      </c>
      <c r="C818" s="903" t="s">
        <v>170</v>
      </c>
      <c r="D818" s="903" t="s">
        <v>1453</v>
      </c>
      <c r="E818" s="903" t="s">
        <v>498</v>
      </c>
      <c r="F818" s="903" t="s">
        <v>758</v>
      </c>
      <c r="G818" s="902">
        <v>27550000</v>
      </c>
    </row>
    <row r="819" spans="1:7">
      <c r="A819" s="903" t="s">
        <v>2479</v>
      </c>
      <c r="B819" s="903" t="s">
        <v>250</v>
      </c>
      <c r="C819" s="903" t="s">
        <v>170</v>
      </c>
      <c r="D819" s="903" t="s">
        <v>1453</v>
      </c>
      <c r="E819" s="903" t="s">
        <v>498</v>
      </c>
      <c r="F819" s="903" t="s">
        <v>500</v>
      </c>
      <c r="G819" s="902">
        <v>14380000</v>
      </c>
    </row>
    <row r="820" spans="1:7">
      <c r="A820" s="903" t="s">
        <v>2479</v>
      </c>
      <c r="B820" s="903" t="s">
        <v>250</v>
      </c>
      <c r="C820" s="903" t="s">
        <v>170</v>
      </c>
      <c r="D820" s="903" t="s">
        <v>1453</v>
      </c>
      <c r="E820" s="903" t="s">
        <v>498</v>
      </c>
      <c r="F820" s="903" t="s">
        <v>4</v>
      </c>
      <c r="G820" s="902">
        <v>21203</v>
      </c>
    </row>
    <row r="821" spans="1:7">
      <c r="A821" s="903" t="s">
        <v>2479</v>
      </c>
      <c r="B821" s="903" t="s">
        <v>250</v>
      </c>
      <c r="C821" s="903" t="s">
        <v>170</v>
      </c>
      <c r="D821" s="903" t="s">
        <v>1453</v>
      </c>
      <c r="E821" s="1419" t="s">
        <v>118</v>
      </c>
      <c r="F821" s="1420"/>
      <c r="G821" s="902">
        <v>28195000</v>
      </c>
    </row>
    <row r="822" spans="1:7">
      <c r="A822" s="903" t="s">
        <v>2479</v>
      </c>
      <c r="B822" s="903" t="s">
        <v>250</v>
      </c>
      <c r="C822" s="903" t="s">
        <v>170</v>
      </c>
      <c r="D822" s="903" t="s">
        <v>1453</v>
      </c>
      <c r="E822" s="903" t="s">
        <v>118</v>
      </c>
      <c r="F822" s="903" t="s">
        <v>5</v>
      </c>
      <c r="G822" s="902">
        <v>18600000</v>
      </c>
    </row>
    <row r="823" spans="1:7">
      <c r="A823" s="903" t="s">
        <v>2479</v>
      </c>
      <c r="B823" s="903" t="s">
        <v>250</v>
      </c>
      <c r="C823" s="903" t="s">
        <v>170</v>
      </c>
      <c r="D823" s="903" t="s">
        <v>1453</v>
      </c>
      <c r="E823" s="903" t="s">
        <v>118</v>
      </c>
      <c r="F823" s="903" t="s">
        <v>120</v>
      </c>
      <c r="G823" s="902">
        <v>9595000</v>
      </c>
    </row>
    <row r="824" spans="1:7">
      <c r="A824" s="903" t="s">
        <v>2479</v>
      </c>
      <c r="B824" s="903" t="s">
        <v>250</v>
      </c>
      <c r="C824" s="903" t="s">
        <v>170</v>
      </c>
      <c r="D824" s="903" t="s">
        <v>1453</v>
      </c>
      <c r="E824" s="1419" t="s">
        <v>1434</v>
      </c>
      <c r="F824" s="1420"/>
      <c r="G824" s="902">
        <v>4260000</v>
      </c>
    </row>
    <row r="825" spans="1:7">
      <c r="A825" s="903" t="s">
        <v>2479</v>
      </c>
      <c r="B825" s="903" t="s">
        <v>250</v>
      </c>
      <c r="C825" s="903" t="s">
        <v>170</v>
      </c>
      <c r="D825" s="903" t="s">
        <v>1453</v>
      </c>
      <c r="E825" s="903" t="s">
        <v>1434</v>
      </c>
      <c r="F825" s="903" t="s">
        <v>1436</v>
      </c>
      <c r="G825" s="902">
        <v>4260000</v>
      </c>
    </row>
    <row r="826" spans="1:7">
      <c r="A826" s="903" t="s">
        <v>2479</v>
      </c>
      <c r="B826" s="903" t="s">
        <v>250</v>
      </c>
      <c r="C826" s="903" t="s">
        <v>170</v>
      </c>
      <c r="D826" s="903" t="s">
        <v>1453</v>
      </c>
      <c r="E826" s="1419" t="s">
        <v>122</v>
      </c>
      <c r="F826" s="1420"/>
      <c r="G826" s="902">
        <v>129399592</v>
      </c>
    </row>
    <row r="827" spans="1:7">
      <c r="A827" s="903" t="s">
        <v>2479</v>
      </c>
      <c r="B827" s="903" t="s">
        <v>250</v>
      </c>
      <c r="C827" s="903" t="s">
        <v>170</v>
      </c>
      <c r="D827" s="903" t="s">
        <v>1453</v>
      </c>
      <c r="E827" s="903" t="s">
        <v>122</v>
      </c>
      <c r="F827" s="903" t="s">
        <v>6</v>
      </c>
      <c r="G827" s="902">
        <v>3533139</v>
      </c>
    </row>
    <row r="828" spans="1:7">
      <c r="A828" s="903" t="s">
        <v>2479</v>
      </c>
      <c r="B828" s="903" t="s">
        <v>250</v>
      </c>
      <c r="C828" s="903" t="s">
        <v>170</v>
      </c>
      <c r="D828" s="903" t="s">
        <v>1453</v>
      </c>
      <c r="E828" s="903" t="s">
        <v>122</v>
      </c>
      <c r="F828" s="903" t="s">
        <v>12</v>
      </c>
      <c r="G828" s="902">
        <v>530700</v>
      </c>
    </row>
    <row r="829" spans="1:7">
      <c r="A829" s="903" t="s">
        <v>2479</v>
      </c>
      <c r="B829" s="903" t="s">
        <v>250</v>
      </c>
      <c r="C829" s="903" t="s">
        <v>170</v>
      </c>
      <c r="D829" s="903" t="s">
        <v>1453</v>
      </c>
      <c r="E829" s="903" t="s">
        <v>122</v>
      </c>
      <c r="F829" s="903" t="s">
        <v>124</v>
      </c>
      <c r="G829" s="902">
        <v>78412753</v>
      </c>
    </row>
    <row r="830" spans="1:7">
      <c r="A830" s="903" t="s">
        <v>2479</v>
      </c>
      <c r="B830" s="903" t="s">
        <v>250</v>
      </c>
      <c r="C830" s="903" t="s">
        <v>170</v>
      </c>
      <c r="D830" s="903" t="s">
        <v>1453</v>
      </c>
      <c r="E830" s="903" t="s">
        <v>122</v>
      </c>
      <c r="F830" s="903" t="s">
        <v>126</v>
      </c>
      <c r="G830" s="902">
        <v>46923000</v>
      </c>
    </row>
    <row r="831" spans="1:7">
      <c r="A831" s="903" t="s">
        <v>2479</v>
      </c>
      <c r="B831" s="903" t="s">
        <v>250</v>
      </c>
      <c r="C831" s="1419" t="s">
        <v>200</v>
      </c>
      <c r="D831" s="1420"/>
      <c r="E831" s="1420"/>
      <c r="F831" s="1420"/>
      <c r="G831" s="902">
        <v>103904962132</v>
      </c>
    </row>
    <row r="832" spans="1:7">
      <c r="A832" s="903" t="s">
        <v>2479</v>
      </c>
      <c r="B832" s="903" t="s">
        <v>250</v>
      </c>
      <c r="C832" s="903" t="s">
        <v>200</v>
      </c>
      <c r="D832" s="1419" t="s">
        <v>1413</v>
      </c>
      <c r="E832" s="1420"/>
      <c r="F832" s="1420"/>
      <c r="G832" s="902">
        <v>103904962132</v>
      </c>
    </row>
    <row r="833" spans="1:7">
      <c r="A833" s="903" t="s">
        <v>2479</v>
      </c>
      <c r="B833" s="903" t="s">
        <v>250</v>
      </c>
      <c r="C833" s="903" t="s">
        <v>200</v>
      </c>
      <c r="D833" s="903" t="s">
        <v>1413</v>
      </c>
      <c r="E833" s="1419" t="s">
        <v>87</v>
      </c>
      <c r="F833" s="1420"/>
      <c r="G833" s="902">
        <v>25816086123</v>
      </c>
    </row>
    <row r="834" spans="1:7">
      <c r="A834" s="903" t="s">
        <v>2479</v>
      </c>
      <c r="B834" s="903" t="s">
        <v>250</v>
      </c>
      <c r="C834" s="903" t="s">
        <v>200</v>
      </c>
      <c r="D834" s="903" t="s">
        <v>1413</v>
      </c>
      <c r="E834" s="903" t="s">
        <v>87</v>
      </c>
      <c r="F834" s="903" t="s">
        <v>88</v>
      </c>
      <c r="G834" s="902">
        <v>25599014583</v>
      </c>
    </row>
    <row r="835" spans="1:7">
      <c r="A835" s="903" t="s">
        <v>2479</v>
      </c>
      <c r="B835" s="903" t="s">
        <v>250</v>
      </c>
      <c r="C835" s="903" t="s">
        <v>200</v>
      </c>
      <c r="D835" s="903" t="s">
        <v>1413</v>
      </c>
      <c r="E835" s="903" t="s">
        <v>87</v>
      </c>
      <c r="F835" s="903" t="s">
        <v>89</v>
      </c>
      <c r="G835" s="902">
        <v>217071540</v>
      </c>
    </row>
    <row r="836" spans="1:7">
      <c r="A836" s="903" t="s">
        <v>2479</v>
      </c>
      <c r="B836" s="903" t="s">
        <v>250</v>
      </c>
      <c r="C836" s="903" t="s">
        <v>200</v>
      </c>
      <c r="D836" s="903" t="s">
        <v>1413</v>
      </c>
      <c r="E836" s="1419" t="s">
        <v>128</v>
      </c>
      <c r="F836" s="1420"/>
      <c r="G836" s="902">
        <v>3884045162</v>
      </c>
    </row>
    <row r="837" spans="1:7">
      <c r="A837" s="903" t="s">
        <v>2479</v>
      </c>
      <c r="B837" s="903" t="s">
        <v>250</v>
      </c>
      <c r="C837" s="903" t="s">
        <v>200</v>
      </c>
      <c r="D837" s="903" t="s">
        <v>1413</v>
      </c>
      <c r="E837" s="903" t="s">
        <v>128</v>
      </c>
      <c r="F837" s="903" t="s">
        <v>519</v>
      </c>
      <c r="G837" s="902">
        <v>3808099862</v>
      </c>
    </row>
    <row r="838" spans="1:7">
      <c r="A838" s="903" t="s">
        <v>2479</v>
      </c>
      <c r="B838" s="903" t="s">
        <v>250</v>
      </c>
      <c r="C838" s="903" t="s">
        <v>200</v>
      </c>
      <c r="D838" s="903" t="s">
        <v>1413</v>
      </c>
      <c r="E838" s="903" t="s">
        <v>128</v>
      </c>
      <c r="F838" s="903" t="s">
        <v>129</v>
      </c>
      <c r="G838" s="902">
        <v>75945300</v>
      </c>
    </row>
    <row r="839" spans="1:7">
      <c r="A839" s="903" t="s">
        <v>2479</v>
      </c>
      <c r="B839" s="903" t="s">
        <v>250</v>
      </c>
      <c r="C839" s="903" t="s">
        <v>200</v>
      </c>
      <c r="D839" s="903" t="s">
        <v>1413</v>
      </c>
      <c r="E839" s="1419" t="s">
        <v>90</v>
      </c>
      <c r="F839" s="1420"/>
      <c r="G839" s="902">
        <v>20570698594</v>
      </c>
    </row>
    <row r="840" spans="1:7">
      <c r="A840" s="903" t="s">
        <v>2479</v>
      </c>
      <c r="B840" s="903" t="s">
        <v>250</v>
      </c>
      <c r="C840" s="903" t="s">
        <v>200</v>
      </c>
      <c r="D840" s="903" t="s">
        <v>1413</v>
      </c>
      <c r="E840" s="903" t="s">
        <v>90</v>
      </c>
      <c r="F840" s="903" t="s">
        <v>135</v>
      </c>
      <c r="G840" s="902">
        <v>957717002</v>
      </c>
    </row>
    <row r="841" spans="1:7">
      <c r="A841" s="903" t="s">
        <v>2479</v>
      </c>
      <c r="B841" s="903" t="s">
        <v>250</v>
      </c>
      <c r="C841" s="903" t="s">
        <v>200</v>
      </c>
      <c r="D841" s="903" t="s">
        <v>1413</v>
      </c>
      <c r="E841" s="903" t="s">
        <v>90</v>
      </c>
      <c r="F841" s="903" t="s">
        <v>389</v>
      </c>
      <c r="G841" s="902">
        <v>985754000</v>
      </c>
    </row>
    <row r="842" spans="1:7">
      <c r="A842" s="903" t="s">
        <v>2479</v>
      </c>
      <c r="B842" s="903" t="s">
        <v>250</v>
      </c>
      <c r="C842" s="903" t="s">
        <v>200</v>
      </c>
      <c r="D842" s="903" t="s">
        <v>1413</v>
      </c>
      <c r="E842" s="903" t="s">
        <v>90</v>
      </c>
      <c r="F842" s="903" t="s">
        <v>385</v>
      </c>
      <c r="G842" s="902">
        <v>1154742997</v>
      </c>
    </row>
    <row r="843" spans="1:7">
      <c r="A843" s="903" t="s">
        <v>2479</v>
      </c>
      <c r="B843" s="903" t="s">
        <v>250</v>
      </c>
      <c r="C843" s="903" t="s">
        <v>200</v>
      </c>
      <c r="D843" s="903" t="s">
        <v>1413</v>
      </c>
      <c r="E843" s="903" t="s">
        <v>90</v>
      </c>
      <c r="F843" s="903" t="s">
        <v>763</v>
      </c>
      <c r="G843" s="902">
        <v>1169105667</v>
      </c>
    </row>
    <row r="844" spans="1:7">
      <c r="A844" s="903" t="s">
        <v>2479</v>
      </c>
      <c r="B844" s="903" t="s">
        <v>250</v>
      </c>
      <c r="C844" s="903" t="s">
        <v>200</v>
      </c>
      <c r="D844" s="903" t="s">
        <v>1413</v>
      </c>
      <c r="E844" s="903" t="s">
        <v>90</v>
      </c>
      <c r="F844" s="903" t="s">
        <v>8</v>
      </c>
      <c r="G844" s="902">
        <v>470224000</v>
      </c>
    </row>
    <row r="845" spans="1:7">
      <c r="A845" s="903" t="s">
        <v>2479</v>
      </c>
      <c r="B845" s="903" t="s">
        <v>250</v>
      </c>
      <c r="C845" s="903" t="s">
        <v>200</v>
      </c>
      <c r="D845" s="903" t="s">
        <v>1413</v>
      </c>
      <c r="E845" s="903" t="s">
        <v>90</v>
      </c>
      <c r="F845" s="903" t="s">
        <v>386</v>
      </c>
      <c r="G845" s="902">
        <v>4101250255</v>
      </c>
    </row>
    <row r="846" spans="1:7">
      <c r="A846" s="903" t="s">
        <v>2479</v>
      </c>
      <c r="B846" s="903" t="s">
        <v>250</v>
      </c>
      <c r="C846" s="903" t="s">
        <v>200</v>
      </c>
      <c r="D846" s="903" t="s">
        <v>1413</v>
      </c>
      <c r="E846" s="903" t="s">
        <v>90</v>
      </c>
      <c r="F846" s="903" t="s">
        <v>92</v>
      </c>
      <c r="G846" s="902">
        <v>200048330</v>
      </c>
    </row>
    <row r="847" spans="1:7">
      <c r="A847" s="903" t="s">
        <v>2479</v>
      </c>
      <c r="B847" s="903" t="s">
        <v>250</v>
      </c>
      <c r="C847" s="903" t="s">
        <v>200</v>
      </c>
      <c r="D847" s="903" t="s">
        <v>1413</v>
      </c>
      <c r="E847" s="903" t="s">
        <v>90</v>
      </c>
      <c r="F847" s="903" t="s">
        <v>390</v>
      </c>
      <c r="G847" s="902">
        <v>3017242285</v>
      </c>
    </row>
    <row r="848" spans="1:7">
      <c r="A848" s="903" t="s">
        <v>2479</v>
      </c>
      <c r="B848" s="903" t="s">
        <v>250</v>
      </c>
      <c r="C848" s="903" t="s">
        <v>200</v>
      </c>
      <c r="D848" s="903" t="s">
        <v>1413</v>
      </c>
      <c r="E848" s="903" t="s">
        <v>90</v>
      </c>
      <c r="F848" s="903" t="s">
        <v>294</v>
      </c>
      <c r="G848" s="902">
        <v>938331615</v>
      </c>
    </row>
    <row r="849" spans="1:7">
      <c r="A849" s="903" t="s">
        <v>2479</v>
      </c>
      <c r="B849" s="903" t="s">
        <v>250</v>
      </c>
      <c r="C849" s="903" t="s">
        <v>200</v>
      </c>
      <c r="D849" s="903" t="s">
        <v>1413</v>
      </c>
      <c r="E849" s="903" t="s">
        <v>90</v>
      </c>
      <c r="F849" s="903" t="s">
        <v>295</v>
      </c>
      <c r="G849" s="902">
        <v>474739005</v>
      </c>
    </row>
    <row r="850" spans="1:7">
      <c r="A850" s="903" t="s">
        <v>2479</v>
      </c>
      <c r="B850" s="903" t="s">
        <v>250</v>
      </c>
      <c r="C850" s="903" t="s">
        <v>200</v>
      </c>
      <c r="D850" s="903" t="s">
        <v>1413</v>
      </c>
      <c r="E850" s="903" t="s">
        <v>90</v>
      </c>
      <c r="F850" s="903" t="s">
        <v>403</v>
      </c>
      <c r="G850" s="902">
        <v>141699000</v>
      </c>
    </row>
    <row r="851" spans="1:7">
      <c r="A851" s="903" t="s">
        <v>2479</v>
      </c>
      <c r="B851" s="903" t="s">
        <v>250</v>
      </c>
      <c r="C851" s="903" t="s">
        <v>200</v>
      </c>
      <c r="D851" s="903" t="s">
        <v>1413</v>
      </c>
      <c r="E851" s="903" t="s">
        <v>90</v>
      </c>
      <c r="F851" s="903" t="s">
        <v>130</v>
      </c>
      <c r="G851" s="902">
        <v>5972378080</v>
      </c>
    </row>
    <row r="852" spans="1:7">
      <c r="A852" s="903" t="s">
        <v>2479</v>
      </c>
      <c r="B852" s="903" t="s">
        <v>250</v>
      </c>
      <c r="C852" s="903" t="s">
        <v>200</v>
      </c>
      <c r="D852" s="903" t="s">
        <v>1413</v>
      </c>
      <c r="E852" s="903" t="s">
        <v>90</v>
      </c>
      <c r="F852" s="903" t="s">
        <v>137</v>
      </c>
      <c r="G852" s="902">
        <v>987466358</v>
      </c>
    </row>
    <row r="853" spans="1:7">
      <c r="A853" s="903" t="s">
        <v>2479</v>
      </c>
      <c r="B853" s="903" t="s">
        <v>250</v>
      </c>
      <c r="C853" s="903" t="s">
        <v>200</v>
      </c>
      <c r="D853" s="903" t="s">
        <v>1413</v>
      </c>
      <c r="E853" s="1419" t="s">
        <v>377</v>
      </c>
      <c r="F853" s="1420"/>
      <c r="G853" s="902">
        <v>291889000</v>
      </c>
    </row>
    <row r="854" spans="1:7">
      <c r="A854" s="903" t="s">
        <v>2479</v>
      </c>
      <c r="B854" s="903" t="s">
        <v>250</v>
      </c>
      <c r="C854" s="903" t="s">
        <v>200</v>
      </c>
      <c r="D854" s="903" t="s">
        <v>1413</v>
      </c>
      <c r="E854" s="903" t="s">
        <v>377</v>
      </c>
      <c r="F854" s="903" t="s">
        <v>379</v>
      </c>
      <c r="G854" s="902">
        <v>219674000</v>
      </c>
    </row>
    <row r="855" spans="1:7">
      <c r="A855" s="903" t="s">
        <v>2479</v>
      </c>
      <c r="B855" s="903" t="s">
        <v>250</v>
      </c>
      <c r="C855" s="903" t="s">
        <v>200</v>
      </c>
      <c r="D855" s="903" t="s">
        <v>1413</v>
      </c>
      <c r="E855" s="903" t="s">
        <v>377</v>
      </c>
      <c r="F855" s="903" t="s">
        <v>298</v>
      </c>
      <c r="G855" s="902">
        <v>35760000</v>
      </c>
    </row>
    <row r="856" spans="1:7">
      <c r="A856" s="903" t="s">
        <v>2479</v>
      </c>
      <c r="B856" s="903" t="s">
        <v>250</v>
      </c>
      <c r="C856" s="903" t="s">
        <v>200</v>
      </c>
      <c r="D856" s="903" t="s">
        <v>1413</v>
      </c>
      <c r="E856" s="903" t="s">
        <v>377</v>
      </c>
      <c r="F856" s="903" t="s">
        <v>380</v>
      </c>
      <c r="G856" s="902">
        <v>36455000</v>
      </c>
    </row>
    <row r="857" spans="1:7">
      <c r="A857" s="903" t="s">
        <v>2479</v>
      </c>
      <c r="B857" s="903" t="s">
        <v>250</v>
      </c>
      <c r="C857" s="903" t="s">
        <v>200</v>
      </c>
      <c r="D857" s="903" t="s">
        <v>1413</v>
      </c>
      <c r="E857" s="1419" t="s">
        <v>93</v>
      </c>
      <c r="F857" s="1420"/>
      <c r="G857" s="902">
        <v>3598735000</v>
      </c>
    </row>
    <row r="858" spans="1:7">
      <c r="A858" s="903" t="s">
        <v>2479</v>
      </c>
      <c r="B858" s="903" t="s">
        <v>250</v>
      </c>
      <c r="C858" s="903" t="s">
        <v>200</v>
      </c>
      <c r="D858" s="903" t="s">
        <v>1413</v>
      </c>
      <c r="E858" s="903" t="s">
        <v>93</v>
      </c>
      <c r="F858" s="903" t="s">
        <v>391</v>
      </c>
      <c r="G858" s="902">
        <v>3598735000</v>
      </c>
    </row>
    <row r="859" spans="1:7">
      <c r="A859" s="903" t="s">
        <v>2479</v>
      </c>
      <c r="B859" s="903" t="s">
        <v>250</v>
      </c>
      <c r="C859" s="903" t="s">
        <v>200</v>
      </c>
      <c r="D859" s="903" t="s">
        <v>1413</v>
      </c>
      <c r="E859" s="1419" t="s">
        <v>94</v>
      </c>
      <c r="F859" s="1420"/>
      <c r="G859" s="902">
        <v>7521981040</v>
      </c>
    </row>
    <row r="860" spans="1:7">
      <c r="A860" s="903" t="s">
        <v>2479</v>
      </c>
      <c r="B860" s="903" t="s">
        <v>250</v>
      </c>
      <c r="C860" s="903" t="s">
        <v>200</v>
      </c>
      <c r="D860" s="903" t="s">
        <v>1413</v>
      </c>
      <c r="E860" s="903" t="s">
        <v>94</v>
      </c>
      <c r="F860" s="903" t="s">
        <v>95</v>
      </c>
      <c r="G860" s="902">
        <v>5804056820</v>
      </c>
    </row>
    <row r="861" spans="1:7">
      <c r="A861" s="903" t="s">
        <v>2479</v>
      </c>
      <c r="B861" s="903" t="s">
        <v>250</v>
      </c>
      <c r="C861" s="903" t="s">
        <v>200</v>
      </c>
      <c r="D861" s="903" t="s">
        <v>1413</v>
      </c>
      <c r="E861" s="903" t="s">
        <v>94</v>
      </c>
      <c r="F861" s="903" t="s">
        <v>96</v>
      </c>
      <c r="G861" s="902">
        <v>993036083</v>
      </c>
    </row>
    <row r="862" spans="1:7">
      <c r="A862" s="903" t="s">
        <v>2479</v>
      </c>
      <c r="B862" s="903" t="s">
        <v>250</v>
      </c>
      <c r="C862" s="903" t="s">
        <v>200</v>
      </c>
      <c r="D862" s="903" t="s">
        <v>1413</v>
      </c>
      <c r="E862" s="903" t="s">
        <v>94</v>
      </c>
      <c r="F862" s="903" t="s">
        <v>97</v>
      </c>
      <c r="G862" s="902">
        <v>656574950</v>
      </c>
    </row>
    <row r="863" spans="1:7">
      <c r="A863" s="903" t="s">
        <v>2479</v>
      </c>
      <c r="B863" s="903" t="s">
        <v>250</v>
      </c>
      <c r="C863" s="903" t="s">
        <v>200</v>
      </c>
      <c r="D863" s="903" t="s">
        <v>1413</v>
      </c>
      <c r="E863" s="903" t="s">
        <v>94</v>
      </c>
      <c r="F863" s="903" t="s">
        <v>0</v>
      </c>
      <c r="G863" s="902">
        <v>68313187</v>
      </c>
    </row>
    <row r="864" spans="1:7">
      <c r="A864" s="903" t="s">
        <v>2479</v>
      </c>
      <c r="B864" s="903" t="s">
        <v>250</v>
      </c>
      <c r="C864" s="903" t="s">
        <v>200</v>
      </c>
      <c r="D864" s="903" t="s">
        <v>1413</v>
      </c>
      <c r="E864" s="1419" t="s">
        <v>98</v>
      </c>
      <c r="F864" s="1420"/>
      <c r="G864" s="902">
        <v>3870160995</v>
      </c>
    </row>
    <row r="865" spans="1:7">
      <c r="A865" s="903" t="s">
        <v>2479</v>
      </c>
      <c r="B865" s="903" t="s">
        <v>250</v>
      </c>
      <c r="C865" s="903" t="s">
        <v>200</v>
      </c>
      <c r="D865" s="903" t="s">
        <v>1413</v>
      </c>
      <c r="E865" s="903" t="s">
        <v>98</v>
      </c>
      <c r="F865" s="903" t="s">
        <v>757</v>
      </c>
      <c r="G865" s="902">
        <v>3593929495</v>
      </c>
    </row>
    <row r="866" spans="1:7">
      <c r="A866" s="903" t="s">
        <v>2479</v>
      </c>
      <c r="B866" s="903" t="s">
        <v>250</v>
      </c>
      <c r="C866" s="903" t="s">
        <v>200</v>
      </c>
      <c r="D866" s="903" t="s">
        <v>1413</v>
      </c>
      <c r="E866" s="903" t="s">
        <v>98</v>
      </c>
      <c r="F866" s="903" t="s">
        <v>99</v>
      </c>
      <c r="G866" s="902">
        <v>276231500</v>
      </c>
    </row>
    <row r="867" spans="1:7">
      <c r="A867" s="903" t="s">
        <v>2479</v>
      </c>
      <c r="B867" s="903" t="s">
        <v>250</v>
      </c>
      <c r="C867" s="903" t="s">
        <v>200</v>
      </c>
      <c r="D867" s="903" t="s">
        <v>1413</v>
      </c>
      <c r="E867" s="1419" t="s">
        <v>100</v>
      </c>
      <c r="F867" s="1420"/>
      <c r="G867" s="902">
        <v>1999050335</v>
      </c>
    </row>
    <row r="868" spans="1:7">
      <c r="A868" s="903" t="s">
        <v>2479</v>
      </c>
      <c r="B868" s="903" t="s">
        <v>250</v>
      </c>
      <c r="C868" s="903" t="s">
        <v>200</v>
      </c>
      <c r="D868" s="903" t="s">
        <v>1413</v>
      </c>
      <c r="E868" s="903" t="s">
        <v>100</v>
      </c>
      <c r="F868" s="903" t="s">
        <v>138</v>
      </c>
      <c r="G868" s="902">
        <v>501483191</v>
      </c>
    </row>
    <row r="869" spans="1:7">
      <c r="A869" s="903" t="s">
        <v>2479</v>
      </c>
      <c r="B869" s="903" t="s">
        <v>250</v>
      </c>
      <c r="C869" s="903" t="s">
        <v>200</v>
      </c>
      <c r="D869" s="903" t="s">
        <v>1413</v>
      </c>
      <c r="E869" s="903" t="s">
        <v>100</v>
      </c>
      <c r="F869" s="903" t="s">
        <v>102</v>
      </c>
      <c r="G869" s="902">
        <v>131843428</v>
      </c>
    </row>
    <row r="870" spans="1:7">
      <c r="A870" s="903" t="s">
        <v>2479</v>
      </c>
      <c r="B870" s="903" t="s">
        <v>250</v>
      </c>
      <c r="C870" s="903" t="s">
        <v>200</v>
      </c>
      <c r="D870" s="903" t="s">
        <v>1413</v>
      </c>
      <c r="E870" s="903" t="s">
        <v>100</v>
      </c>
      <c r="F870" s="903" t="s">
        <v>139</v>
      </c>
      <c r="G870" s="902">
        <v>1248360416</v>
      </c>
    </row>
    <row r="871" spans="1:7">
      <c r="A871" s="903" t="s">
        <v>2479</v>
      </c>
      <c r="B871" s="903" t="s">
        <v>250</v>
      </c>
      <c r="C871" s="903" t="s">
        <v>200</v>
      </c>
      <c r="D871" s="903" t="s">
        <v>1413</v>
      </c>
      <c r="E871" s="903" t="s">
        <v>100</v>
      </c>
      <c r="F871" s="903" t="s">
        <v>131</v>
      </c>
      <c r="G871" s="902">
        <v>50379000</v>
      </c>
    </row>
    <row r="872" spans="1:7">
      <c r="A872" s="903" t="s">
        <v>2479</v>
      </c>
      <c r="B872" s="903" t="s">
        <v>250</v>
      </c>
      <c r="C872" s="903" t="s">
        <v>200</v>
      </c>
      <c r="D872" s="903" t="s">
        <v>1413</v>
      </c>
      <c r="E872" s="903" t="s">
        <v>100</v>
      </c>
      <c r="F872" s="903" t="s">
        <v>218</v>
      </c>
      <c r="G872" s="902">
        <v>1375000</v>
      </c>
    </row>
    <row r="873" spans="1:7">
      <c r="A873" s="903" t="s">
        <v>2479</v>
      </c>
      <c r="B873" s="903" t="s">
        <v>250</v>
      </c>
      <c r="C873" s="903" t="s">
        <v>200</v>
      </c>
      <c r="D873" s="903" t="s">
        <v>1413</v>
      </c>
      <c r="E873" s="903" t="s">
        <v>100</v>
      </c>
      <c r="F873" s="903" t="s">
        <v>140</v>
      </c>
      <c r="G873" s="902">
        <v>65609300</v>
      </c>
    </row>
    <row r="874" spans="1:7">
      <c r="A874" s="903" t="s">
        <v>2479</v>
      </c>
      <c r="B874" s="903" t="s">
        <v>250</v>
      </c>
      <c r="C874" s="903" t="s">
        <v>200</v>
      </c>
      <c r="D874" s="903" t="s">
        <v>1413</v>
      </c>
      <c r="E874" s="1419" t="s">
        <v>103</v>
      </c>
      <c r="F874" s="1420"/>
      <c r="G874" s="902">
        <v>1183866150</v>
      </c>
    </row>
    <row r="875" spans="1:7">
      <c r="A875" s="903" t="s">
        <v>2479</v>
      </c>
      <c r="B875" s="903" t="s">
        <v>250</v>
      </c>
      <c r="C875" s="903" t="s">
        <v>200</v>
      </c>
      <c r="D875" s="903" t="s">
        <v>1413</v>
      </c>
      <c r="E875" s="903" t="s">
        <v>103</v>
      </c>
      <c r="F875" s="903" t="s">
        <v>104</v>
      </c>
      <c r="G875" s="902">
        <v>496329559</v>
      </c>
    </row>
    <row r="876" spans="1:7">
      <c r="A876" s="903" t="s">
        <v>2479</v>
      </c>
      <c r="B876" s="903" t="s">
        <v>250</v>
      </c>
      <c r="C876" s="903" t="s">
        <v>200</v>
      </c>
      <c r="D876" s="903" t="s">
        <v>1413</v>
      </c>
      <c r="E876" s="903" t="s">
        <v>103</v>
      </c>
      <c r="F876" s="903" t="s">
        <v>132</v>
      </c>
      <c r="G876" s="902">
        <v>282253000</v>
      </c>
    </row>
    <row r="877" spans="1:7">
      <c r="A877" s="903" t="s">
        <v>2479</v>
      </c>
      <c r="B877" s="903" t="s">
        <v>250</v>
      </c>
      <c r="C877" s="903" t="s">
        <v>200</v>
      </c>
      <c r="D877" s="903" t="s">
        <v>1413</v>
      </c>
      <c r="E877" s="903" t="s">
        <v>103</v>
      </c>
      <c r="F877" s="903" t="s">
        <v>2</v>
      </c>
      <c r="G877" s="902">
        <v>64360000</v>
      </c>
    </row>
    <row r="878" spans="1:7">
      <c r="A878" s="903" t="s">
        <v>2479</v>
      </c>
      <c r="B878" s="903" t="s">
        <v>250</v>
      </c>
      <c r="C878" s="903" t="s">
        <v>200</v>
      </c>
      <c r="D878" s="903" t="s">
        <v>1413</v>
      </c>
      <c r="E878" s="903" t="s">
        <v>103</v>
      </c>
      <c r="F878" s="903" t="s">
        <v>106</v>
      </c>
      <c r="G878" s="902">
        <v>340923591</v>
      </c>
    </row>
    <row r="879" spans="1:7">
      <c r="A879" s="903" t="s">
        <v>2479</v>
      </c>
      <c r="B879" s="903" t="s">
        <v>250</v>
      </c>
      <c r="C879" s="903" t="s">
        <v>200</v>
      </c>
      <c r="D879" s="903" t="s">
        <v>1413</v>
      </c>
      <c r="E879" s="1419" t="s">
        <v>108</v>
      </c>
      <c r="F879" s="1420"/>
      <c r="G879" s="902">
        <v>1297511252</v>
      </c>
    </row>
    <row r="880" spans="1:7">
      <c r="A880" s="903" t="s">
        <v>2479</v>
      </c>
      <c r="B880" s="903" t="s">
        <v>250</v>
      </c>
      <c r="C880" s="903" t="s">
        <v>200</v>
      </c>
      <c r="D880" s="903" t="s">
        <v>1413</v>
      </c>
      <c r="E880" s="903" t="s">
        <v>108</v>
      </c>
      <c r="F880" s="903" t="s">
        <v>110</v>
      </c>
      <c r="G880" s="902">
        <v>64379512</v>
      </c>
    </row>
    <row r="881" spans="1:7">
      <c r="A881" s="903" t="s">
        <v>2479</v>
      </c>
      <c r="B881" s="903" t="s">
        <v>250</v>
      </c>
      <c r="C881" s="903" t="s">
        <v>200</v>
      </c>
      <c r="D881" s="903" t="s">
        <v>1413</v>
      </c>
      <c r="E881" s="903" t="s">
        <v>108</v>
      </c>
      <c r="F881" s="903" t="s">
        <v>111</v>
      </c>
      <c r="G881" s="902">
        <v>49232888</v>
      </c>
    </row>
    <row r="882" spans="1:7">
      <c r="A882" s="903" t="s">
        <v>2479</v>
      </c>
      <c r="B882" s="903" t="s">
        <v>250</v>
      </c>
      <c r="C882" s="903" t="s">
        <v>200</v>
      </c>
      <c r="D882" s="903" t="s">
        <v>1413</v>
      </c>
      <c r="E882" s="903" t="s">
        <v>108</v>
      </c>
      <c r="F882" s="903" t="s">
        <v>862</v>
      </c>
      <c r="G882" s="902">
        <v>165533094</v>
      </c>
    </row>
    <row r="883" spans="1:7">
      <c r="A883" s="903" t="s">
        <v>2479</v>
      </c>
      <c r="B883" s="903" t="s">
        <v>250</v>
      </c>
      <c r="C883" s="903" t="s">
        <v>200</v>
      </c>
      <c r="D883" s="903" t="s">
        <v>1413</v>
      </c>
      <c r="E883" s="903" t="s">
        <v>108</v>
      </c>
      <c r="F883" s="903" t="s">
        <v>283</v>
      </c>
      <c r="G883" s="902">
        <v>826025000</v>
      </c>
    </row>
    <row r="884" spans="1:7">
      <c r="A884" s="903" t="s">
        <v>2479</v>
      </c>
      <c r="B884" s="903" t="s">
        <v>250</v>
      </c>
      <c r="C884" s="903" t="s">
        <v>200</v>
      </c>
      <c r="D884" s="903" t="s">
        <v>1413</v>
      </c>
      <c r="E884" s="903" t="s">
        <v>108</v>
      </c>
      <c r="F884" s="903" t="s">
        <v>868</v>
      </c>
      <c r="G884" s="902">
        <v>161486135</v>
      </c>
    </row>
    <row r="885" spans="1:7">
      <c r="A885" s="903" t="s">
        <v>2479</v>
      </c>
      <c r="B885" s="903" t="s">
        <v>250</v>
      </c>
      <c r="C885" s="903" t="s">
        <v>200</v>
      </c>
      <c r="D885" s="903" t="s">
        <v>1413</v>
      </c>
      <c r="E885" s="903" t="s">
        <v>108</v>
      </c>
      <c r="F885" s="903" t="s">
        <v>141</v>
      </c>
      <c r="G885" s="902">
        <v>6492023</v>
      </c>
    </row>
    <row r="886" spans="1:7">
      <c r="A886" s="903" t="s">
        <v>2479</v>
      </c>
      <c r="B886" s="903" t="s">
        <v>250</v>
      </c>
      <c r="C886" s="903" t="s">
        <v>200</v>
      </c>
      <c r="D886" s="903" t="s">
        <v>1413</v>
      </c>
      <c r="E886" s="903" t="s">
        <v>108</v>
      </c>
      <c r="F886" s="903" t="s">
        <v>142</v>
      </c>
      <c r="G886" s="902">
        <v>24362600</v>
      </c>
    </row>
    <row r="887" spans="1:7">
      <c r="A887" s="903" t="s">
        <v>2479</v>
      </c>
      <c r="B887" s="903" t="s">
        <v>250</v>
      </c>
      <c r="C887" s="903" t="s">
        <v>200</v>
      </c>
      <c r="D887" s="903" t="s">
        <v>1413</v>
      </c>
      <c r="E887" s="1419" t="s">
        <v>143</v>
      </c>
      <c r="F887" s="1420"/>
      <c r="G887" s="902">
        <v>1389939817</v>
      </c>
    </row>
    <row r="888" spans="1:7">
      <c r="A888" s="903" t="s">
        <v>2479</v>
      </c>
      <c r="B888" s="903" t="s">
        <v>250</v>
      </c>
      <c r="C888" s="903" t="s">
        <v>200</v>
      </c>
      <c r="D888" s="903" t="s">
        <v>1413</v>
      </c>
      <c r="E888" s="903" t="s">
        <v>143</v>
      </c>
      <c r="F888" s="903" t="s">
        <v>145</v>
      </c>
      <c r="G888" s="902">
        <v>119465505</v>
      </c>
    </row>
    <row r="889" spans="1:7">
      <c r="A889" s="903" t="s">
        <v>2479</v>
      </c>
      <c r="B889" s="903" t="s">
        <v>250</v>
      </c>
      <c r="C889" s="903" t="s">
        <v>200</v>
      </c>
      <c r="D889" s="903" t="s">
        <v>1413</v>
      </c>
      <c r="E889" s="903" t="s">
        <v>143</v>
      </c>
      <c r="F889" s="903" t="s">
        <v>482</v>
      </c>
      <c r="G889" s="902">
        <v>208350000</v>
      </c>
    </row>
    <row r="890" spans="1:7">
      <c r="A890" s="903" t="s">
        <v>2479</v>
      </c>
      <c r="B890" s="903" t="s">
        <v>250</v>
      </c>
      <c r="C890" s="903" t="s">
        <v>200</v>
      </c>
      <c r="D890" s="903" t="s">
        <v>1413</v>
      </c>
      <c r="E890" s="903" t="s">
        <v>143</v>
      </c>
      <c r="F890" s="903" t="s">
        <v>847</v>
      </c>
      <c r="G890" s="902">
        <v>77600000</v>
      </c>
    </row>
    <row r="891" spans="1:7">
      <c r="A891" s="903" t="s">
        <v>2479</v>
      </c>
      <c r="B891" s="903" t="s">
        <v>250</v>
      </c>
      <c r="C891" s="903" t="s">
        <v>200</v>
      </c>
      <c r="D891" s="903" t="s">
        <v>1413</v>
      </c>
      <c r="E891" s="903" t="s">
        <v>143</v>
      </c>
      <c r="F891" s="903" t="s">
        <v>484</v>
      </c>
      <c r="G891" s="902">
        <v>316650000</v>
      </c>
    </row>
    <row r="892" spans="1:7">
      <c r="A892" s="903" t="s">
        <v>2479</v>
      </c>
      <c r="B892" s="903" t="s">
        <v>250</v>
      </c>
      <c r="C892" s="903" t="s">
        <v>200</v>
      </c>
      <c r="D892" s="903" t="s">
        <v>1413</v>
      </c>
      <c r="E892" s="903" t="s">
        <v>143</v>
      </c>
      <c r="F892" s="903" t="s">
        <v>485</v>
      </c>
      <c r="G892" s="902">
        <v>232200000</v>
      </c>
    </row>
    <row r="893" spans="1:7">
      <c r="A893" s="903" t="s">
        <v>2479</v>
      </c>
      <c r="B893" s="903" t="s">
        <v>250</v>
      </c>
      <c r="C893" s="903" t="s">
        <v>200</v>
      </c>
      <c r="D893" s="903" t="s">
        <v>1413</v>
      </c>
      <c r="E893" s="903" t="s">
        <v>143</v>
      </c>
      <c r="F893" s="903" t="s">
        <v>845</v>
      </c>
      <c r="G893" s="902">
        <v>4000000</v>
      </c>
    </row>
    <row r="894" spans="1:7">
      <c r="A894" s="903" t="s">
        <v>2479</v>
      </c>
      <c r="B894" s="903" t="s">
        <v>250</v>
      </c>
      <c r="C894" s="903" t="s">
        <v>200</v>
      </c>
      <c r="D894" s="903" t="s">
        <v>1413</v>
      </c>
      <c r="E894" s="903" t="s">
        <v>143</v>
      </c>
      <c r="F894" s="903" t="s">
        <v>387</v>
      </c>
      <c r="G894" s="902">
        <v>12750000</v>
      </c>
    </row>
    <row r="895" spans="1:7">
      <c r="A895" s="903" t="s">
        <v>2479</v>
      </c>
      <c r="B895" s="903" t="s">
        <v>250</v>
      </c>
      <c r="C895" s="903" t="s">
        <v>200</v>
      </c>
      <c r="D895" s="903" t="s">
        <v>1413</v>
      </c>
      <c r="E895" s="903" t="s">
        <v>143</v>
      </c>
      <c r="F895" s="903" t="s">
        <v>487</v>
      </c>
      <c r="G895" s="902">
        <v>183550000</v>
      </c>
    </row>
    <row r="896" spans="1:7">
      <c r="A896" s="903" t="s">
        <v>2479</v>
      </c>
      <c r="B896" s="903" t="s">
        <v>250</v>
      </c>
      <c r="C896" s="903" t="s">
        <v>200</v>
      </c>
      <c r="D896" s="903" t="s">
        <v>1413</v>
      </c>
      <c r="E896" s="903" t="s">
        <v>143</v>
      </c>
      <c r="F896" s="903" t="s">
        <v>489</v>
      </c>
      <c r="G896" s="902">
        <v>235374312</v>
      </c>
    </row>
    <row r="897" spans="1:7">
      <c r="A897" s="903" t="s">
        <v>2479</v>
      </c>
      <c r="B897" s="903" t="s">
        <v>250</v>
      </c>
      <c r="C897" s="903" t="s">
        <v>200</v>
      </c>
      <c r="D897" s="903" t="s">
        <v>1413</v>
      </c>
      <c r="E897" s="1419" t="s">
        <v>113</v>
      </c>
      <c r="F897" s="1420"/>
      <c r="G897" s="902">
        <v>1310270000</v>
      </c>
    </row>
    <row r="898" spans="1:7">
      <c r="A898" s="903" t="s">
        <v>2479</v>
      </c>
      <c r="B898" s="903" t="s">
        <v>250</v>
      </c>
      <c r="C898" s="903" t="s">
        <v>200</v>
      </c>
      <c r="D898" s="903" t="s">
        <v>1413</v>
      </c>
      <c r="E898" s="903" t="s">
        <v>113</v>
      </c>
      <c r="F898" s="903" t="s">
        <v>381</v>
      </c>
      <c r="G898" s="902">
        <v>86060000</v>
      </c>
    </row>
    <row r="899" spans="1:7">
      <c r="A899" s="903" t="s">
        <v>2479</v>
      </c>
      <c r="B899" s="903" t="s">
        <v>250</v>
      </c>
      <c r="C899" s="903" t="s">
        <v>200</v>
      </c>
      <c r="D899" s="903" t="s">
        <v>1413</v>
      </c>
      <c r="E899" s="903" t="s">
        <v>113</v>
      </c>
      <c r="F899" s="903" t="s">
        <v>490</v>
      </c>
      <c r="G899" s="902">
        <v>198370000</v>
      </c>
    </row>
    <row r="900" spans="1:7">
      <c r="A900" s="903" t="s">
        <v>2479</v>
      </c>
      <c r="B900" s="903" t="s">
        <v>250</v>
      </c>
      <c r="C900" s="903" t="s">
        <v>200</v>
      </c>
      <c r="D900" s="903" t="s">
        <v>1413</v>
      </c>
      <c r="E900" s="903" t="s">
        <v>113</v>
      </c>
      <c r="F900" s="903" t="s">
        <v>115</v>
      </c>
      <c r="G900" s="902">
        <v>177740000</v>
      </c>
    </row>
    <row r="901" spans="1:7">
      <c r="A901" s="903" t="s">
        <v>2479</v>
      </c>
      <c r="B901" s="903" t="s">
        <v>250</v>
      </c>
      <c r="C901" s="903" t="s">
        <v>200</v>
      </c>
      <c r="D901" s="903" t="s">
        <v>1413</v>
      </c>
      <c r="E901" s="903" t="s">
        <v>113</v>
      </c>
      <c r="F901" s="903" t="s">
        <v>117</v>
      </c>
      <c r="G901" s="902">
        <v>848100000</v>
      </c>
    </row>
    <row r="902" spans="1:7">
      <c r="A902" s="903" t="s">
        <v>2479</v>
      </c>
      <c r="B902" s="903" t="s">
        <v>250</v>
      </c>
      <c r="C902" s="903" t="s">
        <v>200</v>
      </c>
      <c r="D902" s="903" t="s">
        <v>1413</v>
      </c>
      <c r="E902" s="1419" t="s">
        <v>492</v>
      </c>
      <c r="F902" s="1420"/>
      <c r="G902" s="902">
        <v>904492425</v>
      </c>
    </row>
    <row r="903" spans="1:7">
      <c r="A903" s="903" t="s">
        <v>2479</v>
      </c>
      <c r="B903" s="903" t="s">
        <v>250</v>
      </c>
      <c r="C903" s="903" t="s">
        <v>200</v>
      </c>
      <c r="D903" s="903" t="s">
        <v>1413</v>
      </c>
      <c r="E903" s="903" t="s">
        <v>492</v>
      </c>
      <c r="F903" s="903" t="s">
        <v>494</v>
      </c>
      <c r="G903" s="902">
        <v>241856000</v>
      </c>
    </row>
    <row r="904" spans="1:7">
      <c r="A904" s="903" t="s">
        <v>2479</v>
      </c>
      <c r="B904" s="903" t="s">
        <v>250</v>
      </c>
      <c r="C904" s="903" t="s">
        <v>200</v>
      </c>
      <c r="D904" s="903" t="s">
        <v>1413</v>
      </c>
      <c r="E904" s="903" t="s">
        <v>492</v>
      </c>
      <c r="F904" s="903" t="s">
        <v>849</v>
      </c>
      <c r="G904" s="902">
        <v>65696306</v>
      </c>
    </row>
    <row r="905" spans="1:7">
      <c r="A905" s="903" t="s">
        <v>2479</v>
      </c>
      <c r="B905" s="903" t="s">
        <v>250</v>
      </c>
      <c r="C905" s="903" t="s">
        <v>200</v>
      </c>
      <c r="D905" s="903" t="s">
        <v>1413</v>
      </c>
      <c r="E905" s="903" t="s">
        <v>492</v>
      </c>
      <c r="F905" s="903" t="s">
        <v>219</v>
      </c>
      <c r="G905" s="902">
        <v>551190119</v>
      </c>
    </row>
    <row r="906" spans="1:7">
      <c r="A906" s="903" t="s">
        <v>2479</v>
      </c>
      <c r="B906" s="903" t="s">
        <v>250</v>
      </c>
      <c r="C906" s="903" t="s">
        <v>200</v>
      </c>
      <c r="D906" s="903" t="s">
        <v>1413</v>
      </c>
      <c r="E906" s="903" t="s">
        <v>492</v>
      </c>
      <c r="F906" s="903" t="s">
        <v>186</v>
      </c>
      <c r="G906" s="902">
        <v>7750000</v>
      </c>
    </row>
    <row r="907" spans="1:7">
      <c r="A907" s="903" t="s">
        <v>2479</v>
      </c>
      <c r="B907" s="903" t="s">
        <v>250</v>
      </c>
      <c r="C907" s="903" t="s">
        <v>200</v>
      </c>
      <c r="D907" s="903" t="s">
        <v>1413</v>
      </c>
      <c r="E907" s="903" t="s">
        <v>492</v>
      </c>
      <c r="F907" s="903" t="s">
        <v>496</v>
      </c>
      <c r="G907" s="902">
        <v>38000000</v>
      </c>
    </row>
    <row r="908" spans="1:7">
      <c r="A908" s="903" t="s">
        <v>2479</v>
      </c>
      <c r="B908" s="903" t="s">
        <v>250</v>
      </c>
      <c r="C908" s="903" t="s">
        <v>200</v>
      </c>
      <c r="D908" s="903" t="s">
        <v>1413</v>
      </c>
      <c r="E908" s="1419" t="s">
        <v>498</v>
      </c>
      <c r="F908" s="1420"/>
      <c r="G908" s="902">
        <v>7171120977</v>
      </c>
    </row>
    <row r="909" spans="1:7">
      <c r="A909" s="903" t="s">
        <v>2479</v>
      </c>
      <c r="B909" s="903" t="s">
        <v>250</v>
      </c>
      <c r="C909" s="903" t="s">
        <v>200</v>
      </c>
      <c r="D909" s="903" t="s">
        <v>1413</v>
      </c>
      <c r="E909" s="903" t="s">
        <v>498</v>
      </c>
      <c r="F909" s="903" t="s">
        <v>758</v>
      </c>
      <c r="G909" s="902">
        <v>498115000</v>
      </c>
    </row>
    <row r="910" spans="1:7">
      <c r="A910" s="903" t="s">
        <v>2479</v>
      </c>
      <c r="B910" s="903" t="s">
        <v>250</v>
      </c>
      <c r="C910" s="903" t="s">
        <v>200</v>
      </c>
      <c r="D910" s="903" t="s">
        <v>1413</v>
      </c>
      <c r="E910" s="903" t="s">
        <v>498</v>
      </c>
      <c r="F910" s="903" t="s">
        <v>178</v>
      </c>
      <c r="G910" s="902">
        <v>250596000</v>
      </c>
    </row>
    <row r="911" spans="1:7">
      <c r="A911" s="903" t="s">
        <v>2479</v>
      </c>
      <c r="B911" s="903" t="s">
        <v>250</v>
      </c>
      <c r="C911" s="903" t="s">
        <v>200</v>
      </c>
      <c r="D911" s="903" t="s">
        <v>1413</v>
      </c>
      <c r="E911" s="903" t="s">
        <v>498</v>
      </c>
      <c r="F911" s="903" t="s">
        <v>284</v>
      </c>
      <c r="G911" s="902">
        <v>26792000</v>
      </c>
    </row>
    <row r="912" spans="1:7">
      <c r="A912" s="903" t="s">
        <v>2479</v>
      </c>
      <c r="B912" s="903" t="s">
        <v>250</v>
      </c>
      <c r="C912" s="903" t="s">
        <v>200</v>
      </c>
      <c r="D912" s="903" t="s">
        <v>1413</v>
      </c>
      <c r="E912" s="903" t="s">
        <v>498</v>
      </c>
      <c r="F912" s="903" t="s">
        <v>3</v>
      </c>
      <c r="G912" s="902">
        <v>2597141633</v>
      </c>
    </row>
    <row r="913" spans="1:7">
      <c r="A913" s="903" t="s">
        <v>2479</v>
      </c>
      <c r="B913" s="903" t="s">
        <v>250</v>
      </c>
      <c r="C913" s="903" t="s">
        <v>200</v>
      </c>
      <c r="D913" s="903" t="s">
        <v>1413</v>
      </c>
      <c r="E913" s="903" t="s">
        <v>498</v>
      </c>
      <c r="F913" s="903" t="s">
        <v>370</v>
      </c>
      <c r="G913" s="902">
        <v>196793812</v>
      </c>
    </row>
    <row r="914" spans="1:7">
      <c r="A914" s="903" t="s">
        <v>2479</v>
      </c>
      <c r="B914" s="903" t="s">
        <v>250</v>
      </c>
      <c r="C914" s="903" t="s">
        <v>200</v>
      </c>
      <c r="D914" s="903" t="s">
        <v>1413</v>
      </c>
      <c r="E914" s="903" t="s">
        <v>498</v>
      </c>
      <c r="F914" s="903" t="s">
        <v>500</v>
      </c>
      <c r="G914" s="902">
        <v>114618300</v>
      </c>
    </row>
    <row r="915" spans="1:7">
      <c r="A915" s="903" t="s">
        <v>2479</v>
      </c>
      <c r="B915" s="903" t="s">
        <v>250</v>
      </c>
      <c r="C915" s="903" t="s">
        <v>200</v>
      </c>
      <c r="D915" s="903" t="s">
        <v>1413</v>
      </c>
      <c r="E915" s="903" t="s">
        <v>498</v>
      </c>
      <c r="F915" s="903" t="s">
        <v>4</v>
      </c>
      <c r="G915" s="902">
        <v>104619500</v>
      </c>
    </row>
    <row r="916" spans="1:7">
      <c r="A916" s="903" t="s">
        <v>2479</v>
      </c>
      <c r="B916" s="903" t="s">
        <v>250</v>
      </c>
      <c r="C916" s="903" t="s">
        <v>200</v>
      </c>
      <c r="D916" s="903" t="s">
        <v>1413</v>
      </c>
      <c r="E916" s="903" t="s">
        <v>498</v>
      </c>
      <c r="F916" s="903" t="s">
        <v>501</v>
      </c>
      <c r="G916" s="902">
        <v>3382444732</v>
      </c>
    </row>
    <row r="917" spans="1:7">
      <c r="A917" s="903" t="s">
        <v>2479</v>
      </c>
      <c r="B917" s="903" t="s">
        <v>250</v>
      </c>
      <c r="C917" s="903" t="s">
        <v>200</v>
      </c>
      <c r="D917" s="903" t="s">
        <v>1413</v>
      </c>
      <c r="E917" s="1419" t="s">
        <v>1429</v>
      </c>
      <c r="F917" s="1420"/>
      <c r="G917" s="902">
        <v>1135731500</v>
      </c>
    </row>
    <row r="918" spans="1:7">
      <c r="A918" s="903" t="s">
        <v>2479</v>
      </c>
      <c r="B918" s="903" t="s">
        <v>250</v>
      </c>
      <c r="C918" s="903" t="s">
        <v>200</v>
      </c>
      <c r="D918" s="903" t="s">
        <v>1413</v>
      </c>
      <c r="E918" s="903" t="s">
        <v>1429</v>
      </c>
      <c r="F918" s="903" t="s">
        <v>1483</v>
      </c>
      <c r="G918" s="902">
        <v>162200000</v>
      </c>
    </row>
    <row r="919" spans="1:7">
      <c r="A919" s="903" t="s">
        <v>2479</v>
      </c>
      <c r="B919" s="903" t="s">
        <v>250</v>
      </c>
      <c r="C919" s="903" t="s">
        <v>200</v>
      </c>
      <c r="D919" s="903" t="s">
        <v>1413</v>
      </c>
      <c r="E919" s="903" t="s">
        <v>1429</v>
      </c>
      <c r="F919" s="903" t="s">
        <v>1451</v>
      </c>
      <c r="G919" s="902">
        <v>423700000</v>
      </c>
    </row>
    <row r="920" spans="1:7">
      <c r="A920" s="903" t="s">
        <v>2479</v>
      </c>
      <c r="B920" s="903" t="s">
        <v>250</v>
      </c>
      <c r="C920" s="903" t="s">
        <v>200</v>
      </c>
      <c r="D920" s="903" t="s">
        <v>1413</v>
      </c>
      <c r="E920" s="903" t="s">
        <v>1429</v>
      </c>
      <c r="F920" s="903" t="s">
        <v>1431</v>
      </c>
      <c r="G920" s="902">
        <v>246234500</v>
      </c>
    </row>
    <row r="921" spans="1:7">
      <c r="A921" s="903" t="s">
        <v>2479</v>
      </c>
      <c r="B921" s="903" t="s">
        <v>250</v>
      </c>
      <c r="C921" s="903" t="s">
        <v>200</v>
      </c>
      <c r="D921" s="903" t="s">
        <v>1413</v>
      </c>
      <c r="E921" s="903" t="s">
        <v>1429</v>
      </c>
      <c r="F921" s="903" t="s">
        <v>1457</v>
      </c>
      <c r="G921" s="902">
        <v>303597000</v>
      </c>
    </row>
    <row r="922" spans="1:7">
      <c r="A922" s="903" t="s">
        <v>2479</v>
      </c>
      <c r="B922" s="903" t="s">
        <v>250</v>
      </c>
      <c r="C922" s="903" t="s">
        <v>200</v>
      </c>
      <c r="D922" s="903" t="s">
        <v>1413</v>
      </c>
      <c r="E922" s="1419" t="s">
        <v>118</v>
      </c>
      <c r="F922" s="1420"/>
      <c r="G922" s="902">
        <v>12538755440</v>
      </c>
    </row>
    <row r="923" spans="1:7">
      <c r="A923" s="903" t="s">
        <v>2479</v>
      </c>
      <c r="B923" s="903" t="s">
        <v>250</v>
      </c>
      <c r="C923" s="903" t="s">
        <v>200</v>
      </c>
      <c r="D923" s="903" t="s">
        <v>1413</v>
      </c>
      <c r="E923" s="903" t="s">
        <v>118</v>
      </c>
      <c r="F923" s="903" t="s">
        <v>523</v>
      </c>
      <c r="G923" s="902">
        <v>4668264500</v>
      </c>
    </row>
    <row r="924" spans="1:7">
      <c r="A924" s="903" t="s">
        <v>2479</v>
      </c>
      <c r="B924" s="903" t="s">
        <v>250</v>
      </c>
      <c r="C924" s="903" t="s">
        <v>200</v>
      </c>
      <c r="D924" s="903" t="s">
        <v>1413</v>
      </c>
      <c r="E924" s="903" t="s">
        <v>118</v>
      </c>
      <c r="F924" s="903" t="s">
        <v>5</v>
      </c>
      <c r="G924" s="902">
        <v>533792000</v>
      </c>
    </row>
    <row r="925" spans="1:7">
      <c r="A925" s="903" t="s">
        <v>2479</v>
      </c>
      <c r="B925" s="903" t="s">
        <v>250</v>
      </c>
      <c r="C925" s="903" t="s">
        <v>200</v>
      </c>
      <c r="D925" s="903" t="s">
        <v>1413</v>
      </c>
      <c r="E925" s="903" t="s">
        <v>118</v>
      </c>
      <c r="F925" s="903" t="s">
        <v>11</v>
      </c>
      <c r="G925" s="902">
        <v>3871180000</v>
      </c>
    </row>
    <row r="926" spans="1:7">
      <c r="A926" s="903" t="s">
        <v>2479</v>
      </c>
      <c r="B926" s="903" t="s">
        <v>250</v>
      </c>
      <c r="C926" s="903" t="s">
        <v>200</v>
      </c>
      <c r="D926" s="903" t="s">
        <v>1413</v>
      </c>
      <c r="E926" s="903" t="s">
        <v>118</v>
      </c>
      <c r="F926" s="903" t="s">
        <v>120</v>
      </c>
      <c r="G926" s="902">
        <v>3465518940</v>
      </c>
    </row>
    <row r="927" spans="1:7">
      <c r="A927" s="903" t="s">
        <v>2479</v>
      </c>
      <c r="B927" s="903" t="s">
        <v>250</v>
      </c>
      <c r="C927" s="903" t="s">
        <v>200</v>
      </c>
      <c r="D927" s="903" t="s">
        <v>1413</v>
      </c>
      <c r="E927" s="1419" t="s">
        <v>1434</v>
      </c>
      <c r="F927" s="1420"/>
      <c r="G927" s="902">
        <v>43379600</v>
      </c>
    </row>
    <row r="928" spans="1:7">
      <c r="A928" s="903" t="s">
        <v>2479</v>
      </c>
      <c r="B928" s="903" t="s">
        <v>250</v>
      </c>
      <c r="C928" s="903" t="s">
        <v>200</v>
      </c>
      <c r="D928" s="903" t="s">
        <v>1413</v>
      </c>
      <c r="E928" s="903" t="s">
        <v>1434</v>
      </c>
      <c r="F928" s="903" t="s">
        <v>1436</v>
      </c>
      <c r="G928" s="902">
        <v>42279600</v>
      </c>
    </row>
    <row r="929" spans="1:7">
      <c r="A929" s="903" t="s">
        <v>2479</v>
      </c>
      <c r="B929" s="903" t="s">
        <v>250</v>
      </c>
      <c r="C929" s="903" t="s">
        <v>200</v>
      </c>
      <c r="D929" s="903" t="s">
        <v>1413</v>
      </c>
      <c r="E929" s="903" t="s">
        <v>1434</v>
      </c>
      <c r="F929" s="903" t="s">
        <v>1484</v>
      </c>
      <c r="G929" s="902">
        <v>1100000</v>
      </c>
    </row>
    <row r="930" spans="1:7">
      <c r="A930" s="903" t="s">
        <v>2479</v>
      </c>
      <c r="B930" s="903" t="s">
        <v>250</v>
      </c>
      <c r="C930" s="903" t="s">
        <v>200</v>
      </c>
      <c r="D930" s="903" t="s">
        <v>1413</v>
      </c>
      <c r="E930" s="1419" t="s">
        <v>122</v>
      </c>
      <c r="F930" s="1420"/>
      <c r="G930" s="902">
        <v>7423948722</v>
      </c>
    </row>
    <row r="931" spans="1:7">
      <c r="A931" s="903" t="s">
        <v>2479</v>
      </c>
      <c r="B931" s="903" t="s">
        <v>250</v>
      </c>
      <c r="C931" s="903" t="s">
        <v>200</v>
      </c>
      <c r="D931" s="903" t="s">
        <v>1413</v>
      </c>
      <c r="E931" s="903" t="s">
        <v>122</v>
      </c>
      <c r="F931" s="903" t="s">
        <v>765</v>
      </c>
      <c r="G931" s="902">
        <v>257370000</v>
      </c>
    </row>
    <row r="932" spans="1:7">
      <c r="A932" s="903" t="s">
        <v>2479</v>
      </c>
      <c r="B932" s="903" t="s">
        <v>250</v>
      </c>
      <c r="C932" s="903" t="s">
        <v>200</v>
      </c>
      <c r="D932" s="903" t="s">
        <v>1413</v>
      </c>
      <c r="E932" s="903" t="s">
        <v>122</v>
      </c>
      <c r="F932" s="903" t="s">
        <v>6</v>
      </c>
      <c r="G932" s="902">
        <v>112912920</v>
      </c>
    </row>
    <row r="933" spans="1:7">
      <c r="A933" s="903" t="s">
        <v>2479</v>
      </c>
      <c r="B933" s="903" t="s">
        <v>250</v>
      </c>
      <c r="C933" s="903" t="s">
        <v>200</v>
      </c>
      <c r="D933" s="903" t="s">
        <v>1413</v>
      </c>
      <c r="E933" s="903" t="s">
        <v>122</v>
      </c>
      <c r="F933" s="903" t="s">
        <v>12</v>
      </c>
      <c r="G933" s="902">
        <v>12984300</v>
      </c>
    </row>
    <row r="934" spans="1:7">
      <c r="A934" s="903" t="s">
        <v>2479</v>
      </c>
      <c r="B934" s="903" t="s">
        <v>250</v>
      </c>
      <c r="C934" s="903" t="s">
        <v>200</v>
      </c>
      <c r="D934" s="903" t="s">
        <v>1413</v>
      </c>
      <c r="E934" s="903" t="s">
        <v>122</v>
      </c>
      <c r="F934" s="903" t="s">
        <v>124</v>
      </c>
      <c r="G934" s="902">
        <v>1262296487</v>
      </c>
    </row>
    <row r="935" spans="1:7">
      <c r="A935" s="903" t="s">
        <v>2479</v>
      </c>
      <c r="B935" s="903" t="s">
        <v>250</v>
      </c>
      <c r="C935" s="903" t="s">
        <v>200</v>
      </c>
      <c r="D935" s="903" t="s">
        <v>1413</v>
      </c>
      <c r="E935" s="903" t="s">
        <v>122</v>
      </c>
      <c r="F935" s="903" t="s">
        <v>126</v>
      </c>
      <c r="G935" s="902">
        <v>5778385015</v>
      </c>
    </row>
    <row r="936" spans="1:7">
      <c r="A936" s="903" t="s">
        <v>2479</v>
      </c>
      <c r="B936" s="903" t="s">
        <v>250</v>
      </c>
      <c r="C936" s="903" t="s">
        <v>200</v>
      </c>
      <c r="D936" s="903" t="s">
        <v>1413</v>
      </c>
      <c r="E936" s="1419" t="s">
        <v>371</v>
      </c>
      <c r="F936" s="1420"/>
      <c r="G936" s="902">
        <v>156450000</v>
      </c>
    </row>
    <row r="937" spans="1:7">
      <c r="A937" s="903" t="s">
        <v>2479</v>
      </c>
      <c r="B937" s="903" t="s">
        <v>250</v>
      </c>
      <c r="C937" s="903" t="s">
        <v>200</v>
      </c>
      <c r="D937" s="903" t="s">
        <v>1413</v>
      </c>
      <c r="E937" s="903" t="s">
        <v>371</v>
      </c>
      <c r="F937" s="903" t="s">
        <v>372</v>
      </c>
      <c r="G937" s="902">
        <v>156450000</v>
      </c>
    </row>
    <row r="938" spans="1:7">
      <c r="A938" s="903" t="s">
        <v>2479</v>
      </c>
      <c r="B938" s="903" t="s">
        <v>250</v>
      </c>
      <c r="C938" s="903" t="s">
        <v>200</v>
      </c>
      <c r="D938" s="903" t="s">
        <v>1413</v>
      </c>
      <c r="E938" s="1419" t="s">
        <v>360</v>
      </c>
      <c r="F938" s="1420"/>
      <c r="G938" s="902">
        <v>38915000</v>
      </c>
    </row>
    <row r="939" spans="1:7">
      <c r="A939" s="903" t="s">
        <v>2479</v>
      </c>
      <c r="B939" s="903" t="s">
        <v>250</v>
      </c>
      <c r="C939" s="903" t="s">
        <v>200</v>
      </c>
      <c r="D939" s="903" t="s">
        <v>1413</v>
      </c>
      <c r="E939" s="903" t="s">
        <v>360</v>
      </c>
      <c r="F939" s="903" t="s">
        <v>1440</v>
      </c>
      <c r="G939" s="902">
        <v>38915000</v>
      </c>
    </row>
    <row r="940" spans="1:7">
      <c r="A940" s="903" t="s">
        <v>2479</v>
      </c>
      <c r="B940" s="903" t="s">
        <v>250</v>
      </c>
      <c r="C940" s="903" t="s">
        <v>200</v>
      </c>
      <c r="D940" s="903" t="s">
        <v>1413</v>
      </c>
      <c r="E940" s="1419" t="s">
        <v>312</v>
      </c>
      <c r="F940" s="1420"/>
      <c r="G940" s="902">
        <v>1121935000</v>
      </c>
    </row>
    <row r="941" spans="1:7">
      <c r="A941" s="903" t="s">
        <v>2479</v>
      </c>
      <c r="B941" s="903" t="s">
        <v>250</v>
      </c>
      <c r="C941" s="903" t="s">
        <v>200</v>
      </c>
      <c r="D941" s="903" t="s">
        <v>1413</v>
      </c>
      <c r="E941" s="903" t="s">
        <v>312</v>
      </c>
      <c r="F941" s="903" t="s">
        <v>361</v>
      </c>
      <c r="G941" s="902">
        <v>1121935000</v>
      </c>
    </row>
    <row r="942" spans="1:7">
      <c r="A942" s="903" t="s">
        <v>2479</v>
      </c>
      <c r="B942" s="903" t="s">
        <v>250</v>
      </c>
      <c r="C942" s="903" t="s">
        <v>200</v>
      </c>
      <c r="D942" s="903" t="s">
        <v>1413</v>
      </c>
      <c r="E942" s="1419" t="s">
        <v>376</v>
      </c>
      <c r="F942" s="1420"/>
      <c r="G942" s="902">
        <v>636000000</v>
      </c>
    </row>
    <row r="943" spans="1:7">
      <c r="A943" s="903" t="s">
        <v>2479</v>
      </c>
      <c r="B943" s="903" t="s">
        <v>250</v>
      </c>
      <c r="C943" s="903" t="s">
        <v>200</v>
      </c>
      <c r="D943" s="903" t="s">
        <v>1413</v>
      </c>
      <c r="E943" s="903" t="s">
        <v>376</v>
      </c>
      <c r="F943" s="903" t="s">
        <v>227</v>
      </c>
      <c r="G943" s="902">
        <v>636000000</v>
      </c>
    </row>
    <row r="944" spans="1:7">
      <c r="A944" s="903" t="s">
        <v>2479</v>
      </c>
      <c r="B944" s="1419" t="s">
        <v>934</v>
      </c>
      <c r="C944" s="1420"/>
      <c r="D944" s="1420"/>
      <c r="E944" s="1420"/>
      <c r="F944" s="1420"/>
      <c r="G944" s="902">
        <v>190571903494</v>
      </c>
    </row>
    <row r="945" spans="1:7">
      <c r="A945" s="903" t="s">
        <v>2479</v>
      </c>
      <c r="B945" s="903" t="s">
        <v>934</v>
      </c>
      <c r="C945" s="1419" t="s">
        <v>170</v>
      </c>
      <c r="D945" s="1420"/>
      <c r="E945" s="1420"/>
      <c r="F945" s="1420"/>
      <c r="G945" s="902">
        <v>174532256687</v>
      </c>
    </row>
    <row r="946" spans="1:7">
      <c r="A946" s="903" t="s">
        <v>2479</v>
      </c>
      <c r="B946" s="903" t="s">
        <v>934</v>
      </c>
      <c r="C946" s="903" t="s">
        <v>170</v>
      </c>
      <c r="D946" s="1419" t="s">
        <v>1459</v>
      </c>
      <c r="E946" s="1420"/>
      <c r="F946" s="1420"/>
      <c r="G946" s="902">
        <v>171981354688</v>
      </c>
    </row>
    <row r="947" spans="1:7">
      <c r="A947" s="903" t="s">
        <v>2479</v>
      </c>
      <c r="B947" s="903" t="s">
        <v>934</v>
      </c>
      <c r="C947" s="903" t="s">
        <v>170</v>
      </c>
      <c r="D947" s="903" t="s">
        <v>1459</v>
      </c>
      <c r="E947" s="1419" t="s">
        <v>87</v>
      </c>
      <c r="F947" s="1420"/>
      <c r="G947" s="902">
        <v>138525303</v>
      </c>
    </row>
    <row r="948" spans="1:7">
      <c r="A948" s="903" t="s">
        <v>2479</v>
      </c>
      <c r="B948" s="903" t="s">
        <v>934</v>
      </c>
      <c r="C948" s="903" t="s">
        <v>170</v>
      </c>
      <c r="D948" s="903" t="s">
        <v>1459</v>
      </c>
      <c r="E948" s="903" t="s">
        <v>87</v>
      </c>
      <c r="F948" s="903" t="s">
        <v>89</v>
      </c>
      <c r="G948" s="902">
        <v>138525303</v>
      </c>
    </row>
    <row r="949" spans="1:7">
      <c r="A949" s="903" t="s">
        <v>2479</v>
      </c>
      <c r="B949" s="903" t="s">
        <v>934</v>
      </c>
      <c r="C949" s="903" t="s">
        <v>170</v>
      </c>
      <c r="D949" s="903" t="s">
        <v>1459</v>
      </c>
      <c r="E949" s="1419" t="s">
        <v>90</v>
      </c>
      <c r="F949" s="1420"/>
      <c r="G949" s="902">
        <v>298053480</v>
      </c>
    </row>
    <row r="950" spans="1:7">
      <c r="A950" s="903" t="s">
        <v>2479</v>
      </c>
      <c r="B950" s="903" t="s">
        <v>934</v>
      </c>
      <c r="C950" s="903" t="s">
        <v>170</v>
      </c>
      <c r="D950" s="903" t="s">
        <v>1459</v>
      </c>
      <c r="E950" s="903" t="s">
        <v>90</v>
      </c>
      <c r="F950" s="903" t="s">
        <v>135</v>
      </c>
      <c r="G950" s="902">
        <v>2235000</v>
      </c>
    </row>
    <row r="951" spans="1:7">
      <c r="A951" s="903" t="s">
        <v>2479</v>
      </c>
      <c r="B951" s="903" t="s">
        <v>934</v>
      </c>
      <c r="C951" s="903" t="s">
        <v>170</v>
      </c>
      <c r="D951" s="903" t="s">
        <v>1459</v>
      </c>
      <c r="E951" s="903" t="s">
        <v>90</v>
      </c>
      <c r="F951" s="903" t="s">
        <v>763</v>
      </c>
      <c r="G951" s="902">
        <v>16068000</v>
      </c>
    </row>
    <row r="952" spans="1:7">
      <c r="A952" s="903" t="s">
        <v>2479</v>
      </c>
      <c r="B952" s="903" t="s">
        <v>934</v>
      </c>
      <c r="C952" s="903" t="s">
        <v>170</v>
      </c>
      <c r="D952" s="903" t="s">
        <v>1459</v>
      </c>
      <c r="E952" s="903" t="s">
        <v>90</v>
      </c>
      <c r="F952" s="903" t="s">
        <v>92</v>
      </c>
      <c r="G952" s="902">
        <v>894000</v>
      </c>
    </row>
    <row r="953" spans="1:7">
      <c r="A953" s="903" t="s">
        <v>2479</v>
      </c>
      <c r="B953" s="903" t="s">
        <v>934</v>
      </c>
      <c r="C953" s="903" t="s">
        <v>170</v>
      </c>
      <c r="D953" s="903" t="s">
        <v>1459</v>
      </c>
      <c r="E953" s="903" t="s">
        <v>90</v>
      </c>
      <c r="F953" s="903" t="s">
        <v>137</v>
      </c>
      <c r="G953" s="902">
        <v>278856480</v>
      </c>
    </row>
    <row r="954" spans="1:7">
      <c r="A954" s="903" t="s">
        <v>2479</v>
      </c>
      <c r="B954" s="903" t="s">
        <v>934</v>
      </c>
      <c r="C954" s="903" t="s">
        <v>170</v>
      </c>
      <c r="D954" s="903" t="s">
        <v>1459</v>
      </c>
      <c r="E954" s="1419" t="s">
        <v>93</v>
      </c>
      <c r="F954" s="1420"/>
      <c r="G954" s="902">
        <v>153600000</v>
      </c>
    </row>
    <row r="955" spans="1:7">
      <c r="A955" s="903" t="s">
        <v>2479</v>
      </c>
      <c r="B955" s="903" t="s">
        <v>934</v>
      </c>
      <c r="C955" s="903" t="s">
        <v>170</v>
      </c>
      <c r="D955" s="903" t="s">
        <v>1459</v>
      </c>
      <c r="E955" s="903" t="s">
        <v>93</v>
      </c>
      <c r="F955" s="903" t="s">
        <v>391</v>
      </c>
      <c r="G955" s="902">
        <v>153600000</v>
      </c>
    </row>
    <row r="956" spans="1:7">
      <c r="A956" s="903" t="s">
        <v>2479</v>
      </c>
      <c r="B956" s="903" t="s">
        <v>934</v>
      </c>
      <c r="C956" s="903" t="s">
        <v>170</v>
      </c>
      <c r="D956" s="903" t="s">
        <v>1459</v>
      </c>
      <c r="E956" s="1419" t="s">
        <v>94</v>
      </c>
      <c r="F956" s="1420"/>
      <c r="G956" s="902">
        <v>32553486</v>
      </c>
    </row>
    <row r="957" spans="1:7">
      <c r="A957" s="903" t="s">
        <v>2479</v>
      </c>
      <c r="B957" s="903" t="s">
        <v>934</v>
      </c>
      <c r="C957" s="903" t="s">
        <v>170</v>
      </c>
      <c r="D957" s="903" t="s">
        <v>1459</v>
      </c>
      <c r="E957" s="903" t="s">
        <v>94</v>
      </c>
      <c r="F957" s="903" t="s">
        <v>95</v>
      </c>
      <c r="G957" s="902">
        <v>24241926</v>
      </c>
    </row>
    <row r="958" spans="1:7">
      <c r="A958" s="903" t="s">
        <v>2479</v>
      </c>
      <c r="B958" s="903" t="s">
        <v>934</v>
      </c>
      <c r="C958" s="903" t="s">
        <v>170</v>
      </c>
      <c r="D958" s="903" t="s">
        <v>1459</v>
      </c>
      <c r="E958" s="903" t="s">
        <v>94</v>
      </c>
      <c r="F958" s="903" t="s">
        <v>96</v>
      </c>
      <c r="G958" s="902">
        <v>4155765</v>
      </c>
    </row>
    <row r="959" spans="1:7">
      <c r="A959" s="903" t="s">
        <v>2479</v>
      </c>
      <c r="B959" s="903" t="s">
        <v>934</v>
      </c>
      <c r="C959" s="903" t="s">
        <v>170</v>
      </c>
      <c r="D959" s="903" t="s">
        <v>1459</v>
      </c>
      <c r="E959" s="903" t="s">
        <v>94</v>
      </c>
      <c r="F959" s="903" t="s">
        <v>97</v>
      </c>
      <c r="G959" s="902">
        <v>2770542</v>
      </c>
    </row>
    <row r="960" spans="1:7">
      <c r="A960" s="903" t="s">
        <v>2479</v>
      </c>
      <c r="B960" s="903" t="s">
        <v>934</v>
      </c>
      <c r="C960" s="903" t="s">
        <v>170</v>
      </c>
      <c r="D960" s="903" t="s">
        <v>1459</v>
      </c>
      <c r="E960" s="903" t="s">
        <v>94</v>
      </c>
      <c r="F960" s="903" t="s">
        <v>0</v>
      </c>
      <c r="G960" s="902">
        <v>1385253</v>
      </c>
    </row>
    <row r="961" spans="1:7">
      <c r="A961" s="903" t="s">
        <v>2479</v>
      </c>
      <c r="B961" s="903" t="s">
        <v>934</v>
      </c>
      <c r="C961" s="903" t="s">
        <v>170</v>
      </c>
      <c r="D961" s="903" t="s">
        <v>1459</v>
      </c>
      <c r="E961" s="1419" t="s">
        <v>100</v>
      </c>
      <c r="F961" s="1420"/>
      <c r="G961" s="902">
        <v>62467797</v>
      </c>
    </row>
    <row r="962" spans="1:7">
      <c r="A962" s="903" t="s">
        <v>2479</v>
      </c>
      <c r="B962" s="903" t="s">
        <v>934</v>
      </c>
      <c r="C962" s="903" t="s">
        <v>170</v>
      </c>
      <c r="D962" s="903" t="s">
        <v>1459</v>
      </c>
      <c r="E962" s="903" t="s">
        <v>100</v>
      </c>
      <c r="F962" s="903" t="s">
        <v>138</v>
      </c>
      <c r="G962" s="902">
        <v>42593008</v>
      </c>
    </row>
    <row r="963" spans="1:7">
      <c r="A963" s="903" t="s">
        <v>2479</v>
      </c>
      <c r="B963" s="903" t="s">
        <v>934</v>
      </c>
      <c r="C963" s="903" t="s">
        <v>170</v>
      </c>
      <c r="D963" s="903" t="s">
        <v>1459</v>
      </c>
      <c r="E963" s="903" t="s">
        <v>100</v>
      </c>
      <c r="F963" s="903" t="s">
        <v>102</v>
      </c>
      <c r="G963" s="902">
        <v>2566079</v>
      </c>
    </row>
    <row r="964" spans="1:7">
      <c r="A964" s="903" t="s">
        <v>2479</v>
      </c>
      <c r="B964" s="903" t="s">
        <v>934</v>
      </c>
      <c r="C964" s="903" t="s">
        <v>170</v>
      </c>
      <c r="D964" s="903" t="s">
        <v>1459</v>
      </c>
      <c r="E964" s="903" t="s">
        <v>100</v>
      </c>
      <c r="F964" s="903" t="s">
        <v>139</v>
      </c>
      <c r="G964" s="902">
        <v>16928710</v>
      </c>
    </row>
    <row r="965" spans="1:7">
      <c r="A965" s="903" t="s">
        <v>2479</v>
      </c>
      <c r="B965" s="903" t="s">
        <v>934</v>
      </c>
      <c r="C965" s="903" t="s">
        <v>170</v>
      </c>
      <c r="D965" s="903" t="s">
        <v>1459</v>
      </c>
      <c r="E965" s="903" t="s">
        <v>100</v>
      </c>
      <c r="F965" s="903" t="s">
        <v>140</v>
      </c>
      <c r="G965" s="902">
        <v>380000</v>
      </c>
    </row>
    <row r="966" spans="1:7">
      <c r="A966" s="903" t="s">
        <v>2479</v>
      </c>
      <c r="B966" s="903" t="s">
        <v>934</v>
      </c>
      <c r="C966" s="903" t="s">
        <v>170</v>
      </c>
      <c r="D966" s="903" t="s">
        <v>1459</v>
      </c>
      <c r="E966" s="1419" t="s">
        <v>103</v>
      </c>
      <c r="F966" s="1420"/>
      <c r="G966" s="902">
        <v>161030000</v>
      </c>
    </row>
    <row r="967" spans="1:7">
      <c r="A967" s="903" t="s">
        <v>2479</v>
      </c>
      <c r="B967" s="903" t="s">
        <v>934</v>
      </c>
      <c r="C967" s="903" t="s">
        <v>170</v>
      </c>
      <c r="D967" s="903" t="s">
        <v>1459</v>
      </c>
      <c r="E967" s="903" t="s">
        <v>103</v>
      </c>
      <c r="F967" s="903" t="s">
        <v>104</v>
      </c>
      <c r="G967" s="902">
        <v>66350000</v>
      </c>
    </row>
    <row r="968" spans="1:7">
      <c r="A968" s="903" t="s">
        <v>2479</v>
      </c>
      <c r="B968" s="903" t="s">
        <v>934</v>
      </c>
      <c r="C968" s="903" t="s">
        <v>170</v>
      </c>
      <c r="D968" s="903" t="s">
        <v>1459</v>
      </c>
      <c r="E968" s="903" t="s">
        <v>103</v>
      </c>
      <c r="F968" s="903" t="s">
        <v>132</v>
      </c>
      <c r="G968" s="902">
        <v>41330000</v>
      </c>
    </row>
    <row r="969" spans="1:7">
      <c r="A969" s="903" t="s">
        <v>2479</v>
      </c>
      <c r="B969" s="903" t="s">
        <v>934</v>
      </c>
      <c r="C969" s="903" t="s">
        <v>170</v>
      </c>
      <c r="D969" s="903" t="s">
        <v>1459</v>
      </c>
      <c r="E969" s="903" t="s">
        <v>103</v>
      </c>
      <c r="F969" s="903" t="s">
        <v>2</v>
      </c>
      <c r="G969" s="902">
        <v>3200000</v>
      </c>
    </row>
    <row r="970" spans="1:7">
      <c r="A970" s="903" t="s">
        <v>2479</v>
      </c>
      <c r="B970" s="903" t="s">
        <v>934</v>
      </c>
      <c r="C970" s="903" t="s">
        <v>170</v>
      </c>
      <c r="D970" s="903" t="s">
        <v>1459</v>
      </c>
      <c r="E970" s="903" t="s">
        <v>103</v>
      </c>
      <c r="F970" s="903" t="s">
        <v>106</v>
      </c>
      <c r="G970" s="902">
        <v>50150000</v>
      </c>
    </row>
    <row r="971" spans="1:7">
      <c r="A971" s="903" t="s">
        <v>2479</v>
      </c>
      <c r="B971" s="903" t="s">
        <v>934</v>
      </c>
      <c r="C971" s="903" t="s">
        <v>170</v>
      </c>
      <c r="D971" s="903" t="s">
        <v>1459</v>
      </c>
      <c r="E971" s="1419" t="s">
        <v>108</v>
      </c>
      <c r="F971" s="1420"/>
      <c r="G971" s="902">
        <v>3039000</v>
      </c>
    </row>
    <row r="972" spans="1:7">
      <c r="A972" s="903" t="s">
        <v>2479</v>
      </c>
      <c r="B972" s="903" t="s">
        <v>934</v>
      </c>
      <c r="C972" s="903" t="s">
        <v>170</v>
      </c>
      <c r="D972" s="903" t="s">
        <v>1459</v>
      </c>
      <c r="E972" s="903" t="s">
        <v>108</v>
      </c>
      <c r="F972" s="903" t="s">
        <v>111</v>
      </c>
      <c r="G972" s="902">
        <v>879000</v>
      </c>
    </row>
    <row r="973" spans="1:7">
      <c r="A973" s="903" t="s">
        <v>2479</v>
      </c>
      <c r="B973" s="903" t="s">
        <v>934</v>
      </c>
      <c r="C973" s="903" t="s">
        <v>170</v>
      </c>
      <c r="D973" s="903" t="s">
        <v>1459</v>
      </c>
      <c r="E973" s="903" t="s">
        <v>108</v>
      </c>
      <c r="F973" s="903" t="s">
        <v>283</v>
      </c>
      <c r="G973" s="902">
        <v>660000</v>
      </c>
    </row>
    <row r="974" spans="1:7">
      <c r="A974" s="903" t="s">
        <v>2479</v>
      </c>
      <c r="B974" s="903" t="s">
        <v>934</v>
      </c>
      <c r="C974" s="903" t="s">
        <v>170</v>
      </c>
      <c r="D974" s="903" t="s">
        <v>1459</v>
      </c>
      <c r="E974" s="903" t="s">
        <v>108</v>
      </c>
      <c r="F974" s="903" t="s">
        <v>868</v>
      </c>
      <c r="G974" s="902">
        <v>1500000</v>
      </c>
    </row>
    <row r="975" spans="1:7">
      <c r="A975" s="903" t="s">
        <v>2479</v>
      </c>
      <c r="B975" s="903" t="s">
        <v>934</v>
      </c>
      <c r="C975" s="903" t="s">
        <v>170</v>
      </c>
      <c r="D975" s="903" t="s">
        <v>1459</v>
      </c>
      <c r="E975" s="1419" t="s">
        <v>113</v>
      </c>
      <c r="F975" s="1420"/>
      <c r="G975" s="902">
        <v>106214000</v>
      </c>
    </row>
    <row r="976" spans="1:7">
      <c r="A976" s="903" t="s">
        <v>2479</v>
      </c>
      <c r="B976" s="903" t="s">
        <v>934</v>
      </c>
      <c r="C976" s="903" t="s">
        <v>170</v>
      </c>
      <c r="D976" s="903" t="s">
        <v>1459</v>
      </c>
      <c r="E976" s="903" t="s">
        <v>113</v>
      </c>
      <c r="F976" s="903" t="s">
        <v>381</v>
      </c>
      <c r="G976" s="902">
        <v>3864000</v>
      </c>
    </row>
    <row r="977" spans="1:7">
      <c r="A977" s="903" t="s">
        <v>2479</v>
      </c>
      <c r="B977" s="903" t="s">
        <v>934</v>
      </c>
      <c r="C977" s="903" t="s">
        <v>170</v>
      </c>
      <c r="D977" s="903" t="s">
        <v>1459</v>
      </c>
      <c r="E977" s="903" t="s">
        <v>113</v>
      </c>
      <c r="F977" s="903" t="s">
        <v>490</v>
      </c>
      <c r="G977" s="902">
        <v>33000000</v>
      </c>
    </row>
    <row r="978" spans="1:7">
      <c r="A978" s="903" t="s">
        <v>2479</v>
      </c>
      <c r="B978" s="903" t="s">
        <v>934</v>
      </c>
      <c r="C978" s="903" t="s">
        <v>170</v>
      </c>
      <c r="D978" s="903" t="s">
        <v>1459</v>
      </c>
      <c r="E978" s="903" t="s">
        <v>113</v>
      </c>
      <c r="F978" s="903" t="s">
        <v>115</v>
      </c>
      <c r="G978" s="902">
        <v>54150000</v>
      </c>
    </row>
    <row r="979" spans="1:7">
      <c r="A979" s="903" t="s">
        <v>2479</v>
      </c>
      <c r="B979" s="903" t="s">
        <v>934</v>
      </c>
      <c r="C979" s="903" t="s">
        <v>170</v>
      </c>
      <c r="D979" s="903" t="s">
        <v>1459</v>
      </c>
      <c r="E979" s="903" t="s">
        <v>113</v>
      </c>
      <c r="F979" s="903" t="s">
        <v>117</v>
      </c>
      <c r="G979" s="902">
        <v>15200000</v>
      </c>
    </row>
    <row r="980" spans="1:7">
      <c r="A980" s="903" t="s">
        <v>2479</v>
      </c>
      <c r="B980" s="903" t="s">
        <v>934</v>
      </c>
      <c r="C980" s="903" t="s">
        <v>170</v>
      </c>
      <c r="D980" s="903" t="s">
        <v>1459</v>
      </c>
      <c r="E980" s="1419" t="s">
        <v>492</v>
      </c>
      <c r="F980" s="1420"/>
      <c r="G980" s="902">
        <v>81100000</v>
      </c>
    </row>
    <row r="981" spans="1:7">
      <c r="A981" s="903" t="s">
        <v>2479</v>
      </c>
      <c r="B981" s="903" t="s">
        <v>934</v>
      </c>
      <c r="C981" s="903" t="s">
        <v>170</v>
      </c>
      <c r="D981" s="903" t="s">
        <v>1459</v>
      </c>
      <c r="E981" s="903" t="s">
        <v>492</v>
      </c>
      <c r="F981" s="903" t="s">
        <v>494</v>
      </c>
      <c r="G981" s="902">
        <v>62500000</v>
      </c>
    </row>
    <row r="982" spans="1:7">
      <c r="A982" s="903" t="s">
        <v>2479</v>
      </c>
      <c r="B982" s="903" t="s">
        <v>934</v>
      </c>
      <c r="C982" s="903" t="s">
        <v>170</v>
      </c>
      <c r="D982" s="903" t="s">
        <v>1459</v>
      </c>
      <c r="E982" s="903" t="s">
        <v>492</v>
      </c>
      <c r="F982" s="903" t="s">
        <v>219</v>
      </c>
      <c r="G982" s="902">
        <v>18600000</v>
      </c>
    </row>
    <row r="983" spans="1:7">
      <c r="A983" s="903" t="s">
        <v>2479</v>
      </c>
      <c r="B983" s="903" t="s">
        <v>934</v>
      </c>
      <c r="C983" s="903" t="s">
        <v>170</v>
      </c>
      <c r="D983" s="903" t="s">
        <v>1459</v>
      </c>
      <c r="E983" s="1419" t="s">
        <v>498</v>
      </c>
      <c r="F983" s="1420"/>
      <c r="G983" s="902">
        <v>95295000</v>
      </c>
    </row>
    <row r="984" spans="1:7">
      <c r="A984" s="903" t="s">
        <v>2479</v>
      </c>
      <c r="B984" s="903" t="s">
        <v>934</v>
      </c>
      <c r="C984" s="903" t="s">
        <v>170</v>
      </c>
      <c r="D984" s="903" t="s">
        <v>1459</v>
      </c>
      <c r="E984" s="903" t="s">
        <v>498</v>
      </c>
      <c r="F984" s="903" t="s">
        <v>3</v>
      </c>
      <c r="G984" s="902">
        <v>38400000</v>
      </c>
    </row>
    <row r="985" spans="1:7">
      <c r="A985" s="903" t="s">
        <v>2479</v>
      </c>
      <c r="B985" s="903" t="s">
        <v>934</v>
      </c>
      <c r="C985" s="903" t="s">
        <v>170</v>
      </c>
      <c r="D985" s="903" t="s">
        <v>1459</v>
      </c>
      <c r="E985" s="903" t="s">
        <v>498</v>
      </c>
      <c r="F985" s="903" t="s">
        <v>370</v>
      </c>
      <c r="G985" s="902">
        <v>16395000</v>
      </c>
    </row>
    <row r="986" spans="1:7">
      <c r="A986" s="903" t="s">
        <v>2479</v>
      </c>
      <c r="B986" s="903" t="s">
        <v>934</v>
      </c>
      <c r="C986" s="903" t="s">
        <v>170</v>
      </c>
      <c r="D986" s="903" t="s">
        <v>1459</v>
      </c>
      <c r="E986" s="903" t="s">
        <v>498</v>
      </c>
      <c r="F986" s="903" t="s">
        <v>500</v>
      </c>
      <c r="G986" s="902">
        <v>7500000</v>
      </c>
    </row>
    <row r="987" spans="1:7">
      <c r="A987" s="903" t="s">
        <v>2479</v>
      </c>
      <c r="B987" s="903" t="s">
        <v>934</v>
      </c>
      <c r="C987" s="903" t="s">
        <v>170</v>
      </c>
      <c r="D987" s="903" t="s">
        <v>1459</v>
      </c>
      <c r="E987" s="903" t="s">
        <v>498</v>
      </c>
      <c r="F987" s="903" t="s">
        <v>4</v>
      </c>
      <c r="G987" s="902">
        <v>33000000</v>
      </c>
    </row>
    <row r="988" spans="1:7">
      <c r="A988" s="903" t="s">
        <v>2479</v>
      </c>
      <c r="B988" s="903" t="s">
        <v>934</v>
      </c>
      <c r="C988" s="903" t="s">
        <v>170</v>
      </c>
      <c r="D988" s="903" t="s">
        <v>1459</v>
      </c>
      <c r="E988" s="1419" t="s">
        <v>118</v>
      </c>
      <c r="F988" s="1420"/>
      <c r="G988" s="902">
        <v>8962000</v>
      </c>
    </row>
    <row r="989" spans="1:7">
      <c r="A989" s="903" t="s">
        <v>2479</v>
      </c>
      <c r="B989" s="903" t="s">
        <v>934</v>
      </c>
      <c r="C989" s="903" t="s">
        <v>170</v>
      </c>
      <c r="D989" s="903" t="s">
        <v>1459</v>
      </c>
      <c r="E989" s="903" t="s">
        <v>118</v>
      </c>
      <c r="F989" s="903" t="s">
        <v>523</v>
      </c>
      <c r="G989" s="902">
        <v>8962000</v>
      </c>
    </row>
    <row r="990" spans="1:7">
      <c r="A990" s="903" t="s">
        <v>2479</v>
      </c>
      <c r="B990" s="903" t="s">
        <v>934</v>
      </c>
      <c r="C990" s="903" t="s">
        <v>170</v>
      </c>
      <c r="D990" s="903" t="s">
        <v>1459</v>
      </c>
      <c r="E990" s="1419" t="s">
        <v>1434</v>
      </c>
      <c r="F990" s="1420"/>
      <c r="G990" s="902">
        <v>4995000</v>
      </c>
    </row>
    <row r="991" spans="1:7">
      <c r="A991" s="903" t="s">
        <v>2479</v>
      </c>
      <c r="B991" s="903" t="s">
        <v>934</v>
      </c>
      <c r="C991" s="903" t="s">
        <v>170</v>
      </c>
      <c r="D991" s="903" t="s">
        <v>1459</v>
      </c>
      <c r="E991" s="903" t="s">
        <v>1434</v>
      </c>
      <c r="F991" s="903" t="s">
        <v>1436</v>
      </c>
      <c r="G991" s="902">
        <v>4995000</v>
      </c>
    </row>
    <row r="992" spans="1:7">
      <c r="A992" s="903" t="s">
        <v>2479</v>
      </c>
      <c r="B992" s="903" t="s">
        <v>934</v>
      </c>
      <c r="C992" s="903" t="s">
        <v>170</v>
      </c>
      <c r="D992" s="903" t="s">
        <v>1459</v>
      </c>
      <c r="E992" s="1419" t="s">
        <v>122</v>
      </c>
      <c r="F992" s="1420"/>
      <c r="G992" s="902">
        <v>280649934</v>
      </c>
    </row>
    <row r="993" spans="1:7">
      <c r="A993" s="903" t="s">
        <v>2479</v>
      </c>
      <c r="B993" s="903" t="s">
        <v>934</v>
      </c>
      <c r="C993" s="903" t="s">
        <v>170</v>
      </c>
      <c r="D993" s="903" t="s">
        <v>1459</v>
      </c>
      <c r="E993" s="903" t="s">
        <v>122</v>
      </c>
      <c r="F993" s="903" t="s">
        <v>6</v>
      </c>
      <c r="G993" s="902">
        <v>6235000</v>
      </c>
    </row>
    <row r="994" spans="1:7">
      <c r="A994" s="903" t="s">
        <v>2479</v>
      </c>
      <c r="B994" s="903" t="s">
        <v>934</v>
      </c>
      <c r="C994" s="903" t="s">
        <v>170</v>
      </c>
      <c r="D994" s="903" t="s">
        <v>1459</v>
      </c>
      <c r="E994" s="903" t="s">
        <v>122</v>
      </c>
      <c r="F994" s="903" t="s">
        <v>124</v>
      </c>
      <c r="G994" s="902">
        <v>230603000</v>
      </c>
    </row>
    <row r="995" spans="1:7">
      <c r="A995" s="903" t="s">
        <v>2479</v>
      </c>
      <c r="B995" s="903" t="s">
        <v>934</v>
      </c>
      <c r="C995" s="903" t="s">
        <v>170</v>
      </c>
      <c r="D995" s="903" t="s">
        <v>1459</v>
      </c>
      <c r="E995" s="903" t="s">
        <v>122</v>
      </c>
      <c r="F995" s="903" t="s">
        <v>126</v>
      </c>
      <c r="G995" s="902">
        <v>43811934</v>
      </c>
    </row>
    <row r="996" spans="1:7">
      <c r="A996" s="903" t="s">
        <v>2479</v>
      </c>
      <c r="B996" s="903" t="s">
        <v>934</v>
      </c>
      <c r="C996" s="903" t="s">
        <v>170</v>
      </c>
      <c r="D996" s="903" t="s">
        <v>1459</v>
      </c>
      <c r="E996" s="1419" t="s">
        <v>360</v>
      </c>
      <c r="F996" s="1420"/>
      <c r="G996" s="902">
        <v>73515000</v>
      </c>
    </row>
    <row r="997" spans="1:7">
      <c r="A997" s="903" t="s">
        <v>2479</v>
      </c>
      <c r="B997" s="903" t="s">
        <v>934</v>
      </c>
      <c r="C997" s="903" t="s">
        <v>170</v>
      </c>
      <c r="D997" s="903" t="s">
        <v>1459</v>
      </c>
      <c r="E997" s="903" t="s">
        <v>360</v>
      </c>
      <c r="F997" s="903" t="s">
        <v>1440</v>
      </c>
      <c r="G997" s="902">
        <v>73515000</v>
      </c>
    </row>
    <row r="998" spans="1:7">
      <c r="A998" s="903" t="s">
        <v>2479</v>
      </c>
      <c r="B998" s="903" t="s">
        <v>934</v>
      </c>
      <c r="C998" s="903" t="s">
        <v>170</v>
      </c>
      <c r="D998" s="903" t="s">
        <v>1459</v>
      </c>
      <c r="E998" s="1419" t="s">
        <v>165</v>
      </c>
      <c r="F998" s="1420"/>
      <c r="G998" s="902">
        <v>24719509086</v>
      </c>
    </row>
    <row r="999" spans="1:7">
      <c r="A999" s="903" t="s">
        <v>2479</v>
      </c>
      <c r="B999" s="903" t="s">
        <v>934</v>
      </c>
      <c r="C999" s="903" t="s">
        <v>170</v>
      </c>
      <c r="D999" s="903" t="s">
        <v>1459</v>
      </c>
      <c r="E999" s="903" t="s">
        <v>165</v>
      </c>
      <c r="F999" s="903" t="s">
        <v>166</v>
      </c>
      <c r="G999" s="902">
        <v>22776275258</v>
      </c>
    </row>
    <row r="1000" spans="1:7">
      <c r="A1000" s="903" t="s">
        <v>2479</v>
      </c>
      <c r="B1000" s="903" t="s">
        <v>934</v>
      </c>
      <c r="C1000" s="903" t="s">
        <v>170</v>
      </c>
      <c r="D1000" s="903" t="s">
        <v>1459</v>
      </c>
      <c r="E1000" s="903" t="s">
        <v>165</v>
      </c>
      <c r="F1000" s="903" t="s">
        <v>819</v>
      </c>
      <c r="G1000" s="902">
        <v>480945000</v>
      </c>
    </row>
    <row r="1001" spans="1:7">
      <c r="A1001" s="903" t="s">
        <v>2479</v>
      </c>
      <c r="B1001" s="903" t="s">
        <v>934</v>
      </c>
      <c r="C1001" s="903" t="s">
        <v>170</v>
      </c>
      <c r="D1001" s="903" t="s">
        <v>1459</v>
      </c>
      <c r="E1001" s="903" t="s">
        <v>165</v>
      </c>
      <c r="F1001" s="903" t="s">
        <v>408</v>
      </c>
      <c r="G1001" s="902">
        <v>1462288828</v>
      </c>
    </row>
    <row r="1002" spans="1:7">
      <c r="A1002" s="903" t="s">
        <v>2479</v>
      </c>
      <c r="B1002" s="903" t="s">
        <v>934</v>
      </c>
      <c r="C1002" s="903" t="s">
        <v>170</v>
      </c>
      <c r="D1002" s="903" t="s">
        <v>1459</v>
      </c>
      <c r="E1002" s="1419" t="s">
        <v>160</v>
      </c>
      <c r="F1002" s="1420"/>
      <c r="G1002" s="902">
        <v>130590828137</v>
      </c>
    </row>
    <row r="1003" spans="1:7">
      <c r="A1003" s="903" t="s">
        <v>2479</v>
      </c>
      <c r="B1003" s="903" t="s">
        <v>934</v>
      </c>
      <c r="C1003" s="903" t="s">
        <v>170</v>
      </c>
      <c r="D1003" s="903" t="s">
        <v>1459</v>
      </c>
      <c r="E1003" s="903" t="s">
        <v>160</v>
      </c>
      <c r="F1003" s="903" t="s">
        <v>162</v>
      </c>
      <c r="G1003" s="902">
        <v>130590828137</v>
      </c>
    </row>
    <row r="1004" spans="1:7">
      <c r="A1004" s="903" t="s">
        <v>2479</v>
      </c>
      <c r="B1004" s="903" t="s">
        <v>934</v>
      </c>
      <c r="C1004" s="903" t="s">
        <v>170</v>
      </c>
      <c r="D1004" s="903" t="s">
        <v>1459</v>
      </c>
      <c r="E1004" s="1419" t="s">
        <v>16</v>
      </c>
      <c r="F1004" s="1420"/>
      <c r="G1004" s="902">
        <v>15171017465</v>
      </c>
    </row>
    <row r="1005" spans="1:7">
      <c r="A1005" s="903" t="s">
        <v>2479</v>
      </c>
      <c r="B1005" s="903" t="s">
        <v>934</v>
      </c>
      <c r="C1005" s="903" t="s">
        <v>170</v>
      </c>
      <c r="D1005" s="903" t="s">
        <v>1459</v>
      </c>
      <c r="E1005" s="903" t="s">
        <v>16</v>
      </c>
      <c r="F1005" s="903" t="s">
        <v>17</v>
      </c>
      <c r="G1005" s="902">
        <v>4755037093</v>
      </c>
    </row>
    <row r="1006" spans="1:7">
      <c r="A1006" s="903" t="s">
        <v>2479</v>
      </c>
      <c r="B1006" s="903" t="s">
        <v>934</v>
      </c>
      <c r="C1006" s="903" t="s">
        <v>170</v>
      </c>
      <c r="D1006" s="903" t="s">
        <v>1459</v>
      </c>
      <c r="E1006" s="903" t="s">
        <v>16</v>
      </c>
      <c r="F1006" s="903" t="s">
        <v>19</v>
      </c>
      <c r="G1006" s="902">
        <v>6812288981</v>
      </c>
    </row>
    <row r="1007" spans="1:7">
      <c r="A1007" s="903" t="s">
        <v>2479</v>
      </c>
      <c r="B1007" s="903" t="s">
        <v>934</v>
      </c>
      <c r="C1007" s="903" t="s">
        <v>170</v>
      </c>
      <c r="D1007" s="903" t="s">
        <v>1459</v>
      </c>
      <c r="E1007" s="903" t="s">
        <v>16</v>
      </c>
      <c r="F1007" s="903" t="s">
        <v>221</v>
      </c>
      <c r="G1007" s="902">
        <v>3603691391</v>
      </c>
    </row>
    <row r="1008" spans="1:7">
      <c r="A1008" s="903" t="s">
        <v>2479</v>
      </c>
      <c r="B1008" s="903" t="s">
        <v>934</v>
      </c>
      <c r="C1008" s="903" t="s">
        <v>170</v>
      </c>
      <c r="D1008" s="1419" t="s">
        <v>1453</v>
      </c>
      <c r="E1008" s="1420"/>
      <c r="F1008" s="1420"/>
      <c r="G1008" s="902">
        <v>2550901999</v>
      </c>
    </row>
    <row r="1009" spans="1:7">
      <c r="A1009" s="903" t="s">
        <v>2479</v>
      </c>
      <c r="B1009" s="903" t="s">
        <v>934</v>
      </c>
      <c r="C1009" s="903" t="s">
        <v>170</v>
      </c>
      <c r="D1009" s="903" t="s">
        <v>1453</v>
      </c>
      <c r="E1009" s="1419" t="s">
        <v>87</v>
      </c>
      <c r="F1009" s="1420"/>
      <c r="G1009" s="902">
        <v>418499200</v>
      </c>
    </row>
    <row r="1010" spans="1:7">
      <c r="A1010" s="903" t="s">
        <v>2479</v>
      </c>
      <c r="B1010" s="903" t="s">
        <v>934</v>
      </c>
      <c r="C1010" s="903" t="s">
        <v>170</v>
      </c>
      <c r="D1010" s="903" t="s">
        <v>1453</v>
      </c>
      <c r="E1010" s="903" t="s">
        <v>87</v>
      </c>
      <c r="F1010" s="903" t="s">
        <v>88</v>
      </c>
      <c r="G1010" s="902">
        <v>418499200</v>
      </c>
    </row>
    <row r="1011" spans="1:7">
      <c r="A1011" s="903" t="s">
        <v>2479</v>
      </c>
      <c r="B1011" s="903" t="s">
        <v>934</v>
      </c>
      <c r="C1011" s="903" t="s">
        <v>170</v>
      </c>
      <c r="D1011" s="903" t="s">
        <v>1453</v>
      </c>
      <c r="E1011" s="1419" t="s">
        <v>128</v>
      </c>
      <c r="F1011" s="1420"/>
      <c r="G1011" s="902">
        <v>50097600</v>
      </c>
    </row>
    <row r="1012" spans="1:7">
      <c r="A1012" s="903" t="s">
        <v>2479</v>
      </c>
      <c r="B1012" s="903" t="s">
        <v>934</v>
      </c>
      <c r="C1012" s="903" t="s">
        <v>170</v>
      </c>
      <c r="D1012" s="903" t="s">
        <v>1453</v>
      </c>
      <c r="E1012" s="903" t="s">
        <v>128</v>
      </c>
      <c r="F1012" s="903" t="s">
        <v>519</v>
      </c>
      <c r="G1012" s="902">
        <v>50097600</v>
      </c>
    </row>
    <row r="1013" spans="1:7">
      <c r="A1013" s="903" t="s">
        <v>2479</v>
      </c>
      <c r="B1013" s="903" t="s">
        <v>934</v>
      </c>
      <c r="C1013" s="903" t="s">
        <v>170</v>
      </c>
      <c r="D1013" s="903" t="s">
        <v>1453</v>
      </c>
      <c r="E1013" s="1419" t="s">
        <v>90</v>
      </c>
      <c r="F1013" s="1420"/>
      <c r="G1013" s="902">
        <v>42079800</v>
      </c>
    </row>
    <row r="1014" spans="1:7">
      <c r="A1014" s="903" t="s">
        <v>2479</v>
      </c>
      <c r="B1014" s="903" t="s">
        <v>934</v>
      </c>
      <c r="C1014" s="903" t="s">
        <v>170</v>
      </c>
      <c r="D1014" s="903" t="s">
        <v>1453</v>
      </c>
      <c r="E1014" s="903" t="s">
        <v>90</v>
      </c>
      <c r="F1014" s="903" t="s">
        <v>135</v>
      </c>
      <c r="G1014" s="902">
        <v>15943000</v>
      </c>
    </row>
    <row r="1015" spans="1:7">
      <c r="A1015" s="903" t="s">
        <v>2479</v>
      </c>
      <c r="B1015" s="903" t="s">
        <v>934</v>
      </c>
      <c r="C1015" s="903" t="s">
        <v>170</v>
      </c>
      <c r="D1015" s="903" t="s">
        <v>1453</v>
      </c>
      <c r="E1015" s="903" t="s">
        <v>90</v>
      </c>
      <c r="F1015" s="903" t="s">
        <v>763</v>
      </c>
      <c r="G1015" s="902">
        <v>21522000</v>
      </c>
    </row>
    <row r="1016" spans="1:7">
      <c r="A1016" s="903" t="s">
        <v>2479</v>
      </c>
      <c r="B1016" s="903" t="s">
        <v>934</v>
      </c>
      <c r="C1016" s="903" t="s">
        <v>170</v>
      </c>
      <c r="D1016" s="903" t="s">
        <v>1453</v>
      </c>
      <c r="E1016" s="903" t="s">
        <v>90</v>
      </c>
      <c r="F1016" s="903" t="s">
        <v>92</v>
      </c>
      <c r="G1016" s="902">
        <v>3576000</v>
      </c>
    </row>
    <row r="1017" spans="1:7">
      <c r="A1017" s="903" t="s">
        <v>2479</v>
      </c>
      <c r="B1017" s="903" t="s">
        <v>934</v>
      </c>
      <c r="C1017" s="903" t="s">
        <v>170</v>
      </c>
      <c r="D1017" s="903" t="s">
        <v>1453</v>
      </c>
      <c r="E1017" s="903" t="s">
        <v>90</v>
      </c>
      <c r="F1017" s="903" t="s">
        <v>390</v>
      </c>
      <c r="G1017" s="902">
        <v>1038800</v>
      </c>
    </row>
    <row r="1018" spans="1:7">
      <c r="A1018" s="903" t="s">
        <v>2479</v>
      </c>
      <c r="B1018" s="903" t="s">
        <v>934</v>
      </c>
      <c r="C1018" s="903" t="s">
        <v>170</v>
      </c>
      <c r="D1018" s="903" t="s">
        <v>1453</v>
      </c>
      <c r="E1018" s="1419" t="s">
        <v>377</v>
      </c>
      <c r="F1018" s="1420"/>
      <c r="G1018" s="902">
        <v>5364000</v>
      </c>
    </row>
    <row r="1019" spans="1:7">
      <c r="A1019" s="903" t="s">
        <v>2479</v>
      </c>
      <c r="B1019" s="903" t="s">
        <v>934</v>
      </c>
      <c r="C1019" s="903" t="s">
        <v>170</v>
      </c>
      <c r="D1019" s="903" t="s">
        <v>1453</v>
      </c>
      <c r="E1019" s="903" t="s">
        <v>377</v>
      </c>
      <c r="F1019" s="903" t="s">
        <v>379</v>
      </c>
      <c r="G1019" s="902">
        <v>5364000</v>
      </c>
    </row>
    <row r="1020" spans="1:7">
      <c r="A1020" s="903" t="s">
        <v>2479</v>
      </c>
      <c r="B1020" s="903" t="s">
        <v>934</v>
      </c>
      <c r="C1020" s="903" t="s">
        <v>170</v>
      </c>
      <c r="D1020" s="903" t="s">
        <v>1453</v>
      </c>
      <c r="E1020" s="1419" t="s">
        <v>93</v>
      </c>
      <c r="F1020" s="1420"/>
      <c r="G1020" s="902">
        <v>97750000</v>
      </c>
    </row>
    <row r="1021" spans="1:7">
      <c r="A1021" s="903" t="s">
        <v>2479</v>
      </c>
      <c r="B1021" s="903" t="s">
        <v>934</v>
      </c>
      <c r="C1021" s="903" t="s">
        <v>170</v>
      </c>
      <c r="D1021" s="903" t="s">
        <v>1453</v>
      </c>
      <c r="E1021" s="903" t="s">
        <v>93</v>
      </c>
      <c r="F1021" s="903" t="s">
        <v>391</v>
      </c>
      <c r="G1021" s="902">
        <v>97750000</v>
      </c>
    </row>
    <row r="1022" spans="1:7">
      <c r="A1022" s="903" t="s">
        <v>2479</v>
      </c>
      <c r="B1022" s="903" t="s">
        <v>934</v>
      </c>
      <c r="C1022" s="903" t="s">
        <v>170</v>
      </c>
      <c r="D1022" s="903" t="s">
        <v>1453</v>
      </c>
      <c r="E1022" s="1419" t="s">
        <v>94</v>
      </c>
      <c r="F1022" s="1420"/>
      <c r="G1022" s="902">
        <v>115087900</v>
      </c>
    </row>
    <row r="1023" spans="1:7">
      <c r="A1023" s="903" t="s">
        <v>2479</v>
      </c>
      <c r="B1023" s="903" t="s">
        <v>934</v>
      </c>
      <c r="C1023" s="903" t="s">
        <v>170</v>
      </c>
      <c r="D1023" s="903" t="s">
        <v>1453</v>
      </c>
      <c r="E1023" s="903" t="s">
        <v>94</v>
      </c>
      <c r="F1023" s="903" t="s">
        <v>95</v>
      </c>
      <c r="G1023" s="902">
        <v>86123000</v>
      </c>
    </row>
    <row r="1024" spans="1:7">
      <c r="A1024" s="903" t="s">
        <v>2479</v>
      </c>
      <c r="B1024" s="903" t="s">
        <v>934</v>
      </c>
      <c r="C1024" s="903" t="s">
        <v>170</v>
      </c>
      <c r="D1024" s="903" t="s">
        <v>1453</v>
      </c>
      <c r="E1024" s="903" t="s">
        <v>94</v>
      </c>
      <c r="F1024" s="903" t="s">
        <v>96</v>
      </c>
      <c r="G1024" s="902">
        <v>14569400</v>
      </c>
    </row>
    <row r="1025" spans="1:7">
      <c r="A1025" s="903" t="s">
        <v>2479</v>
      </c>
      <c r="B1025" s="903" t="s">
        <v>934</v>
      </c>
      <c r="C1025" s="903" t="s">
        <v>170</v>
      </c>
      <c r="D1025" s="903" t="s">
        <v>1453</v>
      </c>
      <c r="E1025" s="903" t="s">
        <v>94</v>
      </c>
      <c r="F1025" s="903" t="s">
        <v>97</v>
      </c>
      <c r="G1025" s="902">
        <v>9710000</v>
      </c>
    </row>
    <row r="1026" spans="1:7">
      <c r="A1026" s="903" t="s">
        <v>2479</v>
      </c>
      <c r="B1026" s="903" t="s">
        <v>934</v>
      </c>
      <c r="C1026" s="903" t="s">
        <v>170</v>
      </c>
      <c r="D1026" s="903" t="s">
        <v>1453</v>
      </c>
      <c r="E1026" s="903" t="s">
        <v>94</v>
      </c>
      <c r="F1026" s="903" t="s">
        <v>0</v>
      </c>
      <c r="G1026" s="902">
        <v>4685500</v>
      </c>
    </row>
    <row r="1027" spans="1:7">
      <c r="A1027" s="903" t="s">
        <v>2479</v>
      </c>
      <c r="B1027" s="903" t="s">
        <v>934</v>
      </c>
      <c r="C1027" s="903" t="s">
        <v>170</v>
      </c>
      <c r="D1027" s="903" t="s">
        <v>1453</v>
      </c>
      <c r="E1027" s="1419" t="s">
        <v>98</v>
      </c>
      <c r="F1027" s="1420"/>
      <c r="G1027" s="902">
        <v>21990480</v>
      </c>
    </row>
    <row r="1028" spans="1:7">
      <c r="A1028" s="903" t="s">
        <v>2479</v>
      </c>
      <c r="B1028" s="903" t="s">
        <v>934</v>
      </c>
      <c r="C1028" s="903" t="s">
        <v>170</v>
      </c>
      <c r="D1028" s="903" t="s">
        <v>1453</v>
      </c>
      <c r="E1028" s="903" t="s">
        <v>98</v>
      </c>
      <c r="F1028" s="903" t="s">
        <v>757</v>
      </c>
      <c r="G1028" s="902">
        <v>21990480</v>
      </c>
    </row>
    <row r="1029" spans="1:7">
      <c r="A1029" s="903" t="s">
        <v>2479</v>
      </c>
      <c r="B1029" s="903" t="s">
        <v>934</v>
      </c>
      <c r="C1029" s="903" t="s">
        <v>170</v>
      </c>
      <c r="D1029" s="903" t="s">
        <v>1453</v>
      </c>
      <c r="E1029" s="1419" t="s">
        <v>100</v>
      </c>
      <c r="F1029" s="1420"/>
      <c r="G1029" s="902">
        <v>68340627</v>
      </c>
    </row>
    <row r="1030" spans="1:7">
      <c r="A1030" s="903" t="s">
        <v>2479</v>
      </c>
      <c r="B1030" s="903" t="s">
        <v>934</v>
      </c>
      <c r="C1030" s="903" t="s">
        <v>170</v>
      </c>
      <c r="D1030" s="903" t="s">
        <v>1453</v>
      </c>
      <c r="E1030" s="903" t="s">
        <v>100</v>
      </c>
      <c r="F1030" s="903" t="s">
        <v>138</v>
      </c>
      <c r="G1030" s="902">
        <v>25583252</v>
      </c>
    </row>
    <row r="1031" spans="1:7">
      <c r="A1031" s="903" t="s">
        <v>2479</v>
      </c>
      <c r="B1031" s="903" t="s">
        <v>934</v>
      </c>
      <c r="C1031" s="903" t="s">
        <v>170</v>
      </c>
      <c r="D1031" s="903" t="s">
        <v>1453</v>
      </c>
      <c r="E1031" s="903" t="s">
        <v>100</v>
      </c>
      <c r="F1031" s="903" t="s">
        <v>102</v>
      </c>
      <c r="G1031" s="902">
        <v>17338855</v>
      </c>
    </row>
    <row r="1032" spans="1:7">
      <c r="A1032" s="903" t="s">
        <v>2479</v>
      </c>
      <c r="B1032" s="903" t="s">
        <v>934</v>
      </c>
      <c r="C1032" s="903" t="s">
        <v>170</v>
      </c>
      <c r="D1032" s="903" t="s">
        <v>1453</v>
      </c>
      <c r="E1032" s="903" t="s">
        <v>100</v>
      </c>
      <c r="F1032" s="903" t="s">
        <v>139</v>
      </c>
      <c r="G1032" s="902">
        <v>25008520</v>
      </c>
    </row>
    <row r="1033" spans="1:7">
      <c r="A1033" s="903" t="s">
        <v>2479</v>
      </c>
      <c r="B1033" s="903" t="s">
        <v>934</v>
      </c>
      <c r="C1033" s="903" t="s">
        <v>170</v>
      </c>
      <c r="D1033" s="903" t="s">
        <v>1453</v>
      </c>
      <c r="E1033" s="903" t="s">
        <v>100</v>
      </c>
      <c r="F1033" s="903" t="s">
        <v>140</v>
      </c>
      <c r="G1033" s="902">
        <v>410000</v>
      </c>
    </row>
    <row r="1034" spans="1:7">
      <c r="A1034" s="903" t="s">
        <v>2479</v>
      </c>
      <c r="B1034" s="903" t="s">
        <v>934</v>
      </c>
      <c r="C1034" s="903" t="s">
        <v>170</v>
      </c>
      <c r="D1034" s="903" t="s">
        <v>1453</v>
      </c>
      <c r="E1034" s="1419" t="s">
        <v>103</v>
      </c>
      <c r="F1034" s="1420"/>
      <c r="G1034" s="902">
        <v>28043500</v>
      </c>
    </row>
    <row r="1035" spans="1:7">
      <c r="A1035" s="903" t="s">
        <v>2479</v>
      </c>
      <c r="B1035" s="903" t="s">
        <v>934</v>
      </c>
      <c r="C1035" s="903" t="s">
        <v>170</v>
      </c>
      <c r="D1035" s="903" t="s">
        <v>1453</v>
      </c>
      <c r="E1035" s="903" t="s">
        <v>103</v>
      </c>
      <c r="F1035" s="903" t="s">
        <v>104</v>
      </c>
      <c r="G1035" s="902">
        <v>19223500</v>
      </c>
    </row>
    <row r="1036" spans="1:7">
      <c r="A1036" s="903" t="s">
        <v>2479</v>
      </c>
      <c r="B1036" s="903" t="s">
        <v>934</v>
      </c>
      <c r="C1036" s="903" t="s">
        <v>170</v>
      </c>
      <c r="D1036" s="903" t="s">
        <v>1453</v>
      </c>
      <c r="E1036" s="903" t="s">
        <v>103</v>
      </c>
      <c r="F1036" s="903" t="s">
        <v>106</v>
      </c>
      <c r="G1036" s="902">
        <v>8820000</v>
      </c>
    </row>
    <row r="1037" spans="1:7">
      <c r="A1037" s="903" t="s">
        <v>2479</v>
      </c>
      <c r="B1037" s="903" t="s">
        <v>934</v>
      </c>
      <c r="C1037" s="903" t="s">
        <v>170</v>
      </c>
      <c r="D1037" s="903" t="s">
        <v>1453</v>
      </c>
      <c r="E1037" s="1419" t="s">
        <v>108</v>
      </c>
      <c r="F1037" s="1420"/>
      <c r="G1037" s="902">
        <v>4451813</v>
      </c>
    </row>
    <row r="1038" spans="1:7">
      <c r="A1038" s="903" t="s">
        <v>2479</v>
      </c>
      <c r="B1038" s="903" t="s">
        <v>934</v>
      </c>
      <c r="C1038" s="903" t="s">
        <v>170</v>
      </c>
      <c r="D1038" s="903" t="s">
        <v>1453</v>
      </c>
      <c r="E1038" s="903" t="s">
        <v>108</v>
      </c>
      <c r="F1038" s="903" t="s">
        <v>110</v>
      </c>
      <c r="G1038" s="902">
        <v>575913</v>
      </c>
    </row>
    <row r="1039" spans="1:7">
      <c r="A1039" s="903" t="s">
        <v>2479</v>
      </c>
      <c r="B1039" s="903" t="s">
        <v>934</v>
      </c>
      <c r="C1039" s="903" t="s">
        <v>170</v>
      </c>
      <c r="D1039" s="903" t="s">
        <v>1453</v>
      </c>
      <c r="E1039" s="903" t="s">
        <v>108</v>
      </c>
      <c r="F1039" s="903" t="s">
        <v>862</v>
      </c>
      <c r="G1039" s="902">
        <v>2250900</v>
      </c>
    </row>
    <row r="1040" spans="1:7">
      <c r="A1040" s="903" t="s">
        <v>2479</v>
      </c>
      <c r="B1040" s="903" t="s">
        <v>934</v>
      </c>
      <c r="C1040" s="903" t="s">
        <v>170</v>
      </c>
      <c r="D1040" s="903" t="s">
        <v>1453</v>
      </c>
      <c r="E1040" s="903" t="s">
        <v>108</v>
      </c>
      <c r="F1040" s="903" t="s">
        <v>141</v>
      </c>
      <c r="G1040" s="902">
        <v>250000</v>
      </c>
    </row>
    <row r="1041" spans="1:7">
      <c r="A1041" s="903" t="s">
        <v>2479</v>
      </c>
      <c r="B1041" s="903" t="s">
        <v>934</v>
      </c>
      <c r="C1041" s="903" t="s">
        <v>170</v>
      </c>
      <c r="D1041" s="903" t="s">
        <v>1453</v>
      </c>
      <c r="E1041" s="903" t="s">
        <v>108</v>
      </c>
      <c r="F1041" s="903" t="s">
        <v>142</v>
      </c>
      <c r="G1041" s="902">
        <v>1375000</v>
      </c>
    </row>
    <row r="1042" spans="1:7">
      <c r="A1042" s="903" t="s">
        <v>2479</v>
      </c>
      <c r="B1042" s="903" t="s">
        <v>934</v>
      </c>
      <c r="C1042" s="903" t="s">
        <v>170</v>
      </c>
      <c r="D1042" s="903" t="s">
        <v>1453</v>
      </c>
      <c r="E1042" s="1419" t="s">
        <v>143</v>
      </c>
      <c r="F1042" s="1420"/>
      <c r="G1042" s="902">
        <v>12490600</v>
      </c>
    </row>
    <row r="1043" spans="1:7">
      <c r="A1043" s="903" t="s">
        <v>2479</v>
      </c>
      <c r="B1043" s="903" t="s">
        <v>934</v>
      </c>
      <c r="C1043" s="903" t="s">
        <v>170</v>
      </c>
      <c r="D1043" s="903" t="s">
        <v>1453</v>
      </c>
      <c r="E1043" s="903" t="s">
        <v>143</v>
      </c>
      <c r="F1043" s="903" t="s">
        <v>489</v>
      </c>
      <c r="G1043" s="902">
        <v>12490600</v>
      </c>
    </row>
    <row r="1044" spans="1:7">
      <c r="A1044" s="903" t="s">
        <v>2479</v>
      </c>
      <c r="B1044" s="903" t="s">
        <v>934</v>
      </c>
      <c r="C1044" s="903" t="s">
        <v>170</v>
      </c>
      <c r="D1044" s="903" t="s">
        <v>1453</v>
      </c>
      <c r="E1044" s="1419" t="s">
        <v>113</v>
      </c>
      <c r="F1044" s="1420"/>
      <c r="G1044" s="902">
        <v>64000000</v>
      </c>
    </row>
    <row r="1045" spans="1:7">
      <c r="A1045" s="903" t="s">
        <v>2479</v>
      </c>
      <c r="B1045" s="903" t="s">
        <v>934</v>
      </c>
      <c r="C1045" s="903" t="s">
        <v>170</v>
      </c>
      <c r="D1045" s="903" t="s">
        <v>1453</v>
      </c>
      <c r="E1045" s="903" t="s">
        <v>113</v>
      </c>
      <c r="F1045" s="903" t="s">
        <v>381</v>
      </c>
      <c r="G1045" s="902">
        <v>5100000</v>
      </c>
    </row>
    <row r="1046" spans="1:7">
      <c r="A1046" s="903" t="s">
        <v>2479</v>
      </c>
      <c r="B1046" s="903" t="s">
        <v>934</v>
      </c>
      <c r="C1046" s="903" t="s">
        <v>170</v>
      </c>
      <c r="D1046" s="903" t="s">
        <v>1453</v>
      </c>
      <c r="E1046" s="903" t="s">
        <v>113</v>
      </c>
      <c r="F1046" s="903" t="s">
        <v>490</v>
      </c>
      <c r="G1046" s="902">
        <v>3600000</v>
      </c>
    </row>
    <row r="1047" spans="1:7">
      <c r="A1047" s="903" t="s">
        <v>2479</v>
      </c>
      <c r="B1047" s="903" t="s">
        <v>934</v>
      </c>
      <c r="C1047" s="903" t="s">
        <v>170</v>
      </c>
      <c r="D1047" s="903" t="s">
        <v>1453</v>
      </c>
      <c r="E1047" s="903" t="s">
        <v>113</v>
      </c>
      <c r="F1047" s="903" t="s">
        <v>115</v>
      </c>
      <c r="G1047" s="902">
        <v>6800000</v>
      </c>
    </row>
    <row r="1048" spans="1:7">
      <c r="A1048" s="903" t="s">
        <v>2479</v>
      </c>
      <c r="B1048" s="903" t="s">
        <v>934</v>
      </c>
      <c r="C1048" s="903" t="s">
        <v>170</v>
      </c>
      <c r="D1048" s="903" t="s">
        <v>1453</v>
      </c>
      <c r="E1048" s="903" t="s">
        <v>113</v>
      </c>
      <c r="F1048" s="903" t="s">
        <v>117</v>
      </c>
      <c r="G1048" s="902">
        <v>48500000</v>
      </c>
    </row>
    <row r="1049" spans="1:7">
      <c r="A1049" s="903" t="s">
        <v>2479</v>
      </c>
      <c r="B1049" s="903" t="s">
        <v>934</v>
      </c>
      <c r="C1049" s="903" t="s">
        <v>170</v>
      </c>
      <c r="D1049" s="903" t="s">
        <v>1453</v>
      </c>
      <c r="E1049" s="1419" t="s">
        <v>498</v>
      </c>
      <c r="F1049" s="1420"/>
      <c r="G1049" s="902">
        <v>36901600</v>
      </c>
    </row>
    <row r="1050" spans="1:7">
      <c r="A1050" s="903" t="s">
        <v>2479</v>
      </c>
      <c r="B1050" s="903" t="s">
        <v>934</v>
      </c>
      <c r="C1050" s="903" t="s">
        <v>170</v>
      </c>
      <c r="D1050" s="903" t="s">
        <v>1453</v>
      </c>
      <c r="E1050" s="903" t="s">
        <v>498</v>
      </c>
      <c r="F1050" s="903" t="s">
        <v>178</v>
      </c>
      <c r="G1050" s="902">
        <v>19201600</v>
      </c>
    </row>
    <row r="1051" spans="1:7">
      <c r="A1051" s="903" t="s">
        <v>2479</v>
      </c>
      <c r="B1051" s="903" t="s">
        <v>934</v>
      </c>
      <c r="C1051" s="903" t="s">
        <v>170</v>
      </c>
      <c r="D1051" s="903" t="s">
        <v>1453</v>
      </c>
      <c r="E1051" s="903" t="s">
        <v>498</v>
      </c>
      <c r="F1051" s="903" t="s">
        <v>370</v>
      </c>
      <c r="G1051" s="902">
        <v>13300000</v>
      </c>
    </row>
    <row r="1052" spans="1:7">
      <c r="A1052" s="903" t="s">
        <v>2479</v>
      </c>
      <c r="B1052" s="903" t="s">
        <v>934</v>
      </c>
      <c r="C1052" s="903" t="s">
        <v>170</v>
      </c>
      <c r="D1052" s="903" t="s">
        <v>1453</v>
      </c>
      <c r="E1052" s="903" t="s">
        <v>498</v>
      </c>
      <c r="F1052" s="903" t="s">
        <v>500</v>
      </c>
      <c r="G1052" s="902">
        <v>4400000</v>
      </c>
    </row>
    <row r="1053" spans="1:7">
      <c r="A1053" s="903" t="s">
        <v>2479</v>
      </c>
      <c r="B1053" s="903" t="s">
        <v>934</v>
      </c>
      <c r="C1053" s="903" t="s">
        <v>170</v>
      </c>
      <c r="D1053" s="903" t="s">
        <v>1453</v>
      </c>
      <c r="E1053" s="1419" t="s">
        <v>1429</v>
      </c>
      <c r="F1053" s="1420"/>
      <c r="G1053" s="902">
        <v>15000000</v>
      </c>
    </row>
    <row r="1054" spans="1:7">
      <c r="A1054" s="903" t="s">
        <v>2479</v>
      </c>
      <c r="B1054" s="903" t="s">
        <v>934</v>
      </c>
      <c r="C1054" s="903" t="s">
        <v>170</v>
      </c>
      <c r="D1054" s="903" t="s">
        <v>1453</v>
      </c>
      <c r="E1054" s="903" t="s">
        <v>1429</v>
      </c>
      <c r="F1054" s="903" t="s">
        <v>1431</v>
      </c>
      <c r="G1054" s="902">
        <v>15000000</v>
      </c>
    </row>
    <row r="1055" spans="1:7">
      <c r="A1055" s="903" t="s">
        <v>2479</v>
      </c>
      <c r="B1055" s="903" t="s">
        <v>934</v>
      </c>
      <c r="C1055" s="903" t="s">
        <v>170</v>
      </c>
      <c r="D1055" s="903" t="s">
        <v>1453</v>
      </c>
      <c r="E1055" s="1419" t="s">
        <v>118</v>
      </c>
      <c r="F1055" s="1420"/>
      <c r="G1055" s="902">
        <v>2600000</v>
      </c>
    </row>
    <row r="1056" spans="1:7">
      <c r="A1056" s="903" t="s">
        <v>2479</v>
      </c>
      <c r="B1056" s="903" t="s">
        <v>934</v>
      </c>
      <c r="C1056" s="903" t="s">
        <v>170</v>
      </c>
      <c r="D1056" s="903" t="s">
        <v>1453</v>
      </c>
      <c r="E1056" s="903" t="s">
        <v>118</v>
      </c>
      <c r="F1056" s="903" t="s">
        <v>120</v>
      </c>
      <c r="G1056" s="902">
        <v>2600000</v>
      </c>
    </row>
    <row r="1057" spans="1:7">
      <c r="A1057" s="903" t="s">
        <v>2479</v>
      </c>
      <c r="B1057" s="903" t="s">
        <v>934</v>
      </c>
      <c r="C1057" s="903" t="s">
        <v>170</v>
      </c>
      <c r="D1057" s="903" t="s">
        <v>1453</v>
      </c>
      <c r="E1057" s="1419" t="s">
        <v>1434</v>
      </c>
      <c r="F1057" s="1420"/>
      <c r="G1057" s="902">
        <v>900000</v>
      </c>
    </row>
    <row r="1058" spans="1:7">
      <c r="A1058" s="903" t="s">
        <v>2479</v>
      </c>
      <c r="B1058" s="903" t="s">
        <v>934</v>
      </c>
      <c r="C1058" s="903" t="s">
        <v>170</v>
      </c>
      <c r="D1058" s="903" t="s">
        <v>1453</v>
      </c>
      <c r="E1058" s="903" t="s">
        <v>1434</v>
      </c>
      <c r="F1058" s="903" t="s">
        <v>1436</v>
      </c>
      <c r="G1058" s="902">
        <v>900000</v>
      </c>
    </row>
    <row r="1059" spans="1:7">
      <c r="A1059" s="903" t="s">
        <v>2479</v>
      </c>
      <c r="B1059" s="903" t="s">
        <v>934</v>
      </c>
      <c r="C1059" s="903" t="s">
        <v>170</v>
      </c>
      <c r="D1059" s="903" t="s">
        <v>1453</v>
      </c>
      <c r="E1059" s="1419" t="s">
        <v>931</v>
      </c>
      <c r="F1059" s="1420"/>
      <c r="G1059" s="902">
        <v>282253000</v>
      </c>
    </row>
    <row r="1060" spans="1:7">
      <c r="A1060" s="903" t="s">
        <v>2479</v>
      </c>
      <c r="B1060" s="903" t="s">
        <v>934</v>
      </c>
      <c r="C1060" s="903" t="s">
        <v>170</v>
      </c>
      <c r="D1060" s="903" t="s">
        <v>1453</v>
      </c>
      <c r="E1060" s="903" t="s">
        <v>931</v>
      </c>
      <c r="F1060" s="903" t="s">
        <v>1486</v>
      </c>
      <c r="G1060" s="902">
        <v>282253000</v>
      </c>
    </row>
    <row r="1061" spans="1:7">
      <c r="A1061" s="903" t="s">
        <v>2479</v>
      </c>
      <c r="B1061" s="903" t="s">
        <v>934</v>
      </c>
      <c r="C1061" s="903" t="s">
        <v>170</v>
      </c>
      <c r="D1061" s="903" t="s">
        <v>1453</v>
      </c>
      <c r="E1061" s="1419" t="s">
        <v>122</v>
      </c>
      <c r="F1061" s="1420"/>
      <c r="G1061" s="902">
        <v>187149880</v>
      </c>
    </row>
    <row r="1062" spans="1:7">
      <c r="A1062" s="903" t="s">
        <v>2479</v>
      </c>
      <c r="B1062" s="903" t="s">
        <v>934</v>
      </c>
      <c r="C1062" s="903" t="s">
        <v>170</v>
      </c>
      <c r="D1062" s="903" t="s">
        <v>1453</v>
      </c>
      <c r="E1062" s="903" t="s">
        <v>122</v>
      </c>
      <c r="F1062" s="903" t="s">
        <v>6</v>
      </c>
      <c r="G1062" s="902">
        <v>2828000</v>
      </c>
    </row>
    <row r="1063" spans="1:7">
      <c r="A1063" s="903" t="s">
        <v>2479</v>
      </c>
      <c r="B1063" s="903" t="s">
        <v>934</v>
      </c>
      <c r="C1063" s="903" t="s">
        <v>170</v>
      </c>
      <c r="D1063" s="903" t="s">
        <v>1453</v>
      </c>
      <c r="E1063" s="903" t="s">
        <v>122</v>
      </c>
      <c r="F1063" s="903" t="s">
        <v>12</v>
      </c>
      <c r="G1063" s="902">
        <v>1013400</v>
      </c>
    </row>
    <row r="1064" spans="1:7">
      <c r="A1064" s="903" t="s">
        <v>2479</v>
      </c>
      <c r="B1064" s="903" t="s">
        <v>934</v>
      </c>
      <c r="C1064" s="903" t="s">
        <v>170</v>
      </c>
      <c r="D1064" s="903" t="s">
        <v>1453</v>
      </c>
      <c r="E1064" s="903" t="s">
        <v>122</v>
      </c>
      <c r="F1064" s="903" t="s">
        <v>124</v>
      </c>
      <c r="G1064" s="902">
        <v>175628480</v>
      </c>
    </row>
    <row r="1065" spans="1:7">
      <c r="A1065" s="903" t="s">
        <v>2479</v>
      </c>
      <c r="B1065" s="903" t="s">
        <v>934</v>
      </c>
      <c r="C1065" s="903" t="s">
        <v>170</v>
      </c>
      <c r="D1065" s="903" t="s">
        <v>1453</v>
      </c>
      <c r="E1065" s="903" t="s">
        <v>122</v>
      </c>
      <c r="F1065" s="903" t="s">
        <v>126</v>
      </c>
      <c r="G1065" s="902">
        <v>7680000</v>
      </c>
    </row>
    <row r="1066" spans="1:7">
      <c r="A1066" s="903" t="s">
        <v>2479</v>
      </c>
      <c r="B1066" s="903" t="s">
        <v>934</v>
      </c>
      <c r="C1066" s="903" t="s">
        <v>170</v>
      </c>
      <c r="D1066" s="903" t="s">
        <v>1453</v>
      </c>
      <c r="E1066" s="1419" t="s">
        <v>810</v>
      </c>
      <c r="F1066" s="1420"/>
      <c r="G1066" s="902">
        <v>1097901999</v>
      </c>
    </row>
    <row r="1067" spans="1:7">
      <c r="A1067" s="903" t="s">
        <v>2479</v>
      </c>
      <c r="B1067" s="903" t="s">
        <v>934</v>
      </c>
      <c r="C1067" s="903" t="s">
        <v>170</v>
      </c>
      <c r="D1067" s="903" t="s">
        <v>1453</v>
      </c>
      <c r="E1067" s="903" t="s">
        <v>810</v>
      </c>
      <c r="F1067" s="903" t="s">
        <v>820</v>
      </c>
      <c r="G1067" s="902">
        <v>1097901999</v>
      </c>
    </row>
    <row r="1068" spans="1:7">
      <c r="A1068" s="903" t="s">
        <v>2479</v>
      </c>
      <c r="B1068" s="903" t="s">
        <v>934</v>
      </c>
      <c r="C1068" s="1419" t="s">
        <v>200</v>
      </c>
      <c r="D1068" s="1420"/>
      <c r="E1068" s="1420"/>
      <c r="F1068" s="1420"/>
      <c r="G1068" s="902">
        <v>16039646807</v>
      </c>
    </row>
    <row r="1069" spans="1:7">
      <c r="A1069" s="903" t="s">
        <v>2479</v>
      </c>
      <c r="B1069" s="903" t="s">
        <v>934</v>
      </c>
      <c r="C1069" s="903" t="s">
        <v>200</v>
      </c>
      <c r="D1069" s="1419" t="s">
        <v>1413</v>
      </c>
      <c r="E1069" s="1420"/>
      <c r="F1069" s="1420"/>
      <c r="G1069" s="902">
        <v>16039646807</v>
      </c>
    </row>
    <row r="1070" spans="1:7">
      <c r="A1070" s="903" t="s">
        <v>2479</v>
      </c>
      <c r="B1070" s="903" t="s">
        <v>934</v>
      </c>
      <c r="C1070" s="903" t="s">
        <v>200</v>
      </c>
      <c r="D1070" s="903" t="s">
        <v>1413</v>
      </c>
      <c r="E1070" s="1419" t="s">
        <v>87</v>
      </c>
      <c r="F1070" s="1420"/>
      <c r="G1070" s="902">
        <v>3160676878</v>
      </c>
    </row>
    <row r="1071" spans="1:7">
      <c r="A1071" s="903" t="s">
        <v>2479</v>
      </c>
      <c r="B1071" s="903" t="s">
        <v>934</v>
      </c>
      <c r="C1071" s="903" t="s">
        <v>200</v>
      </c>
      <c r="D1071" s="903" t="s">
        <v>1413</v>
      </c>
      <c r="E1071" s="903" t="s">
        <v>87</v>
      </c>
      <c r="F1071" s="903" t="s">
        <v>88</v>
      </c>
      <c r="G1071" s="902">
        <v>3160676878</v>
      </c>
    </row>
    <row r="1072" spans="1:7">
      <c r="A1072" s="903" t="s">
        <v>2479</v>
      </c>
      <c r="B1072" s="903" t="s">
        <v>934</v>
      </c>
      <c r="C1072" s="903" t="s">
        <v>200</v>
      </c>
      <c r="D1072" s="903" t="s">
        <v>1413</v>
      </c>
      <c r="E1072" s="1419" t="s">
        <v>128</v>
      </c>
      <c r="F1072" s="1420"/>
      <c r="G1072" s="902">
        <v>249411000</v>
      </c>
    </row>
    <row r="1073" spans="1:7">
      <c r="A1073" s="903" t="s">
        <v>2479</v>
      </c>
      <c r="B1073" s="903" t="s">
        <v>934</v>
      </c>
      <c r="C1073" s="903" t="s">
        <v>200</v>
      </c>
      <c r="D1073" s="903" t="s">
        <v>1413</v>
      </c>
      <c r="E1073" s="903" t="s">
        <v>128</v>
      </c>
      <c r="F1073" s="903" t="s">
        <v>519</v>
      </c>
      <c r="G1073" s="902">
        <v>249411000</v>
      </c>
    </row>
    <row r="1074" spans="1:7">
      <c r="A1074" s="903" t="s">
        <v>2479</v>
      </c>
      <c r="B1074" s="903" t="s">
        <v>934</v>
      </c>
      <c r="C1074" s="903" t="s">
        <v>200</v>
      </c>
      <c r="D1074" s="903" t="s">
        <v>1413</v>
      </c>
      <c r="E1074" s="1419" t="s">
        <v>90</v>
      </c>
      <c r="F1074" s="1420"/>
      <c r="G1074" s="902">
        <v>1446889971</v>
      </c>
    </row>
    <row r="1075" spans="1:7">
      <c r="A1075" s="903" t="s">
        <v>2479</v>
      </c>
      <c r="B1075" s="903" t="s">
        <v>934</v>
      </c>
      <c r="C1075" s="903" t="s">
        <v>200</v>
      </c>
      <c r="D1075" s="903" t="s">
        <v>1413</v>
      </c>
      <c r="E1075" s="903" t="s">
        <v>90</v>
      </c>
      <c r="F1075" s="903" t="s">
        <v>135</v>
      </c>
      <c r="G1075" s="902">
        <v>178949000</v>
      </c>
    </row>
    <row r="1076" spans="1:7">
      <c r="A1076" s="903" t="s">
        <v>2479</v>
      </c>
      <c r="B1076" s="903" t="s">
        <v>934</v>
      </c>
      <c r="C1076" s="903" t="s">
        <v>200</v>
      </c>
      <c r="D1076" s="903" t="s">
        <v>1413</v>
      </c>
      <c r="E1076" s="903" t="s">
        <v>90</v>
      </c>
      <c r="F1076" s="903" t="s">
        <v>763</v>
      </c>
      <c r="G1076" s="902">
        <v>365933000</v>
      </c>
    </row>
    <row r="1077" spans="1:7">
      <c r="A1077" s="903" t="s">
        <v>2479</v>
      </c>
      <c r="B1077" s="903" t="s">
        <v>934</v>
      </c>
      <c r="C1077" s="903" t="s">
        <v>200</v>
      </c>
      <c r="D1077" s="903" t="s">
        <v>1413</v>
      </c>
      <c r="E1077" s="903" t="s">
        <v>90</v>
      </c>
      <c r="F1077" s="903" t="s">
        <v>92</v>
      </c>
      <c r="G1077" s="902">
        <v>73167940</v>
      </c>
    </row>
    <row r="1078" spans="1:7">
      <c r="A1078" s="903" t="s">
        <v>2479</v>
      </c>
      <c r="B1078" s="903" t="s">
        <v>934</v>
      </c>
      <c r="C1078" s="903" t="s">
        <v>200</v>
      </c>
      <c r="D1078" s="903" t="s">
        <v>1413</v>
      </c>
      <c r="E1078" s="903" t="s">
        <v>90</v>
      </c>
      <c r="F1078" s="903" t="s">
        <v>390</v>
      </c>
      <c r="G1078" s="902">
        <v>45616350</v>
      </c>
    </row>
    <row r="1079" spans="1:7">
      <c r="A1079" s="903" t="s">
        <v>2479</v>
      </c>
      <c r="B1079" s="903" t="s">
        <v>934</v>
      </c>
      <c r="C1079" s="903" t="s">
        <v>200</v>
      </c>
      <c r="D1079" s="903" t="s">
        <v>1413</v>
      </c>
      <c r="E1079" s="903" t="s">
        <v>90</v>
      </c>
      <c r="F1079" s="903" t="s">
        <v>403</v>
      </c>
      <c r="G1079" s="902">
        <v>1788000</v>
      </c>
    </row>
    <row r="1080" spans="1:7">
      <c r="A1080" s="903" t="s">
        <v>2479</v>
      </c>
      <c r="B1080" s="903" t="s">
        <v>934</v>
      </c>
      <c r="C1080" s="903" t="s">
        <v>200</v>
      </c>
      <c r="D1080" s="903" t="s">
        <v>1413</v>
      </c>
      <c r="E1080" s="903" t="s">
        <v>90</v>
      </c>
      <c r="F1080" s="903" t="s">
        <v>130</v>
      </c>
      <c r="G1080" s="902">
        <v>769277281</v>
      </c>
    </row>
    <row r="1081" spans="1:7">
      <c r="A1081" s="903" t="s">
        <v>2479</v>
      </c>
      <c r="B1081" s="903" t="s">
        <v>934</v>
      </c>
      <c r="C1081" s="903" t="s">
        <v>200</v>
      </c>
      <c r="D1081" s="903" t="s">
        <v>1413</v>
      </c>
      <c r="E1081" s="903" t="s">
        <v>90</v>
      </c>
      <c r="F1081" s="903" t="s">
        <v>137</v>
      </c>
      <c r="G1081" s="902">
        <v>12158400</v>
      </c>
    </row>
    <row r="1082" spans="1:7">
      <c r="A1082" s="903" t="s">
        <v>2479</v>
      </c>
      <c r="B1082" s="903" t="s">
        <v>934</v>
      </c>
      <c r="C1082" s="903" t="s">
        <v>200</v>
      </c>
      <c r="D1082" s="903" t="s">
        <v>1413</v>
      </c>
      <c r="E1082" s="1419" t="s">
        <v>377</v>
      </c>
      <c r="F1082" s="1420"/>
      <c r="G1082" s="902">
        <v>82371000</v>
      </c>
    </row>
    <row r="1083" spans="1:7">
      <c r="A1083" s="903" t="s">
        <v>2479</v>
      </c>
      <c r="B1083" s="903" t="s">
        <v>934</v>
      </c>
      <c r="C1083" s="903" t="s">
        <v>200</v>
      </c>
      <c r="D1083" s="903" t="s">
        <v>1413</v>
      </c>
      <c r="E1083" s="903" t="s">
        <v>377</v>
      </c>
      <c r="F1083" s="903" t="s">
        <v>379</v>
      </c>
      <c r="G1083" s="902">
        <v>78821000</v>
      </c>
    </row>
    <row r="1084" spans="1:7">
      <c r="A1084" s="903" t="s">
        <v>2479</v>
      </c>
      <c r="B1084" s="903" t="s">
        <v>934</v>
      </c>
      <c r="C1084" s="903" t="s">
        <v>200</v>
      </c>
      <c r="D1084" s="903" t="s">
        <v>1413</v>
      </c>
      <c r="E1084" s="903" t="s">
        <v>377</v>
      </c>
      <c r="F1084" s="903" t="s">
        <v>380</v>
      </c>
      <c r="G1084" s="902">
        <v>3550000</v>
      </c>
    </row>
    <row r="1085" spans="1:7">
      <c r="A1085" s="903" t="s">
        <v>2479</v>
      </c>
      <c r="B1085" s="903" t="s">
        <v>934</v>
      </c>
      <c r="C1085" s="903" t="s">
        <v>200</v>
      </c>
      <c r="D1085" s="903" t="s">
        <v>1413</v>
      </c>
      <c r="E1085" s="1419" t="s">
        <v>93</v>
      </c>
      <c r="F1085" s="1420"/>
      <c r="G1085" s="902">
        <v>866710000</v>
      </c>
    </row>
    <row r="1086" spans="1:7">
      <c r="A1086" s="903" t="s">
        <v>2479</v>
      </c>
      <c r="B1086" s="903" t="s">
        <v>934</v>
      </c>
      <c r="C1086" s="903" t="s">
        <v>200</v>
      </c>
      <c r="D1086" s="903" t="s">
        <v>1413</v>
      </c>
      <c r="E1086" s="903" t="s">
        <v>93</v>
      </c>
      <c r="F1086" s="903" t="s">
        <v>391</v>
      </c>
      <c r="G1086" s="902">
        <v>866710000</v>
      </c>
    </row>
    <row r="1087" spans="1:7">
      <c r="A1087" s="903" t="s">
        <v>2479</v>
      </c>
      <c r="B1087" s="903" t="s">
        <v>934</v>
      </c>
      <c r="C1087" s="903" t="s">
        <v>200</v>
      </c>
      <c r="D1087" s="903" t="s">
        <v>1413</v>
      </c>
      <c r="E1087" s="1419" t="s">
        <v>94</v>
      </c>
      <c r="F1087" s="1420"/>
      <c r="G1087" s="902">
        <v>844605398</v>
      </c>
    </row>
    <row r="1088" spans="1:7">
      <c r="A1088" s="903" t="s">
        <v>2479</v>
      </c>
      <c r="B1088" s="903" t="s">
        <v>934</v>
      </c>
      <c r="C1088" s="903" t="s">
        <v>200</v>
      </c>
      <c r="D1088" s="903" t="s">
        <v>1413</v>
      </c>
      <c r="E1088" s="903" t="s">
        <v>94</v>
      </c>
      <c r="F1088" s="903" t="s">
        <v>95</v>
      </c>
      <c r="G1088" s="902">
        <v>657378516</v>
      </c>
    </row>
    <row r="1089" spans="1:7">
      <c r="A1089" s="903" t="s">
        <v>2479</v>
      </c>
      <c r="B1089" s="903" t="s">
        <v>934</v>
      </c>
      <c r="C1089" s="903" t="s">
        <v>200</v>
      </c>
      <c r="D1089" s="903" t="s">
        <v>1413</v>
      </c>
      <c r="E1089" s="903" t="s">
        <v>94</v>
      </c>
      <c r="F1089" s="903" t="s">
        <v>96</v>
      </c>
      <c r="G1089" s="902">
        <v>109091019</v>
      </c>
    </row>
    <row r="1090" spans="1:7">
      <c r="A1090" s="903" t="s">
        <v>2479</v>
      </c>
      <c r="B1090" s="903" t="s">
        <v>934</v>
      </c>
      <c r="C1090" s="903" t="s">
        <v>200</v>
      </c>
      <c r="D1090" s="903" t="s">
        <v>1413</v>
      </c>
      <c r="E1090" s="903" t="s">
        <v>94</v>
      </c>
      <c r="F1090" s="903" t="s">
        <v>97</v>
      </c>
      <c r="G1090" s="902">
        <v>72259751</v>
      </c>
    </row>
    <row r="1091" spans="1:7">
      <c r="A1091" s="903" t="s">
        <v>2479</v>
      </c>
      <c r="B1091" s="903" t="s">
        <v>934</v>
      </c>
      <c r="C1091" s="903" t="s">
        <v>200</v>
      </c>
      <c r="D1091" s="903" t="s">
        <v>1413</v>
      </c>
      <c r="E1091" s="903" t="s">
        <v>94</v>
      </c>
      <c r="F1091" s="903" t="s">
        <v>0</v>
      </c>
      <c r="G1091" s="902">
        <v>5876112</v>
      </c>
    </row>
    <row r="1092" spans="1:7">
      <c r="A1092" s="903" t="s">
        <v>2479</v>
      </c>
      <c r="B1092" s="903" t="s">
        <v>934</v>
      </c>
      <c r="C1092" s="903" t="s">
        <v>200</v>
      </c>
      <c r="D1092" s="903" t="s">
        <v>1413</v>
      </c>
      <c r="E1092" s="1419" t="s">
        <v>98</v>
      </c>
      <c r="F1092" s="1420"/>
      <c r="G1092" s="902">
        <v>344334640</v>
      </c>
    </row>
    <row r="1093" spans="1:7">
      <c r="A1093" s="903" t="s">
        <v>2479</v>
      </c>
      <c r="B1093" s="903" t="s">
        <v>934</v>
      </c>
      <c r="C1093" s="903" t="s">
        <v>200</v>
      </c>
      <c r="D1093" s="903" t="s">
        <v>1413</v>
      </c>
      <c r="E1093" s="903" t="s">
        <v>98</v>
      </c>
      <c r="F1093" s="903" t="s">
        <v>757</v>
      </c>
      <c r="G1093" s="902">
        <v>344334640</v>
      </c>
    </row>
    <row r="1094" spans="1:7">
      <c r="A1094" s="903" t="s">
        <v>2479</v>
      </c>
      <c r="B1094" s="903" t="s">
        <v>934</v>
      </c>
      <c r="C1094" s="903" t="s">
        <v>200</v>
      </c>
      <c r="D1094" s="903" t="s">
        <v>1413</v>
      </c>
      <c r="E1094" s="1419" t="s">
        <v>100</v>
      </c>
      <c r="F1094" s="1420"/>
      <c r="G1094" s="902">
        <v>202300639</v>
      </c>
    </row>
    <row r="1095" spans="1:7">
      <c r="A1095" s="903" t="s">
        <v>2479</v>
      </c>
      <c r="B1095" s="903" t="s">
        <v>934</v>
      </c>
      <c r="C1095" s="903" t="s">
        <v>200</v>
      </c>
      <c r="D1095" s="903" t="s">
        <v>1413</v>
      </c>
      <c r="E1095" s="903" t="s">
        <v>100</v>
      </c>
      <c r="F1095" s="903" t="s">
        <v>138</v>
      </c>
      <c r="G1095" s="902">
        <v>47896734</v>
      </c>
    </row>
    <row r="1096" spans="1:7">
      <c r="A1096" s="903" t="s">
        <v>2479</v>
      </c>
      <c r="B1096" s="903" t="s">
        <v>934</v>
      </c>
      <c r="C1096" s="903" t="s">
        <v>200</v>
      </c>
      <c r="D1096" s="903" t="s">
        <v>1413</v>
      </c>
      <c r="E1096" s="903" t="s">
        <v>100</v>
      </c>
      <c r="F1096" s="903" t="s">
        <v>102</v>
      </c>
      <c r="G1096" s="902">
        <v>11916258</v>
      </c>
    </row>
    <row r="1097" spans="1:7">
      <c r="A1097" s="903" t="s">
        <v>2479</v>
      </c>
      <c r="B1097" s="903" t="s">
        <v>934</v>
      </c>
      <c r="C1097" s="903" t="s">
        <v>200</v>
      </c>
      <c r="D1097" s="903" t="s">
        <v>1413</v>
      </c>
      <c r="E1097" s="903" t="s">
        <v>100</v>
      </c>
      <c r="F1097" s="903" t="s">
        <v>139</v>
      </c>
      <c r="G1097" s="902">
        <v>130476000</v>
      </c>
    </row>
    <row r="1098" spans="1:7">
      <c r="A1098" s="903" t="s">
        <v>2479</v>
      </c>
      <c r="B1098" s="903" t="s">
        <v>934</v>
      </c>
      <c r="C1098" s="903" t="s">
        <v>200</v>
      </c>
      <c r="D1098" s="903" t="s">
        <v>1413</v>
      </c>
      <c r="E1098" s="903" t="s">
        <v>100</v>
      </c>
      <c r="F1098" s="903" t="s">
        <v>131</v>
      </c>
      <c r="G1098" s="902">
        <v>2136000</v>
      </c>
    </row>
    <row r="1099" spans="1:7">
      <c r="A1099" s="903" t="s">
        <v>2479</v>
      </c>
      <c r="B1099" s="903" t="s">
        <v>934</v>
      </c>
      <c r="C1099" s="903" t="s">
        <v>200</v>
      </c>
      <c r="D1099" s="903" t="s">
        <v>1413</v>
      </c>
      <c r="E1099" s="903" t="s">
        <v>100</v>
      </c>
      <c r="F1099" s="903" t="s">
        <v>218</v>
      </c>
      <c r="G1099" s="902">
        <v>1125647</v>
      </c>
    </row>
    <row r="1100" spans="1:7">
      <c r="A1100" s="903" t="s">
        <v>2479</v>
      </c>
      <c r="B1100" s="903" t="s">
        <v>934</v>
      </c>
      <c r="C1100" s="903" t="s">
        <v>200</v>
      </c>
      <c r="D1100" s="903" t="s">
        <v>1413</v>
      </c>
      <c r="E1100" s="903" t="s">
        <v>100</v>
      </c>
      <c r="F1100" s="903" t="s">
        <v>140</v>
      </c>
      <c r="G1100" s="902">
        <v>8750000</v>
      </c>
    </row>
    <row r="1101" spans="1:7">
      <c r="A1101" s="903" t="s">
        <v>2479</v>
      </c>
      <c r="B1101" s="903" t="s">
        <v>934</v>
      </c>
      <c r="C1101" s="903" t="s">
        <v>200</v>
      </c>
      <c r="D1101" s="903" t="s">
        <v>1413</v>
      </c>
      <c r="E1101" s="1419" t="s">
        <v>103</v>
      </c>
      <c r="F1101" s="1420"/>
      <c r="G1101" s="902">
        <v>269775000</v>
      </c>
    </row>
    <row r="1102" spans="1:7">
      <c r="A1102" s="903" t="s">
        <v>2479</v>
      </c>
      <c r="B1102" s="903" t="s">
        <v>934</v>
      </c>
      <c r="C1102" s="903" t="s">
        <v>200</v>
      </c>
      <c r="D1102" s="903" t="s">
        <v>1413</v>
      </c>
      <c r="E1102" s="903" t="s">
        <v>103</v>
      </c>
      <c r="F1102" s="903" t="s">
        <v>104</v>
      </c>
      <c r="G1102" s="902">
        <v>132260000</v>
      </c>
    </row>
    <row r="1103" spans="1:7">
      <c r="A1103" s="903" t="s">
        <v>2479</v>
      </c>
      <c r="B1103" s="903" t="s">
        <v>934</v>
      </c>
      <c r="C1103" s="903" t="s">
        <v>200</v>
      </c>
      <c r="D1103" s="903" t="s">
        <v>1413</v>
      </c>
      <c r="E1103" s="903" t="s">
        <v>103</v>
      </c>
      <c r="F1103" s="903" t="s">
        <v>132</v>
      </c>
      <c r="G1103" s="902">
        <v>27630000</v>
      </c>
    </row>
    <row r="1104" spans="1:7">
      <c r="A1104" s="903" t="s">
        <v>2479</v>
      </c>
      <c r="B1104" s="903" t="s">
        <v>934</v>
      </c>
      <c r="C1104" s="903" t="s">
        <v>200</v>
      </c>
      <c r="D1104" s="903" t="s">
        <v>1413</v>
      </c>
      <c r="E1104" s="903" t="s">
        <v>103</v>
      </c>
      <c r="F1104" s="903" t="s">
        <v>2</v>
      </c>
      <c r="G1104" s="902">
        <v>66660000</v>
      </c>
    </row>
    <row r="1105" spans="1:7">
      <c r="A1105" s="903" t="s">
        <v>2479</v>
      </c>
      <c r="B1105" s="903" t="s">
        <v>934</v>
      </c>
      <c r="C1105" s="903" t="s">
        <v>200</v>
      </c>
      <c r="D1105" s="903" t="s">
        <v>1413</v>
      </c>
      <c r="E1105" s="903" t="s">
        <v>103</v>
      </c>
      <c r="F1105" s="903" t="s">
        <v>106</v>
      </c>
      <c r="G1105" s="902">
        <v>43225000</v>
      </c>
    </row>
    <row r="1106" spans="1:7">
      <c r="A1106" s="903" t="s">
        <v>2479</v>
      </c>
      <c r="B1106" s="903" t="s">
        <v>934</v>
      </c>
      <c r="C1106" s="903" t="s">
        <v>200</v>
      </c>
      <c r="D1106" s="903" t="s">
        <v>1413</v>
      </c>
      <c r="E1106" s="1419" t="s">
        <v>108</v>
      </c>
      <c r="F1106" s="1420"/>
      <c r="G1106" s="902">
        <v>111462729</v>
      </c>
    </row>
    <row r="1107" spans="1:7">
      <c r="A1107" s="903" t="s">
        <v>2479</v>
      </c>
      <c r="B1107" s="903" t="s">
        <v>934</v>
      </c>
      <c r="C1107" s="903" t="s">
        <v>200</v>
      </c>
      <c r="D1107" s="903" t="s">
        <v>1413</v>
      </c>
      <c r="E1107" s="903" t="s">
        <v>108</v>
      </c>
      <c r="F1107" s="903" t="s">
        <v>110</v>
      </c>
      <c r="G1107" s="902">
        <v>26208929</v>
      </c>
    </row>
    <row r="1108" spans="1:7">
      <c r="A1108" s="903" t="s">
        <v>2479</v>
      </c>
      <c r="B1108" s="903" t="s">
        <v>934</v>
      </c>
      <c r="C1108" s="903" t="s">
        <v>200</v>
      </c>
      <c r="D1108" s="903" t="s">
        <v>1413</v>
      </c>
      <c r="E1108" s="903" t="s">
        <v>108</v>
      </c>
      <c r="F1108" s="903" t="s">
        <v>111</v>
      </c>
      <c r="G1108" s="902">
        <v>34995000</v>
      </c>
    </row>
    <row r="1109" spans="1:7">
      <c r="A1109" s="903" t="s">
        <v>2479</v>
      </c>
      <c r="B1109" s="903" t="s">
        <v>934</v>
      </c>
      <c r="C1109" s="903" t="s">
        <v>200</v>
      </c>
      <c r="D1109" s="903" t="s">
        <v>1413</v>
      </c>
      <c r="E1109" s="903" t="s">
        <v>108</v>
      </c>
      <c r="F1109" s="903" t="s">
        <v>283</v>
      </c>
      <c r="G1109" s="902">
        <v>20000000</v>
      </c>
    </row>
    <row r="1110" spans="1:7">
      <c r="A1110" s="903" t="s">
        <v>2479</v>
      </c>
      <c r="B1110" s="903" t="s">
        <v>934</v>
      </c>
      <c r="C1110" s="903" t="s">
        <v>200</v>
      </c>
      <c r="D1110" s="903" t="s">
        <v>1413</v>
      </c>
      <c r="E1110" s="903" t="s">
        <v>108</v>
      </c>
      <c r="F1110" s="903" t="s">
        <v>868</v>
      </c>
      <c r="G1110" s="902">
        <v>18075800</v>
      </c>
    </row>
    <row r="1111" spans="1:7">
      <c r="A1111" s="903" t="s">
        <v>2479</v>
      </c>
      <c r="B1111" s="903" t="s">
        <v>934</v>
      </c>
      <c r="C1111" s="903" t="s">
        <v>200</v>
      </c>
      <c r="D1111" s="903" t="s">
        <v>1413</v>
      </c>
      <c r="E1111" s="903" t="s">
        <v>108</v>
      </c>
      <c r="F1111" s="903" t="s">
        <v>141</v>
      </c>
      <c r="G1111" s="902">
        <v>12183000</v>
      </c>
    </row>
    <row r="1112" spans="1:7">
      <c r="A1112" s="903" t="s">
        <v>2479</v>
      </c>
      <c r="B1112" s="903" t="s">
        <v>934</v>
      </c>
      <c r="C1112" s="903" t="s">
        <v>200</v>
      </c>
      <c r="D1112" s="903" t="s">
        <v>1413</v>
      </c>
      <c r="E1112" s="1419" t="s">
        <v>143</v>
      </c>
      <c r="F1112" s="1420"/>
      <c r="G1112" s="902">
        <v>3883861000</v>
      </c>
    </row>
    <row r="1113" spans="1:7">
      <c r="A1113" s="903" t="s">
        <v>2479</v>
      </c>
      <c r="B1113" s="903" t="s">
        <v>934</v>
      </c>
      <c r="C1113" s="903" t="s">
        <v>200</v>
      </c>
      <c r="D1113" s="903" t="s">
        <v>1413</v>
      </c>
      <c r="E1113" s="903" t="s">
        <v>143</v>
      </c>
      <c r="F1113" s="903" t="s">
        <v>145</v>
      </c>
      <c r="G1113" s="902">
        <v>1179341000</v>
      </c>
    </row>
    <row r="1114" spans="1:7">
      <c r="A1114" s="903" t="s">
        <v>2479</v>
      </c>
      <c r="B1114" s="903" t="s">
        <v>934</v>
      </c>
      <c r="C1114" s="903" t="s">
        <v>200</v>
      </c>
      <c r="D1114" s="903" t="s">
        <v>1413</v>
      </c>
      <c r="E1114" s="903" t="s">
        <v>143</v>
      </c>
      <c r="F1114" s="903" t="s">
        <v>484</v>
      </c>
      <c r="G1114" s="902">
        <v>19600000</v>
      </c>
    </row>
    <row r="1115" spans="1:7">
      <c r="A1115" s="903" t="s">
        <v>2479</v>
      </c>
      <c r="B1115" s="903" t="s">
        <v>934</v>
      </c>
      <c r="C1115" s="903" t="s">
        <v>200</v>
      </c>
      <c r="D1115" s="903" t="s">
        <v>1413</v>
      </c>
      <c r="E1115" s="903" t="s">
        <v>143</v>
      </c>
      <c r="F1115" s="903" t="s">
        <v>485</v>
      </c>
      <c r="G1115" s="902">
        <v>1249890000</v>
      </c>
    </row>
    <row r="1116" spans="1:7">
      <c r="A1116" s="903" t="s">
        <v>2479</v>
      </c>
      <c r="B1116" s="903" t="s">
        <v>934</v>
      </c>
      <c r="C1116" s="903" t="s">
        <v>200</v>
      </c>
      <c r="D1116" s="903" t="s">
        <v>1413</v>
      </c>
      <c r="E1116" s="903" t="s">
        <v>143</v>
      </c>
      <c r="F1116" s="903" t="s">
        <v>845</v>
      </c>
      <c r="G1116" s="902">
        <v>100000000</v>
      </c>
    </row>
    <row r="1117" spans="1:7">
      <c r="A1117" s="903" t="s">
        <v>2479</v>
      </c>
      <c r="B1117" s="903" t="s">
        <v>934</v>
      </c>
      <c r="C1117" s="903" t="s">
        <v>200</v>
      </c>
      <c r="D1117" s="903" t="s">
        <v>1413</v>
      </c>
      <c r="E1117" s="903" t="s">
        <v>143</v>
      </c>
      <c r="F1117" s="903" t="s">
        <v>387</v>
      </c>
      <c r="G1117" s="902">
        <v>232235000</v>
      </c>
    </row>
    <row r="1118" spans="1:7">
      <c r="A1118" s="903" t="s">
        <v>2479</v>
      </c>
      <c r="B1118" s="903" t="s">
        <v>934</v>
      </c>
      <c r="C1118" s="903" t="s">
        <v>200</v>
      </c>
      <c r="D1118" s="903" t="s">
        <v>1413</v>
      </c>
      <c r="E1118" s="903" t="s">
        <v>143</v>
      </c>
      <c r="F1118" s="903" t="s">
        <v>489</v>
      </c>
      <c r="G1118" s="902">
        <v>1102795000</v>
      </c>
    </row>
    <row r="1119" spans="1:7">
      <c r="A1119" s="903" t="s">
        <v>2479</v>
      </c>
      <c r="B1119" s="903" t="s">
        <v>934</v>
      </c>
      <c r="C1119" s="903" t="s">
        <v>200</v>
      </c>
      <c r="D1119" s="903" t="s">
        <v>1413</v>
      </c>
      <c r="E1119" s="1419" t="s">
        <v>113</v>
      </c>
      <c r="F1119" s="1420"/>
      <c r="G1119" s="902">
        <v>485648000</v>
      </c>
    </row>
    <row r="1120" spans="1:7">
      <c r="A1120" s="903" t="s">
        <v>2479</v>
      </c>
      <c r="B1120" s="903" t="s">
        <v>934</v>
      </c>
      <c r="C1120" s="903" t="s">
        <v>200</v>
      </c>
      <c r="D1120" s="903" t="s">
        <v>1413</v>
      </c>
      <c r="E1120" s="903" t="s">
        <v>113</v>
      </c>
      <c r="F1120" s="903" t="s">
        <v>381</v>
      </c>
      <c r="G1120" s="902">
        <v>31921000</v>
      </c>
    </row>
    <row r="1121" spans="1:7">
      <c r="A1121" s="903" t="s">
        <v>2479</v>
      </c>
      <c r="B1121" s="903" t="s">
        <v>934</v>
      </c>
      <c r="C1121" s="903" t="s">
        <v>200</v>
      </c>
      <c r="D1121" s="903" t="s">
        <v>1413</v>
      </c>
      <c r="E1121" s="903" t="s">
        <v>113</v>
      </c>
      <c r="F1121" s="903" t="s">
        <v>490</v>
      </c>
      <c r="G1121" s="902">
        <v>77390000</v>
      </c>
    </row>
    <row r="1122" spans="1:7">
      <c r="A1122" s="903" t="s">
        <v>2479</v>
      </c>
      <c r="B1122" s="903" t="s">
        <v>934</v>
      </c>
      <c r="C1122" s="903" t="s">
        <v>200</v>
      </c>
      <c r="D1122" s="903" t="s">
        <v>1413</v>
      </c>
      <c r="E1122" s="903" t="s">
        <v>113</v>
      </c>
      <c r="F1122" s="903" t="s">
        <v>115</v>
      </c>
      <c r="G1122" s="902">
        <v>146337000</v>
      </c>
    </row>
    <row r="1123" spans="1:7">
      <c r="A1123" s="903" t="s">
        <v>2479</v>
      </c>
      <c r="B1123" s="903" t="s">
        <v>934</v>
      </c>
      <c r="C1123" s="903" t="s">
        <v>200</v>
      </c>
      <c r="D1123" s="903" t="s">
        <v>1413</v>
      </c>
      <c r="E1123" s="903" t="s">
        <v>113</v>
      </c>
      <c r="F1123" s="903" t="s">
        <v>117</v>
      </c>
      <c r="G1123" s="902">
        <v>230000000</v>
      </c>
    </row>
    <row r="1124" spans="1:7">
      <c r="A1124" s="903" t="s">
        <v>2479</v>
      </c>
      <c r="B1124" s="903" t="s">
        <v>934</v>
      </c>
      <c r="C1124" s="903" t="s">
        <v>200</v>
      </c>
      <c r="D1124" s="903" t="s">
        <v>1413</v>
      </c>
      <c r="E1124" s="1419" t="s">
        <v>492</v>
      </c>
      <c r="F1124" s="1420"/>
      <c r="G1124" s="902">
        <v>387992018</v>
      </c>
    </row>
    <row r="1125" spans="1:7">
      <c r="A1125" s="903" t="s">
        <v>2479</v>
      </c>
      <c r="B1125" s="903" t="s">
        <v>934</v>
      </c>
      <c r="C1125" s="903" t="s">
        <v>200</v>
      </c>
      <c r="D1125" s="903" t="s">
        <v>1413</v>
      </c>
      <c r="E1125" s="903" t="s">
        <v>492</v>
      </c>
      <c r="F1125" s="903" t="s">
        <v>494</v>
      </c>
      <c r="G1125" s="902">
        <v>291034000</v>
      </c>
    </row>
    <row r="1126" spans="1:7">
      <c r="A1126" s="903" t="s">
        <v>2479</v>
      </c>
      <c r="B1126" s="903" t="s">
        <v>934</v>
      </c>
      <c r="C1126" s="903" t="s">
        <v>200</v>
      </c>
      <c r="D1126" s="903" t="s">
        <v>1413</v>
      </c>
      <c r="E1126" s="903" t="s">
        <v>492</v>
      </c>
      <c r="F1126" s="903" t="s">
        <v>219</v>
      </c>
      <c r="G1126" s="902">
        <v>36000000</v>
      </c>
    </row>
    <row r="1127" spans="1:7">
      <c r="A1127" s="903" t="s">
        <v>2479</v>
      </c>
      <c r="B1127" s="903" t="s">
        <v>934</v>
      </c>
      <c r="C1127" s="903" t="s">
        <v>200</v>
      </c>
      <c r="D1127" s="903" t="s">
        <v>1413</v>
      </c>
      <c r="E1127" s="903" t="s">
        <v>492</v>
      </c>
      <c r="F1127" s="903" t="s">
        <v>186</v>
      </c>
      <c r="G1127" s="902">
        <v>30000000</v>
      </c>
    </row>
    <row r="1128" spans="1:7">
      <c r="A1128" s="903" t="s">
        <v>2479</v>
      </c>
      <c r="B1128" s="903" t="s">
        <v>934</v>
      </c>
      <c r="C1128" s="903" t="s">
        <v>200</v>
      </c>
      <c r="D1128" s="903" t="s">
        <v>1413</v>
      </c>
      <c r="E1128" s="903" t="s">
        <v>492</v>
      </c>
      <c r="F1128" s="903" t="s">
        <v>496</v>
      </c>
      <c r="G1128" s="902">
        <v>30958018</v>
      </c>
    </row>
    <row r="1129" spans="1:7">
      <c r="A1129" s="903" t="s">
        <v>2479</v>
      </c>
      <c r="B1129" s="903" t="s">
        <v>934</v>
      </c>
      <c r="C1129" s="903" t="s">
        <v>200</v>
      </c>
      <c r="D1129" s="903" t="s">
        <v>1413</v>
      </c>
      <c r="E1129" s="1419" t="s">
        <v>498</v>
      </c>
      <c r="F1129" s="1420"/>
      <c r="G1129" s="902">
        <v>532020800</v>
      </c>
    </row>
    <row r="1130" spans="1:7">
      <c r="A1130" s="903" t="s">
        <v>2479</v>
      </c>
      <c r="B1130" s="903" t="s">
        <v>934</v>
      </c>
      <c r="C1130" s="903" t="s">
        <v>200</v>
      </c>
      <c r="D1130" s="903" t="s">
        <v>1413</v>
      </c>
      <c r="E1130" s="903" t="s">
        <v>498</v>
      </c>
      <c r="F1130" s="903" t="s">
        <v>758</v>
      </c>
      <c r="G1130" s="902">
        <v>6612000</v>
      </c>
    </row>
    <row r="1131" spans="1:7">
      <c r="A1131" s="903" t="s">
        <v>2479</v>
      </c>
      <c r="B1131" s="903" t="s">
        <v>934</v>
      </c>
      <c r="C1131" s="903" t="s">
        <v>200</v>
      </c>
      <c r="D1131" s="903" t="s">
        <v>1413</v>
      </c>
      <c r="E1131" s="903" t="s">
        <v>498</v>
      </c>
      <c r="F1131" s="903" t="s">
        <v>3</v>
      </c>
      <c r="G1131" s="902">
        <v>4419800</v>
      </c>
    </row>
    <row r="1132" spans="1:7">
      <c r="A1132" s="903" t="s">
        <v>2479</v>
      </c>
      <c r="B1132" s="903" t="s">
        <v>934</v>
      </c>
      <c r="C1132" s="903" t="s">
        <v>200</v>
      </c>
      <c r="D1132" s="903" t="s">
        <v>1413</v>
      </c>
      <c r="E1132" s="903" t="s">
        <v>498</v>
      </c>
      <c r="F1132" s="903" t="s">
        <v>370</v>
      </c>
      <c r="G1132" s="902">
        <v>53200000</v>
      </c>
    </row>
    <row r="1133" spans="1:7">
      <c r="A1133" s="903" t="s">
        <v>2479</v>
      </c>
      <c r="B1133" s="903" t="s">
        <v>934</v>
      </c>
      <c r="C1133" s="903" t="s">
        <v>200</v>
      </c>
      <c r="D1133" s="903" t="s">
        <v>1413</v>
      </c>
      <c r="E1133" s="903" t="s">
        <v>498</v>
      </c>
      <c r="F1133" s="903" t="s">
        <v>500</v>
      </c>
      <c r="G1133" s="902">
        <v>91150000</v>
      </c>
    </row>
    <row r="1134" spans="1:7">
      <c r="A1134" s="903" t="s">
        <v>2479</v>
      </c>
      <c r="B1134" s="903" t="s">
        <v>934</v>
      </c>
      <c r="C1134" s="903" t="s">
        <v>200</v>
      </c>
      <c r="D1134" s="903" t="s">
        <v>1413</v>
      </c>
      <c r="E1134" s="903" t="s">
        <v>498</v>
      </c>
      <c r="F1134" s="903" t="s">
        <v>4</v>
      </c>
      <c r="G1134" s="902">
        <v>351009000</v>
      </c>
    </row>
    <row r="1135" spans="1:7">
      <c r="A1135" s="903" t="s">
        <v>2479</v>
      </c>
      <c r="B1135" s="903" t="s">
        <v>934</v>
      </c>
      <c r="C1135" s="903" t="s">
        <v>200</v>
      </c>
      <c r="D1135" s="903" t="s">
        <v>1413</v>
      </c>
      <c r="E1135" s="903" t="s">
        <v>498</v>
      </c>
      <c r="F1135" s="903" t="s">
        <v>501</v>
      </c>
      <c r="G1135" s="902">
        <v>25630000</v>
      </c>
    </row>
    <row r="1136" spans="1:7">
      <c r="A1136" s="903" t="s">
        <v>2479</v>
      </c>
      <c r="B1136" s="903" t="s">
        <v>934</v>
      </c>
      <c r="C1136" s="903" t="s">
        <v>200</v>
      </c>
      <c r="D1136" s="903" t="s">
        <v>1413</v>
      </c>
      <c r="E1136" s="1419" t="s">
        <v>1429</v>
      </c>
      <c r="F1136" s="1420"/>
      <c r="G1136" s="902">
        <v>58400000</v>
      </c>
    </row>
    <row r="1137" spans="1:7">
      <c r="A1137" s="903" t="s">
        <v>2479</v>
      </c>
      <c r="B1137" s="903" t="s">
        <v>934</v>
      </c>
      <c r="C1137" s="903" t="s">
        <v>200</v>
      </c>
      <c r="D1137" s="903" t="s">
        <v>1413</v>
      </c>
      <c r="E1137" s="903" t="s">
        <v>1429</v>
      </c>
      <c r="F1137" s="903" t="s">
        <v>1431</v>
      </c>
      <c r="G1137" s="902">
        <v>58400000</v>
      </c>
    </row>
    <row r="1138" spans="1:7">
      <c r="A1138" s="903" t="s">
        <v>2479</v>
      </c>
      <c r="B1138" s="903" t="s">
        <v>934</v>
      </c>
      <c r="C1138" s="903" t="s">
        <v>200</v>
      </c>
      <c r="D1138" s="903" t="s">
        <v>1413</v>
      </c>
      <c r="E1138" s="1419" t="s">
        <v>118</v>
      </c>
      <c r="F1138" s="1420"/>
      <c r="G1138" s="902">
        <v>1213290000</v>
      </c>
    </row>
    <row r="1139" spans="1:7">
      <c r="A1139" s="903" t="s">
        <v>2479</v>
      </c>
      <c r="B1139" s="903" t="s">
        <v>934</v>
      </c>
      <c r="C1139" s="903" t="s">
        <v>200</v>
      </c>
      <c r="D1139" s="903" t="s">
        <v>1413</v>
      </c>
      <c r="E1139" s="903" t="s">
        <v>118</v>
      </c>
      <c r="F1139" s="903" t="s">
        <v>523</v>
      </c>
      <c r="G1139" s="902">
        <v>889090000</v>
      </c>
    </row>
    <row r="1140" spans="1:7">
      <c r="A1140" s="903" t="s">
        <v>2479</v>
      </c>
      <c r="B1140" s="903" t="s">
        <v>934</v>
      </c>
      <c r="C1140" s="903" t="s">
        <v>200</v>
      </c>
      <c r="D1140" s="903" t="s">
        <v>1413</v>
      </c>
      <c r="E1140" s="903" t="s">
        <v>118</v>
      </c>
      <c r="F1140" s="903" t="s">
        <v>5</v>
      </c>
      <c r="G1140" s="902">
        <v>18845000</v>
      </c>
    </row>
    <row r="1141" spans="1:7">
      <c r="A1141" s="903" t="s">
        <v>2479</v>
      </c>
      <c r="B1141" s="903" t="s">
        <v>934</v>
      </c>
      <c r="C1141" s="903" t="s">
        <v>200</v>
      </c>
      <c r="D1141" s="903" t="s">
        <v>1413</v>
      </c>
      <c r="E1141" s="903" t="s">
        <v>118</v>
      </c>
      <c r="F1141" s="903" t="s">
        <v>11</v>
      </c>
      <c r="G1141" s="902">
        <v>299975000</v>
      </c>
    </row>
    <row r="1142" spans="1:7">
      <c r="A1142" s="903" t="s">
        <v>2479</v>
      </c>
      <c r="B1142" s="903" t="s">
        <v>934</v>
      </c>
      <c r="C1142" s="903" t="s">
        <v>200</v>
      </c>
      <c r="D1142" s="903" t="s">
        <v>1413</v>
      </c>
      <c r="E1142" s="903" t="s">
        <v>118</v>
      </c>
      <c r="F1142" s="903" t="s">
        <v>120</v>
      </c>
      <c r="G1142" s="902">
        <v>5380000</v>
      </c>
    </row>
    <row r="1143" spans="1:7">
      <c r="A1143" s="903" t="s">
        <v>2479</v>
      </c>
      <c r="B1143" s="903" t="s">
        <v>934</v>
      </c>
      <c r="C1143" s="903" t="s">
        <v>200</v>
      </c>
      <c r="D1143" s="903" t="s">
        <v>1413</v>
      </c>
      <c r="E1143" s="1419" t="s">
        <v>1434</v>
      </c>
      <c r="F1143" s="1420"/>
      <c r="G1143" s="902">
        <v>19500000</v>
      </c>
    </row>
    <row r="1144" spans="1:7">
      <c r="A1144" s="903" t="s">
        <v>2479</v>
      </c>
      <c r="B1144" s="903" t="s">
        <v>934</v>
      </c>
      <c r="C1144" s="903" t="s">
        <v>200</v>
      </c>
      <c r="D1144" s="903" t="s">
        <v>1413</v>
      </c>
      <c r="E1144" s="903" t="s">
        <v>1434</v>
      </c>
      <c r="F1144" s="903" t="s">
        <v>1436</v>
      </c>
      <c r="G1144" s="902">
        <v>19500000</v>
      </c>
    </row>
    <row r="1145" spans="1:7">
      <c r="A1145" s="903" t="s">
        <v>2479</v>
      </c>
      <c r="B1145" s="903" t="s">
        <v>934</v>
      </c>
      <c r="C1145" s="903" t="s">
        <v>200</v>
      </c>
      <c r="D1145" s="903" t="s">
        <v>1413</v>
      </c>
      <c r="E1145" s="1419" t="s">
        <v>122</v>
      </c>
      <c r="F1145" s="1420"/>
      <c r="G1145" s="902">
        <v>1849598734</v>
      </c>
    </row>
    <row r="1146" spans="1:7">
      <c r="A1146" s="903" t="s">
        <v>2479</v>
      </c>
      <c r="B1146" s="903" t="s">
        <v>934</v>
      </c>
      <c r="C1146" s="903" t="s">
        <v>200</v>
      </c>
      <c r="D1146" s="903" t="s">
        <v>1413</v>
      </c>
      <c r="E1146" s="903" t="s">
        <v>122</v>
      </c>
      <c r="F1146" s="903" t="s">
        <v>6</v>
      </c>
      <c r="G1146" s="902">
        <v>10846000</v>
      </c>
    </row>
    <row r="1147" spans="1:7">
      <c r="A1147" s="903" t="s">
        <v>2479</v>
      </c>
      <c r="B1147" s="903" t="s">
        <v>934</v>
      </c>
      <c r="C1147" s="903" t="s">
        <v>200</v>
      </c>
      <c r="D1147" s="903" t="s">
        <v>1413</v>
      </c>
      <c r="E1147" s="903" t="s">
        <v>122</v>
      </c>
      <c r="F1147" s="903" t="s">
        <v>12</v>
      </c>
      <c r="G1147" s="902">
        <v>2503400</v>
      </c>
    </row>
    <row r="1148" spans="1:7">
      <c r="A1148" s="903" t="s">
        <v>2479</v>
      </c>
      <c r="B1148" s="903" t="s">
        <v>934</v>
      </c>
      <c r="C1148" s="903" t="s">
        <v>200</v>
      </c>
      <c r="D1148" s="903" t="s">
        <v>1413</v>
      </c>
      <c r="E1148" s="903" t="s">
        <v>122</v>
      </c>
      <c r="F1148" s="903" t="s">
        <v>124</v>
      </c>
      <c r="G1148" s="902">
        <v>1639357200</v>
      </c>
    </row>
    <row r="1149" spans="1:7">
      <c r="A1149" s="903" t="s">
        <v>2479</v>
      </c>
      <c r="B1149" s="903" t="s">
        <v>934</v>
      </c>
      <c r="C1149" s="903" t="s">
        <v>200</v>
      </c>
      <c r="D1149" s="903" t="s">
        <v>1413</v>
      </c>
      <c r="E1149" s="903" t="s">
        <v>122</v>
      </c>
      <c r="F1149" s="903" t="s">
        <v>126</v>
      </c>
      <c r="G1149" s="902">
        <v>196892134</v>
      </c>
    </row>
    <row r="1150" spans="1:7">
      <c r="A1150" s="903" t="s">
        <v>2479</v>
      </c>
      <c r="B1150" s="903" t="s">
        <v>934</v>
      </c>
      <c r="C1150" s="903" t="s">
        <v>200</v>
      </c>
      <c r="D1150" s="903" t="s">
        <v>1413</v>
      </c>
      <c r="E1150" s="1419" t="s">
        <v>371</v>
      </c>
      <c r="F1150" s="1420"/>
      <c r="G1150" s="902">
        <v>30799000</v>
      </c>
    </row>
    <row r="1151" spans="1:7">
      <c r="A1151" s="903" t="s">
        <v>2479</v>
      </c>
      <c r="B1151" s="903" t="s">
        <v>934</v>
      </c>
      <c r="C1151" s="903" t="s">
        <v>200</v>
      </c>
      <c r="D1151" s="903" t="s">
        <v>1413</v>
      </c>
      <c r="E1151" s="903" t="s">
        <v>371</v>
      </c>
      <c r="F1151" s="903" t="s">
        <v>372</v>
      </c>
      <c r="G1151" s="902">
        <v>30799000</v>
      </c>
    </row>
    <row r="1152" spans="1:7">
      <c r="A1152" s="903" t="s">
        <v>2479</v>
      </c>
      <c r="B1152" s="1419" t="s">
        <v>932</v>
      </c>
      <c r="C1152" s="1420"/>
      <c r="D1152" s="1420"/>
      <c r="E1152" s="1420"/>
      <c r="F1152" s="1420"/>
      <c r="G1152" s="902">
        <v>16201404000</v>
      </c>
    </row>
    <row r="1153" spans="1:7">
      <c r="A1153" s="903" t="s">
        <v>2479</v>
      </c>
      <c r="B1153" s="903" t="s">
        <v>932</v>
      </c>
      <c r="C1153" s="1419" t="s">
        <v>368</v>
      </c>
      <c r="D1153" s="1420"/>
      <c r="E1153" s="1420"/>
      <c r="F1153" s="1420"/>
      <c r="G1153" s="902">
        <v>130000000</v>
      </c>
    </row>
    <row r="1154" spans="1:7">
      <c r="A1154" s="903" t="s">
        <v>2479</v>
      </c>
      <c r="B1154" s="903" t="s">
        <v>932</v>
      </c>
      <c r="C1154" s="903" t="s">
        <v>368</v>
      </c>
      <c r="D1154" s="1419" t="s">
        <v>1445</v>
      </c>
      <c r="E1154" s="1420"/>
      <c r="F1154" s="1420"/>
      <c r="G1154" s="902">
        <v>130000000</v>
      </c>
    </row>
    <row r="1155" spans="1:7">
      <c r="A1155" s="903" t="s">
        <v>2479</v>
      </c>
      <c r="B1155" s="903" t="s">
        <v>932</v>
      </c>
      <c r="C1155" s="903" t="s">
        <v>368</v>
      </c>
      <c r="D1155" s="903" t="s">
        <v>1445</v>
      </c>
      <c r="E1155" s="1419" t="s">
        <v>492</v>
      </c>
      <c r="F1155" s="1420"/>
      <c r="G1155" s="902">
        <v>130000000</v>
      </c>
    </row>
    <row r="1156" spans="1:7">
      <c r="A1156" s="903" t="s">
        <v>2479</v>
      </c>
      <c r="B1156" s="903" t="s">
        <v>932</v>
      </c>
      <c r="C1156" s="903" t="s">
        <v>368</v>
      </c>
      <c r="D1156" s="903" t="s">
        <v>1445</v>
      </c>
      <c r="E1156" s="903" t="s">
        <v>492</v>
      </c>
      <c r="F1156" s="903" t="s">
        <v>186</v>
      </c>
      <c r="G1156" s="902">
        <v>130000000</v>
      </c>
    </row>
    <row r="1157" spans="1:7">
      <c r="A1157" s="903" t="s">
        <v>2479</v>
      </c>
      <c r="B1157" s="903" t="s">
        <v>932</v>
      </c>
      <c r="C1157" s="1419" t="s">
        <v>170</v>
      </c>
      <c r="D1157" s="1420"/>
      <c r="E1157" s="1420"/>
      <c r="F1157" s="1420"/>
      <c r="G1157" s="902">
        <v>5116404000</v>
      </c>
    </row>
    <row r="1158" spans="1:7">
      <c r="A1158" s="903" t="s">
        <v>2479</v>
      </c>
      <c r="B1158" s="903" t="s">
        <v>932</v>
      </c>
      <c r="C1158" s="903" t="s">
        <v>170</v>
      </c>
      <c r="D1158" s="1419" t="s">
        <v>1453</v>
      </c>
      <c r="E1158" s="1420"/>
      <c r="F1158" s="1420"/>
      <c r="G1158" s="902">
        <v>5116404000</v>
      </c>
    </row>
    <row r="1159" spans="1:7">
      <c r="A1159" s="903" t="s">
        <v>2479</v>
      </c>
      <c r="B1159" s="903" t="s">
        <v>932</v>
      </c>
      <c r="C1159" s="903" t="s">
        <v>170</v>
      </c>
      <c r="D1159" s="903" t="s">
        <v>1453</v>
      </c>
      <c r="E1159" s="1419" t="s">
        <v>87</v>
      </c>
      <c r="F1159" s="1420"/>
      <c r="G1159" s="902">
        <v>2227226594</v>
      </c>
    </row>
    <row r="1160" spans="1:7">
      <c r="A1160" s="903" t="s">
        <v>2479</v>
      </c>
      <c r="B1160" s="903" t="s">
        <v>932</v>
      </c>
      <c r="C1160" s="903" t="s">
        <v>170</v>
      </c>
      <c r="D1160" s="903" t="s">
        <v>1453</v>
      </c>
      <c r="E1160" s="903" t="s">
        <v>87</v>
      </c>
      <c r="F1160" s="903" t="s">
        <v>88</v>
      </c>
      <c r="G1160" s="902">
        <v>2218310594</v>
      </c>
    </row>
    <row r="1161" spans="1:7">
      <c r="A1161" s="903" t="s">
        <v>2479</v>
      </c>
      <c r="B1161" s="903" t="s">
        <v>932</v>
      </c>
      <c r="C1161" s="903" t="s">
        <v>170</v>
      </c>
      <c r="D1161" s="903" t="s">
        <v>1453</v>
      </c>
      <c r="E1161" s="903" t="s">
        <v>87</v>
      </c>
      <c r="F1161" s="903" t="s">
        <v>89</v>
      </c>
      <c r="G1161" s="902">
        <v>8916000</v>
      </c>
    </row>
    <row r="1162" spans="1:7">
      <c r="A1162" s="903" t="s">
        <v>2479</v>
      </c>
      <c r="B1162" s="903" t="s">
        <v>932</v>
      </c>
      <c r="C1162" s="903" t="s">
        <v>170</v>
      </c>
      <c r="D1162" s="903" t="s">
        <v>1453</v>
      </c>
      <c r="E1162" s="1419" t="s">
        <v>128</v>
      </c>
      <c r="F1162" s="1420"/>
      <c r="G1162" s="902">
        <v>200021840</v>
      </c>
    </row>
    <row r="1163" spans="1:7">
      <c r="A1163" s="903" t="s">
        <v>2479</v>
      </c>
      <c r="B1163" s="903" t="s">
        <v>932</v>
      </c>
      <c r="C1163" s="903" t="s">
        <v>170</v>
      </c>
      <c r="D1163" s="903" t="s">
        <v>1453</v>
      </c>
      <c r="E1163" s="903" t="s">
        <v>128</v>
      </c>
      <c r="F1163" s="903" t="s">
        <v>519</v>
      </c>
      <c r="G1163" s="902">
        <v>200021840</v>
      </c>
    </row>
    <row r="1164" spans="1:7">
      <c r="A1164" s="903" t="s">
        <v>2479</v>
      </c>
      <c r="B1164" s="903" t="s">
        <v>932</v>
      </c>
      <c r="C1164" s="903" t="s">
        <v>170</v>
      </c>
      <c r="D1164" s="903" t="s">
        <v>1453</v>
      </c>
      <c r="E1164" s="1419" t="s">
        <v>90</v>
      </c>
      <c r="F1164" s="1420"/>
      <c r="G1164" s="902">
        <v>455942882</v>
      </c>
    </row>
    <row r="1165" spans="1:7">
      <c r="A1165" s="903" t="s">
        <v>2479</v>
      </c>
      <c r="B1165" s="903" t="s">
        <v>932</v>
      </c>
      <c r="C1165" s="903" t="s">
        <v>170</v>
      </c>
      <c r="D1165" s="903" t="s">
        <v>1453</v>
      </c>
      <c r="E1165" s="903" t="s">
        <v>90</v>
      </c>
      <c r="F1165" s="903" t="s">
        <v>135</v>
      </c>
      <c r="G1165" s="902">
        <v>89851945</v>
      </c>
    </row>
    <row r="1166" spans="1:7">
      <c r="A1166" s="903" t="s">
        <v>2479</v>
      </c>
      <c r="B1166" s="903" t="s">
        <v>932</v>
      </c>
      <c r="C1166" s="903" t="s">
        <v>170</v>
      </c>
      <c r="D1166" s="903" t="s">
        <v>1453</v>
      </c>
      <c r="E1166" s="903" t="s">
        <v>90</v>
      </c>
      <c r="F1166" s="903" t="s">
        <v>389</v>
      </c>
      <c r="G1166" s="902">
        <v>19160046</v>
      </c>
    </row>
    <row r="1167" spans="1:7">
      <c r="A1167" s="903" t="s">
        <v>2479</v>
      </c>
      <c r="B1167" s="903" t="s">
        <v>932</v>
      </c>
      <c r="C1167" s="903" t="s">
        <v>170</v>
      </c>
      <c r="D1167" s="903" t="s">
        <v>1453</v>
      </c>
      <c r="E1167" s="903" t="s">
        <v>90</v>
      </c>
      <c r="F1167" s="903" t="s">
        <v>763</v>
      </c>
      <c r="G1167" s="902">
        <v>80021479</v>
      </c>
    </row>
    <row r="1168" spans="1:7">
      <c r="A1168" s="903" t="s">
        <v>2479</v>
      </c>
      <c r="B1168" s="903" t="s">
        <v>932</v>
      </c>
      <c r="C1168" s="903" t="s">
        <v>170</v>
      </c>
      <c r="D1168" s="903" t="s">
        <v>1453</v>
      </c>
      <c r="E1168" s="903" t="s">
        <v>90</v>
      </c>
      <c r="F1168" s="903" t="s">
        <v>8</v>
      </c>
      <c r="G1168" s="902">
        <v>745000</v>
      </c>
    </row>
    <row r="1169" spans="1:7">
      <c r="A1169" s="903" t="s">
        <v>2479</v>
      </c>
      <c r="B1169" s="903" t="s">
        <v>932</v>
      </c>
      <c r="C1169" s="903" t="s">
        <v>170</v>
      </c>
      <c r="D1169" s="903" t="s">
        <v>1453</v>
      </c>
      <c r="E1169" s="903" t="s">
        <v>90</v>
      </c>
      <c r="F1169" s="903" t="s">
        <v>92</v>
      </c>
      <c r="G1169" s="902">
        <v>259723138</v>
      </c>
    </row>
    <row r="1170" spans="1:7">
      <c r="A1170" s="903" t="s">
        <v>2479</v>
      </c>
      <c r="B1170" s="903" t="s">
        <v>932</v>
      </c>
      <c r="C1170" s="903" t="s">
        <v>170</v>
      </c>
      <c r="D1170" s="903" t="s">
        <v>1453</v>
      </c>
      <c r="E1170" s="903" t="s">
        <v>90</v>
      </c>
      <c r="F1170" s="903" t="s">
        <v>390</v>
      </c>
      <c r="G1170" s="902">
        <v>5100274</v>
      </c>
    </row>
    <row r="1171" spans="1:7">
      <c r="A1171" s="903" t="s">
        <v>2479</v>
      </c>
      <c r="B1171" s="903" t="s">
        <v>932</v>
      </c>
      <c r="C1171" s="903" t="s">
        <v>170</v>
      </c>
      <c r="D1171" s="903" t="s">
        <v>1453</v>
      </c>
      <c r="E1171" s="903" t="s">
        <v>90</v>
      </c>
      <c r="F1171" s="903" t="s">
        <v>403</v>
      </c>
      <c r="G1171" s="902">
        <v>1341000</v>
      </c>
    </row>
    <row r="1172" spans="1:7">
      <c r="A1172" s="903" t="s">
        <v>2479</v>
      </c>
      <c r="B1172" s="903" t="s">
        <v>932</v>
      </c>
      <c r="C1172" s="903" t="s">
        <v>170</v>
      </c>
      <c r="D1172" s="903" t="s">
        <v>1453</v>
      </c>
      <c r="E1172" s="1419" t="s">
        <v>377</v>
      </c>
      <c r="F1172" s="1420"/>
      <c r="G1172" s="902">
        <v>18923000</v>
      </c>
    </row>
    <row r="1173" spans="1:7">
      <c r="A1173" s="903" t="s">
        <v>2479</v>
      </c>
      <c r="B1173" s="903" t="s">
        <v>932</v>
      </c>
      <c r="C1173" s="903" t="s">
        <v>170</v>
      </c>
      <c r="D1173" s="903" t="s">
        <v>1453</v>
      </c>
      <c r="E1173" s="903" t="s">
        <v>377</v>
      </c>
      <c r="F1173" s="903" t="s">
        <v>379</v>
      </c>
      <c r="G1173" s="902">
        <v>18923000</v>
      </c>
    </row>
    <row r="1174" spans="1:7">
      <c r="A1174" s="903" t="s">
        <v>2479</v>
      </c>
      <c r="B1174" s="903" t="s">
        <v>932</v>
      </c>
      <c r="C1174" s="903" t="s">
        <v>170</v>
      </c>
      <c r="D1174" s="903" t="s">
        <v>1453</v>
      </c>
      <c r="E1174" s="1419" t="s">
        <v>93</v>
      </c>
      <c r="F1174" s="1420"/>
      <c r="G1174" s="902">
        <v>307730000</v>
      </c>
    </row>
    <row r="1175" spans="1:7">
      <c r="A1175" s="903" t="s">
        <v>2479</v>
      </c>
      <c r="B1175" s="903" t="s">
        <v>932</v>
      </c>
      <c r="C1175" s="903" t="s">
        <v>170</v>
      </c>
      <c r="D1175" s="903" t="s">
        <v>1453</v>
      </c>
      <c r="E1175" s="903" t="s">
        <v>93</v>
      </c>
      <c r="F1175" s="903" t="s">
        <v>391</v>
      </c>
      <c r="G1175" s="902">
        <v>307730000</v>
      </c>
    </row>
    <row r="1176" spans="1:7">
      <c r="A1176" s="903" t="s">
        <v>2479</v>
      </c>
      <c r="B1176" s="903" t="s">
        <v>932</v>
      </c>
      <c r="C1176" s="903" t="s">
        <v>170</v>
      </c>
      <c r="D1176" s="903" t="s">
        <v>1453</v>
      </c>
      <c r="E1176" s="1419" t="s">
        <v>94</v>
      </c>
      <c r="F1176" s="1420"/>
      <c r="G1176" s="902">
        <v>608488139</v>
      </c>
    </row>
    <row r="1177" spans="1:7">
      <c r="A1177" s="903" t="s">
        <v>2479</v>
      </c>
      <c r="B1177" s="903" t="s">
        <v>932</v>
      </c>
      <c r="C1177" s="903" t="s">
        <v>170</v>
      </c>
      <c r="D1177" s="903" t="s">
        <v>1453</v>
      </c>
      <c r="E1177" s="903" t="s">
        <v>94</v>
      </c>
      <c r="F1177" s="903" t="s">
        <v>95</v>
      </c>
      <c r="G1177" s="902">
        <v>453847034</v>
      </c>
    </row>
    <row r="1178" spans="1:7">
      <c r="A1178" s="903" t="s">
        <v>2479</v>
      </c>
      <c r="B1178" s="903" t="s">
        <v>932</v>
      </c>
      <c r="C1178" s="903" t="s">
        <v>170</v>
      </c>
      <c r="D1178" s="903" t="s">
        <v>1453</v>
      </c>
      <c r="E1178" s="903" t="s">
        <v>94</v>
      </c>
      <c r="F1178" s="903" t="s">
        <v>96</v>
      </c>
      <c r="G1178" s="902">
        <v>77802630</v>
      </c>
    </row>
    <row r="1179" spans="1:7">
      <c r="A1179" s="903" t="s">
        <v>2479</v>
      </c>
      <c r="B1179" s="903" t="s">
        <v>932</v>
      </c>
      <c r="C1179" s="903" t="s">
        <v>170</v>
      </c>
      <c r="D1179" s="903" t="s">
        <v>1453</v>
      </c>
      <c r="E1179" s="903" t="s">
        <v>94</v>
      </c>
      <c r="F1179" s="903" t="s">
        <v>97</v>
      </c>
      <c r="G1179" s="902">
        <v>51868220</v>
      </c>
    </row>
    <row r="1180" spans="1:7">
      <c r="A1180" s="903" t="s">
        <v>2479</v>
      </c>
      <c r="B1180" s="903" t="s">
        <v>932</v>
      </c>
      <c r="C1180" s="903" t="s">
        <v>170</v>
      </c>
      <c r="D1180" s="903" t="s">
        <v>1453</v>
      </c>
      <c r="E1180" s="903" t="s">
        <v>94</v>
      </c>
      <c r="F1180" s="903" t="s">
        <v>0</v>
      </c>
      <c r="G1180" s="902">
        <v>24970255</v>
      </c>
    </row>
    <row r="1181" spans="1:7">
      <c r="A1181" s="903" t="s">
        <v>2479</v>
      </c>
      <c r="B1181" s="903" t="s">
        <v>932</v>
      </c>
      <c r="C1181" s="903" t="s">
        <v>170</v>
      </c>
      <c r="D1181" s="903" t="s">
        <v>1453</v>
      </c>
      <c r="E1181" s="1419" t="s">
        <v>100</v>
      </c>
      <c r="F1181" s="1420"/>
      <c r="G1181" s="902">
        <v>60766497</v>
      </c>
    </row>
    <row r="1182" spans="1:7">
      <c r="A1182" s="903" t="s">
        <v>2479</v>
      </c>
      <c r="B1182" s="903" t="s">
        <v>932</v>
      </c>
      <c r="C1182" s="903" t="s">
        <v>170</v>
      </c>
      <c r="D1182" s="903" t="s">
        <v>1453</v>
      </c>
      <c r="E1182" s="903" t="s">
        <v>100</v>
      </c>
      <c r="F1182" s="903" t="s">
        <v>138</v>
      </c>
      <c r="G1182" s="902">
        <v>19723497</v>
      </c>
    </row>
    <row r="1183" spans="1:7">
      <c r="A1183" s="903" t="s">
        <v>2479</v>
      </c>
      <c r="B1183" s="903" t="s">
        <v>932</v>
      </c>
      <c r="C1183" s="903" t="s">
        <v>170</v>
      </c>
      <c r="D1183" s="903" t="s">
        <v>1453</v>
      </c>
      <c r="E1183" s="903" t="s">
        <v>100</v>
      </c>
      <c r="F1183" s="903" t="s">
        <v>102</v>
      </c>
      <c r="G1183" s="902">
        <v>3337000</v>
      </c>
    </row>
    <row r="1184" spans="1:7">
      <c r="A1184" s="903" t="s">
        <v>2479</v>
      </c>
      <c r="B1184" s="903" t="s">
        <v>932</v>
      </c>
      <c r="C1184" s="903" t="s">
        <v>170</v>
      </c>
      <c r="D1184" s="903" t="s">
        <v>1453</v>
      </c>
      <c r="E1184" s="903" t="s">
        <v>100</v>
      </c>
      <c r="F1184" s="903" t="s">
        <v>139</v>
      </c>
      <c r="G1184" s="902">
        <v>29378000</v>
      </c>
    </row>
    <row r="1185" spans="1:7">
      <c r="A1185" s="903" t="s">
        <v>2479</v>
      </c>
      <c r="B1185" s="903" t="s">
        <v>932</v>
      </c>
      <c r="C1185" s="903" t="s">
        <v>170</v>
      </c>
      <c r="D1185" s="903" t="s">
        <v>1453</v>
      </c>
      <c r="E1185" s="903" t="s">
        <v>100</v>
      </c>
      <c r="F1185" s="903" t="s">
        <v>131</v>
      </c>
      <c r="G1185" s="902">
        <v>3541000</v>
      </c>
    </row>
    <row r="1186" spans="1:7">
      <c r="A1186" s="903" t="s">
        <v>2479</v>
      </c>
      <c r="B1186" s="903" t="s">
        <v>932</v>
      </c>
      <c r="C1186" s="903" t="s">
        <v>170</v>
      </c>
      <c r="D1186" s="903" t="s">
        <v>1453</v>
      </c>
      <c r="E1186" s="903" t="s">
        <v>100</v>
      </c>
      <c r="F1186" s="903" t="s">
        <v>218</v>
      </c>
      <c r="G1186" s="902">
        <v>2957000</v>
      </c>
    </row>
    <row r="1187" spans="1:7">
      <c r="A1187" s="903" t="s">
        <v>2479</v>
      </c>
      <c r="B1187" s="903" t="s">
        <v>932</v>
      </c>
      <c r="C1187" s="903" t="s">
        <v>170</v>
      </c>
      <c r="D1187" s="903" t="s">
        <v>1453</v>
      </c>
      <c r="E1187" s="903" t="s">
        <v>100</v>
      </c>
      <c r="F1187" s="903" t="s">
        <v>140</v>
      </c>
      <c r="G1187" s="902">
        <v>1830000</v>
      </c>
    </row>
    <row r="1188" spans="1:7">
      <c r="A1188" s="903" t="s">
        <v>2479</v>
      </c>
      <c r="B1188" s="903" t="s">
        <v>932</v>
      </c>
      <c r="C1188" s="903" t="s">
        <v>170</v>
      </c>
      <c r="D1188" s="903" t="s">
        <v>1453</v>
      </c>
      <c r="E1188" s="1419" t="s">
        <v>103</v>
      </c>
      <c r="F1188" s="1420"/>
      <c r="G1188" s="902">
        <v>54867458</v>
      </c>
    </row>
    <row r="1189" spans="1:7">
      <c r="A1189" s="903" t="s">
        <v>2479</v>
      </c>
      <c r="B1189" s="903" t="s">
        <v>932</v>
      </c>
      <c r="C1189" s="903" t="s">
        <v>170</v>
      </c>
      <c r="D1189" s="903" t="s">
        <v>1453</v>
      </c>
      <c r="E1189" s="903" t="s">
        <v>103</v>
      </c>
      <c r="F1189" s="903" t="s">
        <v>104</v>
      </c>
      <c r="G1189" s="902">
        <v>30371458</v>
      </c>
    </row>
    <row r="1190" spans="1:7">
      <c r="A1190" s="903" t="s">
        <v>2479</v>
      </c>
      <c r="B1190" s="903" t="s">
        <v>932</v>
      </c>
      <c r="C1190" s="903" t="s">
        <v>170</v>
      </c>
      <c r="D1190" s="903" t="s">
        <v>1453</v>
      </c>
      <c r="E1190" s="903" t="s">
        <v>103</v>
      </c>
      <c r="F1190" s="903" t="s">
        <v>132</v>
      </c>
      <c r="G1190" s="902">
        <v>1600000</v>
      </c>
    </row>
    <row r="1191" spans="1:7">
      <c r="A1191" s="903" t="s">
        <v>2479</v>
      </c>
      <c r="B1191" s="903" t="s">
        <v>932</v>
      </c>
      <c r="C1191" s="903" t="s">
        <v>170</v>
      </c>
      <c r="D1191" s="903" t="s">
        <v>1453</v>
      </c>
      <c r="E1191" s="903" t="s">
        <v>103</v>
      </c>
      <c r="F1191" s="903" t="s">
        <v>2</v>
      </c>
      <c r="G1191" s="902">
        <v>17960000</v>
      </c>
    </row>
    <row r="1192" spans="1:7">
      <c r="A1192" s="903" t="s">
        <v>2479</v>
      </c>
      <c r="B1192" s="903" t="s">
        <v>932</v>
      </c>
      <c r="C1192" s="903" t="s">
        <v>170</v>
      </c>
      <c r="D1192" s="903" t="s">
        <v>1453</v>
      </c>
      <c r="E1192" s="903" t="s">
        <v>103</v>
      </c>
      <c r="F1192" s="903" t="s">
        <v>106</v>
      </c>
      <c r="G1192" s="902">
        <v>4936000</v>
      </c>
    </row>
    <row r="1193" spans="1:7">
      <c r="A1193" s="903" t="s">
        <v>2479</v>
      </c>
      <c r="B1193" s="903" t="s">
        <v>932</v>
      </c>
      <c r="C1193" s="903" t="s">
        <v>170</v>
      </c>
      <c r="D1193" s="903" t="s">
        <v>1453</v>
      </c>
      <c r="E1193" s="1419" t="s">
        <v>108</v>
      </c>
      <c r="F1193" s="1420"/>
      <c r="G1193" s="902">
        <v>44079500</v>
      </c>
    </row>
    <row r="1194" spans="1:7">
      <c r="A1194" s="903" t="s">
        <v>2479</v>
      </c>
      <c r="B1194" s="903" t="s">
        <v>932</v>
      </c>
      <c r="C1194" s="903" t="s">
        <v>170</v>
      </c>
      <c r="D1194" s="903" t="s">
        <v>1453</v>
      </c>
      <c r="E1194" s="903" t="s">
        <v>108</v>
      </c>
      <c r="F1194" s="903" t="s">
        <v>110</v>
      </c>
      <c r="G1194" s="902">
        <v>4764000</v>
      </c>
    </row>
    <row r="1195" spans="1:7">
      <c r="A1195" s="903" t="s">
        <v>2479</v>
      </c>
      <c r="B1195" s="903" t="s">
        <v>932</v>
      </c>
      <c r="C1195" s="903" t="s">
        <v>170</v>
      </c>
      <c r="D1195" s="903" t="s">
        <v>1453</v>
      </c>
      <c r="E1195" s="903" t="s">
        <v>108</v>
      </c>
      <c r="F1195" s="903" t="s">
        <v>111</v>
      </c>
      <c r="G1195" s="902">
        <v>6804000</v>
      </c>
    </row>
    <row r="1196" spans="1:7">
      <c r="A1196" s="903" t="s">
        <v>2479</v>
      </c>
      <c r="B1196" s="903" t="s">
        <v>932</v>
      </c>
      <c r="C1196" s="903" t="s">
        <v>170</v>
      </c>
      <c r="D1196" s="903" t="s">
        <v>1453</v>
      </c>
      <c r="E1196" s="903" t="s">
        <v>108</v>
      </c>
      <c r="F1196" s="903" t="s">
        <v>862</v>
      </c>
      <c r="G1196" s="902">
        <v>11043500</v>
      </c>
    </row>
    <row r="1197" spans="1:7">
      <c r="A1197" s="903" t="s">
        <v>2479</v>
      </c>
      <c r="B1197" s="903" t="s">
        <v>932</v>
      </c>
      <c r="C1197" s="903" t="s">
        <v>170</v>
      </c>
      <c r="D1197" s="903" t="s">
        <v>1453</v>
      </c>
      <c r="E1197" s="903" t="s">
        <v>108</v>
      </c>
      <c r="F1197" s="903" t="s">
        <v>283</v>
      </c>
      <c r="G1197" s="902">
        <v>15406000</v>
      </c>
    </row>
    <row r="1198" spans="1:7">
      <c r="A1198" s="903" t="s">
        <v>2479</v>
      </c>
      <c r="B1198" s="903" t="s">
        <v>932</v>
      </c>
      <c r="C1198" s="903" t="s">
        <v>170</v>
      </c>
      <c r="D1198" s="903" t="s">
        <v>1453</v>
      </c>
      <c r="E1198" s="903" t="s">
        <v>108</v>
      </c>
      <c r="F1198" s="903" t="s">
        <v>868</v>
      </c>
      <c r="G1198" s="902">
        <v>1312000</v>
      </c>
    </row>
    <row r="1199" spans="1:7">
      <c r="A1199" s="903" t="s">
        <v>2479</v>
      </c>
      <c r="B1199" s="903" t="s">
        <v>932</v>
      </c>
      <c r="C1199" s="903" t="s">
        <v>170</v>
      </c>
      <c r="D1199" s="903" t="s">
        <v>1453</v>
      </c>
      <c r="E1199" s="903" t="s">
        <v>108</v>
      </c>
      <c r="F1199" s="903" t="s">
        <v>141</v>
      </c>
      <c r="G1199" s="902">
        <v>4750000</v>
      </c>
    </row>
    <row r="1200" spans="1:7">
      <c r="A1200" s="903" t="s">
        <v>2479</v>
      </c>
      <c r="B1200" s="903" t="s">
        <v>932</v>
      </c>
      <c r="C1200" s="903" t="s">
        <v>170</v>
      </c>
      <c r="D1200" s="903" t="s">
        <v>1453</v>
      </c>
      <c r="E1200" s="1419" t="s">
        <v>143</v>
      </c>
      <c r="F1200" s="1420"/>
      <c r="G1200" s="902">
        <v>2270000</v>
      </c>
    </row>
    <row r="1201" spans="1:7">
      <c r="A1201" s="903" t="s">
        <v>2479</v>
      </c>
      <c r="B1201" s="903" t="s">
        <v>932</v>
      </c>
      <c r="C1201" s="903" t="s">
        <v>170</v>
      </c>
      <c r="D1201" s="903" t="s">
        <v>1453</v>
      </c>
      <c r="E1201" s="903" t="s">
        <v>143</v>
      </c>
      <c r="F1201" s="903" t="s">
        <v>489</v>
      </c>
      <c r="G1201" s="902">
        <v>2270000</v>
      </c>
    </row>
    <row r="1202" spans="1:7">
      <c r="A1202" s="903" t="s">
        <v>2479</v>
      </c>
      <c r="B1202" s="903" t="s">
        <v>932</v>
      </c>
      <c r="C1202" s="903" t="s">
        <v>170</v>
      </c>
      <c r="D1202" s="903" t="s">
        <v>1453</v>
      </c>
      <c r="E1202" s="1419" t="s">
        <v>113</v>
      </c>
      <c r="F1202" s="1420"/>
      <c r="G1202" s="902">
        <v>163164000</v>
      </c>
    </row>
    <row r="1203" spans="1:7">
      <c r="A1203" s="903" t="s">
        <v>2479</v>
      </c>
      <c r="B1203" s="903" t="s">
        <v>932</v>
      </c>
      <c r="C1203" s="903" t="s">
        <v>170</v>
      </c>
      <c r="D1203" s="903" t="s">
        <v>1453</v>
      </c>
      <c r="E1203" s="903" t="s">
        <v>113</v>
      </c>
      <c r="F1203" s="903" t="s">
        <v>381</v>
      </c>
      <c r="G1203" s="902">
        <v>569000</v>
      </c>
    </row>
    <row r="1204" spans="1:7">
      <c r="A1204" s="903" t="s">
        <v>2479</v>
      </c>
      <c r="B1204" s="903" t="s">
        <v>932</v>
      </c>
      <c r="C1204" s="903" t="s">
        <v>170</v>
      </c>
      <c r="D1204" s="903" t="s">
        <v>1453</v>
      </c>
      <c r="E1204" s="903" t="s">
        <v>113</v>
      </c>
      <c r="F1204" s="903" t="s">
        <v>490</v>
      </c>
      <c r="G1204" s="902">
        <v>7720000</v>
      </c>
    </row>
    <row r="1205" spans="1:7">
      <c r="A1205" s="903" t="s">
        <v>2479</v>
      </c>
      <c r="B1205" s="903" t="s">
        <v>932</v>
      </c>
      <c r="C1205" s="903" t="s">
        <v>170</v>
      </c>
      <c r="D1205" s="903" t="s">
        <v>1453</v>
      </c>
      <c r="E1205" s="903" t="s">
        <v>113</v>
      </c>
      <c r="F1205" s="903" t="s">
        <v>115</v>
      </c>
      <c r="G1205" s="902">
        <v>1475000</v>
      </c>
    </row>
    <row r="1206" spans="1:7">
      <c r="A1206" s="903" t="s">
        <v>2479</v>
      </c>
      <c r="B1206" s="903" t="s">
        <v>932</v>
      </c>
      <c r="C1206" s="903" t="s">
        <v>170</v>
      </c>
      <c r="D1206" s="903" t="s">
        <v>1453</v>
      </c>
      <c r="E1206" s="903" t="s">
        <v>113</v>
      </c>
      <c r="F1206" s="903" t="s">
        <v>117</v>
      </c>
      <c r="G1206" s="902">
        <v>153400000</v>
      </c>
    </row>
    <row r="1207" spans="1:7">
      <c r="A1207" s="903" t="s">
        <v>2479</v>
      </c>
      <c r="B1207" s="903" t="s">
        <v>932</v>
      </c>
      <c r="C1207" s="903" t="s">
        <v>170</v>
      </c>
      <c r="D1207" s="903" t="s">
        <v>1453</v>
      </c>
      <c r="E1207" s="1419" t="s">
        <v>492</v>
      </c>
      <c r="F1207" s="1420"/>
      <c r="G1207" s="902">
        <v>31350000</v>
      </c>
    </row>
    <row r="1208" spans="1:7">
      <c r="A1208" s="903" t="s">
        <v>2479</v>
      </c>
      <c r="B1208" s="903" t="s">
        <v>932</v>
      </c>
      <c r="C1208" s="903" t="s">
        <v>170</v>
      </c>
      <c r="D1208" s="903" t="s">
        <v>1453</v>
      </c>
      <c r="E1208" s="903" t="s">
        <v>492</v>
      </c>
      <c r="F1208" s="903" t="s">
        <v>219</v>
      </c>
      <c r="G1208" s="902">
        <v>27600000</v>
      </c>
    </row>
    <row r="1209" spans="1:7">
      <c r="A1209" s="903" t="s">
        <v>2479</v>
      </c>
      <c r="B1209" s="903" t="s">
        <v>932</v>
      </c>
      <c r="C1209" s="903" t="s">
        <v>170</v>
      </c>
      <c r="D1209" s="903" t="s">
        <v>1453</v>
      </c>
      <c r="E1209" s="903" t="s">
        <v>492</v>
      </c>
      <c r="F1209" s="903" t="s">
        <v>186</v>
      </c>
      <c r="G1209" s="902">
        <v>3750000</v>
      </c>
    </row>
    <row r="1210" spans="1:7">
      <c r="A1210" s="903" t="s">
        <v>2479</v>
      </c>
      <c r="B1210" s="903" t="s">
        <v>932</v>
      </c>
      <c r="C1210" s="903" t="s">
        <v>170</v>
      </c>
      <c r="D1210" s="903" t="s">
        <v>1453</v>
      </c>
      <c r="E1210" s="1419" t="s">
        <v>498</v>
      </c>
      <c r="F1210" s="1420"/>
      <c r="G1210" s="902">
        <v>49779000</v>
      </c>
    </row>
    <row r="1211" spans="1:7">
      <c r="A1211" s="903" t="s">
        <v>2479</v>
      </c>
      <c r="B1211" s="903" t="s">
        <v>932</v>
      </c>
      <c r="C1211" s="903" t="s">
        <v>170</v>
      </c>
      <c r="D1211" s="903" t="s">
        <v>1453</v>
      </c>
      <c r="E1211" s="903" t="s">
        <v>498</v>
      </c>
      <c r="F1211" s="903" t="s">
        <v>758</v>
      </c>
      <c r="G1211" s="902">
        <v>19817000</v>
      </c>
    </row>
    <row r="1212" spans="1:7">
      <c r="A1212" s="903" t="s">
        <v>2479</v>
      </c>
      <c r="B1212" s="903" t="s">
        <v>932</v>
      </c>
      <c r="C1212" s="903" t="s">
        <v>170</v>
      </c>
      <c r="D1212" s="903" t="s">
        <v>1453</v>
      </c>
      <c r="E1212" s="903" t="s">
        <v>498</v>
      </c>
      <c r="F1212" s="903" t="s">
        <v>370</v>
      </c>
      <c r="G1212" s="902">
        <v>24080000</v>
      </c>
    </row>
    <row r="1213" spans="1:7">
      <c r="A1213" s="903" t="s">
        <v>2479</v>
      </c>
      <c r="B1213" s="903" t="s">
        <v>932</v>
      </c>
      <c r="C1213" s="903" t="s">
        <v>170</v>
      </c>
      <c r="D1213" s="903" t="s">
        <v>1453</v>
      </c>
      <c r="E1213" s="903" t="s">
        <v>498</v>
      </c>
      <c r="F1213" s="903" t="s">
        <v>500</v>
      </c>
      <c r="G1213" s="902">
        <v>4700000</v>
      </c>
    </row>
    <row r="1214" spans="1:7">
      <c r="A1214" s="903" t="s">
        <v>2479</v>
      </c>
      <c r="B1214" s="903" t="s">
        <v>932</v>
      </c>
      <c r="C1214" s="903" t="s">
        <v>170</v>
      </c>
      <c r="D1214" s="903" t="s">
        <v>1453</v>
      </c>
      <c r="E1214" s="903" t="s">
        <v>498</v>
      </c>
      <c r="F1214" s="903" t="s">
        <v>4</v>
      </c>
      <c r="G1214" s="902">
        <v>1182000</v>
      </c>
    </row>
    <row r="1215" spans="1:7">
      <c r="A1215" s="903" t="s">
        <v>2479</v>
      </c>
      <c r="B1215" s="903" t="s">
        <v>932</v>
      </c>
      <c r="C1215" s="903" t="s">
        <v>170</v>
      </c>
      <c r="D1215" s="903" t="s">
        <v>1453</v>
      </c>
      <c r="E1215" s="1419" t="s">
        <v>1429</v>
      </c>
      <c r="F1215" s="1420"/>
      <c r="G1215" s="902">
        <v>13505000</v>
      </c>
    </row>
    <row r="1216" spans="1:7">
      <c r="A1216" s="903" t="s">
        <v>2479</v>
      </c>
      <c r="B1216" s="903" t="s">
        <v>932</v>
      </c>
      <c r="C1216" s="903" t="s">
        <v>170</v>
      </c>
      <c r="D1216" s="903" t="s">
        <v>1453</v>
      </c>
      <c r="E1216" s="903" t="s">
        <v>1429</v>
      </c>
      <c r="F1216" s="903" t="s">
        <v>2009</v>
      </c>
      <c r="G1216" s="902">
        <v>3565000</v>
      </c>
    </row>
    <row r="1217" spans="1:7">
      <c r="A1217" s="903" t="s">
        <v>2479</v>
      </c>
      <c r="B1217" s="903" t="s">
        <v>932</v>
      </c>
      <c r="C1217" s="903" t="s">
        <v>170</v>
      </c>
      <c r="D1217" s="903" t="s">
        <v>1453</v>
      </c>
      <c r="E1217" s="903" t="s">
        <v>1429</v>
      </c>
      <c r="F1217" s="903" t="s">
        <v>1451</v>
      </c>
      <c r="G1217" s="902">
        <v>190000</v>
      </c>
    </row>
    <row r="1218" spans="1:7">
      <c r="A1218" s="903" t="s">
        <v>2479</v>
      </c>
      <c r="B1218" s="903" t="s">
        <v>932</v>
      </c>
      <c r="C1218" s="903" t="s">
        <v>170</v>
      </c>
      <c r="D1218" s="903" t="s">
        <v>1453</v>
      </c>
      <c r="E1218" s="903" t="s">
        <v>1429</v>
      </c>
      <c r="F1218" s="903" t="s">
        <v>1431</v>
      </c>
      <c r="G1218" s="902">
        <v>9750000</v>
      </c>
    </row>
    <row r="1219" spans="1:7">
      <c r="A1219" s="903" t="s">
        <v>2479</v>
      </c>
      <c r="B1219" s="903" t="s">
        <v>932</v>
      </c>
      <c r="C1219" s="903" t="s">
        <v>170</v>
      </c>
      <c r="D1219" s="903" t="s">
        <v>1453</v>
      </c>
      <c r="E1219" s="1419" t="s">
        <v>118</v>
      </c>
      <c r="F1219" s="1420"/>
      <c r="G1219" s="902">
        <v>728852000</v>
      </c>
    </row>
    <row r="1220" spans="1:7">
      <c r="A1220" s="903" t="s">
        <v>2479</v>
      </c>
      <c r="B1220" s="903" t="s">
        <v>932</v>
      </c>
      <c r="C1220" s="903" t="s">
        <v>170</v>
      </c>
      <c r="D1220" s="903" t="s">
        <v>1453</v>
      </c>
      <c r="E1220" s="903" t="s">
        <v>118</v>
      </c>
      <c r="F1220" s="903" t="s">
        <v>5</v>
      </c>
      <c r="G1220" s="902">
        <v>39000000</v>
      </c>
    </row>
    <row r="1221" spans="1:7">
      <c r="A1221" s="903" t="s">
        <v>2479</v>
      </c>
      <c r="B1221" s="903" t="s">
        <v>932</v>
      </c>
      <c r="C1221" s="903" t="s">
        <v>170</v>
      </c>
      <c r="D1221" s="903" t="s">
        <v>1453</v>
      </c>
      <c r="E1221" s="903" t="s">
        <v>118</v>
      </c>
      <c r="F1221" s="903" t="s">
        <v>11</v>
      </c>
      <c r="G1221" s="902">
        <v>689852000</v>
      </c>
    </row>
    <row r="1222" spans="1:7">
      <c r="A1222" s="903" t="s">
        <v>2479</v>
      </c>
      <c r="B1222" s="903" t="s">
        <v>932</v>
      </c>
      <c r="C1222" s="903" t="s">
        <v>170</v>
      </c>
      <c r="D1222" s="903" t="s">
        <v>1453</v>
      </c>
      <c r="E1222" s="1419" t="s">
        <v>1434</v>
      </c>
      <c r="F1222" s="1420"/>
      <c r="G1222" s="902">
        <v>9419000</v>
      </c>
    </row>
    <row r="1223" spans="1:7">
      <c r="A1223" s="903" t="s">
        <v>2479</v>
      </c>
      <c r="B1223" s="903" t="s">
        <v>932</v>
      </c>
      <c r="C1223" s="903" t="s">
        <v>170</v>
      </c>
      <c r="D1223" s="903" t="s">
        <v>1453</v>
      </c>
      <c r="E1223" s="903" t="s">
        <v>1434</v>
      </c>
      <c r="F1223" s="903" t="s">
        <v>1436</v>
      </c>
      <c r="G1223" s="902">
        <v>9419000</v>
      </c>
    </row>
    <row r="1224" spans="1:7">
      <c r="A1224" s="903" t="s">
        <v>2479</v>
      </c>
      <c r="B1224" s="903" t="s">
        <v>932</v>
      </c>
      <c r="C1224" s="903" t="s">
        <v>170</v>
      </c>
      <c r="D1224" s="903" t="s">
        <v>1453</v>
      </c>
      <c r="E1224" s="1419" t="s">
        <v>122</v>
      </c>
      <c r="F1224" s="1420"/>
      <c r="G1224" s="902">
        <v>127056090</v>
      </c>
    </row>
    <row r="1225" spans="1:7">
      <c r="A1225" s="903" t="s">
        <v>2479</v>
      </c>
      <c r="B1225" s="903" t="s">
        <v>932</v>
      </c>
      <c r="C1225" s="903" t="s">
        <v>170</v>
      </c>
      <c r="D1225" s="903" t="s">
        <v>1453</v>
      </c>
      <c r="E1225" s="903" t="s">
        <v>122</v>
      </c>
      <c r="F1225" s="903" t="s">
        <v>6</v>
      </c>
      <c r="G1225" s="902">
        <v>5139000</v>
      </c>
    </row>
    <row r="1226" spans="1:7">
      <c r="A1226" s="903" t="s">
        <v>2479</v>
      </c>
      <c r="B1226" s="903" t="s">
        <v>932</v>
      </c>
      <c r="C1226" s="903" t="s">
        <v>170</v>
      </c>
      <c r="D1226" s="903" t="s">
        <v>1453</v>
      </c>
      <c r="E1226" s="903" t="s">
        <v>122</v>
      </c>
      <c r="F1226" s="903" t="s">
        <v>124</v>
      </c>
      <c r="G1226" s="902">
        <v>81857000</v>
      </c>
    </row>
    <row r="1227" spans="1:7">
      <c r="A1227" s="903" t="s">
        <v>2479</v>
      </c>
      <c r="B1227" s="903" t="s">
        <v>932</v>
      </c>
      <c r="C1227" s="903" t="s">
        <v>170</v>
      </c>
      <c r="D1227" s="903" t="s">
        <v>1453</v>
      </c>
      <c r="E1227" s="903" t="s">
        <v>122</v>
      </c>
      <c r="F1227" s="903" t="s">
        <v>126</v>
      </c>
      <c r="G1227" s="902">
        <v>40060090</v>
      </c>
    </row>
    <row r="1228" spans="1:7">
      <c r="A1228" s="903" t="s">
        <v>2479</v>
      </c>
      <c r="B1228" s="903" t="s">
        <v>932</v>
      </c>
      <c r="C1228" s="903" t="s">
        <v>170</v>
      </c>
      <c r="D1228" s="903" t="s">
        <v>1453</v>
      </c>
      <c r="E1228" s="1419" t="s">
        <v>371</v>
      </c>
      <c r="F1228" s="1420"/>
      <c r="G1228" s="902">
        <v>12963000</v>
      </c>
    </row>
    <row r="1229" spans="1:7">
      <c r="A1229" s="903" t="s">
        <v>2479</v>
      </c>
      <c r="B1229" s="903" t="s">
        <v>932</v>
      </c>
      <c r="C1229" s="903" t="s">
        <v>170</v>
      </c>
      <c r="D1229" s="903" t="s">
        <v>1453</v>
      </c>
      <c r="E1229" s="903" t="s">
        <v>371</v>
      </c>
      <c r="F1229" s="903" t="s">
        <v>372</v>
      </c>
      <c r="G1229" s="902">
        <v>12963000</v>
      </c>
    </row>
    <row r="1230" spans="1:7">
      <c r="A1230" s="903" t="s">
        <v>2479</v>
      </c>
      <c r="B1230" s="903" t="s">
        <v>932</v>
      </c>
      <c r="C1230" s="1419" t="s">
        <v>200</v>
      </c>
      <c r="D1230" s="1420"/>
      <c r="E1230" s="1420"/>
      <c r="F1230" s="1420"/>
      <c r="G1230" s="902">
        <v>10955000000</v>
      </c>
    </row>
    <row r="1231" spans="1:7">
      <c r="A1231" s="903" t="s">
        <v>2479</v>
      </c>
      <c r="B1231" s="903" t="s">
        <v>932</v>
      </c>
      <c r="C1231" s="903" t="s">
        <v>200</v>
      </c>
      <c r="D1231" s="1419" t="s">
        <v>1413</v>
      </c>
      <c r="E1231" s="1420"/>
      <c r="F1231" s="1420"/>
      <c r="G1231" s="902">
        <v>10855000000</v>
      </c>
    </row>
    <row r="1232" spans="1:7">
      <c r="A1232" s="903" t="s">
        <v>2479</v>
      </c>
      <c r="B1232" s="903" t="s">
        <v>932</v>
      </c>
      <c r="C1232" s="903" t="s">
        <v>200</v>
      </c>
      <c r="D1232" s="903" t="s">
        <v>1413</v>
      </c>
      <c r="E1232" s="1419" t="s">
        <v>87</v>
      </c>
      <c r="F1232" s="1420"/>
      <c r="G1232" s="902">
        <v>1846845330</v>
      </c>
    </row>
    <row r="1233" spans="1:7">
      <c r="A1233" s="903" t="s">
        <v>2479</v>
      </c>
      <c r="B1233" s="903" t="s">
        <v>932</v>
      </c>
      <c r="C1233" s="903" t="s">
        <v>200</v>
      </c>
      <c r="D1233" s="903" t="s">
        <v>1413</v>
      </c>
      <c r="E1233" s="903" t="s">
        <v>87</v>
      </c>
      <c r="F1233" s="903" t="s">
        <v>88</v>
      </c>
      <c r="G1233" s="902">
        <v>1846845330</v>
      </c>
    </row>
    <row r="1234" spans="1:7">
      <c r="A1234" s="903" t="s">
        <v>2479</v>
      </c>
      <c r="B1234" s="903" t="s">
        <v>932</v>
      </c>
      <c r="C1234" s="903" t="s">
        <v>200</v>
      </c>
      <c r="D1234" s="903" t="s">
        <v>1413</v>
      </c>
      <c r="E1234" s="1419" t="s">
        <v>128</v>
      </c>
      <c r="F1234" s="1420"/>
      <c r="G1234" s="902">
        <v>240629842</v>
      </c>
    </row>
    <row r="1235" spans="1:7">
      <c r="A1235" s="903" t="s">
        <v>2479</v>
      </c>
      <c r="B1235" s="903" t="s">
        <v>932</v>
      </c>
      <c r="C1235" s="903" t="s">
        <v>200</v>
      </c>
      <c r="D1235" s="903" t="s">
        <v>1413</v>
      </c>
      <c r="E1235" s="903" t="s">
        <v>128</v>
      </c>
      <c r="F1235" s="903" t="s">
        <v>519</v>
      </c>
      <c r="G1235" s="902">
        <v>240629842</v>
      </c>
    </row>
    <row r="1236" spans="1:7">
      <c r="A1236" s="903" t="s">
        <v>2479</v>
      </c>
      <c r="B1236" s="903" t="s">
        <v>932</v>
      </c>
      <c r="C1236" s="903" t="s">
        <v>200</v>
      </c>
      <c r="D1236" s="903" t="s">
        <v>1413</v>
      </c>
      <c r="E1236" s="1419" t="s">
        <v>90</v>
      </c>
      <c r="F1236" s="1420"/>
      <c r="G1236" s="902">
        <v>894710668</v>
      </c>
    </row>
    <row r="1237" spans="1:7">
      <c r="A1237" s="903" t="s">
        <v>2479</v>
      </c>
      <c r="B1237" s="903" t="s">
        <v>932</v>
      </c>
      <c r="C1237" s="903" t="s">
        <v>200</v>
      </c>
      <c r="D1237" s="903" t="s">
        <v>1413</v>
      </c>
      <c r="E1237" s="903" t="s">
        <v>90</v>
      </c>
      <c r="F1237" s="903" t="s">
        <v>135</v>
      </c>
      <c r="G1237" s="902">
        <v>99164000</v>
      </c>
    </row>
    <row r="1238" spans="1:7">
      <c r="A1238" s="903" t="s">
        <v>2479</v>
      </c>
      <c r="B1238" s="903" t="s">
        <v>932</v>
      </c>
      <c r="C1238" s="903" t="s">
        <v>200</v>
      </c>
      <c r="D1238" s="903" t="s">
        <v>1413</v>
      </c>
      <c r="E1238" s="903" t="s">
        <v>90</v>
      </c>
      <c r="F1238" s="903" t="s">
        <v>763</v>
      </c>
      <c r="G1238" s="902">
        <v>208904438</v>
      </c>
    </row>
    <row r="1239" spans="1:7">
      <c r="A1239" s="903" t="s">
        <v>2479</v>
      </c>
      <c r="B1239" s="903" t="s">
        <v>932</v>
      </c>
      <c r="C1239" s="903" t="s">
        <v>200</v>
      </c>
      <c r="D1239" s="903" t="s">
        <v>1413</v>
      </c>
      <c r="E1239" s="903" t="s">
        <v>90</v>
      </c>
      <c r="F1239" s="903" t="s">
        <v>92</v>
      </c>
      <c r="G1239" s="902">
        <v>48812000</v>
      </c>
    </row>
    <row r="1240" spans="1:7">
      <c r="A1240" s="903" t="s">
        <v>2479</v>
      </c>
      <c r="B1240" s="903" t="s">
        <v>932</v>
      </c>
      <c r="C1240" s="903" t="s">
        <v>200</v>
      </c>
      <c r="D1240" s="903" t="s">
        <v>1413</v>
      </c>
      <c r="E1240" s="903" t="s">
        <v>90</v>
      </c>
      <c r="F1240" s="903" t="s">
        <v>390</v>
      </c>
      <c r="G1240" s="902">
        <v>14073930</v>
      </c>
    </row>
    <row r="1241" spans="1:7">
      <c r="A1241" s="903" t="s">
        <v>2479</v>
      </c>
      <c r="B1241" s="903" t="s">
        <v>932</v>
      </c>
      <c r="C1241" s="903" t="s">
        <v>200</v>
      </c>
      <c r="D1241" s="903" t="s">
        <v>1413</v>
      </c>
      <c r="E1241" s="903" t="s">
        <v>90</v>
      </c>
      <c r="F1241" s="903" t="s">
        <v>403</v>
      </c>
      <c r="G1241" s="902">
        <v>16092000</v>
      </c>
    </row>
    <row r="1242" spans="1:7">
      <c r="A1242" s="903" t="s">
        <v>2479</v>
      </c>
      <c r="B1242" s="903" t="s">
        <v>932</v>
      </c>
      <c r="C1242" s="903" t="s">
        <v>200</v>
      </c>
      <c r="D1242" s="903" t="s">
        <v>1413</v>
      </c>
      <c r="E1242" s="903" t="s">
        <v>90</v>
      </c>
      <c r="F1242" s="903" t="s">
        <v>130</v>
      </c>
      <c r="G1242" s="902">
        <v>483109100</v>
      </c>
    </row>
    <row r="1243" spans="1:7">
      <c r="A1243" s="903" t="s">
        <v>2479</v>
      </c>
      <c r="B1243" s="903" t="s">
        <v>932</v>
      </c>
      <c r="C1243" s="903" t="s">
        <v>200</v>
      </c>
      <c r="D1243" s="903" t="s">
        <v>1413</v>
      </c>
      <c r="E1243" s="903" t="s">
        <v>90</v>
      </c>
      <c r="F1243" s="903" t="s">
        <v>137</v>
      </c>
      <c r="G1243" s="902">
        <v>24555200</v>
      </c>
    </row>
    <row r="1244" spans="1:7">
      <c r="A1244" s="903" t="s">
        <v>2479</v>
      </c>
      <c r="B1244" s="903" t="s">
        <v>932</v>
      </c>
      <c r="C1244" s="903" t="s">
        <v>200</v>
      </c>
      <c r="D1244" s="903" t="s">
        <v>1413</v>
      </c>
      <c r="E1244" s="1419" t="s">
        <v>377</v>
      </c>
      <c r="F1244" s="1420"/>
      <c r="G1244" s="902">
        <v>98528000</v>
      </c>
    </row>
    <row r="1245" spans="1:7">
      <c r="A1245" s="903" t="s">
        <v>2479</v>
      </c>
      <c r="B1245" s="903" t="s">
        <v>932</v>
      </c>
      <c r="C1245" s="903" t="s">
        <v>200</v>
      </c>
      <c r="D1245" s="903" t="s">
        <v>1413</v>
      </c>
      <c r="E1245" s="903" t="s">
        <v>377</v>
      </c>
      <c r="F1245" s="903" t="s">
        <v>379</v>
      </c>
      <c r="G1245" s="902">
        <v>10728000</v>
      </c>
    </row>
    <row r="1246" spans="1:7">
      <c r="A1246" s="903" t="s">
        <v>2479</v>
      </c>
      <c r="B1246" s="903" t="s">
        <v>932</v>
      </c>
      <c r="C1246" s="903" t="s">
        <v>200</v>
      </c>
      <c r="D1246" s="903" t="s">
        <v>1413</v>
      </c>
      <c r="E1246" s="903" t="s">
        <v>377</v>
      </c>
      <c r="F1246" s="903" t="s">
        <v>298</v>
      </c>
      <c r="G1246" s="902">
        <v>85000000</v>
      </c>
    </row>
    <row r="1247" spans="1:7">
      <c r="A1247" s="903" t="s">
        <v>2479</v>
      </c>
      <c r="B1247" s="903" t="s">
        <v>932</v>
      </c>
      <c r="C1247" s="903" t="s">
        <v>200</v>
      </c>
      <c r="D1247" s="903" t="s">
        <v>1413</v>
      </c>
      <c r="E1247" s="903" t="s">
        <v>377</v>
      </c>
      <c r="F1247" s="903" t="s">
        <v>380</v>
      </c>
      <c r="G1247" s="902">
        <v>2800000</v>
      </c>
    </row>
    <row r="1248" spans="1:7">
      <c r="A1248" s="903" t="s">
        <v>2479</v>
      </c>
      <c r="B1248" s="903" t="s">
        <v>932</v>
      </c>
      <c r="C1248" s="903" t="s">
        <v>200</v>
      </c>
      <c r="D1248" s="903" t="s">
        <v>1413</v>
      </c>
      <c r="E1248" s="1419" t="s">
        <v>93</v>
      </c>
      <c r="F1248" s="1420"/>
      <c r="G1248" s="902">
        <v>404070000</v>
      </c>
    </row>
    <row r="1249" spans="1:7">
      <c r="A1249" s="903" t="s">
        <v>2479</v>
      </c>
      <c r="B1249" s="903" t="s">
        <v>932</v>
      </c>
      <c r="C1249" s="903" t="s">
        <v>200</v>
      </c>
      <c r="D1249" s="903" t="s">
        <v>1413</v>
      </c>
      <c r="E1249" s="903" t="s">
        <v>93</v>
      </c>
      <c r="F1249" s="903" t="s">
        <v>391</v>
      </c>
      <c r="G1249" s="902">
        <v>404070000</v>
      </c>
    </row>
    <row r="1250" spans="1:7">
      <c r="A1250" s="903" t="s">
        <v>2479</v>
      </c>
      <c r="B1250" s="903" t="s">
        <v>932</v>
      </c>
      <c r="C1250" s="903" t="s">
        <v>200</v>
      </c>
      <c r="D1250" s="903" t="s">
        <v>1413</v>
      </c>
      <c r="E1250" s="1419" t="s">
        <v>94</v>
      </c>
      <c r="F1250" s="1420"/>
      <c r="G1250" s="902">
        <v>525595500</v>
      </c>
    </row>
    <row r="1251" spans="1:7">
      <c r="A1251" s="903" t="s">
        <v>2479</v>
      </c>
      <c r="B1251" s="903" t="s">
        <v>932</v>
      </c>
      <c r="C1251" s="903" t="s">
        <v>200</v>
      </c>
      <c r="D1251" s="903" t="s">
        <v>1413</v>
      </c>
      <c r="E1251" s="903" t="s">
        <v>94</v>
      </c>
      <c r="F1251" s="903" t="s">
        <v>95</v>
      </c>
      <c r="G1251" s="902">
        <v>415000000</v>
      </c>
    </row>
    <row r="1252" spans="1:7">
      <c r="A1252" s="903" t="s">
        <v>2479</v>
      </c>
      <c r="B1252" s="903" t="s">
        <v>932</v>
      </c>
      <c r="C1252" s="903" t="s">
        <v>200</v>
      </c>
      <c r="D1252" s="903" t="s">
        <v>1413</v>
      </c>
      <c r="E1252" s="903" t="s">
        <v>94</v>
      </c>
      <c r="F1252" s="903" t="s">
        <v>96</v>
      </c>
      <c r="G1252" s="902">
        <v>62900000</v>
      </c>
    </row>
    <row r="1253" spans="1:7">
      <c r="A1253" s="903" t="s">
        <v>2479</v>
      </c>
      <c r="B1253" s="903" t="s">
        <v>932</v>
      </c>
      <c r="C1253" s="903" t="s">
        <v>200</v>
      </c>
      <c r="D1253" s="903" t="s">
        <v>1413</v>
      </c>
      <c r="E1253" s="903" t="s">
        <v>94</v>
      </c>
      <c r="F1253" s="903" t="s">
        <v>97</v>
      </c>
      <c r="G1253" s="902">
        <v>43827000</v>
      </c>
    </row>
    <row r="1254" spans="1:7">
      <c r="A1254" s="903" t="s">
        <v>2479</v>
      </c>
      <c r="B1254" s="903" t="s">
        <v>932</v>
      </c>
      <c r="C1254" s="903" t="s">
        <v>200</v>
      </c>
      <c r="D1254" s="903" t="s">
        <v>1413</v>
      </c>
      <c r="E1254" s="903" t="s">
        <v>94</v>
      </c>
      <c r="F1254" s="903" t="s">
        <v>0</v>
      </c>
      <c r="G1254" s="902">
        <v>3868500</v>
      </c>
    </row>
    <row r="1255" spans="1:7">
      <c r="A1255" s="903" t="s">
        <v>2479</v>
      </c>
      <c r="B1255" s="903" t="s">
        <v>932</v>
      </c>
      <c r="C1255" s="903" t="s">
        <v>200</v>
      </c>
      <c r="D1255" s="903" t="s">
        <v>1413</v>
      </c>
      <c r="E1255" s="1419" t="s">
        <v>98</v>
      </c>
      <c r="F1255" s="1420"/>
      <c r="G1255" s="902">
        <v>93620298</v>
      </c>
    </row>
    <row r="1256" spans="1:7">
      <c r="A1256" s="903" t="s">
        <v>2479</v>
      </c>
      <c r="B1256" s="903" t="s">
        <v>932</v>
      </c>
      <c r="C1256" s="903" t="s">
        <v>200</v>
      </c>
      <c r="D1256" s="903" t="s">
        <v>1413</v>
      </c>
      <c r="E1256" s="903" t="s">
        <v>98</v>
      </c>
      <c r="F1256" s="903" t="s">
        <v>757</v>
      </c>
      <c r="G1256" s="902">
        <v>85780298</v>
      </c>
    </row>
    <row r="1257" spans="1:7">
      <c r="A1257" s="903" t="s">
        <v>2479</v>
      </c>
      <c r="B1257" s="903" t="s">
        <v>932</v>
      </c>
      <c r="C1257" s="903" t="s">
        <v>200</v>
      </c>
      <c r="D1257" s="903" t="s">
        <v>1413</v>
      </c>
      <c r="E1257" s="903" t="s">
        <v>98</v>
      </c>
      <c r="F1257" s="903" t="s">
        <v>99</v>
      </c>
      <c r="G1257" s="902">
        <v>7840000</v>
      </c>
    </row>
    <row r="1258" spans="1:7">
      <c r="A1258" s="903" t="s">
        <v>2479</v>
      </c>
      <c r="B1258" s="903" t="s">
        <v>932</v>
      </c>
      <c r="C1258" s="903" t="s">
        <v>200</v>
      </c>
      <c r="D1258" s="903" t="s">
        <v>1413</v>
      </c>
      <c r="E1258" s="1419" t="s">
        <v>100</v>
      </c>
      <c r="F1258" s="1420"/>
      <c r="G1258" s="902">
        <v>120459100</v>
      </c>
    </row>
    <row r="1259" spans="1:7">
      <c r="A1259" s="903" t="s">
        <v>2479</v>
      </c>
      <c r="B1259" s="903" t="s">
        <v>932</v>
      </c>
      <c r="C1259" s="903" t="s">
        <v>200</v>
      </c>
      <c r="D1259" s="903" t="s">
        <v>1413</v>
      </c>
      <c r="E1259" s="903" t="s">
        <v>100</v>
      </c>
      <c r="F1259" s="903" t="s">
        <v>138</v>
      </c>
      <c r="G1259" s="902">
        <v>48730400</v>
      </c>
    </row>
    <row r="1260" spans="1:7">
      <c r="A1260" s="903" t="s">
        <v>2479</v>
      </c>
      <c r="B1260" s="903" t="s">
        <v>932</v>
      </c>
      <c r="C1260" s="903" t="s">
        <v>200</v>
      </c>
      <c r="D1260" s="903" t="s">
        <v>1413</v>
      </c>
      <c r="E1260" s="903" t="s">
        <v>100</v>
      </c>
      <c r="F1260" s="903" t="s">
        <v>102</v>
      </c>
      <c r="G1260" s="902">
        <v>17748700</v>
      </c>
    </row>
    <row r="1261" spans="1:7">
      <c r="A1261" s="903" t="s">
        <v>2479</v>
      </c>
      <c r="B1261" s="903" t="s">
        <v>932</v>
      </c>
      <c r="C1261" s="903" t="s">
        <v>200</v>
      </c>
      <c r="D1261" s="903" t="s">
        <v>1413</v>
      </c>
      <c r="E1261" s="903" t="s">
        <v>100</v>
      </c>
      <c r="F1261" s="903" t="s">
        <v>139</v>
      </c>
      <c r="G1261" s="902">
        <v>45154000</v>
      </c>
    </row>
    <row r="1262" spans="1:7">
      <c r="A1262" s="903" t="s">
        <v>2479</v>
      </c>
      <c r="B1262" s="903" t="s">
        <v>932</v>
      </c>
      <c r="C1262" s="903" t="s">
        <v>200</v>
      </c>
      <c r="D1262" s="903" t="s">
        <v>1413</v>
      </c>
      <c r="E1262" s="903" t="s">
        <v>100</v>
      </c>
      <c r="F1262" s="903" t="s">
        <v>131</v>
      </c>
      <c r="G1262" s="902">
        <v>2136000</v>
      </c>
    </row>
    <row r="1263" spans="1:7">
      <c r="A1263" s="903" t="s">
        <v>2479</v>
      </c>
      <c r="B1263" s="903" t="s">
        <v>932</v>
      </c>
      <c r="C1263" s="903" t="s">
        <v>200</v>
      </c>
      <c r="D1263" s="903" t="s">
        <v>1413</v>
      </c>
      <c r="E1263" s="903" t="s">
        <v>100</v>
      </c>
      <c r="F1263" s="903" t="s">
        <v>140</v>
      </c>
      <c r="G1263" s="902">
        <v>6690000</v>
      </c>
    </row>
    <row r="1264" spans="1:7">
      <c r="A1264" s="903" t="s">
        <v>2479</v>
      </c>
      <c r="B1264" s="903" t="s">
        <v>932</v>
      </c>
      <c r="C1264" s="903" t="s">
        <v>200</v>
      </c>
      <c r="D1264" s="903" t="s">
        <v>1413</v>
      </c>
      <c r="E1264" s="1419" t="s">
        <v>103</v>
      </c>
      <c r="F1264" s="1420"/>
      <c r="G1264" s="902">
        <v>458322263</v>
      </c>
    </row>
    <row r="1265" spans="1:7">
      <c r="A1265" s="903" t="s">
        <v>2479</v>
      </c>
      <c r="B1265" s="903" t="s">
        <v>932</v>
      </c>
      <c r="C1265" s="903" t="s">
        <v>200</v>
      </c>
      <c r="D1265" s="903" t="s">
        <v>1413</v>
      </c>
      <c r="E1265" s="903" t="s">
        <v>103</v>
      </c>
      <c r="F1265" s="903" t="s">
        <v>104</v>
      </c>
      <c r="G1265" s="902">
        <v>273595263</v>
      </c>
    </row>
    <row r="1266" spans="1:7">
      <c r="A1266" s="903" t="s">
        <v>2479</v>
      </c>
      <c r="B1266" s="903" t="s">
        <v>932</v>
      </c>
      <c r="C1266" s="903" t="s">
        <v>200</v>
      </c>
      <c r="D1266" s="903" t="s">
        <v>1413</v>
      </c>
      <c r="E1266" s="903" t="s">
        <v>103</v>
      </c>
      <c r="F1266" s="903" t="s">
        <v>132</v>
      </c>
      <c r="G1266" s="902">
        <v>162237000</v>
      </c>
    </row>
    <row r="1267" spans="1:7">
      <c r="A1267" s="903" t="s">
        <v>2479</v>
      </c>
      <c r="B1267" s="903" t="s">
        <v>932</v>
      </c>
      <c r="C1267" s="903" t="s">
        <v>200</v>
      </c>
      <c r="D1267" s="903" t="s">
        <v>1413</v>
      </c>
      <c r="E1267" s="903" t="s">
        <v>103</v>
      </c>
      <c r="F1267" s="903" t="s">
        <v>2</v>
      </c>
      <c r="G1267" s="902">
        <v>15840000</v>
      </c>
    </row>
    <row r="1268" spans="1:7">
      <c r="A1268" s="903" t="s">
        <v>2479</v>
      </c>
      <c r="B1268" s="903" t="s">
        <v>932</v>
      </c>
      <c r="C1268" s="903" t="s">
        <v>200</v>
      </c>
      <c r="D1268" s="903" t="s">
        <v>1413</v>
      </c>
      <c r="E1268" s="903" t="s">
        <v>103</v>
      </c>
      <c r="F1268" s="903" t="s">
        <v>106</v>
      </c>
      <c r="G1268" s="902">
        <v>6650000</v>
      </c>
    </row>
    <row r="1269" spans="1:7">
      <c r="A1269" s="903" t="s">
        <v>2479</v>
      </c>
      <c r="B1269" s="903" t="s">
        <v>932</v>
      </c>
      <c r="C1269" s="903" t="s">
        <v>200</v>
      </c>
      <c r="D1269" s="903" t="s">
        <v>1413</v>
      </c>
      <c r="E1269" s="1419" t="s">
        <v>108</v>
      </c>
      <c r="F1269" s="1420"/>
      <c r="G1269" s="902">
        <v>322778600</v>
      </c>
    </row>
    <row r="1270" spans="1:7">
      <c r="A1270" s="903" t="s">
        <v>2479</v>
      </c>
      <c r="B1270" s="903" t="s">
        <v>932</v>
      </c>
      <c r="C1270" s="903" t="s">
        <v>200</v>
      </c>
      <c r="D1270" s="903" t="s">
        <v>1413</v>
      </c>
      <c r="E1270" s="903" t="s">
        <v>108</v>
      </c>
      <c r="F1270" s="903" t="s">
        <v>110</v>
      </c>
      <c r="G1270" s="902">
        <v>10679800</v>
      </c>
    </row>
    <row r="1271" spans="1:7">
      <c r="A1271" s="903" t="s">
        <v>2479</v>
      </c>
      <c r="B1271" s="903" t="s">
        <v>932</v>
      </c>
      <c r="C1271" s="903" t="s">
        <v>200</v>
      </c>
      <c r="D1271" s="903" t="s">
        <v>1413</v>
      </c>
      <c r="E1271" s="903" t="s">
        <v>108</v>
      </c>
      <c r="F1271" s="903" t="s">
        <v>111</v>
      </c>
      <c r="G1271" s="902">
        <v>120968900</v>
      </c>
    </row>
    <row r="1272" spans="1:7">
      <c r="A1272" s="903" t="s">
        <v>2479</v>
      </c>
      <c r="B1272" s="903" t="s">
        <v>932</v>
      </c>
      <c r="C1272" s="903" t="s">
        <v>200</v>
      </c>
      <c r="D1272" s="903" t="s">
        <v>1413</v>
      </c>
      <c r="E1272" s="903" t="s">
        <v>108</v>
      </c>
      <c r="F1272" s="903" t="s">
        <v>862</v>
      </c>
      <c r="G1272" s="902">
        <v>19776000</v>
      </c>
    </row>
    <row r="1273" spans="1:7">
      <c r="A1273" s="903" t="s">
        <v>2479</v>
      </c>
      <c r="B1273" s="903" t="s">
        <v>932</v>
      </c>
      <c r="C1273" s="903" t="s">
        <v>200</v>
      </c>
      <c r="D1273" s="903" t="s">
        <v>1413</v>
      </c>
      <c r="E1273" s="903" t="s">
        <v>108</v>
      </c>
      <c r="F1273" s="903" t="s">
        <v>283</v>
      </c>
      <c r="G1273" s="902">
        <v>162610000</v>
      </c>
    </row>
    <row r="1274" spans="1:7">
      <c r="A1274" s="903" t="s">
        <v>2479</v>
      </c>
      <c r="B1274" s="903" t="s">
        <v>932</v>
      </c>
      <c r="C1274" s="903" t="s">
        <v>200</v>
      </c>
      <c r="D1274" s="903" t="s">
        <v>1413</v>
      </c>
      <c r="E1274" s="903" t="s">
        <v>108</v>
      </c>
      <c r="F1274" s="903" t="s">
        <v>868</v>
      </c>
      <c r="G1274" s="902">
        <v>4543900</v>
      </c>
    </row>
    <row r="1275" spans="1:7">
      <c r="A1275" s="903" t="s">
        <v>2479</v>
      </c>
      <c r="B1275" s="903" t="s">
        <v>932</v>
      </c>
      <c r="C1275" s="903" t="s">
        <v>200</v>
      </c>
      <c r="D1275" s="903" t="s">
        <v>1413</v>
      </c>
      <c r="E1275" s="903" t="s">
        <v>108</v>
      </c>
      <c r="F1275" s="903" t="s">
        <v>141</v>
      </c>
      <c r="G1275" s="902">
        <v>4200000</v>
      </c>
    </row>
    <row r="1276" spans="1:7">
      <c r="A1276" s="903" t="s">
        <v>2479</v>
      </c>
      <c r="B1276" s="903" t="s">
        <v>932</v>
      </c>
      <c r="C1276" s="903" t="s">
        <v>200</v>
      </c>
      <c r="D1276" s="903" t="s">
        <v>1413</v>
      </c>
      <c r="E1276" s="1419" t="s">
        <v>143</v>
      </c>
      <c r="F1276" s="1420"/>
      <c r="G1276" s="902">
        <v>210211000</v>
      </c>
    </row>
    <row r="1277" spans="1:7">
      <c r="A1277" s="903" t="s">
        <v>2479</v>
      </c>
      <c r="B1277" s="903" t="s">
        <v>932</v>
      </c>
      <c r="C1277" s="903" t="s">
        <v>200</v>
      </c>
      <c r="D1277" s="903" t="s">
        <v>1413</v>
      </c>
      <c r="E1277" s="903" t="s">
        <v>143</v>
      </c>
      <c r="F1277" s="903" t="s">
        <v>145</v>
      </c>
      <c r="G1277" s="902">
        <v>29546000</v>
      </c>
    </row>
    <row r="1278" spans="1:7">
      <c r="A1278" s="903" t="s">
        <v>2479</v>
      </c>
      <c r="B1278" s="903" t="s">
        <v>932</v>
      </c>
      <c r="C1278" s="903" t="s">
        <v>200</v>
      </c>
      <c r="D1278" s="903" t="s">
        <v>1413</v>
      </c>
      <c r="E1278" s="903" t="s">
        <v>143</v>
      </c>
      <c r="F1278" s="903" t="s">
        <v>482</v>
      </c>
      <c r="G1278" s="902">
        <v>5500000</v>
      </c>
    </row>
    <row r="1279" spans="1:7">
      <c r="A1279" s="903" t="s">
        <v>2479</v>
      </c>
      <c r="B1279" s="903" t="s">
        <v>932</v>
      </c>
      <c r="C1279" s="903" t="s">
        <v>200</v>
      </c>
      <c r="D1279" s="903" t="s">
        <v>1413</v>
      </c>
      <c r="E1279" s="903" t="s">
        <v>143</v>
      </c>
      <c r="F1279" s="903" t="s">
        <v>487</v>
      </c>
      <c r="G1279" s="902">
        <v>23350000</v>
      </c>
    </row>
    <row r="1280" spans="1:7">
      <c r="A1280" s="903" t="s">
        <v>2479</v>
      </c>
      <c r="B1280" s="903" t="s">
        <v>932</v>
      </c>
      <c r="C1280" s="903" t="s">
        <v>200</v>
      </c>
      <c r="D1280" s="903" t="s">
        <v>1413</v>
      </c>
      <c r="E1280" s="903" t="s">
        <v>143</v>
      </c>
      <c r="F1280" s="903" t="s">
        <v>489</v>
      </c>
      <c r="G1280" s="902">
        <v>151815000</v>
      </c>
    </row>
    <row r="1281" spans="1:7">
      <c r="A1281" s="903" t="s">
        <v>2479</v>
      </c>
      <c r="B1281" s="903" t="s">
        <v>932</v>
      </c>
      <c r="C1281" s="903" t="s">
        <v>200</v>
      </c>
      <c r="D1281" s="903" t="s">
        <v>1413</v>
      </c>
      <c r="E1281" s="1419" t="s">
        <v>113</v>
      </c>
      <c r="F1281" s="1420"/>
      <c r="G1281" s="902">
        <v>137799000</v>
      </c>
    </row>
    <row r="1282" spans="1:7">
      <c r="A1282" s="903" t="s">
        <v>2479</v>
      </c>
      <c r="B1282" s="903" t="s">
        <v>932</v>
      </c>
      <c r="C1282" s="903" t="s">
        <v>200</v>
      </c>
      <c r="D1282" s="903" t="s">
        <v>1413</v>
      </c>
      <c r="E1282" s="903" t="s">
        <v>113</v>
      </c>
      <c r="F1282" s="903" t="s">
        <v>381</v>
      </c>
      <c r="G1282" s="902">
        <v>15024000</v>
      </c>
    </row>
    <row r="1283" spans="1:7">
      <c r="A1283" s="903" t="s">
        <v>2479</v>
      </c>
      <c r="B1283" s="903" t="s">
        <v>932</v>
      </c>
      <c r="C1283" s="903" t="s">
        <v>200</v>
      </c>
      <c r="D1283" s="903" t="s">
        <v>1413</v>
      </c>
      <c r="E1283" s="903" t="s">
        <v>113</v>
      </c>
      <c r="F1283" s="903" t="s">
        <v>490</v>
      </c>
      <c r="G1283" s="902">
        <v>28950000</v>
      </c>
    </row>
    <row r="1284" spans="1:7">
      <c r="A1284" s="903" t="s">
        <v>2479</v>
      </c>
      <c r="B1284" s="903" t="s">
        <v>932</v>
      </c>
      <c r="C1284" s="903" t="s">
        <v>200</v>
      </c>
      <c r="D1284" s="903" t="s">
        <v>1413</v>
      </c>
      <c r="E1284" s="903" t="s">
        <v>113</v>
      </c>
      <c r="F1284" s="903" t="s">
        <v>115</v>
      </c>
      <c r="G1284" s="902">
        <v>14865000</v>
      </c>
    </row>
    <row r="1285" spans="1:7">
      <c r="A1285" s="903" t="s">
        <v>2479</v>
      </c>
      <c r="B1285" s="903" t="s">
        <v>932</v>
      </c>
      <c r="C1285" s="903" t="s">
        <v>200</v>
      </c>
      <c r="D1285" s="903" t="s">
        <v>1413</v>
      </c>
      <c r="E1285" s="903" t="s">
        <v>113</v>
      </c>
      <c r="F1285" s="903" t="s">
        <v>117</v>
      </c>
      <c r="G1285" s="902">
        <v>78700000</v>
      </c>
    </row>
    <row r="1286" spans="1:7">
      <c r="A1286" s="903" t="s">
        <v>2479</v>
      </c>
      <c r="B1286" s="903" t="s">
        <v>932</v>
      </c>
      <c r="C1286" s="903" t="s">
        <v>200</v>
      </c>
      <c r="D1286" s="903" t="s">
        <v>1413</v>
      </c>
      <c r="E1286" s="903" t="s">
        <v>113</v>
      </c>
      <c r="F1286" s="903" t="s">
        <v>522</v>
      </c>
      <c r="G1286" s="902">
        <v>260000</v>
      </c>
    </row>
    <row r="1287" spans="1:7">
      <c r="A1287" s="903" t="s">
        <v>2479</v>
      </c>
      <c r="B1287" s="903" t="s">
        <v>932</v>
      </c>
      <c r="C1287" s="903" t="s">
        <v>200</v>
      </c>
      <c r="D1287" s="903" t="s">
        <v>1413</v>
      </c>
      <c r="E1287" s="1419" t="s">
        <v>492</v>
      </c>
      <c r="F1287" s="1420"/>
      <c r="G1287" s="902">
        <v>98715000</v>
      </c>
    </row>
    <row r="1288" spans="1:7">
      <c r="A1288" s="903" t="s">
        <v>2479</v>
      </c>
      <c r="B1288" s="903" t="s">
        <v>932</v>
      </c>
      <c r="C1288" s="903" t="s">
        <v>200</v>
      </c>
      <c r="D1288" s="903" t="s">
        <v>1413</v>
      </c>
      <c r="E1288" s="903" t="s">
        <v>492</v>
      </c>
      <c r="F1288" s="903" t="s">
        <v>219</v>
      </c>
      <c r="G1288" s="902">
        <v>98715000</v>
      </c>
    </row>
    <row r="1289" spans="1:7">
      <c r="A1289" s="903" t="s">
        <v>2479</v>
      </c>
      <c r="B1289" s="903" t="s">
        <v>932</v>
      </c>
      <c r="C1289" s="903" t="s">
        <v>200</v>
      </c>
      <c r="D1289" s="903" t="s">
        <v>1413</v>
      </c>
      <c r="E1289" s="1419" t="s">
        <v>498</v>
      </c>
      <c r="F1289" s="1420"/>
      <c r="G1289" s="902">
        <v>287880000</v>
      </c>
    </row>
    <row r="1290" spans="1:7">
      <c r="A1290" s="903" t="s">
        <v>2479</v>
      </c>
      <c r="B1290" s="903" t="s">
        <v>932</v>
      </c>
      <c r="C1290" s="903" t="s">
        <v>200</v>
      </c>
      <c r="D1290" s="903" t="s">
        <v>1413</v>
      </c>
      <c r="E1290" s="903" t="s">
        <v>498</v>
      </c>
      <c r="F1290" s="903" t="s">
        <v>758</v>
      </c>
      <c r="G1290" s="902">
        <v>58070000</v>
      </c>
    </row>
    <row r="1291" spans="1:7">
      <c r="A1291" s="903" t="s">
        <v>2479</v>
      </c>
      <c r="B1291" s="903" t="s">
        <v>932</v>
      </c>
      <c r="C1291" s="903" t="s">
        <v>200</v>
      </c>
      <c r="D1291" s="903" t="s">
        <v>1413</v>
      </c>
      <c r="E1291" s="903" t="s">
        <v>498</v>
      </c>
      <c r="F1291" s="903" t="s">
        <v>178</v>
      </c>
      <c r="G1291" s="902">
        <v>8776000</v>
      </c>
    </row>
    <row r="1292" spans="1:7">
      <c r="A1292" s="903" t="s">
        <v>2479</v>
      </c>
      <c r="B1292" s="903" t="s">
        <v>932</v>
      </c>
      <c r="C1292" s="903" t="s">
        <v>200</v>
      </c>
      <c r="D1292" s="903" t="s">
        <v>1413</v>
      </c>
      <c r="E1292" s="903" t="s">
        <v>498</v>
      </c>
      <c r="F1292" s="903" t="s">
        <v>3</v>
      </c>
      <c r="G1292" s="902">
        <v>48230000</v>
      </c>
    </row>
    <row r="1293" spans="1:7">
      <c r="A1293" s="903" t="s">
        <v>2479</v>
      </c>
      <c r="B1293" s="903" t="s">
        <v>932</v>
      </c>
      <c r="C1293" s="903" t="s">
        <v>200</v>
      </c>
      <c r="D1293" s="903" t="s">
        <v>1413</v>
      </c>
      <c r="E1293" s="903" t="s">
        <v>498</v>
      </c>
      <c r="F1293" s="903" t="s">
        <v>370</v>
      </c>
      <c r="G1293" s="902">
        <v>110500000</v>
      </c>
    </row>
    <row r="1294" spans="1:7">
      <c r="A1294" s="903" t="s">
        <v>2479</v>
      </c>
      <c r="B1294" s="903" t="s">
        <v>932</v>
      </c>
      <c r="C1294" s="903" t="s">
        <v>200</v>
      </c>
      <c r="D1294" s="903" t="s">
        <v>1413</v>
      </c>
      <c r="E1294" s="903" t="s">
        <v>498</v>
      </c>
      <c r="F1294" s="903" t="s">
        <v>500</v>
      </c>
      <c r="G1294" s="902">
        <v>28070000</v>
      </c>
    </row>
    <row r="1295" spans="1:7">
      <c r="A1295" s="903" t="s">
        <v>2479</v>
      </c>
      <c r="B1295" s="903" t="s">
        <v>932</v>
      </c>
      <c r="C1295" s="903" t="s">
        <v>200</v>
      </c>
      <c r="D1295" s="903" t="s">
        <v>1413</v>
      </c>
      <c r="E1295" s="903" t="s">
        <v>498</v>
      </c>
      <c r="F1295" s="903" t="s">
        <v>4</v>
      </c>
      <c r="G1295" s="902">
        <v>34234000</v>
      </c>
    </row>
    <row r="1296" spans="1:7">
      <c r="A1296" s="903" t="s">
        <v>2479</v>
      </c>
      <c r="B1296" s="903" t="s">
        <v>932</v>
      </c>
      <c r="C1296" s="903" t="s">
        <v>200</v>
      </c>
      <c r="D1296" s="903" t="s">
        <v>1413</v>
      </c>
      <c r="E1296" s="1419" t="s">
        <v>1429</v>
      </c>
      <c r="F1296" s="1420"/>
      <c r="G1296" s="902">
        <v>83154000</v>
      </c>
    </row>
    <row r="1297" spans="1:7">
      <c r="A1297" s="903" t="s">
        <v>2479</v>
      </c>
      <c r="B1297" s="903" t="s">
        <v>932</v>
      </c>
      <c r="C1297" s="903" t="s">
        <v>200</v>
      </c>
      <c r="D1297" s="903" t="s">
        <v>1413</v>
      </c>
      <c r="E1297" s="903" t="s">
        <v>1429</v>
      </c>
      <c r="F1297" s="903" t="s">
        <v>1451</v>
      </c>
      <c r="G1297" s="902">
        <v>33204000</v>
      </c>
    </row>
    <row r="1298" spans="1:7">
      <c r="A1298" s="903" t="s">
        <v>2479</v>
      </c>
      <c r="B1298" s="903" t="s">
        <v>932</v>
      </c>
      <c r="C1298" s="903" t="s">
        <v>200</v>
      </c>
      <c r="D1298" s="903" t="s">
        <v>1413</v>
      </c>
      <c r="E1298" s="903" t="s">
        <v>1429</v>
      </c>
      <c r="F1298" s="903" t="s">
        <v>1431</v>
      </c>
      <c r="G1298" s="902">
        <v>49950000</v>
      </c>
    </row>
    <row r="1299" spans="1:7">
      <c r="A1299" s="903" t="s">
        <v>2479</v>
      </c>
      <c r="B1299" s="903" t="s">
        <v>932</v>
      </c>
      <c r="C1299" s="903" t="s">
        <v>200</v>
      </c>
      <c r="D1299" s="903" t="s">
        <v>1413</v>
      </c>
      <c r="E1299" s="1419" t="s">
        <v>118</v>
      </c>
      <c r="F1299" s="1420"/>
      <c r="G1299" s="902">
        <v>4579496499</v>
      </c>
    </row>
    <row r="1300" spans="1:7">
      <c r="A1300" s="903" t="s">
        <v>2479</v>
      </c>
      <c r="B1300" s="903" t="s">
        <v>932</v>
      </c>
      <c r="C1300" s="903" t="s">
        <v>200</v>
      </c>
      <c r="D1300" s="903" t="s">
        <v>1413</v>
      </c>
      <c r="E1300" s="903" t="s">
        <v>118</v>
      </c>
      <c r="F1300" s="903" t="s">
        <v>5</v>
      </c>
      <c r="G1300" s="902">
        <v>4858000</v>
      </c>
    </row>
    <row r="1301" spans="1:7">
      <c r="A1301" s="903" t="s">
        <v>2479</v>
      </c>
      <c r="B1301" s="903" t="s">
        <v>932</v>
      </c>
      <c r="C1301" s="903" t="s">
        <v>200</v>
      </c>
      <c r="D1301" s="903" t="s">
        <v>1413</v>
      </c>
      <c r="E1301" s="903" t="s">
        <v>118</v>
      </c>
      <c r="F1301" s="903" t="s">
        <v>11</v>
      </c>
      <c r="G1301" s="902">
        <v>2072084509</v>
      </c>
    </row>
    <row r="1302" spans="1:7">
      <c r="A1302" s="903" t="s">
        <v>2479</v>
      </c>
      <c r="B1302" s="903" t="s">
        <v>932</v>
      </c>
      <c r="C1302" s="903" t="s">
        <v>200</v>
      </c>
      <c r="D1302" s="903" t="s">
        <v>1413</v>
      </c>
      <c r="E1302" s="903" t="s">
        <v>118</v>
      </c>
      <c r="F1302" s="903" t="s">
        <v>120</v>
      </c>
      <c r="G1302" s="902">
        <v>2502553990</v>
      </c>
    </row>
    <row r="1303" spans="1:7">
      <c r="A1303" s="903" t="s">
        <v>2479</v>
      </c>
      <c r="B1303" s="903" t="s">
        <v>932</v>
      </c>
      <c r="C1303" s="903" t="s">
        <v>200</v>
      </c>
      <c r="D1303" s="903" t="s">
        <v>1413</v>
      </c>
      <c r="E1303" s="1419" t="s">
        <v>1434</v>
      </c>
      <c r="F1303" s="1420"/>
      <c r="G1303" s="902">
        <v>4400000</v>
      </c>
    </row>
    <row r="1304" spans="1:7">
      <c r="A1304" s="903" t="s">
        <v>2479</v>
      </c>
      <c r="B1304" s="903" t="s">
        <v>932</v>
      </c>
      <c r="C1304" s="903" t="s">
        <v>200</v>
      </c>
      <c r="D1304" s="903" t="s">
        <v>1413</v>
      </c>
      <c r="E1304" s="903" t="s">
        <v>1434</v>
      </c>
      <c r="F1304" s="903" t="s">
        <v>1436</v>
      </c>
      <c r="G1304" s="902">
        <v>4400000</v>
      </c>
    </row>
    <row r="1305" spans="1:7">
      <c r="A1305" s="903" t="s">
        <v>2479</v>
      </c>
      <c r="B1305" s="903" t="s">
        <v>932</v>
      </c>
      <c r="C1305" s="903" t="s">
        <v>200</v>
      </c>
      <c r="D1305" s="903" t="s">
        <v>1413</v>
      </c>
      <c r="E1305" s="1419" t="s">
        <v>122</v>
      </c>
      <c r="F1305" s="1420"/>
      <c r="G1305" s="902">
        <v>394102900</v>
      </c>
    </row>
    <row r="1306" spans="1:7">
      <c r="A1306" s="903" t="s">
        <v>2479</v>
      </c>
      <c r="B1306" s="903" t="s">
        <v>932</v>
      </c>
      <c r="C1306" s="903" t="s">
        <v>200</v>
      </c>
      <c r="D1306" s="903" t="s">
        <v>1413</v>
      </c>
      <c r="E1306" s="903" t="s">
        <v>122</v>
      </c>
      <c r="F1306" s="903" t="s">
        <v>6</v>
      </c>
      <c r="G1306" s="902">
        <v>6949000</v>
      </c>
    </row>
    <row r="1307" spans="1:7">
      <c r="A1307" s="903" t="s">
        <v>2479</v>
      </c>
      <c r="B1307" s="903" t="s">
        <v>932</v>
      </c>
      <c r="C1307" s="903" t="s">
        <v>200</v>
      </c>
      <c r="D1307" s="903" t="s">
        <v>1413</v>
      </c>
      <c r="E1307" s="903" t="s">
        <v>122</v>
      </c>
      <c r="F1307" s="903" t="s">
        <v>12</v>
      </c>
      <c r="G1307" s="902">
        <v>9048400</v>
      </c>
    </row>
    <row r="1308" spans="1:7">
      <c r="A1308" s="903" t="s">
        <v>2479</v>
      </c>
      <c r="B1308" s="903" t="s">
        <v>932</v>
      </c>
      <c r="C1308" s="903" t="s">
        <v>200</v>
      </c>
      <c r="D1308" s="903" t="s">
        <v>1413</v>
      </c>
      <c r="E1308" s="903" t="s">
        <v>122</v>
      </c>
      <c r="F1308" s="903" t="s">
        <v>124</v>
      </c>
      <c r="G1308" s="902">
        <v>213302500</v>
      </c>
    </row>
    <row r="1309" spans="1:7">
      <c r="A1309" s="903" t="s">
        <v>2479</v>
      </c>
      <c r="B1309" s="903" t="s">
        <v>932</v>
      </c>
      <c r="C1309" s="903" t="s">
        <v>200</v>
      </c>
      <c r="D1309" s="903" t="s">
        <v>1413</v>
      </c>
      <c r="E1309" s="903" t="s">
        <v>122</v>
      </c>
      <c r="F1309" s="903" t="s">
        <v>126</v>
      </c>
      <c r="G1309" s="902">
        <v>164803000</v>
      </c>
    </row>
    <row r="1310" spans="1:7">
      <c r="A1310" s="903" t="s">
        <v>2479</v>
      </c>
      <c r="B1310" s="903" t="s">
        <v>932</v>
      </c>
      <c r="C1310" s="903" t="s">
        <v>200</v>
      </c>
      <c r="D1310" s="903" t="s">
        <v>1413</v>
      </c>
      <c r="E1310" s="1419" t="s">
        <v>371</v>
      </c>
      <c r="F1310" s="1420"/>
      <c r="G1310" s="902">
        <v>2682000</v>
      </c>
    </row>
    <row r="1311" spans="1:7">
      <c r="A1311" s="903" t="s">
        <v>2479</v>
      </c>
      <c r="B1311" s="903" t="s">
        <v>932</v>
      </c>
      <c r="C1311" s="903" t="s">
        <v>200</v>
      </c>
      <c r="D1311" s="903" t="s">
        <v>1413</v>
      </c>
      <c r="E1311" s="903" t="s">
        <v>371</v>
      </c>
      <c r="F1311" s="903" t="s">
        <v>372</v>
      </c>
      <c r="G1311" s="902">
        <v>2682000</v>
      </c>
    </row>
    <row r="1312" spans="1:7">
      <c r="A1312" s="903" t="s">
        <v>2479</v>
      </c>
      <c r="B1312" s="903" t="s">
        <v>932</v>
      </c>
      <c r="C1312" s="903" t="s">
        <v>200</v>
      </c>
      <c r="D1312" s="903" t="s">
        <v>1413</v>
      </c>
      <c r="E1312" s="1419" t="s">
        <v>160</v>
      </c>
      <c r="F1312" s="1420"/>
      <c r="G1312" s="902">
        <v>51000000</v>
      </c>
    </row>
    <row r="1313" spans="1:7">
      <c r="A1313" s="903" t="s">
        <v>2479</v>
      </c>
      <c r="B1313" s="903" t="s">
        <v>932</v>
      </c>
      <c r="C1313" s="903" t="s">
        <v>200</v>
      </c>
      <c r="D1313" s="903" t="s">
        <v>1413</v>
      </c>
      <c r="E1313" s="903" t="s">
        <v>160</v>
      </c>
      <c r="F1313" s="903" t="s">
        <v>823</v>
      </c>
      <c r="G1313" s="902">
        <v>51000000</v>
      </c>
    </row>
    <row r="1314" spans="1:7">
      <c r="A1314" s="903" t="s">
        <v>2479</v>
      </c>
      <c r="B1314" s="903" t="s">
        <v>932</v>
      </c>
      <c r="C1314" s="903" t="s">
        <v>200</v>
      </c>
      <c r="D1314" s="1419" t="s">
        <v>1488</v>
      </c>
      <c r="E1314" s="1420"/>
      <c r="F1314" s="1420"/>
      <c r="G1314" s="902">
        <v>100000000</v>
      </c>
    </row>
    <row r="1315" spans="1:7">
      <c r="A1315" s="903" t="s">
        <v>2479</v>
      </c>
      <c r="B1315" s="903" t="s">
        <v>932</v>
      </c>
      <c r="C1315" s="903" t="s">
        <v>200</v>
      </c>
      <c r="D1315" s="903" t="s">
        <v>1488</v>
      </c>
      <c r="E1315" s="1419" t="s">
        <v>128</v>
      </c>
      <c r="F1315" s="1420"/>
      <c r="G1315" s="902">
        <v>37722000</v>
      </c>
    </row>
    <row r="1316" spans="1:7">
      <c r="A1316" s="903" t="s">
        <v>2479</v>
      </c>
      <c r="B1316" s="903" t="s">
        <v>932</v>
      </c>
      <c r="C1316" s="903" t="s">
        <v>200</v>
      </c>
      <c r="D1316" s="903" t="s">
        <v>1488</v>
      </c>
      <c r="E1316" s="903" t="s">
        <v>128</v>
      </c>
      <c r="F1316" s="903" t="s">
        <v>519</v>
      </c>
      <c r="G1316" s="902">
        <v>37722000</v>
      </c>
    </row>
    <row r="1317" spans="1:7">
      <c r="A1317" s="903" t="s">
        <v>2479</v>
      </c>
      <c r="B1317" s="903" t="s">
        <v>932</v>
      </c>
      <c r="C1317" s="903" t="s">
        <v>200</v>
      </c>
      <c r="D1317" s="903" t="s">
        <v>1488</v>
      </c>
      <c r="E1317" s="1419" t="s">
        <v>90</v>
      </c>
      <c r="F1317" s="1420"/>
      <c r="G1317" s="902">
        <v>40000000</v>
      </c>
    </row>
    <row r="1318" spans="1:7">
      <c r="A1318" s="903" t="s">
        <v>2479</v>
      </c>
      <c r="B1318" s="903" t="s">
        <v>932</v>
      </c>
      <c r="C1318" s="903" t="s">
        <v>200</v>
      </c>
      <c r="D1318" s="903" t="s">
        <v>1488</v>
      </c>
      <c r="E1318" s="903" t="s">
        <v>90</v>
      </c>
      <c r="F1318" s="903" t="s">
        <v>137</v>
      </c>
      <c r="G1318" s="902">
        <v>40000000</v>
      </c>
    </row>
    <row r="1319" spans="1:7">
      <c r="A1319" s="903" t="s">
        <v>2479</v>
      </c>
      <c r="B1319" s="903" t="s">
        <v>932</v>
      </c>
      <c r="C1319" s="903" t="s">
        <v>200</v>
      </c>
      <c r="D1319" s="903" t="s">
        <v>1488</v>
      </c>
      <c r="E1319" s="1419" t="s">
        <v>492</v>
      </c>
      <c r="F1319" s="1420"/>
      <c r="G1319" s="902">
        <v>22278000</v>
      </c>
    </row>
    <row r="1320" spans="1:7">
      <c r="A1320" s="903" t="s">
        <v>2479</v>
      </c>
      <c r="B1320" s="903" t="s">
        <v>932</v>
      </c>
      <c r="C1320" s="903" t="s">
        <v>200</v>
      </c>
      <c r="D1320" s="903" t="s">
        <v>1488</v>
      </c>
      <c r="E1320" s="903" t="s">
        <v>492</v>
      </c>
      <c r="F1320" s="903" t="s">
        <v>219</v>
      </c>
      <c r="G1320" s="902">
        <v>22278000</v>
      </c>
    </row>
    <row r="1321" spans="1:7">
      <c r="A1321" s="903" t="s">
        <v>2479</v>
      </c>
      <c r="B1321" s="1419" t="s">
        <v>252</v>
      </c>
      <c r="C1321" s="1420"/>
      <c r="D1321" s="1420"/>
      <c r="E1321" s="1420"/>
      <c r="F1321" s="1420"/>
      <c r="G1321" s="902">
        <v>55355866282</v>
      </c>
    </row>
    <row r="1322" spans="1:7">
      <c r="A1322" s="903" t="s">
        <v>2479</v>
      </c>
      <c r="B1322" s="903" t="s">
        <v>252</v>
      </c>
      <c r="C1322" s="1419" t="s">
        <v>368</v>
      </c>
      <c r="D1322" s="1420"/>
      <c r="E1322" s="1420"/>
      <c r="F1322" s="1420"/>
      <c r="G1322" s="902">
        <v>53820000</v>
      </c>
    </row>
    <row r="1323" spans="1:7">
      <c r="A1323" s="903" t="s">
        <v>2479</v>
      </c>
      <c r="B1323" s="903" t="s">
        <v>252</v>
      </c>
      <c r="C1323" s="903" t="s">
        <v>368</v>
      </c>
      <c r="D1323" s="1419" t="s">
        <v>1445</v>
      </c>
      <c r="E1323" s="1420"/>
      <c r="F1323" s="1420"/>
      <c r="G1323" s="902">
        <v>53820000</v>
      </c>
    </row>
    <row r="1324" spans="1:7">
      <c r="A1324" s="903" t="s">
        <v>2479</v>
      </c>
      <c r="B1324" s="903" t="s">
        <v>252</v>
      </c>
      <c r="C1324" s="903" t="s">
        <v>368</v>
      </c>
      <c r="D1324" s="903" t="s">
        <v>1445</v>
      </c>
      <c r="E1324" s="1419" t="s">
        <v>108</v>
      </c>
      <c r="F1324" s="1420"/>
      <c r="G1324" s="902">
        <v>2000000</v>
      </c>
    </row>
    <row r="1325" spans="1:7">
      <c r="A1325" s="903" t="s">
        <v>2479</v>
      </c>
      <c r="B1325" s="903" t="s">
        <v>252</v>
      </c>
      <c r="C1325" s="903" t="s">
        <v>368</v>
      </c>
      <c r="D1325" s="903" t="s">
        <v>1445</v>
      </c>
      <c r="E1325" s="903" t="s">
        <v>108</v>
      </c>
      <c r="F1325" s="903" t="s">
        <v>111</v>
      </c>
      <c r="G1325" s="902">
        <v>2000000</v>
      </c>
    </row>
    <row r="1326" spans="1:7">
      <c r="A1326" s="903" t="s">
        <v>2479</v>
      </c>
      <c r="B1326" s="903" t="s">
        <v>252</v>
      </c>
      <c r="C1326" s="903" t="s">
        <v>368</v>
      </c>
      <c r="D1326" s="903" t="s">
        <v>1445</v>
      </c>
      <c r="E1326" s="1419" t="s">
        <v>492</v>
      </c>
      <c r="F1326" s="1420"/>
      <c r="G1326" s="902">
        <v>51820000</v>
      </c>
    </row>
    <row r="1327" spans="1:7">
      <c r="A1327" s="903" t="s">
        <v>2479</v>
      </c>
      <c r="B1327" s="903" t="s">
        <v>252</v>
      </c>
      <c r="C1327" s="903" t="s">
        <v>368</v>
      </c>
      <c r="D1327" s="903" t="s">
        <v>1445</v>
      </c>
      <c r="E1327" s="903" t="s">
        <v>492</v>
      </c>
      <c r="F1327" s="903" t="s">
        <v>186</v>
      </c>
      <c r="G1327" s="902">
        <v>51820000</v>
      </c>
    </row>
    <row r="1328" spans="1:7">
      <c r="A1328" s="903" t="s">
        <v>2479</v>
      </c>
      <c r="B1328" s="903" t="s">
        <v>252</v>
      </c>
      <c r="C1328" s="1419" t="s">
        <v>170</v>
      </c>
      <c r="D1328" s="1420"/>
      <c r="E1328" s="1420"/>
      <c r="F1328" s="1420"/>
      <c r="G1328" s="902">
        <v>48655187282</v>
      </c>
    </row>
    <row r="1329" spans="1:7">
      <c r="A1329" s="903" t="s">
        <v>2479</v>
      </c>
      <c r="B1329" s="903" t="s">
        <v>252</v>
      </c>
      <c r="C1329" s="903" t="s">
        <v>170</v>
      </c>
      <c r="D1329" s="1419" t="s">
        <v>1490</v>
      </c>
      <c r="E1329" s="1420"/>
      <c r="F1329" s="1420"/>
      <c r="G1329" s="902">
        <v>37601909000</v>
      </c>
    </row>
    <row r="1330" spans="1:7">
      <c r="A1330" s="903" t="s">
        <v>2479</v>
      </c>
      <c r="B1330" s="903" t="s">
        <v>252</v>
      </c>
      <c r="C1330" s="903" t="s">
        <v>170</v>
      </c>
      <c r="D1330" s="903" t="s">
        <v>1490</v>
      </c>
      <c r="E1330" s="1419" t="s">
        <v>810</v>
      </c>
      <c r="F1330" s="1420"/>
      <c r="G1330" s="902">
        <v>104949000</v>
      </c>
    </row>
    <row r="1331" spans="1:7">
      <c r="A1331" s="903" t="s">
        <v>2479</v>
      </c>
      <c r="B1331" s="903" t="s">
        <v>252</v>
      </c>
      <c r="C1331" s="903" t="s">
        <v>170</v>
      </c>
      <c r="D1331" s="903" t="s">
        <v>1490</v>
      </c>
      <c r="E1331" s="903" t="s">
        <v>810</v>
      </c>
      <c r="F1331" s="903" t="s">
        <v>813</v>
      </c>
      <c r="G1331" s="902">
        <v>104949000</v>
      </c>
    </row>
    <row r="1332" spans="1:7">
      <c r="A1332" s="903" t="s">
        <v>2479</v>
      </c>
      <c r="B1332" s="903" t="s">
        <v>252</v>
      </c>
      <c r="C1332" s="903" t="s">
        <v>170</v>
      </c>
      <c r="D1332" s="903" t="s">
        <v>1490</v>
      </c>
      <c r="E1332" s="1419" t="s">
        <v>165</v>
      </c>
      <c r="F1332" s="1420"/>
      <c r="G1332" s="902">
        <v>1302684000</v>
      </c>
    </row>
    <row r="1333" spans="1:7">
      <c r="A1333" s="903" t="s">
        <v>2479</v>
      </c>
      <c r="B1333" s="903" t="s">
        <v>252</v>
      </c>
      <c r="C1333" s="903" t="s">
        <v>170</v>
      </c>
      <c r="D1333" s="903" t="s">
        <v>1490</v>
      </c>
      <c r="E1333" s="903" t="s">
        <v>165</v>
      </c>
      <c r="F1333" s="903" t="s">
        <v>166</v>
      </c>
      <c r="G1333" s="902">
        <v>1302684000</v>
      </c>
    </row>
    <row r="1334" spans="1:7">
      <c r="A1334" s="903" t="s">
        <v>2479</v>
      </c>
      <c r="B1334" s="903" t="s">
        <v>252</v>
      </c>
      <c r="C1334" s="903" t="s">
        <v>170</v>
      </c>
      <c r="D1334" s="903" t="s">
        <v>1490</v>
      </c>
      <c r="E1334" s="1419" t="s">
        <v>160</v>
      </c>
      <c r="F1334" s="1420"/>
      <c r="G1334" s="902">
        <v>33193944000</v>
      </c>
    </row>
    <row r="1335" spans="1:7">
      <c r="A1335" s="903" t="s">
        <v>2479</v>
      </c>
      <c r="B1335" s="903" t="s">
        <v>252</v>
      </c>
      <c r="C1335" s="903" t="s">
        <v>170</v>
      </c>
      <c r="D1335" s="903" t="s">
        <v>1490</v>
      </c>
      <c r="E1335" s="903" t="s">
        <v>160</v>
      </c>
      <c r="F1335" s="903" t="s">
        <v>162</v>
      </c>
      <c r="G1335" s="902">
        <v>33193944000</v>
      </c>
    </row>
    <row r="1336" spans="1:7">
      <c r="A1336" s="903" t="s">
        <v>2479</v>
      </c>
      <c r="B1336" s="903" t="s">
        <v>252</v>
      </c>
      <c r="C1336" s="903" t="s">
        <v>170</v>
      </c>
      <c r="D1336" s="903" t="s">
        <v>1490</v>
      </c>
      <c r="E1336" s="1419" t="s">
        <v>16</v>
      </c>
      <c r="F1336" s="1420"/>
      <c r="G1336" s="902">
        <v>3000332000</v>
      </c>
    </row>
    <row r="1337" spans="1:7">
      <c r="A1337" s="903" t="s">
        <v>2479</v>
      </c>
      <c r="B1337" s="903" t="s">
        <v>252</v>
      </c>
      <c r="C1337" s="903" t="s">
        <v>170</v>
      </c>
      <c r="D1337" s="903" t="s">
        <v>1490</v>
      </c>
      <c r="E1337" s="903" t="s">
        <v>16</v>
      </c>
      <c r="F1337" s="903" t="s">
        <v>17</v>
      </c>
      <c r="G1337" s="902">
        <v>1504958000</v>
      </c>
    </row>
    <row r="1338" spans="1:7">
      <c r="A1338" s="903" t="s">
        <v>2479</v>
      </c>
      <c r="B1338" s="903" t="s">
        <v>252</v>
      </c>
      <c r="C1338" s="903" t="s">
        <v>170</v>
      </c>
      <c r="D1338" s="903" t="s">
        <v>1490</v>
      </c>
      <c r="E1338" s="903" t="s">
        <v>16</v>
      </c>
      <c r="F1338" s="903" t="s">
        <v>19</v>
      </c>
      <c r="G1338" s="902">
        <v>1495374000</v>
      </c>
    </row>
    <row r="1339" spans="1:7">
      <c r="A1339" s="903" t="s">
        <v>2479</v>
      </c>
      <c r="B1339" s="903" t="s">
        <v>252</v>
      </c>
      <c r="C1339" s="903" t="s">
        <v>170</v>
      </c>
      <c r="D1339" s="1419" t="s">
        <v>171</v>
      </c>
      <c r="E1339" s="1420"/>
      <c r="F1339" s="1420"/>
      <c r="G1339" s="902">
        <v>11053278282</v>
      </c>
    </row>
    <row r="1340" spans="1:7">
      <c r="A1340" s="903" t="s">
        <v>2479</v>
      </c>
      <c r="B1340" s="903" t="s">
        <v>252</v>
      </c>
      <c r="C1340" s="903" t="s">
        <v>170</v>
      </c>
      <c r="D1340" s="903" t="s">
        <v>171</v>
      </c>
      <c r="E1340" s="1419" t="s">
        <v>87</v>
      </c>
      <c r="F1340" s="1420"/>
      <c r="G1340" s="902">
        <v>975437100</v>
      </c>
    </row>
    <row r="1341" spans="1:7">
      <c r="A1341" s="903" t="s">
        <v>2479</v>
      </c>
      <c r="B1341" s="903" t="s">
        <v>252</v>
      </c>
      <c r="C1341" s="903" t="s">
        <v>170</v>
      </c>
      <c r="D1341" s="903" t="s">
        <v>171</v>
      </c>
      <c r="E1341" s="903" t="s">
        <v>87</v>
      </c>
      <c r="F1341" s="903" t="s">
        <v>88</v>
      </c>
      <c r="G1341" s="902">
        <v>975437100</v>
      </c>
    </row>
    <row r="1342" spans="1:7">
      <c r="A1342" s="903" t="s">
        <v>2479</v>
      </c>
      <c r="B1342" s="903" t="s">
        <v>252</v>
      </c>
      <c r="C1342" s="903" t="s">
        <v>170</v>
      </c>
      <c r="D1342" s="903" t="s">
        <v>171</v>
      </c>
      <c r="E1342" s="1419" t="s">
        <v>128</v>
      </c>
      <c r="F1342" s="1420"/>
      <c r="G1342" s="902">
        <v>86475600</v>
      </c>
    </row>
    <row r="1343" spans="1:7">
      <c r="A1343" s="903" t="s">
        <v>2479</v>
      </c>
      <c r="B1343" s="903" t="s">
        <v>252</v>
      </c>
      <c r="C1343" s="903" t="s">
        <v>170</v>
      </c>
      <c r="D1343" s="903" t="s">
        <v>171</v>
      </c>
      <c r="E1343" s="903" t="s">
        <v>128</v>
      </c>
      <c r="F1343" s="903" t="s">
        <v>519</v>
      </c>
      <c r="G1343" s="902">
        <v>86475600</v>
      </c>
    </row>
    <row r="1344" spans="1:7">
      <c r="A1344" s="903" t="s">
        <v>2479</v>
      </c>
      <c r="B1344" s="903" t="s">
        <v>252</v>
      </c>
      <c r="C1344" s="903" t="s">
        <v>170</v>
      </c>
      <c r="D1344" s="903" t="s">
        <v>171</v>
      </c>
      <c r="E1344" s="1419" t="s">
        <v>90</v>
      </c>
      <c r="F1344" s="1420"/>
      <c r="G1344" s="902">
        <v>37220000</v>
      </c>
    </row>
    <row r="1345" spans="1:7">
      <c r="A1345" s="903" t="s">
        <v>2479</v>
      </c>
      <c r="B1345" s="903" t="s">
        <v>252</v>
      </c>
      <c r="C1345" s="903" t="s">
        <v>170</v>
      </c>
      <c r="D1345" s="903" t="s">
        <v>171</v>
      </c>
      <c r="E1345" s="903" t="s">
        <v>90</v>
      </c>
      <c r="F1345" s="903" t="s">
        <v>135</v>
      </c>
      <c r="G1345" s="902">
        <v>22350000</v>
      </c>
    </row>
    <row r="1346" spans="1:7">
      <c r="A1346" s="903" t="s">
        <v>2479</v>
      </c>
      <c r="B1346" s="903" t="s">
        <v>252</v>
      </c>
      <c r="C1346" s="903" t="s">
        <v>170</v>
      </c>
      <c r="D1346" s="903" t="s">
        <v>171</v>
      </c>
      <c r="E1346" s="903" t="s">
        <v>90</v>
      </c>
      <c r="F1346" s="903" t="s">
        <v>763</v>
      </c>
      <c r="G1346" s="902">
        <v>9804000</v>
      </c>
    </row>
    <row r="1347" spans="1:7">
      <c r="A1347" s="903" t="s">
        <v>2479</v>
      </c>
      <c r="B1347" s="903" t="s">
        <v>252</v>
      </c>
      <c r="C1347" s="903" t="s">
        <v>170</v>
      </c>
      <c r="D1347" s="903" t="s">
        <v>171</v>
      </c>
      <c r="E1347" s="903" t="s">
        <v>90</v>
      </c>
      <c r="F1347" s="903" t="s">
        <v>92</v>
      </c>
      <c r="G1347" s="902">
        <v>5066000</v>
      </c>
    </row>
    <row r="1348" spans="1:7">
      <c r="A1348" s="903" t="s">
        <v>2479</v>
      </c>
      <c r="B1348" s="903" t="s">
        <v>252</v>
      </c>
      <c r="C1348" s="903" t="s">
        <v>170</v>
      </c>
      <c r="D1348" s="903" t="s">
        <v>171</v>
      </c>
      <c r="E1348" s="1419" t="s">
        <v>377</v>
      </c>
      <c r="F1348" s="1420"/>
      <c r="G1348" s="902">
        <v>9834000</v>
      </c>
    </row>
    <row r="1349" spans="1:7">
      <c r="A1349" s="903" t="s">
        <v>2479</v>
      </c>
      <c r="B1349" s="903" t="s">
        <v>252</v>
      </c>
      <c r="C1349" s="903" t="s">
        <v>170</v>
      </c>
      <c r="D1349" s="903" t="s">
        <v>171</v>
      </c>
      <c r="E1349" s="903" t="s">
        <v>377</v>
      </c>
      <c r="F1349" s="903" t="s">
        <v>379</v>
      </c>
      <c r="G1349" s="902">
        <v>9834000</v>
      </c>
    </row>
    <row r="1350" spans="1:7">
      <c r="A1350" s="903" t="s">
        <v>2479</v>
      </c>
      <c r="B1350" s="903" t="s">
        <v>252</v>
      </c>
      <c r="C1350" s="903" t="s">
        <v>170</v>
      </c>
      <c r="D1350" s="903" t="s">
        <v>171</v>
      </c>
      <c r="E1350" s="1419" t="s">
        <v>93</v>
      </c>
      <c r="F1350" s="1420"/>
      <c r="G1350" s="902">
        <v>118500000</v>
      </c>
    </row>
    <row r="1351" spans="1:7">
      <c r="A1351" s="903" t="s">
        <v>2479</v>
      </c>
      <c r="B1351" s="903" t="s">
        <v>252</v>
      </c>
      <c r="C1351" s="903" t="s">
        <v>170</v>
      </c>
      <c r="D1351" s="903" t="s">
        <v>171</v>
      </c>
      <c r="E1351" s="903" t="s">
        <v>93</v>
      </c>
      <c r="F1351" s="903" t="s">
        <v>391</v>
      </c>
      <c r="G1351" s="902">
        <v>118500000</v>
      </c>
    </row>
    <row r="1352" spans="1:7">
      <c r="A1352" s="903" t="s">
        <v>2479</v>
      </c>
      <c r="B1352" s="903" t="s">
        <v>252</v>
      </c>
      <c r="C1352" s="903" t="s">
        <v>170</v>
      </c>
      <c r="D1352" s="903" t="s">
        <v>171</v>
      </c>
      <c r="E1352" s="1419" t="s">
        <v>94</v>
      </c>
      <c r="F1352" s="1420"/>
      <c r="G1352" s="902">
        <v>254801800</v>
      </c>
    </row>
    <row r="1353" spans="1:7">
      <c r="A1353" s="903" t="s">
        <v>2479</v>
      </c>
      <c r="B1353" s="903" t="s">
        <v>252</v>
      </c>
      <c r="C1353" s="903" t="s">
        <v>170</v>
      </c>
      <c r="D1353" s="903" t="s">
        <v>171</v>
      </c>
      <c r="E1353" s="903" t="s">
        <v>94</v>
      </c>
      <c r="F1353" s="903" t="s">
        <v>95</v>
      </c>
      <c r="G1353" s="902">
        <v>189746038</v>
      </c>
    </row>
    <row r="1354" spans="1:7">
      <c r="A1354" s="903" t="s">
        <v>2479</v>
      </c>
      <c r="B1354" s="903" t="s">
        <v>252</v>
      </c>
      <c r="C1354" s="903" t="s">
        <v>170</v>
      </c>
      <c r="D1354" s="903" t="s">
        <v>171</v>
      </c>
      <c r="E1354" s="903" t="s">
        <v>94</v>
      </c>
      <c r="F1354" s="903" t="s">
        <v>96</v>
      </c>
      <c r="G1354" s="902">
        <v>32527881</v>
      </c>
    </row>
    <row r="1355" spans="1:7">
      <c r="A1355" s="903" t="s">
        <v>2479</v>
      </c>
      <c r="B1355" s="903" t="s">
        <v>252</v>
      </c>
      <c r="C1355" s="903" t="s">
        <v>170</v>
      </c>
      <c r="D1355" s="903" t="s">
        <v>171</v>
      </c>
      <c r="E1355" s="903" t="s">
        <v>94</v>
      </c>
      <c r="F1355" s="903" t="s">
        <v>97</v>
      </c>
      <c r="G1355" s="902">
        <v>21685254</v>
      </c>
    </row>
    <row r="1356" spans="1:7">
      <c r="A1356" s="903" t="s">
        <v>2479</v>
      </c>
      <c r="B1356" s="903" t="s">
        <v>252</v>
      </c>
      <c r="C1356" s="903" t="s">
        <v>170</v>
      </c>
      <c r="D1356" s="903" t="s">
        <v>171</v>
      </c>
      <c r="E1356" s="903" t="s">
        <v>94</v>
      </c>
      <c r="F1356" s="903" t="s">
        <v>0</v>
      </c>
      <c r="G1356" s="902">
        <v>10842627</v>
      </c>
    </row>
    <row r="1357" spans="1:7">
      <c r="A1357" s="903" t="s">
        <v>2479</v>
      </c>
      <c r="B1357" s="903" t="s">
        <v>252</v>
      </c>
      <c r="C1357" s="903" t="s">
        <v>170</v>
      </c>
      <c r="D1357" s="903" t="s">
        <v>171</v>
      </c>
      <c r="E1357" s="1419" t="s">
        <v>100</v>
      </c>
      <c r="F1357" s="1420"/>
      <c r="G1357" s="902">
        <v>72485575</v>
      </c>
    </row>
    <row r="1358" spans="1:7">
      <c r="A1358" s="903" t="s">
        <v>2479</v>
      </c>
      <c r="B1358" s="903" t="s">
        <v>252</v>
      </c>
      <c r="C1358" s="903" t="s">
        <v>170</v>
      </c>
      <c r="D1358" s="903" t="s">
        <v>171</v>
      </c>
      <c r="E1358" s="903" t="s">
        <v>100</v>
      </c>
      <c r="F1358" s="903" t="s">
        <v>138</v>
      </c>
      <c r="G1358" s="902">
        <v>34860162</v>
      </c>
    </row>
    <row r="1359" spans="1:7">
      <c r="A1359" s="903" t="s">
        <v>2479</v>
      </c>
      <c r="B1359" s="903" t="s">
        <v>252</v>
      </c>
      <c r="C1359" s="903" t="s">
        <v>170</v>
      </c>
      <c r="D1359" s="903" t="s">
        <v>171</v>
      </c>
      <c r="E1359" s="903" t="s">
        <v>100</v>
      </c>
      <c r="F1359" s="903" t="s">
        <v>102</v>
      </c>
      <c r="G1359" s="902">
        <v>1921580</v>
      </c>
    </row>
    <row r="1360" spans="1:7">
      <c r="A1360" s="903" t="s">
        <v>2479</v>
      </c>
      <c r="B1360" s="903" t="s">
        <v>252</v>
      </c>
      <c r="C1360" s="903" t="s">
        <v>170</v>
      </c>
      <c r="D1360" s="903" t="s">
        <v>171</v>
      </c>
      <c r="E1360" s="903" t="s">
        <v>100</v>
      </c>
      <c r="F1360" s="903" t="s">
        <v>139</v>
      </c>
      <c r="G1360" s="902">
        <v>30216000</v>
      </c>
    </row>
    <row r="1361" spans="1:7">
      <c r="A1361" s="903" t="s">
        <v>2479</v>
      </c>
      <c r="B1361" s="903" t="s">
        <v>252</v>
      </c>
      <c r="C1361" s="903" t="s">
        <v>170</v>
      </c>
      <c r="D1361" s="903" t="s">
        <v>171</v>
      </c>
      <c r="E1361" s="903" t="s">
        <v>100</v>
      </c>
      <c r="F1361" s="903" t="s">
        <v>131</v>
      </c>
      <c r="G1361" s="902">
        <v>2136000</v>
      </c>
    </row>
    <row r="1362" spans="1:7">
      <c r="A1362" s="903" t="s">
        <v>2479</v>
      </c>
      <c r="B1362" s="903" t="s">
        <v>252</v>
      </c>
      <c r="C1362" s="903" t="s">
        <v>170</v>
      </c>
      <c r="D1362" s="903" t="s">
        <v>171</v>
      </c>
      <c r="E1362" s="903" t="s">
        <v>100</v>
      </c>
      <c r="F1362" s="903" t="s">
        <v>140</v>
      </c>
      <c r="G1362" s="902">
        <v>3351833</v>
      </c>
    </row>
    <row r="1363" spans="1:7">
      <c r="A1363" s="903" t="s">
        <v>2479</v>
      </c>
      <c r="B1363" s="903" t="s">
        <v>252</v>
      </c>
      <c r="C1363" s="903" t="s">
        <v>170</v>
      </c>
      <c r="D1363" s="903" t="s">
        <v>171</v>
      </c>
      <c r="E1363" s="1419" t="s">
        <v>103</v>
      </c>
      <c r="F1363" s="1420"/>
      <c r="G1363" s="902">
        <v>72316880</v>
      </c>
    </row>
    <row r="1364" spans="1:7">
      <c r="A1364" s="903" t="s">
        <v>2479</v>
      </c>
      <c r="B1364" s="903" t="s">
        <v>252</v>
      </c>
      <c r="C1364" s="903" t="s">
        <v>170</v>
      </c>
      <c r="D1364" s="903" t="s">
        <v>171</v>
      </c>
      <c r="E1364" s="903" t="s">
        <v>103</v>
      </c>
      <c r="F1364" s="903" t="s">
        <v>104</v>
      </c>
      <c r="G1364" s="902">
        <v>28643000</v>
      </c>
    </row>
    <row r="1365" spans="1:7">
      <c r="A1365" s="903" t="s">
        <v>2479</v>
      </c>
      <c r="B1365" s="903" t="s">
        <v>252</v>
      </c>
      <c r="C1365" s="903" t="s">
        <v>170</v>
      </c>
      <c r="D1365" s="903" t="s">
        <v>171</v>
      </c>
      <c r="E1365" s="903" t="s">
        <v>103</v>
      </c>
      <c r="F1365" s="903" t="s">
        <v>132</v>
      </c>
      <c r="G1365" s="902">
        <v>22774000</v>
      </c>
    </row>
    <row r="1366" spans="1:7">
      <c r="A1366" s="903" t="s">
        <v>2479</v>
      </c>
      <c r="B1366" s="903" t="s">
        <v>252</v>
      </c>
      <c r="C1366" s="903" t="s">
        <v>170</v>
      </c>
      <c r="D1366" s="903" t="s">
        <v>171</v>
      </c>
      <c r="E1366" s="903" t="s">
        <v>103</v>
      </c>
      <c r="F1366" s="903" t="s">
        <v>106</v>
      </c>
      <c r="G1366" s="902">
        <v>20899880</v>
      </c>
    </row>
    <row r="1367" spans="1:7">
      <c r="A1367" s="903" t="s">
        <v>2479</v>
      </c>
      <c r="B1367" s="903" t="s">
        <v>252</v>
      </c>
      <c r="C1367" s="903" t="s">
        <v>170</v>
      </c>
      <c r="D1367" s="903" t="s">
        <v>171</v>
      </c>
      <c r="E1367" s="1419" t="s">
        <v>108</v>
      </c>
      <c r="F1367" s="1420"/>
      <c r="G1367" s="902">
        <v>620916326</v>
      </c>
    </row>
    <row r="1368" spans="1:7">
      <c r="A1368" s="903" t="s">
        <v>2479</v>
      </c>
      <c r="B1368" s="903" t="s">
        <v>252</v>
      </c>
      <c r="C1368" s="903" t="s">
        <v>170</v>
      </c>
      <c r="D1368" s="903" t="s">
        <v>171</v>
      </c>
      <c r="E1368" s="903" t="s">
        <v>108</v>
      </c>
      <c r="F1368" s="903" t="s">
        <v>110</v>
      </c>
      <c r="G1368" s="902">
        <v>1536836</v>
      </c>
    </row>
    <row r="1369" spans="1:7">
      <c r="A1369" s="903" t="s">
        <v>2479</v>
      </c>
      <c r="B1369" s="903" t="s">
        <v>252</v>
      </c>
      <c r="C1369" s="903" t="s">
        <v>170</v>
      </c>
      <c r="D1369" s="903" t="s">
        <v>171</v>
      </c>
      <c r="E1369" s="903" t="s">
        <v>108</v>
      </c>
      <c r="F1369" s="903" t="s">
        <v>111</v>
      </c>
      <c r="G1369" s="902">
        <v>13579490</v>
      </c>
    </row>
    <row r="1370" spans="1:7">
      <c r="A1370" s="903" t="s">
        <v>2479</v>
      </c>
      <c r="B1370" s="903" t="s">
        <v>252</v>
      </c>
      <c r="C1370" s="903" t="s">
        <v>170</v>
      </c>
      <c r="D1370" s="903" t="s">
        <v>171</v>
      </c>
      <c r="E1370" s="903" t="s">
        <v>108</v>
      </c>
      <c r="F1370" s="903" t="s">
        <v>862</v>
      </c>
      <c r="G1370" s="902">
        <v>3960000</v>
      </c>
    </row>
    <row r="1371" spans="1:7">
      <c r="A1371" s="903" t="s">
        <v>2479</v>
      </c>
      <c r="B1371" s="903" t="s">
        <v>252</v>
      </c>
      <c r="C1371" s="903" t="s">
        <v>170</v>
      </c>
      <c r="D1371" s="903" t="s">
        <v>171</v>
      </c>
      <c r="E1371" s="903" t="s">
        <v>108</v>
      </c>
      <c r="F1371" s="903" t="s">
        <v>283</v>
      </c>
      <c r="G1371" s="902">
        <v>600090000</v>
      </c>
    </row>
    <row r="1372" spans="1:7">
      <c r="A1372" s="903" t="s">
        <v>2479</v>
      </c>
      <c r="B1372" s="903" t="s">
        <v>252</v>
      </c>
      <c r="C1372" s="903" t="s">
        <v>170</v>
      </c>
      <c r="D1372" s="903" t="s">
        <v>171</v>
      </c>
      <c r="E1372" s="903" t="s">
        <v>108</v>
      </c>
      <c r="F1372" s="903" t="s">
        <v>141</v>
      </c>
      <c r="G1372" s="902">
        <v>1750000</v>
      </c>
    </row>
    <row r="1373" spans="1:7">
      <c r="A1373" s="903" t="s">
        <v>2479</v>
      </c>
      <c r="B1373" s="903" t="s">
        <v>252</v>
      </c>
      <c r="C1373" s="903" t="s">
        <v>170</v>
      </c>
      <c r="D1373" s="903" t="s">
        <v>171</v>
      </c>
      <c r="E1373" s="1419" t="s">
        <v>143</v>
      </c>
      <c r="F1373" s="1420"/>
      <c r="G1373" s="902">
        <v>94420000</v>
      </c>
    </row>
    <row r="1374" spans="1:7">
      <c r="A1374" s="903" t="s">
        <v>2479</v>
      </c>
      <c r="B1374" s="903" t="s">
        <v>252</v>
      </c>
      <c r="C1374" s="903" t="s">
        <v>170</v>
      </c>
      <c r="D1374" s="903" t="s">
        <v>171</v>
      </c>
      <c r="E1374" s="903" t="s">
        <v>143</v>
      </c>
      <c r="F1374" s="903" t="s">
        <v>145</v>
      </c>
      <c r="G1374" s="902">
        <v>11200000</v>
      </c>
    </row>
    <row r="1375" spans="1:7">
      <c r="A1375" s="903" t="s">
        <v>2479</v>
      </c>
      <c r="B1375" s="903" t="s">
        <v>252</v>
      </c>
      <c r="C1375" s="903" t="s">
        <v>170</v>
      </c>
      <c r="D1375" s="903" t="s">
        <v>171</v>
      </c>
      <c r="E1375" s="903" t="s">
        <v>143</v>
      </c>
      <c r="F1375" s="903" t="s">
        <v>482</v>
      </c>
      <c r="G1375" s="902">
        <v>4000000</v>
      </c>
    </row>
    <row r="1376" spans="1:7">
      <c r="A1376" s="903" t="s">
        <v>2479</v>
      </c>
      <c r="B1376" s="903" t="s">
        <v>252</v>
      </c>
      <c r="C1376" s="903" t="s">
        <v>170</v>
      </c>
      <c r="D1376" s="903" t="s">
        <v>171</v>
      </c>
      <c r="E1376" s="903" t="s">
        <v>143</v>
      </c>
      <c r="F1376" s="903" t="s">
        <v>847</v>
      </c>
      <c r="G1376" s="902">
        <v>5100000</v>
      </c>
    </row>
    <row r="1377" spans="1:7">
      <c r="A1377" s="903" t="s">
        <v>2479</v>
      </c>
      <c r="B1377" s="903" t="s">
        <v>252</v>
      </c>
      <c r="C1377" s="903" t="s">
        <v>170</v>
      </c>
      <c r="D1377" s="903" t="s">
        <v>171</v>
      </c>
      <c r="E1377" s="903" t="s">
        <v>143</v>
      </c>
      <c r="F1377" s="903" t="s">
        <v>484</v>
      </c>
      <c r="G1377" s="902">
        <v>2100000</v>
      </c>
    </row>
    <row r="1378" spans="1:7">
      <c r="A1378" s="903" t="s">
        <v>2479</v>
      </c>
      <c r="B1378" s="903" t="s">
        <v>252</v>
      </c>
      <c r="C1378" s="903" t="s">
        <v>170</v>
      </c>
      <c r="D1378" s="903" t="s">
        <v>171</v>
      </c>
      <c r="E1378" s="903" t="s">
        <v>143</v>
      </c>
      <c r="F1378" s="903" t="s">
        <v>485</v>
      </c>
      <c r="G1378" s="902">
        <v>25000000</v>
      </c>
    </row>
    <row r="1379" spans="1:7">
      <c r="A1379" s="903" t="s">
        <v>2479</v>
      </c>
      <c r="B1379" s="903" t="s">
        <v>252</v>
      </c>
      <c r="C1379" s="903" t="s">
        <v>170</v>
      </c>
      <c r="D1379" s="903" t="s">
        <v>171</v>
      </c>
      <c r="E1379" s="903" t="s">
        <v>143</v>
      </c>
      <c r="F1379" s="903" t="s">
        <v>387</v>
      </c>
      <c r="G1379" s="902">
        <v>12000000</v>
      </c>
    </row>
    <row r="1380" spans="1:7">
      <c r="A1380" s="903" t="s">
        <v>2479</v>
      </c>
      <c r="B1380" s="903" t="s">
        <v>252</v>
      </c>
      <c r="C1380" s="903" t="s">
        <v>170</v>
      </c>
      <c r="D1380" s="903" t="s">
        <v>171</v>
      </c>
      <c r="E1380" s="903" t="s">
        <v>143</v>
      </c>
      <c r="F1380" s="903" t="s">
        <v>489</v>
      </c>
      <c r="G1380" s="902">
        <v>35020000</v>
      </c>
    </row>
    <row r="1381" spans="1:7">
      <c r="A1381" s="903" t="s">
        <v>2479</v>
      </c>
      <c r="B1381" s="903" t="s">
        <v>252</v>
      </c>
      <c r="C1381" s="903" t="s">
        <v>170</v>
      </c>
      <c r="D1381" s="903" t="s">
        <v>171</v>
      </c>
      <c r="E1381" s="1419" t="s">
        <v>113</v>
      </c>
      <c r="F1381" s="1420"/>
      <c r="G1381" s="902">
        <v>128750000</v>
      </c>
    </row>
    <row r="1382" spans="1:7">
      <c r="A1382" s="903" t="s">
        <v>2479</v>
      </c>
      <c r="B1382" s="903" t="s">
        <v>252</v>
      </c>
      <c r="C1382" s="903" t="s">
        <v>170</v>
      </c>
      <c r="D1382" s="903" t="s">
        <v>171</v>
      </c>
      <c r="E1382" s="903" t="s">
        <v>113</v>
      </c>
      <c r="F1382" s="903" t="s">
        <v>381</v>
      </c>
      <c r="G1382" s="902">
        <v>29600000</v>
      </c>
    </row>
    <row r="1383" spans="1:7">
      <c r="A1383" s="903" t="s">
        <v>2479</v>
      </c>
      <c r="B1383" s="903" t="s">
        <v>252</v>
      </c>
      <c r="C1383" s="903" t="s">
        <v>170</v>
      </c>
      <c r="D1383" s="903" t="s">
        <v>171</v>
      </c>
      <c r="E1383" s="903" t="s">
        <v>113</v>
      </c>
      <c r="F1383" s="903" t="s">
        <v>490</v>
      </c>
      <c r="G1383" s="902">
        <v>22200000</v>
      </c>
    </row>
    <row r="1384" spans="1:7">
      <c r="A1384" s="903" t="s">
        <v>2479</v>
      </c>
      <c r="B1384" s="903" t="s">
        <v>252</v>
      </c>
      <c r="C1384" s="903" t="s">
        <v>170</v>
      </c>
      <c r="D1384" s="903" t="s">
        <v>171</v>
      </c>
      <c r="E1384" s="903" t="s">
        <v>113</v>
      </c>
      <c r="F1384" s="903" t="s">
        <v>115</v>
      </c>
      <c r="G1384" s="902">
        <v>17550000</v>
      </c>
    </row>
    <row r="1385" spans="1:7">
      <c r="A1385" s="903" t="s">
        <v>2479</v>
      </c>
      <c r="B1385" s="903" t="s">
        <v>252</v>
      </c>
      <c r="C1385" s="903" t="s">
        <v>170</v>
      </c>
      <c r="D1385" s="903" t="s">
        <v>171</v>
      </c>
      <c r="E1385" s="903" t="s">
        <v>113</v>
      </c>
      <c r="F1385" s="903" t="s">
        <v>117</v>
      </c>
      <c r="G1385" s="902">
        <v>59400000</v>
      </c>
    </row>
    <row r="1386" spans="1:7">
      <c r="A1386" s="903" t="s">
        <v>2479</v>
      </c>
      <c r="B1386" s="903" t="s">
        <v>252</v>
      </c>
      <c r="C1386" s="903" t="s">
        <v>170</v>
      </c>
      <c r="D1386" s="903" t="s">
        <v>171</v>
      </c>
      <c r="E1386" s="1419" t="s">
        <v>492</v>
      </c>
      <c r="F1386" s="1420"/>
      <c r="G1386" s="902">
        <v>164200000</v>
      </c>
    </row>
    <row r="1387" spans="1:7">
      <c r="A1387" s="903" t="s">
        <v>2479</v>
      </c>
      <c r="B1387" s="903" t="s">
        <v>252</v>
      </c>
      <c r="C1387" s="903" t="s">
        <v>170</v>
      </c>
      <c r="D1387" s="903" t="s">
        <v>171</v>
      </c>
      <c r="E1387" s="903" t="s">
        <v>492</v>
      </c>
      <c r="F1387" s="903" t="s">
        <v>494</v>
      </c>
      <c r="G1387" s="902">
        <v>68200000</v>
      </c>
    </row>
    <row r="1388" spans="1:7">
      <c r="A1388" s="903" t="s">
        <v>2479</v>
      </c>
      <c r="B1388" s="903" t="s">
        <v>252</v>
      </c>
      <c r="C1388" s="903" t="s">
        <v>170</v>
      </c>
      <c r="D1388" s="903" t="s">
        <v>171</v>
      </c>
      <c r="E1388" s="903" t="s">
        <v>492</v>
      </c>
      <c r="F1388" s="903" t="s">
        <v>219</v>
      </c>
      <c r="G1388" s="902">
        <v>96000000</v>
      </c>
    </row>
    <row r="1389" spans="1:7">
      <c r="A1389" s="903" t="s">
        <v>2479</v>
      </c>
      <c r="B1389" s="903" t="s">
        <v>252</v>
      </c>
      <c r="C1389" s="903" t="s">
        <v>170</v>
      </c>
      <c r="D1389" s="903" t="s">
        <v>171</v>
      </c>
      <c r="E1389" s="1419" t="s">
        <v>498</v>
      </c>
      <c r="F1389" s="1420"/>
      <c r="G1389" s="902">
        <v>137738000</v>
      </c>
    </row>
    <row r="1390" spans="1:7">
      <c r="A1390" s="903" t="s">
        <v>2479</v>
      </c>
      <c r="B1390" s="903" t="s">
        <v>252</v>
      </c>
      <c r="C1390" s="903" t="s">
        <v>170</v>
      </c>
      <c r="D1390" s="903" t="s">
        <v>171</v>
      </c>
      <c r="E1390" s="903" t="s">
        <v>498</v>
      </c>
      <c r="F1390" s="903" t="s">
        <v>758</v>
      </c>
      <c r="G1390" s="902">
        <v>43703000</v>
      </c>
    </row>
    <row r="1391" spans="1:7">
      <c r="A1391" s="903" t="s">
        <v>2479</v>
      </c>
      <c r="B1391" s="903" t="s">
        <v>252</v>
      </c>
      <c r="C1391" s="903" t="s">
        <v>170</v>
      </c>
      <c r="D1391" s="903" t="s">
        <v>171</v>
      </c>
      <c r="E1391" s="903" t="s">
        <v>498</v>
      </c>
      <c r="F1391" s="903" t="s">
        <v>3</v>
      </c>
      <c r="G1391" s="902">
        <v>49500000</v>
      </c>
    </row>
    <row r="1392" spans="1:7">
      <c r="A1392" s="903" t="s">
        <v>2479</v>
      </c>
      <c r="B1392" s="903" t="s">
        <v>252</v>
      </c>
      <c r="C1392" s="903" t="s">
        <v>170</v>
      </c>
      <c r="D1392" s="903" t="s">
        <v>171</v>
      </c>
      <c r="E1392" s="903" t="s">
        <v>498</v>
      </c>
      <c r="F1392" s="903" t="s">
        <v>370</v>
      </c>
      <c r="G1392" s="902">
        <v>40415000</v>
      </c>
    </row>
    <row r="1393" spans="1:7">
      <c r="A1393" s="903" t="s">
        <v>2479</v>
      </c>
      <c r="B1393" s="903" t="s">
        <v>252</v>
      </c>
      <c r="C1393" s="903" t="s">
        <v>170</v>
      </c>
      <c r="D1393" s="903" t="s">
        <v>171</v>
      </c>
      <c r="E1393" s="903" t="s">
        <v>498</v>
      </c>
      <c r="F1393" s="903" t="s">
        <v>500</v>
      </c>
      <c r="G1393" s="902">
        <v>4120000</v>
      </c>
    </row>
    <row r="1394" spans="1:7">
      <c r="A1394" s="903" t="s">
        <v>2479</v>
      </c>
      <c r="B1394" s="903" t="s">
        <v>252</v>
      </c>
      <c r="C1394" s="903" t="s">
        <v>170</v>
      </c>
      <c r="D1394" s="903" t="s">
        <v>171</v>
      </c>
      <c r="E1394" s="1419" t="s">
        <v>1429</v>
      </c>
      <c r="F1394" s="1420"/>
      <c r="G1394" s="902">
        <v>53000000</v>
      </c>
    </row>
    <row r="1395" spans="1:7">
      <c r="A1395" s="903" t="s">
        <v>2479</v>
      </c>
      <c r="B1395" s="903" t="s">
        <v>252</v>
      </c>
      <c r="C1395" s="903" t="s">
        <v>170</v>
      </c>
      <c r="D1395" s="903" t="s">
        <v>171</v>
      </c>
      <c r="E1395" s="903" t="s">
        <v>1429</v>
      </c>
      <c r="F1395" s="903" t="s">
        <v>1451</v>
      </c>
      <c r="G1395" s="902">
        <v>34000000</v>
      </c>
    </row>
    <row r="1396" spans="1:7">
      <c r="A1396" s="903" t="s">
        <v>2479</v>
      </c>
      <c r="B1396" s="903" t="s">
        <v>252</v>
      </c>
      <c r="C1396" s="903" t="s">
        <v>170</v>
      </c>
      <c r="D1396" s="903" t="s">
        <v>171</v>
      </c>
      <c r="E1396" s="903" t="s">
        <v>1429</v>
      </c>
      <c r="F1396" s="903" t="s">
        <v>1431</v>
      </c>
      <c r="G1396" s="902">
        <v>19000000</v>
      </c>
    </row>
    <row r="1397" spans="1:7">
      <c r="A1397" s="903" t="s">
        <v>2479</v>
      </c>
      <c r="B1397" s="903" t="s">
        <v>252</v>
      </c>
      <c r="C1397" s="903" t="s">
        <v>170</v>
      </c>
      <c r="D1397" s="903" t="s">
        <v>171</v>
      </c>
      <c r="E1397" s="1419" t="s">
        <v>118</v>
      </c>
      <c r="F1397" s="1420"/>
      <c r="G1397" s="902">
        <v>665944000</v>
      </c>
    </row>
    <row r="1398" spans="1:7">
      <c r="A1398" s="903" t="s">
        <v>2479</v>
      </c>
      <c r="B1398" s="903" t="s">
        <v>252</v>
      </c>
      <c r="C1398" s="903" t="s">
        <v>170</v>
      </c>
      <c r="D1398" s="903" t="s">
        <v>171</v>
      </c>
      <c r="E1398" s="903" t="s">
        <v>118</v>
      </c>
      <c r="F1398" s="903" t="s">
        <v>11</v>
      </c>
      <c r="G1398" s="902">
        <v>665944000</v>
      </c>
    </row>
    <row r="1399" spans="1:7">
      <c r="A1399" s="903" t="s">
        <v>2479</v>
      </c>
      <c r="B1399" s="903" t="s">
        <v>252</v>
      </c>
      <c r="C1399" s="903" t="s">
        <v>170</v>
      </c>
      <c r="D1399" s="903" t="s">
        <v>171</v>
      </c>
      <c r="E1399" s="1419" t="s">
        <v>1434</v>
      </c>
      <c r="F1399" s="1420"/>
      <c r="G1399" s="902">
        <v>1100000</v>
      </c>
    </row>
    <row r="1400" spans="1:7">
      <c r="A1400" s="903" t="s">
        <v>2479</v>
      </c>
      <c r="B1400" s="903" t="s">
        <v>252</v>
      </c>
      <c r="C1400" s="903" t="s">
        <v>170</v>
      </c>
      <c r="D1400" s="903" t="s">
        <v>171</v>
      </c>
      <c r="E1400" s="903" t="s">
        <v>1434</v>
      </c>
      <c r="F1400" s="903" t="s">
        <v>1436</v>
      </c>
      <c r="G1400" s="902">
        <v>1100000</v>
      </c>
    </row>
    <row r="1401" spans="1:7">
      <c r="A1401" s="903" t="s">
        <v>2479</v>
      </c>
      <c r="B1401" s="903" t="s">
        <v>252</v>
      </c>
      <c r="C1401" s="903" t="s">
        <v>170</v>
      </c>
      <c r="D1401" s="903" t="s">
        <v>171</v>
      </c>
      <c r="E1401" s="1419" t="s">
        <v>931</v>
      </c>
      <c r="F1401" s="1420"/>
      <c r="G1401" s="902">
        <v>5178850000</v>
      </c>
    </row>
    <row r="1402" spans="1:7">
      <c r="A1402" s="903" t="s">
        <v>2479</v>
      </c>
      <c r="B1402" s="903" t="s">
        <v>252</v>
      </c>
      <c r="C1402" s="903" t="s">
        <v>170</v>
      </c>
      <c r="D1402" s="903" t="s">
        <v>171</v>
      </c>
      <c r="E1402" s="903" t="s">
        <v>931</v>
      </c>
      <c r="F1402" s="903" t="s">
        <v>930</v>
      </c>
      <c r="G1402" s="902">
        <v>1207900000</v>
      </c>
    </row>
    <row r="1403" spans="1:7">
      <c r="A1403" s="903" t="s">
        <v>2479</v>
      </c>
      <c r="B1403" s="903" t="s">
        <v>252</v>
      </c>
      <c r="C1403" s="903" t="s">
        <v>170</v>
      </c>
      <c r="D1403" s="903" t="s">
        <v>171</v>
      </c>
      <c r="E1403" s="903" t="s">
        <v>931</v>
      </c>
      <c r="F1403" s="903" t="s">
        <v>1486</v>
      </c>
      <c r="G1403" s="902">
        <v>3970950000</v>
      </c>
    </row>
    <row r="1404" spans="1:7">
      <c r="A1404" s="903" t="s">
        <v>2479</v>
      </c>
      <c r="B1404" s="903" t="s">
        <v>252</v>
      </c>
      <c r="C1404" s="903" t="s">
        <v>170</v>
      </c>
      <c r="D1404" s="903" t="s">
        <v>171</v>
      </c>
      <c r="E1404" s="1419" t="s">
        <v>122</v>
      </c>
      <c r="F1404" s="1420"/>
      <c r="G1404" s="902">
        <v>272968719</v>
      </c>
    </row>
    <row r="1405" spans="1:7">
      <c r="A1405" s="903" t="s">
        <v>2479</v>
      </c>
      <c r="B1405" s="903" t="s">
        <v>252</v>
      </c>
      <c r="C1405" s="903" t="s">
        <v>170</v>
      </c>
      <c r="D1405" s="903" t="s">
        <v>171</v>
      </c>
      <c r="E1405" s="903" t="s">
        <v>122</v>
      </c>
      <c r="F1405" s="903" t="s">
        <v>6</v>
      </c>
      <c r="G1405" s="902">
        <v>4031000</v>
      </c>
    </row>
    <row r="1406" spans="1:7">
      <c r="A1406" s="903" t="s">
        <v>2479</v>
      </c>
      <c r="B1406" s="903" t="s">
        <v>252</v>
      </c>
      <c r="C1406" s="903" t="s">
        <v>170</v>
      </c>
      <c r="D1406" s="903" t="s">
        <v>171</v>
      </c>
      <c r="E1406" s="903" t="s">
        <v>122</v>
      </c>
      <c r="F1406" s="903" t="s">
        <v>12</v>
      </c>
      <c r="G1406" s="902">
        <v>480000</v>
      </c>
    </row>
    <row r="1407" spans="1:7">
      <c r="A1407" s="903" t="s">
        <v>2479</v>
      </c>
      <c r="B1407" s="903" t="s">
        <v>252</v>
      </c>
      <c r="C1407" s="903" t="s">
        <v>170</v>
      </c>
      <c r="D1407" s="903" t="s">
        <v>171</v>
      </c>
      <c r="E1407" s="903" t="s">
        <v>122</v>
      </c>
      <c r="F1407" s="903" t="s">
        <v>124</v>
      </c>
      <c r="G1407" s="902">
        <v>206717719</v>
      </c>
    </row>
    <row r="1408" spans="1:7">
      <c r="A1408" s="903" t="s">
        <v>2479</v>
      </c>
      <c r="B1408" s="903" t="s">
        <v>252</v>
      </c>
      <c r="C1408" s="903" t="s">
        <v>170</v>
      </c>
      <c r="D1408" s="903" t="s">
        <v>171</v>
      </c>
      <c r="E1408" s="903" t="s">
        <v>122</v>
      </c>
      <c r="F1408" s="903" t="s">
        <v>126</v>
      </c>
      <c r="G1408" s="902">
        <v>61740000</v>
      </c>
    </row>
    <row r="1409" spans="1:7">
      <c r="A1409" s="903" t="s">
        <v>2479</v>
      </c>
      <c r="B1409" s="903" t="s">
        <v>252</v>
      </c>
      <c r="C1409" s="903" t="s">
        <v>170</v>
      </c>
      <c r="D1409" s="903" t="s">
        <v>171</v>
      </c>
      <c r="E1409" s="1419" t="s">
        <v>16</v>
      </c>
      <c r="F1409" s="1420"/>
      <c r="G1409" s="902">
        <v>2108320282</v>
      </c>
    </row>
    <row r="1410" spans="1:7">
      <c r="A1410" s="903" t="s">
        <v>2479</v>
      </c>
      <c r="B1410" s="903" t="s">
        <v>252</v>
      </c>
      <c r="C1410" s="903" t="s">
        <v>170</v>
      </c>
      <c r="D1410" s="903" t="s">
        <v>171</v>
      </c>
      <c r="E1410" s="903" t="s">
        <v>16</v>
      </c>
      <c r="F1410" s="903" t="s">
        <v>17</v>
      </c>
      <c r="G1410" s="902">
        <v>1074579712</v>
      </c>
    </row>
    <row r="1411" spans="1:7">
      <c r="A1411" s="903" t="s">
        <v>2479</v>
      </c>
      <c r="B1411" s="903" t="s">
        <v>252</v>
      </c>
      <c r="C1411" s="903" t="s">
        <v>170</v>
      </c>
      <c r="D1411" s="903" t="s">
        <v>171</v>
      </c>
      <c r="E1411" s="903" t="s">
        <v>16</v>
      </c>
      <c r="F1411" s="903" t="s">
        <v>19</v>
      </c>
      <c r="G1411" s="902">
        <v>1033740570</v>
      </c>
    </row>
    <row r="1412" spans="1:7">
      <c r="A1412" s="903" t="s">
        <v>2479</v>
      </c>
      <c r="B1412" s="903" t="s">
        <v>252</v>
      </c>
      <c r="C1412" s="1419" t="s">
        <v>200</v>
      </c>
      <c r="D1412" s="1420"/>
      <c r="E1412" s="1420"/>
      <c r="F1412" s="1420"/>
      <c r="G1412" s="902">
        <v>6646859000</v>
      </c>
    </row>
    <row r="1413" spans="1:7">
      <c r="A1413" s="903" t="s">
        <v>2479</v>
      </c>
      <c r="B1413" s="903" t="s">
        <v>252</v>
      </c>
      <c r="C1413" s="903" t="s">
        <v>200</v>
      </c>
      <c r="D1413" s="1419" t="s">
        <v>1413</v>
      </c>
      <c r="E1413" s="1420"/>
      <c r="F1413" s="1420"/>
      <c r="G1413" s="902">
        <v>6646859000</v>
      </c>
    </row>
    <row r="1414" spans="1:7">
      <c r="A1414" s="903" t="s">
        <v>2479</v>
      </c>
      <c r="B1414" s="903" t="s">
        <v>252</v>
      </c>
      <c r="C1414" s="903" t="s">
        <v>200</v>
      </c>
      <c r="D1414" s="903" t="s">
        <v>1413</v>
      </c>
      <c r="E1414" s="1419" t="s">
        <v>87</v>
      </c>
      <c r="F1414" s="1420"/>
      <c r="G1414" s="902">
        <v>2080676379</v>
      </c>
    </row>
    <row r="1415" spans="1:7">
      <c r="A1415" s="903" t="s">
        <v>2479</v>
      </c>
      <c r="B1415" s="903" t="s">
        <v>252</v>
      </c>
      <c r="C1415" s="903" t="s">
        <v>200</v>
      </c>
      <c r="D1415" s="903" t="s">
        <v>1413</v>
      </c>
      <c r="E1415" s="903" t="s">
        <v>87</v>
      </c>
      <c r="F1415" s="903" t="s">
        <v>88</v>
      </c>
      <c r="G1415" s="902">
        <v>2035721589</v>
      </c>
    </row>
    <row r="1416" spans="1:7">
      <c r="A1416" s="903" t="s">
        <v>2479</v>
      </c>
      <c r="B1416" s="903" t="s">
        <v>252</v>
      </c>
      <c r="C1416" s="903" t="s">
        <v>200</v>
      </c>
      <c r="D1416" s="903" t="s">
        <v>1413</v>
      </c>
      <c r="E1416" s="903" t="s">
        <v>87</v>
      </c>
      <c r="F1416" s="903" t="s">
        <v>89</v>
      </c>
      <c r="G1416" s="902">
        <v>44954790</v>
      </c>
    </row>
    <row r="1417" spans="1:7">
      <c r="A1417" s="903" t="s">
        <v>2479</v>
      </c>
      <c r="B1417" s="903" t="s">
        <v>252</v>
      </c>
      <c r="C1417" s="903" t="s">
        <v>200</v>
      </c>
      <c r="D1417" s="903" t="s">
        <v>1413</v>
      </c>
      <c r="E1417" s="1419" t="s">
        <v>128</v>
      </c>
      <c r="F1417" s="1420"/>
      <c r="G1417" s="902">
        <v>187363030</v>
      </c>
    </row>
    <row r="1418" spans="1:7">
      <c r="A1418" s="903" t="s">
        <v>2479</v>
      </c>
      <c r="B1418" s="903" t="s">
        <v>252</v>
      </c>
      <c r="C1418" s="903" t="s">
        <v>200</v>
      </c>
      <c r="D1418" s="903" t="s">
        <v>1413</v>
      </c>
      <c r="E1418" s="903" t="s">
        <v>128</v>
      </c>
      <c r="F1418" s="903" t="s">
        <v>519</v>
      </c>
      <c r="G1418" s="902">
        <v>187363030</v>
      </c>
    </row>
    <row r="1419" spans="1:7">
      <c r="A1419" s="903" t="s">
        <v>2479</v>
      </c>
      <c r="B1419" s="903" t="s">
        <v>252</v>
      </c>
      <c r="C1419" s="903" t="s">
        <v>200</v>
      </c>
      <c r="D1419" s="903" t="s">
        <v>1413</v>
      </c>
      <c r="E1419" s="1419" t="s">
        <v>90</v>
      </c>
      <c r="F1419" s="1420"/>
      <c r="G1419" s="902">
        <v>1057802754</v>
      </c>
    </row>
    <row r="1420" spans="1:7">
      <c r="A1420" s="903" t="s">
        <v>2479</v>
      </c>
      <c r="B1420" s="903" t="s">
        <v>252</v>
      </c>
      <c r="C1420" s="903" t="s">
        <v>200</v>
      </c>
      <c r="D1420" s="903" t="s">
        <v>1413</v>
      </c>
      <c r="E1420" s="903" t="s">
        <v>90</v>
      </c>
      <c r="F1420" s="903" t="s">
        <v>135</v>
      </c>
      <c r="G1420" s="902">
        <v>131169915</v>
      </c>
    </row>
    <row r="1421" spans="1:7">
      <c r="A1421" s="903" t="s">
        <v>2479</v>
      </c>
      <c r="B1421" s="903" t="s">
        <v>252</v>
      </c>
      <c r="C1421" s="903" t="s">
        <v>200</v>
      </c>
      <c r="D1421" s="903" t="s">
        <v>1413</v>
      </c>
      <c r="E1421" s="903" t="s">
        <v>90</v>
      </c>
      <c r="F1421" s="903" t="s">
        <v>763</v>
      </c>
      <c r="G1421" s="902">
        <v>256979000</v>
      </c>
    </row>
    <row r="1422" spans="1:7">
      <c r="A1422" s="903" t="s">
        <v>2479</v>
      </c>
      <c r="B1422" s="903" t="s">
        <v>252</v>
      </c>
      <c r="C1422" s="903" t="s">
        <v>200</v>
      </c>
      <c r="D1422" s="903" t="s">
        <v>1413</v>
      </c>
      <c r="E1422" s="903" t="s">
        <v>90</v>
      </c>
      <c r="F1422" s="903" t="s">
        <v>92</v>
      </c>
      <c r="G1422" s="902">
        <v>72011998</v>
      </c>
    </row>
    <row r="1423" spans="1:7">
      <c r="A1423" s="903" t="s">
        <v>2479</v>
      </c>
      <c r="B1423" s="903" t="s">
        <v>252</v>
      </c>
      <c r="C1423" s="903" t="s">
        <v>200</v>
      </c>
      <c r="D1423" s="903" t="s">
        <v>1413</v>
      </c>
      <c r="E1423" s="903" t="s">
        <v>90</v>
      </c>
      <c r="F1423" s="903" t="s">
        <v>390</v>
      </c>
      <c r="G1423" s="902">
        <v>30749328</v>
      </c>
    </row>
    <row r="1424" spans="1:7">
      <c r="A1424" s="903" t="s">
        <v>2479</v>
      </c>
      <c r="B1424" s="903" t="s">
        <v>252</v>
      </c>
      <c r="C1424" s="903" t="s">
        <v>200</v>
      </c>
      <c r="D1424" s="903" t="s">
        <v>1413</v>
      </c>
      <c r="E1424" s="903" t="s">
        <v>90</v>
      </c>
      <c r="F1424" s="903" t="s">
        <v>130</v>
      </c>
      <c r="G1424" s="902">
        <v>542448513</v>
      </c>
    </row>
    <row r="1425" spans="1:7">
      <c r="A1425" s="903" t="s">
        <v>2479</v>
      </c>
      <c r="B1425" s="903" t="s">
        <v>252</v>
      </c>
      <c r="C1425" s="903" t="s">
        <v>200</v>
      </c>
      <c r="D1425" s="903" t="s">
        <v>1413</v>
      </c>
      <c r="E1425" s="903" t="s">
        <v>90</v>
      </c>
      <c r="F1425" s="903" t="s">
        <v>137</v>
      </c>
      <c r="G1425" s="902">
        <v>24444000</v>
      </c>
    </row>
    <row r="1426" spans="1:7">
      <c r="A1426" s="903" t="s">
        <v>2479</v>
      </c>
      <c r="B1426" s="903" t="s">
        <v>252</v>
      </c>
      <c r="C1426" s="903" t="s">
        <v>200</v>
      </c>
      <c r="D1426" s="903" t="s">
        <v>1413</v>
      </c>
      <c r="E1426" s="1419" t="s">
        <v>377</v>
      </c>
      <c r="F1426" s="1420"/>
      <c r="G1426" s="902">
        <v>67437000</v>
      </c>
    </row>
    <row r="1427" spans="1:7">
      <c r="A1427" s="903" t="s">
        <v>2479</v>
      </c>
      <c r="B1427" s="903" t="s">
        <v>252</v>
      </c>
      <c r="C1427" s="903" t="s">
        <v>200</v>
      </c>
      <c r="D1427" s="903" t="s">
        <v>1413</v>
      </c>
      <c r="E1427" s="903" t="s">
        <v>377</v>
      </c>
      <c r="F1427" s="903" t="s">
        <v>379</v>
      </c>
      <c r="G1427" s="902">
        <v>65917000</v>
      </c>
    </row>
    <row r="1428" spans="1:7">
      <c r="A1428" s="903" t="s">
        <v>2479</v>
      </c>
      <c r="B1428" s="903" t="s">
        <v>252</v>
      </c>
      <c r="C1428" s="903" t="s">
        <v>200</v>
      </c>
      <c r="D1428" s="903" t="s">
        <v>1413</v>
      </c>
      <c r="E1428" s="903" t="s">
        <v>377</v>
      </c>
      <c r="F1428" s="903" t="s">
        <v>380</v>
      </c>
      <c r="G1428" s="902">
        <v>1520000</v>
      </c>
    </row>
    <row r="1429" spans="1:7">
      <c r="A1429" s="903" t="s">
        <v>2479</v>
      </c>
      <c r="B1429" s="903" t="s">
        <v>252</v>
      </c>
      <c r="C1429" s="903" t="s">
        <v>200</v>
      </c>
      <c r="D1429" s="903" t="s">
        <v>1413</v>
      </c>
      <c r="E1429" s="1419" t="s">
        <v>93</v>
      </c>
      <c r="F1429" s="1420"/>
      <c r="G1429" s="902">
        <v>570510000</v>
      </c>
    </row>
    <row r="1430" spans="1:7">
      <c r="A1430" s="903" t="s">
        <v>2479</v>
      </c>
      <c r="B1430" s="903" t="s">
        <v>252</v>
      </c>
      <c r="C1430" s="903" t="s">
        <v>200</v>
      </c>
      <c r="D1430" s="903" t="s">
        <v>1413</v>
      </c>
      <c r="E1430" s="903" t="s">
        <v>93</v>
      </c>
      <c r="F1430" s="903" t="s">
        <v>391</v>
      </c>
      <c r="G1430" s="902">
        <v>570510000</v>
      </c>
    </row>
    <row r="1431" spans="1:7">
      <c r="A1431" s="903" t="s">
        <v>2479</v>
      </c>
      <c r="B1431" s="903" t="s">
        <v>252</v>
      </c>
      <c r="C1431" s="903" t="s">
        <v>200</v>
      </c>
      <c r="D1431" s="903" t="s">
        <v>1413</v>
      </c>
      <c r="E1431" s="1419" t="s">
        <v>94</v>
      </c>
      <c r="F1431" s="1420"/>
      <c r="G1431" s="902">
        <v>547386997</v>
      </c>
    </row>
    <row r="1432" spans="1:7">
      <c r="A1432" s="903" t="s">
        <v>2479</v>
      </c>
      <c r="B1432" s="903" t="s">
        <v>252</v>
      </c>
      <c r="C1432" s="903" t="s">
        <v>200</v>
      </c>
      <c r="D1432" s="903" t="s">
        <v>1413</v>
      </c>
      <c r="E1432" s="903" t="s">
        <v>94</v>
      </c>
      <c r="F1432" s="903" t="s">
        <v>95</v>
      </c>
      <c r="G1432" s="902">
        <v>423800977</v>
      </c>
    </row>
    <row r="1433" spans="1:7">
      <c r="A1433" s="903" t="s">
        <v>2479</v>
      </c>
      <c r="B1433" s="903" t="s">
        <v>252</v>
      </c>
      <c r="C1433" s="903" t="s">
        <v>200</v>
      </c>
      <c r="D1433" s="903" t="s">
        <v>1413</v>
      </c>
      <c r="E1433" s="903" t="s">
        <v>94</v>
      </c>
      <c r="F1433" s="903" t="s">
        <v>96</v>
      </c>
      <c r="G1433" s="902">
        <v>72651586</v>
      </c>
    </row>
    <row r="1434" spans="1:7">
      <c r="A1434" s="903" t="s">
        <v>2479</v>
      </c>
      <c r="B1434" s="903" t="s">
        <v>252</v>
      </c>
      <c r="C1434" s="903" t="s">
        <v>200</v>
      </c>
      <c r="D1434" s="903" t="s">
        <v>1413</v>
      </c>
      <c r="E1434" s="903" t="s">
        <v>94</v>
      </c>
      <c r="F1434" s="903" t="s">
        <v>97</v>
      </c>
      <c r="G1434" s="902">
        <v>48434383</v>
      </c>
    </row>
    <row r="1435" spans="1:7">
      <c r="A1435" s="903" t="s">
        <v>2479</v>
      </c>
      <c r="B1435" s="903" t="s">
        <v>252</v>
      </c>
      <c r="C1435" s="903" t="s">
        <v>200</v>
      </c>
      <c r="D1435" s="903" t="s">
        <v>1413</v>
      </c>
      <c r="E1435" s="903" t="s">
        <v>94</v>
      </c>
      <c r="F1435" s="903" t="s">
        <v>0</v>
      </c>
      <c r="G1435" s="902">
        <v>2500051</v>
      </c>
    </row>
    <row r="1436" spans="1:7">
      <c r="A1436" s="903" t="s">
        <v>2479</v>
      </c>
      <c r="B1436" s="903" t="s">
        <v>252</v>
      </c>
      <c r="C1436" s="903" t="s">
        <v>200</v>
      </c>
      <c r="D1436" s="903" t="s">
        <v>1413</v>
      </c>
      <c r="E1436" s="1419" t="s">
        <v>98</v>
      </c>
      <c r="F1436" s="1420"/>
      <c r="G1436" s="902">
        <v>252454840</v>
      </c>
    </row>
    <row r="1437" spans="1:7">
      <c r="A1437" s="903" t="s">
        <v>2479</v>
      </c>
      <c r="B1437" s="903" t="s">
        <v>252</v>
      </c>
      <c r="C1437" s="903" t="s">
        <v>200</v>
      </c>
      <c r="D1437" s="903" t="s">
        <v>1413</v>
      </c>
      <c r="E1437" s="903" t="s">
        <v>98</v>
      </c>
      <c r="F1437" s="903" t="s">
        <v>757</v>
      </c>
      <c r="G1437" s="902">
        <v>252454840</v>
      </c>
    </row>
    <row r="1438" spans="1:7">
      <c r="A1438" s="903" t="s">
        <v>2479</v>
      </c>
      <c r="B1438" s="903" t="s">
        <v>252</v>
      </c>
      <c r="C1438" s="903" t="s">
        <v>200</v>
      </c>
      <c r="D1438" s="903" t="s">
        <v>1413</v>
      </c>
      <c r="E1438" s="1419" t="s">
        <v>100</v>
      </c>
      <c r="F1438" s="1420"/>
      <c r="G1438" s="902">
        <v>169228000</v>
      </c>
    </row>
    <row r="1439" spans="1:7">
      <c r="A1439" s="903" t="s">
        <v>2479</v>
      </c>
      <c r="B1439" s="903" t="s">
        <v>252</v>
      </c>
      <c r="C1439" s="903" t="s">
        <v>200</v>
      </c>
      <c r="D1439" s="903" t="s">
        <v>1413</v>
      </c>
      <c r="E1439" s="903" t="s">
        <v>100</v>
      </c>
      <c r="F1439" s="903" t="s">
        <v>138</v>
      </c>
      <c r="G1439" s="902">
        <v>85932000</v>
      </c>
    </row>
    <row r="1440" spans="1:7">
      <c r="A1440" s="903" t="s">
        <v>2479</v>
      </c>
      <c r="B1440" s="903" t="s">
        <v>252</v>
      </c>
      <c r="C1440" s="903" t="s">
        <v>200</v>
      </c>
      <c r="D1440" s="903" t="s">
        <v>1413</v>
      </c>
      <c r="E1440" s="903" t="s">
        <v>100</v>
      </c>
      <c r="F1440" s="903" t="s">
        <v>102</v>
      </c>
      <c r="G1440" s="902">
        <v>10833000</v>
      </c>
    </row>
    <row r="1441" spans="1:7">
      <c r="A1441" s="903" t="s">
        <v>2479</v>
      </c>
      <c r="B1441" s="903" t="s">
        <v>252</v>
      </c>
      <c r="C1441" s="903" t="s">
        <v>200</v>
      </c>
      <c r="D1441" s="903" t="s">
        <v>1413</v>
      </c>
      <c r="E1441" s="903" t="s">
        <v>100</v>
      </c>
      <c r="F1441" s="903" t="s">
        <v>139</v>
      </c>
      <c r="G1441" s="902">
        <v>61588000</v>
      </c>
    </row>
    <row r="1442" spans="1:7">
      <c r="A1442" s="903" t="s">
        <v>2479</v>
      </c>
      <c r="B1442" s="903" t="s">
        <v>252</v>
      </c>
      <c r="C1442" s="903" t="s">
        <v>200</v>
      </c>
      <c r="D1442" s="903" t="s">
        <v>1413</v>
      </c>
      <c r="E1442" s="903" t="s">
        <v>100</v>
      </c>
      <c r="F1442" s="903" t="s">
        <v>131</v>
      </c>
      <c r="G1442" s="902">
        <v>2832000</v>
      </c>
    </row>
    <row r="1443" spans="1:7">
      <c r="A1443" s="903" t="s">
        <v>2479</v>
      </c>
      <c r="B1443" s="903" t="s">
        <v>252</v>
      </c>
      <c r="C1443" s="903" t="s">
        <v>200</v>
      </c>
      <c r="D1443" s="903" t="s">
        <v>1413</v>
      </c>
      <c r="E1443" s="903" t="s">
        <v>100</v>
      </c>
      <c r="F1443" s="903" t="s">
        <v>218</v>
      </c>
      <c r="G1443" s="902">
        <v>5523000</v>
      </c>
    </row>
    <row r="1444" spans="1:7">
      <c r="A1444" s="903" t="s">
        <v>2479</v>
      </c>
      <c r="B1444" s="903" t="s">
        <v>252</v>
      </c>
      <c r="C1444" s="903" t="s">
        <v>200</v>
      </c>
      <c r="D1444" s="903" t="s">
        <v>1413</v>
      </c>
      <c r="E1444" s="903" t="s">
        <v>100</v>
      </c>
      <c r="F1444" s="903" t="s">
        <v>140</v>
      </c>
      <c r="G1444" s="902">
        <v>2520000</v>
      </c>
    </row>
    <row r="1445" spans="1:7">
      <c r="A1445" s="903" t="s">
        <v>2479</v>
      </c>
      <c r="B1445" s="903" t="s">
        <v>252</v>
      </c>
      <c r="C1445" s="903" t="s">
        <v>200</v>
      </c>
      <c r="D1445" s="903" t="s">
        <v>1413</v>
      </c>
      <c r="E1445" s="1419" t="s">
        <v>103</v>
      </c>
      <c r="F1445" s="1420"/>
      <c r="G1445" s="902">
        <v>174813000</v>
      </c>
    </row>
    <row r="1446" spans="1:7">
      <c r="A1446" s="903" t="s">
        <v>2479</v>
      </c>
      <c r="B1446" s="903" t="s">
        <v>252</v>
      </c>
      <c r="C1446" s="903" t="s">
        <v>200</v>
      </c>
      <c r="D1446" s="903" t="s">
        <v>1413</v>
      </c>
      <c r="E1446" s="903" t="s">
        <v>103</v>
      </c>
      <c r="F1446" s="903" t="s">
        <v>104</v>
      </c>
      <c r="G1446" s="902">
        <v>87572000</v>
      </c>
    </row>
    <row r="1447" spans="1:7">
      <c r="A1447" s="903" t="s">
        <v>2479</v>
      </c>
      <c r="B1447" s="903" t="s">
        <v>252</v>
      </c>
      <c r="C1447" s="903" t="s">
        <v>200</v>
      </c>
      <c r="D1447" s="903" t="s">
        <v>1413</v>
      </c>
      <c r="E1447" s="903" t="s">
        <v>103</v>
      </c>
      <c r="F1447" s="903" t="s">
        <v>132</v>
      </c>
      <c r="G1447" s="902">
        <v>41898000</v>
      </c>
    </row>
    <row r="1448" spans="1:7">
      <c r="A1448" s="903" t="s">
        <v>2479</v>
      </c>
      <c r="B1448" s="903" t="s">
        <v>252</v>
      </c>
      <c r="C1448" s="903" t="s">
        <v>200</v>
      </c>
      <c r="D1448" s="903" t="s">
        <v>1413</v>
      </c>
      <c r="E1448" s="903" t="s">
        <v>103</v>
      </c>
      <c r="F1448" s="903" t="s">
        <v>2</v>
      </c>
      <c r="G1448" s="902">
        <v>11520000</v>
      </c>
    </row>
    <row r="1449" spans="1:7">
      <c r="A1449" s="903" t="s">
        <v>2479</v>
      </c>
      <c r="B1449" s="903" t="s">
        <v>252</v>
      </c>
      <c r="C1449" s="903" t="s">
        <v>200</v>
      </c>
      <c r="D1449" s="903" t="s">
        <v>1413</v>
      </c>
      <c r="E1449" s="903" t="s">
        <v>103</v>
      </c>
      <c r="F1449" s="903" t="s">
        <v>106</v>
      </c>
      <c r="G1449" s="902">
        <v>33823000</v>
      </c>
    </row>
    <row r="1450" spans="1:7">
      <c r="A1450" s="903" t="s">
        <v>2479</v>
      </c>
      <c r="B1450" s="903" t="s">
        <v>252</v>
      </c>
      <c r="C1450" s="903" t="s">
        <v>200</v>
      </c>
      <c r="D1450" s="903" t="s">
        <v>1413</v>
      </c>
      <c r="E1450" s="1419" t="s">
        <v>108</v>
      </c>
      <c r="F1450" s="1420"/>
      <c r="G1450" s="902">
        <v>104075000</v>
      </c>
    </row>
    <row r="1451" spans="1:7">
      <c r="A1451" s="903" t="s">
        <v>2479</v>
      </c>
      <c r="B1451" s="903" t="s">
        <v>252</v>
      </c>
      <c r="C1451" s="903" t="s">
        <v>200</v>
      </c>
      <c r="D1451" s="903" t="s">
        <v>1413</v>
      </c>
      <c r="E1451" s="903" t="s">
        <v>108</v>
      </c>
      <c r="F1451" s="903" t="s">
        <v>110</v>
      </c>
      <c r="G1451" s="902">
        <v>20502000</v>
      </c>
    </row>
    <row r="1452" spans="1:7">
      <c r="A1452" s="903" t="s">
        <v>2479</v>
      </c>
      <c r="B1452" s="903" t="s">
        <v>252</v>
      </c>
      <c r="C1452" s="903" t="s">
        <v>200</v>
      </c>
      <c r="D1452" s="903" t="s">
        <v>1413</v>
      </c>
      <c r="E1452" s="903" t="s">
        <v>108</v>
      </c>
      <c r="F1452" s="903" t="s">
        <v>111</v>
      </c>
      <c r="G1452" s="902">
        <v>37439000</v>
      </c>
    </row>
    <row r="1453" spans="1:7">
      <c r="A1453" s="903" t="s">
        <v>2479</v>
      </c>
      <c r="B1453" s="903" t="s">
        <v>252</v>
      </c>
      <c r="C1453" s="903" t="s">
        <v>200</v>
      </c>
      <c r="D1453" s="903" t="s">
        <v>1413</v>
      </c>
      <c r="E1453" s="903" t="s">
        <v>108</v>
      </c>
      <c r="F1453" s="903" t="s">
        <v>283</v>
      </c>
      <c r="G1453" s="902">
        <v>36000000</v>
      </c>
    </row>
    <row r="1454" spans="1:7">
      <c r="A1454" s="903" t="s">
        <v>2479</v>
      </c>
      <c r="B1454" s="903" t="s">
        <v>252</v>
      </c>
      <c r="C1454" s="903" t="s">
        <v>200</v>
      </c>
      <c r="D1454" s="903" t="s">
        <v>1413</v>
      </c>
      <c r="E1454" s="903" t="s">
        <v>108</v>
      </c>
      <c r="F1454" s="903" t="s">
        <v>868</v>
      </c>
      <c r="G1454" s="902">
        <v>5934000</v>
      </c>
    </row>
    <row r="1455" spans="1:7">
      <c r="A1455" s="903" t="s">
        <v>2479</v>
      </c>
      <c r="B1455" s="903" t="s">
        <v>252</v>
      </c>
      <c r="C1455" s="903" t="s">
        <v>200</v>
      </c>
      <c r="D1455" s="903" t="s">
        <v>1413</v>
      </c>
      <c r="E1455" s="903" t="s">
        <v>108</v>
      </c>
      <c r="F1455" s="903" t="s">
        <v>141</v>
      </c>
      <c r="G1455" s="902">
        <v>4200000</v>
      </c>
    </row>
    <row r="1456" spans="1:7">
      <c r="A1456" s="903" t="s">
        <v>2479</v>
      </c>
      <c r="B1456" s="903" t="s">
        <v>252</v>
      </c>
      <c r="C1456" s="903" t="s">
        <v>200</v>
      </c>
      <c r="D1456" s="903" t="s">
        <v>1413</v>
      </c>
      <c r="E1456" s="1419" t="s">
        <v>143</v>
      </c>
      <c r="F1456" s="1420"/>
      <c r="G1456" s="902">
        <v>130303000</v>
      </c>
    </row>
    <row r="1457" spans="1:7">
      <c r="A1457" s="903" t="s">
        <v>2479</v>
      </c>
      <c r="B1457" s="903" t="s">
        <v>252</v>
      </c>
      <c r="C1457" s="903" t="s">
        <v>200</v>
      </c>
      <c r="D1457" s="903" t="s">
        <v>1413</v>
      </c>
      <c r="E1457" s="903" t="s">
        <v>143</v>
      </c>
      <c r="F1457" s="903" t="s">
        <v>145</v>
      </c>
      <c r="G1457" s="902">
        <v>31656000</v>
      </c>
    </row>
    <row r="1458" spans="1:7">
      <c r="A1458" s="903" t="s">
        <v>2479</v>
      </c>
      <c r="B1458" s="903" t="s">
        <v>252</v>
      </c>
      <c r="C1458" s="903" t="s">
        <v>200</v>
      </c>
      <c r="D1458" s="903" t="s">
        <v>1413</v>
      </c>
      <c r="E1458" s="903" t="s">
        <v>143</v>
      </c>
      <c r="F1458" s="903" t="s">
        <v>489</v>
      </c>
      <c r="G1458" s="902">
        <v>98647000</v>
      </c>
    </row>
    <row r="1459" spans="1:7">
      <c r="A1459" s="903" t="s">
        <v>2479</v>
      </c>
      <c r="B1459" s="903" t="s">
        <v>252</v>
      </c>
      <c r="C1459" s="903" t="s">
        <v>200</v>
      </c>
      <c r="D1459" s="903" t="s">
        <v>1413</v>
      </c>
      <c r="E1459" s="1419" t="s">
        <v>113</v>
      </c>
      <c r="F1459" s="1420"/>
      <c r="G1459" s="902">
        <v>361449000</v>
      </c>
    </row>
    <row r="1460" spans="1:7">
      <c r="A1460" s="903" t="s">
        <v>2479</v>
      </c>
      <c r="B1460" s="903" t="s">
        <v>252</v>
      </c>
      <c r="C1460" s="903" t="s">
        <v>200</v>
      </c>
      <c r="D1460" s="903" t="s">
        <v>1413</v>
      </c>
      <c r="E1460" s="903" t="s">
        <v>113</v>
      </c>
      <c r="F1460" s="903" t="s">
        <v>381</v>
      </c>
      <c r="G1460" s="902">
        <v>23443000</v>
      </c>
    </row>
    <row r="1461" spans="1:7">
      <c r="A1461" s="903" t="s">
        <v>2479</v>
      </c>
      <c r="B1461" s="903" t="s">
        <v>252</v>
      </c>
      <c r="C1461" s="903" t="s">
        <v>200</v>
      </c>
      <c r="D1461" s="903" t="s">
        <v>1413</v>
      </c>
      <c r="E1461" s="903" t="s">
        <v>113</v>
      </c>
      <c r="F1461" s="903" t="s">
        <v>490</v>
      </c>
      <c r="G1461" s="902">
        <v>73410000</v>
      </c>
    </row>
    <row r="1462" spans="1:7">
      <c r="A1462" s="903" t="s">
        <v>2479</v>
      </c>
      <c r="B1462" s="903" t="s">
        <v>252</v>
      </c>
      <c r="C1462" s="903" t="s">
        <v>200</v>
      </c>
      <c r="D1462" s="903" t="s">
        <v>1413</v>
      </c>
      <c r="E1462" s="903" t="s">
        <v>113</v>
      </c>
      <c r="F1462" s="903" t="s">
        <v>115</v>
      </c>
      <c r="G1462" s="902">
        <v>67596000</v>
      </c>
    </row>
    <row r="1463" spans="1:7">
      <c r="A1463" s="903" t="s">
        <v>2479</v>
      </c>
      <c r="B1463" s="903" t="s">
        <v>252</v>
      </c>
      <c r="C1463" s="903" t="s">
        <v>200</v>
      </c>
      <c r="D1463" s="903" t="s">
        <v>1413</v>
      </c>
      <c r="E1463" s="903" t="s">
        <v>113</v>
      </c>
      <c r="F1463" s="903" t="s">
        <v>117</v>
      </c>
      <c r="G1463" s="902">
        <v>197000000</v>
      </c>
    </row>
    <row r="1464" spans="1:7">
      <c r="A1464" s="903" t="s">
        <v>2479</v>
      </c>
      <c r="B1464" s="903" t="s">
        <v>252</v>
      </c>
      <c r="C1464" s="903" t="s">
        <v>200</v>
      </c>
      <c r="D1464" s="903" t="s">
        <v>1413</v>
      </c>
      <c r="E1464" s="1419" t="s">
        <v>492</v>
      </c>
      <c r="F1464" s="1420"/>
      <c r="G1464" s="902">
        <v>155250000</v>
      </c>
    </row>
    <row r="1465" spans="1:7">
      <c r="A1465" s="903" t="s">
        <v>2479</v>
      </c>
      <c r="B1465" s="903" t="s">
        <v>252</v>
      </c>
      <c r="C1465" s="903" t="s">
        <v>200</v>
      </c>
      <c r="D1465" s="903" t="s">
        <v>1413</v>
      </c>
      <c r="E1465" s="903" t="s">
        <v>492</v>
      </c>
      <c r="F1465" s="903" t="s">
        <v>494</v>
      </c>
      <c r="G1465" s="902">
        <v>54000000</v>
      </c>
    </row>
    <row r="1466" spans="1:7">
      <c r="A1466" s="903" t="s">
        <v>2479</v>
      </c>
      <c r="B1466" s="903" t="s">
        <v>252</v>
      </c>
      <c r="C1466" s="903" t="s">
        <v>200</v>
      </c>
      <c r="D1466" s="903" t="s">
        <v>1413</v>
      </c>
      <c r="E1466" s="903" t="s">
        <v>492</v>
      </c>
      <c r="F1466" s="903" t="s">
        <v>219</v>
      </c>
      <c r="G1466" s="902">
        <v>84000000</v>
      </c>
    </row>
    <row r="1467" spans="1:7">
      <c r="A1467" s="903" t="s">
        <v>2479</v>
      </c>
      <c r="B1467" s="903" t="s">
        <v>252</v>
      </c>
      <c r="C1467" s="903" t="s">
        <v>200</v>
      </c>
      <c r="D1467" s="903" t="s">
        <v>1413</v>
      </c>
      <c r="E1467" s="903" t="s">
        <v>492</v>
      </c>
      <c r="F1467" s="903" t="s">
        <v>186</v>
      </c>
      <c r="G1467" s="902">
        <v>16750000</v>
      </c>
    </row>
    <row r="1468" spans="1:7">
      <c r="A1468" s="903" t="s">
        <v>2479</v>
      </c>
      <c r="B1468" s="903" t="s">
        <v>252</v>
      </c>
      <c r="C1468" s="903" t="s">
        <v>200</v>
      </c>
      <c r="D1468" s="903" t="s">
        <v>1413</v>
      </c>
      <c r="E1468" s="903" t="s">
        <v>492</v>
      </c>
      <c r="F1468" s="903" t="s">
        <v>496</v>
      </c>
      <c r="G1468" s="902">
        <v>500000</v>
      </c>
    </row>
    <row r="1469" spans="1:7">
      <c r="A1469" s="903" t="s">
        <v>2479</v>
      </c>
      <c r="B1469" s="903" t="s">
        <v>252</v>
      </c>
      <c r="C1469" s="903" t="s">
        <v>200</v>
      </c>
      <c r="D1469" s="903" t="s">
        <v>1413</v>
      </c>
      <c r="E1469" s="1419" t="s">
        <v>498</v>
      </c>
      <c r="F1469" s="1420"/>
      <c r="G1469" s="902">
        <v>165345000</v>
      </c>
    </row>
    <row r="1470" spans="1:7">
      <c r="A1470" s="903" t="s">
        <v>2479</v>
      </c>
      <c r="B1470" s="903" t="s">
        <v>252</v>
      </c>
      <c r="C1470" s="903" t="s">
        <v>200</v>
      </c>
      <c r="D1470" s="903" t="s">
        <v>1413</v>
      </c>
      <c r="E1470" s="903" t="s">
        <v>498</v>
      </c>
      <c r="F1470" s="903" t="s">
        <v>758</v>
      </c>
      <c r="G1470" s="902">
        <v>66973000</v>
      </c>
    </row>
    <row r="1471" spans="1:7">
      <c r="A1471" s="903" t="s">
        <v>2479</v>
      </c>
      <c r="B1471" s="903" t="s">
        <v>252</v>
      </c>
      <c r="C1471" s="903" t="s">
        <v>200</v>
      </c>
      <c r="D1471" s="903" t="s">
        <v>1413</v>
      </c>
      <c r="E1471" s="903" t="s">
        <v>498</v>
      </c>
      <c r="F1471" s="903" t="s">
        <v>3</v>
      </c>
      <c r="G1471" s="902">
        <v>9350000</v>
      </c>
    </row>
    <row r="1472" spans="1:7">
      <c r="A1472" s="903" t="s">
        <v>2479</v>
      </c>
      <c r="B1472" s="903" t="s">
        <v>252</v>
      </c>
      <c r="C1472" s="903" t="s">
        <v>200</v>
      </c>
      <c r="D1472" s="903" t="s">
        <v>1413</v>
      </c>
      <c r="E1472" s="903" t="s">
        <v>498</v>
      </c>
      <c r="F1472" s="903" t="s">
        <v>370</v>
      </c>
      <c r="G1472" s="902">
        <v>51607000</v>
      </c>
    </row>
    <row r="1473" spans="1:7">
      <c r="A1473" s="903" t="s">
        <v>2479</v>
      </c>
      <c r="B1473" s="903" t="s">
        <v>252</v>
      </c>
      <c r="C1473" s="903" t="s">
        <v>200</v>
      </c>
      <c r="D1473" s="903" t="s">
        <v>1413</v>
      </c>
      <c r="E1473" s="903" t="s">
        <v>498</v>
      </c>
      <c r="F1473" s="903" t="s">
        <v>500</v>
      </c>
      <c r="G1473" s="902">
        <v>29407000</v>
      </c>
    </row>
    <row r="1474" spans="1:7">
      <c r="A1474" s="903" t="s">
        <v>2479</v>
      </c>
      <c r="B1474" s="903" t="s">
        <v>252</v>
      </c>
      <c r="C1474" s="903" t="s">
        <v>200</v>
      </c>
      <c r="D1474" s="903" t="s">
        <v>1413</v>
      </c>
      <c r="E1474" s="903" t="s">
        <v>498</v>
      </c>
      <c r="F1474" s="903" t="s">
        <v>4</v>
      </c>
      <c r="G1474" s="902">
        <v>8008000</v>
      </c>
    </row>
    <row r="1475" spans="1:7">
      <c r="A1475" s="903" t="s">
        <v>2479</v>
      </c>
      <c r="B1475" s="903" t="s">
        <v>252</v>
      </c>
      <c r="C1475" s="903" t="s">
        <v>200</v>
      </c>
      <c r="D1475" s="903" t="s">
        <v>1413</v>
      </c>
      <c r="E1475" s="1419" t="s">
        <v>1429</v>
      </c>
      <c r="F1475" s="1420"/>
      <c r="G1475" s="902">
        <v>60890000</v>
      </c>
    </row>
    <row r="1476" spans="1:7">
      <c r="A1476" s="903" t="s">
        <v>2479</v>
      </c>
      <c r="B1476" s="903" t="s">
        <v>252</v>
      </c>
      <c r="C1476" s="903" t="s">
        <v>200</v>
      </c>
      <c r="D1476" s="903" t="s">
        <v>1413</v>
      </c>
      <c r="E1476" s="903" t="s">
        <v>1429</v>
      </c>
      <c r="F1476" s="903" t="s">
        <v>1451</v>
      </c>
      <c r="G1476" s="902">
        <v>60890000</v>
      </c>
    </row>
    <row r="1477" spans="1:7">
      <c r="A1477" s="903" t="s">
        <v>2479</v>
      </c>
      <c r="B1477" s="903" t="s">
        <v>252</v>
      </c>
      <c r="C1477" s="903" t="s">
        <v>200</v>
      </c>
      <c r="D1477" s="903" t="s">
        <v>1413</v>
      </c>
      <c r="E1477" s="1419" t="s">
        <v>118</v>
      </c>
      <c r="F1477" s="1420"/>
      <c r="G1477" s="902">
        <v>46013000</v>
      </c>
    </row>
    <row r="1478" spans="1:7">
      <c r="A1478" s="903" t="s">
        <v>2479</v>
      </c>
      <c r="B1478" s="903" t="s">
        <v>252</v>
      </c>
      <c r="C1478" s="903" t="s">
        <v>200</v>
      </c>
      <c r="D1478" s="903" t="s">
        <v>1413</v>
      </c>
      <c r="E1478" s="903" t="s">
        <v>118</v>
      </c>
      <c r="F1478" s="903" t="s">
        <v>523</v>
      </c>
      <c r="G1478" s="902">
        <v>2423000</v>
      </c>
    </row>
    <row r="1479" spans="1:7">
      <c r="A1479" s="903" t="s">
        <v>2479</v>
      </c>
      <c r="B1479" s="903" t="s">
        <v>252</v>
      </c>
      <c r="C1479" s="903" t="s">
        <v>200</v>
      </c>
      <c r="D1479" s="903" t="s">
        <v>1413</v>
      </c>
      <c r="E1479" s="903" t="s">
        <v>118</v>
      </c>
      <c r="F1479" s="903" t="s">
        <v>11</v>
      </c>
      <c r="G1479" s="902">
        <v>43590000</v>
      </c>
    </row>
    <row r="1480" spans="1:7">
      <c r="A1480" s="903" t="s">
        <v>2479</v>
      </c>
      <c r="B1480" s="903" t="s">
        <v>252</v>
      </c>
      <c r="C1480" s="903" t="s">
        <v>200</v>
      </c>
      <c r="D1480" s="903" t="s">
        <v>1413</v>
      </c>
      <c r="E1480" s="1419" t="s">
        <v>1434</v>
      </c>
      <c r="F1480" s="1420"/>
      <c r="G1480" s="902">
        <v>121909000</v>
      </c>
    </row>
    <row r="1481" spans="1:7">
      <c r="A1481" s="903" t="s">
        <v>2479</v>
      </c>
      <c r="B1481" s="903" t="s">
        <v>252</v>
      </c>
      <c r="C1481" s="903" t="s">
        <v>200</v>
      </c>
      <c r="D1481" s="903" t="s">
        <v>1413</v>
      </c>
      <c r="E1481" s="903" t="s">
        <v>1434</v>
      </c>
      <c r="F1481" s="903" t="s">
        <v>1436</v>
      </c>
      <c r="G1481" s="902">
        <v>121909000</v>
      </c>
    </row>
    <row r="1482" spans="1:7">
      <c r="A1482" s="903" t="s">
        <v>2479</v>
      </c>
      <c r="B1482" s="903" t="s">
        <v>252</v>
      </c>
      <c r="C1482" s="903" t="s">
        <v>200</v>
      </c>
      <c r="D1482" s="903" t="s">
        <v>1413</v>
      </c>
      <c r="E1482" s="1419" t="s">
        <v>122</v>
      </c>
      <c r="F1482" s="1420"/>
      <c r="G1482" s="902">
        <v>345218000</v>
      </c>
    </row>
    <row r="1483" spans="1:7">
      <c r="A1483" s="903" t="s">
        <v>2479</v>
      </c>
      <c r="B1483" s="903" t="s">
        <v>252</v>
      </c>
      <c r="C1483" s="903" t="s">
        <v>200</v>
      </c>
      <c r="D1483" s="903" t="s">
        <v>1413</v>
      </c>
      <c r="E1483" s="903" t="s">
        <v>122</v>
      </c>
      <c r="F1483" s="903" t="s">
        <v>6</v>
      </c>
      <c r="G1483" s="902">
        <v>2956000</v>
      </c>
    </row>
    <row r="1484" spans="1:7">
      <c r="A1484" s="903" t="s">
        <v>2479</v>
      </c>
      <c r="B1484" s="903" t="s">
        <v>252</v>
      </c>
      <c r="C1484" s="903" t="s">
        <v>200</v>
      </c>
      <c r="D1484" s="903" t="s">
        <v>1413</v>
      </c>
      <c r="E1484" s="903" t="s">
        <v>122</v>
      </c>
      <c r="F1484" s="903" t="s">
        <v>12</v>
      </c>
      <c r="G1484" s="902">
        <v>530000</v>
      </c>
    </row>
    <row r="1485" spans="1:7">
      <c r="A1485" s="903" t="s">
        <v>2479</v>
      </c>
      <c r="B1485" s="903" t="s">
        <v>252</v>
      </c>
      <c r="C1485" s="903" t="s">
        <v>200</v>
      </c>
      <c r="D1485" s="903" t="s">
        <v>1413</v>
      </c>
      <c r="E1485" s="903" t="s">
        <v>122</v>
      </c>
      <c r="F1485" s="903" t="s">
        <v>124</v>
      </c>
      <c r="G1485" s="902">
        <v>212922000</v>
      </c>
    </row>
    <row r="1486" spans="1:7">
      <c r="A1486" s="903" t="s">
        <v>2479</v>
      </c>
      <c r="B1486" s="903" t="s">
        <v>252</v>
      </c>
      <c r="C1486" s="903" t="s">
        <v>200</v>
      </c>
      <c r="D1486" s="903" t="s">
        <v>1413</v>
      </c>
      <c r="E1486" s="903" t="s">
        <v>122</v>
      </c>
      <c r="F1486" s="903" t="s">
        <v>126</v>
      </c>
      <c r="G1486" s="902">
        <v>128810000</v>
      </c>
    </row>
    <row r="1487" spans="1:7">
      <c r="A1487" s="903" t="s">
        <v>2479</v>
      </c>
      <c r="B1487" s="903" t="s">
        <v>252</v>
      </c>
      <c r="C1487" s="903" t="s">
        <v>200</v>
      </c>
      <c r="D1487" s="903" t="s">
        <v>1413</v>
      </c>
      <c r="E1487" s="1419" t="s">
        <v>371</v>
      </c>
      <c r="F1487" s="1420"/>
      <c r="G1487" s="902">
        <v>41540000</v>
      </c>
    </row>
    <row r="1488" spans="1:7">
      <c r="A1488" s="903" t="s">
        <v>2479</v>
      </c>
      <c r="B1488" s="903" t="s">
        <v>252</v>
      </c>
      <c r="C1488" s="903" t="s">
        <v>200</v>
      </c>
      <c r="D1488" s="903" t="s">
        <v>1413</v>
      </c>
      <c r="E1488" s="903" t="s">
        <v>371</v>
      </c>
      <c r="F1488" s="903" t="s">
        <v>372</v>
      </c>
      <c r="G1488" s="902">
        <v>41540000</v>
      </c>
    </row>
    <row r="1489" spans="1:7">
      <c r="A1489" s="903" t="s">
        <v>2479</v>
      </c>
      <c r="B1489" s="903" t="s">
        <v>252</v>
      </c>
      <c r="C1489" s="903" t="s">
        <v>200</v>
      </c>
      <c r="D1489" s="903" t="s">
        <v>1413</v>
      </c>
      <c r="E1489" s="1419" t="s">
        <v>16</v>
      </c>
      <c r="F1489" s="1420"/>
      <c r="G1489" s="902">
        <v>7195000</v>
      </c>
    </row>
    <row r="1490" spans="1:7">
      <c r="A1490" s="903" t="s">
        <v>2479</v>
      </c>
      <c r="B1490" s="903" t="s">
        <v>252</v>
      </c>
      <c r="C1490" s="903" t="s">
        <v>200</v>
      </c>
      <c r="D1490" s="903" t="s">
        <v>1413</v>
      </c>
      <c r="E1490" s="903" t="s">
        <v>16</v>
      </c>
      <c r="F1490" s="903" t="s">
        <v>17</v>
      </c>
      <c r="G1490" s="902">
        <v>3485000</v>
      </c>
    </row>
    <row r="1491" spans="1:7">
      <c r="A1491" s="903" t="s">
        <v>2479</v>
      </c>
      <c r="B1491" s="903" t="s">
        <v>252</v>
      </c>
      <c r="C1491" s="903" t="s">
        <v>200</v>
      </c>
      <c r="D1491" s="903" t="s">
        <v>1413</v>
      </c>
      <c r="E1491" s="903" t="s">
        <v>16</v>
      </c>
      <c r="F1491" s="903" t="s">
        <v>19</v>
      </c>
      <c r="G1491" s="902">
        <v>3710000</v>
      </c>
    </row>
    <row r="1492" spans="1:7">
      <c r="A1492" s="903" t="s">
        <v>2479</v>
      </c>
      <c r="B1492" s="1419" t="s">
        <v>927</v>
      </c>
      <c r="C1492" s="1420"/>
      <c r="D1492" s="1420"/>
      <c r="E1492" s="1420"/>
      <c r="F1492" s="1420"/>
      <c r="G1492" s="902">
        <v>42699314180</v>
      </c>
    </row>
    <row r="1493" spans="1:7">
      <c r="A1493" s="903" t="s">
        <v>2479</v>
      </c>
      <c r="B1493" s="903" t="s">
        <v>927</v>
      </c>
      <c r="C1493" s="1419" t="s">
        <v>368</v>
      </c>
      <c r="D1493" s="1420"/>
      <c r="E1493" s="1420"/>
      <c r="F1493" s="1420"/>
      <c r="G1493" s="902">
        <v>65000000</v>
      </c>
    </row>
    <row r="1494" spans="1:7">
      <c r="A1494" s="903" t="s">
        <v>2479</v>
      </c>
      <c r="B1494" s="903" t="s">
        <v>927</v>
      </c>
      <c r="C1494" s="903" t="s">
        <v>368</v>
      </c>
      <c r="D1494" s="1419" t="s">
        <v>1445</v>
      </c>
      <c r="E1494" s="1420"/>
      <c r="F1494" s="1420"/>
      <c r="G1494" s="902">
        <v>65000000</v>
      </c>
    </row>
    <row r="1495" spans="1:7">
      <c r="A1495" s="903" t="s">
        <v>2479</v>
      </c>
      <c r="B1495" s="903" t="s">
        <v>927</v>
      </c>
      <c r="C1495" s="903" t="s">
        <v>368</v>
      </c>
      <c r="D1495" s="903" t="s">
        <v>1445</v>
      </c>
      <c r="E1495" s="1419" t="s">
        <v>143</v>
      </c>
      <c r="F1495" s="1420"/>
      <c r="G1495" s="902">
        <v>65000000</v>
      </c>
    </row>
    <row r="1496" spans="1:7">
      <c r="A1496" s="903" t="s">
        <v>2479</v>
      </c>
      <c r="B1496" s="903" t="s">
        <v>927</v>
      </c>
      <c r="C1496" s="903" t="s">
        <v>368</v>
      </c>
      <c r="D1496" s="903" t="s">
        <v>1445</v>
      </c>
      <c r="E1496" s="903" t="s">
        <v>143</v>
      </c>
      <c r="F1496" s="903" t="s">
        <v>145</v>
      </c>
      <c r="G1496" s="902">
        <v>16800000</v>
      </c>
    </row>
    <row r="1497" spans="1:7">
      <c r="A1497" s="903" t="s">
        <v>2479</v>
      </c>
      <c r="B1497" s="903" t="s">
        <v>927</v>
      </c>
      <c r="C1497" s="903" t="s">
        <v>368</v>
      </c>
      <c r="D1497" s="903" t="s">
        <v>1445</v>
      </c>
      <c r="E1497" s="903" t="s">
        <v>143</v>
      </c>
      <c r="F1497" s="903" t="s">
        <v>482</v>
      </c>
      <c r="G1497" s="902">
        <v>9200000</v>
      </c>
    </row>
    <row r="1498" spans="1:7">
      <c r="A1498" s="903" t="s">
        <v>2479</v>
      </c>
      <c r="B1498" s="903" t="s">
        <v>927</v>
      </c>
      <c r="C1498" s="903" t="s">
        <v>368</v>
      </c>
      <c r="D1498" s="903" t="s">
        <v>1445</v>
      </c>
      <c r="E1498" s="903" t="s">
        <v>143</v>
      </c>
      <c r="F1498" s="903" t="s">
        <v>485</v>
      </c>
      <c r="G1498" s="902">
        <v>15000000</v>
      </c>
    </row>
    <row r="1499" spans="1:7">
      <c r="A1499" s="903" t="s">
        <v>2479</v>
      </c>
      <c r="B1499" s="903" t="s">
        <v>927</v>
      </c>
      <c r="C1499" s="903" t="s">
        <v>368</v>
      </c>
      <c r="D1499" s="903" t="s">
        <v>1445</v>
      </c>
      <c r="E1499" s="903" t="s">
        <v>143</v>
      </c>
      <c r="F1499" s="903" t="s">
        <v>489</v>
      </c>
      <c r="G1499" s="902">
        <v>24000000</v>
      </c>
    </row>
    <row r="1500" spans="1:7">
      <c r="A1500" s="903" t="s">
        <v>2479</v>
      </c>
      <c r="B1500" s="903" t="s">
        <v>927</v>
      </c>
      <c r="C1500" s="1419" t="s">
        <v>1153</v>
      </c>
      <c r="D1500" s="1420"/>
      <c r="E1500" s="1420"/>
      <c r="F1500" s="1420"/>
      <c r="G1500" s="902">
        <v>35673508080</v>
      </c>
    </row>
    <row r="1501" spans="1:7">
      <c r="A1501" s="903" t="s">
        <v>2479</v>
      </c>
      <c r="B1501" s="903" t="s">
        <v>927</v>
      </c>
      <c r="C1501" s="903" t="s">
        <v>1153</v>
      </c>
      <c r="D1501" s="1419" t="s">
        <v>1465</v>
      </c>
      <c r="E1501" s="1420"/>
      <c r="F1501" s="1420"/>
      <c r="G1501" s="902">
        <v>6818126880</v>
      </c>
    </row>
    <row r="1502" spans="1:7">
      <c r="A1502" s="903" t="s">
        <v>2479</v>
      </c>
      <c r="B1502" s="903" t="s">
        <v>927</v>
      </c>
      <c r="C1502" s="903" t="s">
        <v>1153</v>
      </c>
      <c r="D1502" s="903" t="s">
        <v>1465</v>
      </c>
      <c r="E1502" s="1419" t="s">
        <v>118</v>
      </c>
      <c r="F1502" s="1420"/>
      <c r="G1502" s="902">
        <v>6818126880</v>
      </c>
    </row>
    <row r="1503" spans="1:7">
      <c r="A1503" s="903" t="s">
        <v>2479</v>
      </c>
      <c r="B1503" s="903" t="s">
        <v>927</v>
      </c>
      <c r="C1503" s="903" t="s">
        <v>1153</v>
      </c>
      <c r="D1503" s="903" t="s">
        <v>1465</v>
      </c>
      <c r="E1503" s="903" t="s">
        <v>118</v>
      </c>
      <c r="F1503" s="903" t="s">
        <v>11</v>
      </c>
      <c r="G1503" s="902">
        <v>6818126880</v>
      </c>
    </row>
    <row r="1504" spans="1:7">
      <c r="A1504" s="903" t="s">
        <v>2479</v>
      </c>
      <c r="B1504" s="903" t="s">
        <v>927</v>
      </c>
      <c r="C1504" s="903" t="s">
        <v>1153</v>
      </c>
      <c r="D1504" s="1419" t="s">
        <v>369</v>
      </c>
      <c r="E1504" s="1420"/>
      <c r="F1504" s="1420"/>
      <c r="G1504" s="902">
        <v>2265170500</v>
      </c>
    </row>
    <row r="1505" spans="1:7">
      <c r="A1505" s="903" t="s">
        <v>2479</v>
      </c>
      <c r="B1505" s="903" t="s">
        <v>927</v>
      </c>
      <c r="C1505" s="903" t="s">
        <v>1153</v>
      </c>
      <c r="D1505" s="903" t="s">
        <v>369</v>
      </c>
      <c r="E1505" s="1419" t="s">
        <v>118</v>
      </c>
      <c r="F1505" s="1420"/>
      <c r="G1505" s="902">
        <v>2265170500</v>
      </c>
    </row>
    <row r="1506" spans="1:7">
      <c r="A1506" s="903" t="s">
        <v>2479</v>
      </c>
      <c r="B1506" s="903" t="s">
        <v>927</v>
      </c>
      <c r="C1506" s="903" t="s">
        <v>1153</v>
      </c>
      <c r="D1506" s="903" t="s">
        <v>369</v>
      </c>
      <c r="E1506" s="903" t="s">
        <v>118</v>
      </c>
      <c r="F1506" s="903" t="s">
        <v>11</v>
      </c>
      <c r="G1506" s="902">
        <v>2265170500</v>
      </c>
    </row>
    <row r="1507" spans="1:7">
      <c r="A1507" s="903" t="s">
        <v>2479</v>
      </c>
      <c r="B1507" s="903" t="s">
        <v>927</v>
      </c>
      <c r="C1507" s="903" t="s">
        <v>1153</v>
      </c>
      <c r="D1507" s="1419" t="s">
        <v>1492</v>
      </c>
      <c r="E1507" s="1420"/>
      <c r="F1507" s="1420"/>
      <c r="G1507" s="902">
        <v>26590210700</v>
      </c>
    </row>
    <row r="1508" spans="1:7">
      <c r="A1508" s="903" t="s">
        <v>2479</v>
      </c>
      <c r="B1508" s="903" t="s">
        <v>927</v>
      </c>
      <c r="C1508" s="903" t="s">
        <v>1153</v>
      </c>
      <c r="D1508" s="903" t="s">
        <v>1492</v>
      </c>
      <c r="E1508" s="1419" t="s">
        <v>87</v>
      </c>
      <c r="F1508" s="1420"/>
      <c r="G1508" s="902">
        <v>1315118052</v>
      </c>
    </row>
    <row r="1509" spans="1:7">
      <c r="A1509" s="903" t="s">
        <v>2479</v>
      </c>
      <c r="B1509" s="903" t="s">
        <v>927</v>
      </c>
      <c r="C1509" s="903" t="s">
        <v>1153</v>
      </c>
      <c r="D1509" s="903" t="s">
        <v>1492</v>
      </c>
      <c r="E1509" s="903" t="s">
        <v>87</v>
      </c>
      <c r="F1509" s="903" t="s">
        <v>88</v>
      </c>
      <c r="G1509" s="902">
        <v>1315118052</v>
      </c>
    </row>
    <row r="1510" spans="1:7">
      <c r="A1510" s="903" t="s">
        <v>2479</v>
      </c>
      <c r="B1510" s="903" t="s">
        <v>927</v>
      </c>
      <c r="C1510" s="903" t="s">
        <v>1153</v>
      </c>
      <c r="D1510" s="903" t="s">
        <v>1492</v>
      </c>
      <c r="E1510" s="1419" t="s">
        <v>128</v>
      </c>
      <c r="F1510" s="1420"/>
      <c r="G1510" s="902">
        <v>128723238</v>
      </c>
    </row>
    <row r="1511" spans="1:7">
      <c r="A1511" s="903" t="s">
        <v>2479</v>
      </c>
      <c r="B1511" s="903" t="s">
        <v>927</v>
      </c>
      <c r="C1511" s="903" t="s">
        <v>1153</v>
      </c>
      <c r="D1511" s="903" t="s">
        <v>1492</v>
      </c>
      <c r="E1511" s="903" t="s">
        <v>128</v>
      </c>
      <c r="F1511" s="903" t="s">
        <v>519</v>
      </c>
      <c r="G1511" s="902">
        <v>128723238</v>
      </c>
    </row>
    <row r="1512" spans="1:7">
      <c r="A1512" s="903" t="s">
        <v>2479</v>
      </c>
      <c r="B1512" s="903" t="s">
        <v>927</v>
      </c>
      <c r="C1512" s="903" t="s">
        <v>1153</v>
      </c>
      <c r="D1512" s="903" t="s">
        <v>1492</v>
      </c>
      <c r="E1512" s="1419" t="s">
        <v>90</v>
      </c>
      <c r="F1512" s="1420"/>
      <c r="G1512" s="902">
        <v>311067029</v>
      </c>
    </row>
    <row r="1513" spans="1:7">
      <c r="A1513" s="903" t="s">
        <v>2479</v>
      </c>
      <c r="B1513" s="903" t="s">
        <v>927</v>
      </c>
      <c r="C1513" s="903" t="s">
        <v>1153</v>
      </c>
      <c r="D1513" s="903" t="s">
        <v>1492</v>
      </c>
      <c r="E1513" s="903" t="s">
        <v>90</v>
      </c>
      <c r="F1513" s="903" t="s">
        <v>135</v>
      </c>
      <c r="G1513" s="902">
        <v>69146430</v>
      </c>
    </row>
    <row r="1514" spans="1:7">
      <c r="A1514" s="903" t="s">
        <v>2479</v>
      </c>
      <c r="B1514" s="903" t="s">
        <v>927</v>
      </c>
      <c r="C1514" s="903" t="s">
        <v>1153</v>
      </c>
      <c r="D1514" s="903" t="s">
        <v>1492</v>
      </c>
      <c r="E1514" s="903" t="s">
        <v>90</v>
      </c>
      <c r="F1514" s="903" t="s">
        <v>763</v>
      </c>
      <c r="G1514" s="902">
        <v>228893156</v>
      </c>
    </row>
    <row r="1515" spans="1:7">
      <c r="A1515" s="903" t="s">
        <v>2479</v>
      </c>
      <c r="B1515" s="903" t="s">
        <v>927</v>
      </c>
      <c r="C1515" s="903" t="s">
        <v>1153</v>
      </c>
      <c r="D1515" s="903" t="s">
        <v>1492</v>
      </c>
      <c r="E1515" s="903" t="s">
        <v>90</v>
      </c>
      <c r="F1515" s="903" t="s">
        <v>92</v>
      </c>
      <c r="G1515" s="902">
        <v>3725000</v>
      </c>
    </row>
    <row r="1516" spans="1:7">
      <c r="A1516" s="903" t="s">
        <v>2479</v>
      </c>
      <c r="B1516" s="903" t="s">
        <v>927</v>
      </c>
      <c r="C1516" s="903" t="s">
        <v>1153</v>
      </c>
      <c r="D1516" s="903" t="s">
        <v>1492</v>
      </c>
      <c r="E1516" s="903" t="s">
        <v>90</v>
      </c>
      <c r="F1516" s="903" t="s">
        <v>390</v>
      </c>
      <c r="G1516" s="902">
        <v>9302443</v>
      </c>
    </row>
    <row r="1517" spans="1:7">
      <c r="A1517" s="903" t="s">
        <v>2479</v>
      </c>
      <c r="B1517" s="903" t="s">
        <v>927</v>
      </c>
      <c r="C1517" s="903" t="s">
        <v>1153</v>
      </c>
      <c r="D1517" s="903" t="s">
        <v>1492</v>
      </c>
      <c r="E1517" s="1419" t="s">
        <v>94</v>
      </c>
      <c r="F1517" s="1420"/>
      <c r="G1517" s="902">
        <v>396173837</v>
      </c>
    </row>
    <row r="1518" spans="1:7">
      <c r="A1518" s="903" t="s">
        <v>2479</v>
      </c>
      <c r="B1518" s="903" t="s">
        <v>927</v>
      </c>
      <c r="C1518" s="903" t="s">
        <v>1153</v>
      </c>
      <c r="D1518" s="903" t="s">
        <v>1492</v>
      </c>
      <c r="E1518" s="903" t="s">
        <v>94</v>
      </c>
      <c r="F1518" s="903" t="s">
        <v>95</v>
      </c>
      <c r="G1518" s="902">
        <v>265375491</v>
      </c>
    </row>
    <row r="1519" spans="1:7">
      <c r="A1519" s="903" t="s">
        <v>2479</v>
      </c>
      <c r="B1519" s="903" t="s">
        <v>927</v>
      </c>
      <c r="C1519" s="903" t="s">
        <v>1153</v>
      </c>
      <c r="D1519" s="903" t="s">
        <v>1492</v>
      </c>
      <c r="E1519" s="903" t="s">
        <v>94</v>
      </c>
      <c r="F1519" s="903" t="s">
        <v>96</v>
      </c>
      <c r="G1519" s="902">
        <v>62092900</v>
      </c>
    </row>
    <row r="1520" spans="1:7">
      <c r="A1520" s="903" t="s">
        <v>2479</v>
      </c>
      <c r="B1520" s="903" t="s">
        <v>927</v>
      </c>
      <c r="C1520" s="903" t="s">
        <v>1153</v>
      </c>
      <c r="D1520" s="903" t="s">
        <v>1492</v>
      </c>
      <c r="E1520" s="903" t="s">
        <v>94</v>
      </c>
      <c r="F1520" s="903" t="s">
        <v>97</v>
      </c>
      <c r="G1520" s="902">
        <v>31944000</v>
      </c>
    </row>
    <row r="1521" spans="1:7">
      <c r="A1521" s="903" t="s">
        <v>2479</v>
      </c>
      <c r="B1521" s="903" t="s">
        <v>927</v>
      </c>
      <c r="C1521" s="903" t="s">
        <v>1153</v>
      </c>
      <c r="D1521" s="903" t="s">
        <v>1492</v>
      </c>
      <c r="E1521" s="903" t="s">
        <v>94</v>
      </c>
      <c r="F1521" s="903" t="s">
        <v>0</v>
      </c>
      <c r="G1521" s="902">
        <v>36761446</v>
      </c>
    </row>
    <row r="1522" spans="1:7">
      <c r="A1522" s="903" t="s">
        <v>2479</v>
      </c>
      <c r="B1522" s="903" t="s">
        <v>927</v>
      </c>
      <c r="C1522" s="903" t="s">
        <v>1153</v>
      </c>
      <c r="D1522" s="903" t="s">
        <v>1492</v>
      </c>
      <c r="E1522" s="1419" t="s">
        <v>100</v>
      </c>
      <c r="F1522" s="1420"/>
      <c r="G1522" s="902">
        <v>410550507</v>
      </c>
    </row>
    <row r="1523" spans="1:7">
      <c r="A1523" s="903" t="s">
        <v>2479</v>
      </c>
      <c r="B1523" s="903" t="s">
        <v>927</v>
      </c>
      <c r="C1523" s="903" t="s">
        <v>1153</v>
      </c>
      <c r="D1523" s="903" t="s">
        <v>1492</v>
      </c>
      <c r="E1523" s="903" t="s">
        <v>100</v>
      </c>
      <c r="F1523" s="903" t="s">
        <v>138</v>
      </c>
      <c r="G1523" s="902">
        <v>137599510</v>
      </c>
    </row>
    <row r="1524" spans="1:7">
      <c r="A1524" s="903" t="s">
        <v>2479</v>
      </c>
      <c r="B1524" s="903" t="s">
        <v>927</v>
      </c>
      <c r="C1524" s="903" t="s">
        <v>1153</v>
      </c>
      <c r="D1524" s="903" t="s">
        <v>1492</v>
      </c>
      <c r="E1524" s="903" t="s">
        <v>100</v>
      </c>
      <c r="F1524" s="903" t="s">
        <v>102</v>
      </c>
      <c r="G1524" s="902">
        <v>12733297</v>
      </c>
    </row>
    <row r="1525" spans="1:7">
      <c r="A1525" s="903" t="s">
        <v>2479</v>
      </c>
      <c r="B1525" s="903" t="s">
        <v>927</v>
      </c>
      <c r="C1525" s="903" t="s">
        <v>1153</v>
      </c>
      <c r="D1525" s="903" t="s">
        <v>1492</v>
      </c>
      <c r="E1525" s="903" t="s">
        <v>100</v>
      </c>
      <c r="F1525" s="903" t="s">
        <v>139</v>
      </c>
      <c r="G1525" s="902">
        <v>190418000</v>
      </c>
    </row>
    <row r="1526" spans="1:7">
      <c r="A1526" s="903" t="s">
        <v>2479</v>
      </c>
      <c r="B1526" s="903" t="s">
        <v>927</v>
      </c>
      <c r="C1526" s="903" t="s">
        <v>1153</v>
      </c>
      <c r="D1526" s="903" t="s">
        <v>1492</v>
      </c>
      <c r="E1526" s="903" t="s">
        <v>100</v>
      </c>
      <c r="F1526" s="903" t="s">
        <v>131</v>
      </c>
      <c r="G1526" s="902">
        <v>4272000</v>
      </c>
    </row>
    <row r="1527" spans="1:7">
      <c r="A1527" s="903" t="s">
        <v>2479</v>
      </c>
      <c r="B1527" s="903" t="s">
        <v>927</v>
      </c>
      <c r="C1527" s="903" t="s">
        <v>1153</v>
      </c>
      <c r="D1527" s="903" t="s">
        <v>1492</v>
      </c>
      <c r="E1527" s="903" t="s">
        <v>100</v>
      </c>
      <c r="F1527" s="903" t="s">
        <v>218</v>
      </c>
      <c r="G1527" s="902">
        <v>61077700</v>
      </c>
    </row>
    <row r="1528" spans="1:7">
      <c r="A1528" s="903" t="s">
        <v>2479</v>
      </c>
      <c r="B1528" s="903" t="s">
        <v>927</v>
      </c>
      <c r="C1528" s="903" t="s">
        <v>1153</v>
      </c>
      <c r="D1528" s="903" t="s">
        <v>1492</v>
      </c>
      <c r="E1528" s="903" t="s">
        <v>100</v>
      </c>
      <c r="F1528" s="903" t="s">
        <v>140</v>
      </c>
      <c r="G1528" s="902">
        <v>4450000</v>
      </c>
    </row>
    <row r="1529" spans="1:7">
      <c r="A1529" s="903" t="s">
        <v>2479</v>
      </c>
      <c r="B1529" s="903" t="s">
        <v>927</v>
      </c>
      <c r="C1529" s="903" t="s">
        <v>1153</v>
      </c>
      <c r="D1529" s="903" t="s">
        <v>1492</v>
      </c>
      <c r="E1529" s="1419" t="s">
        <v>103</v>
      </c>
      <c r="F1529" s="1420"/>
      <c r="G1529" s="902">
        <v>211448500</v>
      </c>
    </row>
    <row r="1530" spans="1:7">
      <c r="A1530" s="903" t="s">
        <v>2479</v>
      </c>
      <c r="B1530" s="903" t="s">
        <v>927</v>
      </c>
      <c r="C1530" s="903" t="s">
        <v>1153</v>
      </c>
      <c r="D1530" s="903" t="s">
        <v>1492</v>
      </c>
      <c r="E1530" s="903" t="s">
        <v>103</v>
      </c>
      <c r="F1530" s="903" t="s">
        <v>104</v>
      </c>
      <c r="G1530" s="902">
        <v>78270500</v>
      </c>
    </row>
    <row r="1531" spans="1:7">
      <c r="A1531" s="903" t="s">
        <v>2479</v>
      </c>
      <c r="B1531" s="903" t="s">
        <v>927</v>
      </c>
      <c r="C1531" s="903" t="s">
        <v>1153</v>
      </c>
      <c r="D1531" s="903" t="s">
        <v>1492</v>
      </c>
      <c r="E1531" s="903" t="s">
        <v>103</v>
      </c>
      <c r="F1531" s="903" t="s">
        <v>132</v>
      </c>
      <c r="G1531" s="902">
        <v>116678000</v>
      </c>
    </row>
    <row r="1532" spans="1:7">
      <c r="A1532" s="903" t="s">
        <v>2479</v>
      </c>
      <c r="B1532" s="903" t="s">
        <v>927</v>
      </c>
      <c r="C1532" s="903" t="s">
        <v>1153</v>
      </c>
      <c r="D1532" s="903" t="s">
        <v>1492</v>
      </c>
      <c r="E1532" s="903" t="s">
        <v>103</v>
      </c>
      <c r="F1532" s="903" t="s">
        <v>106</v>
      </c>
      <c r="G1532" s="902">
        <v>16500000</v>
      </c>
    </row>
    <row r="1533" spans="1:7">
      <c r="A1533" s="903" t="s">
        <v>2479</v>
      </c>
      <c r="B1533" s="903" t="s">
        <v>927</v>
      </c>
      <c r="C1533" s="903" t="s">
        <v>1153</v>
      </c>
      <c r="D1533" s="903" t="s">
        <v>1492</v>
      </c>
      <c r="E1533" s="1419" t="s">
        <v>108</v>
      </c>
      <c r="F1533" s="1420"/>
      <c r="G1533" s="902">
        <v>242626787</v>
      </c>
    </row>
    <row r="1534" spans="1:7">
      <c r="A1534" s="903" t="s">
        <v>2479</v>
      </c>
      <c r="B1534" s="903" t="s">
        <v>927</v>
      </c>
      <c r="C1534" s="903" t="s">
        <v>1153</v>
      </c>
      <c r="D1534" s="903" t="s">
        <v>1492</v>
      </c>
      <c r="E1534" s="903" t="s">
        <v>108</v>
      </c>
      <c r="F1534" s="903" t="s">
        <v>110</v>
      </c>
      <c r="G1534" s="902">
        <v>11754593</v>
      </c>
    </row>
    <row r="1535" spans="1:7">
      <c r="A1535" s="903" t="s">
        <v>2479</v>
      </c>
      <c r="B1535" s="903" t="s">
        <v>927</v>
      </c>
      <c r="C1535" s="903" t="s">
        <v>1153</v>
      </c>
      <c r="D1535" s="903" t="s">
        <v>1492</v>
      </c>
      <c r="E1535" s="903" t="s">
        <v>108</v>
      </c>
      <c r="F1535" s="903" t="s">
        <v>111</v>
      </c>
      <c r="G1535" s="902">
        <v>39964073</v>
      </c>
    </row>
    <row r="1536" spans="1:7">
      <c r="A1536" s="903" t="s">
        <v>2479</v>
      </c>
      <c r="B1536" s="903" t="s">
        <v>927</v>
      </c>
      <c r="C1536" s="903" t="s">
        <v>1153</v>
      </c>
      <c r="D1536" s="903" t="s">
        <v>1492</v>
      </c>
      <c r="E1536" s="903" t="s">
        <v>108</v>
      </c>
      <c r="F1536" s="903" t="s">
        <v>862</v>
      </c>
      <c r="G1536" s="902">
        <v>36761121</v>
      </c>
    </row>
    <row r="1537" spans="1:7">
      <c r="A1537" s="903" t="s">
        <v>2479</v>
      </c>
      <c r="B1537" s="903" t="s">
        <v>927</v>
      </c>
      <c r="C1537" s="903" t="s">
        <v>1153</v>
      </c>
      <c r="D1537" s="903" t="s">
        <v>1492</v>
      </c>
      <c r="E1537" s="903" t="s">
        <v>108</v>
      </c>
      <c r="F1537" s="903" t="s">
        <v>283</v>
      </c>
      <c r="G1537" s="902">
        <v>133686000</v>
      </c>
    </row>
    <row r="1538" spans="1:7">
      <c r="A1538" s="903" t="s">
        <v>2479</v>
      </c>
      <c r="B1538" s="903" t="s">
        <v>927</v>
      </c>
      <c r="C1538" s="903" t="s">
        <v>1153</v>
      </c>
      <c r="D1538" s="903" t="s">
        <v>1492</v>
      </c>
      <c r="E1538" s="903" t="s">
        <v>108</v>
      </c>
      <c r="F1538" s="903" t="s">
        <v>868</v>
      </c>
      <c r="G1538" s="902">
        <v>10435000</v>
      </c>
    </row>
    <row r="1539" spans="1:7">
      <c r="A1539" s="903" t="s">
        <v>2479</v>
      </c>
      <c r="B1539" s="903" t="s">
        <v>927</v>
      </c>
      <c r="C1539" s="903" t="s">
        <v>1153</v>
      </c>
      <c r="D1539" s="903" t="s">
        <v>1492</v>
      </c>
      <c r="E1539" s="903" t="s">
        <v>108</v>
      </c>
      <c r="F1539" s="903" t="s">
        <v>141</v>
      </c>
      <c r="G1539" s="902">
        <v>2750000</v>
      </c>
    </row>
    <row r="1540" spans="1:7">
      <c r="A1540" s="903" t="s">
        <v>2479</v>
      </c>
      <c r="B1540" s="903" t="s">
        <v>927</v>
      </c>
      <c r="C1540" s="903" t="s">
        <v>1153</v>
      </c>
      <c r="D1540" s="903" t="s">
        <v>1492</v>
      </c>
      <c r="E1540" s="903" t="s">
        <v>108</v>
      </c>
      <c r="F1540" s="903" t="s">
        <v>142</v>
      </c>
      <c r="G1540" s="902">
        <v>7276000</v>
      </c>
    </row>
    <row r="1541" spans="1:7">
      <c r="A1541" s="903" t="s">
        <v>2479</v>
      </c>
      <c r="B1541" s="903" t="s">
        <v>927</v>
      </c>
      <c r="C1541" s="903" t="s">
        <v>1153</v>
      </c>
      <c r="D1541" s="903" t="s">
        <v>1492</v>
      </c>
      <c r="E1541" s="1419" t="s">
        <v>143</v>
      </c>
      <c r="F1541" s="1420"/>
      <c r="G1541" s="902">
        <v>489661000</v>
      </c>
    </row>
    <row r="1542" spans="1:7">
      <c r="A1542" s="903" t="s">
        <v>2479</v>
      </c>
      <c r="B1542" s="903" t="s">
        <v>927</v>
      </c>
      <c r="C1542" s="903" t="s">
        <v>1153</v>
      </c>
      <c r="D1542" s="903" t="s">
        <v>1492</v>
      </c>
      <c r="E1542" s="903" t="s">
        <v>143</v>
      </c>
      <c r="F1542" s="903" t="s">
        <v>145</v>
      </c>
      <c r="G1542" s="902">
        <v>58917000</v>
      </c>
    </row>
    <row r="1543" spans="1:7">
      <c r="A1543" s="903" t="s">
        <v>2479</v>
      </c>
      <c r="B1543" s="903" t="s">
        <v>927</v>
      </c>
      <c r="C1543" s="903" t="s">
        <v>1153</v>
      </c>
      <c r="D1543" s="903" t="s">
        <v>1492</v>
      </c>
      <c r="E1543" s="903" t="s">
        <v>143</v>
      </c>
      <c r="F1543" s="903" t="s">
        <v>482</v>
      </c>
      <c r="G1543" s="902">
        <v>48400000</v>
      </c>
    </row>
    <row r="1544" spans="1:7">
      <c r="A1544" s="903" t="s">
        <v>2479</v>
      </c>
      <c r="B1544" s="903" t="s">
        <v>927</v>
      </c>
      <c r="C1544" s="903" t="s">
        <v>1153</v>
      </c>
      <c r="D1544" s="903" t="s">
        <v>1492</v>
      </c>
      <c r="E1544" s="903" t="s">
        <v>143</v>
      </c>
      <c r="F1544" s="903" t="s">
        <v>847</v>
      </c>
      <c r="G1544" s="902">
        <v>12410000</v>
      </c>
    </row>
    <row r="1545" spans="1:7">
      <c r="A1545" s="903" t="s">
        <v>2479</v>
      </c>
      <c r="B1545" s="903" t="s">
        <v>927</v>
      </c>
      <c r="C1545" s="903" t="s">
        <v>1153</v>
      </c>
      <c r="D1545" s="903" t="s">
        <v>1492</v>
      </c>
      <c r="E1545" s="903" t="s">
        <v>143</v>
      </c>
      <c r="F1545" s="903" t="s">
        <v>484</v>
      </c>
      <c r="G1545" s="902">
        <v>5700000</v>
      </c>
    </row>
    <row r="1546" spans="1:7">
      <c r="A1546" s="903" t="s">
        <v>2479</v>
      </c>
      <c r="B1546" s="903" t="s">
        <v>927</v>
      </c>
      <c r="C1546" s="903" t="s">
        <v>1153</v>
      </c>
      <c r="D1546" s="903" t="s">
        <v>1492</v>
      </c>
      <c r="E1546" s="903" t="s">
        <v>143</v>
      </c>
      <c r="F1546" s="903" t="s">
        <v>485</v>
      </c>
      <c r="G1546" s="902">
        <v>69600000</v>
      </c>
    </row>
    <row r="1547" spans="1:7">
      <c r="A1547" s="903" t="s">
        <v>2479</v>
      </c>
      <c r="B1547" s="903" t="s">
        <v>927</v>
      </c>
      <c r="C1547" s="903" t="s">
        <v>1153</v>
      </c>
      <c r="D1547" s="903" t="s">
        <v>1492</v>
      </c>
      <c r="E1547" s="903" t="s">
        <v>143</v>
      </c>
      <c r="F1547" s="903" t="s">
        <v>387</v>
      </c>
      <c r="G1547" s="902">
        <v>1900000</v>
      </c>
    </row>
    <row r="1548" spans="1:7">
      <c r="A1548" s="903" t="s">
        <v>2479</v>
      </c>
      <c r="B1548" s="903" t="s">
        <v>927</v>
      </c>
      <c r="C1548" s="903" t="s">
        <v>1153</v>
      </c>
      <c r="D1548" s="903" t="s">
        <v>1492</v>
      </c>
      <c r="E1548" s="903" t="s">
        <v>143</v>
      </c>
      <c r="F1548" s="903" t="s">
        <v>487</v>
      </c>
      <c r="G1548" s="902">
        <v>82600000</v>
      </c>
    </row>
    <row r="1549" spans="1:7">
      <c r="A1549" s="903" t="s">
        <v>2479</v>
      </c>
      <c r="B1549" s="903" t="s">
        <v>927</v>
      </c>
      <c r="C1549" s="903" t="s">
        <v>1153</v>
      </c>
      <c r="D1549" s="903" t="s">
        <v>1492</v>
      </c>
      <c r="E1549" s="903" t="s">
        <v>143</v>
      </c>
      <c r="F1549" s="903" t="s">
        <v>489</v>
      </c>
      <c r="G1549" s="902">
        <v>210134000</v>
      </c>
    </row>
    <row r="1550" spans="1:7">
      <c r="A1550" s="903" t="s">
        <v>2479</v>
      </c>
      <c r="B1550" s="903" t="s">
        <v>927</v>
      </c>
      <c r="C1550" s="903" t="s">
        <v>1153</v>
      </c>
      <c r="D1550" s="903" t="s">
        <v>1492</v>
      </c>
      <c r="E1550" s="1419" t="s">
        <v>113</v>
      </c>
      <c r="F1550" s="1420"/>
      <c r="G1550" s="902">
        <v>488873000</v>
      </c>
    </row>
    <row r="1551" spans="1:7">
      <c r="A1551" s="903" t="s">
        <v>2479</v>
      </c>
      <c r="B1551" s="903" t="s">
        <v>927</v>
      </c>
      <c r="C1551" s="903" t="s">
        <v>1153</v>
      </c>
      <c r="D1551" s="903" t="s">
        <v>1492</v>
      </c>
      <c r="E1551" s="903" t="s">
        <v>113</v>
      </c>
      <c r="F1551" s="903" t="s">
        <v>381</v>
      </c>
      <c r="G1551" s="902">
        <v>43423000</v>
      </c>
    </row>
    <row r="1552" spans="1:7">
      <c r="A1552" s="903" t="s">
        <v>2479</v>
      </c>
      <c r="B1552" s="903" t="s">
        <v>927</v>
      </c>
      <c r="C1552" s="903" t="s">
        <v>1153</v>
      </c>
      <c r="D1552" s="903" t="s">
        <v>1492</v>
      </c>
      <c r="E1552" s="903" t="s">
        <v>113</v>
      </c>
      <c r="F1552" s="903" t="s">
        <v>490</v>
      </c>
      <c r="G1552" s="902">
        <v>286700000</v>
      </c>
    </row>
    <row r="1553" spans="1:7">
      <c r="A1553" s="903" t="s">
        <v>2479</v>
      </c>
      <c r="B1553" s="903" t="s">
        <v>927</v>
      </c>
      <c r="C1553" s="903" t="s">
        <v>1153</v>
      </c>
      <c r="D1553" s="903" t="s">
        <v>1492</v>
      </c>
      <c r="E1553" s="903" t="s">
        <v>113</v>
      </c>
      <c r="F1553" s="903" t="s">
        <v>115</v>
      </c>
      <c r="G1553" s="902">
        <v>137150000</v>
      </c>
    </row>
    <row r="1554" spans="1:7">
      <c r="A1554" s="903" t="s">
        <v>2479</v>
      </c>
      <c r="B1554" s="903" t="s">
        <v>927</v>
      </c>
      <c r="C1554" s="903" t="s">
        <v>1153</v>
      </c>
      <c r="D1554" s="903" t="s">
        <v>1492</v>
      </c>
      <c r="E1554" s="903" t="s">
        <v>113</v>
      </c>
      <c r="F1554" s="903" t="s">
        <v>117</v>
      </c>
      <c r="G1554" s="902">
        <v>21600000</v>
      </c>
    </row>
    <row r="1555" spans="1:7">
      <c r="A1555" s="903" t="s">
        <v>2479</v>
      </c>
      <c r="B1555" s="903" t="s">
        <v>927</v>
      </c>
      <c r="C1555" s="903" t="s">
        <v>1153</v>
      </c>
      <c r="D1555" s="903" t="s">
        <v>1492</v>
      </c>
      <c r="E1555" s="1419" t="s">
        <v>492</v>
      </c>
      <c r="F1555" s="1420"/>
      <c r="G1555" s="902">
        <v>327411865</v>
      </c>
    </row>
    <row r="1556" spans="1:7">
      <c r="A1556" s="903" t="s">
        <v>2479</v>
      </c>
      <c r="B1556" s="903" t="s">
        <v>927</v>
      </c>
      <c r="C1556" s="903" t="s">
        <v>1153</v>
      </c>
      <c r="D1556" s="903" t="s">
        <v>1492</v>
      </c>
      <c r="E1556" s="903" t="s">
        <v>492</v>
      </c>
      <c r="F1556" s="903" t="s">
        <v>494</v>
      </c>
      <c r="G1556" s="902">
        <v>66700000</v>
      </c>
    </row>
    <row r="1557" spans="1:7">
      <c r="A1557" s="903" t="s">
        <v>2479</v>
      </c>
      <c r="B1557" s="903" t="s">
        <v>927</v>
      </c>
      <c r="C1557" s="903" t="s">
        <v>1153</v>
      </c>
      <c r="D1557" s="903" t="s">
        <v>1492</v>
      </c>
      <c r="E1557" s="903" t="s">
        <v>492</v>
      </c>
      <c r="F1557" s="903" t="s">
        <v>186</v>
      </c>
      <c r="G1557" s="902">
        <v>198561865</v>
      </c>
    </row>
    <row r="1558" spans="1:7">
      <c r="A1558" s="903" t="s">
        <v>2479</v>
      </c>
      <c r="B1558" s="903" t="s">
        <v>927</v>
      </c>
      <c r="C1558" s="903" t="s">
        <v>1153</v>
      </c>
      <c r="D1558" s="903" t="s">
        <v>1492</v>
      </c>
      <c r="E1558" s="903" t="s">
        <v>492</v>
      </c>
      <c r="F1558" s="903" t="s">
        <v>496</v>
      </c>
      <c r="G1558" s="902">
        <v>62150000</v>
      </c>
    </row>
    <row r="1559" spans="1:7">
      <c r="A1559" s="903" t="s">
        <v>2479</v>
      </c>
      <c r="B1559" s="903" t="s">
        <v>927</v>
      </c>
      <c r="C1559" s="903" t="s">
        <v>1153</v>
      </c>
      <c r="D1559" s="903" t="s">
        <v>1492</v>
      </c>
      <c r="E1559" s="1419" t="s">
        <v>498</v>
      </c>
      <c r="F1559" s="1420"/>
      <c r="G1559" s="902">
        <v>210678385</v>
      </c>
    </row>
    <row r="1560" spans="1:7">
      <c r="A1560" s="903" t="s">
        <v>2479</v>
      </c>
      <c r="B1560" s="903" t="s">
        <v>927</v>
      </c>
      <c r="C1560" s="903" t="s">
        <v>1153</v>
      </c>
      <c r="D1560" s="903" t="s">
        <v>1492</v>
      </c>
      <c r="E1560" s="903" t="s">
        <v>498</v>
      </c>
      <c r="F1560" s="903" t="s">
        <v>758</v>
      </c>
      <c r="G1560" s="902">
        <v>18986000</v>
      </c>
    </row>
    <row r="1561" spans="1:7">
      <c r="A1561" s="903" t="s">
        <v>2479</v>
      </c>
      <c r="B1561" s="903" t="s">
        <v>927</v>
      </c>
      <c r="C1561" s="903" t="s">
        <v>1153</v>
      </c>
      <c r="D1561" s="903" t="s">
        <v>1492</v>
      </c>
      <c r="E1561" s="903" t="s">
        <v>498</v>
      </c>
      <c r="F1561" s="903" t="s">
        <v>178</v>
      </c>
      <c r="G1561" s="902">
        <v>22420000</v>
      </c>
    </row>
    <row r="1562" spans="1:7">
      <c r="A1562" s="903" t="s">
        <v>2479</v>
      </c>
      <c r="B1562" s="903" t="s">
        <v>927</v>
      </c>
      <c r="C1562" s="903" t="s">
        <v>1153</v>
      </c>
      <c r="D1562" s="903" t="s">
        <v>1492</v>
      </c>
      <c r="E1562" s="903" t="s">
        <v>498</v>
      </c>
      <c r="F1562" s="903" t="s">
        <v>284</v>
      </c>
      <c r="G1562" s="902">
        <v>69649739</v>
      </c>
    </row>
    <row r="1563" spans="1:7">
      <c r="A1563" s="903" t="s">
        <v>2479</v>
      </c>
      <c r="B1563" s="903" t="s">
        <v>927</v>
      </c>
      <c r="C1563" s="903" t="s">
        <v>1153</v>
      </c>
      <c r="D1563" s="903" t="s">
        <v>1492</v>
      </c>
      <c r="E1563" s="903" t="s">
        <v>498</v>
      </c>
      <c r="F1563" s="903" t="s">
        <v>3</v>
      </c>
      <c r="G1563" s="902">
        <v>46590646</v>
      </c>
    </row>
    <row r="1564" spans="1:7">
      <c r="A1564" s="903" t="s">
        <v>2479</v>
      </c>
      <c r="B1564" s="903" t="s">
        <v>927</v>
      </c>
      <c r="C1564" s="903" t="s">
        <v>1153</v>
      </c>
      <c r="D1564" s="903" t="s">
        <v>1492</v>
      </c>
      <c r="E1564" s="903" t="s">
        <v>498</v>
      </c>
      <c r="F1564" s="903" t="s">
        <v>370</v>
      </c>
      <c r="G1564" s="902">
        <v>32400000</v>
      </c>
    </row>
    <row r="1565" spans="1:7">
      <c r="A1565" s="903" t="s">
        <v>2479</v>
      </c>
      <c r="B1565" s="903" t="s">
        <v>927</v>
      </c>
      <c r="C1565" s="903" t="s">
        <v>1153</v>
      </c>
      <c r="D1565" s="903" t="s">
        <v>1492</v>
      </c>
      <c r="E1565" s="903" t="s">
        <v>498</v>
      </c>
      <c r="F1565" s="903" t="s">
        <v>500</v>
      </c>
      <c r="G1565" s="902">
        <v>16475000</v>
      </c>
    </row>
    <row r="1566" spans="1:7">
      <c r="A1566" s="903" t="s">
        <v>2479</v>
      </c>
      <c r="B1566" s="903" t="s">
        <v>927</v>
      </c>
      <c r="C1566" s="903" t="s">
        <v>1153</v>
      </c>
      <c r="D1566" s="903" t="s">
        <v>1492</v>
      </c>
      <c r="E1566" s="903" t="s">
        <v>498</v>
      </c>
      <c r="F1566" s="903" t="s">
        <v>4</v>
      </c>
      <c r="G1566" s="902">
        <v>4157000</v>
      </c>
    </row>
    <row r="1567" spans="1:7">
      <c r="A1567" s="903" t="s">
        <v>2479</v>
      </c>
      <c r="B1567" s="903" t="s">
        <v>927</v>
      </c>
      <c r="C1567" s="903" t="s">
        <v>1153</v>
      </c>
      <c r="D1567" s="903" t="s">
        <v>1492</v>
      </c>
      <c r="E1567" s="1419" t="s">
        <v>1429</v>
      </c>
      <c r="F1567" s="1420"/>
      <c r="G1567" s="902">
        <v>1410497500</v>
      </c>
    </row>
    <row r="1568" spans="1:7">
      <c r="A1568" s="903" t="s">
        <v>2479</v>
      </c>
      <c r="B1568" s="903" t="s">
        <v>927</v>
      </c>
      <c r="C1568" s="903" t="s">
        <v>1153</v>
      </c>
      <c r="D1568" s="903" t="s">
        <v>1492</v>
      </c>
      <c r="E1568" s="903" t="s">
        <v>1429</v>
      </c>
      <c r="F1568" s="903" t="s">
        <v>1483</v>
      </c>
      <c r="G1568" s="902">
        <v>107300000</v>
      </c>
    </row>
    <row r="1569" spans="1:7">
      <c r="A1569" s="903" t="s">
        <v>2479</v>
      </c>
      <c r="B1569" s="903" t="s">
        <v>927</v>
      </c>
      <c r="C1569" s="903" t="s">
        <v>1153</v>
      </c>
      <c r="D1569" s="903" t="s">
        <v>1492</v>
      </c>
      <c r="E1569" s="903" t="s">
        <v>1429</v>
      </c>
      <c r="F1569" s="903" t="s">
        <v>1451</v>
      </c>
      <c r="G1569" s="902">
        <v>23963500</v>
      </c>
    </row>
    <row r="1570" spans="1:7">
      <c r="A1570" s="903" t="s">
        <v>2479</v>
      </c>
      <c r="B1570" s="903" t="s">
        <v>927</v>
      </c>
      <c r="C1570" s="903" t="s">
        <v>1153</v>
      </c>
      <c r="D1570" s="903" t="s">
        <v>1492</v>
      </c>
      <c r="E1570" s="903" t="s">
        <v>1429</v>
      </c>
      <c r="F1570" s="903" t="s">
        <v>1431</v>
      </c>
      <c r="G1570" s="902">
        <v>258450000</v>
      </c>
    </row>
    <row r="1571" spans="1:7">
      <c r="A1571" s="903" t="s">
        <v>2479</v>
      </c>
      <c r="B1571" s="903" t="s">
        <v>927</v>
      </c>
      <c r="C1571" s="903" t="s">
        <v>1153</v>
      </c>
      <c r="D1571" s="903" t="s">
        <v>1492</v>
      </c>
      <c r="E1571" s="903" t="s">
        <v>1429</v>
      </c>
      <c r="F1571" s="903" t="s">
        <v>1457</v>
      </c>
      <c r="G1571" s="902">
        <v>1020784000</v>
      </c>
    </row>
    <row r="1572" spans="1:7">
      <c r="A1572" s="903" t="s">
        <v>2479</v>
      </c>
      <c r="B1572" s="903" t="s">
        <v>927</v>
      </c>
      <c r="C1572" s="903" t="s">
        <v>1153</v>
      </c>
      <c r="D1572" s="903" t="s">
        <v>1492</v>
      </c>
      <c r="E1572" s="1419" t="s">
        <v>118</v>
      </c>
      <c r="F1572" s="1420"/>
      <c r="G1572" s="902">
        <v>3947022900</v>
      </c>
    </row>
    <row r="1573" spans="1:7">
      <c r="A1573" s="903" t="s">
        <v>2479</v>
      </c>
      <c r="B1573" s="903" t="s">
        <v>927</v>
      </c>
      <c r="C1573" s="903" t="s">
        <v>1153</v>
      </c>
      <c r="D1573" s="903" t="s">
        <v>1492</v>
      </c>
      <c r="E1573" s="903" t="s">
        <v>118</v>
      </c>
      <c r="F1573" s="903" t="s">
        <v>523</v>
      </c>
      <c r="G1573" s="902">
        <v>561153200</v>
      </c>
    </row>
    <row r="1574" spans="1:7">
      <c r="A1574" s="903" t="s">
        <v>2479</v>
      </c>
      <c r="B1574" s="903" t="s">
        <v>927</v>
      </c>
      <c r="C1574" s="903" t="s">
        <v>1153</v>
      </c>
      <c r="D1574" s="903" t="s">
        <v>1492</v>
      </c>
      <c r="E1574" s="903" t="s">
        <v>118</v>
      </c>
      <c r="F1574" s="903" t="s">
        <v>5</v>
      </c>
      <c r="G1574" s="902">
        <v>13000000</v>
      </c>
    </row>
    <row r="1575" spans="1:7">
      <c r="A1575" s="903" t="s">
        <v>2479</v>
      </c>
      <c r="B1575" s="903" t="s">
        <v>927</v>
      </c>
      <c r="C1575" s="903" t="s">
        <v>1153</v>
      </c>
      <c r="D1575" s="903" t="s">
        <v>1492</v>
      </c>
      <c r="E1575" s="903" t="s">
        <v>118</v>
      </c>
      <c r="F1575" s="903" t="s">
        <v>11</v>
      </c>
      <c r="G1575" s="902">
        <v>645203700</v>
      </c>
    </row>
    <row r="1576" spans="1:7">
      <c r="A1576" s="903" t="s">
        <v>2479</v>
      </c>
      <c r="B1576" s="903" t="s">
        <v>927</v>
      </c>
      <c r="C1576" s="903" t="s">
        <v>1153</v>
      </c>
      <c r="D1576" s="903" t="s">
        <v>1492</v>
      </c>
      <c r="E1576" s="903" t="s">
        <v>118</v>
      </c>
      <c r="F1576" s="903" t="s">
        <v>120</v>
      </c>
      <c r="G1576" s="902">
        <v>2727666000</v>
      </c>
    </row>
    <row r="1577" spans="1:7">
      <c r="A1577" s="903" t="s">
        <v>2479</v>
      </c>
      <c r="B1577" s="903" t="s">
        <v>927</v>
      </c>
      <c r="C1577" s="903" t="s">
        <v>1153</v>
      </c>
      <c r="D1577" s="903" t="s">
        <v>1492</v>
      </c>
      <c r="E1577" s="1419" t="s">
        <v>1434</v>
      </c>
      <c r="F1577" s="1420"/>
      <c r="G1577" s="902">
        <v>8800000</v>
      </c>
    </row>
    <row r="1578" spans="1:7">
      <c r="A1578" s="903" t="s">
        <v>2479</v>
      </c>
      <c r="B1578" s="903" t="s">
        <v>927</v>
      </c>
      <c r="C1578" s="903" t="s">
        <v>1153</v>
      </c>
      <c r="D1578" s="903" t="s">
        <v>1492</v>
      </c>
      <c r="E1578" s="903" t="s">
        <v>1434</v>
      </c>
      <c r="F1578" s="903" t="s">
        <v>1436</v>
      </c>
      <c r="G1578" s="902">
        <v>8800000</v>
      </c>
    </row>
    <row r="1579" spans="1:7">
      <c r="A1579" s="903" t="s">
        <v>2479</v>
      </c>
      <c r="B1579" s="903" t="s">
        <v>927</v>
      </c>
      <c r="C1579" s="903" t="s">
        <v>1153</v>
      </c>
      <c r="D1579" s="903" t="s">
        <v>1492</v>
      </c>
      <c r="E1579" s="1419" t="s">
        <v>122</v>
      </c>
      <c r="F1579" s="1420"/>
      <c r="G1579" s="902">
        <v>247311100</v>
      </c>
    </row>
    <row r="1580" spans="1:7">
      <c r="A1580" s="903" t="s">
        <v>2479</v>
      </c>
      <c r="B1580" s="903" t="s">
        <v>927</v>
      </c>
      <c r="C1580" s="903" t="s">
        <v>1153</v>
      </c>
      <c r="D1580" s="903" t="s">
        <v>1492</v>
      </c>
      <c r="E1580" s="903" t="s">
        <v>122</v>
      </c>
      <c r="F1580" s="903" t="s">
        <v>6</v>
      </c>
      <c r="G1580" s="902">
        <v>37548000</v>
      </c>
    </row>
    <row r="1581" spans="1:7">
      <c r="A1581" s="903" t="s">
        <v>2479</v>
      </c>
      <c r="B1581" s="903" t="s">
        <v>927</v>
      </c>
      <c r="C1581" s="903" t="s">
        <v>1153</v>
      </c>
      <c r="D1581" s="903" t="s">
        <v>1492</v>
      </c>
      <c r="E1581" s="903" t="s">
        <v>122</v>
      </c>
      <c r="F1581" s="903" t="s">
        <v>12</v>
      </c>
      <c r="G1581" s="902">
        <v>1484100</v>
      </c>
    </row>
    <row r="1582" spans="1:7">
      <c r="A1582" s="903" t="s">
        <v>2479</v>
      </c>
      <c r="B1582" s="903" t="s">
        <v>927</v>
      </c>
      <c r="C1582" s="903" t="s">
        <v>1153</v>
      </c>
      <c r="D1582" s="903" t="s">
        <v>1492</v>
      </c>
      <c r="E1582" s="903" t="s">
        <v>122</v>
      </c>
      <c r="F1582" s="903" t="s">
        <v>124</v>
      </c>
      <c r="G1582" s="902">
        <v>178195000</v>
      </c>
    </row>
    <row r="1583" spans="1:7">
      <c r="A1583" s="903" t="s">
        <v>2479</v>
      </c>
      <c r="B1583" s="903" t="s">
        <v>927</v>
      </c>
      <c r="C1583" s="903" t="s">
        <v>1153</v>
      </c>
      <c r="D1583" s="903" t="s">
        <v>1492</v>
      </c>
      <c r="E1583" s="903" t="s">
        <v>122</v>
      </c>
      <c r="F1583" s="903" t="s">
        <v>126</v>
      </c>
      <c r="G1583" s="902">
        <v>30084000</v>
      </c>
    </row>
    <row r="1584" spans="1:7">
      <c r="A1584" s="903" t="s">
        <v>2479</v>
      </c>
      <c r="B1584" s="903" t="s">
        <v>927</v>
      </c>
      <c r="C1584" s="903" t="s">
        <v>1153</v>
      </c>
      <c r="D1584" s="903" t="s">
        <v>1492</v>
      </c>
      <c r="E1584" s="1419" t="s">
        <v>864</v>
      </c>
      <c r="F1584" s="1420"/>
      <c r="G1584" s="902">
        <v>189456000</v>
      </c>
    </row>
    <row r="1585" spans="1:7">
      <c r="A1585" s="903" t="s">
        <v>2479</v>
      </c>
      <c r="B1585" s="903" t="s">
        <v>927</v>
      </c>
      <c r="C1585" s="903" t="s">
        <v>1153</v>
      </c>
      <c r="D1585" s="903" t="s">
        <v>1492</v>
      </c>
      <c r="E1585" s="903" t="s">
        <v>864</v>
      </c>
      <c r="F1585" s="903" t="s">
        <v>866</v>
      </c>
      <c r="G1585" s="902">
        <v>168000000</v>
      </c>
    </row>
    <row r="1586" spans="1:7">
      <c r="A1586" s="903" t="s">
        <v>2479</v>
      </c>
      <c r="B1586" s="903" t="s">
        <v>927</v>
      </c>
      <c r="C1586" s="903" t="s">
        <v>1153</v>
      </c>
      <c r="D1586" s="903" t="s">
        <v>1492</v>
      </c>
      <c r="E1586" s="903" t="s">
        <v>864</v>
      </c>
      <c r="F1586" s="903" t="s">
        <v>865</v>
      </c>
      <c r="G1586" s="902">
        <v>21456000</v>
      </c>
    </row>
    <row r="1587" spans="1:7">
      <c r="A1587" s="903" t="s">
        <v>2479</v>
      </c>
      <c r="B1587" s="903" t="s">
        <v>927</v>
      </c>
      <c r="C1587" s="903" t="s">
        <v>1153</v>
      </c>
      <c r="D1587" s="903" t="s">
        <v>1492</v>
      </c>
      <c r="E1587" s="1419" t="s">
        <v>160</v>
      </c>
      <c r="F1587" s="1420"/>
      <c r="G1587" s="902">
        <v>1759100000</v>
      </c>
    </row>
    <row r="1588" spans="1:7">
      <c r="A1588" s="903" t="s">
        <v>2479</v>
      </c>
      <c r="B1588" s="903" t="s">
        <v>927</v>
      </c>
      <c r="C1588" s="903" t="s">
        <v>1153</v>
      </c>
      <c r="D1588" s="903" t="s">
        <v>1492</v>
      </c>
      <c r="E1588" s="903" t="s">
        <v>160</v>
      </c>
      <c r="F1588" s="903" t="s">
        <v>162</v>
      </c>
      <c r="G1588" s="902">
        <v>1759100000</v>
      </c>
    </row>
    <row r="1589" spans="1:7">
      <c r="A1589" s="903" t="s">
        <v>2479</v>
      </c>
      <c r="B1589" s="903" t="s">
        <v>927</v>
      </c>
      <c r="C1589" s="903" t="s">
        <v>1153</v>
      </c>
      <c r="D1589" s="903" t="s">
        <v>1492</v>
      </c>
      <c r="E1589" s="1419" t="s">
        <v>13</v>
      </c>
      <c r="F1589" s="1420"/>
      <c r="G1589" s="902">
        <v>13634356000</v>
      </c>
    </row>
    <row r="1590" spans="1:7">
      <c r="A1590" s="903" t="s">
        <v>2479</v>
      </c>
      <c r="B1590" s="903" t="s">
        <v>927</v>
      </c>
      <c r="C1590" s="903" t="s">
        <v>1153</v>
      </c>
      <c r="D1590" s="903" t="s">
        <v>1492</v>
      </c>
      <c r="E1590" s="903" t="s">
        <v>13</v>
      </c>
      <c r="F1590" s="903" t="s">
        <v>15</v>
      </c>
      <c r="G1590" s="902">
        <v>13490693000</v>
      </c>
    </row>
    <row r="1591" spans="1:7">
      <c r="A1591" s="903" t="s">
        <v>2479</v>
      </c>
      <c r="B1591" s="903" t="s">
        <v>927</v>
      </c>
      <c r="C1591" s="903" t="s">
        <v>1153</v>
      </c>
      <c r="D1591" s="903" t="s">
        <v>1492</v>
      </c>
      <c r="E1591" s="903" t="s">
        <v>13</v>
      </c>
      <c r="F1591" s="903" t="s">
        <v>1542</v>
      </c>
      <c r="G1591" s="902">
        <v>143663000</v>
      </c>
    </row>
    <row r="1592" spans="1:7">
      <c r="A1592" s="903" t="s">
        <v>2479</v>
      </c>
      <c r="B1592" s="903" t="s">
        <v>927</v>
      </c>
      <c r="C1592" s="903" t="s">
        <v>1153</v>
      </c>
      <c r="D1592" s="903" t="s">
        <v>1492</v>
      </c>
      <c r="E1592" s="1419" t="s">
        <v>16</v>
      </c>
      <c r="F1592" s="1420"/>
      <c r="G1592" s="902">
        <v>861335000</v>
      </c>
    </row>
    <row r="1593" spans="1:7">
      <c r="A1593" s="903" t="s">
        <v>2479</v>
      </c>
      <c r="B1593" s="903" t="s">
        <v>927</v>
      </c>
      <c r="C1593" s="903" t="s">
        <v>1153</v>
      </c>
      <c r="D1593" s="903" t="s">
        <v>1492</v>
      </c>
      <c r="E1593" s="903" t="s">
        <v>16</v>
      </c>
      <c r="F1593" s="903" t="s">
        <v>17</v>
      </c>
      <c r="G1593" s="902">
        <v>146037000</v>
      </c>
    </row>
    <row r="1594" spans="1:7">
      <c r="A1594" s="903" t="s">
        <v>2479</v>
      </c>
      <c r="B1594" s="903" t="s">
        <v>927</v>
      </c>
      <c r="C1594" s="903" t="s">
        <v>1153</v>
      </c>
      <c r="D1594" s="903" t="s">
        <v>1492</v>
      </c>
      <c r="E1594" s="903" t="s">
        <v>16</v>
      </c>
      <c r="F1594" s="903" t="s">
        <v>19</v>
      </c>
      <c r="G1594" s="902">
        <v>671298000</v>
      </c>
    </row>
    <row r="1595" spans="1:7">
      <c r="A1595" s="903" t="s">
        <v>2479</v>
      </c>
      <c r="B1595" s="903" t="s">
        <v>927</v>
      </c>
      <c r="C1595" s="903" t="s">
        <v>1153</v>
      </c>
      <c r="D1595" s="903" t="s">
        <v>1492</v>
      </c>
      <c r="E1595" s="903" t="s">
        <v>16</v>
      </c>
      <c r="F1595" s="903" t="s">
        <v>221</v>
      </c>
      <c r="G1595" s="902">
        <v>44000000</v>
      </c>
    </row>
    <row r="1596" spans="1:7">
      <c r="A1596" s="903" t="s">
        <v>2479</v>
      </c>
      <c r="B1596" s="903" t="s">
        <v>927</v>
      </c>
      <c r="C1596" s="1419" t="s">
        <v>200</v>
      </c>
      <c r="D1596" s="1420"/>
      <c r="E1596" s="1420"/>
      <c r="F1596" s="1420"/>
      <c r="G1596" s="902">
        <v>6960806100</v>
      </c>
    </row>
    <row r="1597" spans="1:7">
      <c r="A1597" s="903" t="s">
        <v>2479</v>
      </c>
      <c r="B1597" s="903" t="s">
        <v>927</v>
      </c>
      <c r="C1597" s="903" t="s">
        <v>200</v>
      </c>
      <c r="D1597" s="1419" t="s">
        <v>1413</v>
      </c>
      <c r="E1597" s="1420"/>
      <c r="F1597" s="1420"/>
      <c r="G1597" s="902">
        <v>6960806100</v>
      </c>
    </row>
    <row r="1598" spans="1:7">
      <c r="A1598" s="903" t="s">
        <v>2479</v>
      </c>
      <c r="B1598" s="903" t="s">
        <v>927</v>
      </c>
      <c r="C1598" s="903" t="s">
        <v>200</v>
      </c>
      <c r="D1598" s="903" t="s">
        <v>1413</v>
      </c>
      <c r="E1598" s="1419" t="s">
        <v>87</v>
      </c>
      <c r="F1598" s="1420"/>
      <c r="G1598" s="902">
        <v>2325887957</v>
      </c>
    </row>
    <row r="1599" spans="1:7">
      <c r="A1599" s="903" t="s">
        <v>2479</v>
      </c>
      <c r="B1599" s="903" t="s">
        <v>927</v>
      </c>
      <c r="C1599" s="903" t="s">
        <v>200</v>
      </c>
      <c r="D1599" s="903" t="s">
        <v>1413</v>
      </c>
      <c r="E1599" s="903" t="s">
        <v>87</v>
      </c>
      <c r="F1599" s="903" t="s">
        <v>88</v>
      </c>
      <c r="G1599" s="902">
        <v>2325887957</v>
      </c>
    </row>
    <row r="1600" spans="1:7">
      <c r="A1600" s="903" t="s">
        <v>2479</v>
      </c>
      <c r="B1600" s="903" t="s">
        <v>927</v>
      </c>
      <c r="C1600" s="903" t="s">
        <v>200</v>
      </c>
      <c r="D1600" s="903" t="s">
        <v>1413</v>
      </c>
      <c r="E1600" s="1419" t="s">
        <v>128</v>
      </c>
      <c r="F1600" s="1420"/>
      <c r="G1600" s="902">
        <v>228145900</v>
      </c>
    </row>
    <row r="1601" spans="1:7">
      <c r="A1601" s="903" t="s">
        <v>2479</v>
      </c>
      <c r="B1601" s="903" t="s">
        <v>927</v>
      </c>
      <c r="C1601" s="903" t="s">
        <v>200</v>
      </c>
      <c r="D1601" s="903" t="s">
        <v>1413</v>
      </c>
      <c r="E1601" s="903" t="s">
        <v>128</v>
      </c>
      <c r="F1601" s="903" t="s">
        <v>519</v>
      </c>
      <c r="G1601" s="902">
        <v>228145900</v>
      </c>
    </row>
    <row r="1602" spans="1:7">
      <c r="A1602" s="903" t="s">
        <v>2479</v>
      </c>
      <c r="B1602" s="903" t="s">
        <v>927</v>
      </c>
      <c r="C1602" s="903" t="s">
        <v>200</v>
      </c>
      <c r="D1602" s="903" t="s">
        <v>1413</v>
      </c>
      <c r="E1602" s="1419" t="s">
        <v>90</v>
      </c>
      <c r="F1602" s="1420"/>
      <c r="G1602" s="902">
        <v>913806266</v>
      </c>
    </row>
    <row r="1603" spans="1:7">
      <c r="A1603" s="903" t="s">
        <v>2479</v>
      </c>
      <c r="B1603" s="903" t="s">
        <v>927</v>
      </c>
      <c r="C1603" s="903" t="s">
        <v>200</v>
      </c>
      <c r="D1603" s="903" t="s">
        <v>1413</v>
      </c>
      <c r="E1603" s="903" t="s">
        <v>90</v>
      </c>
      <c r="F1603" s="903" t="s">
        <v>135</v>
      </c>
      <c r="G1603" s="902">
        <v>145888880</v>
      </c>
    </row>
    <row r="1604" spans="1:7">
      <c r="A1604" s="903" t="s">
        <v>2479</v>
      </c>
      <c r="B1604" s="903" t="s">
        <v>927</v>
      </c>
      <c r="C1604" s="903" t="s">
        <v>200</v>
      </c>
      <c r="D1604" s="903" t="s">
        <v>1413</v>
      </c>
      <c r="E1604" s="903" t="s">
        <v>90</v>
      </c>
      <c r="F1604" s="903" t="s">
        <v>763</v>
      </c>
      <c r="G1604" s="902">
        <v>73771000</v>
      </c>
    </row>
    <row r="1605" spans="1:7">
      <c r="A1605" s="903" t="s">
        <v>2479</v>
      </c>
      <c r="B1605" s="903" t="s">
        <v>927</v>
      </c>
      <c r="C1605" s="903" t="s">
        <v>200</v>
      </c>
      <c r="D1605" s="903" t="s">
        <v>1413</v>
      </c>
      <c r="E1605" s="903" t="s">
        <v>90</v>
      </c>
      <c r="F1605" s="903" t="s">
        <v>92</v>
      </c>
      <c r="G1605" s="902">
        <v>55457800</v>
      </c>
    </row>
    <row r="1606" spans="1:7">
      <c r="A1606" s="903" t="s">
        <v>2479</v>
      </c>
      <c r="B1606" s="903" t="s">
        <v>927</v>
      </c>
      <c r="C1606" s="903" t="s">
        <v>200</v>
      </c>
      <c r="D1606" s="903" t="s">
        <v>1413</v>
      </c>
      <c r="E1606" s="903" t="s">
        <v>90</v>
      </c>
      <c r="F1606" s="903" t="s">
        <v>390</v>
      </c>
      <c r="G1606" s="902">
        <v>30838536</v>
      </c>
    </row>
    <row r="1607" spans="1:7">
      <c r="A1607" s="903" t="s">
        <v>2479</v>
      </c>
      <c r="B1607" s="903" t="s">
        <v>927</v>
      </c>
      <c r="C1607" s="903" t="s">
        <v>200</v>
      </c>
      <c r="D1607" s="903" t="s">
        <v>1413</v>
      </c>
      <c r="E1607" s="903" t="s">
        <v>90</v>
      </c>
      <c r="F1607" s="903" t="s">
        <v>130</v>
      </c>
      <c r="G1607" s="902">
        <v>588885250</v>
      </c>
    </row>
    <row r="1608" spans="1:7">
      <c r="A1608" s="903" t="s">
        <v>2479</v>
      </c>
      <c r="B1608" s="903" t="s">
        <v>927</v>
      </c>
      <c r="C1608" s="903" t="s">
        <v>200</v>
      </c>
      <c r="D1608" s="903" t="s">
        <v>1413</v>
      </c>
      <c r="E1608" s="903" t="s">
        <v>90</v>
      </c>
      <c r="F1608" s="903" t="s">
        <v>137</v>
      </c>
      <c r="G1608" s="902">
        <v>18964800</v>
      </c>
    </row>
    <row r="1609" spans="1:7">
      <c r="A1609" s="903" t="s">
        <v>2479</v>
      </c>
      <c r="B1609" s="903" t="s">
        <v>927</v>
      </c>
      <c r="C1609" s="903" t="s">
        <v>200</v>
      </c>
      <c r="D1609" s="903" t="s">
        <v>1413</v>
      </c>
      <c r="E1609" s="1419" t="s">
        <v>377</v>
      </c>
      <c r="F1609" s="1420"/>
      <c r="G1609" s="902">
        <v>52336000</v>
      </c>
    </row>
    <row r="1610" spans="1:7">
      <c r="A1610" s="903" t="s">
        <v>2479</v>
      </c>
      <c r="B1610" s="903" t="s">
        <v>927</v>
      </c>
      <c r="C1610" s="903" t="s">
        <v>200</v>
      </c>
      <c r="D1610" s="903" t="s">
        <v>1413</v>
      </c>
      <c r="E1610" s="903" t="s">
        <v>377</v>
      </c>
      <c r="F1610" s="903" t="s">
        <v>379</v>
      </c>
      <c r="G1610" s="902">
        <v>46786000</v>
      </c>
    </row>
    <row r="1611" spans="1:7">
      <c r="A1611" s="903" t="s">
        <v>2479</v>
      </c>
      <c r="B1611" s="903" t="s">
        <v>927</v>
      </c>
      <c r="C1611" s="903" t="s">
        <v>200</v>
      </c>
      <c r="D1611" s="903" t="s">
        <v>1413</v>
      </c>
      <c r="E1611" s="903" t="s">
        <v>377</v>
      </c>
      <c r="F1611" s="903" t="s">
        <v>380</v>
      </c>
      <c r="G1611" s="902">
        <v>5550000</v>
      </c>
    </row>
    <row r="1612" spans="1:7">
      <c r="A1612" s="903" t="s">
        <v>2479</v>
      </c>
      <c r="B1612" s="903" t="s">
        <v>927</v>
      </c>
      <c r="C1612" s="903" t="s">
        <v>200</v>
      </c>
      <c r="D1612" s="903" t="s">
        <v>1413</v>
      </c>
      <c r="E1612" s="1419" t="s">
        <v>93</v>
      </c>
      <c r="F1612" s="1420"/>
      <c r="G1612" s="902">
        <v>605130900</v>
      </c>
    </row>
    <row r="1613" spans="1:7">
      <c r="A1613" s="903" t="s">
        <v>2479</v>
      </c>
      <c r="B1613" s="903" t="s">
        <v>927</v>
      </c>
      <c r="C1613" s="903" t="s">
        <v>200</v>
      </c>
      <c r="D1613" s="903" t="s">
        <v>1413</v>
      </c>
      <c r="E1613" s="903" t="s">
        <v>93</v>
      </c>
      <c r="F1613" s="903" t="s">
        <v>391</v>
      </c>
      <c r="G1613" s="902">
        <v>605130900</v>
      </c>
    </row>
    <row r="1614" spans="1:7">
      <c r="A1614" s="903" t="s">
        <v>2479</v>
      </c>
      <c r="B1614" s="903" t="s">
        <v>927</v>
      </c>
      <c r="C1614" s="903" t="s">
        <v>200</v>
      </c>
      <c r="D1614" s="903" t="s">
        <v>1413</v>
      </c>
      <c r="E1614" s="1419" t="s">
        <v>94</v>
      </c>
      <c r="F1614" s="1420"/>
      <c r="G1614" s="902">
        <v>698337993</v>
      </c>
    </row>
    <row r="1615" spans="1:7">
      <c r="A1615" s="903" t="s">
        <v>2479</v>
      </c>
      <c r="B1615" s="903" t="s">
        <v>927</v>
      </c>
      <c r="C1615" s="903" t="s">
        <v>200</v>
      </c>
      <c r="D1615" s="903" t="s">
        <v>1413</v>
      </c>
      <c r="E1615" s="903" t="s">
        <v>94</v>
      </c>
      <c r="F1615" s="903" t="s">
        <v>95</v>
      </c>
      <c r="G1615" s="902">
        <v>552145461</v>
      </c>
    </row>
    <row r="1616" spans="1:7">
      <c r="A1616" s="903" t="s">
        <v>2479</v>
      </c>
      <c r="B1616" s="903" t="s">
        <v>927</v>
      </c>
      <c r="C1616" s="903" t="s">
        <v>200</v>
      </c>
      <c r="D1616" s="903" t="s">
        <v>1413</v>
      </c>
      <c r="E1616" s="903" t="s">
        <v>94</v>
      </c>
      <c r="F1616" s="903" t="s">
        <v>96</v>
      </c>
      <c r="G1616" s="902">
        <v>90618325</v>
      </c>
    </row>
    <row r="1617" spans="1:7">
      <c r="A1617" s="903" t="s">
        <v>2479</v>
      </c>
      <c r="B1617" s="903" t="s">
        <v>927</v>
      </c>
      <c r="C1617" s="903" t="s">
        <v>200</v>
      </c>
      <c r="D1617" s="903" t="s">
        <v>1413</v>
      </c>
      <c r="E1617" s="903" t="s">
        <v>94</v>
      </c>
      <c r="F1617" s="903" t="s">
        <v>97</v>
      </c>
      <c r="G1617" s="902">
        <v>49816974</v>
      </c>
    </row>
    <row r="1618" spans="1:7">
      <c r="A1618" s="903" t="s">
        <v>2479</v>
      </c>
      <c r="B1618" s="903" t="s">
        <v>927</v>
      </c>
      <c r="C1618" s="903" t="s">
        <v>200</v>
      </c>
      <c r="D1618" s="903" t="s">
        <v>1413</v>
      </c>
      <c r="E1618" s="903" t="s">
        <v>94</v>
      </c>
      <c r="F1618" s="903" t="s">
        <v>0</v>
      </c>
      <c r="G1618" s="902">
        <v>5757233</v>
      </c>
    </row>
    <row r="1619" spans="1:7">
      <c r="A1619" s="903" t="s">
        <v>2479</v>
      </c>
      <c r="B1619" s="903" t="s">
        <v>927</v>
      </c>
      <c r="C1619" s="903" t="s">
        <v>200</v>
      </c>
      <c r="D1619" s="903" t="s">
        <v>1413</v>
      </c>
      <c r="E1619" s="1419" t="s">
        <v>98</v>
      </c>
      <c r="F1619" s="1420"/>
      <c r="G1619" s="902">
        <v>137560000</v>
      </c>
    </row>
    <row r="1620" spans="1:7">
      <c r="A1620" s="903" t="s">
        <v>2479</v>
      </c>
      <c r="B1620" s="903" t="s">
        <v>927</v>
      </c>
      <c r="C1620" s="903" t="s">
        <v>200</v>
      </c>
      <c r="D1620" s="903" t="s">
        <v>1413</v>
      </c>
      <c r="E1620" s="903" t="s">
        <v>98</v>
      </c>
      <c r="F1620" s="903" t="s">
        <v>757</v>
      </c>
      <c r="G1620" s="902">
        <v>137560000</v>
      </c>
    </row>
    <row r="1621" spans="1:7">
      <c r="A1621" s="903" t="s">
        <v>2479</v>
      </c>
      <c r="B1621" s="903" t="s">
        <v>927</v>
      </c>
      <c r="C1621" s="903" t="s">
        <v>200</v>
      </c>
      <c r="D1621" s="903" t="s">
        <v>1413</v>
      </c>
      <c r="E1621" s="1419" t="s">
        <v>100</v>
      </c>
      <c r="F1621" s="1420"/>
      <c r="G1621" s="902">
        <v>55048178</v>
      </c>
    </row>
    <row r="1622" spans="1:7">
      <c r="A1622" s="903" t="s">
        <v>2479</v>
      </c>
      <c r="B1622" s="903" t="s">
        <v>927</v>
      </c>
      <c r="C1622" s="903" t="s">
        <v>200</v>
      </c>
      <c r="D1622" s="903" t="s">
        <v>1413</v>
      </c>
      <c r="E1622" s="903" t="s">
        <v>100</v>
      </c>
      <c r="F1622" s="903" t="s">
        <v>138</v>
      </c>
      <c r="G1622" s="902">
        <v>8521818</v>
      </c>
    </row>
    <row r="1623" spans="1:7">
      <c r="A1623" s="903" t="s">
        <v>2479</v>
      </c>
      <c r="B1623" s="903" t="s">
        <v>927</v>
      </c>
      <c r="C1623" s="903" t="s">
        <v>200</v>
      </c>
      <c r="D1623" s="903" t="s">
        <v>1413</v>
      </c>
      <c r="E1623" s="903" t="s">
        <v>100</v>
      </c>
      <c r="F1623" s="903" t="s">
        <v>102</v>
      </c>
      <c r="G1623" s="902">
        <v>9756260</v>
      </c>
    </row>
    <row r="1624" spans="1:7">
      <c r="A1624" s="903" t="s">
        <v>2479</v>
      </c>
      <c r="B1624" s="903" t="s">
        <v>927</v>
      </c>
      <c r="C1624" s="903" t="s">
        <v>200</v>
      </c>
      <c r="D1624" s="903" t="s">
        <v>1413</v>
      </c>
      <c r="E1624" s="903" t="s">
        <v>100</v>
      </c>
      <c r="F1624" s="903" t="s">
        <v>139</v>
      </c>
      <c r="G1624" s="902">
        <v>32816100</v>
      </c>
    </row>
    <row r="1625" spans="1:7">
      <c r="A1625" s="903" t="s">
        <v>2479</v>
      </c>
      <c r="B1625" s="903" t="s">
        <v>927</v>
      </c>
      <c r="C1625" s="903" t="s">
        <v>200</v>
      </c>
      <c r="D1625" s="903" t="s">
        <v>1413</v>
      </c>
      <c r="E1625" s="903" t="s">
        <v>100</v>
      </c>
      <c r="F1625" s="903" t="s">
        <v>131</v>
      </c>
      <c r="G1625" s="902">
        <v>3204000</v>
      </c>
    </row>
    <row r="1626" spans="1:7">
      <c r="A1626" s="903" t="s">
        <v>2479</v>
      </c>
      <c r="B1626" s="903" t="s">
        <v>927</v>
      </c>
      <c r="C1626" s="903" t="s">
        <v>200</v>
      </c>
      <c r="D1626" s="903" t="s">
        <v>1413</v>
      </c>
      <c r="E1626" s="903" t="s">
        <v>100</v>
      </c>
      <c r="F1626" s="903" t="s">
        <v>140</v>
      </c>
      <c r="G1626" s="902">
        <v>750000</v>
      </c>
    </row>
    <row r="1627" spans="1:7">
      <c r="A1627" s="903" t="s">
        <v>2479</v>
      </c>
      <c r="B1627" s="903" t="s">
        <v>927</v>
      </c>
      <c r="C1627" s="903" t="s">
        <v>200</v>
      </c>
      <c r="D1627" s="903" t="s">
        <v>1413</v>
      </c>
      <c r="E1627" s="1419" t="s">
        <v>103</v>
      </c>
      <c r="F1627" s="1420"/>
      <c r="G1627" s="902">
        <v>171778754</v>
      </c>
    </row>
    <row r="1628" spans="1:7">
      <c r="A1628" s="903" t="s">
        <v>2479</v>
      </c>
      <c r="B1628" s="903" t="s">
        <v>927</v>
      </c>
      <c r="C1628" s="903" t="s">
        <v>200</v>
      </c>
      <c r="D1628" s="903" t="s">
        <v>1413</v>
      </c>
      <c r="E1628" s="903" t="s">
        <v>103</v>
      </c>
      <c r="F1628" s="903" t="s">
        <v>104</v>
      </c>
      <c r="G1628" s="902">
        <v>48741000</v>
      </c>
    </row>
    <row r="1629" spans="1:7">
      <c r="A1629" s="903" t="s">
        <v>2479</v>
      </c>
      <c r="B1629" s="903" t="s">
        <v>927</v>
      </c>
      <c r="C1629" s="903" t="s">
        <v>200</v>
      </c>
      <c r="D1629" s="903" t="s">
        <v>1413</v>
      </c>
      <c r="E1629" s="903" t="s">
        <v>103</v>
      </c>
      <c r="F1629" s="903" t="s">
        <v>132</v>
      </c>
      <c r="G1629" s="902">
        <v>38414754</v>
      </c>
    </row>
    <row r="1630" spans="1:7">
      <c r="A1630" s="903" t="s">
        <v>2479</v>
      </c>
      <c r="B1630" s="903" t="s">
        <v>927</v>
      </c>
      <c r="C1630" s="903" t="s">
        <v>200</v>
      </c>
      <c r="D1630" s="903" t="s">
        <v>1413</v>
      </c>
      <c r="E1630" s="903" t="s">
        <v>103</v>
      </c>
      <c r="F1630" s="903" t="s">
        <v>2</v>
      </c>
      <c r="G1630" s="902">
        <v>9050000</v>
      </c>
    </row>
    <row r="1631" spans="1:7">
      <c r="A1631" s="903" t="s">
        <v>2479</v>
      </c>
      <c r="B1631" s="903" t="s">
        <v>927</v>
      </c>
      <c r="C1631" s="903" t="s">
        <v>200</v>
      </c>
      <c r="D1631" s="903" t="s">
        <v>1413</v>
      </c>
      <c r="E1631" s="903" t="s">
        <v>103</v>
      </c>
      <c r="F1631" s="903" t="s">
        <v>106</v>
      </c>
      <c r="G1631" s="902">
        <v>75573000</v>
      </c>
    </row>
    <row r="1632" spans="1:7">
      <c r="A1632" s="903" t="s">
        <v>2479</v>
      </c>
      <c r="B1632" s="903" t="s">
        <v>927</v>
      </c>
      <c r="C1632" s="903" t="s">
        <v>200</v>
      </c>
      <c r="D1632" s="903" t="s">
        <v>1413</v>
      </c>
      <c r="E1632" s="1419" t="s">
        <v>108</v>
      </c>
      <c r="F1632" s="1420"/>
      <c r="G1632" s="902">
        <v>52338752</v>
      </c>
    </row>
    <row r="1633" spans="1:7">
      <c r="A1633" s="903" t="s">
        <v>2479</v>
      </c>
      <c r="B1633" s="903" t="s">
        <v>927</v>
      </c>
      <c r="C1633" s="903" t="s">
        <v>200</v>
      </c>
      <c r="D1633" s="903" t="s">
        <v>1413</v>
      </c>
      <c r="E1633" s="903" t="s">
        <v>108</v>
      </c>
      <c r="F1633" s="903" t="s">
        <v>110</v>
      </c>
      <c r="G1633" s="902">
        <v>2052852</v>
      </c>
    </row>
    <row r="1634" spans="1:7">
      <c r="A1634" s="903" t="s">
        <v>2479</v>
      </c>
      <c r="B1634" s="903" t="s">
        <v>927</v>
      </c>
      <c r="C1634" s="903" t="s">
        <v>200</v>
      </c>
      <c r="D1634" s="903" t="s">
        <v>1413</v>
      </c>
      <c r="E1634" s="903" t="s">
        <v>108</v>
      </c>
      <c r="F1634" s="903" t="s">
        <v>111</v>
      </c>
      <c r="G1634" s="902">
        <v>6044000</v>
      </c>
    </row>
    <row r="1635" spans="1:7">
      <c r="A1635" s="903" t="s">
        <v>2479</v>
      </c>
      <c r="B1635" s="903" t="s">
        <v>927</v>
      </c>
      <c r="C1635" s="903" t="s">
        <v>200</v>
      </c>
      <c r="D1635" s="903" t="s">
        <v>1413</v>
      </c>
      <c r="E1635" s="903" t="s">
        <v>108</v>
      </c>
      <c r="F1635" s="903" t="s">
        <v>862</v>
      </c>
      <c r="G1635" s="902">
        <v>5540000</v>
      </c>
    </row>
    <row r="1636" spans="1:7">
      <c r="A1636" s="903" t="s">
        <v>2479</v>
      </c>
      <c r="B1636" s="903" t="s">
        <v>927</v>
      </c>
      <c r="C1636" s="903" t="s">
        <v>200</v>
      </c>
      <c r="D1636" s="903" t="s">
        <v>1413</v>
      </c>
      <c r="E1636" s="903" t="s">
        <v>108</v>
      </c>
      <c r="F1636" s="903" t="s">
        <v>283</v>
      </c>
      <c r="G1636" s="902">
        <v>31722000</v>
      </c>
    </row>
    <row r="1637" spans="1:7">
      <c r="A1637" s="903" t="s">
        <v>2479</v>
      </c>
      <c r="B1637" s="903" t="s">
        <v>927</v>
      </c>
      <c r="C1637" s="903" t="s">
        <v>200</v>
      </c>
      <c r="D1637" s="903" t="s">
        <v>1413</v>
      </c>
      <c r="E1637" s="903" t="s">
        <v>108</v>
      </c>
      <c r="F1637" s="903" t="s">
        <v>868</v>
      </c>
      <c r="G1637" s="902">
        <v>2839900</v>
      </c>
    </row>
    <row r="1638" spans="1:7">
      <c r="A1638" s="903" t="s">
        <v>2479</v>
      </c>
      <c r="B1638" s="903" t="s">
        <v>927</v>
      </c>
      <c r="C1638" s="903" t="s">
        <v>200</v>
      </c>
      <c r="D1638" s="903" t="s">
        <v>1413</v>
      </c>
      <c r="E1638" s="903" t="s">
        <v>108</v>
      </c>
      <c r="F1638" s="903" t="s">
        <v>141</v>
      </c>
      <c r="G1638" s="902">
        <v>4140000</v>
      </c>
    </row>
    <row r="1639" spans="1:7">
      <c r="A1639" s="903" t="s">
        <v>2479</v>
      </c>
      <c r="B1639" s="903" t="s">
        <v>927</v>
      </c>
      <c r="C1639" s="903" t="s">
        <v>200</v>
      </c>
      <c r="D1639" s="903" t="s">
        <v>1413</v>
      </c>
      <c r="E1639" s="1419" t="s">
        <v>143</v>
      </c>
      <c r="F1639" s="1420"/>
      <c r="G1639" s="902">
        <v>14285000</v>
      </c>
    </row>
    <row r="1640" spans="1:7">
      <c r="A1640" s="903" t="s">
        <v>2479</v>
      </c>
      <c r="B1640" s="903" t="s">
        <v>927</v>
      </c>
      <c r="C1640" s="903" t="s">
        <v>200</v>
      </c>
      <c r="D1640" s="903" t="s">
        <v>1413</v>
      </c>
      <c r="E1640" s="903" t="s">
        <v>143</v>
      </c>
      <c r="F1640" s="903" t="s">
        <v>489</v>
      </c>
      <c r="G1640" s="902">
        <v>14285000</v>
      </c>
    </row>
    <row r="1641" spans="1:7">
      <c r="A1641" s="903" t="s">
        <v>2479</v>
      </c>
      <c r="B1641" s="903" t="s">
        <v>927</v>
      </c>
      <c r="C1641" s="903" t="s">
        <v>200</v>
      </c>
      <c r="D1641" s="903" t="s">
        <v>1413</v>
      </c>
      <c r="E1641" s="1419" t="s">
        <v>113</v>
      </c>
      <c r="F1641" s="1420"/>
      <c r="G1641" s="902">
        <v>229293000</v>
      </c>
    </row>
    <row r="1642" spans="1:7">
      <c r="A1642" s="903" t="s">
        <v>2479</v>
      </c>
      <c r="B1642" s="903" t="s">
        <v>927</v>
      </c>
      <c r="C1642" s="903" t="s">
        <v>200</v>
      </c>
      <c r="D1642" s="903" t="s">
        <v>1413</v>
      </c>
      <c r="E1642" s="903" t="s">
        <v>113</v>
      </c>
      <c r="F1642" s="903" t="s">
        <v>381</v>
      </c>
      <c r="G1642" s="902">
        <v>2893000</v>
      </c>
    </row>
    <row r="1643" spans="1:7">
      <c r="A1643" s="903" t="s">
        <v>2479</v>
      </c>
      <c r="B1643" s="903" t="s">
        <v>927</v>
      </c>
      <c r="C1643" s="903" t="s">
        <v>200</v>
      </c>
      <c r="D1643" s="903" t="s">
        <v>1413</v>
      </c>
      <c r="E1643" s="903" t="s">
        <v>113</v>
      </c>
      <c r="F1643" s="903" t="s">
        <v>490</v>
      </c>
      <c r="G1643" s="902">
        <v>66350000</v>
      </c>
    </row>
    <row r="1644" spans="1:7">
      <c r="A1644" s="903" t="s">
        <v>2479</v>
      </c>
      <c r="B1644" s="903" t="s">
        <v>927</v>
      </c>
      <c r="C1644" s="903" t="s">
        <v>200</v>
      </c>
      <c r="D1644" s="903" t="s">
        <v>1413</v>
      </c>
      <c r="E1644" s="903" t="s">
        <v>113</v>
      </c>
      <c r="F1644" s="903" t="s">
        <v>115</v>
      </c>
      <c r="G1644" s="902">
        <v>40300000</v>
      </c>
    </row>
    <row r="1645" spans="1:7">
      <c r="A1645" s="903" t="s">
        <v>2479</v>
      </c>
      <c r="B1645" s="903" t="s">
        <v>927</v>
      </c>
      <c r="C1645" s="903" t="s">
        <v>200</v>
      </c>
      <c r="D1645" s="903" t="s">
        <v>1413</v>
      </c>
      <c r="E1645" s="903" t="s">
        <v>113</v>
      </c>
      <c r="F1645" s="903" t="s">
        <v>117</v>
      </c>
      <c r="G1645" s="902">
        <v>119750000</v>
      </c>
    </row>
    <row r="1646" spans="1:7">
      <c r="A1646" s="903" t="s">
        <v>2479</v>
      </c>
      <c r="B1646" s="903" t="s">
        <v>927</v>
      </c>
      <c r="C1646" s="903" t="s">
        <v>200</v>
      </c>
      <c r="D1646" s="903" t="s">
        <v>1413</v>
      </c>
      <c r="E1646" s="1419" t="s">
        <v>492</v>
      </c>
      <c r="F1646" s="1420"/>
      <c r="G1646" s="902">
        <v>185920000</v>
      </c>
    </row>
    <row r="1647" spans="1:7">
      <c r="A1647" s="903" t="s">
        <v>2479</v>
      </c>
      <c r="B1647" s="903" t="s">
        <v>927</v>
      </c>
      <c r="C1647" s="903" t="s">
        <v>200</v>
      </c>
      <c r="D1647" s="903" t="s">
        <v>1413</v>
      </c>
      <c r="E1647" s="903" t="s">
        <v>492</v>
      </c>
      <c r="F1647" s="903" t="s">
        <v>494</v>
      </c>
      <c r="G1647" s="902">
        <v>45500000</v>
      </c>
    </row>
    <row r="1648" spans="1:7">
      <c r="A1648" s="903" t="s">
        <v>2479</v>
      </c>
      <c r="B1648" s="903" t="s">
        <v>927</v>
      </c>
      <c r="C1648" s="903" t="s">
        <v>200</v>
      </c>
      <c r="D1648" s="903" t="s">
        <v>1413</v>
      </c>
      <c r="E1648" s="903" t="s">
        <v>492</v>
      </c>
      <c r="F1648" s="903" t="s">
        <v>219</v>
      </c>
      <c r="G1648" s="902">
        <v>95100000</v>
      </c>
    </row>
    <row r="1649" spans="1:7">
      <c r="A1649" s="903" t="s">
        <v>2479</v>
      </c>
      <c r="B1649" s="903" t="s">
        <v>927</v>
      </c>
      <c r="C1649" s="903" t="s">
        <v>200</v>
      </c>
      <c r="D1649" s="903" t="s">
        <v>1413</v>
      </c>
      <c r="E1649" s="903" t="s">
        <v>492</v>
      </c>
      <c r="F1649" s="903" t="s">
        <v>186</v>
      </c>
      <c r="G1649" s="902">
        <v>35920000</v>
      </c>
    </row>
    <row r="1650" spans="1:7">
      <c r="A1650" s="903" t="s">
        <v>2479</v>
      </c>
      <c r="B1650" s="903" t="s">
        <v>927</v>
      </c>
      <c r="C1650" s="903" t="s">
        <v>200</v>
      </c>
      <c r="D1650" s="903" t="s">
        <v>1413</v>
      </c>
      <c r="E1650" s="903" t="s">
        <v>492</v>
      </c>
      <c r="F1650" s="903" t="s">
        <v>496</v>
      </c>
      <c r="G1650" s="902">
        <v>9400000</v>
      </c>
    </row>
    <row r="1651" spans="1:7">
      <c r="A1651" s="903" t="s">
        <v>2479</v>
      </c>
      <c r="B1651" s="903" t="s">
        <v>927</v>
      </c>
      <c r="C1651" s="903" t="s">
        <v>200</v>
      </c>
      <c r="D1651" s="903" t="s">
        <v>1413</v>
      </c>
      <c r="E1651" s="1419" t="s">
        <v>498</v>
      </c>
      <c r="F1651" s="1420"/>
      <c r="G1651" s="902">
        <v>333052000</v>
      </c>
    </row>
    <row r="1652" spans="1:7">
      <c r="A1652" s="903" t="s">
        <v>2479</v>
      </c>
      <c r="B1652" s="903" t="s">
        <v>927</v>
      </c>
      <c r="C1652" s="903" t="s">
        <v>200</v>
      </c>
      <c r="D1652" s="903" t="s">
        <v>1413</v>
      </c>
      <c r="E1652" s="903" t="s">
        <v>498</v>
      </c>
      <c r="F1652" s="903" t="s">
        <v>758</v>
      </c>
      <c r="G1652" s="902">
        <v>29405000</v>
      </c>
    </row>
    <row r="1653" spans="1:7">
      <c r="A1653" s="903" t="s">
        <v>2479</v>
      </c>
      <c r="B1653" s="903" t="s">
        <v>927</v>
      </c>
      <c r="C1653" s="903" t="s">
        <v>200</v>
      </c>
      <c r="D1653" s="903" t="s">
        <v>1413</v>
      </c>
      <c r="E1653" s="903" t="s">
        <v>498</v>
      </c>
      <c r="F1653" s="903" t="s">
        <v>499</v>
      </c>
      <c r="G1653" s="902">
        <v>21655000</v>
      </c>
    </row>
    <row r="1654" spans="1:7">
      <c r="A1654" s="903" t="s">
        <v>2479</v>
      </c>
      <c r="B1654" s="903" t="s">
        <v>927</v>
      </c>
      <c r="C1654" s="903" t="s">
        <v>200</v>
      </c>
      <c r="D1654" s="903" t="s">
        <v>1413</v>
      </c>
      <c r="E1654" s="903" t="s">
        <v>498</v>
      </c>
      <c r="F1654" s="903" t="s">
        <v>178</v>
      </c>
      <c r="G1654" s="902">
        <v>49819000</v>
      </c>
    </row>
    <row r="1655" spans="1:7">
      <c r="A1655" s="903" t="s">
        <v>2479</v>
      </c>
      <c r="B1655" s="903" t="s">
        <v>927</v>
      </c>
      <c r="C1655" s="903" t="s">
        <v>200</v>
      </c>
      <c r="D1655" s="903" t="s">
        <v>1413</v>
      </c>
      <c r="E1655" s="903" t="s">
        <v>498</v>
      </c>
      <c r="F1655" s="903" t="s">
        <v>3</v>
      </c>
      <c r="G1655" s="902">
        <v>34000000</v>
      </c>
    </row>
    <row r="1656" spans="1:7">
      <c r="A1656" s="903" t="s">
        <v>2479</v>
      </c>
      <c r="B1656" s="903" t="s">
        <v>927</v>
      </c>
      <c r="C1656" s="903" t="s">
        <v>200</v>
      </c>
      <c r="D1656" s="903" t="s">
        <v>1413</v>
      </c>
      <c r="E1656" s="903" t="s">
        <v>498</v>
      </c>
      <c r="F1656" s="903" t="s">
        <v>370</v>
      </c>
      <c r="G1656" s="902">
        <v>77010000</v>
      </c>
    </row>
    <row r="1657" spans="1:7">
      <c r="A1657" s="903" t="s">
        <v>2479</v>
      </c>
      <c r="B1657" s="903" t="s">
        <v>927</v>
      </c>
      <c r="C1657" s="903" t="s">
        <v>200</v>
      </c>
      <c r="D1657" s="903" t="s">
        <v>1413</v>
      </c>
      <c r="E1657" s="903" t="s">
        <v>498</v>
      </c>
      <c r="F1657" s="903" t="s">
        <v>500</v>
      </c>
      <c r="G1657" s="902">
        <v>38310000</v>
      </c>
    </row>
    <row r="1658" spans="1:7">
      <c r="A1658" s="903" t="s">
        <v>2479</v>
      </c>
      <c r="B1658" s="903" t="s">
        <v>927</v>
      </c>
      <c r="C1658" s="903" t="s">
        <v>200</v>
      </c>
      <c r="D1658" s="903" t="s">
        <v>1413</v>
      </c>
      <c r="E1658" s="903" t="s">
        <v>498</v>
      </c>
      <c r="F1658" s="903" t="s">
        <v>4</v>
      </c>
      <c r="G1658" s="902">
        <v>18998000</v>
      </c>
    </row>
    <row r="1659" spans="1:7">
      <c r="A1659" s="903" t="s">
        <v>2479</v>
      </c>
      <c r="B1659" s="903" t="s">
        <v>927</v>
      </c>
      <c r="C1659" s="903" t="s">
        <v>200</v>
      </c>
      <c r="D1659" s="903" t="s">
        <v>1413</v>
      </c>
      <c r="E1659" s="903" t="s">
        <v>498</v>
      </c>
      <c r="F1659" s="903" t="s">
        <v>501</v>
      </c>
      <c r="G1659" s="902">
        <v>63855000</v>
      </c>
    </row>
    <row r="1660" spans="1:7">
      <c r="A1660" s="903" t="s">
        <v>2479</v>
      </c>
      <c r="B1660" s="903" t="s">
        <v>927</v>
      </c>
      <c r="C1660" s="903" t="s">
        <v>200</v>
      </c>
      <c r="D1660" s="903" t="s">
        <v>1413</v>
      </c>
      <c r="E1660" s="1419" t="s">
        <v>1429</v>
      </c>
      <c r="F1660" s="1420"/>
      <c r="G1660" s="902">
        <v>25090000</v>
      </c>
    </row>
    <row r="1661" spans="1:7">
      <c r="A1661" s="903" t="s">
        <v>2479</v>
      </c>
      <c r="B1661" s="903" t="s">
        <v>927</v>
      </c>
      <c r="C1661" s="903" t="s">
        <v>200</v>
      </c>
      <c r="D1661" s="903" t="s">
        <v>1413</v>
      </c>
      <c r="E1661" s="903" t="s">
        <v>1429</v>
      </c>
      <c r="F1661" s="903" t="s">
        <v>1431</v>
      </c>
      <c r="G1661" s="902">
        <v>25090000</v>
      </c>
    </row>
    <row r="1662" spans="1:7">
      <c r="A1662" s="903" t="s">
        <v>2479</v>
      </c>
      <c r="B1662" s="903" t="s">
        <v>927</v>
      </c>
      <c r="C1662" s="903" t="s">
        <v>200</v>
      </c>
      <c r="D1662" s="903" t="s">
        <v>1413</v>
      </c>
      <c r="E1662" s="1419" t="s">
        <v>118</v>
      </c>
      <c r="F1662" s="1420"/>
      <c r="G1662" s="902">
        <v>81406000</v>
      </c>
    </row>
    <row r="1663" spans="1:7">
      <c r="A1663" s="903" t="s">
        <v>2479</v>
      </c>
      <c r="B1663" s="903" t="s">
        <v>927</v>
      </c>
      <c r="C1663" s="903" t="s">
        <v>200</v>
      </c>
      <c r="D1663" s="903" t="s">
        <v>1413</v>
      </c>
      <c r="E1663" s="903" t="s">
        <v>118</v>
      </c>
      <c r="F1663" s="903" t="s">
        <v>5</v>
      </c>
      <c r="G1663" s="902">
        <v>4070000</v>
      </c>
    </row>
    <row r="1664" spans="1:7">
      <c r="A1664" s="903" t="s">
        <v>2479</v>
      </c>
      <c r="B1664" s="903" t="s">
        <v>927</v>
      </c>
      <c r="C1664" s="903" t="s">
        <v>200</v>
      </c>
      <c r="D1664" s="903" t="s">
        <v>1413</v>
      </c>
      <c r="E1664" s="903" t="s">
        <v>118</v>
      </c>
      <c r="F1664" s="903" t="s">
        <v>11</v>
      </c>
      <c r="G1664" s="902">
        <v>77336000</v>
      </c>
    </row>
    <row r="1665" spans="1:7">
      <c r="A1665" s="903" t="s">
        <v>2479</v>
      </c>
      <c r="B1665" s="903" t="s">
        <v>927</v>
      </c>
      <c r="C1665" s="903" t="s">
        <v>200</v>
      </c>
      <c r="D1665" s="903" t="s">
        <v>1413</v>
      </c>
      <c r="E1665" s="1419" t="s">
        <v>1434</v>
      </c>
      <c r="F1665" s="1420"/>
      <c r="G1665" s="902">
        <v>4580000</v>
      </c>
    </row>
    <row r="1666" spans="1:7">
      <c r="A1666" s="903" t="s">
        <v>2479</v>
      </c>
      <c r="B1666" s="903" t="s">
        <v>927</v>
      </c>
      <c r="C1666" s="903" t="s">
        <v>200</v>
      </c>
      <c r="D1666" s="903" t="s">
        <v>1413</v>
      </c>
      <c r="E1666" s="903" t="s">
        <v>1434</v>
      </c>
      <c r="F1666" s="903" t="s">
        <v>1436</v>
      </c>
      <c r="G1666" s="902">
        <v>4580000</v>
      </c>
    </row>
    <row r="1667" spans="1:7">
      <c r="A1667" s="903" t="s">
        <v>2479</v>
      </c>
      <c r="B1667" s="903" t="s">
        <v>927</v>
      </c>
      <c r="C1667" s="903" t="s">
        <v>200</v>
      </c>
      <c r="D1667" s="903" t="s">
        <v>1413</v>
      </c>
      <c r="E1667" s="1419" t="s">
        <v>122</v>
      </c>
      <c r="F1667" s="1420"/>
      <c r="G1667" s="902">
        <v>659244400</v>
      </c>
    </row>
    <row r="1668" spans="1:7">
      <c r="A1668" s="903" t="s">
        <v>2479</v>
      </c>
      <c r="B1668" s="903" t="s">
        <v>927</v>
      </c>
      <c r="C1668" s="903" t="s">
        <v>200</v>
      </c>
      <c r="D1668" s="903" t="s">
        <v>1413</v>
      </c>
      <c r="E1668" s="903" t="s">
        <v>122</v>
      </c>
      <c r="F1668" s="903" t="s">
        <v>6</v>
      </c>
      <c r="G1668" s="902">
        <v>2092000</v>
      </c>
    </row>
    <row r="1669" spans="1:7">
      <c r="A1669" s="903" t="s">
        <v>2479</v>
      </c>
      <c r="B1669" s="903" t="s">
        <v>927</v>
      </c>
      <c r="C1669" s="903" t="s">
        <v>200</v>
      </c>
      <c r="D1669" s="903" t="s">
        <v>1413</v>
      </c>
      <c r="E1669" s="903" t="s">
        <v>122</v>
      </c>
      <c r="F1669" s="903" t="s">
        <v>12</v>
      </c>
      <c r="G1669" s="902">
        <v>873400</v>
      </c>
    </row>
    <row r="1670" spans="1:7">
      <c r="A1670" s="903" t="s">
        <v>2479</v>
      </c>
      <c r="B1670" s="903" t="s">
        <v>927</v>
      </c>
      <c r="C1670" s="903" t="s">
        <v>200</v>
      </c>
      <c r="D1670" s="903" t="s">
        <v>1413</v>
      </c>
      <c r="E1670" s="903" t="s">
        <v>122</v>
      </c>
      <c r="F1670" s="903" t="s">
        <v>124</v>
      </c>
      <c r="G1670" s="902">
        <v>525318000</v>
      </c>
    </row>
    <row r="1671" spans="1:7">
      <c r="A1671" s="903" t="s">
        <v>2479</v>
      </c>
      <c r="B1671" s="903" t="s">
        <v>927</v>
      </c>
      <c r="C1671" s="903" t="s">
        <v>200</v>
      </c>
      <c r="D1671" s="903" t="s">
        <v>1413</v>
      </c>
      <c r="E1671" s="903" t="s">
        <v>122</v>
      </c>
      <c r="F1671" s="903" t="s">
        <v>126</v>
      </c>
      <c r="G1671" s="902">
        <v>130961000</v>
      </c>
    </row>
    <row r="1672" spans="1:7">
      <c r="A1672" s="903" t="s">
        <v>2479</v>
      </c>
      <c r="B1672" s="903" t="s">
        <v>927</v>
      </c>
      <c r="C1672" s="903" t="s">
        <v>200</v>
      </c>
      <c r="D1672" s="903" t="s">
        <v>1413</v>
      </c>
      <c r="E1672" s="1419" t="s">
        <v>371</v>
      </c>
      <c r="F1672" s="1420"/>
      <c r="G1672" s="902">
        <v>27714000</v>
      </c>
    </row>
    <row r="1673" spans="1:7">
      <c r="A1673" s="903" t="s">
        <v>2479</v>
      </c>
      <c r="B1673" s="903" t="s">
        <v>927</v>
      </c>
      <c r="C1673" s="903" t="s">
        <v>200</v>
      </c>
      <c r="D1673" s="903" t="s">
        <v>1413</v>
      </c>
      <c r="E1673" s="903" t="s">
        <v>371</v>
      </c>
      <c r="F1673" s="903" t="s">
        <v>372</v>
      </c>
      <c r="G1673" s="902">
        <v>27714000</v>
      </c>
    </row>
    <row r="1674" spans="1:7">
      <c r="A1674" s="903" t="s">
        <v>2479</v>
      </c>
      <c r="B1674" s="903" t="s">
        <v>927</v>
      </c>
      <c r="C1674" s="903" t="s">
        <v>200</v>
      </c>
      <c r="D1674" s="903" t="s">
        <v>1413</v>
      </c>
      <c r="E1674" s="1419" t="s">
        <v>312</v>
      </c>
      <c r="F1674" s="1420"/>
      <c r="G1674" s="902">
        <v>159851000</v>
      </c>
    </row>
    <row r="1675" spans="1:7">
      <c r="A1675" s="903" t="s">
        <v>2479</v>
      </c>
      <c r="B1675" s="903" t="s">
        <v>927</v>
      </c>
      <c r="C1675" s="903" t="s">
        <v>200</v>
      </c>
      <c r="D1675" s="903" t="s">
        <v>1413</v>
      </c>
      <c r="E1675" s="903" t="s">
        <v>312</v>
      </c>
      <c r="F1675" s="903" t="s">
        <v>361</v>
      </c>
      <c r="G1675" s="902">
        <v>159851000</v>
      </c>
    </row>
    <row r="1676" spans="1:7">
      <c r="A1676" s="903" t="s">
        <v>2479</v>
      </c>
      <c r="B1676" s="1419" t="s">
        <v>925</v>
      </c>
      <c r="C1676" s="1420"/>
      <c r="D1676" s="1420"/>
      <c r="E1676" s="1420"/>
      <c r="F1676" s="1420"/>
      <c r="G1676" s="902">
        <v>18181846000</v>
      </c>
    </row>
    <row r="1677" spans="1:7">
      <c r="A1677" s="903" t="s">
        <v>2479</v>
      </c>
      <c r="B1677" s="903" t="s">
        <v>925</v>
      </c>
      <c r="C1677" s="1419" t="s">
        <v>368</v>
      </c>
      <c r="D1677" s="1420"/>
      <c r="E1677" s="1420"/>
      <c r="F1677" s="1420"/>
      <c r="G1677" s="902">
        <v>315000000</v>
      </c>
    </row>
    <row r="1678" spans="1:7">
      <c r="A1678" s="903" t="s">
        <v>2479</v>
      </c>
      <c r="B1678" s="903" t="s">
        <v>925</v>
      </c>
      <c r="C1678" s="903" t="s">
        <v>368</v>
      </c>
      <c r="D1678" s="1419" t="s">
        <v>1445</v>
      </c>
      <c r="E1678" s="1420"/>
      <c r="F1678" s="1420"/>
      <c r="G1678" s="902">
        <v>315000000</v>
      </c>
    </row>
    <row r="1679" spans="1:7">
      <c r="A1679" s="903" t="s">
        <v>2479</v>
      </c>
      <c r="B1679" s="903" t="s">
        <v>925</v>
      </c>
      <c r="C1679" s="903" t="s">
        <v>368</v>
      </c>
      <c r="D1679" s="903" t="s">
        <v>1445</v>
      </c>
      <c r="E1679" s="1419" t="s">
        <v>492</v>
      </c>
      <c r="F1679" s="1420"/>
      <c r="G1679" s="902">
        <v>315000000</v>
      </c>
    </row>
    <row r="1680" spans="1:7">
      <c r="A1680" s="903" t="s">
        <v>2479</v>
      </c>
      <c r="B1680" s="903" t="s">
        <v>925</v>
      </c>
      <c r="C1680" s="903" t="s">
        <v>368</v>
      </c>
      <c r="D1680" s="903" t="s">
        <v>1445</v>
      </c>
      <c r="E1680" s="903" t="s">
        <v>492</v>
      </c>
      <c r="F1680" s="903" t="s">
        <v>186</v>
      </c>
      <c r="G1680" s="902">
        <v>315000000</v>
      </c>
    </row>
    <row r="1681" spans="1:7">
      <c r="A1681" s="903" t="s">
        <v>2479</v>
      </c>
      <c r="B1681" s="903" t="s">
        <v>925</v>
      </c>
      <c r="C1681" s="1419" t="s">
        <v>170</v>
      </c>
      <c r="D1681" s="1420"/>
      <c r="E1681" s="1420"/>
      <c r="F1681" s="1420"/>
      <c r="G1681" s="902">
        <v>4577150000</v>
      </c>
    </row>
    <row r="1682" spans="1:7">
      <c r="A1682" s="903" t="s">
        <v>2479</v>
      </c>
      <c r="B1682" s="903" t="s">
        <v>925</v>
      </c>
      <c r="C1682" s="903" t="s">
        <v>170</v>
      </c>
      <c r="D1682" s="1419" t="s">
        <v>1453</v>
      </c>
      <c r="E1682" s="1420"/>
      <c r="F1682" s="1420"/>
      <c r="G1682" s="902">
        <v>4577150000</v>
      </c>
    </row>
    <row r="1683" spans="1:7">
      <c r="A1683" s="903" t="s">
        <v>2479</v>
      </c>
      <c r="B1683" s="903" t="s">
        <v>925</v>
      </c>
      <c r="C1683" s="903" t="s">
        <v>170</v>
      </c>
      <c r="D1683" s="903" t="s">
        <v>1453</v>
      </c>
      <c r="E1683" s="1419" t="s">
        <v>87</v>
      </c>
      <c r="F1683" s="1420"/>
      <c r="G1683" s="902">
        <v>610384312</v>
      </c>
    </row>
    <row r="1684" spans="1:7">
      <c r="A1684" s="903" t="s">
        <v>2479</v>
      </c>
      <c r="B1684" s="903" t="s">
        <v>925</v>
      </c>
      <c r="C1684" s="903" t="s">
        <v>170</v>
      </c>
      <c r="D1684" s="903" t="s">
        <v>1453</v>
      </c>
      <c r="E1684" s="903" t="s">
        <v>87</v>
      </c>
      <c r="F1684" s="903" t="s">
        <v>88</v>
      </c>
      <c r="G1684" s="902">
        <v>610384312</v>
      </c>
    </row>
    <row r="1685" spans="1:7">
      <c r="A1685" s="903" t="s">
        <v>2479</v>
      </c>
      <c r="B1685" s="903" t="s">
        <v>925</v>
      </c>
      <c r="C1685" s="903" t="s">
        <v>170</v>
      </c>
      <c r="D1685" s="903" t="s">
        <v>1453</v>
      </c>
      <c r="E1685" s="1419" t="s">
        <v>128</v>
      </c>
      <c r="F1685" s="1420"/>
      <c r="G1685" s="902">
        <v>71285390</v>
      </c>
    </row>
    <row r="1686" spans="1:7">
      <c r="A1686" s="903" t="s">
        <v>2479</v>
      </c>
      <c r="B1686" s="903" t="s">
        <v>925</v>
      </c>
      <c r="C1686" s="903" t="s">
        <v>170</v>
      </c>
      <c r="D1686" s="903" t="s">
        <v>1453</v>
      </c>
      <c r="E1686" s="903" t="s">
        <v>128</v>
      </c>
      <c r="F1686" s="903" t="s">
        <v>519</v>
      </c>
      <c r="G1686" s="902">
        <v>71285390</v>
      </c>
    </row>
    <row r="1687" spans="1:7">
      <c r="A1687" s="903" t="s">
        <v>2479</v>
      </c>
      <c r="B1687" s="903" t="s">
        <v>925</v>
      </c>
      <c r="C1687" s="903" t="s">
        <v>170</v>
      </c>
      <c r="D1687" s="903" t="s">
        <v>1453</v>
      </c>
      <c r="E1687" s="1419" t="s">
        <v>90</v>
      </c>
      <c r="F1687" s="1420"/>
      <c r="G1687" s="902">
        <v>70953394</v>
      </c>
    </row>
    <row r="1688" spans="1:7">
      <c r="A1688" s="903" t="s">
        <v>2479</v>
      </c>
      <c r="B1688" s="903" t="s">
        <v>925</v>
      </c>
      <c r="C1688" s="903" t="s">
        <v>170</v>
      </c>
      <c r="D1688" s="903" t="s">
        <v>1453</v>
      </c>
      <c r="E1688" s="903" t="s">
        <v>90</v>
      </c>
      <c r="F1688" s="903" t="s">
        <v>135</v>
      </c>
      <c r="G1688" s="902">
        <v>39485000</v>
      </c>
    </row>
    <row r="1689" spans="1:7">
      <c r="A1689" s="903" t="s">
        <v>2479</v>
      </c>
      <c r="B1689" s="903" t="s">
        <v>925</v>
      </c>
      <c r="C1689" s="903" t="s">
        <v>170</v>
      </c>
      <c r="D1689" s="903" t="s">
        <v>1453</v>
      </c>
      <c r="E1689" s="903" t="s">
        <v>90</v>
      </c>
      <c r="F1689" s="903" t="s">
        <v>763</v>
      </c>
      <c r="G1689" s="902">
        <v>19399394</v>
      </c>
    </row>
    <row r="1690" spans="1:7">
      <c r="A1690" s="903" t="s">
        <v>2479</v>
      </c>
      <c r="B1690" s="903" t="s">
        <v>925</v>
      </c>
      <c r="C1690" s="903" t="s">
        <v>170</v>
      </c>
      <c r="D1690" s="903" t="s">
        <v>1453</v>
      </c>
      <c r="E1690" s="903" t="s">
        <v>90</v>
      </c>
      <c r="F1690" s="903" t="s">
        <v>92</v>
      </c>
      <c r="G1690" s="902">
        <v>2235000</v>
      </c>
    </row>
    <row r="1691" spans="1:7">
      <c r="A1691" s="903" t="s">
        <v>2479</v>
      </c>
      <c r="B1691" s="903" t="s">
        <v>925</v>
      </c>
      <c r="C1691" s="903" t="s">
        <v>170</v>
      </c>
      <c r="D1691" s="903" t="s">
        <v>1453</v>
      </c>
      <c r="E1691" s="903" t="s">
        <v>90</v>
      </c>
      <c r="F1691" s="903" t="s">
        <v>137</v>
      </c>
      <c r="G1691" s="902">
        <v>9834000</v>
      </c>
    </row>
    <row r="1692" spans="1:7">
      <c r="A1692" s="903" t="s">
        <v>2479</v>
      </c>
      <c r="B1692" s="903" t="s">
        <v>925</v>
      </c>
      <c r="C1692" s="903" t="s">
        <v>170</v>
      </c>
      <c r="D1692" s="903" t="s">
        <v>1453</v>
      </c>
      <c r="E1692" s="1419" t="s">
        <v>94</v>
      </c>
      <c r="F1692" s="1420"/>
      <c r="G1692" s="902">
        <v>167966055</v>
      </c>
    </row>
    <row r="1693" spans="1:7">
      <c r="A1693" s="903" t="s">
        <v>2479</v>
      </c>
      <c r="B1693" s="903" t="s">
        <v>925</v>
      </c>
      <c r="C1693" s="903" t="s">
        <v>170</v>
      </c>
      <c r="D1693" s="903" t="s">
        <v>1453</v>
      </c>
      <c r="E1693" s="903" t="s">
        <v>94</v>
      </c>
      <c r="F1693" s="903" t="s">
        <v>95</v>
      </c>
      <c r="G1693" s="902">
        <v>126025843</v>
      </c>
    </row>
    <row r="1694" spans="1:7">
      <c r="A1694" s="903" t="s">
        <v>2479</v>
      </c>
      <c r="B1694" s="903" t="s">
        <v>925</v>
      </c>
      <c r="C1694" s="903" t="s">
        <v>170</v>
      </c>
      <c r="D1694" s="903" t="s">
        <v>1453</v>
      </c>
      <c r="E1694" s="903" t="s">
        <v>94</v>
      </c>
      <c r="F1694" s="903" t="s">
        <v>96</v>
      </c>
      <c r="G1694" s="902">
        <v>21604425</v>
      </c>
    </row>
    <row r="1695" spans="1:7">
      <c r="A1695" s="903" t="s">
        <v>2479</v>
      </c>
      <c r="B1695" s="903" t="s">
        <v>925</v>
      </c>
      <c r="C1695" s="903" t="s">
        <v>170</v>
      </c>
      <c r="D1695" s="903" t="s">
        <v>1453</v>
      </c>
      <c r="E1695" s="903" t="s">
        <v>94</v>
      </c>
      <c r="F1695" s="903" t="s">
        <v>97</v>
      </c>
      <c r="G1695" s="902">
        <v>14402950</v>
      </c>
    </row>
    <row r="1696" spans="1:7">
      <c r="A1696" s="903" t="s">
        <v>2479</v>
      </c>
      <c r="B1696" s="903" t="s">
        <v>925</v>
      </c>
      <c r="C1696" s="903" t="s">
        <v>170</v>
      </c>
      <c r="D1696" s="903" t="s">
        <v>1453</v>
      </c>
      <c r="E1696" s="903" t="s">
        <v>94</v>
      </c>
      <c r="F1696" s="903" t="s">
        <v>0</v>
      </c>
      <c r="G1696" s="902">
        <v>5932837</v>
      </c>
    </row>
    <row r="1697" spans="1:7">
      <c r="A1697" s="903" t="s">
        <v>2479</v>
      </c>
      <c r="B1697" s="903" t="s">
        <v>925</v>
      </c>
      <c r="C1697" s="903" t="s">
        <v>170</v>
      </c>
      <c r="D1697" s="903" t="s">
        <v>1453</v>
      </c>
      <c r="E1697" s="1419" t="s">
        <v>100</v>
      </c>
      <c r="F1697" s="1420"/>
      <c r="G1697" s="902">
        <v>76553678</v>
      </c>
    </row>
    <row r="1698" spans="1:7">
      <c r="A1698" s="903" t="s">
        <v>2479</v>
      </c>
      <c r="B1698" s="903" t="s">
        <v>925</v>
      </c>
      <c r="C1698" s="903" t="s">
        <v>170</v>
      </c>
      <c r="D1698" s="903" t="s">
        <v>1453</v>
      </c>
      <c r="E1698" s="903" t="s">
        <v>100</v>
      </c>
      <c r="F1698" s="903" t="s">
        <v>138</v>
      </c>
      <c r="G1698" s="902">
        <v>41797972</v>
      </c>
    </row>
    <row r="1699" spans="1:7">
      <c r="A1699" s="903" t="s">
        <v>2479</v>
      </c>
      <c r="B1699" s="903" t="s">
        <v>925</v>
      </c>
      <c r="C1699" s="903" t="s">
        <v>170</v>
      </c>
      <c r="D1699" s="903" t="s">
        <v>1453</v>
      </c>
      <c r="E1699" s="903" t="s">
        <v>100</v>
      </c>
      <c r="F1699" s="903" t="s">
        <v>102</v>
      </c>
      <c r="G1699" s="902">
        <v>17141776</v>
      </c>
    </row>
    <row r="1700" spans="1:7">
      <c r="A1700" s="903" t="s">
        <v>2479</v>
      </c>
      <c r="B1700" s="903" t="s">
        <v>925</v>
      </c>
      <c r="C1700" s="903" t="s">
        <v>170</v>
      </c>
      <c r="D1700" s="903" t="s">
        <v>1453</v>
      </c>
      <c r="E1700" s="903" t="s">
        <v>100</v>
      </c>
      <c r="F1700" s="903" t="s">
        <v>139</v>
      </c>
      <c r="G1700" s="902">
        <v>14052930</v>
      </c>
    </row>
    <row r="1701" spans="1:7">
      <c r="A1701" s="903" t="s">
        <v>2479</v>
      </c>
      <c r="B1701" s="903" t="s">
        <v>925</v>
      </c>
      <c r="C1701" s="903" t="s">
        <v>170</v>
      </c>
      <c r="D1701" s="903" t="s">
        <v>1453</v>
      </c>
      <c r="E1701" s="903" t="s">
        <v>100</v>
      </c>
      <c r="F1701" s="903" t="s">
        <v>131</v>
      </c>
      <c r="G1701" s="902">
        <v>2136000</v>
      </c>
    </row>
    <row r="1702" spans="1:7">
      <c r="A1702" s="903" t="s">
        <v>2479</v>
      </c>
      <c r="B1702" s="903" t="s">
        <v>925</v>
      </c>
      <c r="C1702" s="903" t="s">
        <v>170</v>
      </c>
      <c r="D1702" s="903" t="s">
        <v>1453</v>
      </c>
      <c r="E1702" s="903" t="s">
        <v>100</v>
      </c>
      <c r="F1702" s="903" t="s">
        <v>140</v>
      </c>
      <c r="G1702" s="902">
        <v>1425000</v>
      </c>
    </row>
    <row r="1703" spans="1:7">
      <c r="A1703" s="903" t="s">
        <v>2479</v>
      </c>
      <c r="B1703" s="903" t="s">
        <v>925</v>
      </c>
      <c r="C1703" s="903" t="s">
        <v>170</v>
      </c>
      <c r="D1703" s="903" t="s">
        <v>1453</v>
      </c>
      <c r="E1703" s="1419" t="s">
        <v>103</v>
      </c>
      <c r="F1703" s="1420"/>
      <c r="G1703" s="902">
        <v>140395700</v>
      </c>
    </row>
    <row r="1704" spans="1:7">
      <c r="A1704" s="903" t="s">
        <v>2479</v>
      </c>
      <c r="B1704" s="903" t="s">
        <v>925</v>
      </c>
      <c r="C1704" s="903" t="s">
        <v>170</v>
      </c>
      <c r="D1704" s="903" t="s">
        <v>1453</v>
      </c>
      <c r="E1704" s="903" t="s">
        <v>103</v>
      </c>
      <c r="F1704" s="903" t="s">
        <v>104</v>
      </c>
      <c r="G1704" s="902">
        <v>46402000</v>
      </c>
    </row>
    <row r="1705" spans="1:7">
      <c r="A1705" s="903" t="s">
        <v>2479</v>
      </c>
      <c r="B1705" s="903" t="s">
        <v>925</v>
      </c>
      <c r="C1705" s="903" t="s">
        <v>170</v>
      </c>
      <c r="D1705" s="903" t="s">
        <v>1453</v>
      </c>
      <c r="E1705" s="903" t="s">
        <v>103</v>
      </c>
      <c r="F1705" s="903" t="s">
        <v>132</v>
      </c>
      <c r="G1705" s="902">
        <v>85773700</v>
      </c>
    </row>
    <row r="1706" spans="1:7">
      <c r="A1706" s="903" t="s">
        <v>2479</v>
      </c>
      <c r="B1706" s="903" t="s">
        <v>925</v>
      </c>
      <c r="C1706" s="903" t="s">
        <v>170</v>
      </c>
      <c r="D1706" s="903" t="s">
        <v>1453</v>
      </c>
      <c r="E1706" s="903" t="s">
        <v>103</v>
      </c>
      <c r="F1706" s="903" t="s">
        <v>2</v>
      </c>
      <c r="G1706" s="902">
        <v>7620000</v>
      </c>
    </row>
    <row r="1707" spans="1:7">
      <c r="A1707" s="903" t="s">
        <v>2479</v>
      </c>
      <c r="B1707" s="903" t="s">
        <v>925</v>
      </c>
      <c r="C1707" s="903" t="s">
        <v>170</v>
      </c>
      <c r="D1707" s="903" t="s">
        <v>1453</v>
      </c>
      <c r="E1707" s="903" t="s">
        <v>103</v>
      </c>
      <c r="F1707" s="903" t="s">
        <v>106</v>
      </c>
      <c r="G1707" s="902">
        <v>600000</v>
      </c>
    </row>
    <row r="1708" spans="1:7">
      <c r="A1708" s="903" t="s">
        <v>2479</v>
      </c>
      <c r="B1708" s="903" t="s">
        <v>925</v>
      </c>
      <c r="C1708" s="903" t="s">
        <v>170</v>
      </c>
      <c r="D1708" s="903" t="s">
        <v>1453</v>
      </c>
      <c r="E1708" s="1419" t="s">
        <v>108</v>
      </c>
      <c r="F1708" s="1420"/>
      <c r="G1708" s="902">
        <v>17234424</v>
      </c>
    </row>
    <row r="1709" spans="1:7">
      <c r="A1709" s="903" t="s">
        <v>2479</v>
      </c>
      <c r="B1709" s="903" t="s">
        <v>925</v>
      </c>
      <c r="C1709" s="903" t="s">
        <v>170</v>
      </c>
      <c r="D1709" s="903" t="s">
        <v>1453</v>
      </c>
      <c r="E1709" s="903" t="s">
        <v>108</v>
      </c>
      <c r="F1709" s="903" t="s">
        <v>110</v>
      </c>
      <c r="G1709" s="902">
        <v>6363587</v>
      </c>
    </row>
    <row r="1710" spans="1:7">
      <c r="A1710" s="903" t="s">
        <v>2479</v>
      </c>
      <c r="B1710" s="903" t="s">
        <v>925</v>
      </c>
      <c r="C1710" s="903" t="s">
        <v>170</v>
      </c>
      <c r="D1710" s="903" t="s">
        <v>1453</v>
      </c>
      <c r="E1710" s="903" t="s">
        <v>108</v>
      </c>
      <c r="F1710" s="903" t="s">
        <v>111</v>
      </c>
      <c r="G1710" s="902">
        <v>8558737</v>
      </c>
    </row>
    <row r="1711" spans="1:7">
      <c r="A1711" s="903" t="s">
        <v>2479</v>
      </c>
      <c r="B1711" s="903" t="s">
        <v>925</v>
      </c>
      <c r="C1711" s="903" t="s">
        <v>170</v>
      </c>
      <c r="D1711" s="903" t="s">
        <v>1453</v>
      </c>
      <c r="E1711" s="903" t="s">
        <v>108</v>
      </c>
      <c r="F1711" s="903" t="s">
        <v>868</v>
      </c>
      <c r="G1711" s="902">
        <v>1562100</v>
      </c>
    </row>
    <row r="1712" spans="1:7">
      <c r="A1712" s="903" t="s">
        <v>2479</v>
      </c>
      <c r="B1712" s="903" t="s">
        <v>925</v>
      </c>
      <c r="C1712" s="903" t="s">
        <v>170</v>
      </c>
      <c r="D1712" s="903" t="s">
        <v>1453</v>
      </c>
      <c r="E1712" s="903" t="s">
        <v>108</v>
      </c>
      <c r="F1712" s="903" t="s">
        <v>141</v>
      </c>
      <c r="G1712" s="902">
        <v>750000</v>
      </c>
    </row>
    <row r="1713" spans="1:7">
      <c r="A1713" s="903" t="s">
        <v>2479</v>
      </c>
      <c r="B1713" s="903" t="s">
        <v>925</v>
      </c>
      <c r="C1713" s="903" t="s">
        <v>170</v>
      </c>
      <c r="D1713" s="903" t="s">
        <v>1453</v>
      </c>
      <c r="E1713" s="1419" t="s">
        <v>143</v>
      </c>
      <c r="F1713" s="1420"/>
      <c r="G1713" s="902">
        <v>18880000</v>
      </c>
    </row>
    <row r="1714" spans="1:7">
      <c r="A1714" s="903" t="s">
        <v>2479</v>
      </c>
      <c r="B1714" s="903" t="s">
        <v>925</v>
      </c>
      <c r="C1714" s="903" t="s">
        <v>170</v>
      </c>
      <c r="D1714" s="903" t="s">
        <v>1453</v>
      </c>
      <c r="E1714" s="903" t="s">
        <v>143</v>
      </c>
      <c r="F1714" s="903" t="s">
        <v>145</v>
      </c>
      <c r="G1714" s="902">
        <v>9600000</v>
      </c>
    </row>
    <row r="1715" spans="1:7">
      <c r="A1715" s="903" t="s">
        <v>2479</v>
      </c>
      <c r="B1715" s="903" t="s">
        <v>925</v>
      </c>
      <c r="C1715" s="903" t="s">
        <v>170</v>
      </c>
      <c r="D1715" s="903" t="s">
        <v>1453</v>
      </c>
      <c r="E1715" s="903" t="s">
        <v>143</v>
      </c>
      <c r="F1715" s="903" t="s">
        <v>489</v>
      </c>
      <c r="G1715" s="902">
        <v>9280000</v>
      </c>
    </row>
    <row r="1716" spans="1:7">
      <c r="A1716" s="903" t="s">
        <v>2479</v>
      </c>
      <c r="B1716" s="903" t="s">
        <v>925</v>
      </c>
      <c r="C1716" s="903" t="s">
        <v>170</v>
      </c>
      <c r="D1716" s="903" t="s">
        <v>1453</v>
      </c>
      <c r="E1716" s="1419" t="s">
        <v>113</v>
      </c>
      <c r="F1716" s="1420"/>
      <c r="G1716" s="902">
        <v>63814000</v>
      </c>
    </row>
    <row r="1717" spans="1:7">
      <c r="A1717" s="903" t="s">
        <v>2479</v>
      </c>
      <c r="B1717" s="903" t="s">
        <v>925</v>
      </c>
      <c r="C1717" s="903" t="s">
        <v>170</v>
      </c>
      <c r="D1717" s="903" t="s">
        <v>1453</v>
      </c>
      <c r="E1717" s="903" t="s">
        <v>113</v>
      </c>
      <c r="F1717" s="903" t="s">
        <v>381</v>
      </c>
      <c r="G1717" s="902">
        <v>11519000</v>
      </c>
    </row>
    <row r="1718" spans="1:7">
      <c r="A1718" s="903" t="s">
        <v>2479</v>
      </c>
      <c r="B1718" s="903" t="s">
        <v>925</v>
      </c>
      <c r="C1718" s="903" t="s">
        <v>170</v>
      </c>
      <c r="D1718" s="903" t="s">
        <v>1453</v>
      </c>
      <c r="E1718" s="903" t="s">
        <v>113</v>
      </c>
      <c r="F1718" s="903" t="s">
        <v>490</v>
      </c>
      <c r="G1718" s="902">
        <v>10000000</v>
      </c>
    </row>
    <row r="1719" spans="1:7">
      <c r="A1719" s="903" t="s">
        <v>2479</v>
      </c>
      <c r="B1719" s="903" t="s">
        <v>925</v>
      </c>
      <c r="C1719" s="903" t="s">
        <v>170</v>
      </c>
      <c r="D1719" s="903" t="s">
        <v>1453</v>
      </c>
      <c r="E1719" s="903" t="s">
        <v>113</v>
      </c>
      <c r="F1719" s="903" t="s">
        <v>115</v>
      </c>
      <c r="G1719" s="902">
        <v>11500000</v>
      </c>
    </row>
    <row r="1720" spans="1:7">
      <c r="A1720" s="903" t="s">
        <v>2479</v>
      </c>
      <c r="B1720" s="903" t="s">
        <v>925</v>
      </c>
      <c r="C1720" s="903" t="s">
        <v>170</v>
      </c>
      <c r="D1720" s="903" t="s">
        <v>1453</v>
      </c>
      <c r="E1720" s="903" t="s">
        <v>113</v>
      </c>
      <c r="F1720" s="903" t="s">
        <v>117</v>
      </c>
      <c r="G1720" s="902">
        <v>30795000</v>
      </c>
    </row>
    <row r="1721" spans="1:7">
      <c r="A1721" s="903" t="s">
        <v>2479</v>
      </c>
      <c r="B1721" s="903" t="s">
        <v>925</v>
      </c>
      <c r="C1721" s="903" t="s">
        <v>170</v>
      </c>
      <c r="D1721" s="903" t="s">
        <v>1453</v>
      </c>
      <c r="E1721" s="1419" t="s">
        <v>492</v>
      </c>
      <c r="F1721" s="1420"/>
      <c r="G1721" s="902">
        <v>848800000</v>
      </c>
    </row>
    <row r="1722" spans="1:7">
      <c r="A1722" s="903" t="s">
        <v>2479</v>
      </c>
      <c r="B1722" s="903" t="s">
        <v>925</v>
      </c>
      <c r="C1722" s="903" t="s">
        <v>170</v>
      </c>
      <c r="D1722" s="903" t="s">
        <v>1453</v>
      </c>
      <c r="E1722" s="903" t="s">
        <v>492</v>
      </c>
      <c r="F1722" s="903" t="s">
        <v>219</v>
      </c>
      <c r="G1722" s="902">
        <v>34800000</v>
      </c>
    </row>
    <row r="1723" spans="1:7">
      <c r="A1723" s="903" t="s">
        <v>2479</v>
      </c>
      <c r="B1723" s="903" t="s">
        <v>925</v>
      </c>
      <c r="C1723" s="903" t="s">
        <v>170</v>
      </c>
      <c r="D1723" s="903" t="s">
        <v>1453</v>
      </c>
      <c r="E1723" s="903" t="s">
        <v>492</v>
      </c>
      <c r="F1723" s="903" t="s">
        <v>186</v>
      </c>
      <c r="G1723" s="902">
        <v>814000000</v>
      </c>
    </row>
    <row r="1724" spans="1:7">
      <c r="A1724" s="903" t="s">
        <v>2479</v>
      </c>
      <c r="B1724" s="903" t="s">
        <v>925</v>
      </c>
      <c r="C1724" s="903" t="s">
        <v>170</v>
      </c>
      <c r="D1724" s="903" t="s">
        <v>1453</v>
      </c>
      <c r="E1724" s="1419" t="s">
        <v>498</v>
      </c>
      <c r="F1724" s="1420"/>
      <c r="G1724" s="902">
        <v>112336547</v>
      </c>
    </row>
    <row r="1725" spans="1:7">
      <c r="A1725" s="903" t="s">
        <v>2479</v>
      </c>
      <c r="B1725" s="903" t="s">
        <v>925</v>
      </c>
      <c r="C1725" s="903" t="s">
        <v>170</v>
      </c>
      <c r="D1725" s="903" t="s">
        <v>1453</v>
      </c>
      <c r="E1725" s="903" t="s">
        <v>498</v>
      </c>
      <c r="F1725" s="903" t="s">
        <v>758</v>
      </c>
      <c r="G1725" s="902">
        <v>50038645</v>
      </c>
    </row>
    <row r="1726" spans="1:7">
      <c r="A1726" s="903" t="s">
        <v>2479</v>
      </c>
      <c r="B1726" s="903" t="s">
        <v>925</v>
      </c>
      <c r="C1726" s="903" t="s">
        <v>170</v>
      </c>
      <c r="D1726" s="903" t="s">
        <v>1453</v>
      </c>
      <c r="E1726" s="903" t="s">
        <v>498</v>
      </c>
      <c r="F1726" s="903" t="s">
        <v>3</v>
      </c>
      <c r="G1726" s="902">
        <v>800000</v>
      </c>
    </row>
    <row r="1727" spans="1:7">
      <c r="A1727" s="903" t="s">
        <v>2479</v>
      </c>
      <c r="B1727" s="903" t="s">
        <v>925</v>
      </c>
      <c r="C1727" s="903" t="s">
        <v>170</v>
      </c>
      <c r="D1727" s="903" t="s">
        <v>1453</v>
      </c>
      <c r="E1727" s="903" t="s">
        <v>498</v>
      </c>
      <c r="F1727" s="903" t="s">
        <v>370</v>
      </c>
      <c r="G1727" s="902">
        <v>54647902</v>
      </c>
    </row>
    <row r="1728" spans="1:7">
      <c r="A1728" s="903" t="s">
        <v>2479</v>
      </c>
      <c r="B1728" s="903" t="s">
        <v>925</v>
      </c>
      <c r="C1728" s="903" t="s">
        <v>170</v>
      </c>
      <c r="D1728" s="903" t="s">
        <v>1453</v>
      </c>
      <c r="E1728" s="903" t="s">
        <v>498</v>
      </c>
      <c r="F1728" s="903" t="s">
        <v>500</v>
      </c>
      <c r="G1728" s="902">
        <v>6850000</v>
      </c>
    </row>
    <row r="1729" spans="1:7">
      <c r="A1729" s="903" t="s">
        <v>2479</v>
      </c>
      <c r="B1729" s="903" t="s">
        <v>925</v>
      </c>
      <c r="C1729" s="903" t="s">
        <v>170</v>
      </c>
      <c r="D1729" s="903" t="s">
        <v>1453</v>
      </c>
      <c r="E1729" s="1419" t="s">
        <v>1429</v>
      </c>
      <c r="F1729" s="1420"/>
      <c r="G1729" s="902">
        <v>159200000</v>
      </c>
    </row>
    <row r="1730" spans="1:7">
      <c r="A1730" s="903" t="s">
        <v>2479</v>
      </c>
      <c r="B1730" s="903" t="s">
        <v>925</v>
      </c>
      <c r="C1730" s="903" t="s">
        <v>170</v>
      </c>
      <c r="D1730" s="903" t="s">
        <v>1453</v>
      </c>
      <c r="E1730" s="903" t="s">
        <v>1429</v>
      </c>
      <c r="F1730" s="903" t="s">
        <v>1451</v>
      </c>
      <c r="G1730" s="902">
        <v>82200000</v>
      </c>
    </row>
    <row r="1731" spans="1:7">
      <c r="A1731" s="903" t="s">
        <v>2479</v>
      </c>
      <c r="B1731" s="903" t="s">
        <v>925</v>
      </c>
      <c r="C1731" s="903" t="s">
        <v>170</v>
      </c>
      <c r="D1731" s="903" t="s">
        <v>1453</v>
      </c>
      <c r="E1731" s="903" t="s">
        <v>1429</v>
      </c>
      <c r="F1731" s="903" t="s">
        <v>1431</v>
      </c>
      <c r="G1731" s="902">
        <v>77000000</v>
      </c>
    </row>
    <row r="1732" spans="1:7">
      <c r="A1732" s="903" t="s">
        <v>2479</v>
      </c>
      <c r="B1732" s="903" t="s">
        <v>925</v>
      </c>
      <c r="C1732" s="903" t="s">
        <v>170</v>
      </c>
      <c r="D1732" s="903" t="s">
        <v>1453</v>
      </c>
      <c r="E1732" s="1419" t="s">
        <v>1434</v>
      </c>
      <c r="F1732" s="1420"/>
      <c r="G1732" s="902">
        <v>1727150000</v>
      </c>
    </row>
    <row r="1733" spans="1:7">
      <c r="A1733" s="903" t="s">
        <v>2479</v>
      </c>
      <c r="B1733" s="903" t="s">
        <v>925</v>
      </c>
      <c r="C1733" s="903" t="s">
        <v>170</v>
      </c>
      <c r="D1733" s="903" t="s">
        <v>1453</v>
      </c>
      <c r="E1733" s="903" t="s">
        <v>1434</v>
      </c>
      <c r="F1733" s="903" t="s">
        <v>1436</v>
      </c>
      <c r="G1733" s="902">
        <v>1727150000</v>
      </c>
    </row>
    <row r="1734" spans="1:7">
      <c r="A1734" s="903" t="s">
        <v>2479</v>
      </c>
      <c r="B1734" s="903" t="s">
        <v>925</v>
      </c>
      <c r="C1734" s="903" t="s">
        <v>170</v>
      </c>
      <c r="D1734" s="903" t="s">
        <v>1453</v>
      </c>
      <c r="E1734" s="1419" t="s">
        <v>122</v>
      </c>
      <c r="F1734" s="1420"/>
      <c r="G1734" s="902">
        <v>228586500</v>
      </c>
    </row>
    <row r="1735" spans="1:7">
      <c r="A1735" s="903" t="s">
        <v>2479</v>
      </c>
      <c r="B1735" s="903" t="s">
        <v>925</v>
      </c>
      <c r="C1735" s="903" t="s">
        <v>170</v>
      </c>
      <c r="D1735" s="903" t="s">
        <v>1453</v>
      </c>
      <c r="E1735" s="903" t="s">
        <v>122</v>
      </c>
      <c r="F1735" s="903" t="s">
        <v>6</v>
      </c>
      <c r="G1735" s="902">
        <v>2500000</v>
      </c>
    </row>
    <row r="1736" spans="1:7">
      <c r="A1736" s="903" t="s">
        <v>2479</v>
      </c>
      <c r="B1736" s="903" t="s">
        <v>925</v>
      </c>
      <c r="C1736" s="903" t="s">
        <v>170</v>
      </c>
      <c r="D1736" s="903" t="s">
        <v>1453</v>
      </c>
      <c r="E1736" s="903" t="s">
        <v>122</v>
      </c>
      <c r="F1736" s="903" t="s">
        <v>124</v>
      </c>
      <c r="G1736" s="902">
        <v>154966000</v>
      </c>
    </row>
    <row r="1737" spans="1:7">
      <c r="A1737" s="903" t="s">
        <v>2479</v>
      </c>
      <c r="B1737" s="903" t="s">
        <v>925</v>
      </c>
      <c r="C1737" s="903" t="s">
        <v>170</v>
      </c>
      <c r="D1737" s="903" t="s">
        <v>1453</v>
      </c>
      <c r="E1737" s="903" t="s">
        <v>122</v>
      </c>
      <c r="F1737" s="903" t="s">
        <v>126</v>
      </c>
      <c r="G1737" s="902">
        <v>71120500</v>
      </c>
    </row>
    <row r="1738" spans="1:7">
      <c r="A1738" s="903" t="s">
        <v>2479</v>
      </c>
      <c r="B1738" s="903" t="s">
        <v>925</v>
      </c>
      <c r="C1738" s="903" t="s">
        <v>170</v>
      </c>
      <c r="D1738" s="903" t="s">
        <v>1453</v>
      </c>
      <c r="E1738" s="1419" t="s">
        <v>864</v>
      </c>
      <c r="F1738" s="1420"/>
      <c r="G1738" s="902">
        <v>263610000</v>
      </c>
    </row>
    <row r="1739" spans="1:7">
      <c r="A1739" s="903" t="s">
        <v>2479</v>
      </c>
      <c r="B1739" s="903" t="s">
        <v>925</v>
      </c>
      <c r="C1739" s="903" t="s">
        <v>170</v>
      </c>
      <c r="D1739" s="903" t="s">
        <v>1453</v>
      </c>
      <c r="E1739" s="903" t="s">
        <v>864</v>
      </c>
      <c r="F1739" s="903" t="s">
        <v>867</v>
      </c>
      <c r="G1739" s="902">
        <v>129000000</v>
      </c>
    </row>
    <row r="1740" spans="1:7">
      <c r="A1740" s="903" t="s">
        <v>2479</v>
      </c>
      <c r="B1740" s="903" t="s">
        <v>925</v>
      </c>
      <c r="C1740" s="903" t="s">
        <v>170</v>
      </c>
      <c r="D1740" s="903" t="s">
        <v>1453</v>
      </c>
      <c r="E1740" s="903" t="s">
        <v>864</v>
      </c>
      <c r="F1740" s="903" t="s">
        <v>866</v>
      </c>
      <c r="G1740" s="902">
        <v>101530000</v>
      </c>
    </row>
    <row r="1741" spans="1:7">
      <c r="A1741" s="903" t="s">
        <v>2479</v>
      </c>
      <c r="B1741" s="903" t="s">
        <v>925</v>
      </c>
      <c r="C1741" s="903" t="s">
        <v>170</v>
      </c>
      <c r="D1741" s="903" t="s">
        <v>1453</v>
      </c>
      <c r="E1741" s="903" t="s">
        <v>864</v>
      </c>
      <c r="F1741" s="903" t="s">
        <v>865</v>
      </c>
      <c r="G1741" s="902">
        <v>33080000</v>
      </c>
    </row>
    <row r="1742" spans="1:7">
      <c r="A1742" s="903" t="s">
        <v>2479</v>
      </c>
      <c r="B1742" s="903" t="s">
        <v>925</v>
      </c>
      <c r="C1742" s="1419" t="s">
        <v>200</v>
      </c>
      <c r="D1742" s="1420"/>
      <c r="E1742" s="1420"/>
      <c r="F1742" s="1420"/>
      <c r="G1742" s="902">
        <v>13289696000</v>
      </c>
    </row>
    <row r="1743" spans="1:7">
      <c r="A1743" s="903" t="s">
        <v>2479</v>
      </c>
      <c r="B1743" s="903" t="s">
        <v>925</v>
      </c>
      <c r="C1743" s="903" t="s">
        <v>200</v>
      </c>
      <c r="D1743" s="1419" t="s">
        <v>1413</v>
      </c>
      <c r="E1743" s="1420"/>
      <c r="F1743" s="1420"/>
      <c r="G1743" s="902">
        <v>13289696000</v>
      </c>
    </row>
    <row r="1744" spans="1:7">
      <c r="A1744" s="903" t="s">
        <v>2479</v>
      </c>
      <c r="B1744" s="903" t="s">
        <v>925</v>
      </c>
      <c r="C1744" s="903" t="s">
        <v>200</v>
      </c>
      <c r="D1744" s="903" t="s">
        <v>1413</v>
      </c>
      <c r="E1744" s="1419" t="s">
        <v>87</v>
      </c>
      <c r="F1744" s="1420"/>
      <c r="G1744" s="902">
        <v>3491797939</v>
      </c>
    </row>
    <row r="1745" spans="1:7">
      <c r="A1745" s="903" t="s">
        <v>2479</v>
      </c>
      <c r="B1745" s="903" t="s">
        <v>925</v>
      </c>
      <c r="C1745" s="903" t="s">
        <v>200</v>
      </c>
      <c r="D1745" s="903" t="s">
        <v>1413</v>
      </c>
      <c r="E1745" s="903" t="s">
        <v>87</v>
      </c>
      <c r="F1745" s="903" t="s">
        <v>88</v>
      </c>
      <c r="G1745" s="902">
        <v>3491797939</v>
      </c>
    </row>
    <row r="1746" spans="1:7">
      <c r="A1746" s="903" t="s">
        <v>2479</v>
      </c>
      <c r="B1746" s="903" t="s">
        <v>925</v>
      </c>
      <c r="C1746" s="903" t="s">
        <v>200</v>
      </c>
      <c r="D1746" s="903" t="s">
        <v>1413</v>
      </c>
      <c r="E1746" s="1419" t="s">
        <v>128</v>
      </c>
      <c r="F1746" s="1420"/>
      <c r="G1746" s="902">
        <v>204366782</v>
      </c>
    </row>
    <row r="1747" spans="1:7">
      <c r="A1747" s="903" t="s">
        <v>2479</v>
      </c>
      <c r="B1747" s="903" t="s">
        <v>925</v>
      </c>
      <c r="C1747" s="903" t="s">
        <v>200</v>
      </c>
      <c r="D1747" s="903" t="s">
        <v>1413</v>
      </c>
      <c r="E1747" s="903" t="s">
        <v>128</v>
      </c>
      <c r="F1747" s="903" t="s">
        <v>519</v>
      </c>
      <c r="G1747" s="902">
        <v>204366782</v>
      </c>
    </row>
    <row r="1748" spans="1:7">
      <c r="A1748" s="903" t="s">
        <v>2479</v>
      </c>
      <c r="B1748" s="903" t="s">
        <v>925</v>
      </c>
      <c r="C1748" s="903" t="s">
        <v>200</v>
      </c>
      <c r="D1748" s="903" t="s">
        <v>1413</v>
      </c>
      <c r="E1748" s="1419" t="s">
        <v>90</v>
      </c>
      <c r="F1748" s="1420"/>
      <c r="G1748" s="902">
        <v>1535100685</v>
      </c>
    </row>
    <row r="1749" spans="1:7">
      <c r="A1749" s="903" t="s">
        <v>2479</v>
      </c>
      <c r="B1749" s="903" t="s">
        <v>925</v>
      </c>
      <c r="C1749" s="903" t="s">
        <v>200</v>
      </c>
      <c r="D1749" s="903" t="s">
        <v>1413</v>
      </c>
      <c r="E1749" s="903" t="s">
        <v>90</v>
      </c>
      <c r="F1749" s="903" t="s">
        <v>135</v>
      </c>
      <c r="G1749" s="902">
        <v>160742700</v>
      </c>
    </row>
    <row r="1750" spans="1:7">
      <c r="A1750" s="903" t="s">
        <v>2479</v>
      </c>
      <c r="B1750" s="903" t="s">
        <v>925</v>
      </c>
      <c r="C1750" s="903" t="s">
        <v>200</v>
      </c>
      <c r="D1750" s="903" t="s">
        <v>1413</v>
      </c>
      <c r="E1750" s="903" t="s">
        <v>90</v>
      </c>
      <c r="F1750" s="903" t="s">
        <v>763</v>
      </c>
      <c r="G1750" s="902">
        <v>266375000</v>
      </c>
    </row>
    <row r="1751" spans="1:7">
      <c r="A1751" s="903" t="s">
        <v>2479</v>
      </c>
      <c r="B1751" s="903" t="s">
        <v>925</v>
      </c>
      <c r="C1751" s="903" t="s">
        <v>200</v>
      </c>
      <c r="D1751" s="903" t="s">
        <v>1413</v>
      </c>
      <c r="E1751" s="903" t="s">
        <v>90</v>
      </c>
      <c r="F1751" s="903" t="s">
        <v>92</v>
      </c>
      <c r="G1751" s="902">
        <v>134226569</v>
      </c>
    </row>
    <row r="1752" spans="1:7">
      <c r="A1752" s="903" t="s">
        <v>2479</v>
      </c>
      <c r="B1752" s="903" t="s">
        <v>925</v>
      </c>
      <c r="C1752" s="903" t="s">
        <v>200</v>
      </c>
      <c r="D1752" s="903" t="s">
        <v>1413</v>
      </c>
      <c r="E1752" s="903" t="s">
        <v>90</v>
      </c>
      <c r="F1752" s="903" t="s">
        <v>390</v>
      </c>
      <c r="G1752" s="902">
        <v>40575433</v>
      </c>
    </row>
    <row r="1753" spans="1:7">
      <c r="A1753" s="903" t="s">
        <v>2479</v>
      </c>
      <c r="B1753" s="903" t="s">
        <v>925</v>
      </c>
      <c r="C1753" s="903" t="s">
        <v>200</v>
      </c>
      <c r="D1753" s="903" t="s">
        <v>1413</v>
      </c>
      <c r="E1753" s="903" t="s">
        <v>90</v>
      </c>
      <c r="F1753" s="903" t="s">
        <v>130</v>
      </c>
      <c r="G1753" s="902">
        <v>916710583</v>
      </c>
    </row>
    <row r="1754" spans="1:7">
      <c r="A1754" s="903" t="s">
        <v>2479</v>
      </c>
      <c r="B1754" s="903" t="s">
        <v>925</v>
      </c>
      <c r="C1754" s="903" t="s">
        <v>200</v>
      </c>
      <c r="D1754" s="903" t="s">
        <v>1413</v>
      </c>
      <c r="E1754" s="903" t="s">
        <v>90</v>
      </c>
      <c r="F1754" s="903" t="s">
        <v>137</v>
      </c>
      <c r="G1754" s="902">
        <v>16470400</v>
      </c>
    </row>
    <row r="1755" spans="1:7">
      <c r="A1755" s="903" t="s">
        <v>2479</v>
      </c>
      <c r="B1755" s="903" t="s">
        <v>925</v>
      </c>
      <c r="C1755" s="903" t="s">
        <v>200</v>
      </c>
      <c r="D1755" s="903" t="s">
        <v>1413</v>
      </c>
      <c r="E1755" s="1419" t="s">
        <v>377</v>
      </c>
      <c r="F1755" s="1420"/>
      <c r="G1755" s="902">
        <v>90630000</v>
      </c>
    </row>
    <row r="1756" spans="1:7">
      <c r="A1756" s="903" t="s">
        <v>2479</v>
      </c>
      <c r="B1756" s="903" t="s">
        <v>925</v>
      </c>
      <c r="C1756" s="903" t="s">
        <v>200</v>
      </c>
      <c r="D1756" s="903" t="s">
        <v>1413</v>
      </c>
      <c r="E1756" s="903" t="s">
        <v>377</v>
      </c>
      <c r="F1756" s="903" t="s">
        <v>379</v>
      </c>
      <c r="G1756" s="902">
        <v>65090000</v>
      </c>
    </row>
    <row r="1757" spans="1:7">
      <c r="A1757" s="903" t="s">
        <v>2479</v>
      </c>
      <c r="B1757" s="903" t="s">
        <v>925</v>
      </c>
      <c r="C1757" s="903" t="s">
        <v>200</v>
      </c>
      <c r="D1757" s="903" t="s">
        <v>1413</v>
      </c>
      <c r="E1757" s="903" t="s">
        <v>377</v>
      </c>
      <c r="F1757" s="903" t="s">
        <v>380</v>
      </c>
      <c r="G1757" s="902">
        <v>25540000</v>
      </c>
    </row>
    <row r="1758" spans="1:7">
      <c r="A1758" s="903" t="s">
        <v>2479</v>
      </c>
      <c r="B1758" s="903" t="s">
        <v>925</v>
      </c>
      <c r="C1758" s="903" t="s">
        <v>200</v>
      </c>
      <c r="D1758" s="903" t="s">
        <v>1413</v>
      </c>
      <c r="E1758" s="1419" t="s">
        <v>93</v>
      </c>
      <c r="F1758" s="1420"/>
      <c r="G1758" s="902">
        <v>799115000</v>
      </c>
    </row>
    <row r="1759" spans="1:7">
      <c r="A1759" s="903" t="s">
        <v>2479</v>
      </c>
      <c r="B1759" s="903" t="s">
        <v>925</v>
      </c>
      <c r="C1759" s="903" t="s">
        <v>200</v>
      </c>
      <c r="D1759" s="903" t="s">
        <v>1413</v>
      </c>
      <c r="E1759" s="903" t="s">
        <v>93</v>
      </c>
      <c r="F1759" s="903" t="s">
        <v>299</v>
      </c>
      <c r="G1759" s="902">
        <v>1495000</v>
      </c>
    </row>
    <row r="1760" spans="1:7">
      <c r="A1760" s="903" t="s">
        <v>2479</v>
      </c>
      <c r="B1760" s="903" t="s">
        <v>925</v>
      </c>
      <c r="C1760" s="903" t="s">
        <v>200</v>
      </c>
      <c r="D1760" s="903" t="s">
        <v>1413</v>
      </c>
      <c r="E1760" s="903" t="s">
        <v>93</v>
      </c>
      <c r="F1760" s="903" t="s">
        <v>391</v>
      </c>
      <c r="G1760" s="902">
        <v>797620000</v>
      </c>
    </row>
    <row r="1761" spans="1:7">
      <c r="A1761" s="903" t="s">
        <v>2479</v>
      </c>
      <c r="B1761" s="903" t="s">
        <v>925</v>
      </c>
      <c r="C1761" s="903" t="s">
        <v>200</v>
      </c>
      <c r="D1761" s="903" t="s">
        <v>1413</v>
      </c>
      <c r="E1761" s="1419" t="s">
        <v>94</v>
      </c>
      <c r="F1761" s="1420"/>
      <c r="G1761" s="902">
        <v>844787566</v>
      </c>
    </row>
    <row r="1762" spans="1:7">
      <c r="A1762" s="903" t="s">
        <v>2479</v>
      </c>
      <c r="B1762" s="903" t="s">
        <v>925</v>
      </c>
      <c r="C1762" s="903" t="s">
        <v>200</v>
      </c>
      <c r="D1762" s="903" t="s">
        <v>1413</v>
      </c>
      <c r="E1762" s="903" t="s">
        <v>94</v>
      </c>
      <c r="F1762" s="903" t="s">
        <v>95</v>
      </c>
      <c r="G1762" s="902">
        <v>653589853</v>
      </c>
    </row>
    <row r="1763" spans="1:7">
      <c r="A1763" s="903" t="s">
        <v>2479</v>
      </c>
      <c r="B1763" s="903" t="s">
        <v>925</v>
      </c>
      <c r="C1763" s="903" t="s">
        <v>200</v>
      </c>
      <c r="D1763" s="903" t="s">
        <v>1413</v>
      </c>
      <c r="E1763" s="903" t="s">
        <v>94</v>
      </c>
      <c r="F1763" s="903" t="s">
        <v>96</v>
      </c>
      <c r="G1763" s="902">
        <v>111393758</v>
      </c>
    </row>
    <row r="1764" spans="1:7">
      <c r="A1764" s="903" t="s">
        <v>2479</v>
      </c>
      <c r="B1764" s="903" t="s">
        <v>925</v>
      </c>
      <c r="C1764" s="903" t="s">
        <v>200</v>
      </c>
      <c r="D1764" s="903" t="s">
        <v>1413</v>
      </c>
      <c r="E1764" s="903" t="s">
        <v>94</v>
      </c>
      <c r="F1764" s="903" t="s">
        <v>97</v>
      </c>
      <c r="G1764" s="902">
        <v>77198800</v>
      </c>
    </row>
    <row r="1765" spans="1:7">
      <c r="A1765" s="903" t="s">
        <v>2479</v>
      </c>
      <c r="B1765" s="903" t="s">
        <v>925</v>
      </c>
      <c r="C1765" s="903" t="s">
        <v>200</v>
      </c>
      <c r="D1765" s="903" t="s">
        <v>1413</v>
      </c>
      <c r="E1765" s="903" t="s">
        <v>94</v>
      </c>
      <c r="F1765" s="903" t="s">
        <v>0</v>
      </c>
      <c r="G1765" s="902">
        <v>2605155</v>
      </c>
    </row>
    <row r="1766" spans="1:7">
      <c r="A1766" s="903" t="s">
        <v>2479</v>
      </c>
      <c r="B1766" s="903" t="s">
        <v>925</v>
      </c>
      <c r="C1766" s="903" t="s">
        <v>200</v>
      </c>
      <c r="D1766" s="903" t="s">
        <v>1413</v>
      </c>
      <c r="E1766" s="1419" t="s">
        <v>98</v>
      </c>
      <c r="F1766" s="1420"/>
      <c r="G1766" s="902">
        <v>255060000</v>
      </c>
    </row>
    <row r="1767" spans="1:7">
      <c r="A1767" s="903" t="s">
        <v>2479</v>
      </c>
      <c r="B1767" s="903" t="s">
        <v>925</v>
      </c>
      <c r="C1767" s="903" t="s">
        <v>200</v>
      </c>
      <c r="D1767" s="903" t="s">
        <v>1413</v>
      </c>
      <c r="E1767" s="903" t="s">
        <v>98</v>
      </c>
      <c r="F1767" s="903" t="s">
        <v>757</v>
      </c>
      <c r="G1767" s="902">
        <v>252320000</v>
      </c>
    </row>
    <row r="1768" spans="1:7">
      <c r="A1768" s="903" t="s">
        <v>2479</v>
      </c>
      <c r="B1768" s="903" t="s">
        <v>925</v>
      </c>
      <c r="C1768" s="903" t="s">
        <v>200</v>
      </c>
      <c r="D1768" s="903" t="s">
        <v>1413</v>
      </c>
      <c r="E1768" s="903" t="s">
        <v>98</v>
      </c>
      <c r="F1768" s="903" t="s">
        <v>99</v>
      </c>
      <c r="G1768" s="902">
        <v>2740000</v>
      </c>
    </row>
    <row r="1769" spans="1:7">
      <c r="A1769" s="903" t="s">
        <v>2479</v>
      </c>
      <c r="B1769" s="903" t="s">
        <v>925</v>
      </c>
      <c r="C1769" s="903" t="s">
        <v>200</v>
      </c>
      <c r="D1769" s="903" t="s">
        <v>1413</v>
      </c>
      <c r="E1769" s="1419" t="s">
        <v>100</v>
      </c>
      <c r="F1769" s="1420"/>
      <c r="G1769" s="902">
        <v>417602398</v>
      </c>
    </row>
    <row r="1770" spans="1:7">
      <c r="A1770" s="903" t="s">
        <v>2479</v>
      </c>
      <c r="B1770" s="903" t="s">
        <v>925</v>
      </c>
      <c r="C1770" s="903" t="s">
        <v>200</v>
      </c>
      <c r="D1770" s="903" t="s">
        <v>1413</v>
      </c>
      <c r="E1770" s="903" t="s">
        <v>100</v>
      </c>
      <c r="F1770" s="903" t="s">
        <v>138</v>
      </c>
      <c r="G1770" s="902">
        <v>166710576</v>
      </c>
    </row>
    <row r="1771" spans="1:7">
      <c r="A1771" s="903" t="s">
        <v>2479</v>
      </c>
      <c r="B1771" s="903" t="s">
        <v>925</v>
      </c>
      <c r="C1771" s="903" t="s">
        <v>200</v>
      </c>
      <c r="D1771" s="903" t="s">
        <v>1413</v>
      </c>
      <c r="E1771" s="903" t="s">
        <v>100</v>
      </c>
      <c r="F1771" s="903" t="s">
        <v>102</v>
      </c>
      <c r="G1771" s="902">
        <v>40726672</v>
      </c>
    </row>
    <row r="1772" spans="1:7">
      <c r="A1772" s="903" t="s">
        <v>2479</v>
      </c>
      <c r="B1772" s="903" t="s">
        <v>925</v>
      </c>
      <c r="C1772" s="903" t="s">
        <v>200</v>
      </c>
      <c r="D1772" s="903" t="s">
        <v>1413</v>
      </c>
      <c r="E1772" s="903" t="s">
        <v>100</v>
      </c>
      <c r="F1772" s="903" t="s">
        <v>139</v>
      </c>
      <c r="G1772" s="902">
        <v>189658150</v>
      </c>
    </row>
    <row r="1773" spans="1:7">
      <c r="A1773" s="903" t="s">
        <v>2479</v>
      </c>
      <c r="B1773" s="903" t="s">
        <v>925</v>
      </c>
      <c r="C1773" s="903" t="s">
        <v>200</v>
      </c>
      <c r="D1773" s="903" t="s">
        <v>1413</v>
      </c>
      <c r="E1773" s="903" t="s">
        <v>100</v>
      </c>
      <c r="F1773" s="903" t="s">
        <v>131</v>
      </c>
      <c r="G1773" s="902">
        <v>2136000</v>
      </c>
    </row>
    <row r="1774" spans="1:7">
      <c r="A1774" s="903" t="s">
        <v>2479</v>
      </c>
      <c r="B1774" s="903" t="s">
        <v>925</v>
      </c>
      <c r="C1774" s="903" t="s">
        <v>200</v>
      </c>
      <c r="D1774" s="903" t="s">
        <v>1413</v>
      </c>
      <c r="E1774" s="903" t="s">
        <v>100</v>
      </c>
      <c r="F1774" s="903" t="s">
        <v>218</v>
      </c>
      <c r="G1774" s="902">
        <v>8871000</v>
      </c>
    </row>
    <row r="1775" spans="1:7">
      <c r="A1775" s="903" t="s">
        <v>2479</v>
      </c>
      <c r="B1775" s="903" t="s">
        <v>925</v>
      </c>
      <c r="C1775" s="903" t="s">
        <v>200</v>
      </c>
      <c r="D1775" s="903" t="s">
        <v>1413</v>
      </c>
      <c r="E1775" s="903" t="s">
        <v>100</v>
      </c>
      <c r="F1775" s="903" t="s">
        <v>140</v>
      </c>
      <c r="G1775" s="902">
        <v>9500000</v>
      </c>
    </row>
    <row r="1776" spans="1:7">
      <c r="A1776" s="903" t="s">
        <v>2479</v>
      </c>
      <c r="B1776" s="903" t="s">
        <v>925</v>
      </c>
      <c r="C1776" s="903" t="s">
        <v>200</v>
      </c>
      <c r="D1776" s="903" t="s">
        <v>1413</v>
      </c>
      <c r="E1776" s="1419" t="s">
        <v>103</v>
      </c>
      <c r="F1776" s="1420"/>
      <c r="G1776" s="902">
        <v>203554298</v>
      </c>
    </row>
    <row r="1777" spans="1:7">
      <c r="A1777" s="903" t="s">
        <v>2479</v>
      </c>
      <c r="B1777" s="903" t="s">
        <v>925</v>
      </c>
      <c r="C1777" s="903" t="s">
        <v>200</v>
      </c>
      <c r="D1777" s="903" t="s">
        <v>1413</v>
      </c>
      <c r="E1777" s="903" t="s">
        <v>103</v>
      </c>
      <c r="F1777" s="903" t="s">
        <v>104</v>
      </c>
      <c r="G1777" s="902">
        <v>34577698</v>
      </c>
    </row>
    <row r="1778" spans="1:7">
      <c r="A1778" s="903" t="s">
        <v>2479</v>
      </c>
      <c r="B1778" s="903" t="s">
        <v>925</v>
      </c>
      <c r="C1778" s="903" t="s">
        <v>200</v>
      </c>
      <c r="D1778" s="903" t="s">
        <v>1413</v>
      </c>
      <c r="E1778" s="903" t="s">
        <v>103</v>
      </c>
      <c r="F1778" s="903" t="s">
        <v>132</v>
      </c>
      <c r="G1778" s="902">
        <v>57640000</v>
      </c>
    </row>
    <row r="1779" spans="1:7">
      <c r="A1779" s="903" t="s">
        <v>2479</v>
      </c>
      <c r="B1779" s="903" t="s">
        <v>925</v>
      </c>
      <c r="C1779" s="903" t="s">
        <v>200</v>
      </c>
      <c r="D1779" s="903" t="s">
        <v>1413</v>
      </c>
      <c r="E1779" s="903" t="s">
        <v>103</v>
      </c>
      <c r="F1779" s="903" t="s">
        <v>2</v>
      </c>
      <c r="G1779" s="902">
        <v>71800000</v>
      </c>
    </row>
    <row r="1780" spans="1:7">
      <c r="A1780" s="903" t="s">
        <v>2479</v>
      </c>
      <c r="B1780" s="903" t="s">
        <v>925</v>
      </c>
      <c r="C1780" s="903" t="s">
        <v>200</v>
      </c>
      <c r="D1780" s="903" t="s">
        <v>1413</v>
      </c>
      <c r="E1780" s="903" t="s">
        <v>103</v>
      </c>
      <c r="F1780" s="903" t="s">
        <v>106</v>
      </c>
      <c r="G1780" s="902">
        <v>39536600</v>
      </c>
    </row>
    <row r="1781" spans="1:7">
      <c r="A1781" s="903" t="s">
        <v>2479</v>
      </c>
      <c r="B1781" s="903" t="s">
        <v>925</v>
      </c>
      <c r="C1781" s="903" t="s">
        <v>200</v>
      </c>
      <c r="D1781" s="903" t="s">
        <v>1413</v>
      </c>
      <c r="E1781" s="1419" t="s">
        <v>108</v>
      </c>
      <c r="F1781" s="1420"/>
      <c r="G1781" s="902">
        <v>96037910</v>
      </c>
    </row>
    <row r="1782" spans="1:7">
      <c r="A1782" s="903" t="s">
        <v>2479</v>
      </c>
      <c r="B1782" s="903" t="s">
        <v>925</v>
      </c>
      <c r="C1782" s="903" t="s">
        <v>200</v>
      </c>
      <c r="D1782" s="903" t="s">
        <v>1413</v>
      </c>
      <c r="E1782" s="903" t="s">
        <v>108</v>
      </c>
      <c r="F1782" s="903" t="s">
        <v>110</v>
      </c>
      <c r="G1782" s="902">
        <v>34741744</v>
      </c>
    </row>
    <row r="1783" spans="1:7">
      <c r="A1783" s="903" t="s">
        <v>2479</v>
      </c>
      <c r="B1783" s="903" t="s">
        <v>925</v>
      </c>
      <c r="C1783" s="903" t="s">
        <v>200</v>
      </c>
      <c r="D1783" s="903" t="s">
        <v>1413</v>
      </c>
      <c r="E1783" s="903" t="s">
        <v>108</v>
      </c>
      <c r="F1783" s="903" t="s">
        <v>111</v>
      </c>
      <c r="G1783" s="902">
        <v>1629066</v>
      </c>
    </row>
    <row r="1784" spans="1:7">
      <c r="A1784" s="903" t="s">
        <v>2479</v>
      </c>
      <c r="B1784" s="903" t="s">
        <v>925</v>
      </c>
      <c r="C1784" s="903" t="s">
        <v>200</v>
      </c>
      <c r="D1784" s="903" t="s">
        <v>1413</v>
      </c>
      <c r="E1784" s="903" t="s">
        <v>108</v>
      </c>
      <c r="F1784" s="903" t="s">
        <v>862</v>
      </c>
      <c r="G1784" s="902">
        <v>27072800</v>
      </c>
    </row>
    <row r="1785" spans="1:7">
      <c r="A1785" s="903" t="s">
        <v>2479</v>
      </c>
      <c r="B1785" s="903" t="s">
        <v>925</v>
      </c>
      <c r="C1785" s="903" t="s">
        <v>200</v>
      </c>
      <c r="D1785" s="903" t="s">
        <v>1413</v>
      </c>
      <c r="E1785" s="903" t="s">
        <v>108</v>
      </c>
      <c r="F1785" s="903" t="s">
        <v>283</v>
      </c>
      <c r="G1785" s="902">
        <v>5120000</v>
      </c>
    </row>
    <row r="1786" spans="1:7">
      <c r="A1786" s="903" t="s">
        <v>2479</v>
      </c>
      <c r="B1786" s="903" t="s">
        <v>925</v>
      </c>
      <c r="C1786" s="903" t="s">
        <v>200</v>
      </c>
      <c r="D1786" s="903" t="s">
        <v>1413</v>
      </c>
      <c r="E1786" s="903" t="s">
        <v>108</v>
      </c>
      <c r="F1786" s="903" t="s">
        <v>868</v>
      </c>
      <c r="G1786" s="902">
        <v>23874300</v>
      </c>
    </row>
    <row r="1787" spans="1:7">
      <c r="A1787" s="903" t="s">
        <v>2479</v>
      </c>
      <c r="B1787" s="903" t="s">
        <v>925</v>
      </c>
      <c r="C1787" s="903" t="s">
        <v>200</v>
      </c>
      <c r="D1787" s="903" t="s">
        <v>1413</v>
      </c>
      <c r="E1787" s="903" t="s">
        <v>108</v>
      </c>
      <c r="F1787" s="903" t="s">
        <v>141</v>
      </c>
      <c r="G1787" s="902">
        <v>3600000</v>
      </c>
    </row>
    <row r="1788" spans="1:7">
      <c r="A1788" s="903" t="s">
        <v>2479</v>
      </c>
      <c r="B1788" s="903" t="s">
        <v>925</v>
      </c>
      <c r="C1788" s="903" t="s">
        <v>200</v>
      </c>
      <c r="D1788" s="903" t="s">
        <v>1413</v>
      </c>
      <c r="E1788" s="1419" t="s">
        <v>143</v>
      </c>
      <c r="F1788" s="1420"/>
      <c r="G1788" s="902">
        <v>67885000</v>
      </c>
    </row>
    <row r="1789" spans="1:7">
      <c r="A1789" s="903" t="s">
        <v>2479</v>
      </c>
      <c r="B1789" s="903" t="s">
        <v>925</v>
      </c>
      <c r="C1789" s="903" t="s">
        <v>200</v>
      </c>
      <c r="D1789" s="903" t="s">
        <v>1413</v>
      </c>
      <c r="E1789" s="903" t="s">
        <v>143</v>
      </c>
      <c r="F1789" s="903" t="s">
        <v>489</v>
      </c>
      <c r="G1789" s="902">
        <v>67885000</v>
      </c>
    </row>
    <row r="1790" spans="1:7">
      <c r="A1790" s="903" t="s">
        <v>2479</v>
      </c>
      <c r="B1790" s="903" t="s">
        <v>925</v>
      </c>
      <c r="C1790" s="903" t="s">
        <v>200</v>
      </c>
      <c r="D1790" s="903" t="s">
        <v>1413</v>
      </c>
      <c r="E1790" s="1419" t="s">
        <v>113</v>
      </c>
      <c r="F1790" s="1420"/>
      <c r="G1790" s="902">
        <v>393232000</v>
      </c>
    </row>
    <row r="1791" spans="1:7">
      <c r="A1791" s="903" t="s">
        <v>2479</v>
      </c>
      <c r="B1791" s="903" t="s">
        <v>925</v>
      </c>
      <c r="C1791" s="903" t="s">
        <v>200</v>
      </c>
      <c r="D1791" s="903" t="s">
        <v>1413</v>
      </c>
      <c r="E1791" s="903" t="s">
        <v>113</v>
      </c>
      <c r="F1791" s="903" t="s">
        <v>381</v>
      </c>
      <c r="G1791" s="902">
        <v>10546000</v>
      </c>
    </row>
    <row r="1792" spans="1:7">
      <c r="A1792" s="903" t="s">
        <v>2479</v>
      </c>
      <c r="B1792" s="903" t="s">
        <v>925</v>
      </c>
      <c r="C1792" s="903" t="s">
        <v>200</v>
      </c>
      <c r="D1792" s="903" t="s">
        <v>1413</v>
      </c>
      <c r="E1792" s="903" t="s">
        <v>113</v>
      </c>
      <c r="F1792" s="903" t="s">
        <v>490</v>
      </c>
      <c r="G1792" s="902">
        <v>32950000</v>
      </c>
    </row>
    <row r="1793" spans="1:7">
      <c r="A1793" s="903" t="s">
        <v>2479</v>
      </c>
      <c r="B1793" s="903" t="s">
        <v>925</v>
      </c>
      <c r="C1793" s="903" t="s">
        <v>200</v>
      </c>
      <c r="D1793" s="903" t="s">
        <v>1413</v>
      </c>
      <c r="E1793" s="903" t="s">
        <v>113</v>
      </c>
      <c r="F1793" s="903" t="s">
        <v>115</v>
      </c>
      <c r="G1793" s="902">
        <v>59761000</v>
      </c>
    </row>
    <row r="1794" spans="1:7">
      <c r="A1794" s="903" t="s">
        <v>2479</v>
      </c>
      <c r="B1794" s="903" t="s">
        <v>925</v>
      </c>
      <c r="C1794" s="903" t="s">
        <v>200</v>
      </c>
      <c r="D1794" s="903" t="s">
        <v>1413</v>
      </c>
      <c r="E1794" s="903" t="s">
        <v>113</v>
      </c>
      <c r="F1794" s="903" t="s">
        <v>117</v>
      </c>
      <c r="G1794" s="902">
        <v>289975000</v>
      </c>
    </row>
    <row r="1795" spans="1:7">
      <c r="A1795" s="903" t="s">
        <v>2479</v>
      </c>
      <c r="B1795" s="903" t="s">
        <v>925</v>
      </c>
      <c r="C1795" s="903" t="s">
        <v>200</v>
      </c>
      <c r="D1795" s="903" t="s">
        <v>1413</v>
      </c>
      <c r="E1795" s="1419" t="s">
        <v>492</v>
      </c>
      <c r="F1795" s="1420"/>
      <c r="G1795" s="902">
        <v>157562688</v>
      </c>
    </row>
    <row r="1796" spans="1:7">
      <c r="A1796" s="903" t="s">
        <v>2479</v>
      </c>
      <c r="B1796" s="903" t="s">
        <v>925</v>
      </c>
      <c r="C1796" s="903" t="s">
        <v>200</v>
      </c>
      <c r="D1796" s="903" t="s">
        <v>1413</v>
      </c>
      <c r="E1796" s="903" t="s">
        <v>492</v>
      </c>
      <c r="F1796" s="903" t="s">
        <v>824</v>
      </c>
      <c r="G1796" s="902">
        <v>2000000</v>
      </c>
    </row>
    <row r="1797" spans="1:7">
      <c r="A1797" s="903" t="s">
        <v>2479</v>
      </c>
      <c r="B1797" s="903" t="s">
        <v>925</v>
      </c>
      <c r="C1797" s="903" t="s">
        <v>200</v>
      </c>
      <c r="D1797" s="903" t="s">
        <v>1413</v>
      </c>
      <c r="E1797" s="903" t="s">
        <v>492</v>
      </c>
      <c r="F1797" s="903" t="s">
        <v>844</v>
      </c>
      <c r="G1797" s="902">
        <v>1000000</v>
      </c>
    </row>
    <row r="1798" spans="1:7">
      <c r="A1798" s="903" t="s">
        <v>2479</v>
      </c>
      <c r="B1798" s="903" t="s">
        <v>925</v>
      </c>
      <c r="C1798" s="903" t="s">
        <v>200</v>
      </c>
      <c r="D1798" s="903" t="s">
        <v>1413</v>
      </c>
      <c r="E1798" s="903" t="s">
        <v>492</v>
      </c>
      <c r="F1798" s="903" t="s">
        <v>219</v>
      </c>
      <c r="G1798" s="902">
        <v>121662688</v>
      </c>
    </row>
    <row r="1799" spans="1:7">
      <c r="A1799" s="903" t="s">
        <v>2479</v>
      </c>
      <c r="B1799" s="903" t="s">
        <v>925</v>
      </c>
      <c r="C1799" s="903" t="s">
        <v>200</v>
      </c>
      <c r="D1799" s="903" t="s">
        <v>1413</v>
      </c>
      <c r="E1799" s="903" t="s">
        <v>492</v>
      </c>
      <c r="F1799" s="903" t="s">
        <v>186</v>
      </c>
      <c r="G1799" s="902">
        <v>32400000</v>
      </c>
    </row>
    <row r="1800" spans="1:7">
      <c r="A1800" s="903" t="s">
        <v>2479</v>
      </c>
      <c r="B1800" s="903" t="s">
        <v>925</v>
      </c>
      <c r="C1800" s="903" t="s">
        <v>200</v>
      </c>
      <c r="D1800" s="903" t="s">
        <v>1413</v>
      </c>
      <c r="E1800" s="903" t="s">
        <v>492</v>
      </c>
      <c r="F1800" s="903" t="s">
        <v>496</v>
      </c>
      <c r="G1800" s="902">
        <v>500000</v>
      </c>
    </row>
    <row r="1801" spans="1:7">
      <c r="A1801" s="903" t="s">
        <v>2479</v>
      </c>
      <c r="B1801" s="903" t="s">
        <v>925</v>
      </c>
      <c r="C1801" s="903" t="s">
        <v>200</v>
      </c>
      <c r="D1801" s="903" t="s">
        <v>1413</v>
      </c>
      <c r="E1801" s="1419" t="s">
        <v>498</v>
      </c>
      <c r="F1801" s="1420"/>
      <c r="G1801" s="902">
        <v>1280435000</v>
      </c>
    </row>
    <row r="1802" spans="1:7">
      <c r="A1802" s="903" t="s">
        <v>2479</v>
      </c>
      <c r="B1802" s="903" t="s">
        <v>925</v>
      </c>
      <c r="C1802" s="903" t="s">
        <v>200</v>
      </c>
      <c r="D1802" s="903" t="s">
        <v>1413</v>
      </c>
      <c r="E1802" s="903" t="s">
        <v>498</v>
      </c>
      <c r="F1802" s="903" t="s">
        <v>758</v>
      </c>
      <c r="G1802" s="902">
        <v>14800000</v>
      </c>
    </row>
    <row r="1803" spans="1:7">
      <c r="A1803" s="903" t="s">
        <v>2479</v>
      </c>
      <c r="B1803" s="903" t="s">
        <v>925</v>
      </c>
      <c r="C1803" s="903" t="s">
        <v>200</v>
      </c>
      <c r="D1803" s="903" t="s">
        <v>1413</v>
      </c>
      <c r="E1803" s="903" t="s">
        <v>498</v>
      </c>
      <c r="F1803" s="903" t="s">
        <v>3</v>
      </c>
      <c r="G1803" s="902">
        <v>1134395280</v>
      </c>
    </row>
    <row r="1804" spans="1:7">
      <c r="A1804" s="903" t="s">
        <v>2479</v>
      </c>
      <c r="B1804" s="903" t="s">
        <v>925</v>
      </c>
      <c r="C1804" s="903" t="s">
        <v>200</v>
      </c>
      <c r="D1804" s="903" t="s">
        <v>1413</v>
      </c>
      <c r="E1804" s="903" t="s">
        <v>498</v>
      </c>
      <c r="F1804" s="903" t="s">
        <v>370</v>
      </c>
      <c r="G1804" s="902">
        <v>29450000</v>
      </c>
    </row>
    <row r="1805" spans="1:7">
      <c r="A1805" s="903" t="s">
        <v>2479</v>
      </c>
      <c r="B1805" s="903" t="s">
        <v>925</v>
      </c>
      <c r="C1805" s="903" t="s">
        <v>200</v>
      </c>
      <c r="D1805" s="903" t="s">
        <v>1413</v>
      </c>
      <c r="E1805" s="903" t="s">
        <v>498</v>
      </c>
      <c r="F1805" s="903" t="s">
        <v>4</v>
      </c>
      <c r="G1805" s="902">
        <v>84589720</v>
      </c>
    </row>
    <row r="1806" spans="1:7">
      <c r="A1806" s="903" t="s">
        <v>2479</v>
      </c>
      <c r="B1806" s="903" t="s">
        <v>925</v>
      </c>
      <c r="C1806" s="903" t="s">
        <v>200</v>
      </c>
      <c r="D1806" s="903" t="s">
        <v>1413</v>
      </c>
      <c r="E1806" s="903" t="s">
        <v>498</v>
      </c>
      <c r="F1806" s="903" t="s">
        <v>501</v>
      </c>
      <c r="G1806" s="902">
        <v>17200000</v>
      </c>
    </row>
    <row r="1807" spans="1:7">
      <c r="A1807" s="903" t="s">
        <v>2479</v>
      </c>
      <c r="B1807" s="903" t="s">
        <v>925</v>
      </c>
      <c r="C1807" s="903" t="s">
        <v>200</v>
      </c>
      <c r="D1807" s="903" t="s">
        <v>1413</v>
      </c>
      <c r="E1807" s="1419" t="s">
        <v>1429</v>
      </c>
      <c r="F1807" s="1420"/>
      <c r="G1807" s="902">
        <v>289480000</v>
      </c>
    </row>
    <row r="1808" spans="1:7">
      <c r="A1808" s="903" t="s">
        <v>2479</v>
      </c>
      <c r="B1808" s="903" t="s">
        <v>925</v>
      </c>
      <c r="C1808" s="903" t="s">
        <v>200</v>
      </c>
      <c r="D1808" s="903" t="s">
        <v>1413</v>
      </c>
      <c r="E1808" s="903" t="s">
        <v>1429</v>
      </c>
      <c r="F1808" s="903" t="s">
        <v>1451</v>
      </c>
      <c r="G1808" s="902">
        <v>50210000</v>
      </c>
    </row>
    <row r="1809" spans="1:7">
      <c r="A1809" s="903" t="s">
        <v>2479</v>
      </c>
      <c r="B1809" s="903" t="s">
        <v>925</v>
      </c>
      <c r="C1809" s="903" t="s">
        <v>200</v>
      </c>
      <c r="D1809" s="903" t="s">
        <v>1413</v>
      </c>
      <c r="E1809" s="903" t="s">
        <v>1429</v>
      </c>
      <c r="F1809" s="903" t="s">
        <v>1431</v>
      </c>
      <c r="G1809" s="902">
        <v>141370000</v>
      </c>
    </row>
    <row r="1810" spans="1:7">
      <c r="A1810" s="903" t="s">
        <v>2479</v>
      </c>
      <c r="B1810" s="903" t="s">
        <v>925</v>
      </c>
      <c r="C1810" s="903" t="s">
        <v>200</v>
      </c>
      <c r="D1810" s="903" t="s">
        <v>1413</v>
      </c>
      <c r="E1810" s="903" t="s">
        <v>1429</v>
      </c>
      <c r="F1810" s="903" t="s">
        <v>1457</v>
      </c>
      <c r="G1810" s="902">
        <v>97900000</v>
      </c>
    </row>
    <row r="1811" spans="1:7">
      <c r="A1811" s="903" t="s">
        <v>2479</v>
      </c>
      <c r="B1811" s="903" t="s">
        <v>925</v>
      </c>
      <c r="C1811" s="903" t="s">
        <v>200</v>
      </c>
      <c r="D1811" s="903" t="s">
        <v>1413</v>
      </c>
      <c r="E1811" s="1419" t="s">
        <v>118</v>
      </c>
      <c r="F1811" s="1420"/>
      <c r="G1811" s="902">
        <v>1676433896</v>
      </c>
    </row>
    <row r="1812" spans="1:7">
      <c r="A1812" s="903" t="s">
        <v>2479</v>
      </c>
      <c r="B1812" s="903" t="s">
        <v>925</v>
      </c>
      <c r="C1812" s="903" t="s">
        <v>200</v>
      </c>
      <c r="D1812" s="903" t="s">
        <v>1413</v>
      </c>
      <c r="E1812" s="903" t="s">
        <v>118</v>
      </c>
      <c r="F1812" s="903" t="s">
        <v>5</v>
      </c>
      <c r="G1812" s="902">
        <v>41110000</v>
      </c>
    </row>
    <row r="1813" spans="1:7">
      <c r="A1813" s="903" t="s">
        <v>2479</v>
      </c>
      <c r="B1813" s="903" t="s">
        <v>925</v>
      </c>
      <c r="C1813" s="903" t="s">
        <v>200</v>
      </c>
      <c r="D1813" s="903" t="s">
        <v>1413</v>
      </c>
      <c r="E1813" s="903" t="s">
        <v>118</v>
      </c>
      <c r="F1813" s="903" t="s">
        <v>120</v>
      </c>
      <c r="G1813" s="902">
        <v>1635323896</v>
      </c>
    </row>
    <row r="1814" spans="1:7">
      <c r="A1814" s="903" t="s">
        <v>2479</v>
      </c>
      <c r="B1814" s="903" t="s">
        <v>925</v>
      </c>
      <c r="C1814" s="903" t="s">
        <v>200</v>
      </c>
      <c r="D1814" s="903" t="s">
        <v>1413</v>
      </c>
      <c r="E1814" s="1419" t="s">
        <v>122</v>
      </c>
      <c r="F1814" s="1420"/>
      <c r="G1814" s="902">
        <v>1306466838</v>
      </c>
    </row>
    <row r="1815" spans="1:7">
      <c r="A1815" s="903" t="s">
        <v>2479</v>
      </c>
      <c r="B1815" s="903" t="s">
        <v>925</v>
      </c>
      <c r="C1815" s="903" t="s">
        <v>200</v>
      </c>
      <c r="D1815" s="903" t="s">
        <v>1413</v>
      </c>
      <c r="E1815" s="903" t="s">
        <v>122</v>
      </c>
      <c r="F1815" s="903" t="s">
        <v>6</v>
      </c>
      <c r="G1815" s="902">
        <v>8912400</v>
      </c>
    </row>
    <row r="1816" spans="1:7">
      <c r="A1816" s="903" t="s">
        <v>2479</v>
      </c>
      <c r="B1816" s="903" t="s">
        <v>925</v>
      </c>
      <c r="C1816" s="903" t="s">
        <v>200</v>
      </c>
      <c r="D1816" s="903" t="s">
        <v>1413</v>
      </c>
      <c r="E1816" s="903" t="s">
        <v>122</v>
      </c>
      <c r="F1816" s="903" t="s">
        <v>12</v>
      </c>
      <c r="G1816" s="902">
        <v>14115655</v>
      </c>
    </row>
    <row r="1817" spans="1:7">
      <c r="A1817" s="903" t="s">
        <v>2479</v>
      </c>
      <c r="B1817" s="903" t="s">
        <v>925</v>
      </c>
      <c r="C1817" s="903" t="s">
        <v>200</v>
      </c>
      <c r="D1817" s="903" t="s">
        <v>1413</v>
      </c>
      <c r="E1817" s="903" t="s">
        <v>122</v>
      </c>
      <c r="F1817" s="903" t="s">
        <v>124</v>
      </c>
      <c r="G1817" s="902">
        <v>861203583</v>
      </c>
    </row>
    <row r="1818" spans="1:7">
      <c r="A1818" s="903" t="s">
        <v>2479</v>
      </c>
      <c r="B1818" s="903" t="s">
        <v>925</v>
      </c>
      <c r="C1818" s="903" t="s">
        <v>200</v>
      </c>
      <c r="D1818" s="903" t="s">
        <v>1413</v>
      </c>
      <c r="E1818" s="903" t="s">
        <v>122</v>
      </c>
      <c r="F1818" s="903" t="s">
        <v>126</v>
      </c>
      <c r="G1818" s="902">
        <v>422235200</v>
      </c>
    </row>
    <row r="1819" spans="1:7">
      <c r="A1819" s="903" t="s">
        <v>2479</v>
      </c>
      <c r="B1819" s="903" t="s">
        <v>925</v>
      </c>
      <c r="C1819" s="903" t="s">
        <v>200</v>
      </c>
      <c r="D1819" s="903" t="s">
        <v>1413</v>
      </c>
      <c r="E1819" s="1419" t="s">
        <v>371</v>
      </c>
      <c r="F1819" s="1420"/>
      <c r="G1819" s="902">
        <v>48912000</v>
      </c>
    </row>
    <row r="1820" spans="1:7">
      <c r="A1820" s="903" t="s">
        <v>2479</v>
      </c>
      <c r="B1820" s="903" t="s">
        <v>925</v>
      </c>
      <c r="C1820" s="903" t="s">
        <v>200</v>
      </c>
      <c r="D1820" s="903" t="s">
        <v>1413</v>
      </c>
      <c r="E1820" s="903" t="s">
        <v>371</v>
      </c>
      <c r="F1820" s="903" t="s">
        <v>372</v>
      </c>
      <c r="G1820" s="902">
        <v>48912000</v>
      </c>
    </row>
    <row r="1821" spans="1:7">
      <c r="A1821" s="903" t="s">
        <v>2479</v>
      </c>
      <c r="B1821" s="903" t="s">
        <v>925</v>
      </c>
      <c r="C1821" s="903" t="s">
        <v>200</v>
      </c>
      <c r="D1821" s="903" t="s">
        <v>1413</v>
      </c>
      <c r="E1821" s="1419" t="s">
        <v>312</v>
      </c>
      <c r="F1821" s="1420"/>
      <c r="G1821" s="902">
        <v>131236000</v>
      </c>
    </row>
    <row r="1822" spans="1:7">
      <c r="A1822" s="903" t="s">
        <v>2479</v>
      </c>
      <c r="B1822" s="903" t="s">
        <v>925</v>
      </c>
      <c r="C1822" s="903" t="s">
        <v>200</v>
      </c>
      <c r="D1822" s="903" t="s">
        <v>1413</v>
      </c>
      <c r="E1822" s="903" t="s">
        <v>312</v>
      </c>
      <c r="F1822" s="903" t="s">
        <v>361</v>
      </c>
      <c r="G1822" s="902">
        <v>131236000</v>
      </c>
    </row>
    <row r="1823" spans="1:7">
      <c r="A1823" s="903" t="s">
        <v>2479</v>
      </c>
      <c r="B1823" s="1419" t="s">
        <v>923</v>
      </c>
      <c r="C1823" s="1420"/>
      <c r="D1823" s="1420"/>
      <c r="E1823" s="1420"/>
      <c r="F1823" s="1420"/>
      <c r="G1823" s="902">
        <f>10153939820+600000000</f>
        <v>10753939820</v>
      </c>
    </row>
    <row r="1824" spans="1:7">
      <c r="A1824" s="903" t="s">
        <v>2479</v>
      </c>
      <c r="B1824" s="903" t="s">
        <v>923</v>
      </c>
      <c r="C1824" s="1419" t="s">
        <v>170</v>
      </c>
      <c r="D1824" s="1420"/>
      <c r="E1824" s="1420"/>
      <c r="F1824" s="1420"/>
      <c r="G1824" s="902">
        <f>G1825+G1847</f>
        <v>2512867920</v>
      </c>
    </row>
    <row r="1825" spans="1:7">
      <c r="A1825" s="903" t="s">
        <v>2479</v>
      </c>
      <c r="B1825" s="903" t="s">
        <v>923</v>
      </c>
      <c r="C1825" s="903" t="s">
        <v>170</v>
      </c>
      <c r="D1825" s="1419" t="s">
        <v>171</v>
      </c>
      <c r="E1825" s="1420"/>
      <c r="F1825" s="1420"/>
      <c r="G1825" s="902">
        <v>931363000</v>
      </c>
    </row>
    <row r="1826" spans="1:7">
      <c r="A1826" s="903" t="s">
        <v>2479</v>
      </c>
      <c r="B1826" s="903" t="s">
        <v>923</v>
      </c>
      <c r="C1826" s="903" t="s">
        <v>170</v>
      </c>
      <c r="D1826" s="903" t="s">
        <v>171</v>
      </c>
      <c r="E1826" s="1419" t="s">
        <v>128</v>
      </c>
      <c r="F1826" s="1420"/>
      <c r="G1826" s="902">
        <v>45047856</v>
      </c>
    </row>
    <row r="1827" spans="1:7">
      <c r="A1827" s="903" t="s">
        <v>2479</v>
      </c>
      <c r="B1827" s="903" t="s">
        <v>923</v>
      </c>
      <c r="C1827" s="903" t="s">
        <v>170</v>
      </c>
      <c r="D1827" s="903" t="s">
        <v>171</v>
      </c>
      <c r="E1827" s="903" t="s">
        <v>128</v>
      </c>
      <c r="F1827" s="903" t="s">
        <v>519</v>
      </c>
      <c r="G1827" s="902">
        <v>45047856</v>
      </c>
    </row>
    <row r="1828" spans="1:7">
      <c r="A1828" s="903" t="s">
        <v>2479</v>
      </c>
      <c r="B1828" s="903" t="s">
        <v>923</v>
      </c>
      <c r="C1828" s="903" t="s">
        <v>170</v>
      </c>
      <c r="D1828" s="903" t="s">
        <v>171</v>
      </c>
      <c r="E1828" s="1419" t="s">
        <v>100</v>
      </c>
      <c r="F1828" s="1420"/>
      <c r="G1828" s="902">
        <v>4203120</v>
      </c>
    </row>
    <row r="1829" spans="1:7">
      <c r="A1829" s="903" t="s">
        <v>2479</v>
      </c>
      <c r="B1829" s="903" t="s">
        <v>923</v>
      </c>
      <c r="C1829" s="903" t="s">
        <v>170</v>
      </c>
      <c r="D1829" s="903" t="s">
        <v>171</v>
      </c>
      <c r="E1829" s="903" t="s">
        <v>100</v>
      </c>
      <c r="F1829" s="903" t="s">
        <v>102</v>
      </c>
      <c r="G1829" s="902">
        <v>2067120</v>
      </c>
    </row>
    <row r="1830" spans="1:7">
      <c r="A1830" s="903" t="s">
        <v>2479</v>
      </c>
      <c r="B1830" s="903" t="s">
        <v>923</v>
      </c>
      <c r="C1830" s="903" t="s">
        <v>170</v>
      </c>
      <c r="D1830" s="903" t="s">
        <v>171</v>
      </c>
      <c r="E1830" s="903" t="s">
        <v>100</v>
      </c>
      <c r="F1830" s="903" t="s">
        <v>131</v>
      </c>
      <c r="G1830" s="902">
        <v>2136000</v>
      </c>
    </row>
    <row r="1831" spans="1:7">
      <c r="A1831" s="903" t="s">
        <v>2479</v>
      </c>
      <c r="B1831" s="903" t="s">
        <v>923</v>
      </c>
      <c r="C1831" s="903" t="s">
        <v>170</v>
      </c>
      <c r="D1831" s="903" t="s">
        <v>171</v>
      </c>
      <c r="E1831" s="1419" t="s">
        <v>103</v>
      </c>
      <c r="F1831" s="1420"/>
      <c r="G1831" s="902">
        <v>31228800</v>
      </c>
    </row>
    <row r="1832" spans="1:7">
      <c r="A1832" s="903" t="s">
        <v>2479</v>
      </c>
      <c r="B1832" s="903" t="s">
        <v>923</v>
      </c>
      <c r="C1832" s="903" t="s">
        <v>170</v>
      </c>
      <c r="D1832" s="903" t="s">
        <v>171</v>
      </c>
      <c r="E1832" s="903" t="s">
        <v>103</v>
      </c>
      <c r="F1832" s="903" t="s">
        <v>104</v>
      </c>
      <c r="G1832" s="902">
        <v>31228800</v>
      </c>
    </row>
    <row r="1833" spans="1:7">
      <c r="A1833" s="903" t="s">
        <v>2479</v>
      </c>
      <c r="B1833" s="903" t="s">
        <v>923</v>
      </c>
      <c r="C1833" s="903" t="s">
        <v>170</v>
      </c>
      <c r="D1833" s="903" t="s">
        <v>171</v>
      </c>
      <c r="E1833" s="1419" t="s">
        <v>108</v>
      </c>
      <c r="F1833" s="1420"/>
      <c r="G1833" s="902">
        <v>12699020</v>
      </c>
    </row>
    <row r="1834" spans="1:7">
      <c r="A1834" s="903" t="s">
        <v>2479</v>
      </c>
      <c r="B1834" s="903" t="s">
        <v>923</v>
      </c>
      <c r="C1834" s="903" t="s">
        <v>170</v>
      </c>
      <c r="D1834" s="903" t="s">
        <v>171</v>
      </c>
      <c r="E1834" s="903" t="s">
        <v>108</v>
      </c>
      <c r="F1834" s="903" t="s">
        <v>110</v>
      </c>
      <c r="G1834" s="902">
        <v>1024045</v>
      </c>
    </row>
    <row r="1835" spans="1:7">
      <c r="A1835" s="903" t="s">
        <v>2479</v>
      </c>
      <c r="B1835" s="903" t="s">
        <v>923</v>
      </c>
      <c r="C1835" s="903" t="s">
        <v>170</v>
      </c>
      <c r="D1835" s="903" t="s">
        <v>171</v>
      </c>
      <c r="E1835" s="903" t="s">
        <v>108</v>
      </c>
      <c r="F1835" s="903" t="s">
        <v>862</v>
      </c>
      <c r="G1835" s="902">
        <v>11674975</v>
      </c>
    </row>
    <row r="1836" spans="1:7">
      <c r="A1836" s="903" t="s">
        <v>2479</v>
      </c>
      <c r="B1836" s="903" t="s">
        <v>923</v>
      </c>
      <c r="C1836" s="903" t="s">
        <v>170</v>
      </c>
      <c r="D1836" s="903" t="s">
        <v>171</v>
      </c>
      <c r="E1836" s="1419" t="s">
        <v>498</v>
      </c>
      <c r="F1836" s="1420"/>
      <c r="G1836" s="902">
        <v>105651204</v>
      </c>
    </row>
    <row r="1837" spans="1:7">
      <c r="A1837" s="903" t="s">
        <v>2479</v>
      </c>
      <c r="B1837" s="903" t="s">
        <v>923</v>
      </c>
      <c r="C1837" s="903" t="s">
        <v>170</v>
      </c>
      <c r="D1837" s="903" t="s">
        <v>171</v>
      </c>
      <c r="E1837" s="903" t="s">
        <v>498</v>
      </c>
      <c r="F1837" s="903" t="s">
        <v>758</v>
      </c>
      <c r="G1837" s="902">
        <v>35000000</v>
      </c>
    </row>
    <row r="1838" spans="1:7">
      <c r="A1838" s="903" t="s">
        <v>2479</v>
      </c>
      <c r="B1838" s="903" t="s">
        <v>923</v>
      </c>
      <c r="C1838" s="903" t="s">
        <v>170</v>
      </c>
      <c r="D1838" s="903" t="s">
        <v>171</v>
      </c>
      <c r="E1838" s="903" t="s">
        <v>498</v>
      </c>
      <c r="F1838" s="903" t="s">
        <v>370</v>
      </c>
      <c r="G1838" s="902">
        <v>62251204</v>
      </c>
    </row>
    <row r="1839" spans="1:7">
      <c r="A1839" s="903" t="s">
        <v>2479</v>
      </c>
      <c r="B1839" s="903" t="s">
        <v>923</v>
      </c>
      <c r="C1839" s="903" t="s">
        <v>170</v>
      </c>
      <c r="D1839" s="903" t="s">
        <v>171</v>
      </c>
      <c r="E1839" s="903" t="s">
        <v>498</v>
      </c>
      <c r="F1839" s="903" t="s">
        <v>500</v>
      </c>
      <c r="G1839" s="902">
        <v>8400000</v>
      </c>
    </row>
    <row r="1840" spans="1:7">
      <c r="A1840" s="903" t="s">
        <v>2479</v>
      </c>
      <c r="B1840" s="903" t="s">
        <v>923</v>
      </c>
      <c r="C1840" s="903" t="s">
        <v>170</v>
      </c>
      <c r="D1840" s="903" t="s">
        <v>171</v>
      </c>
      <c r="E1840" s="1419" t="s">
        <v>1429</v>
      </c>
      <c r="F1840" s="1420"/>
      <c r="G1840" s="902">
        <v>232170000</v>
      </c>
    </row>
    <row r="1841" spans="1:7">
      <c r="A1841" s="903" t="s">
        <v>2479</v>
      </c>
      <c r="B1841" s="903" t="s">
        <v>923</v>
      </c>
      <c r="C1841" s="903" t="s">
        <v>170</v>
      </c>
      <c r="D1841" s="903" t="s">
        <v>171</v>
      </c>
      <c r="E1841" s="903" t="s">
        <v>1429</v>
      </c>
      <c r="F1841" s="903" t="s">
        <v>1451</v>
      </c>
      <c r="G1841" s="902">
        <v>162800000</v>
      </c>
    </row>
    <row r="1842" spans="1:7">
      <c r="A1842" s="903" t="s">
        <v>2479</v>
      </c>
      <c r="B1842" s="903" t="s">
        <v>923</v>
      </c>
      <c r="C1842" s="903" t="s">
        <v>170</v>
      </c>
      <c r="D1842" s="903" t="s">
        <v>171</v>
      </c>
      <c r="E1842" s="903" t="s">
        <v>1429</v>
      </c>
      <c r="F1842" s="903" t="s">
        <v>1431</v>
      </c>
      <c r="G1842" s="902">
        <v>54870000</v>
      </c>
    </row>
    <row r="1843" spans="1:7">
      <c r="A1843" s="903" t="s">
        <v>2479</v>
      </c>
      <c r="B1843" s="903" t="s">
        <v>923</v>
      </c>
      <c r="C1843" s="903" t="s">
        <v>170</v>
      </c>
      <c r="D1843" s="903" t="s">
        <v>171</v>
      </c>
      <c r="E1843" s="903" t="s">
        <v>1429</v>
      </c>
      <c r="F1843" s="903" t="s">
        <v>1457</v>
      </c>
      <c r="G1843" s="902">
        <v>14500000</v>
      </c>
    </row>
    <row r="1844" spans="1:7">
      <c r="A1844" s="903" t="s">
        <v>2479</v>
      </c>
      <c r="B1844" s="903" t="s">
        <v>923</v>
      </c>
      <c r="C1844" s="903" t="s">
        <v>170</v>
      </c>
      <c r="D1844" s="903" t="s">
        <v>171</v>
      </c>
      <c r="E1844" s="1419" t="s">
        <v>118</v>
      </c>
      <c r="F1844" s="1420"/>
      <c r="G1844" s="902">
        <v>500363000</v>
      </c>
    </row>
    <row r="1845" spans="1:7">
      <c r="A1845" s="903" t="s">
        <v>2479</v>
      </c>
      <c r="B1845" s="903" t="s">
        <v>923</v>
      </c>
      <c r="C1845" s="903" t="s">
        <v>170</v>
      </c>
      <c r="D1845" s="903" t="s">
        <v>171</v>
      </c>
      <c r="E1845" s="903" t="s">
        <v>118</v>
      </c>
      <c r="F1845" s="903" t="s">
        <v>523</v>
      </c>
      <c r="G1845" s="902">
        <v>61440000</v>
      </c>
    </row>
    <row r="1846" spans="1:7">
      <c r="A1846" s="903" t="s">
        <v>2479</v>
      </c>
      <c r="B1846" s="903" t="s">
        <v>923</v>
      </c>
      <c r="C1846" s="903" t="s">
        <v>170</v>
      </c>
      <c r="D1846" s="903" t="s">
        <v>171</v>
      </c>
      <c r="E1846" s="903" t="s">
        <v>118</v>
      </c>
      <c r="F1846" s="903" t="s">
        <v>120</v>
      </c>
      <c r="G1846" s="902">
        <v>438923000</v>
      </c>
    </row>
    <row r="1847" spans="1:7">
      <c r="A1847" s="903" t="s">
        <v>2479</v>
      </c>
      <c r="B1847" s="903" t="s">
        <v>923</v>
      </c>
      <c r="C1847" s="903" t="s">
        <v>170</v>
      </c>
      <c r="D1847" s="1419" t="s">
        <v>1459</v>
      </c>
      <c r="E1847" s="1420"/>
      <c r="F1847" s="1420"/>
      <c r="G1847" s="902">
        <f>G1848</f>
        <v>1581504920</v>
      </c>
    </row>
    <row r="1848" spans="1:7">
      <c r="A1848" s="903" t="s">
        <v>2479</v>
      </c>
      <c r="B1848" s="903" t="s">
        <v>923</v>
      </c>
      <c r="C1848" s="903" t="s">
        <v>170</v>
      </c>
      <c r="D1848" s="903" t="s">
        <v>1459</v>
      </c>
      <c r="E1848" s="1419" t="s">
        <v>376</v>
      </c>
      <c r="F1848" s="1420"/>
      <c r="G1848" s="902">
        <f>G1849</f>
        <v>1581504920</v>
      </c>
    </row>
    <row r="1849" spans="1:7">
      <c r="A1849" s="903" t="s">
        <v>2479</v>
      </c>
      <c r="B1849" s="903" t="s">
        <v>923</v>
      </c>
      <c r="C1849" s="903" t="s">
        <v>170</v>
      </c>
      <c r="D1849" s="903" t="s">
        <v>1459</v>
      </c>
      <c r="E1849" s="903" t="s">
        <v>376</v>
      </c>
      <c r="F1849" s="903" t="s">
        <v>227</v>
      </c>
      <c r="G1849" s="902">
        <f>981504920+600000000</f>
        <v>1581504920</v>
      </c>
    </row>
    <row r="1850" spans="1:7">
      <c r="A1850" s="903" t="s">
        <v>2479</v>
      </c>
      <c r="B1850" s="903" t="s">
        <v>923</v>
      </c>
      <c r="C1850" s="1419" t="s">
        <v>200</v>
      </c>
      <c r="D1850" s="1420"/>
      <c r="E1850" s="1420"/>
      <c r="F1850" s="1420"/>
      <c r="G1850" s="902">
        <v>8241071900</v>
      </c>
    </row>
    <row r="1851" spans="1:7">
      <c r="A1851" s="903" t="s">
        <v>2479</v>
      </c>
      <c r="B1851" s="903" t="s">
        <v>923</v>
      </c>
      <c r="C1851" s="903" t="s">
        <v>200</v>
      </c>
      <c r="D1851" s="1419" t="s">
        <v>1413</v>
      </c>
      <c r="E1851" s="1420"/>
      <c r="F1851" s="1420"/>
      <c r="G1851" s="902">
        <v>8241071900</v>
      </c>
    </row>
    <row r="1852" spans="1:7">
      <c r="A1852" s="903" t="s">
        <v>2479</v>
      </c>
      <c r="B1852" s="903" t="s">
        <v>923</v>
      </c>
      <c r="C1852" s="903" t="s">
        <v>200</v>
      </c>
      <c r="D1852" s="903" t="s">
        <v>1413</v>
      </c>
      <c r="E1852" s="1419" t="s">
        <v>87</v>
      </c>
      <c r="F1852" s="1420"/>
      <c r="G1852" s="902">
        <v>2868497042</v>
      </c>
    </row>
    <row r="1853" spans="1:7">
      <c r="A1853" s="903" t="s">
        <v>2479</v>
      </c>
      <c r="B1853" s="903" t="s">
        <v>923</v>
      </c>
      <c r="C1853" s="903" t="s">
        <v>200</v>
      </c>
      <c r="D1853" s="903" t="s">
        <v>1413</v>
      </c>
      <c r="E1853" s="903" t="s">
        <v>87</v>
      </c>
      <c r="F1853" s="903" t="s">
        <v>88</v>
      </c>
      <c r="G1853" s="902">
        <v>2778128542</v>
      </c>
    </row>
    <row r="1854" spans="1:7">
      <c r="A1854" s="903" t="s">
        <v>2479</v>
      </c>
      <c r="B1854" s="903" t="s">
        <v>923</v>
      </c>
      <c r="C1854" s="903" t="s">
        <v>200</v>
      </c>
      <c r="D1854" s="903" t="s">
        <v>1413</v>
      </c>
      <c r="E1854" s="903" t="s">
        <v>87</v>
      </c>
      <c r="F1854" s="903" t="s">
        <v>89</v>
      </c>
      <c r="G1854" s="902">
        <v>65560000</v>
      </c>
    </row>
    <row r="1855" spans="1:7">
      <c r="A1855" s="903" t="s">
        <v>2479</v>
      </c>
      <c r="B1855" s="903" t="s">
        <v>923</v>
      </c>
      <c r="C1855" s="903" t="s">
        <v>200</v>
      </c>
      <c r="D1855" s="903" t="s">
        <v>1413</v>
      </c>
      <c r="E1855" s="903" t="s">
        <v>87</v>
      </c>
      <c r="F1855" s="903" t="s">
        <v>134</v>
      </c>
      <c r="G1855" s="902">
        <v>24808500</v>
      </c>
    </row>
    <row r="1856" spans="1:7">
      <c r="A1856" s="903" t="s">
        <v>2479</v>
      </c>
      <c r="B1856" s="903" t="s">
        <v>923</v>
      </c>
      <c r="C1856" s="903" t="s">
        <v>200</v>
      </c>
      <c r="D1856" s="903" t="s">
        <v>1413</v>
      </c>
      <c r="E1856" s="1419" t="s">
        <v>128</v>
      </c>
      <c r="F1856" s="1420"/>
      <c r="G1856" s="902">
        <v>198168615</v>
      </c>
    </row>
    <row r="1857" spans="1:7">
      <c r="A1857" s="903" t="s">
        <v>2479</v>
      </c>
      <c r="B1857" s="903" t="s">
        <v>923</v>
      </c>
      <c r="C1857" s="903" t="s">
        <v>200</v>
      </c>
      <c r="D1857" s="903" t="s">
        <v>1413</v>
      </c>
      <c r="E1857" s="903" t="s">
        <v>128</v>
      </c>
      <c r="F1857" s="903" t="s">
        <v>519</v>
      </c>
      <c r="G1857" s="902">
        <v>198168615</v>
      </c>
    </row>
    <row r="1858" spans="1:7">
      <c r="A1858" s="903" t="s">
        <v>2479</v>
      </c>
      <c r="B1858" s="903" t="s">
        <v>923</v>
      </c>
      <c r="C1858" s="903" t="s">
        <v>200</v>
      </c>
      <c r="D1858" s="903" t="s">
        <v>1413</v>
      </c>
      <c r="E1858" s="1419" t="s">
        <v>90</v>
      </c>
      <c r="F1858" s="1420"/>
      <c r="G1858" s="902">
        <v>1278239606</v>
      </c>
    </row>
    <row r="1859" spans="1:7">
      <c r="A1859" s="903" t="s">
        <v>2479</v>
      </c>
      <c r="B1859" s="903" t="s">
        <v>923</v>
      </c>
      <c r="C1859" s="903" t="s">
        <v>200</v>
      </c>
      <c r="D1859" s="903" t="s">
        <v>1413</v>
      </c>
      <c r="E1859" s="903" t="s">
        <v>90</v>
      </c>
      <c r="F1859" s="903" t="s">
        <v>135</v>
      </c>
      <c r="G1859" s="902">
        <v>165092000</v>
      </c>
    </row>
    <row r="1860" spans="1:7">
      <c r="A1860" s="903" t="s">
        <v>2479</v>
      </c>
      <c r="B1860" s="903" t="s">
        <v>923</v>
      </c>
      <c r="C1860" s="903" t="s">
        <v>200</v>
      </c>
      <c r="D1860" s="903" t="s">
        <v>1413</v>
      </c>
      <c r="E1860" s="903" t="s">
        <v>90</v>
      </c>
      <c r="F1860" s="903" t="s">
        <v>763</v>
      </c>
      <c r="G1860" s="902">
        <v>238060639</v>
      </c>
    </row>
    <row r="1861" spans="1:7">
      <c r="A1861" s="903" t="s">
        <v>2479</v>
      </c>
      <c r="B1861" s="903" t="s">
        <v>923</v>
      </c>
      <c r="C1861" s="903" t="s">
        <v>200</v>
      </c>
      <c r="D1861" s="903" t="s">
        <v>1413</v>
      </c>
      <c r="E1861" s="903" t="s">
        <v>90</v>
      </c>
      <c r="F1861" s="903" t="s">
        <v>92</v>
      </c>
      <c r="G1861" s="902">
        <v>90511540</v>
      </c>
    </row>
    <row r="1862" spans="1:7">
      <c r="A1862" s="903" t="s">
        <v>2479</v>
      </c>
      <c r="B1862" s="903" t="s">
        <v>923</v>
      </c>
      <c r="C1862" s="903" t="s">
        <v>200</v>
      </c>
      <c r="D1862" s="903" t="s">
        <v>1413</v>
      </c>
      <c r="E1862" s="903" t="s">
        <v>90</v>
      </c>
      <c r="F1862" s="903" t="s">
        <v>390</v>
      </c>
      <c r="G1862" s="902">
        <v>19464615</v>
      </c>
    </row>
    <row r="1863" spans="1:7">
      <c r="A1863" s="903" t="s">
        <v>2479</v>
      </c>
      <c r="B1863" s="903" t="s">
        <v>923</v>
      </c>
      <c r="C1863" s="903" t="s">
        <v>200</v>
      </c>
      <c r="D1863" s="903" t="s">
        <v>1413</v>
      </c>
      <c r="E1863" s="903" t="s">
        <v>90</v>
      </c>
      <c r="F1863" s="903" t="s">
        <v>403</v>
      </c>
      <c r="G1863" s="902">
        <v>3129000</v>
      </c>
    </row>
    <row r="1864" spans="1:7">
      <c r="A1864" s="903" t="s">
        <v>2479</v>
      </c>
      <c r="B1864" s="903" t="s">
        <v>923</v>
      </c>
      <c r="C1864" s="903" t="s">
        <v>200</v>
      </c>
      <c r="D1864" s="903" t="s">
        <v>1413</v>
      </c>
      <c r="E1864" s="903" t="s">
        <v>90</v>
      </c>
      <c r="F1864" s="903" t="s">
        <v>130</v>
      </c>
      <c r="G1864" s="902">
        <v>742774612</v>
      </c>
    </row>
    <row r="1865" spans="1:7">
      <c r="A1865" s="903" t="s">
        <v>2479</v>
      </c>
      <c r="B1865" s="903" t="s">
        <v>923</v>
      </c>
      <c r="C1865" s="903" t="s">
        <v>200</v>
      </c>
      <c r="D1865" s="903" t="s">
        <v>1413</v>
      </c>
      <c r="E1865" s="903" t="s">
        <v>90</v>
      </c>
      <c r="F1865" s="903" t="s">
        <v>137</v>
      </c>
      <c r="G1865" s="902">
        <v>19207200</v>
      </c>
    </row>
    <row r="1866" spans="1:7">
      <c r="A1866" s="903" t="s">
        <v>2479</v>
      </c>
      <c r="B1866" s="903" t="s">
        <v>923</v>
      </c>
      <c r="C1866" s="903" t="s">
        <v>200</v>
      </c>
      <c r="D1866" s="903" t="s">
        <v>1413</v>
      </c>
      <c r="E1866" s="1419" t="s">
        <v>377</v>
      </c>
      <c r="F1866" s="1420"/>
      <c r="G1866" s="902">
        <v>5960000</v>
      </c>
    </row>
    <row r="1867" spans="1:7">
      <c r="A1867" s="903" t="s">
        <v>2479</v>
      </c>
      <c r="B1867" s="903" t="s">
        <v>923</v>
      </c>
      <c r="C1867" s="903" t="s">
        <v>200</v>
      </c>
      <c r="D1867" s="903" t="s">
        <v>1413</v>
      </c>
      <c r="E1867" s="903" t="s">
        <v>377</v>
      </c>
      <c r="F1867" s="903" t="s">
        <v>379</v>
      </c>
      <c r="G1867" s="902">
        <v>5960000</v>
      </c>
    </row>
    <row r="1868" spans="1:7">
      <c r="A1868" s="903" t="s">
        <v>2479</v>
      </c>
      <c r="B1868" s="903" t="s">
        <v>923</v>
      </c>
      <c r="C1868" s="903" t="s">
        <v>200</v>
      </c>
      <c r="D1868" s="903" t="s">
        <v>1413</v>
      </c>
      <c r="E1868" s="1419" t="s">
        <v>93</v>
      </c>
      <c r="F1868" s="1420"/>
      <c r="G1868" s="902">
        <v>384900000</v>
      </c>
    </row>
    <row r="1869" spans="1:7">
      <c r="A1869" s="903" t="s">
        <v>2479</v>
      </c>
      <c r="B1869" s="903" t="s">
        <v>923</v>
      </c>
      <c r="C1869" s="903" t="s">
        <v>200</v>
      </c>
      <c r="D1869" s="903" t="s">
        <v>1413</v>
      </c>
      <c r="E1869" s="903" t="s">
        <v>93</v>
      </c>
      <c r="F1869" s="903" t="s">
        <v>391</v>
      </c>
      <c r="G1869" s="902">
        <v>384900000</v>
      </c>
    </row>
    <row r="1870" spans="1:7">
      <c r="A1870" s="903" t="s">
        <v>2479</v>
      </c>
      <c r="B1870" s="903" t="s">
        <v>923</v>
      </c>
      <c r="C1870" s="903" t="s">
        <v>200</v>
      </c>
      <c r="D1870" s="903" t="s">
        <v>1413</v>
      </c>
      <c r="E1870" s="1419" t="s">
        <v>94</v>
      </c>
      <c r="F1870" s="1420"/>
      <c r="G1870" s="902">
        <v>736337783</v>
      </c>
    </row>
    <row r="1871" spans="1:7">
      <c r="A1871" s="903" t="s">
        <v>2479</v>
      </c>
      <c r="B1871" s="903" t="s">
        <v>923</v>
      </c>
      <c r="C1871" s="903" t="s">
        <v>200</v>
      </c>
      <c r="D1871" s="903" t="s">
        <v>1413</v>
      </c>
      <c r="E1871" s="903" t="s">
        <v>94</v>
      </c>
      <c r="F1871" s="903" t="s">
        <v>95</v>
      </c>
      <c r="G1871" s="902">
        <v>570418738</v>
      </c>
    </row>
    <row r="1872" spans="1:7">
      <c r="A1872" s="903" t="s">
        <v>2479</v>
      </c>
      <c r="B1872" s="903" t="s">
        <v>923</v>
      </c>
      <c r="C1872" s="903" t="s">
        <v>200</v>
      </c>
      <c r="D1872" s="903" t="s">
        <v>1413</v>
      </c>
      <c r="E1872" s="903" t="s">
        <v>94</v>
      </c>
      <c r="F1872" s="903" t="s">
        <v>96</v>
      </c>
      <c r="G1872" s="902">
        <v>97986787</v>
      </c>
    </row>
    <row r="1873" spans="1:7">
      <c r="A1873" s="903" t="s">
        <v>2479</v>
      </c>
      <c r="B1873" s="903" t="s">
        <v>923</v>
      </c>
      <c r="C1873" s="903" t="s">
        <v>200</v>
      </c>
      <c r="D1873" s="903" t="s">
        <v>1413</v>
      </c>
      <c r="E1873" s="903" t="s">
        <v>94</v>
      </c>
      <c r="F1873" s="903" t="s">
        <v>97</v>
      </c>
      <c r="G1873" s="902">
        <v>64516696</v>
      </c>
    </row>
    <row r="1874" spans="1:7">
      <c r="A1874" s="903" t="s">
        <v>2479</v>
      </c>
      <c r="B1874" s="903" t="s">
        <v>923</v>
      </c>
      <c r="C1874" s="903" t="s">
        <v>200</v>
      </c>
      <c r="D1874" s="903" t="s">
        <v>1413</v>
      </c>
      <c r="E1874" s="903" t="s">
        <v>94</v>
      </c>
      <c r="F1874" s="903" t="s">
        <v>0</v>
      </c>
      <c r="G1874" s="902">
        <v>3415562</v>
      </c>
    </row>
    <row r="1875" spans="1:7">
      <c r="A1875" s="903" t="s">
        <v>2479</v>
      </c>
      <c r="B1875" s="903" t="s">
        <v>923</v>
      </c>
      <c r="C1875" s="903" t="s">
        <v>200</v>
      </c>
      <c r="D1875" s="903" t="s">
        <v>1413</v>
      </c>
      <c r="E1875" s="1419" t="s">
        <v>98</v>
      </c>
      <c r="F1875" s="1420"/>
      <c r="G1875" s="902">
        <v>467520797</v>
      </c>
    </row>
    <row r="1876" spans="1:7">
      <c r="A1876" s="903" t="s">
        <v>2479</v>
      </c>
      <c r="B1876" s="903" t="s">
        <v>923</v>
      </c>
      <c r="C1876" s="903" t="s">
        <v>200</v>
      </c>
      <c r="D1876" s="903" t="s">
        <v>1413</v>
      </c>
      <c r="E1876" s="903" t="s">
        <v>98</v>
      </c>
      <c r="F1876" s="903" t="s">
        <v>757</v>
      </c>
      <c r="G1876" s="902">
        <v>467520797</v>
      </c>
    </row>
    <row r="1877" spans="1:7">
      <c r="A1877" s="903" t="s">
        <v>2479</v>
      </c>
      <c r="B1877" s="903" t="s">
        <v>923</v>
      </c>
      <c r="C1877" s="903" t="s">
        <v>200</v>
      </c>
      <c r="D1877" s="903" t="s">
        <v>1413</v>
      </c>
      <c r="E1877" s="1419" t="s">
        <v>100</v>
      </c>
      <c r="F1877" s="1420"/>
      <c r="G1877" s="902">
        <v>31947223</v>
      </c>
    </row>
    <row r="1878" spans="1:7">
      <c r="A1878" s="903" t="s">
        <v>2479</v>
      </c>
      <c r="B1878" s="903" t="s">
        <v>923</v>
      </c>
      <c r="C1878" s="903" t="s">
        <v>200</v>
      </c>
      <c r="D1878" s="903" t="s">
        <v>1413</v>
      </c>
      <c r="E1878" s="903" t="s">
        <v>100</v>
      </c>
      <c r="F1878" s="903" t="s">
        <v>138</v>
      </c>
      <c r="G1878" s="902">
        <v>15377584</v>
      </c>
    </row>
    <row r="1879" spans="1:7">
      <c r="A1879" s="903" t="s">
        <v>2479</v>
      </c>
      <c r="B1879" s="903" t="s">
        <v>923</v>
      </c>
      <c r="C1879" s="903" t="s">
        <v>200</v>
      </c>
      <c r="D1879" s="903" t="s">
        <v>1413</v>
      </c>
      <c r="E1879" s="903" t="s">
        <v>100</v>
      </c>
      <c r="F1879" s="903" t="s">
        <v>102</v>
      </c>
      <c r="G1879" s="902">
        <v>5504139</v>
      </c>
    </row>
    <row r="1880" spans="1:7">
      <c r="A1880" s="903" t="s">
        <v>2479</v>
      </c>
      <c r="B1880" s="903" t="s">
        <v>923</v>
      </c>
      <c r="C1880" s="903" t="s">
        <v>200</v>
      </c>
      <c r="D1880" s="903" t="s">
        <v>1413</v>
      </c>
      <c r="E1880" s="903" t="s">
        <v>100</v>
      </c>
      <c r="F1880" s="903" t="s">
        <v>139</v>
      </c>
      <c r="G1880" s="902">
        <v>500000</v>
      </c>
    </row>
    <row r="1881" spans="1:7">
      <c r="A1881" s="903" t="s">
        <v>2479</v>
      </c>
      <c r="B1881" s="903" t="s">
        <v>923</v>
      </c>
      <c r="C1881" s="903" t="s">
        <v>200</v>
      </c>
      <c r="D1881" s="903" t="s">
        <v>1413</v>
      </c>
      <c r="E1881" s="903" t="s">
        <v>100</v>
      </c>
      <c r="F1881" s="903" t="s">
        <v>131</v>
      </c>
      <c r="G1881" s="902">
        <v>1602000</v>
      </c>
    </row>
    <row r="1882" spans="1:7">
      <c r="A1882" s="903" t="s">
        <v>2479</v>
      </c>
      <c r="B1882" s="903" t="s">
        <v>923</v>
      </c>
      <c r="C1882" s="903" t="s">
        <v>200</v>
      </c>
      <c r="D1882" s="903" t="s">
        <v>1413</v>
      </c>
      <c r="E1882" s="903" t="s">
        <v>100</v>
      </c>
      <c r="F1882" s="903" t="s">
        <v>218</v>
      </c>
      <c r="G1882" s="902">
        <v>8963500</v>
      </c>
    </row>
    <row r="1883" spans="1:7">
      <c r="A1883" s="903" t="s">
        <v>2479</v>
      </c>
      <c r="B1883" s="903" t="s">
        <v>923</v>
      </c>
      <c r="C1883" s="903" t="s">
        <v>200</v>
      </c>
      <c r="D1883" s="903" t="s">
        <v>1413</v>
      </c>
      <c r="E1883" s="1419" t="s">
        <v>103</v>
      </c>
      <c r="F1883" s="1420"/>
      <c r="G1883" s="902">
        <v>59232700</v>
      </c>
    </row>
    <row r="1884" spans="1:7">
      <c r="A1884" s="903" t="s">
        <v>2479</v>
      </c>
      <c r="B1884" s="903" t="s">
        <v>923</v>
      </c>
      <c r="C1884" s="903" t="s">
        <v>200</v>
      </c>
      <c r="D1884" s="903" t="s">
        <v>1413</v>
      </c>
      <c r="E1884" s="903" t="s">
        <v>103</v>
      </c>
      <c r="F1884" s="903" t="s">
        <v>104</v>
      </c>
      <c r="G1884" s="902">
        <v>25507700</v>
      </c>
    </row>
    <row r="1885" spans="1:7">
      <c r="A1885" s="903" t="s">
        <v>2479</v>
      </c>
      <c r="B1885" s="903" t="s">
        <v>923</v>
      </c>
      <c r="C1885" s="903" t="s">
        <v>200</v>
      </c>
      <c r="D1885" s="903" t="s">
        <v>1413</v>
      </c>
      <c r="E1885" s="903" t="s">
        <v>103</v>
      </c>
      <c r="F1885" s="903" t="s">
        <v>132</v>
      </c>
      <c r="G1885" s="902">
        <v>22505000</v>
      </c>
    </row>
    <row r="1886" spans="1:7">
      <c r="A1886" s="903" t="s">
        <v>2479</v>
      </c>
      <c r="B1886" s="903" t="s">
        <v>923</v>
      </c>
      <c r="C1886" s="903" t="s">
        <v>200</v>
      </c>
      <c r="D1886" s="903" t="s">
        <v>1413</v>
      </c>
      <c r="E1886" s="903" t="s">
        <v>103</v>
      </c>
      <c r="F1886" s="903" t="s">
        <v>106</v>
      </c>
      <c r="G1886" s="902">
        <v>11220000</v>
      </c>
    </row>
    <row r="1887" spans="1:7">
      <c r="A1887" s="903" t="s">
        <v>2479</v>
      </c>
      <c r="B1887" s="903" t="s">
        <v>923</v>
      </c>
      <c r="C1887" s="903" t="s">
        <v>200</v>
      </c>
      <c r="D1887" s="903" t="s">
        <v>1413</v>
      </c>
      <c r="E1887" s="1419" t="s">
        <v>108</v>
      </c>
      <c r="F1887" s="1420"/>
      <c r="G1887" s="902">
        <v>13984705</v>
      </c>
    </row>
    <row r="1888" spans="1:7">
      <c r="A1888" s="903" t="s">
        <v>2479</v>
      </c>
      <c r="B1888" s="903" t="s">
        <v>923</v>
      </c>
      <c r="C1888" s="903" t="s">
        <v>200</v>
      </c>
      <c r="D1888" s="903" t="s">
        <v>1413</v>
      </c>
      <c r="E1888" s="903" t="s">
        <v>108</v>
      </c>
      <c r="F1888" s="903" t="s">
        <v>110</v>
      </c>
      <c r="G1888" s="902">
        <v>2093394</v>
      </c>
    </row>
    <row r="1889" spans="1:7">
      <c r="A1889" s="903" t="s">
        <v>2479</v>
      </c>
      <c r="B1889" s="903" t="s">
        <v>923</v>
      </c>
      <c r="C1889" s="903" t="s">
        <v>200</v>
      </c>
      <c r="D1889" s="903" t="s">
        <v>1413</v>
      </c>
      <c r="E1889" s="903" t="s">
        <v>108</v>
      </c>
      <c r="F1889" s="903" t="s">
        <v>111</v>
      </c>
      <c r="G1889" s="902">
        <v>410471</v>
      </c>
    </row>
    <row r="1890" spans="1:7">
      <c r="A1890" s="903" t="s">
        <v>2479</v>
      </c>
      <c r="B1890" s="903" t="s">
        <v>923</v>
      </c>
      <c r="C1890" s="903" t="s">
        <v>200</v>
      </c>
      <c r="D1890" s="903" t="s">
        <v>1413</v>
      </c>
      <c r="E1890" s="903" t="s">
        <v>108</v>
      </c>
      <c r="F1890" s="903" t="s">
        <v>862</v>
      </c>
      <c r="G1890" s="902">
        <v>4371840</v>
      </c>
    </row>
    <row r="1891" spans="1:7">
      <c r="A1891" s="903" t="s">
        <v>2479</v>
      </c>
      <c r="B1891" s="903" t="s">
        <v>923</v>
      </c>
      <c r="C1891" s="903" t="s">
        <v>200</v>
      </c>
      <c r="D1891" s="903" t="s">
        <v>1413</v>
      </c>
      <c r="E1891" s="903" t="s">
        <v>108</v>
      </c>
      <c r="F1891" s="903" t="s">
        <v>141</v>
      </c>
      <c r="G1891" s="902">
        <v>4200000</v>
      </c>
    </row>
    <row r="1892" spans="1:7">
      <c r="A1892" s="903" t="s">
        <v>2479</v>
      </c>
      <c r="B1892" s="903" t="s">
        <v>923</v>
      </c>
      <c r="C1892" s="903" t="s">
        <v>200</v>
      </c>
      <c r="D1892" s="903" t="s">
        <v>1413</v>
      </c>
      <c r="E1892" s="903" t="s">
        <v>108</v>
      </c>
      <c r="F1892" s="903" t="s">
        <v>142</v>
      </c>
      <c r="G1892" s="902">
        <v>2909000</v>
      </c>
    </row>
    <row r="1893" spans="1:7">
      <c r="A1893" s="903" t="s">
        <v>2479</v>
      </c>
      <c r="B1893" s="903" t="s">
        <v>923</v>
      </c>
      <c r="C1893" s="903" t="s">
        <v>200</v>
      </c>
      <c r="D1893" s="903" t="s">
        <v>1413</v>
      </c>
      <c r="E1893" s="1419" t="s">
        <v>143</v>
      </c>
      <c r="F1893" s="1420"/>
      <c r="G1893" s="902">
        <v>16686000</v>
      </c>
    </row>
    <row r="1894" spans="1:7">
      <c r="A1894" s="903" t="s">
        <v>2479</v>
      </c>
      <c r="B1894" s="903" t="s">
        <v>923</v>
      </c>
      <c r="C1894" s="903" t="s">
        <v>200</v>
      </c>
      <c r="D1894" s="903" t="s">
        <v>1413</v>
      </c>
      <c r="E1894" s="903" t="s">
        <v>143</v>
      </c>
      <c r="F1894" s="903" t="s">
        <v>145</v>
      </c>
      <c r="G1894" s="902">
        <v>14586000</v>
      </c>
    </row>
    <row r="1895" spans="1:7">
      <c r="A1895" s="903" t="s">
        <v>2479</v>
      </c>
      <c r="B1895" s="903" t="s">
        <v>923</v>
      </c>
      <c r="C1895" s="903" t="s">
        <v>200</v>
      </c>
      <c r="D1895" s="903" t="s">
        <v>1413</v>
      </c>
      <c r="E1895" s="903" t="s">
        <v>143</v>
      </c>
      <c r="F1895" s="903" t="s">
        <v>489</v>
      </c>
      <c r="G1895" s="902">
        <v>2100000</v>
      </c>
    </row>
    <row r="1896" spans="1:7">
      <c r="A1896" s="903" t="s">
        <v>2479</v>
      </c>
      <c r="B1896" s="903" t="s">
        <v>923</v>
      </c>
      <c r="C1896" s="903" t="s">
        <v>200</v>
      </c>
      <c r="D1896" s="903" t="s">
        <v>1413</v>
      </c>
      <c r="E1896" s="1419" t="s">
        <v>113</v>
      </c>
      <c r="F1896" s="1420"/>
      <c r="G1896" s="902">
        <v>76446000</v>
      </c>
    </row>
    <row r="1897" spans="1:7">
      <c r="A1897" s="903" t="s">
        <v>2479</v>
      </c>
      <c r="B1897" s="903" t="s">
        <v>923</v>
      </c>
      <c r="C1897" s="903" t="s">
        <v>200</v>
      </c>
      <c r="D1897" s="903" t="s">
        <v>1413</v>
      </c>
      <c r="E1897" s="903" t="s">
        <v>113</v>
      </c>
      <c r="F1897" s="903" t="s">
        <v>381</v>
      </c>
      <c r="G1897" s="902">
        <v>14596000</v>
      </c>
    </row>
    <row r="1898" spans="1:7">
      <c r="A1898" s="903" t="s">
        <v>2479</v>
      </c>
      <c r="B1898" s="903" t="s">
        <v>923</v>
      </c>
      <c r="C1898" s="903" t="s">
        <v>200</v>
      </c>
      <c r="D1898" s="903" t="s">
        <v>1413</v>
      </c>
      <c r="E1898" s="903" t="s">
        <v>113</v>
      </c>
      <c r="F1898" s="903" t="s">
        <v>490</v>
      </c>
      <c r="G1898" s="902">
        <v>8100000</v>
      </c>
    </row>
    <row r="1899" spans="1:7">
      <c r="A1899" s="903" t="s">
        <v>2479</v>
      </c>
      <c r="B1899" s="903" t="s">
        <v>923</v>
      </c>
      <c r="C1899" s="903" t="s">
        <v>200</v>
      </c>
      <c r="D1899" s="903" t="s">
        <v>1413</v>
      </c>
      <c r="E1899" s="903" t="s">
        <v>113</v>
      </c>
      <c r="F1899" s="903" t="s">
        <v>115</v>
      </c>
      <c r="G1899" s="902">
        <v>8250000</v>
      </c>
    </row>
    <row r="1900" spans="1:7">
      <c r="A1900" s="903" t="s">
        <v>2479</v>
      </c>
      <c r="B1900" s="903" t="s">
        <v>923</v>
      </c>
      <c r="C1900" s="903" t="s">
        <v>200</v>
      </c>
      <c r="D1900" s="903" t="s">
        <v>1413</v>
      </c>
      <c r="E1900" s="903" t="s">
        <v>113</v>
      </c>
      <c r="F1900" s="903" t="s">
        <v>117</v>
      </c>
      <c r="G1900" s="902">
        <v>45500000</v>
      </c>
    </row>
    <row r="1901" spans="1:7">
      <c r="A1901" s="903" t="s">
        <v>2479</v>
      </c>
      <c r="B1901" s="903" t="s">
        <v>923</v>
      </c>
      <c r="C1901" s="903" t="s">
        <v>200</v>
      </c>
      <c r="D1901" s="903" t="s">
        <v>1413</v>
      </c>
      <c r="E1901" s="1419" t="s">
        <v>492</v>
      </c>
      <c r="F1901" s="1420"/>
      <c r="G1901" s="902">
        <v>25783000</v>
      </c>
    </row>
    <row r="1902" spans="1:7">
      <c r="A1902" s="903" t="s">
        <v>2479</v>
      </c>
      <c r="B1902" s="903" t="s">
        <v>923</v>
      </c>
      <c r="C1902" s="903" t="s">
        <v>200</v>
      </c>
      <c r="D1902" s="903" t="s">
        <v>1413</v>
      </c>
      <c r="E1902" s="903" t="s">
        <v>492</v>
      </c>
      <c r="F1902" s="903" t="s">
        <v>494</v>
      </c>
      <c r="G1902" s="902">
        <v>14600000</v>
      </c>
    </row>
    <row r="1903" spans="1:7">
      <c r="A1903" s="903" t="s">
        <v>2479</v>
      </c>
      <c r="B1903" s="903" t="s">
        <v>923</v>
      </c>
      <c r="C1903" s="903" t="s">
        <v>200</v>
      </c>
      <c r="D1903" s="903" t="s">
        <v>1413</v>
      </c>
      <c r="E1903" s="903" t="s">
        <v>492</v>
      </c>
      <c r="F1903" s="903" t="s">
        <v>219</v>
      </c>
      <c r="G1903" s="902">
        <v>1000000</v>
      </c>
    </row>
    <row r="1904" spans="1:7">
      <c r="A1904" s="903" t="s">
        <v>2479</v>
      </c>
      <c r="B1904" s="903" t="s">
        <v>923</v>
      </c>
      <c r="C1904" s="903" t="s">
        <v>200</v>
      </c>
      <c r="D1904" s="903" t="s">
        <v>1413</v>
      </c>
      <c r="E1904" s="903" t="s">
        <v>492</v>
      </c>
      <c r="F1904" s="903" t="s">
        <v>186</v>
      </c>
      <c r="G1904" s="902">
        <v>8183000</v>
      </c>
    </row>
    <row r="1905" spans="1:7">
      <c r="A1905" s="903" t="s">
        <v>2479</v>
      </c>
      <c r="B1905" s="903" t="s">
        <v>923</v>
      </c>
      <c r="C1905" s="903" t="s">
        <v>200</v>
      </c>
      <c r="D1905" s="903" t="s">
        <v>1413</v>
      </c>
      <c r="E1905" s="903" t="s">
        <v>492</v>
      </c>
      <c r="F1905" s="903" t="s">
        <v>496</v>
      </c>
      <c r="G1905" s="902">
        <v>2000000</v>
      </c>
    </row>
    <row r="1906" spans="1:7">
      <c r="A1906" s="903" t="s">
        <v>2479</v>
      </c>
      <c r="B1906" s="903" t="s">
        <v>923</v>
      </c>
      <c r="C1906" s="903" t="s">
        <v>200</v>
      </c>
      <c r="D1906" s="903" t="s">
        <v>1413</v>
      </c>
      <c r="E1906" s="1419" t="s">
        <v>498</v>
      </c>
      <c r="F1906" s="1420"/>
      <c r="G1906" s="902">
        <v>202425829</v>
      </c>
    </row>
    <row r="1907" spans="1:7">
      <c r="A1907" s="903" t="s">
        <v>2479</v>
      </c>
      <c r="B1907" s="903" t="s">
        <v>923</v>
      </c>
      <c r="C1907" s="903" t="s">
        <v>200</v>
      </c>
      <c r="D1907" s="903" t="s">
        <v>1413</v>
      </c>
      <c r="E1907" s="903" t="s">
        <v>498</v>
      </c>
      <c r="F1907" s="903" t="s">
        <v>758</v>
      </c>
      <c r="G1907" s="902">
        <v>12747200</v>
      </c>
    </row>
    <row r="1908" spans="1:7">
      <c r="A1908" s="903" t="s">
        <v>2479</v>
      </c>
      <c r="B1908" s="903" t="s">
        <v>923</v>
      </c>
      <c r="C1908" s="903" t="s">
        <v>200</v>
      </c>
      <c r="D1908" s="903" t="s">
        <v>1413</v>
      </c>
      <c r="E1908" s="903" t="s">
        <v>498</v>
      </c>
      <c r="F1908" s="903" t="s">
        <v>3</v>
      </c>
      <c r="G1908" s="902">
        <v>50852005</v>
      </c>
    </row>
    <row r="1909" spans="1:7">
      <c r="A1909" s="903" t="s">
        <v>2479</v>
      </c>
      <c r="B1909" s="903" t="s">
        <v>923</v>
      </c>
      <c r="C1909" s="903" t="s">
        <v>200</v>
      </c>
      <c r="D1909" s="903" t="s">
        <v>1413</v>
      </c>
      <c r="E1909" s="903" t="s">
        <v>498</v>
      </c>
      <c r="F1909" s="903" t="s">
        <v>370</v>
      </c>
      <c r="G1909" s="902">
        <v>82956500</v>
      </c>
    </row>
    <row r="1910" spans="1:7">
      <c r="A1910" s="903" t="s">
        <v>2479</v>
      </c>
      <c r="B1910" s="903" t="s">
        <v>923</v>
      </c>
      <c r="C1910" s="903" t="s">
        <v>200</v>
      </c>
      <c r="D1910" s="903" t="s">
        <v>1413</v>
      </c>
      <c r="E1910" s="903" t="s">
        <v>498</v>
      </c>
      <c r="F1910" s="903" t="s">
        <v>500</v>
      </c>
      <c r="G1910" s="902">
        <v>35862000</v>
      </c>
    </row>
    <row r="1911" spans="1:7">
      <c r="A1911" s="903" t="s">
        <v>2479</v>
      </c>
      <c r="B1911" s="903" t="s">
        <v>923</v>
      </c>
      <c r="C1911" s="903" t="s">
        <v>200</v>
      </c>
      <c r="D1911" s="903" t="s">
        <v>1413</v>
      </c>
      <c r="E1911" s="903" t="s">
        <v>498</v>
      </c>
      <c r="F1911" s="903" t="s">
        <v>4</v>
      </c>
      <c r="G1911" s="902">
        <v>20008124</v>
      </c>
    </row>
    <row r="1912" spans="1:7">
      <c r="A1912" s="903" t="s">
        <v>2479</v>
      </c>
      <c r="B1912" s="903" t="s">
        <v>923</v>
      </c>
      <c r="C1912" s="903" t="s">
        <v>200</v>
      </c>
      <c r="D1912" s="903" t="s">
        <v>1413</v>
      </c>
      <c r="E1912" s="1419" t="s">
        <v>1429</v>
      </c>
      <c r="F1912" s="1420"/>
      <c r="G1912" s="902">
        <v>79940000</v>
      </c>
    </row>
    <row r="1913" spans="1:7">
      <c r="A1913" s="903" t="s">
        <v>2479</v>
      </c>
      <c r="B1913" s="903" t="s">
        <v>923</v>
      </c>
      <c r="C1913" s="903" t="s">
        <v>200</v>
      </c>
      <c r="D1913" s="903" t="s">
        <v>1413</v>
      </c>
      <c r="E1913" s="903" t="s">
        <v>1429</v>
      </c>
      <c r="F1913" s="903" t="s">
        <v>1431</v>
      </c>
      <c r="G1913" s="902">
        <v>55000000</v>
      </c>
    </row>
    <row r="1914" spans="1:7">
      <c r="A1914" s="903" t="s">
        <v>2479</v>
      </c>
      <c r="B1914" s="903" t="s">
        <v>923</v>
      </c>
      <c r="C1914" s="903" t="s">
        <v>200</v>
      </c>
      <c r="D1914" s="903" t="s">
        <v>1413</v>
      </c>
      <c r="E1914" s="903" t="s">
        <v>1429</v>
      </c>
      <c r="F1914" s="903" t="s">
        <v>1457</v>
      </c>
      <c r="G1914" s="902">
        <v>24940000</v>
      </c>
    </row>
    <row r="1915" spans="1:7">
      <c r="A1915" s="903" t="s">
        <v>2479</v>
      </c>
      <c r="B1915" s="903" t="s">
        <v>923</v>
      </c>
      <c r="C1915" s="903" t="s">
        <v>200</v>
      </c>
      <c r="D1915" s="903" t="s">
        <v>1413</v>
      </c>
      <c r="E1915" s="1419" t="s">
        <v>118</v>
      </c>
      <c r="F1915" s="1420"/>
      <c r="G1915" s="902">
        <v>547746000</v>
      </c>
    </row>
    <row r="1916" spans="1:7">
      <c r="A1916" s="903" t="s">
        <v>2479</v>
      </c>
      <c r="B1916" s="903" t="s">
        <v>923</v>
      </c>
      <c r="C1916" s="903" t="s">
        <v>200</v>
      </c>
      <c r="D1916" s="903" t="s">
        <v>1413</v>
      </c>
      <c r="E1916" s="903" t="s">
        <v>118</v>
      </c>
      <c r="F1916" s="903" t="s">
        <v>5</v>
      </c>
      <c r="G1916" s="902">
        <v>11020000</v>
      </c>
    </row>
    <row r="1917" spans="1:7">
      <c r="A1917" s="903" t="s">
        <v>2479</v>
      </c>
      <c r="B1917" s="903" t="s">
        <v>923</v>
      </c>
      <c r="C1917" s="903" t="s">
        <v>200</v>
      </c>
      <c r="D1917" s="903" t="s">
        <v>1413</v>
      </c>
      <c r="E1917" s="903" t="s">
        <v>118</v>
      </c>
      <c r="F1917" s="903" t="s">
        <v>120</v>
      </c>
      <c r="G1917" s="902">
        <v>536726000</v>
      </c>
    </row>
    <row r="1918" spans="1:7">
      <c r="A1918" s="903" t="s">
        <v>2479</v>
      </c>
      <c r="B1918" s="903" t="s">
        <v>923</v>
      </c>
      <c r="C1918" s="903" t="s">
        <v>200</v>
      </c>
      <c r="D1918" s="903" t="s">
        <v>1413</v>
      </c>
      <c r="E1918" s="1419" t="s">
        <v>122</v>
      </c>
      <c r="F1918" s="1420"/>
      <c r="G1918" s="902">
        <v>32292700</v>
      </c>
    </row>
    <row r="1919" spans="1:7">
      <c r="A1919" s="903" t="s">
        <v>2479</v>
      </c>
      <c r="B1919" s="903" t="s">
        <v>923</v>
      </c>
      <c r="C1919" s="903" t="s">
        <v>200</v>
      </c>
      <c r="D1919" s="903" t="s">
        <v>1413</v>
      </c>
      <c r="E1919" s="903" t="s">
        <v>122</v>
      </c>
      <c r="F1919" s="903" t="s">
        <v>6</v>
      </c>
      <c r="G1919" s="902">
        <v>1912000</v>
      </c>
    </row>
    <row r="1920" spans="1:7">
      <c r="A1920" s="903" t="s">
        <v>2479</v>
      </c>
      <c r="B1920" s="903" t="s">
        <v>923</v>
      </c>
      <c r="C1920" s="903" t="s">
        <v>200</v>
      </c>
      <c r="D1920" s="903" t="s">
        <v>1413</v>
      </c>
      <c r="E1920" s="903" t="s">
        <v>122</v>
      </c>
      <c r="F1920" s="903" t="s">
        <v>12</v>
      </c>
      <c r="G1920" s="902">
        <v>480700</v>
      </c>
    </row>
    <row r="1921" spans="1:7">
      <c r="A1921" s="903" t="s">
        <v>2479</v>
      </c>
      <c r="B1921" s="903" t="s">
        <v>923</v>
      </c>
      <c r="C1921" s="903" t="s">
        <v>200</v>
      </c>
      <c r="D1921" s="903" t="s">
        <v>1413</v>
      </c>
      <c r="E1921" s="903" t="s">
        <v>122</v>
      </c>
      <c r="F1921" s="903" t="s">
        <v>124</v>
      </c>
      <c r="G1921" s="902">
        <v>11880000</v>
      </c>
    </row>
    <row r="1922" spans="1:7">
      <c r="A1922" s="903" t="s">
        <v>2479</v>
      </c>
      <c r="B1922" s="903" t="s">
        <v>923</v>
      </c>
      <c r="C1922" s="903" t="s">
        <v>200</v>
      </c>
      <c r="D1922" s="903" t="s">
        <v>1413</v>
      </c>
      <c r="E1922" s="903" t="s">
        <v>122</v>
      </c>
      <c r="F1922" s="903" t="s">
        <v>126</v>
      </c>
      <c r="G1922" s="902">
        <v>18020000</v>
      </c>
    </row>
    <row r="1923" spans="1:7">
      <c r="A1923" s="903" t="s">
        <v>2479</v>
      </c>
      <c r="B1923" s="903" t="s">
        <v>923</v>
      </c>
      <c r="C1923" s="903" t="s">
        <v>200</v>
      </c>
      <c r="D1923" s="903" t="s">
        <v>1413</v>
      </c>
      <c r="E1923" s="1419" t="s">
        <v>371</v>
      </c>
      <c r="F1923" s="1420"/>
      <c r="G1923" s="902">
        <v>39783000</v>
      </c>
    </row>
    <row r="1924" spans="1:7">
      <c r="A1924" s="903" t="s">
        <v>2479</v>
      </c>
      <c r="B1924" s="903" t="s">
        <v>923</v>
      </c>
      <c r="C1924" s="903" t="s">
        <v>200</v>
      </c>
      <c r="D1924" s="903" t="s">
        <v>1413</v>
      </c>
      <c r="E1924" s="903" t="s">
        <v>371</v>
      </c>
      <c r="F1924" s="903" t="s">
        <v>372</v>
      </c>
      <c r="G1924" s="902">
        <v>39783000</v>
      </c>
    </row>
    <row r="1925" spans="1:7">
      <c r="A1925" s="903" t="s">
        <v>2479</v>
      </c>
      <c r="B1925" s="903" t="s">
        <v>923</v>
      </c>
      <c r="C1925" s="903" t="s">
        <v>200</v>
      </c>
      <c r="D1925" s="903" t="s">
        <v>1413</v>
      </c>
      <c r="E1925" s="1419" t="s">
        <v>312</v>
      </c>
      <c r="F1925" s="1420"/>
      <c r="G1925" s="902">
        <v>29770000</v>
      </c>
    </row>
    <row r="1926" spans="1:7">
      <c r="A1926" s="903" t="s">
        <v>2479</v>
      </c>
      <c r="B1926" s="903" t="s">
        <v>923</v>
      </c>
      <c r="C1926" s="903" t="s">
        <v>200</v>
      </c>
      <c r="D1926" s="903" t="s">
        <v>1413</v>
      </c>
      <c r="E1926" s="903" t="s">
        <v>312</v>
      </c>
      <c r="F1926" s="903" t="s">
        <v>870</v>
      </c>
      <c r="G1926" s="902">
        <v>29770000</v>
      </c>
    </row>
    <row r="1927" spans="1:7">
      <c r="A1927" s="903" t="s">
        <v>2479</v>
      </c>
      <c r="B1927" s="903" t="s">
        <v>923</v>
      </c>
      <c r="C1927" s="903" t="s">
        <v>200</v>
      </c>
      <c r="D1927" s="903" t="s">
        <v>1413</v>
      </c>
      <c r="E1927" s="1419" t="s">
        <v>160</v>
      </c>
      <c r="F1927" s="1420"/>
      <c r="G1927" s="902">
        <v>937365900</v>
      </c>
    </row>
    <row r="1928" spans="1:7">
      <c r="A1928" s="903" t="s">
        <v>2479</v>
      </c>
      <c r="B1928" s="903" t="s">
        <v>923</v>
      </c>
      <c r="C1928" s="903" t="s">
        <v>200</v>
      </c>
      <c r="D1928" s="903" t="s">
        <v>1413</v>
      </c>
      <c r="E1928" s="903" t="s">
        <v>160</v>
      </c>
      <c r="F1928" s="903" t="s">
        <v>162</v>
      </c>
      <c r="G1928" s="902">
        <v>937365900</v>
      </c>
    </row>
    <row r="1929" spans="1:7">
      <c r="A1929" s="903" t="s">
        <v>2479</v>
      </c>
      <c r="B1929" s="903" t="s">
        <v>923</v>
      </c>
      <c r="C1929" s="903" t="s">
        <v>200</v>
      </c>
      <c r="D1929" s="903" t="s">
        <v>1413</v>
      </c>
      <c r="E1929" s="1419" t="s">
        <v>16</v>
      </c>
      <c r="F1929" s="1420"/>
      <c r="G1929" s="902">
        <v>208045000</v>
      </c>
    </row>
    <row r="1930" spans="1:7">
      <c r="A1930" s="903" t="s">
        <v>2479</v>
      </c>
      <c r="B1930" s="903" t="s">
        <v>923</v>
      </c>
      <c r="C1930" s="903" t="s">
        <v>200</v>
      </c>
      <c r="D1930" s="903" t="s">
        <v>1413</v>
      </c>
      <c r="E1930" s="903" t="s">
        <v>16</v>
      </c>
      <c r="F1930" s="903" t="s">
        <v>17</v>
      </c>
      <c r="G1930" s="902">
        <v>80393000</v>
      </c>
    </row>
    <row r="1931" spans="1:7">
      <c r="A1931" s="903" t="s">
        <v>2479</v>
      </c>
      <c r="B1931" s="903" t="s">
        <v>923</v>
      </c>
      <c r="C1931" s="903" t="s">
        <v>200</v>
      </c>
      <c r="D1931" s="903" t="s">
        <v>1413</v>
      </c>
      <c r="E1931" s="903" t="s">
        <v>16</v>
      </c>
      <c r="F1931" s="903" t="s">
        <v>19</v>
      </c>
      <c r="G1931" s="902">
        <v>99152000</v>
      </c>
    </row>
    <row r="1932" spans="1:7">
      <c r="A1932" s="903" t="s">
        <v>2479</v>
      </c>
      <c r="B1932" s="903" t="s">
        <v>923</v>
      </c>
      <c r="C1932" s="903" t="s">
        <v>200</v>
      </c>
      <c r="D1932" s="903" t="s">
        <v>1413</v>
      </c>
      <c r="E1932" s="903" t="s">
        <v>16</v>
      </c>
      <c r="F1932" s="903" t="s">
        <v>221</v>
      </c>
      <c r="G1932" s="902">
        <v>28500000</v>
      </c>
    </row>
    <row r="1933" spans="1:7">
      <c r="A1933" s="903" t="s">
        <v>2479</v>
      </c>
      <c r="B1933" s="1419" t="s">
        <v>920</v>
      </c>
      <c r="C1933" s="1420"/>
      <c r="D1933" s="1420"/>
      <c r="E1933" s="1420"/>
      <c r="F1933" s="1420"/>
      <c r="G1933" s="902">
        <v>210090741314</v>
      </c>
    </row>
    <row r="1934" spans="1:7">
      <c r="A1934" s="903" t="s">
        <v>2479</v>
      </c>
      <c r="B1934" s="903" t="s">
        <v>920</v>
      </c>
      <c r="C1934" s="1419" t="s">
        <v>170</v>
      </c>
      <c r="D1934" s="1420"/>
      <c r="E1934" s="1420"/>
      <c r="F1934" s="1420"/>
      <c r="G1934" s="902">
        <v>180398521317</v>
      </c>
    </row>
    <row r="1935" spans="1:7">
      <c r="A1935" s="903" t="s">
        <v>2479</v>
      </c>
      <c r="B1935" s="903" t="s">
        <v>920</v>
      </c>
      <c r="C1935" s="903" t="s">
        <v>170</v>
      </c>
      <c r="D1935" s="1419" t="s">
        <v>1480</v>
      </c>
      <c r="E1935" s="1420"/>
      <c r="F1935" s="1420"/>
      <c r="G1935" s="902">
        <v>176869227317</v>
      </c>
    </row>
    <row r="1936" spans="1:7">
      <c r="A1936" s="903" t="s">
        <v>2479</v>
      </c>
      <c r="B1936" s="903" t="s">
        <v>920</v>
      </c>
      <c r="C1936" s="903" t="s">
        <v>170</v>
      </c>
      <c r="D1936" s="903" t="s">
        <v>1480</v>
      </c>
      <c r="E1936" s="1419" t="s">
        <v>498</v>
      </c>
      <c r="F1936" s="1420"/>
      <c r="G1936" s="902">
        <v>69890257000</v>
      </c>
    </row>
    <row r="1937" spans="1:7">
      <c r="A1937" s="903" t="s">
        <v>2479</v>
      </c>
      <c r="B1937" s="903" t="s">
        <v>920</v>
      </c>
      <c r="C1937" s="903" t="s">
        <v>170</v>
      </c>
      <c r="D1937" s="903" t="s">
        <v>1480</v>
      </c>
      <c r="E1937" s="903" t="s">
        <v>498</v>
      </c>
      <c r="F1937" s="903" t="s">
        <v>228</v>
      </c>
      <c r="G1937" s="902">
        <v>69890257000</v>
      </c>
    </row>
    <row r="1938" spans="1:7">
      <c r="A1938" s="903" t="s">
        <v>2479</v>
      </c>
      <c r="B1938" s="903" t="s">
        <v>920</v>
      </c>
      <c r="C1938" s="903" t="s">
        <v>170</v>
      </c>
      <c r="D1938" s="903" t="s">
        <v>1480</v>
      </c>
      <c r="E1938" s="1419" t="s">
        <v>165</v>
      </c>
      <c r="F1938" s="1420"/>
      <c r="G1938" s="902">
        <v>1959186205</v>
      </c>
    </row>
    <row r="1939" spans="1:7">
      <c r="A1939" s="903" t="s">
        <v>2479</v>
      </c>
      <c r="B1939" s="903" t="s">
        <v>920</v>
      </c>
      <c r="C1939" s="903" t="s">
        <v>170</v>
      </c>
      <c r="D1939" s="903" t="s">
        <v>1480</v>
      </c>
      <c r="E1939" s="903" t="s">
        <v>165</v>
      </c>
      <c r="F1939" s="903" t="s">
        <v>166</v>
      </c>
      <c r="G1939" s="902">
        <v>1959186205</v>
      </c>
    </row>
    <row r="1940" spans="1:7">
      <c r="A1940" s="903" t="s">
        <v>2479</v>
      </c>
      <c r="B1940" s="903" t="s">
        <v>920</v>
      </c>
      <c r="C1940" s="903" t="s">
        <v>170</v>
      </c>
      <c r="D1940" s="903" t="s">
        <v>1480</v>
      </c>
      <c r="E1940" s="1419" t="s">
        <v>160</v>
      </c>
      <c r="F1940" s="1420"/>
      <c r="G1940" s="902">
        <v>74592629973</v>
      </c>
    </row>
    <row r="1941" spans="1:7">
      <c r="A1941" s="903" t="s">
        <v>2479</v>
      </c>
      <c r="B1941" s="903" t="s">
        <v>920</v>
      </c>
      <c r="C1941" s="903" t="s">
        <v>170</v>
      </c>
      <c r="D1941" s="903" t="s">
        <v>1480</v>
      </c>
      <c r="E1941" s="903" t="s">
        <v>160</v>
      </c>
      <c r="F1941" s="903" t="s">
        <v>162</v>
      </c>
      <c r="G1941" s="902">
        <v>74592629973</v>
      </c>
    </row>
    <row r="1942" spans="1:7">
      <c r="A1942" s="903" t="s">
        <v>2479</v>
      </c>
      <c r="B1942" s="903" t="s">
        <v>920</v>
      </c>
      <c r="C1942" s="903" t="s">
        <v>170</v>
      </c>
      <c r="D1942" s="903" t="s">
        <v>1480</v>
      </c>
      <c r="E1942" s="1419" t="s">
        <v>16</v>
      </c>
      <c r="F1942" s="1420"/>
      <c r="G1942" s="902">
        <v>30427154139</v>
      </c>
    </row>
    <row r="1943" spans="1:7">
      <c r="A1943" s="903" t="s">
        <v>2479</v>
      </c>
      <c r="B1943" s="903" t="s">
        <v>920</v>
      </c>
      <c r="C1943" s="903" t="s">
        <v>170</v>
      </c>
      <c r="D1943" s="903" t="s">
        <v>1480</v>
      </c>
      <c r="E1943" s="903" t="s">
        <v>16</v>
      </c>
      <c r="F1943" s="903" t="s">
        <v>17</v>
      </c>
      <c r="G1943" s="902">
        <v>2521762000</v>
      </c>
    </row>
    <row r="1944" spans="1:7">
      <c r="A1944" s="903" t="s">
        <v>2479</v>
      </c>
      <c r="B1944" s="903" t="s">
        <v>920</v>
      </c>
      <c r="C1944" s="903" t="s">
        <v>170</v>
      </c>
      <c r="D1944" s="903" t="s">
        <v>1480</v>
      </c>
      <c r="E1944" s="903" t="s">
        <v>16</v>
      </c>
      <c r="F1944" s="903" t="s">
        <v>19</v>
      </c>
      <c r="G1944" s="902">
        <v>27585392139</v>
      </c>
    </row>
    <row r="1945" spans="1:7">
      <c r="A1945" s="903" t="s">
        <v>2479</v>
      </c>
      <c r="B1945" s="903" t="s">
        <v>920</v>
      </c>
      <c r="C1945" s="903" t="s">
        <v>170</v>
      </c>
      <c r="D1945" s="903" t="s">
        <v>1480</v>
      </c>
      <c r="E1945" s="903" t="s">
        <v>16</v>
      </c>
      <c r="F1945" s="903" t="s">
        <v>221</v>
      </c>
      <c r="G1945" s="902">
        <v>320000000</v>
      </c>
    </row>
    <row r="1946" spans="1:7">
      <c r="A1946" s="903" t="s">
        <v>2479</v>
      </c>
      <c r="B1946" s="903" t="s">
        <v>920</v>
      </c>
      <c r="C1946" s="903" t="s">
        <v>170</v>
      </c>
      <c r="D1946" s="1419" t="s">
        <v>1493</v>
      </c>
      <c r="E1946" s="1420"/>
      <c r="F1946" s="1420"/>
      <c r="G1946" s="902">
        <v>2078794000</v>
      </c>
    </row>
    <row r="1947" spans="1:7">
      <c r="A1947" s="903" t="s">
        <v>2479</v>
      </c>
      <c r="B1947" s="903" t="s">
        <v>920</v>
      </c>
      <c r="C1947" s="903" t="s">
        <v>170</v>
      </c>
      <c r="D1947" s="903" t="s">
        <v>1493</v>
      </c>
      <c r="E1947" s="1419" t="s">
        <v>498</v>
      </c>
      <c r="F1947" s="1420"/>
      <c r="G1947" s="902">
        <v>2078794000</v>
      </c>
    </row>
    <row r="1948" spans="1:7">
      <c r="A1948" s="903" t="s">
        <v>2479</v>
      </c>
      <c r="B1948" s="903" t="s">
        <v>920</v>
      </c>
      <c r="C1948" s="903" t="s">
        <v>170</v>
      </c>
      <c r="D1948" s="903" t="s">
        <v>1493</v>
      </c>
      <c r="E1948" s="903" t="s">
        <v>498</v>
      </c>
      <c r="F1948" s="903" t="s">
        <v>228</v>
      </c>
      <c r="G1948" s="902">
        <v>2078794000</v>
      </c>
    </row>
    <row r="1949" spans="1:7">
      <c r="A1949" s="903" t="s">
        <v>2479</v>
      </c>
      <c r="B1949" s="903" t="s">
        <v>920</v>
      </c>
      <c r="C1949" s="903" t="s">
        <v>170</v>
      </c>
      <c r="D1949" s="1419" t="s">
        <v>2012</v>
      </c>
      <c r="E1949" s="1420"/>
      <c r="F1949" s="1420"/>
      <c r="G1949" s="902">
        <v>1450500000</v>
      </c>
    </row>
    <row r="1950" spans="1:7">
      <c r="A1950" s="903" t="s">
        <v>2479</v>
      </c>
      <c r="B1950" s="903" t="s">
        <v>920</v>
      </c>
      <c r="C1950" s="903" t="s">
        <v>170</v>
      </c>
      <c r="D1950" s="903" t="s">
        <v>2012</v>
      </c>
      <c r="E1950" s="1419" t="s">
        <v>87</v>
      </c>
      <c r="F1950" s="1420"/>
      <c r="G1950" s="902">
        <v>475339800</v>
      </c>
    </row>
    <row r="1951" spans="1:7">
      <c r="A1951" s="903" t="s">
        <v>2479</v>
      </c>
      <c r="B1951" s="903" t="s">
        <v>920</v>
      </c>
      <c r="C1951" s="903" t="s">
        <v>170</v>
      </c>
      <c r="D1951" s="903" t="s">
        <v>2012</v>
      </c>
      <c r="E1951" s="903" t="s">
        <v>87</v>
      </c>
      <c r="F1951" s="903" t="s">
        <v>88</v>
      </c>
      <c r="G1951" s="902">
        <v>475339800</v>
      </c>
    </row>
    <row r="1952" spans="1:7">
      <c r="A1952" s="903" t="s">
        <v>2479</v>
      </c>
      <c r="B1952" s="903" t="s">
        <v>920</v>
      </c>
      <c r="C1952" s="903" t="s">
        <v>170</v>
      </c>
      <c r="D1952" s="903" t="s">
        <v>2012</v>
      </c>
      <c r="E1952" s="1419" t="s">
        <v>90</v>
      </c>
      <c r="F1952" s="1420"/>
      <c r="G1952" s="902">
        <v>63085272</v>
      </c>
    </row>
    <row r="1953" spans="1:7">
      <c r="A1953" s="903" t="s">
        <v>2479</v>
      </c>
      <c r="B1953" s="903" t="s">
        <v>920</v>
      </c>
      <c r="C1953" s="903" t="s">
        <v>170</v>
      </c>
      <c r="D1953" s="903" t="s">
        <v>2012</v>
      </c>
      <c r="E1953" s="903" t="s">
        <v>90</v>
      </c>
      <c r="F1953" s="903" t="s">
        <v>763</v>
      </c>
      <c r="G1953" s="902">
        <v>61595272</v>
      </c>
    </row>
    <row r="1954" spans="1:7">
      <c r="A1954" s="903" t="s">
        <v>2479</v>
      </c>
      <c r="B1954" s="903" t="s">
        <v>920</v>
      </c>
      <c r="C1954" s="903" t="s">
        <v>170</v>
      </c>
      <c r="D1954" s="903" t="s">
        <v>2012</v>
      </c>
      <c r="E1954" s="903" t="s">
        <v>90</v>
      </c>
      <c r="F1954" s="903" t="s">
        <v>92</v>
      </c>
      <c r="G1954" s="902">
        <v>1490000</v>
      </c>
    </row>
    <row r="1955" spans="1:7">
      <c r="A1955" s="903" t="s">
        <v>2479</v>
      </c>
      <c r="B1955" s="903" t="s">
        <v>920</v>
      </c>
      <c r="C1955" s="903" t="s">
        <v>170</v>
      </c>
      <c r="D1955" s="903" t="s">
        <v>2012</v>
      </c>
      <c r="E1955" s="1419" t="s">
        <v>377</v>
      </c>
      <c r="F1955" s="1420"/>
      <c r="G1955" s="902">
        <v>9240000</v>
      </c>
    </row>
    <row r="1956" spans="1:7">
      <c r="A1956" s="903" t="s">
        <v>2479</v>
      </c>
      <c r="B1956" s="903" t="s">
        <v>920</v>
      </c>
      <c r="C1956" s="903" t="s">
        <v>170</v>
      </c>
      <c r="D1956" s="903" t="s">
        <v>2012</v>
      </c>
      <c r="E1956" s="903" t="s">
        <v>377</v>
      </c>
      <c r="F1956" s="903" t="s">
        <v>379</v>
      </c>
      <c r="G1956" s="902">
        <v>9240000</v>
      </c>
    </row>
    <row r="1957" spans="1:7">
      <c r="A1957" s="903" t="s">
        <v>2479</v>
      </c>
      <c r="B1957" s="903" t="s">
        <v>920</v>
      </c>
      <c r="C1957" s="903" t="s">
        <v>170</v>
      </c>
      <c r="D1957" s="903" t="s">
        <v>2012</v>
      </c>
      <c r="E1957" s="1419" t="s">
        <v>93</v>
      </c>
      <c r="F1957" s="1420"/>
      <c r="G1957" s="902">
        <v>109500000</v>
      </c>
    </row>
    <row r="1958" spans="1:7">
      <c r="A1958" s="903" t="s">
        <v>2479</v>
      </c>
      <c r="B1958" s="903" t="s">
        <v>920</v>
      </c>
      <c r="C1958" s="903" t="s">
        <v>170</v>
      </c>
      <c r="D1958" s="903" t="s">
        <v>2012</v>
      </c>
      <c r="E1958" s="903" t="s">
        <v>93</v>
      </c>
      <c r="F1958" s="903" t="s">
        <v>391</v>
      </c>
      <c r="G1958" s="902">
        <v>109500000</v>
      </c>
    </row>
    <row r="1959" spans="1:7">
      <c r="A1959" s="903" t="s">
        <v>2479</v>
      </c>
      <c r="B1959" s="903" t="s">
        <v>920</v>
      </c>
      <c r="C1959" s="903" t="s">
        <v>170</v>
      </c>
      <c r="D1959" s="903" t="s">
        <v>2012</v>
      </c>
      <c r="E1959" s="1419" t="s">
        <v>94</v>
      </c>
      <c r="F1959" s="1420"/>
      <c r="G1959" s="902">
        <v>111704867</v>
      </c>
    </row>
    <row r="1960" spans="1:7">
      <c r="A1960" s="903" t="s">
        <v>2479</v>
      </c>
      <c r="B1960" s="903" t="s">
        <v>920</v>
      </c>
      <c r="C1960" s="903" t="s">
        <v>170</v>
      </c>
      <c r="D1960" s="903" t="s">
        <v>2012</v>
      </c>
      <c r="E1960" s="903" t="s">
        <v>94</v>
      </c>
      <c r="F1960" s="903" t="s">
        <v>95</v>
      </c>
      <c r="G1960" s="902">
        <v>83184479</v>
      </c>
    </row>
    <row r="1961" spans="1:7">
      <c r="A1961" s="903" t="s">
        <v>2479</v>
      </c>
      <c r="B1961" s="903" t="s">
        <v>920</v>
      </c>
      <c r="C1961" s="903" t="s">
        <v>170</v>
      </c>
      <c r="D1961" s="903" t="s">
        <v>2012</v>
      </c>
      <c r="E1961" s="903" t="s">
        <v>94</v>
      </c>
      <c r="F1961" s="903" t="s">
        <v>96</v>
      </c>
      <c r="G1961" s="902">
        <v>14260194</v>
      </c>
    </row>
    <row r="1962" spans="1:7">
      <c r="A1962" s="903" t="s">
        <v>2479</v>
      </c>
      <c r="B1962" s="903" t="s">
        <v>920</v>
      </c>
      <c r="C1962" s="903" t="s">
        <v>170</v>
      </c>
      <c r="D1962" s="903" t="s">
        <v>2012</v>
      </c>
      <c r="E1962" s="903" t="s">
        <v>94</v>
      </c>
      <c r="F1962" s="903" t="s">
        <v>97</v>
      </c>
      <c r="G1962" s="902">
        <v>9506796</v>
      </c>
    </row>
    <row r="1963" spans="1:7">
      <c r="A1963" s="903" t="s">
        <v>2479</v>
      </c>
      <c r="B1963" s="903" t="s">
        <v>920</v>
      </c>
      <c r="C1963" s="903" t="s">
        <v>170</v>
      </c>
      <c r="D1963" s="903" t="s">
        <v>2012</v>
      </c>
      <c r="E1963" s="903" t="s">
        <v>94</v>
      </c>
      <c r="F1963" s="903" t="s">
        <v>0</v>
      </c>
      <c r="G1963" s="902">
        <v>4753398</v>
      </c>
    </row>
    <row r="1964" spans="1:7">
      <c r="A1964" s="903" t="s">
        <v>2479</v>
      </c>
      <c r="B1964" s="903" t="s">
        <v>920</v>
      </c>
      <c r="C1964" s="903" t="s">
        <v>170</v>
      </c>
      <c r="D1964" s="903" t="s">
        <v>2012</v>
      </c>
      <c r="E1964" s="1419" t="s">
        <v>98</v>
      </c>
      <c r="F1964" s="1420"/>
      <c r="G1964" s="902">
        <v>109990333</v>
      </c>
    </row>
    <row r="1965" spans="1:7">
      <c r="A1965" s="903" t="s">
        <v>2479</v>
      </c>
      <c r="B1965" s="903" t="s">
        <v>920</v>
      </c>
      <c r="C1965" s="903" t="s">
        <v>170</v>
      </c>
      <c r="D1965" s="903" t="s">
        <v>2012</v>
      </c>
      <c r="E1965" s="903" t="s">
        <v>98</v>
      </c>
      <c r="F1965" s="903" t="s">
        <v>1</v>
      </c>
      <c r="G1965" s="902">
        <v>27200000</v>
      </c>
    </row>
    <row r="1966" spans="1:7">
      <c r="A1966" s="903" t="s">
        <v>2479</v>
      </c>
      <c r="B1966" s="903" t="s">
        <v>920</v>
      </c>
      <c r="C1966" s="903" t="s">
        <v>170</v>
      </c>
      <c r="D1966" s="903" t="s">
        <v>2012</v>
      </c>
      <c r="E1966" s="903" t="s">
        <v>98</v>
      </c>
      <c r="F1966" s="903" t="s">
        <v>757</v>
      </c>
      <c r="G1966" s="902">
        <v>34790333</v>
      </c>
    </row>
    <row r="1967" spans="1:7">
      <c r="A1967" s="903" t="s">
        <v>2479</v>
      </c>
      <c r="B1967" s="903" t="s">
        <v>920</v>
      </c>
      <c r="C1967" s="903" t="s">
        <v>170</v>
      </c>
      <c r="D1967" s="903" t="s">
        <v>2012</v>
      </c>
      <c r="E1967" s="903" t="s">
        <v>98</v>
      </c>
      <c r="F1967" s="903" t="s">
        <v>99</v>
      </c>
      <c r="G1967" s="902">
        <v>48000000</v>
      </c>
    </row>
    <row r="1968" spans="1:7">
      <c r="A1968" s="903" t="s">
        <v>2479</v>
      </c>
      <c r="B1968" s="903" t="s">
        <v>920</v>
      </c>
      <c r="C1968" s="903" t="s">
        <v>170</v>
      </c>
      <c r="D1968" s="903" t="s">
        <v>2012</v>
      </c>
      <c r="E1968" s="1419" t="s">
        <v>100</v>
      </c>
      <c r="F1968" s="1420"/>
      <c r="G1968" s="902">
        <v>131452000</v>
      </c>
    </row>
    <row r="1969" spans="1:7">
      <c r="A1969" s="903" t="s">
        <v>2479</v>
      </c>
      <c r="B1969" s="903" t="s">
        <v>920</v>
      </c>
      <c r="C1969" s="903" t="s">
        <v>170</v>
      </c>
      <c r="D1969" s="903" t="s">
        <v>2012</v>
      </c>
      <c r="E1969" s="903" t="s">
        <v>100</v>
      </c>
      <c r="F1969" s="903" t="s">
        <v>138</v>
      </c>
      <c r="G1969" s="902">
        <v>5258000</v>
      </c>
    </row>
    <row r="1970" spans="1:7">
      <c r="A1970" s="903" t="s">
        <v>2479</v>
      </c>
      <c r="B1970" s="903" t="s">
        <v>920</v>
      </c>
      <c r="C1970" s="903" t="s">
        <v>170</v>
      </c>
      <c r="D1970" s="903" t="s">
        <v>2012</v>
      </c>
      <c r="E1970" s="903" t="s">
        <v>100</v>
      </c>
      <c r="F1970" s="903" t="s">
        <v>139</v>
      </c>
      <c r="G1970" s="902">
        <v>123444000</v>
      </c>
    </row>
    <row r="1971" spans="1:7">
      <c r="A1971" s="903" t="s">
        <v>2479</v>
      </c>
      <c r="B1971" s="903" t="s">
        <v>920</v>
      </c>
      <c r="C1971" s="903" t="s">
        <v>170</v>
      </c>
      <c r="D1971" s="903" t="s">
        <v>2012</v>
      </c>
      <c r="E1971" s="903" t="s">
        <v>100</v>
      </c>
      <c r="F1971" s="903" t="s">
        <v>140</v>
      </c>
      <c r="G1971" s="902">
        <v>2750000</v>
      </c>
    </row>
    <row r="1972" spans="1:7">
      <c r="A1972" s="903" t="s">
        <v>2479</v>
      </c>
      <c r="B1972" s="903" t="s">
        <v>920</v>
      </c>
      <c r="C1972" s="903" t="s">
        <v>170</v>
      </c>
      <c r="D1972" s="903" t="s">
        <v>2012</v>
      </c>
      <c r="E1972" s="1419" t="s">
        <v>103</v>
      </c>
      <c r="F1972" s="1420"/>
      <c r="G1972" s="902">
        <v>36020000</v>
      </c>
    </row>
    <row r="1973" spans="1:7">
      <c r="A1973" s="903" t="s">
        <v>2479</v>
      </c>
      <c r="B1973" s="903" t="s">
        <v>920</v>
      </c>
      <c r="C1973" s="903" t="s">
        <v>170</v>
      </c>
      <c r="D1973" s="903" t="s">
        <v>2012</v>
      </c>
      <c r="E1973" s="903" t="s">
        <v>103</v>
      </c>
      <c r="F1973" s="903" t="s">
        <v>104</v>
      </c>
      <c r="G1973" s="902">
        <v>15185000</v>
      </c>
    </row>
    <row r="1974" spans="1:7">
      <c r="A1974" s="903" t="s">
        <v>2479</v>
      </c>
      <c r="B1974" s="903" t="s">
        <v>920</v>
      </c>
      <c r="C1974" s="903" t="s">
        <v>170</v>
      </c>
      <c r="D1974" s="903" t="s">
        <v>2012</v>
      </c>
      <c r="E1974" s="903" t="s">
        <v>103</v>
      </c>
      <c r="F1974" s="903" t="s">
        <v>132</v>
      </c>
      <c r="G1974" s="902">
        <v>5300000</v>
      </c>
    </row>
    <row r="1975" spans="1:7">
      <c r="A1975" s="903" t="s">
        <v>2479</v>
      </c>
      <c r="B1975" s="903" t="s">
        <v>920</v>
      </c>
      <c r="C1975" s="903" t="s">
        <v>170</v>
      </c>
      <c r="D1975" s="903" t="s">
        <v>2012</v>
      </c>
      <c r="E1975" s="903" t="s">
        <v>103</v>
      </c>
      <c r="F1975" s="903" t="s">
        <v>2</v>
      </c>
      <c r="G1975" s="902">
        <v>9600000</v>
      </c>
    </row>
    <row r="1976" spans="1:7">
      <c r="A1976" s="903" t="s">
        <v>2479</v>
      </c>
      <c r="B1976" s="903" t="s">
        <v>920</v>
      </c>
      <c r="C1976" s="903" t="s">
        <v>170</v>
      </c>
      <c r="D1976" s="903" t="s">
        <v>2012</v>
      </c>
      <c r="E1976" s="903" t="s">
        <v>103</v>
      </c>
      <c r="F1976" s="903" t="s">
        <v>106</v>
      </c>
      <c r="G1976" s="902">
        <v>5935000</v>
      </c>
    </row>
    <row r="1977" spans="1:7">
      <c r="A1977" s="903" t="s">
        <v>2479</v>
      </c>
      <c r="B1977" s="903" t="s">
        <v>920</v>
      </c>
      <c r="C1977" s="903" t="s">
        <v>170</v>
      </c>
      <c r="D1977" s="903" t="s">
        <v>2012</v>
      </c>
      <c r="E1977" s="1419" t="s">
        <v>108</v>
      </c>
      <c r="F1977" s="1420"/>
      <c r="G1977" s="902">
        <v>21256728</v>
      </c>
    </row>
    <row r="1978" spans="1:7">
      <c r="A1978" s="903" t="s">
        <v>2479</v>
      </c>
      <c r="B1978" s="903" t="s">
        <v>920</v>
      </c>
      <c r="C1978" s="903" t="s">
        <v>170</v>
      </c>
      <c r="D1978" s="903" t="s">
        <v>2012</v>
      </c>
      <c r="E1978" s="903" t="s">
        <v>108</v>
      </c>
      <c r="F1978" s="903" t="s">
        <v>110</v>
      </c>
      <c r="G1978" s="902">
        <v>934088</v>
      </c>
    </row>
    <row r="1979" spans="1:7">
      <c r="A1979" s="903" t="s">
        <v>2479</v>
      </c>
      <c r="B1979" s="903" t="s">
        <v>920</v>
      </c>
      <c r="C1979" s="903" t="s">
        <v>170</v>
      </c>
      <c r="D1979" s="903" t="s">
        <v>2012</v>
      </c>
      <c r="E1979" s="903" t="s">
        <v>108</v>
      </c>
      <c r="F1979" s="903" t="s">
        <v>862</v>
      </c>
      <c r="G1979" s="902">
        <v>1822640</v>
      </c>
    </row>
    <row r="1980" spans="1:7">
      <c r="A1980" s="903" t="s">
        <v>2479</v>
      </c>
      <c r="B1980" s="903" t="s">
        <v>920</v>
      </c>
      <c r="C1980" s="903" t="s">
        <v>170</v>
      </c>
      <c r="D1980" s="903" t="s">
        <v>2012</v>
      </c>
      <c r="E1980" s="903" t="s">
        <v>108</v>
      </c>
      <c r="F1980" s="903" t="s">
        <v>283</v>
      </c>
      <c r="G1980" s="902">
        <v>18500000</v>
      </c>
    </row>
    <row r="1981" spans="1:7">
      <c r="A1981" s="903" t="s">
        <v>2479</v>
      </c>
      <c r="B1981" s="903" t="s">
        <v>920</v>
      </c>
      <c r="C1981" s="903" t="s">
        <v>170</v>
      </c>
      <c r="D1981" s="903" t="s">
        <v>2012</v>
      </c>
      <c r="E1981" s="1419" t="s">
        <v>143</v>
      </c>
      <c r="F1981" s="1420"/>
      <c r="G1981" s="902">
        <v>1250000</v>
      </c>
    </row>
    <row r="1982" spans="1:7">
      <c r="A1982" s="903" t="s">
        <v>2479</v>
      </c>
      <c r="B1982" s="903" t="s">
        <v>920</v>
      </c>
      <c r="C1982" s="903" t="s">
        <v>170</v>
      </c>
      <c r="D1982" s="903" t="s">
        <v>2012</v>
      </c>
      <c r="E1982" s="903" t="s">
        <v>143</v>
      </c>
      <c r="F1982" s="903" t="s">
        <v>489</v>
      </c>
      <c r="G1982" s="902">
        <v>1250000</v>
      </c>
    </row>
    <row r="1983" spans="1:7">
      <c r="A1983" s="903" t="s">
        <v>2479</v>
      </c>
      <c r="B1983" s="903" t="s">
        <v>920</v>
      </c>
      <c r="C1983" s="903" t="s">
        <v>170</v>
      </c>
      <c r="D1983" s="903" t="s">
        <v>2012</v>
      </c>
      <c r="E1983" s="1419" t="s">
        <v>113</v>
      </c>
      <c r="F1983" s="1420"/>
      <c r="G1983" s="902">
        <v>122100000</v>
      </c>
    </row>
    <row r="1984" spans="1:7">
      <c r="A1984" s="903" t="s">
        <v>2479</v>
      </c>
      <c r="B1984" s="903" t="s">
        <v>920</v>
      </c>
      <c r="C1984" s="903" t="s">
        <v>170</v>
      </c>
      <c r="D1984" s="903" t="s">
        <v>2012</v>
      </c>
      <c r="E1984" s="903" t="s">
        <v>113</v>
      </c>
      <c r="F1984" s="903" t="s">
        <v>490</v>
      </c>
      <c r="G1984" s="902">
        <v>101700000</v>
      </c>
    </row>
    <row r="1985" spans="1:7">
      <c r="A1985" s="903" t="s">
        <v>2479</v>
      </c>
      <c r="B1985" s="903" t="s">
        <v>920</v>
      </c>
      <c r="C1985" s="903" t="s">
        <v>170</v>
      </c>
      <c r="D1985" s="903" t="s">
        <v>2012</v>
      </c>
      <c r="E1985" s="903" t="s">
        <v>113</v>
      </c>
      <c r="F1985" s="903" t="s">
        <v>115</v>
      </c>
      <c r="G1985" s="902">
        <v>20400000</v>
      </c>
    </row>
    <row r="1986" spans="1:7">
      <c r="A1986" s="903" t="s">
        <v>2479</v>
      </c>
      <c r="B1986" s="903" t="s">
        <v>920</v>
      </c>
      <c r="C1986" s="903" t="s">
        <v>170</v>
      </c>
      <c r="D1986" s="903" t="s">
        <v>2012</v>
      </c>
      <c r="E1986" s="1419" t="s">
        <v>498</v>
      </c>
      <c r="F1986" s="1420"/>
      <c r="G1986" s="902">
        <v>115242000</v>
      </c>
    </row>
    <row r="1987" spans="1:7">
      <c r="A1987" s="903" t="s">
        <v>2479</v>
      </c>
      <c r="B1987" s="903" t="s">
        <v>920</v>
      </c>
      <c r="C1987" s="903" t="s">
        <v>170</v>
      </c>
      <c r="D1987" s="903" t="s">
        <v>2012</v>
      </c>
      <c r="E1987" s="903" t="s">
        <v>498</v>
      </c>
      <c r="F1987" s="903" t="s">
        <v>758</v>
      </c>
      <c r="G1987" s="902">
        <v>66485000</v>
      </c>
    </row>
    <row r="1988" spans="1:7">
      <c r="A1988" s="903" t="s">
        <v>2479</v>
      </c>
      <c r="B1988" s="903" t="s">
        <v>920</v>
      </c>
      <c r="C1988" s="903" t="s">
        <v>170</v>
      </c>
      <c r="D1988" s="903" t="s">
        <v>2012</v>
      </c>
      <c r="E1988" s="903" t="s">
        <v>498</v>
      </c>
      <c r="F1988" s="903" t="s">
        <v>284</v>
      </c>
      <c r="G1988" s="902">
        <v>31812000</v>
      </c>
    </row>
    <row r="1989" spans="1:7">
      <c r="A1989" s="903" t="s">
        <v>2479</v>
      </c>
      <c r="B1989" s="903" t="s">
        <v>920</v>
      </c>
      <c r="C1989" s="903" t="s">
        <v>170</v>
      </c>
      <c r="D1989" s="903" t="s">
        <v>2012</v>
      </c>
      <c r="E1989" s="903" t="s">
        <v>498</v>
      </c>
      <c r="F1989" s="903" t="s">
        <v>370</v>
      </c>
      <c r="G1989" s="902">
        <v>5245000</v>
      </c>
    </row>
    <row r="1990" spans="1:7">
      <c r="A1990" s="903" t="s">
        <v>2479</v>
      </c>
      <c r="B1990" s="903" t="s">
        <v>920</v>
      </c>
      <c r="C1990" s="903" t="s">
        <v>170</v>
      </c>
      <c r="D1990" s="903" t="s">
        <v>2012</v>
      </c>
      <c r="E1990" s="903" t="s">
        <v>498</v>
      </c>
      <c r="F1990" s="903" t="s">
        <v>500</v>
      </c>
      <c r="G1990" s="902">
        <v>11700000</v>
      </c>
    </row>
    <row r="1991" spans="1:7">
      <c r="A1991" s="903" t="s">
        <v>2479</v>
      </c>
      <c r="B1991" s="903" t="s">
        <v>920</v>
      </c>
      <c r="C1991" s="903" t="s">
        <v>170</v>
      </c>
      <c r="D1991" s="903" t="s">
        <v>2012</v>
      </c>
      <c r="E1991" s="1419" t="s">
        <v>1429</v>
      </c>
      <c r="F1991" s="1420"/>
      <c r="G1991" s="902">
        <v>46500000</v>
      </c>
    </row>
    <row r="1992" spans="1:7">
      <c r="A1992" s="903" t="s">
        <v>2479</v>
      </c>
      <c r="B1992" s="903" t="s">
        <v>920</v>
      </c>
      <c r="C1992" s="903" t="s">
        <v>170</v>
      </c>
      <c r="D1992" s="903" t="s">
        <v>2012</v>
      </c>
      <c r="E1992" s="903" t="s">
        <v>1429</v>
      </c>
      <c r="F1992" s="903" t="s">
        <v>1451</v>
      </c>
      <c r="G1992" s="902">
        <v>16500000</v>
      </c>
    </row>
    <row r="1993" spans="1:7">
      <c r="A1993" s="903" t="s">
        <v>2479</v>
      </c>
      <c r="B1993" s="903" t="s">
        <v>920</v>
      </c>
      <c r="C1993" s="903" t="s">
        <v>170</v>
      </c>
      <c r="D1993" s="903" t="s">
        <v>2012</v>
      </c>
      <c r="E1993" s="903" t="s">
        <v>1429</v>
      </c>
      <c r="F1993" s="903" t="s">
        <v>1431</v>
      </c>
      <c r="G1993" s="902">
        <v>30000000</v>
      </c>
    </row>
    <row r="1994" spans="1:7">
      <c r="A1994" s="903" t="s">
        <v>2479</v>
      </c>
      <c r="B1994" s="903" t="s">
        <v>920</v>
      </c>
      <c r="C1994" s="903" t="s">
        <v>170</v>
      </c>
      <c r="D1994" s="903" t="s">
        <v>2012</v>
      </c>
      <c r="E1994" s="1419" t="s">
        <v>118</v>
      </c>
      <c r="F1994" s="1420"/>
      <c r="G1994" s="902">
        <v>55625000</v>
      </c>
    </row>
    <row r="1995" spans="1:7">
      <c r="A1995" s="903" t="s">
        <v>2479</v>
      </c>
      <c r="B1995" s="903" t="s">
        <v>920</v>
      </c>
      <c r="C1995" s="903" t="s">
        <v>170</v>
      </c>
      <c r="D1995" s="903" t="s">
        <v>2012</v>
      </c>
      <c r="E1995" s="903" t="s">
        <v>118</v>
      </c>
      <c r="F1995" s="903" t="s">
        <v>5</v>
      </c>
      <c r="G1995" s="902">
        <v>33600000</v>
      </c>
    </row>
    <row r="1996" spans="1:7">
      <c r="A1996" s="903" t="s">
        <v>2479</v>
      </c>
      <c r="B1996" s="903" t="s">
        <v>920</v>
      </c>
      <c r="C1996" s="903" t="s">
        <v>170</v>
      </c>
      <c r="D1996" s="903" t="s">
        <v>2012</v>
      </c>
      <c r="E1996" s="903" t="s">
        <v>118</v>
      </c>
      <c r="F1996" s="903" t="s">
        <v>120</v>
      </c>
      <c r="G1996" s="902">
        <v>22025000</v>
      </c>
    </row>
    <row r="1997" spans="1:7">
      <c r="A1997" s="903" t="s">
        <v>2479</v>
      </c>
      <c r="B1997" s="903" t="s">
        <v>920</v>
      </c>
      <c r="C1997" s="903" t="s">
        <v>170</v>
      </c>
      <c r="D1997" s="903" t="s">
        <v>2012</v>
      </c>
      <c r="E1997" s="1419" t="s">
        <v>122</v>
      </c>
      <c r="F1997" s="1420"/>
      <c r="G1997" s="902">
        <v>42194000</v>
      </c>
    </row>
    <row r="1998" spans="1:7">
      <c r="A1998" s="903" t="s">
        <v>2479</v>
      </c>
      <c r="B1998" s="903" t="s">
        <v>920</v>
      </c>
      <c r="C1998" s="903" t="s">
        <v>170</v>
      </c>
      <c r="D1998" s="903" t="s">
        <v>2012</v>
      </c>
      <c r="E1998" s="903" t="s">
        <v>122</v>
      </c>
      <c r="F1998" s="903" t="s">
        <v>765</v>
      </c>
      <c r="G1998" s="902">
        <v>6115000</v>
      </c>
    </row>
    <row r="1999" spans="1:7">
      <c r="A1999" s="903" t="s">
        <v>2479</v>
      </c>
      <c r="B1999" s="903" t="s">
        <v>920</v>
      </c>
      <c r="C1999" s="903" t="s">
        <v>170</v>
      </c>
      <c r="D1999" s="903" t="s">
        <v>2012</v>
      </c>
      <c r="E1999" s="903" t="s">
        <v>122</v>
      </c>
      <c r="F1999" s="903" t="s">
        <v>6</v>
      </c>
      <c r="G1999" s="902">
        <v>2356000</v>
      </c>
    </row>
    <row r="2000" spans="1:7">
      <c r="A2000" s="903" t="s">
        <v>2479</v>
      </c>
      <c r="B2000" s="903" t="s">
        <v>920</v>
      </c>
      <c r="C2000" s="903" t="s">
        <v>170</v>
      </c>
      <c r="D2000" s="903" t="s">
        <v>2012</v>
      </c>
      <c r="E2000" s="903" t="s">
        <v>122</v>
      </c>
      <c r="F2000" s="903" t="s">
        <v>12</v>
      </c>
      <c r="G2000" s="902">
        <v>1397000</v>
      </c>
    </row>
    <row r="2001" spans="1:7">
      <c r="A2001" s="903" t="s">
        <v>2479</v>
      </c>
      <c r="B2001" s="903" t="s">
        <v>920</v>
      </c>
      <c r="C2001" s="903" t="s">
        <v>170</v>
      </c>
      <c r="D2001" s="903" t="s">
        <v>2012</v>
      </c>
      <c r="E2001" s="903" t="s">
        <v>122</v>
      </c>
      <c r="F2001" s="903" t="s">
        <v>124</v>
      </c>
      <c r="G2001" s="902">
        <v>32326000</v>
      </c>
    </row>
    <row r="2002" spans="1:7">
      <c r="A2002" s="903" t="s">
        <v>2479</v>
      </c>
      <c r="B2002" s="903" t="s">
        <v>920</v>
      </c>
      <c r="C2002" s="1419" t="s">
        <v>200</v>
      </c>
      <c r="D2002" s="1420"/>
      <c r="E2002" s="1420"/>
      <c r="F2002" s="1420"/>
      <c r="G2002" s="902">
        <v>29692219997</v>
      </c>
    </row>
    <row r="2003" spans="1:7">
      <c r="A2003" s="903" t="s">
        <v>2479</v>
      </c>
      <c r="B2003" s="903" t="s">
        <v>920</v>
      </c>
      <c r="C2003" s="903" t="s">
        <v>200</v>
      </c>
      <c r="D2003" s="1419" t="s">
        <v>1413</v>
      </c>
      <c r="E2003" s="1420"/>
      <c r="F2003" s="1420"/>
      <c r="G2003" s="902">
        <v>29692219997</v>
      </c>
    </row>
    <row r="2004" spans="1:7">
      <c r="A2004" s="903" t="s">
        <v>2479</v>
      </c>
      <c r="B2004" s="903" t="s">
        <v>920</v>
      </c>
      <c r="C2004" s="903" t="s">
        <v>200</v>
      </c>
      <c r="D2004" s="903" t="s">
        <v>1413</v>
      </c>
      <c r="E2004" s="1419" t="s">
        <v>87</v>
      </c>
      <c r="F2004" s="1420"/>
      <c r="G2004" s="902">
        <v>3502289700</v>
      </c>
    </row>
    <row r="2005" spans="1:7">
      <c r="A2005" s="903" t="s">
        <v>2479</v>
      </c>
      <c r="B2005" s="903" t="s">
        <v>920</v>
      </c>
      <c r="C2005" s="903" t="s">
        <v>200</v>
      </c>
      <c r="D2005" s="903" t="s">
        <v>1413</v>
      </c>
      <c r="E2005" s="903" t="s">
        <v>87</v>
      </c>
      <c r="F2005" s="903" t="s">
        <v>88</v>
      </c>
      <c r="G2005" s="902">
        <v>3502289700</v>
      </c>
    </row>
    <row r="2006" spans="1:7">
      <c r="A2006" s="903" t="s">
        <v>2479</v>
      </c>
      <c r="B2006" s="903" t="s">
        <v>920</v>
      </c>
      <c r="C2006" s="903" t="s">
        <v>200</v>
      </c>
      <c r="D2006" s="903" t="s">
        <v>1413</v>
      </c>
      <c r="E2006" s="1419" t="s">
        <v>128</v>
      </c>
      <c r="F2006" s="1420"/>
      <c r="G2006" s="902">
        <v>362894975</v>
      </c>
    </row>
    <row r="2007" spans="1:7">
      <c r="A2007" s="903" t="s">
        <v>2479</v>
      </c>
      <c r="B2007" s="903" t="s">
        <v>920</v>
      </c>
      <c r="C2007" s="903" t="s">
        <v>200</v>
      </c>
      <c r="D2007" s="903" t="s">
        <v>1413</v>
      </c>
      <c r="E2007" s="903" t="s">
        <v>128</v>
      </c>
      <c r="F2007" s="903" t="s">
        <v>519</v>
      </c>
      <c r="G2007" s="902">
        <v>362894975</v>
      </c>
    </row>
    <row r="2008" spans="1:7">
      <c r="A2008" s="903" t="s">
        <v>2479</v>
      </c>
      <c r="B2008" s="903" t="s">
        <v>920</v>
      </c>
      <c r="C2008" s="903" t="s">
        <v>200</v>
      </c>
      <c r="D2008" s="903" t="s">
        <v>1413</v>
      </c>
      <c r="E2008" s="1419" t="s">
        <v>90</v>
      </c>
      <c r="F2008" s="1420"/>
      <c r="G2008" s="902">
        <v>1773254510</v>
      </c>
    </row>
    <row r="2009" spans="1:7">
      <c r="A2009" s="903" t="s">
        <v>2479</v>
      </c>
      <c r="B2009" s="903" t="s">
        <v>920</v>
      </c>
      <c r="C2009" s="903" t="s">
        <v>200</v>
      </c>
      <c r="D2009" s="903" t="s">
        <v>1413</v>
      </c>
      <c r="E2009" s="903" t="s">
        <v>90</v>
      </c>
      <c r="F2009" s="903" t="s">
        <v>135</v>
      </c>
      <c r="G2009" s="902">
        <v>165092000</v>
      </c>
    </row>
    <row r="2010" spans="1:7">
      <c r="A2010" s="903" t="s">
        <v>2479</v>
      </c>
      <c r="B2010" s="903" t="s">
        <v>920</v>
      </c>
      <c r="C2010" s="903" t="s">
        <v>200</v>
      </c>
      <c r="D2010" s="903" t="s">
        <v>1413</v>
      </c>
      <c r="E2010" s="903" t="s">
        <v>90</v>
      </c>
      <c r="F2010" s="903" t="s">
        <v>763</v>
      </c>
      <c r="G2010" s="902">
        <v>343244541</v>
      </c>
    </row>
    <row r="2011" spans="1:7">
      <c r="A2011" s="903" t="s">
        <v>2479</v>
      </c>
      <c r="B2011" s="903" t="s">
        <v>920</v>
      </c>
      <c r="C2011" s="903" t="s">
        <v>200</v>
      </c>
      <c r="D2011" s="903" t="s">
        <v>1413</v>
      </c>
      <c r="E2011" s="903" t="s">
        <v>90</v>
      </c>
      <c r="F2011" s="903" t="s">
        <v>92</v>
      </c>
      <c r="G2011" s="902">
        <v>216890068</v>
      </c>
    </row>
    <row r="2012" spans="1:7">
      <c r="A2012" s="903" t="s">
        <v>2479</v>
      </c>
      <c r="B2012" s="903" t="s">
        <v>920</v>
      </c>
      <c r="C2012" s="903" t="s">
        <v>200</v>
      </c>
      <c r="D2012" s="903" t="s">
        <v>1413</v>
      </c>
      <c r="E2012" s="903" t="s">
        <v>90</v>
      </c>
      <c r="F2012" s="903" t="s">
        <v>390</v>
      </c>
      <c r="G2012" s="902">
        <v>82284211</v>
      </c>
    </row>
    <row r="2013" spans="1:7">
      <c r="A2013" s="903" t="s">
        <v>2479</v>
      </c>
      <c r="B2013" s="903" t="s">
        <v>920</v>
      </c>
      <c r="C2013" s="903" t="s">
        <v>200</v>
      </c>
      <c r="D2013" s="903" t="s">
        <v>1413</v>
      </c>
      <c r="E2013" s="903" t="s">
        <v>90</v>
      </c>
      <c r="F2013" s="903" t="s">
        <v>130</v>
      </c>
      <c r="G2013" s="902">
        <v>940712890</v>
      </c>
    </row>
    <row r="2014" spans="1:7">
      <c r="A2014" s="903" t="s">
        <v>2479</v>
      </c>
      <c r="B2014" s="903" t="s">
        <v>920</v>
      </c>
      <c r="C2014" s="903" t="s">
        <v>200</v>
      </c>
      <c r="D2014" s="903" t="s">
        <v>1413</v>
      </c>
      <c r="E2014" s="903" t="s">
        <v>90</v>
      </c>
      <c r="F2014" s="903" t="s">
        <v>137</v>
      </c>
      <c r="G2014" s="902">
        <v>25030800</v>
      </c>
    </row>
    <row r="2015" spans="1:7">
      <c r="A2015" s="903" t="s">
        <v>2479</v>
      </c>
      <c r="B2015" s="903" t="s">
        <v>920</v>
      </c>
      <c r="C2015" s="903" t="s">
        <v>200</v>
      </c>
      <c r="D2015" s="903" t="s">
        <v>1413</v>
      </c>
      <c r="E2015" s="1419" t="s">
        <v>377</v>
      </c>
      <c r="F2015" s="1420"/>
      <c r="G2015" s="902">
        <v>46920000</v>
      </c>
    </row>
    <row r="2016" spans="1:7">
      <c r="A2016" s="903" t="s">
        <v>2479</v>
      </c>
      <c r="B2016" s="903" t="s">
        <v>920</v>
      </c>
      <c r="C2016" s="903" t="s">
        <v>200</v>
      </c>
      <c r="D2016" s="903" t="s">
        <v>1413</v>
      </c>
      <c r="E2016" s="903" t="s">
        <v>377</v>
      </c>
      <c r="F2016" s="903" t="s">
        <v>379</v>
      </c>
      <c r="G2016" s="902">
        <v>46920000</v>
      </c>
    </row>
    <row r="2017" spans="1:7">
      <c r="A2017" s="903" t="s">
        <v>2479</v>
      </c>
      <c r="B2017" s="903" t="s">
        <v>920</v>
      </c>
      <c r="C2017" s="903" t="s">
        <v>200</v>
      </c>
      <c r="D2017" s="903" t="s">
        <v>1413</v>
      </c>
      <c r="E2017" s="1419" t="s">
        <v>93</v>
      </c>
      <c r="F2017" s="1420"/>
      <c r="G2017" s="902">
        <v>623600000</v>
      </c>
    </row>
    <row r="2018" spans="1:7">
      <c r="A2018" s="903" t="s">
        <v>2479</v>
      </c>
      <c r="B2018" s="903" t="s">
        <v>920</v>
      </c>
      <c r="C2018" s="903" t="s">
        <v>200</v>
      </c>
      <c r="D2018" s="903" t="s">
        <v>1413</v>
      </c>
      <c r="E2018" s="903" t="s">
        <v>93</v>
      </c>
      <c r="F2018" s="903" t="s">
        <v>391</v>
      </c>
      <c r="G2018" s="902">
        <v>623600000</v>
      </c>
    </row>
    <row r="2019" spans="1:7">
      <c r="A2019" s="903" t="s">
        <v>2479</v>
      </c>
      <c r="B2019" s="903" t="s">
        <v>920</v>
      </c>
      <c r="C2019" s="903" t="s">
        <v>200</v>
      </c>
      <c r="D2019" s="903" t="s">
        <v>1413</v>
      </c>
      <c r="E2019" s="1419" t="s">
        <v>94</v>
      </c>
      <c r="F2019" s="1420"/>
      <c r="G2019" s="902">
        <v>910176935</v>
      </c>
    </row>
    <row r="2020" spans="1:7">
      <c r="A2020" s="903" t="s">
        <v>2479</v>
      </c>
      <c r="B2020" s="903" t="s">
        <v>920</v>
      </c>
      <c r="C2020" s="903" t="s">
        <v>200</v>
      </c>
      <c r="D2020" s="903" t="s">
        <v>1413</v>
      </c>
      <c r="E2020" s="903" t="s">
        <v>94</v>
      </c>
      <c r="F2020" s="903" t="s">
        <v>95</v>
      </c>
      <c r="G2020" s="902">
        <v>705695380</v>
      </c>
    </row>
    <row r="2021" spans="1:7">
      <c r="A2021" s="903" t="s">
        <v>2479</v>
      </c>
      <c r="B2021" s="903" t="s">
        <v>920</v>
      </c>
      <c r="C2021" s="903" t="s">
        <v>200</v>
      </c>
      <c r="D2021" s="903" t="s">
        <v>1413</v>
      </c>
      <c r="E2021" s="903" t="s">
        <v>94</v>
      </c>
      <c r="F2021" s="903" t="s">
        <v>96</v>
      </c>
      <c r="G2021" s="902">
        <v>120989100</v>
      </c>
    </row>
    <row r="2022" spans="1:7">
      <c r="A2022" s="903" t="s">
        <v>2479</v>
      </c>
      <c r="B2022" s="903" t="s">
        <v>920</v>
      </c>
      <c r="C2022" s="903" t="s">
        <v>200</v>
      </c>
      <c r="D2022" s="903" t="s">
        <v>1413</v>
      </c>
      <c r="E2022" s="903" t="s">
        <v>94</v>
      </c>
      <c r="F2022" s="903" t="s">
        <v>97</v>
      </c>
      <c r="G2022" s="902">
        <v>80659409</v>
      </c>
    </row>
    <row r="2023" spans="1:7">
      <c r="A2023" s="903" t="s">
        <v>2479</v>
      </c>
      <c r="B2023" s="903" t="s">
        <v>920</v>
      </c>
      <c r="C2023" s="903" t="s">
        <v>200</v>
      </c>
      <c r="D2023" s="903" t="s">
        <v>1413</v>
      </c>
      <c r="E2023" s="903" t="s">
        <v>94</v>
      </c>
      <c r="F2023" s="903" t="s">
        <v>0</v>
      </c>
      <c r="G2023" s="902">
        <v>2833046</v>
      </c>
    </row>
    <row r="2024" spans="1:7">
      <c r="A2024" s="903" t="s">
        <v>2479</v>
      </c>
      <c r="B2024" s="903" t="s">
        <v>920</v>
      </c>
      <c r="C2024" s="903" t="s">
        <v>200</v>
      </c>
      <c r="D2024" s="903" t="s">
        <v>1413</v>
      </c>
      <c r="E2024" s="1419" t="s">
        <v>98</v>
      </c>
      <c r="F2024" s="1420"/>
      <c r="G2024" s="902">
        <v>408408141</v>
      </c>
    </row>
    <row r="2025" spans="1:7">
      <c r="A2025" s="903" t="s">
        <v>2479</v>
      </c>
      <c r="B2025" s="903" t="s">
        <v>920</v>
      </c>
      <c r="C2025" s="903" t="s">
        <v>200</v>
      </c>
      <c r="D2025" s="903" t="s">
        <v>1413</v>
      </c>
      <c r="E2025" s="903" t="s">
        <v>98</v>
      </c>
      <c r="F2025" s="903" t="s">
        <v>757</v>
      </c>
      <c r="G2025" s="902">
        <v>330408141</v>
      </c>
    </row>
    <row r="2026" spans="1:7">
      <c r="A2026" s="903" t="s">
        <v>2479</v>
      </c>
      <c r="B2026" s="903" t="s">
        <v>920</v>
      </c>
      <c r="C2026" s="903" t="s">
        <v>200</v>
      </c>
      <c r="D2026" s="903" t="s">
        <v>1413</v>
      </c>
      <c r="E2026" s="903" t="s">
        <v>98</v>
      </c>
      <c r="F2026" s="903" t="s">
        <v>99</v>
      </c>
      <c r="G2026" s="902">
        <v>78000000</v>
      </c>
    </row>
    <row r="2027" spans="1:7">
      <c r="A2027" s="903" t="s">
        <v>2479</v>
      </c>
      <c r="B2027" s="903" t="s">
        <v>920</v>
      </c>
      <c r="C2027" s="903" t="s">
        <v>200</v>
      </c>
      <c r="D2027" s="903" t="s">
        <v>1413</v>
      </c>
      <c r="E2027" s="1419" t="s">
        <v>100</v>
      </c>
      <c r="F2027" s="1420"/>
      <c r="G2027" s="902">
        <v>372601398</v>
      </c>
    </row>
    <row r="2028" spans="1:7">
      <c r="A2028" s="903" t="s">
        <v>2479</v>
      </c>
      <c r="B2028" s="903" t="s">
        <v>920</v>
      </c>
      <c r="C2028" s="903" t="s">
        <v>200</v>
      </c>
      <c r="D2028" s="903" t="s">
        <v>1413</v>
      </c>
      <c r="E2028" s="903" t="s">
        <v>100</v>
      </c>
      <c r="F2028" s="903" t="s">
        <v>138</v>
      </c>
      <c r="G2028" s="902">
        <v>22859378</v>
      </c>
    </row>
    <row r="2029" spans="1:7">
      <c r="A2029" s="903" t="s">
        <v>2479</v>
      </c>
      <c r="B2029" s="903" t="s">
        <v>920</v>
      </c>
      <c r="C2029" s="903" t="s">
        <v>200</v>
      </c>
      <c r="D2029" s="903" t="s">
        <v>1413</v>
      </c>
      <c r="E2029" s="903" t="s">
        <v>100</v>
      </c>
      <c r="F2029" s="903" t="s">
        <v>102</v>
      </c>
      <c r="G2029" s="902">
        <v>4433020</v>
      </c>
    </row>
    <row r="2030" spans="1:7">
      <c r="A2030" s="903" t="s">
        <v>2479</v>
      </c>
      <c r="B2030" s="903" t="s">
        <v>920</v>
      </c>
      <c r="C2030" s="903" t="s">
        <v>200</v>
      </c>
      <c r="D2030" s="903" t="s">
        <v>1413</v>
      </c>
      <c r="E2030" s="903" t="s">
        <v>100</v>
      </c>
      <c r="F2030" s="903" t="s">
        <v>139</v>
      </c>
      <c r="G2030" s="902">
        <v>336655000</v>
      </c>
    </row>
    <row r="2031" spans="1:7">
      <c r="A2031" s="903" t="s">
        <v>2479</v>
      </c>
      <c r="B2031" s="903" t="s">
        <v>920</v>
      </c>
      <c r="C2031" s="903" t="s">
        <v>200</v>
      </c>
      <c r="D2031" s="903" t="s">
        <v>1413</v>
      </c>
      <c r="E2031" s="903" t="s">
        <v>100</v>
      </c>
      <c r="F2031" s="903" t="s">
        <v>131</v>
      </c>
      <c r="G2031" s="902">
        <v>3204000</v>
      </c>
    </row>
    <row r="2032" spans="1:7">
      <c r="A2032" s="903" t="s">
        <v>2479</v>
      </c>
      <c r="B2032" s="903" t="s">
        <v>920</v>
      </c>
      <c r="C2032" s="903" t="s">
        <v>200</v>
      </c>
      <c r="D2032" s="903" t="s">
        <v>1413</v>
      </c>
      <c r="E2032" s="903" t="s">
        <v>100</v>
      </c>
      <c r="F2032" s="903" t="s">
        <v>140</v>
      </c>
      <c r="G2032" s="902">
        <v>5450000</v>
      </c>
    </row>
    <row r="2033" spans="1:7">
      <c r="A2033" s="903" t="s">
        <v>2479</v>
      </c>
      <c r="B2033" s="903" t="s">
        <v>920</v>
      </c>
      <c r="C2033" s="903" t="s">
        <v>200</v>
      </c>
      <c r="D2033" s="903" t="s">
        <v>1413</v>
      </c>
      <c r="E2033" s="1419" t="s">
        <v>103</v>
      </c>
      <c r="F2033" s="1420"/>
      <c r="G2033" s="902">
        <v>346429000</v>
      </c>
    </row>
    <row r="2034" spans="1:7">
      <c r="A2034" s="903" t="s">
        <v>2479</v>
      </c>
      <c r="B2034" s="903" t="s">
        <v>920</v>
      </c>
      <c r="C2034" s="903" t="s">
        <v>200</v>
      </c>
      <c r="D2034" s="903" t="s">
        <v>1413</v>
      </c>
      <c r="E2034" s="903" t="s">
        <v>103</v>
      </c>
      <c r="F2034" s="903" t="s">
        <v>104</v>
      </c>
      <c r="G2034" s="902">
        <v>112463000</v>
      </c>
    </row>
    <row r="2035" spans="1:7">
      <c r="A2035" s="903" t="s">
        <v>2479</v>
      </c>
      <c r="B2035" s="903" t="s">
        <v>920</v>
      </c>
      <c r="C2035" s="903" t="s">
        <v>200</v>
      </c>
      <c r="D2035" s="903" t="s">
        <v>1413</v>
      </c>
      <c r="E2035" s="903" t="s">
        <v>103</v>
      </c>
      <c r="F2035" s="903" t="s">
        <v>132</v>
      </c>
      <c r="G2035" s="902">
        <v>147850000</v>
      </c>
    </row>
    <row r="2036" spans="1:7">
      <c r="A2036" s="903" t="s">
        <v>2479</v>
      </c>
      <c r="B2036" s="903" t="s">
        <v>920</v>
      </c>
      <c r="C2036" s="903" t="s">
        <v>200</v>
      </c>
      <c r="D2036" s="903" t="s">
        <v>1413</v>
      </c>
      <c r="E2036" s="903" t="s">
        <v>103</v>
      </c>
      <c r="F2036" s="903" t="s">
        <v>2</v>
      </c>
      <c r="G2036" s="902">
        <v>54800000</v>
      </c>
    </row>
    <row r="2037" spans="1:7">
      <c r="A2037" s="903" t="s">
        <v>2479</v>
      </c>
      <c r="B2037" s="903" t="s">
        <v>920</v>
      </c>
      <c r="C2037" s="903" t="s">
        <v>200</v>
      </c>
      <c r="D2037" s="903" t="s">
        <v>1413</v>
      </c>
      <c r="E2037" s="903" t="s">
        <v>103</v>
      </c>
      <c r="F2037" s="903" t="s">
        <v>106</v>
      </c>
      <c r="G2037" s="902">
        <v>31316000</v>
      </c>
    </row>
    <row r="2038" spans="1:7">
      <c r="A2038" s="903" t="s">
        <v>2479</v>
      </c>
      <c r="B2038" s="903" t="s">
        <v>920</v>
      </c>
      <c r="C2038" s="903" t="s">
        <v>200</v>
      </c>
      <c r="D2038" s="903" t="s">
        <v>1413</v>
      </c>
      <c r="E2038" s="1419" t="s">
        <v>108</v>
      </c>
      <c r="F2038" s="1420"/>
      <c r="G2038" s="902">
        <v>731815815</v>
      </c>
    </row>
    <row r="2039" spans="1:7">
      <c r="A2039" s="903" t="s">
        <v>2479</v>
      </c>
      <c r="B2039" s="903" t="s">
        <v>920</v>
      </c>
      <c r="C2039" s="903" t="s">
        <v>200</v>
      </c>
      <c r="D2039" s="903" t="s">
        <v>1413</v>
      </c>
      <c r="E2039" s="903" t="s">
        <v>108</v>
      </c>
      <c r="F2039" s="903" t="s">
        <v>110</v>
      </c>
      <c r="G2039" s="902">
        <v>4436055</v>
      </c>
    </row>
    <row r="2040" spans="1:7">
      <c r="A2040" s="903" t="s">
        <v>2479</v>
      </c>
      <c r="B2040" s="903" t="s">
        <v>920</v>
      </c>
      <c r="C2040" s="903" t="s">
        <v>200</v>
      </c>
      <c r="D2040" s="903" t="s">
        <v>1413</v>
      </c>
      <c r="E2040" s="903" t="s">
        <v>108</v>
      </c>
      <c r="F2040" s="903" t="s">
        <v>111</v>
      </c>
      <c r="G2040" s="902">
        <v>9810180</v>
      </c>
    </row>
    <row r="2041" spans="1:7">
      <c r="A2041" s="903" t="s">
        <v>2479</v>
      </c>
      <c r="B2041" s="903" t="s">
        <v>920</v>
      </c>
      <c r="C2041" s="903" t="s">
        <v>200</v>
      </c>
      <c r="D2041" s="903" t="s">
        <v>1413</v>
      </c>
      <c r="E2041" s="903" t="s">
        <v>108</v>
      </c>
      <c r="F2041" s="903" t="s">
        <v>862</v>
      </c>
      <c r="G2041" s="902">
        <v>7960880</v>
      </c>
    </row>
    <row r="2042" spans="1:7">
      <c r="A2042" s="903" t="s">
        <v>2479</v>
      </c>
      <c r="B2042" s="903" t="s">
        <v>920</v>
      </c>
      <c r="C2042" s="903" t="s">
        <v>200</v>
      </c>
      <c r="D2042" s="903" t="s">
        <v>1413</v>
      </c>
      <c r="E2042" s="903" t="s">
        <v>108</v>
      </c>
      <c r="F2042" s="903" t="s">
        <v>283</v>
      </c>
      <c r="G2042" s="902">
        <v>699749000</v>
      </c>
    </row>
    <row r="2043" spans="1:7">
      <c r="A2043" s="903" t="s">
        <v>2479</v>
      </c>
      <c r="B2043" s="903" t="s">
        <v>920</v>
      </c>
      <c r="C2043" s="903" t="s">
        <v>200</v>
      </c>
      <c r="D2043" s="903" t="s">
        <v>1413</v>
      </c>
      <c r="E2043" s="903" t="s">
        <v>108</v>
      </c>
      <c r="F2043" s="903" t="s">
        <v>868</v>
      </c>
      <c r="G2043" s="902">
        <v>1909700</v>
      </c>
    </row>
    <row r="2044" spans="1:7">
      <c r="A2044" s="903" t="s">
        <v>2479</v>
      </c>
      <c r="B2044" s="903" t="s">
        <v>920</v>
      </c>
      <c r="C2044" s="903" t="s">
        <v>200</v>
      </c>
      <c r="D2044" s="903" t="s">
        <v>1413</v>
      </c>
      <c r="E2044" s="903" t="s">
        <v>108</v>
      </c>
      <c r="F2044" s="903" t="s">
        <v>141</v>
      </c>
      <c r="G2044" s="902">
        <v>7950000</v>
      </c>
    </row>
    <row r="2045" spans="1:7">
      <c r="A2045" s="903" t="s">
        <v>2479</v>
      </c>
      <c r="B2045" s="903" t="s">
        <v>920</v>
      </c>
      <c r="C2045" s="903" t="s">
        <v>200</v>
      </c>
      <c r="D2045" s="903" t="s">
        <v>1413</v>
      </c>
      <c r="E2045" s="1419" t="s">
        <v>143</v>
      </c>
      <c r="F2045" s="1420"/>
      <c r="G2045" s="902">
        <v>34869491</v>
      </c>
    </row>
    <row r="2046" spans="1:7">
      <c r="A2046" s="903" t="s">
        <v>2479</v>
      </c>
      <c r="B2046" s="903" t="s">
        <v>920</v>
      </c>
      <c r="C2046" s="903" t="s">
        <v>200</v>
      </c>
      <c r="D2046" s="903" t="s">
        <v>1413</v>
      </c>
      <c r="E2046" s="903" t="s">
        <v>143</v>
      </c>
      <c r="F2046" s="903" t="s">
        <v>145</v>
      </c>
      <c r="G2046" s="902">
        <v>4350000</v>
      </c>
    </row>
    <row r="2047" spans="1:7">
      <c r="A2047" s="903" t="s">
        <v>2479</v>
      </c>
      <c r="B2047" s="903" t="s">
        <v>920</v>
      </c>
      <c r="C2047" s="903" t="s">
        <v>200</v>
      </c>
      <c r="D2047" s="903" t="s">
        <v>1413</v>
      </c>
      <c r="E2047" s="903" t="s">
        <v>143</v>
      </c>
      <c r="F2047" s="903" t="s">
        <v>489</v>
      </c>
      <c r="G2047" s="902">
        <v>30519491</v>
      </c>
    </row>
    <row r="2048" spans="1:7">
      <c r="A2048" s="903" t="s">
        <v>2479</v>
      </c>
      <c r="B2048" s="903" t="s">
        <v>920</v>
      </c>
      <c r="C2048" s="903" t="s">
        <v>200</v>
      </c>
      <c r="D2048" s="903" t="s">
        <v>1413</v>
      </c>
      <c r="E2048" s="1419" t="s">
        <v>113</v>
      </c>
      <c r="F2048" s="1420"/>
      <c r="G2048" s="902">
        <v>376586000</v>
      </c>
    </row>
    <row r="2049" spans="1:7">
      <c r="A2049" s="903" t="s">
        <v>2479</v>
      </c>
      <c r="B2049" s="903" t="s">
        <v>920</v>
      </c>
      <c r="C2049" s="903" t="s">
        <v>200</v>
      </c>
      <c r="D2049" s="903" t="s">
        <v>1413</v>
      </c>
      <c r="E2049" s="903" t="s">
        <v>113</v>
      </c>
      <c r="F2049" s="903" t="s">
        <v>381</v>
      </c>
      <c r="G2049" s="902">
        <v>17886000</v>
      </c>
    </row>
    <row r="2050" spans="1:7">
      <c r="A2050" s="903" t="s">
        <v>2479</v>
      </c>
      <c r="B2050" s="903" t="s">
        <v>920</v>
      </c>
      <c r="C2050" s="903" t="s">
        <v>200</v>
      </c>
      <c r="D2050" s="903" t="s">
        <v>1413</v>
      </c>
      <c r="E2050" s="903" t="s">
        <v>113</v>
      </c>
      <c r="F2050" s="903" t="s">
        <v>490</v>
      </c>
      <c r="G2050" s="902">
        <v>48550000</v>
      </c>
    </row>
    <row r="2051" spans="1:7">
      <c r="A2051" s="903" t="s">
        <v>2479</v>
      </c>
      <c r="B2051" s="903" t="s">
        <v>920</v>
      </c>
      <c r="C2051" s="903" t="s">
        <v>200</v>
      </c>
      <c r="D2051" s="903" t="s">
        <v>1413</v>
      </c>
      <c r="E2051" s="903" t="s">
        <v>113</v>
      </c>
      <c r="F2051" s="903" t="s">
        <v>115</v>
      </c>
      <c r="G2051" s="902">
        <v>33650000</v>
      </c>
    </row>
    <row r="2052" spans="1:7">
      <c r="A2052" s="903" t="s">
        <v>2479</v>
      </c>
      <c r="B2052" s="903" t="s">
        <v>920</v>
      </c>
      <c r="C2052" s="903" t="s">
        <v>200</v>
      </c>
      <c r="D2052" s="903" t="s">
        <v>1413</v>
      </c>
      <c r="E2052" s="903" t="s">
        <v>113</v>
      </c>
      <c r="F2052" s="903" t="s">
        <v>117</v>
      </c>
      <c r="G2052" s="902">
        <v>276500000</v>
      </c>
    </row>
    <row r="2053" spans="1:7">
      <c r="A2053" s="903" t="s">
        <v>2479</v>
      </c>
      <c r="B2053" s="903" t="s">
        <v>920</v>
      </c>
      <c r="C2053" s="903" t="s">
        <v>200</v>
      </c>
      <c r="D2053" s="903" t="s">
        <v>1413</v>
      </c>
      <c r="E2053" s="1419" t="s">
        <v>492</v>
      </c>
      <c r="F2053" s="1420"/>
      <c r="G2053" s="902">
        <v>278842000</v>
      </c>
    </row>
    <row r="2054" spans="1:7">
      <c r="A2054" s="903" t="s">
        <v>2479</v>
      </c>
      <c r="B2054" s="903" t="s">
        <v>920</v>
      </c>
      <c r="C2054" s="903" t="s">
        <v>200</v>
      </c>
      <c r="D2054" s="903" t="s">
        <v>1413</v>
      </c>
      <c r="E2054" s="903" t="s">
        <v>492</v>
      </c>
      <c r="F2054" s="903" t="s">
        <v>494</v>
      </c>
      <c r="G2054" s="902">
        <v>206872000</v>
      </c>
    </row>
    <row r="2055" spans="1:7">
      <c r="A2055" s="903" t="s">
        <v>2479</v>
      </c>
      <c r="B2055" s="903" t="s">
        <v>920</v>
      </c>
      <c r="C2055" s="903" t="s">
        <v>200</v>
      </c>
      <c r="D2055" s="903" t="s">
        <v>1413</v>
      </c>
      <c r="E2055" s="903" t="s">
        <v>492</v>
      </c>
      <c r="F2055" s="903" t="s">
        <v>844</v>
      </c>
      <c r="G2055" s="902">
        <v>2530000</v>
      </c>
    </row>
    <row r="2056" spans="1:7">
      <c r="A2056" s="903" t="s">
        <v>2479</v>
      </c>
      <c r="B2056" s="903" t="s">
        <v>920</v>
      </c>
      <c r="C2056" s="903" t="s">
        <v>200</v>
      </c>
      <c r="D2056" s="903" t="s">
        <v>1413</v>
      </c>
      <c r="E2056" s="903" t="s">
        <v>492</v>
      </c>
      <c r="F2056" s="903" t="s">
        <v>186</v>
      </c>
      <c r="G2056" s="902">
        <v>32440000</v>
      </c>
    </row>
    <row r="2057" spans="1:7">
      <c r="A2057" s="903" t="s">
        <v>2479</v>
      </c>
      <c r="B2057" s="903" t="s">
        <v>920</v>
      </c>
      <c r="C2057" s="903" t="s">
        <v>200</v>
      </c>
      <c r="D2057" s="903" t="s">
        <v>1413</v>
      </c>
      <c r="E2057" s="903" t="s">
        <v>492</v>
      </c>
      <c r="F2057" s="903" t="s">
        <v>496</v>
      </c>
      <c r="G2057" s="902">
        <v>37000000</v>
      </c>
    </row>
    <row r="2058" spans="1:7">
      <c r="A2058" s="903" t="s">
        <v>2479</v>
      </c>
      <c r="B2058" s="903" t="s">
        <v>920</v>
      </c>
      <c r="C2058" s="903" t="s">
        <v>200</v>
      </c>
      <c r="D2058" s="903" t="s">
        <v>1413</v>
      </c>
      <c r="E2058" s="1419" t="s">
        <v>498</v>
      </c>
      <c r="F2058" s="1420"/>
      <c r="G2058" s="902">
        <v>3061164000</v>
      </c>
    </row>
    <row r="2059" spans="1:7">
      <c r="A2059" s="903" t="s">
        <v>2479</v>
      </c>
      <c r="B2059" s="903" t="s">
        <v>920</v>
      </c>
      <c r="C2059" s="903" t="s">
        <v>200</v>
      </c>
      <c r="D2059" s="903" t="s">
        <v>1413</v>
      </c>
      <c r="E2059" s="903" t="s">
        <v>498</v>
      </c>
      <c r="F2059" s="903" t="s">
        <v>758</v>
      </c>
      <c r="G2059" s="902">
        <v>263892000</v>
      </c>
    </row>
    <row r="2060" spans="1:7">
      <c r="A2060" s="903" t="s">
        <v>2479</v>
      </c>
      <c r="B2060" s="903" t="s">
        <v>920</v>
      </c>
      <c r="C2060" s="903" t="s">
        <v>200</v>
      </c>
      <c r="D2060" s="903" t="s">
        <v>1413</v>
      </c>
      <c r="E2060" s="903" t="s">
        <v>498</v>
      </c>
      <c r="F2060" s="903" t="s">
        <v>284</v>
      </c>
      <c r="G2060" s="902">
        <v>90740000</v>
      </c>
    </row>
    <row r="2061" spans="1:7">
      <c r="A2061" s="903" t="s">
        <v>2479</v>
      </c>
      <c r="B2061" s="903" t="s">
        <v>920</v>
      </c>
      <c r="C2061" s="903" t="s">
        <v>200</v>
      </c>
      <c r="D2061" s="903" t="s">
        <v>1413</v>
      </c>
      <c r="E2061" s="903" t="s">
        <v>498</v>
      </c>
      <c r="F2061" s="903" t="s">
        <v>3</v>
      </c>
      <c r="G2061" s="902">
        <v>39130000</v>
      </c>
    </row>
    <row r="2062" spans="1:7">
      <c r="A2062" s="903" t="s">
        <v>2479</v>
      </c>
      <c r="B2062" s="903" t="s">
        <v>920</v>
      </c>
      <c r="C2062" s="903" t="s">
        <v>200</v>
      </c>
      <c r="D2062" s="903" t="s">
        <v>1413</v>
      </c>
      <c r="E2062" s="903" t="s">
        <v>498</v>
      </c>
      <c r="F2062" s="903" t="s">
        <v>370</v>
      </c>
      <c r="G2062" s="902">
        <v>102455000</v>
      </c>
    </row>
    <row r="2063" spans="1:7">
      <c r="A2063" s="903" t="s">
        <v>2479</v>
      </c>
      <c r="B2063" s="903" t="s">
        <v>920</v>
      </c>
      <c r="C2063" s="903" t="s">
        <v>200</v>
      </c>
      <c r="D2063" s="903" t="s">
        <v>1413</v>
      </c>
      <c r="E2063" s="903" t="s">
        <v>498</v>
      </c>
      <c r="F2063" s="903" t="s">
        <v>500</v>
      </c>
      <c r="G2063" s="902">
        <v>12840000</v>
      </c>
    </row>
    <row r="2064" spans="1:7">
      <c r="A2064" s="903" t="s">
        <v>2479</v>
      </c>
      <c r="B2064" s="903" t="s">
        <v>920</v>
      </c>
      <c r="C2064" s="903" t="s">
        <v>200</v>
      </c>
      <c r="D2064" s="903" t="s">
        <v>1413</v>
      </c>
      <c r="E2064" s="903" t="s">
        <v>498</v>
      </c>
      <c r="F2064" s="903" t="s">
        <v>4</v>
      </c>
      <c r="G2064" s="902">
        <v>17432000</v>
      </c>
    </row>
    <row r="2065" spans="1:7">
      <c r="A2065" s="903" t="s">
        <v>2479</v>
      </c>
      <c r="B2065" s="903" t="s">
        <v>920</v>
      </c>
      <c r="C2065" s="903" t="s">
        <v>200</v>
      </c>
      <c r="D2065" s="903" t="s">
        <v>1413</v>
      </c>
      <c r="E2065" s="903" t="s">
        <v>498</v>
      </c>
      <c r="F2065" s="903" t="s">
        <v>228</v>
      </c>
      <c r="G2065" s="902">
        <v>2500000000</v>
      </c>
    </row>
    <row r="2066" spans="1:7">
      <c r="A2066" s="903" t="s">
        <v>2479</v>
      </c>
      <c r="B2066" s="903" t="s">
        <v>920</v>
      </c>
      <c r="C2066" s="903" t="s">
        <v>200</v>
      </c>
      <c r="D2066" s="903" t="s">
        <v>1413</v>
      </c>
      <c r="E2066" s="903" t="s">
        <v>498</v>
      </c>
      <c r="F2066" s="903" t="s">
        <v>501</v>
      </c>
      <c r="G2066" s="902">
        <v>34675000</v>
      </c>
    </row>
    <row r="2067" spans="1:7">
      <c r="A2067" s="903" t="s">
        <v>2479</v>
      </c>
      <c r="B2067" s="903" t="s">
        <v>920</v>
      </c>
      <c r="C2067" s="903" t="s">
        <v>200</v>
      </c>
      <c r="D2067" s="903" t="s">
        <v>1413</v>
      </c>
      <c r="E2067" s="1419" t="s">
        <v>1429</v>
      </c>
      <c r="F2067" s="1420"/>
      <c r="G2067" s="902">
        <v>2137950000</v>
      </c>
    </row>
    <row r="2068" spans="1:7">
      <c r="A2068" s="903" t="s">
        <v>2479</v>
      </c>
      <c r="B2068" s="903" t="s">
        <v>920</v>
      </c>
      <c r="C2068" s="903" t="s">
        <v>200</v>
      </c>
      <c r="D2068" s="903" t="s">
        <v>1413</v>
      </c>
      <c r="E2068" s="903" t="s">
        <v>1429</v>
      </c>
      <c r="F2068" s="903" t="s">
        <v>1483</v>
      </c>
      <c r="G2068" s="902">
        <v>1898000000</v>
      </c>
    </row>
    <row r="2069" spans="1:7">
      <c r="A2069" s="903" t="s">
        <v>2479</v>
      </c>
      <c r="B2069" s="903" t="s">
        <v>920</v>
      </c>
      <c r="C2069" s="903" t="s">
        <v>200</v>
      </c>
      <c r="D2069" s="903" t="s">
        <v>1413</v>
      </c>
      <c r="E2069" s="903" t="s">
        <v>1429</v>
      </c>
      <c r="F2069" s="903" t="s">
        <v>1451</v>
      </c>
      <c r="G2069" s="902">
        <v>111650000</v>
      </c>
    </row>
    <row r="2070" spans="1:7">
      <c r="A2070" s="903" t="s">
        <v>2479</v>
      </c>
      <c r="B2070" s="903" t="s">
        <v>920</v>
      </c>
      <c r="C2070" s="903" t="s">
        <v>200</v>
      </c>
      <c r="D2070" s="903" t="s">
        <v>1413</v>
      </c>
      <c r="E2070" s="903" t="s">
        <v>1429</v>
      </c>
      <c r="F2070" s="903" t="s">
        <v>1431</v>
      </c>
      <c r="G2070" s="902">
        <v>118800000</v>
      </c>
    </row>
    <row r="2071" spans="1:7">
      <c r="A2071" s="903" t="s">
        <v>2479</v>
      </c>
      <c r="B2071" s="903" t="s">
        <v>920</v>
      </c>
      <c r="C2071" s="903" t="s">
        <v>200</v>
      </c>
      <c r="D2071" s="903" t="s">
        <v>1413</v>
      </c>
      <c r="E2071" s="903" t="s">
        <v>1429</v>
      </c>
      <c r="F2071" s="903" t="s">
        <v>1457</v>
      </c>
      <c r="G2071" s="902">
        <v>9500000</v>
      </c>
    </row>
    <row r="2072" spans="1:7">
      <c r="A2072" s="903" t="s">
        <v>2479</v>
      </c>
      <c r="B2072" s="903" t="s">
        <v>920</v>
      </c>
      <c r="C2072" s="903" t="s">
        <v>200</v>
      </c>
      <c r="D2072" s="903" t="s">
        <v>1413</v>
      </c>
      <c r="E2072" s="1419" t="s">
        <v>118</v>
      </c>
      <c r="F2072" s="1420"/>
      <c r="G2072" s="902">
        <v>5302189080</v>
      </c>
    </row>
    <row r="2073" spans="1:7">
      <c r="A2073" s="903" t="s">
        <v>2479</v>
      </c>
      <c r="B2073" s="903" t="s">
        <v>920</v>
      </c>
      <c r="C2073" s="903" t="s">
        <v>200</v>
      </c>
      <c r="D2073" s="903" t="s">
        <v>1413</v>
      </c>
      <c r="E2073" s="903" t="s">
        <v>118</v>
      </c>
      <c r="F2073" s="903" t="s">
        <v>523</v>
      </c>
      <c r="G2073" s="902">
        <v>2006742000</v>
      </c>
    </row>
    <row r="2074" spans="1:7">
      <c r="A2074" s="903" t="s">
        <v>2479</v>
      </c>
      <c r="B2074" s="903" t="s">
        <v>920</v>
      </c>
      <c r="C2074" s="903" t="s">
        <v>200</v>
      </c>
      <c r="D2074" s="903" t="s">
        <v>1413</v>
      </c>
      <c r="E2074" s="903" t="s">
        <v>118</v>
      </c>
      <c r="F2074" s="903" t="s">
        <v>5</v>
      </c>
      <c r="G2074" s="902">
        <v>73395000</v>
      </c>
    </row>
    <row r="2075" spans="1:7">
      <c r="A2075" s="903" t="s">
        <v>2479</v>
      </c>
      <c r="B2075" s="903" t="s">
        <v>920</v>
      </c>
      <c r="C2075" s="903" t="s">
        <v>200</v>
      </c>
      <c r="D2075" s="903" t="s">
        <v>1413</v>
      </c>
      <c r="E2075" s="903" t="s">
        <v>118</v>
      </c>
      <c r="F2075" s="903" t="s">
        <v>921</v>
      </c>
      <c r="G2075" s="902">
        <v>14900000</v>
      </c>
    </row>
    <row r="2076" spans="1:7">
      <c r="A2076" s="903" t="s">
        <v>2479</v>
      </c>
      <c r="B2076" s="903" t="s">
        <v>920</v>
      </c>
      <c r="C2076" s="903" t="s">
        <v>200</v>
      </c>
      <c r="D2076" s="903" t="s">
        <v>1413</v>
      </c>
      <c r="E2076" s="903" t="s">
        <v>118</v>
      </c>
      <c r="F2076" s="903" t="s">
        <v>120</v>
      </c>
      <c r="G2076" s="902">
        <v>3207152080</v>
      </c>
    </row>
    <row r="2077" spans="1:7">
      <c r="A2077" s="903" t="s">
        <v>2479</v>
      </c>
      <c r="B2077" s="903" t="s">
        <v>920</v>
      </c>
      <c r="C2077" s="903" t="s">
        <v>200</v>
      </c>
      <c r="D2077" s="903" t="s">
        <v>1413</v>
      </c>
      <c r="E2077" s="1419" t="s">
        <v>931</v>
      </c>
      <c r="F2077" s="1420"/>
      <c r="G2077" s="902">
        <v>200000000</v>
      </c>
    </row>
    <row r="2078" spans="1:7">
      <c r="A2078" s="903" t="s">
        <v>2479</v>
      </c>
      <c r="B2078" s="903" t="s">
        <v>920</v>
      </c>
      <c r="C2078" s="903" t="s">
        <v>200</v>
      </c>
      <c r="D2078" s="903" t="s">
        <v>1413</v>
      </c>
      <c r="E2078" s="903" t="s">
        <v>931</v>
      </c>
      <c r="F2078" s="903" t="s">
        <v>1486</v>
      </c>
      <c r="G2078" s="902">
        <v>200000000</v>
      </c>
    </row>
    <row r="2079" spans="1:7">
      <c r="A2079" s="903" t="s">
        <v>2479</v>
      </c>
      <c r="B2079" s="903" t="s">
        <v>920</v>
      </c>
      <c r="C2079" s="903" t="s">
        <v>200</v>
      </c>
      <c r="D2079" s="903" t="s">
        <v>1413</v>
      </c>
      <c r="E2079" s="1419" t="s">
        <v>122</v>
      </c>
      <c r="F2079" s="1420"/>
      <c r="G2079" s="902">
        <v>9168588952</v>
      </c>
    </row>
    <row r="2080" spans="1:7">
      <c r="A2080" s="903" t="s">
        <v>2479</v>
      </c>
      <c r="B2080" s="903" t="s">
        <v>920</v>
      </c>
      <c r="C2080" s="903" t="s">
        <v>200</v>
      </c>
      <c r="D2080" s="903" t="s">
        <v>1413</v>
      </c>
      <c r="E2080" s="903" t="s">
        <v>122</v>
      </c>
      <c r="F2080" s="903" t="s">
        <v>765</v>
      </c>
      <c r="G2080" s="902">
        <v>8870562000</v>
      </c>
    </row>
    <row r="2081" spans="1:7">
      <c r="A2081" s="903" t="s">
        <v>2479</v>
      </c>
      <c r="B2081" s="903" t="s">
        <v>920</v>
      </c>
      <c r="C2081" s="903" t="s">
        <v>200</v>
      </c>
      <c r="D2081" s="903" t="s">
        <v>1413</v>
      </c>
      <c r="E2081" s="903" t="s">
        <v>122</v>
      </c>
      <c r="F2081" s="903" t="s">
        <v>6</v>
      </c>
      <c r="G2081" s="902">
        <v>19913000</v>
      </c>
    </row>
    <row r="2082" spans="1:7">
      <c r="A2082" s="903" t="s">
        <v>2479</v>
      </c>
      <c r="B2082" s="903" t="s">
        <v>920</v>
      </c>
      <c r="C2082" s="903" t="s">
        <v>200</v>
      </c>
      <c r="D2082" s="903" t="s">
        <v>1413</v>
      </c>
      <c r="E2082" s="903" t="s">
        <v>122</v>
      </c>
      <c r="F2082" s="903" t="s">
        <v>12</v>
      </c>
      <c r="G2082" s="902">
        <v>2744800</v>
      </c>
    </row>
    <row r="2083" spans="1:7">
      <c r="A2083" s="903" t="s">
        <v>2479</v>
      </c>
      <c r="B2083" s="903" t="s">
        <v>920</v>
      </c>
      <c r="C2083" s="903" t="s">
        <v>200</v>
      </c>
      <c r="D2083" s="903" t="s">
        <v>1413</v>
      </c>
      <c r="E2083" s="903" t="s">
        <v>122</v>
      </c>
      <c r="F2083" s="903" t="s">
        <v>124</v>
      </c>
      <c r="G2083" s="902">
        <v>247035920</v>
      </c>
    </row>
    <row r="2084" spans="1:7">
      <c r="A2084" s="903" t="s">
        <v>2479</v>
      </c>
      <c r="B2084" s="903" t="s">
        <v>920</v>
      </c>
      <c r="C2084" s="903" t="s">
        <v>200</v>
      </c>
      <c r="D2084" s="903" t="s">
        <v>1413</v>
      </c>
      <c r="E2084" s="903" t="s">
        <v>122</v>
      </c>
      <c r="F2084" s="903" t="s">
        <v>126</v>
      </c>
      <c r="G2084" s="902">
        <v>28333232</v>
      </c>
    </row>
    <row r="2085" spans="1:7">
      <c r="A2085" s="903" t="s">
        <v>2479</v>
      </c>
      <c r="B2085" s="903" t="s">
        <v>920</v>
      </c>
      <c r="C2085" s="903" t="s">
        <v>200</v>
      </c>
      <c r="D2085" s="903" t="s">
        <v>1413</v>
      </c>
      <c r="E2085" s="1419" t="s">
        <v>371</v>
      </c>
      <c r="F2085" s="1420"/>
      <c r="G2085" s="902">
        <v>53640000</v>
      </c>
    </row>
    <row r="2086" spans="1:7">
      <c r="A2086" s="903" t="s">
        <v>2479</v>
      </c>
      <c r="B2086" s="903" t="s">
        <v>920</v>
      </c>
      <c r="C2086" s="903" t="s">
        <v>200</v>
      </c>
      <c r="D2086" s="903" t="s">
        <v>1413</v>
      </c>
      <c r="E2086" s="903" t="s">
        <v>371</v>
      </c>
      <c r="F2086" s="903" t="s">
        <v>372</v>
      </c>
      <c r="G2086" s="902">
        <v>53640000</v>
      </c>
    </row>
    <row r="2087" spans="1:7">
      <c r="A2087" s="903" t="s">
        <v>2479</v>
      </c>
      <c r="B2087" s="1419" t="s">
        <v>916</v>
      </c>
      <c r="C2087" s="1420"/>
      <c r="D2087" s="1420"/>
      <c r="E2087" s="1420"/>
      <c r="F2087" s="1420"/>
      <c r="G2087" s="902">
        <v>573961282468</v>
      </c>
    </row>
    <row r="2088" spans="1:7">
      <c r="A2088" s="903" t="s">
        <v>2479</v>
      </c>
      <c r="B2088" s="903" t="s">
        <v>916</v>
      </c>
      <c r="C2088" s="1419" t="s">
        <v>368</v>
      </c>
      <c r="D2088" s="1420"/>
      <c r="E2088" s="1420"/>
      <c r="F2088" s="1420"/>
      <c r="G2088" s="902">
        <v>563664546255</v>
      </c>
    </row>
    <row r="2089" spans="1:7">
      <c r="A2089" s="903" t="s">
        <v>2479</v>
      </c>
      <c r="B2089" s="903" t="s">
        <v>916</v>
      </c>
      <c r="C2089" s="903" t="s">
        <v>368</v>
      </c>
      <c r="D2089" s="1419" t="s">
        <v>1495</v>
      </c>
      <c r="E2089" s="1420"/>
      <c r="F2089" s="1420"/>
      <c r="G2089" s="902">
        <v>8555549000</v>
      </c>
    </row>
    <row r="2090" spans="1:7">
      <c r="A2090" s="903" t="s">
        <v>2479</v>
      </c>
      <c r="B2090" s="903" t="s">
        <v>916</v>
      </c>
      <c r="C2090" s="903" t="s">
        <v>368</v>
      </c>
      <c r="D2090" s="903" t="s">
        <v>1495</v>
      </c>
      <c r="E2090" s="1419" t="s">
        <v>160</v>
      </c>
      <c r="F2090" s="1420"/>
      <c r="G2090" s="902">
        <v>7642633000</v>
      </c>
    </row>
    <row r="2091" spans="1:7">
      <c r="A2091" s="903" t="s">
        <v>2479</v>
      </c>
      <c r="B2091" s="903" t="s">
        <v>916</v>
      </c>
      <c r="C2091" s="903" t="s">
        <v>368</v>
      </c>
      <c r="D2091" s="903" t="s">
        <v>1495</v>
      </c>
      <c r="E2091" s="903" t="s">
        <v>160</v>
      </c>
      <c r="F2091" s="903" t="s">
        <v>162</v>
      </c>
      <c r="G2091" s="902">
        <v>7642633000</v>
      </c>
    </row>
    <row r="2092" spans="1:7">
      <c r="A2092" s="903" t="s">
        <v>2479</v>
      </c>
      <c r="B2092" s="903" t="s">
        <v>916</v>
      </c>
      <c r="C2092" s="903" t="s">
        <v>368</v>
      </c>
      <c r="D2092" s="903" t="s">
        <v>1495</v>
      </c>
      <c r="E2092" s="1419" t="s">
        <v>16</v>
      </c>
      <c r="F2092" s="1420"/>
      <c r="G2092" s="902">
        <v>912916000</v>
      </c>
    </row>
    <row r="2093" spans="1:7">
      <c r="A2093" s="903" t="s">
        <v>2479</v>
      </c>
      <c r="B2093" s="903" t="s">
        <v>916</v>
      </c>
      <c r="C2093" s="903" t="s">
        <v>368</v>
      </c>
      <c r="D2093" s="903" t="s">
        <v>1495</v>
      </c>
      <c r="E2093" s="903" t="s">
        <v>16</v>
      </c>
      <c r="F2093" s="903" t="s">
        <v>17</v>
      </c>
      <c r="G2093" s="902">
        <v>222794000</v>
      </c>
    </row>
    <row r="2094" spans="1:7">
      <c r="A2094" s="903" t="s">
        <v>2479</v>
      </c>
      <c r="B2094" s="903" t="s">
        <v>916</v>
      </c>
      <c r="C2094" s="903" t="s">
        <v>368</v>
      </c>
      <c r="D2094" s="903" t="s">
        <v>1495</v>
      </c>
      <c r="E2094" s="903" t="s">
        <v>16</v>
      </c>
      <c r="F2094" s="903" t="s">
        <v>19</v>
      </c>
      <c r="G2094" s="902">
        <v>690122000</v>
      </c>
    </row>
    <row r="2095" spans="1:7">
      <c r="A2095" s="903" t="s">
        <v>2479</v>
      </c>
      <c r="B2095" s="903" t="s">
        <v>916</v>
      </c>
      <c r="C2095" s="903" t="s">
        <v>368</v>
      </c>
      <c r="D2095" s="1419" t="s">
        <v>1497</v>
      </c>
      <c r="E2095" s="1420"/>
      <c r="F2095" s="1420"/>
      <c r="G2095" s="902">
        <v>447125557239</v>
      </c>
    </row>
    <row r="2096" spans="1:7">
      <c r="A2096" s="903" t="s">
        <v>2479</v>
      </c>
      <c r="B2096" s="903" t="s">
        <v>916</v>
      </c>
      <c r="C2096" s="903" t="s">
        <v>368</v>
      </c>
      <c r="D2096" s="903" t="s">
        <v>1497</v>
      </c>
      <c r="E2096" s="1419" t="s">
        <v>87</v>
      </c>
      <c r="F2096" s="1420"/>
      <c r="G2096" s="902">
        <v>135829709377</v>
      </c>
    </row>
    <row r="2097" spans="1:7">
      <c r="A2097" s="903" t="s">
        <v>2479</v>
      </c>
      <c r="B2097" s="903" t="s">
        <v>916</v>
      </c>
      <c r="C2097" s="903" t="s">
        <v>368</v>
      </c>
      <c r="D2097" s="903" t="s">
        <v>1497</v>
      </c>
      <c r="E2097" s="903" t="s">
        <v>87</v>
      </c>
      <c r="F2097" s="903" t="s">
        <v>88</v>
      </c>
      <c r="G2097" s="902">
        <v>135794401277</v>
      </c>
    </row>
    <row r="2098" spans="1:7">
      <c r="A2098" s="903" t="s">
        <v>2479</v>
      </c>
      <c r="B2098" s="903" t="s">
        <v>916</v>
      </c>
      <c r="C2098" s="903" t="s">
        <v>368</v>
      </c>
      <c r="D2098" s="903" t="s">
        <v>1497</v>
      </c>
      <c r="E2098" s="903" t="s">
        <v>87</v>
      </c>
      <c r="F2098" s="903" t="s">
        <v>89</v>
      </c>
      <c r="G2098" s="902">
        <v>22500000</v>
      </c>
    </row>
    <row r="2099" spans="1:7">
      <c r="A2099" s="903" t="s">
        <v>2479</v>
      </c>
      <c r="B2099" s="903" t="s">
        <v>916</v>
      </c>
      <c r="C2099" s="903" t="s">
        <v>368</v>
      </c>
      <c r="D2099" s="903" t="s">
        <v>1497</v>
      </c>
      <c r="E2099" s="903" t="s">
        <v>87</v>
      </c>
      <c r="F2099" s="903" t="s">
        <v>134</v>
      </c>
      <c r="G2099" s="902">
        <v>12808100</v>
      </c>
    </row>
    <row r="2100" spans="1:7">
      <c r="A2100" s="903" t="s">
        <v>2479</v>
      </c>
      <c r="B2100" s="903" t="s">
        <v>916</v>
      </c>
      <c r="C2100" s="903" t="s">
        <v>368</v>
      </c>
      <c r="D2100" s="903" t="s">
        <v>1497</v>
      </c>
      <c r="E2100" s="1419" t="s">
        <v>128</v>
      </c>
      <c r="F2100" s="1420"/>
      <c r="G2100" s="902">
        <v>219208710</v>
      </c>
    </row>
    <row r="2101" spans="1:7">
      <c r="A2101" s="903" t="s">
        <v>2479</v>
      </c>
      <c r="B2101" s="903" t="s">
        <v>916</v>
      </c>
      <c r="C2101" s="903" t="s">
        <v>368</v>
      </c>
      <c r="D2101" s="903" t="s">
        <v>1497</v>
      </c>
      <c r="E2101" s="903" t="s">
        <v>128</v>
      </c>
      <c r="F2101" s="903" t="s">
        <v>519</v>
      </c>
      <c r="G2101" s="902">
        <v>132768102</v>
      </c>
    </row>
    <row r="2102" spans="1:7">
      <c r="A2102" s="903" t="s">
        <v>2479</v>
      </c>
      <c r="B2102" s="903" t="s">
        <v>916</v>
      </c>
      <c r="C2102" s="903" t="s">
        <v>368</v>
      </c>
      <c r="D2102" s="903" t="s">
        <v>1497</v>
      </c>
      <c r="E2102" s="903" t="s">
        <v>128</v>
      </c>
      <c r="F2102" s="903" t="s">
        <v>129</v>
      </c>
      <c r="G2102" s="902">
        <v>86440608</v>
      </c>
    </row>
    <row r="2103" spans="1:7">
      <c r="A2103" s="903" t="s">
        <v>2479</v>
      </c>
      <c r="B2103" s="903" t="s">
        <v>916</v>
      </c>
      <c r="C2103" s="903" t="s">
        <v>368</v>
      </c>
      <c r="D2103" s="903" t="s">
        <v>1497</v>
      </c>
      <c r="E2103" s="1419" t="s">
        <v>90</v>
      </c>
      <c r="F2103" s="1420"/>
      <c r="G2103" s="902">
        <v>79644831389</v>
      </c>
    </row>
    <row r="2104" spans="1:7">
      <c r="A2104" s="903" t="s">
        <v>2479</v>
      </c>
      <c r="B2104" s="903" t="s">
        <v>916</v>
      </c>
      <c r="C2104" s="903" t="s">
        <v>368</v>
      </c>
      <c r="D2104" s="903" t="s">
        <v>1497</v>
      </c>
      <c r="E2104" s="903" t="s">
        <v>90</v>
      </c>
      <c r="F2104" s="903" t="s">
        <v>135</v>
      </c>
      <c r="G2104" s="902">
        <v>3118255242</v>
      </c>
    </row>
    <row r="2105" spans="1:7">
      <c r="A2105" s="903" t="s">
        <v>2479</v>
      </c>
      <c r="B2105" s="903" t="s">
        <v>916</v>
      </c>
      <c r="C2105" s="903" t="s">
        <v>368</v>
      </c>
      <c r="D2105" s="903" t="s">
        <v>1497</v>
      </c>
      <c r="E2105" s="903" t="s">
        <v>90</v>
      </c>
      <c r="F2105" s="903" t="s">
        <v>389</v>
      </c>
      <c r="G2105" s="902">
        <v>3031718434</v>
      </c>
    </row>
    <row r="2106" spans="1:7">
      <c r="A2106" s="903" t="s">
        <v>2479</v>
      </c>
      <c r="B2106" s="903" t="s">
        <v>916</v>
      </c>
      <c r="C2106" s="903" t="s">
        <v>368</v>
      </c>
      <c r="D2106" s="903" t="s">
        <v>1497</v>
      </c>
      <c r="E2106" s="903" t="s">
        <v>90</v>
      </c>
      <c r="F2106" s="903" t="s">
        <v>385</v>
      </c>
      <c r="G2106" s="902">
        <v>1505860120</v>
      </c>
    </row>
    <row r="2107" spans="1:7">
      <c r="A2107" s="903" t="s">
        <v>2479</v>
      </c>
      <c r="B2107" s="903" t="s">
        <v>916</v>
      </c>
      <c r="C2107" s="903" t="s">
        <v>368</v>
      </c>
      <c r="D2107" s="903" t="s">
        <v>1497</v>
      </c>
      <c r="E2107" s="903" t="s">
        <v>90</v>
      </c>
      <c r="F2107" s="903" t="s">
        <v>763</v>
      </c>
      <c r="G2107" s="902">
        <v>2051630916</v>
      </c>
    </row>
    <row r="2108" spans="1:7">
      <c r="A2108" s="903" t="s">
        <v>2479</v>
      </c>
      <c r="B2108" s="903" t="s">
        <v>916</v>
      </c>
      <c r="C2108" s="903" t="s">
        <v>368</v>
      </c>
      <c r="D2108" s="903" t="s">
        <v>1497</v>
      </c>
      <c r="E2108" s="903" t="s">
        <v>90</v>
      </c>
      <c r="F2108" s="903" t="s">
        <v>8</v>
      </c>
      <c r="G2108" s="902">
        <v>192508000</v>
      </c>
    </row>
    <row r="2109" spans="1:7">
      <c r="A2109" s="903" t="s">
        <v>2479</v>
      </c>
      <c r="B2109" s="903" t="s">
        <v>916</v>
      </c>
      <c r="C2109" s="903" t="s">
        <v>368</v>
      </c>
      <c r="D2109" s="903" t="s">
        <v>1497</v>
      </c>
      <c r="E2109" s="903" t="s">
        <v>90</v>
      </c>
      <c r="F2109" s="903" t="s">
        <v>386</v>
      </c>
      <c r="G2109" s="902">
        <v>46995896025</v>
      </c>
    </row>
    <row r="2110" spans="1:7">
      <c r="A2110" s="903" t="s">
        <v>2479</v>
      </c>
      <c r="B2110" s="903" t="s">
        <v>916</v>
      </c>
      <c r="C2110" s="903" t="s">
        <v>368</v>
      </c>
      <c r="D2110" s="903" t="s">
        <v>1497</v>
      </c>
      <c r="E2110" s="903" t="s">
        <v>90</v>
      </c>
      <c r="F2110" s="903" t="s">
        <v>92</v>
      </c>
      <c r="G2110" s="902">
        <v>1293545192</v>
      </c>
    </row>
    <row r="2111" spans="1:7">
      <c r="A2111" s="903" t="s">
        <v>2479</v>
      </c>
      <c r="B2111" s="903" t="s">
        <v>916</v>
      </c>
      <c r="C2111" s="903" t="s">
        <v>368</v>
      </c>
      <c r="D2111" s="903" t="s">
        <v>1497</v>
      </c>
      <c r="E2111" s="903" t="s">
        <v>90</v>
      </c>
      <c r="F2111" s="903" t="s">
        <v>390</v>
      </c>
      <c r="G2111" s="902">
        <v>19831564351</v>
      </c>
    </row>
    <row r="2112" spans="1:7">
      <c r="A2112" s="903" t="s">
        <v>2479</v>
      </c>
      <c r="B2112" s="903" t="s">
        <v>916</v>
      </c>
      <c r="C2112" s="903" t="s">
        <v>368</v>
      </c>
      <c r="D2112" s="903" t="s">
        <v>1497</v>
      </c>
      <c r="E2112" s="903" t="s">
        <v>90</v>
      </c>
      <c r="F2112" s="903" t="s">
        <v>295</v>
      </c>
      <c r="G2112" s="902">
        <v>729653000</v>
      </c>
    </row>
    <row r="2113" spans="1:7">
      <c r="A2113" s="903" t="s">
        <v>2479</v>
      </c>
      <c r="B2113" s="903" t="s">
        <v>916</v>
      </c>
      <c r="C2113" s="903" t="s">
        <v>368</v>
      </c>
      <c r="D2113" s="903" t="s">
        <v>1497</v>
      </c>
      <c r="E2113" s="903" t="s">
        <v>90</v>
      </c>
      <c r="F2113" s="903" t="s">
        <v>403</v>
      </c>
      <c r="G2113" s="902">
        <v>396961160</v>
      </c>
    </row>
    <row r="2114" spans="1:7">
      <c r="A2114" s="903" t="s">
        <v>2479</v>
      </c>
      <c r="B2114" s="903" t="s">
        <v>916</v>
      </c>
      <c r="C2114" s="903" t="s">
        <v>368</v>
      </c>
      <c r="D2114" s="903" t="s">
        <v>1497</v>
      </c>
      <c r="E2114" s="903" t="s">
        <v>90</v>
      </c>
      <c r="F2114" s="903" t="s">
        <v>137</v>
      </c>
      <c r="G2114" s="902">
        <v>497238949</v>
      </c>
    </row>
    <row r="2115" spans="1:7">
      <c r="A2115" s="903" t="s">
        <v>2479</v>
      </c>
      <c r="B2115" s="903" t="s">
        <v>916</v>
      </c>
      <c r="C2115" s="903" t="s">
        <v>368</v>
      </c>
      <c r="D2115" s="903" t="s">
        <v>1497</v>
      </c>
      <c r="E2115" s="1419" t="s">
        <v>296</v>
      </c>
      <c r="F2115" s="1420"/>
      <c r="G2115" s="902">
        <v>5033234000</v>
      </c>
    </row>
    <row r="2116" spans="1:7">
      <c r="A2116" s="903" t="s">
        <v>2479</v>
      </c>
      <c r="B2116" s="903" t="s">
        <v>916</v>
      </c>
      <c r="C2116" s="903" t="s">
        <v>368</v>
      </c>
      <c r="D2116" s="903" t="s">
        <v>1497</v>
      </c>
      <c r="E2116" s="903" t="s">
        <v>296</v>
      </c>
      <c r="F2116" s="903" t="s">
        <v>1498</v>
      </c>
      <c r="G2116" s="902">
        <v>1695848000</v>
      </c>
    </row>
    <row r="2117" spans="1:7">
      <c r="A2117" s="903" t="s">
        <v>2479</v>
      </c>
      <c r="B2117" s="903" t="s">
        <v>916</v>
      </c>
      <c r="C2117" s="903" t="s">
        <v>368</v>
      </c>
      <c r="D2117" s="903" t="s">
        <v>1497</v>
      </c>
      <c r="E2117" s="903" t="s">
        <v>296</v>
      </c>
      <c r="F2117" s="903" t="s">
        <v>1499</v>
      </c>
      <c r="G2117" s="902">
        <v>775696000</v>
      </c>
    </row>
    <row r="2118" spans="1:7">
      <c r="A2118" s="903" t="s">
        <v>2479</v>
      </c>
      <c r="B2118" s="903" t="s">
        <v>916</v>
      </c>
      <c r="C2118" s="903" t="s">
        <v>368</v>
      </c>
      <c r="D2118" s="903" t="s">
        <v>1497</v>
      </c>
      <c r="E2118" s="903" t="s">
        <v>296</v>
      </c>
      <c r="F2118" s="903" t="s">
        <v>756</v>
      </c>
      <c r="G2118" s="902">
        <v>2561690000</v>
      </c>
    </row>
    <row r="2119" spans="1:7">
      <c r="A2119" s="903" t="s">
        <v>2479</v>
      </c>
      <c r="B2119" s="903" t="s">
        <v>916</v>
      </c>
      <c r="C2119" s="903" t="s">
        <v>368</v>
      </c>
      <c r="D2119" s="903" t="s">
        <v>1497</v>
      </c>
      <c r="E2119" s="1419" t="s">
        <v>377</v>
      </c>
      <c r="F2119" s="1420"/>
      <c r="G2119" s="902">
        <v>1184844000</v>
      </c>
    </row>
    <row r="2120" spans="1:7">
      <c r="A2120" s="903" t="s">
        <v>2479</v>
      </c>
      <c r="B2120" s="903" t="s">
        <v>916</v>
      </c>
      <c r="C2120" s="903" t="s">
        <v>368</v>
      </c>
      <c r="D2120" s="903" t="s">
        <v>1497</v>
      </c>
      <c r="E2120" s="903" t="s">
        <v>377</v>
      </c>
      <c r="F2120" s="903" t="s">
        <v>379</v>
      </c>
      <c r="G2120" s="902">
        <v>1074596000</v>
      </c>
    </row>
    <row r="2121" spans="1:7">
      <c r="A2121" s="903" t="s">
        <v>2479</v>
      </c>
      <c r="B2121" s="903" t="s">
        <v>916</v>
      </c>
      <c r="C2121" s="903" t="s">
        <v>368</v>
      </c>
      <c r="D2121" s="903" t="s">
        <v>1497</v>
      </c>
      <c r="E2121" s="903" t="s">
        <v>377</v>
      </c>
      <c r="F2121" s="903" t="s">
        <v>298</v>
      </c>
      <c r="G2121" s="902">
        <v>25800000</v>
      </c>
    </row>
    <row r="2122" spans="1:7">
      <c r="A2122" s="903" t="s">
        <v>2479</v>
      </c>
      <c r="B2122" s="903" t="s">
        <v>916</v>
      </c>
      <c r="C2122" s="903" t="s">
        <v>368</v>
      </c>
      <c r="D2122" s="903" t="s">
        <v>1497</v>
      </c>
      <c r="E2122" s="903" t="s">
        <v>377</v>
      </c>
      <c r="F2122" s="903" t="s">
        <v>380</v>
      </c>
      <c r="G2122" s="902">
        <v>84448000</v>
      </c>
    </row>
    <row r="2123" spans="1:7">
      <c r="A2123" s="903" t="s">
        <v>2479</v>
      </c>
      <c r="B2123" s="903" t="s">
        <v>916</v>
      </c>
      <c r="C2123" s="903" t="s">
        <v>368</v>
      </c>
      <c r="D2123" s="903" t="s">
        <v>1497</v>
      </c>
      <c r="E2123" s="1419" t="s">
        <v>93</v>
      </c>
      <c r="F2123" s="1420"/>
      <c r="G2123" s="902">
        <v>3999898307</v>
      </c>
    </row>
    <row r="2124" spans="1:7">
      <c r="A2124" s="903" t="s">
        <v>2479</v>
      </c>
      <c r="B2124" s="903" t="s">
        <v>916</v>
      </c>
      <c r="C2124" s="903" t="s">
        <v>368</v>
      </c>
      <c r="D2124" s="903" t="s">
        <v>1497</v>
      </c>
      <c r="E2124" s="903" t="s">
        <v>93</v>
      </c>
      <c r="F2124" s="903" t="s">
        <v>858</v>
      </c>
      <c r="G2124" s="902">
        <v>48000000</v>
      </c>
    </row>
    <row r="2125" spans="1:7">
      <c r="A2125" s="903" t="s">
        <v>2479</v>
      </c>
      <c r="B2125" s="903" t="s">
        <v>916</v>
      </c>
      <c r="C2125" s="903" t="s">
        <v>368</v>
      </c>
      <c r="D2125" s="903" t="s">
        <v>1497</v>
      </c>
      <c r="E2125" s="903" t="s">
        <v>93</v>
      </c>
      <c r="F2125" s="903" t="s">
        <v>300</v>
      </c>
      <c r="G2125" s="902">
        <v>2230000</v>
      </c>
    </row>
    <row r="2126" spans="1:7">
      <c r="A2126" s="903" t="s">
        <v>2479</v>
      </c>
      <c r="B2126" s="903" t="s">
        <v>916</v>
      </c>
      <c r="C2126" s="903" t="s">
        <v>368</v>
      </c>
      <c r="D2126" s="903" t="s">
        <v>1497</v>
      </c>
      <c r="E2126" s="903" t="s">
        <v>93</v>
      </c>
      <c r="F2126" s="903" t="s">
        <v>391</v>
      </c>
      <c r="G2126" s="902">
        <v>3949668307</v>
      </c>
    </row>
    <row r="2127" spans="1:7">
      <c r="A2127" s="903" t="s">
        <v>2479</v>
      </c>
      <c r="B2127" s="903" t="s">
        <v>916</v>
      </c>
      <c r="C2127" s="903" t="s">
        <v>368</v>
      </c>
      <c r="D2127" s="903" t="s">
        <v>1497</v>
      </c>
      <c r="E2127" s="1419" t="s">
        <v>94</v>
      </c>
      <c r="F2127" s="1420"/>
      <c r="G2127" s="902">
        <v>37079552836</v>
      </c>
    </row>
    <row r="2128" spans="1:7">
      <c r="A2128" s="903" t="s">
        <v>2479</v>
      </c>
      <c r="B2128" s="903" t="s">
        <v>916</v>
      </c>
      <c r="C2128" s="903" t="s">
        <v>368</v>
      </c>
      <c r="D2128" s="903" t="s">
        <v>1497</v>
      </c>
      <c r="E2128" s="903" t="s">
        <v>94</v>
      </c>
      <c r="F2128" s="903" t="s">
        <v>95</v>
      </c>
      <c r="G2128" s="902">
        <v>27478607438</v>
      </c>
    </row>
    <row r="2129" spans="1:7">
      <c r="A2129" s="903" t="s">
        <v>2479</v>
      </c>
      <c r="B2129" s="903" t="s">
        <v>916</v>
      </c>
      <c r="C2129" s="903" t="s">
        <v>368</v>
      </c>
      <c r="D2129" s="903" t="s">
        <v>1497</v>
      </c>
      <c r="E2129" s="903" t="s">
        <v>94</v>
      </c>
      <c r="F2129" s="903" t="s">
        <v>96</v>
      </c>
      <c r="G2129" s="902">
        <v>4811968176</v>
      </c>
    </row>
    <row r="2130" spans="1:7">
      <c r="A2130" s="903" t="s">
        <v>2479</v>
      </c>
      <c r="B2130" s="903" t="s">
        <v>916</v>
      </c>
      <c r="C2130" s="903" t="s">
        <v>368</v>
      </c>
      <c r="D2130" s="903" t="s">
        <v>1497</v>
      </c>
      <c r="E2130" s="903" t="s">
        <v>94</v>
      </c>
      <c r="F2130" s="903" t="s">
        <v>97</v>
      </c>
      <c r="G2130" s="902">
        <v>3154732134</v>
      </c>
    </row>
    <row r="2131" spans="1:7">
      <c r="A2131" s="903" t="s">
        <v>2479</v>
      </c>
      <c r="B2131" s="903" t="s">
        <v>916</v>
      </c>
      <c r="C2131" s="903" t="s">
        <v>368</v>
      </c>
      <c r="D2131" s="903" t="s">
        <v>1497</v>
      </c>
      <c r="E2131" s="903" t="s">
        <v>94</v>
      </c>
      <c r="F2131" s="903" t="s">
        <v>0</v>
      </c>
      <c r="G2131" s="902">
        <v>1611448098</v>
      </c>
    </row>
    <row r="2132" spans="1:7">
      <c r="A2132" s="903" t="s">
        <v>2479</v>
      </c>
      <c r="B2132" s="903" t="s">
        <v>916</v>
      </c>
      <c r="C2132" s="903" t="s">
        <v>368</v>
      </c>
      <c r="D2132" s="903" t="s">
        <v>1497</v>
      </c>
      <c r="E2132" s="903" t="s">
        <v>94</v>
      </c>
      <c r="F2132" s="903" t="s">
        <v>762</v>
      </c>
      <c r="G2132" s="902">
        <v>22796990</v>
      </c>
    </row>
    <row r="2133" spans="1:7">
      <c r="A2133" s="903" t="s">
        <v>2479</v>
      </c>
      <c r="B2133" s="903" t="s">
        <v>916</v>
      </c>
      <c r="C2133" s="903" t="s">
        <v>368</v>
      </c>
      <c r="D2133" s="903" t="s">
        <v>1497</v>
      </c>
      <c r="E2133" s="1419" t="s">
        <v>98</v>
      </c>
      <c r="F2133" s="1420"/>
      <c r="G2133" s="902">
        <v>515971700</v>
      </c>
    </row>
    <row r="2134" spans="1:7">
      <c r="A2134" s="903" t="s">
        <v>2479</v>
      </c>
      <c r="B2134" s="903" t="s">
        <v>916</v>
      </c>
      <c r="C2134" s="903" t="s">
        <v>368</v>
      </c>
      <c r="D2134" s="903" t="s">
        <v>1497</v>
      </c>
      <c r="E2134" s="903" t="s">
        <v>98</v>
      </c>
      <c r="F2134" s="903" t="s">
        <v>757</v>
      </c>
      <c r="G2134" s="902">
        <v>315583000</v>
      </c>
    </row>
    <row r="2135" spans="1:7">
      <c r="A2135" s="903" t="s">
        <v>2479</v>
      </c>
      <c r="B2135" s="903" t="s">
        <v>916</v>
      </c>
      <c r="C2135" s="903" t="s">
        <v>368</v>
      </c>
      <c r="D2135" s="903" t="s">
        <v>1497</v>
      </c>
      <c r="E2135" s="903" t="s">
        <v>98</v>
      </c>
      <c r="F2135" s="903" t="s">
        <v>99</v>
      </c>
      <c r="G2135" s="902">
        <v>200388700</v>
      </c>
    </row>
    <row r="2136" spans="1:7">
      <c r="A2136" s="903" t="s">
        <v>2479</v>
      </c>
      <c r="B2136" s="903" t="s">
        <v>916</v>
      </c>
      <c r="C2136" s="903" t="s">
        <v>368</v>
      </c>
      <c r="D2136" s="903" t="s">
        <v>1497</v>
      </c>
      <c r="E2136" s="1419" t="s">
        <v>100</v>
      </c>
      <c r="F2136" s="1420"/>
      <c r="G2136" s="902">
        <v>2481574732</v>
      </c>
    </row>
    <row r="2137" spans="1:7">
      <c r="A2137" s="903" t="s">
        <v>2479</v>
      </c>
      <c r="B2137" s="903" t="s">
        <v>916</v>
      </c>
      <c r="C2137" s="903" t="s">
        <v>368</v>
      </c>
      <c r="D2137" s="903" t="s">
        <v>1497</v>
      </c>
      <c r="E2137" s="903" t="s">
        <v>100</v>
      </c>
      <c r="F2137" s="903" t="s">
        <v>138</v>
      </c>
      <c r="G2137" s="902">
        <v>1341591793</v>
      </c>
    </row>
    <row r="2138" spans="1:7">
      <c r="A2138" s="903" t="s">
        <v>2479</v>
      </c>
      <c r="B2138" s="903" t="s">
        <v>916</v>
      </c>
      <c r="C2138" s="903" t="s">
        <v>368</v>
      </c>
      <c r="D2138" s="903" t="s">
        <v>1497</v>
      </c>
      <c r="E2138" s="903" t="s">
        <v>100</v>
      </c>
      <c r="F2138" s="903" t="s">
        <v>102</v>
      </c>
      <c r="G2138" s="902">
        <v>376149038</v>
      </c>
    </row>
    <row r="2139" spans="1:7">
      <c r="A2139" s="903" t="s">
        <v>2479</v>
      </c>
      <c r="B2139" s="903" t="s">
        <v>916</v>
      </c>
      <c r="C2139" s="903" t="s">
        <v>368</v>
      </c>
      <c r="D2139" s="903" t="s">
        <v>1497</v>
      </c>
      <c r="E2139" s="903" t="s">
        <v>100</v>
      </c>
      <c r="F2139" s="903" t="s">
        <v>139</v>
      </c>
      <c r="G2139" s="902">
        <v>1000000</v>
      </c>
    </row>
    <row r="2140" spans="1:7">
      <c r="A2140" s="903" t="s">
        <v>2479</v>
      </c>
      <c r="B2140" s="903" t="s">
        <v>916</v>
      </c>
      <c r="C2140" s="903" t="s">
        <v>368</v>
      </c>
      <c r="D2140" s="903" t="s">
        <v>1497</v>
      </c>
      <c r="E2140" s="903" t="s">
        <v>100</v>
      </c>
      <c r="F2140" s="903" t="s">
        <v>131</v>
      </c>
      <c r="G2140" s="902">
        <v>231808000</v>
      </c>
    </row>
    <row r="2141" spans="1:7">
      <c r="A2141" s="903" t="s">
        <v>2479</v>
      </c>
      <c r="B2141" s="903" t="s">
        <v>916</v>
      </c>
      <c r="C2141" s="903" t="s">
        <v>368</v>
      </c>
      <c r="D2141" s="903" t="s">
        <v>1497</v>
      </c>
      <c r="E2141" s="903" t="s">
        <v>100</v>
      </c>
      <c r="F2141" s="903" t="s">
        <v>218</v>
      </c>
      <c r="G2141" s="902">
        <v>138045901</v>
      </c>
    </row>
    <row r="2142" spans="1:7">
      <c r="A2142" s="903" t="s">
        <v>2479</v>
      </c>
      <c r="B2142" s="903" t="s">
        <v>916</v>
      </c>
      <c r="C2142" s="903" t="s">
        <v>368</v>
      </c>
      <c r="D2142" s="903" t="s">
        <v>1497</v>
      </c>
      <c r="E2142" s="903" t="s">
        <v>100</v>
      </c>
      <c r="F2142" s="903" t="s">
        <v>140</v>
      </c>
      <c r="G2142" s="902">
        <v>392980000</v>
      </c>
    </row>
    <row r="2143" spans="1:7">
      <c r="A2143" s="903" t="s">
        <v>2479</v>
      </c>
      <c r="B2143" s="903" t="s">
        <v>916</v>
      </c>
      <c r="C2143" s="903" t="s">
        <v>368</v>
      </c>
      <c r="D2143" s="903" t="s">
        <v>1497</v>
      </c>
      <c r="E2143" s="1419" t="s">
        <v>103</v>
      </c>
      <c r="F2143" s="1420"/>
      <c r="G2143" s="902">
        <v>4242742528</v>
      </c>
    </row>
    <row r="2144" spans="1:7">
      <c r="A2144" s="903" t="s">
        <v>2479</v>
      </c>
      <c r="B2144" s="903" t="s">
        <v>916</v>
      </c>
      <c r="C2144" s="903" t="s">
        <v>368</v>
      </c>
      <c r="D2144" s="903" t="s">
        <v>1497</v>
      </c>
      <c r="E2144" s="903" t="s">
        <v>103</v>
      </c>
      <c r="F2144" s="903" t="s">
        <v>104</v>
      </c>
      <c r="G2144" s="902">
        <v>729147103</v>
      </c>
    </row>
    <row r="2145" spans="1:7">
      <c r="A2145" s="903" t="s">
        <v>2479</v>
      </c>
      <c r="B2145" s="903" t="s">
        <v>916</v>
      </c>
      <c r="C2145" s="903" t="s">
        <v>368</v>
      </c>
      <c r="D2145" s="903" t="s">
        <v>1497</v>
      </c>
      <c r="E2145" s="903" t="s">
        <v>103</v>
      </c>
      <c r="F2145" s="903" t="s">
        <v>132</v>
      </c>
      <c r="G2145" s="902">
        <v>2360527600</v>
      </c>
    </row>
    <row r="2146" spans="1:7">
      <c r="A2146" s="903" t="s">
        <v>2479</v>
      </c>
      <c r="B2146" s="903" t="s">
        <v>916</v>
      </c>
      <c r="C2146" s="903" t="s">
        <v>368</v>
      </c>
      <c r="D2146" s="903" t="s">
        <v>1497</v>
      </c>
      <c r="E2146" s="903" t="s">
        <v>103</v>
      </c>
      <c r="F2146" s="903" t="s">
        <v>2</v>
      </c>
      <c r="G2146" s="902">
        <v>557220000</v>
      </c>
    </row>
    <row r="2147" spans="1:7">
      <c r="A2147" s="903" t="s">
        <v>2479</v>
      </c>
      <c r="B2147" s="903" t="s">
        <v>916</v>
      </c>
      <c r="C2147" s="903" t="s">
        <v>368</v>
      </c>
      <c r="D2147" s="903" t="s">
        <v>1497</v>
      </c>
      <c r="E2147" s="903" t="s">
        <v>103</v>
      </c>
      <c r="F2147" s="903" t="s">
        <v>106</v>
      </c>
      <c r="G2147" s="902">
        <v>595847825</v>
      </c>
    </row>
    <row r="2148" spans="1:7">
      <c r="A2148" s="903" t="s">
        <v>2479</v>
      </c>
      <c r="B2148" s="903" t="s">
        <v>916</v>
      </c>
      <c r="C2148" s="903" t="s">
        <v>368</v>
      </c>
      <c r="D2148" s="903" t="s">
        <v>1497</v>
      </c>
      <c r="E2148" s="1419" t="s">
        <v>108</v>
      </c>
      <c r="F2148" s="1420"/>
      <c r="G2148" s="902">
        <v>1407283765</v>
      </c>
    </row>
    <row r="2149" spans="1:7">
      <c r="A2149" s="903" t="s">
        <v>2479</v>
      </c>
      <c r="B2149" s="903" t="s">
        <v>916</v>
      </c>
      <c r="C2149" s="903" t="s">
        <v>368</v>
      </c>
      <c r="D2149" s="903" t="s">
        <v>1497</v>
      </c>
      <c r="E2149" s="903" t="s">
        <v>108</v>
      </c>
      <c r="F2149" s="903" t="s">
        <v>110</v>
      </c>
      <c r="G2149" s="902">
        <v>87340966</v>
      </c>
    </row>
    <row r="2150" spans="1:7">
      <c r="A2150" s="903" t="s">
        <v>2479</v>
      </c>
      <c r="B2150" s="903" t="s">
        <v>916</v>
      </c>
      <c r="C2150" s="903" t="s">
        <v>368</v>
      </c>
      <c r="D2150" s="903" t="s">
        <v>1497</v>
      </c>
      <c r="E2150" s="903" t="s">
        <v>108</v>
      </c>
      <c r="F2150" s="903" t="s">
        <v>111</v>
      </c>
      <c r="G2150" s="902">
        <v>7757735</v>
      </c>
    </row>
    <row r="2151" spans="1:7">
      <c r="A2151" s="903" t="s">
        <v>2479</v>
      </c>
      <c r="B2151" s="903" t="s">
        <v>916</v>
      </c>
      <c r="C2151" s="903" t="s">
        <v>368</v>
      </c>
      <c r="D2151" s="903" t="s">
        <v>1497</v>
      </c>
      <c r="E2151" s="903" t="s">
        <v>108</v>
      </c>
      <c r="F2151" s="903" t="s">
        <v>862</v>
      </c>
      <c r="G2151" s="902">
        <v>548020425</v>
      </c>
    </row>
    <row r="2152" spans="1:7">
      <c r="A2152" s="903" t="s">
        <v>2479</v>
      </c>
      <c r="B2152" s="903" t="s">
        <v>916</v>
      </c>
      <c r="C2152" s="903" t="s">
        <v>368</v>
      </c>
      <c r="D2152" s="903" t="s">
        <v>1497</v>
      </c>
      <c r="E2152" s="903" t="s">
        <v>108</v>
      </c>
      <c r="F2152" s="903" t="s">
        <v>283</v>
      </c>
      <c r="G2152" s="902">
        <v>169162740</v>
      </c>
    </row>
    <row r="2153" spans="1:7">
      <c r="A2153" s="903" t="s">
        <v>2479</v>
      </c>
      <c r="B2153" s="903" t="s">
        <v>916</v>
      </c>
      <c r="C2153" s="903" t="s">
        <v>368</v>
      </c>
      <c r="D2153" s="903" t="s">
        <v>1497</v>
      </c>
      <c r="E2153" s="903" t="s">
        <v>108</v>
      </c>
      <c r="F2153" s="903" t="s">
        <v>868</v>
      </c>
      <c r="G2153" s="902">
        <v>458635099</v>
      </c>
    </row>
    <row r="2154" spans="1:7">
      <c r="A2154" s="903" t="s">
        <v>2479</v>
      </c>
      <c r="B2154" s="903" t="s">
        <v>916</v>
      </c>
      <c r="C2154" s="903" t="s">
        <v>368</v>
      </c>
      <c r="D2154" s="903" t="s">
        <v>1497</v>
      </c>
      <c r="E2154" s="903" t="s">
        <v>108</v>
      </c>
      <c r="F2154" s="903" t="s">
        <v>141</v>
      </c>
      <c r="G2154" s="902">
        <v>101150000</v>
      </c>
    </row>
    <row r="2155" spans="1:7">
      <c r="A2155" s="903" t="s">
        <v>2479</v>
      </c>
      <c r="B2155" s="903" t="s">
        <v>916</v>
      </c>
      <c r="C2155" s="903" t="s">
        <v>368</v>
      </c>
      <c r="D2155" s="903" t="s">
        <v>1497</v>
      </c>
      <c r="E2155" s="903" t="s">
        <v>108</v>
      </c>
      <c r="F2155" s="903" t="s">
        <v>142</v>
      </c>
      <c r="G2155" s="902">
        <v>35216800</v>
      </c>
    </row>
    <row r="2156" spans="1:7">
      <c r="A2156" s="903" t="s">
        <v>2479</v>
      </c>
      <c r="B2156" s="903" t="s">
        <v>916</v>
      </c>
      <c r="C2156" s="903" t="s">
        <v>368</v>
      </c>
      <c r="D2156" s="903" t="s">
        <v>1497</v>
      </c>
      <c r="E2156" s="1419" t="s">
        <v>143</v>
      </c>
      <c r="F2156" s="1420"/>
      <c r="G2156" s="902">
        <v>113576910</v>
      </c>
    </row>
    <row r="2157" spans="1:7">
      <c r="A2157" s="903" t="s">
        <v>2479</v>
      </c>
      <c r="B2157" s="903" t="s">
        <v>916</v>
      </c>
      <c r="C2157" s="903" t="s">
        <v>368</v>
      </c>
      <c r="D2157" s="903" t="s">
        <v>1497</v>
      </c>
      <c r="E2157" s="903" t="s">
        <v>143</v>
      </c>
      <c r="F2157" s="903" t="s">
        <v>145</v>
      </c>
      <c r="G2157" s="902">
        <v>4750000</v>
      </c>
    </row>
    <row r="2158" spans="1:7">
      <c r="A2158" s="903" t="s">
        <v>2479</v>
      </c>
      <c r="B2158" s="903" t="s">
        <v>916</v>
      </c>
      <c r="C2158" s="903" t="s">
        <v>368</v>
      </c>
      <c r="D2158" s="903" t="s">
        <v>1497</v>
      </c>
      <c r="E2158" s="903" t="s">
        <v>143</v>
      </c>
      <c r="F2158" s="903" t="s">
        <v>482</v>
      </c>
      <c r="G2158" s="902">
        <v>3260000</v>
      </c>
    </row>
    <row r="2159" spans="1:7">
      <c r="A2159" s="903" t="s">
        <v>2479</v>
      </c>
      <c r="B2159" s="903" t="s">
        <v>916</v>
      </c>
      <c r="C2159" s="903" t="s">
        <v>368</v>
      </c>
      <c r="D2159" s="903" t="s">
        <v>1497</v>
      </c>
      <c r="E2159" s="903" t="s">
        <v>143</v>
      </c>
      <c r="F2159" s="903" t="s">
        <v>485</v>
      </c>
      <c r="G2159" s="902">
        <v>9350000</v>
      </c>
    </row>
    <row r="2160" spans="1:7">
      <c r="A2160" s="903" t="s">
        <v>2479</v>
      </c>
      <c r="B2160" s="903" t="s">
        <v>916</v>
      </c>
      <c r="C2160" s="903" t="s">
        <v>368</v>
      </c>
      <c r="D2160" s="903" t="s">
        <v>1497</v>
      </c>
      <c r="E2160" s="903" t="s">
        <v>143</v>
      </c>
      <c r="F2160" s="903" t="s">
        <v>387</v>
      </c>
      <c r="G2160" s="902">
        <v>2248250</v>
      </c>
    </row>
    <row r="2161" spans="1:7">
      <c r="A2161" s="903" t="s">
        <v>2479</v>
      </c>
      <c r="B2161" s="903" t="s">
        <v>916</v>
      </c>
      <c r="C2161" s="903" t="s">
        <v>368</v>
      </c>
      <c r="D2161" s="903" t="s">
        <v>1497</v>
      </c>
      <c r="E2161" s="903" t="s">
        <v>143</v>
      </c>
      <c r="F2161" s="903" t="s">
        <v>487</v>
      </c>
      <c r="G2161" s="902">
        <v>37050000</v>
      </c>
    </row>
    <row r="2162" spans="1:7">
      <c r="A2162" s="903" t="s">
        <v>2479</v>
      </c>
      <c r="B2162" s="903" t="s">
        <v>916</v>
      </c>
      <c r="C2162" s="903" t="s">
        <v>368</v>
      </c>
      <c r="D2162" s="903" t="s">
        <v>1497</v>
      </c>
      <c r="E2162" s="903" t="s">
        <v>143</v>
      </c>
      <c r="F2162" s="903" t="s">
        <v>489</v>
      </c>
      <c r="G2162" s="902">
        <v>56918660</v>
      </c>
    </row>
    <row r="2163" spans="1:7">
      <c r="A2163" s="903" t="s">
        <v>2479</v>
      </c>
      <c r="B2163" s="903" t="s">
        <v>916</v>
      </c>
      <c r="C2163" s="903" t="s">
        <v>368</v>
      </c>
      <c r="D2163" s="903" t="s">
        <v>1497</v>
      </c>
      <c r="E2163" s="1419" t="s">
        <v>113</v>
      </c>
      <c r="F2163" s="1420"/>
      <c r="G2163" s="902">
        <v>1963965600</v>
      </c>
    </row>
    <row r="2164" spans="1:7">
      <c r="A2164" s="903" t="s">
        <v>2479</v>
      </c>
      <c r="B2164" s="903" t="s">
        <v>916</v>
      </c>
      <c r="C2164" s="903" t="s">
        <v>368</v>
      </c>
      <c r="D2164" s="903" t="s">
        <v>1497</v>
      </c>
      <c r="E2164" s="903" t="s">
        <v>113</v>
      </c>
      <c r="F2164" s="903" t="s">
        <v>381</v>
      </c>
      <c r="G2164" s="902">
        <v>640327600</v>
      </c>
    </row>
    <row r="2165" spans="1:7">
      <c r="A2165" s="903" t="s">
        <v>2479</v>
      </c>
      <c r="B2165" s="903" t="s">
        <v>916</v>
      </c>
      <c r="C2165" s="903" t="s">
        <v>368</v>
      </c>
      <c r="D2165" s="903" t="s">
        <v>1497</v>
      </c>
      <c r="E2165" s="903" t="s">
        <v>113</v>
      </c>
      <c r="F2165" s="903" t="s">
        <v>490</v>
      </c>
      <c r="G2165" s="902">
        <v>666620000</v>
      </c>
    </row>
    <row r="2166" spans="1:7">
      <c r="A2166" s="903" t="s">
        <v>2479</v>
      </c>
      <c r="B2166" s="903" t="s">
        <v>916</v>
      </c>
      <c r="C2166" s="903" t="s">
        <v>368</v>
      </c>
      <c r="D2166" s="903" t="s">
        <v>1497</v>
      </c>
      <c r="E2166" s="903" t="s">
        <v>113</v>
      </c>
      <c r="F2166" s="903" t="s">
        <v>115</v>
      </c>
      <c r="G2166" s="902">
        <v>360400000</v>
      </c>
    </row>
    <row r="2167" spans="1:7">
      <c r="A2167" s="903" t="s">
        <v>2479</v>
      </c>
      <c r="B2167" s="903" t="s">
        <v>916</v>
      </c>
      <c r="C2167" s="903" t="s">
        <v>368</v>
      </c>
      <c r="D2167" s="903" t="s">
        <v>1497</v>
      </c>
      <c r="E2167" s="903" t="s">
        <v>113</v>
      </c>
      <c r="F2167" s="903" t="s">
        <v>117</v>
      </c>
      <c r="G2167" s="902">
        <v>296618000</v>
      </c>
    </row>
    <row r="2168" spans="1:7">
      <c r="A2168" s="903" t="s">
        <v>2479</v>
      </c>
      <c r="B2168" s="903" t="s">
        <v>916</v>
      </c>
      <c r="C2168" s="903" t="s">
        <v>368</v>
      </c>
      <c r="D2168" s="903" t="s">
        <v>1497</v>
      </c>
      <c r="E2168" s="1419" t="s">
        <v>492</v>
      </c>
      <c r="F2168" s="1420"/>
      <c r="G2168" s="902">
        <v>1269502253</v>
      </c>
    </row>
    <row r="2169" spans="1:7">
      <c r="A2169" s="903" t="s">
        <v>2479</v>
      </c>
      <c r="B2169" s="903" t="s">
        <v>916</v>
      </c>
      <c r="C2169" s="903" t="s">
        <v>368</v>
      </c>
      <c r="D2169" s="903" t="s">
        <v>1497</v>
      </c>
      <c r="E2169" s="903" t="s">
        <v>492</v>
      </c>
      <c r="F2169" s="903" t="s">
        <v>494</v>
      </c>
      <c r="G2169" s="902">
        <v>88007000</v>
      </c>
    </row>
    <row r="2170" spans="1:7">
      <c r="A2170" s="903" t="s">
        <v>2479</v>
      </c>
      <c r="B2170" s="903" t="s">
        <v>916</v>
      </c>
      <c r="C2170" s="903" t="s">
        <v>368</v>
      </c>
      <c r="D2170" s="903" t="s">
        <v>1497</v>
      </c>
      <c r="E2170" s="903" t="s">
        <v>492</v>
      </c>
      <c r="F2170" s="903" t="s">
        <v>219</v>
      </c>
      <c r="G2170" s="902">
        <v>1057721253</v>
      </c>
    </row>
    <row r="2171" spans="1:7">
      <c r="A2171" s="903" t="s">
        <v>2479</v>
      </c>
      <c r="B2171" s="903" t="s">
        <v>916</v>
      </c>
      <c r="C2171" s="903" t="s">
        <v>368</v>
      </c>
      <c r="D2171" s="903" t="s">
        <v>1497</v>
      </c>
      <c r="E2171" s="903" t="s">
        <v>492</v>
      </c>
      <c r="F2171" s="903" t="s">
        <v>186</v>
      </c>
      <c r="G2171" s="902">
        <v>45955000</v>
      </c>
    </row>
    <row r="2172" spans="1:7">
      <c r="A2172" s="903" t="s">
        <v>2479</v>
      </c>
      <c r="B2172" s="903" t="s">
        <v>916</v>
      </c>
      <c r="C2172" s="903" t="s">
        <v>368</v>
      </c>
      <c r="D2172" s="903" t="s">
        <v>1497</v>
      </c>
      <c r="E2172" s="903" t="s">
        <v>492</v>
      </c>
      <c r="F2172" s="903" t="s">
        <v>496</v>
      </c>
      <c r="G2172" s="902">
        <v>77819000</v>
      </c>
    </row>
    <row r="2173" spans="1:7">
      <c r="A2173" s="903" t="s">
        <v>2479</v>
      </c>
      <c r="B2173" s="903" t="s">
        <v>916</v>
      </c>
      <c r="C2173" s="903" t="s">
        <v>368</v>
      </c>
      <c r="D2173" s="903" t="s">
        <v>1497</v>
      </c>
      <c r="E2173" s="1419" t="s">
        <v>498</v>
      </c>
      <c r="F2173" s="1420"/>
      <c r="G2173" s="902">
        <v>23473721106</v>
      </c>
    </row>
    <row r="2174" spans="1:7">
      <c r="A2174" s="903" t="s">
        <v>2479</v>
      </c>
      <c r="B2174" s="903" t="s">
        <v>916</v>
      </c>
      <c r="C2174" s="903" t="s">
        <v>368</v>
      </c>
      <c r="D2174" s="903" t="s">
        <v>1497</v>
      </c>
      <c r="E2174" s="903" t="s">
        <v>498</v>
      </c>
      <c r="F2174" s="903" t="s">
        <v>284</v>
      </c>
      <c r="G2174" s="902">
        <v>110125000</v>
      </c>
    </row>
    <row r="2175" spans="1:7">
      <c r="A2175" s="903" t="s">
        <v>2479</v>
      </c>
      <c r="B2175" s="903" t="s">
        <v>916</v>
      </c>
      <c r="C2175" s="903" t="s">
        <v>368</v>
      </c>
      <c r="D2175" s="903" t="s">
        <v>1497</v>
      </c>
      <c r="E2175" s="903" t="s">
        <v>498</v>
      </c>
      <c r="F2175" s="903" t="s">
        <v>3</v>
      </c>
      <c r="G2175" s="902">
        <v>2287606723</v>
      </c>
    </row>
    <row r="2176" spans="1:7">
      <c r="A2176" s="903" t="s">
        <v>2479</v>
      </c>
      <c r="B2176" s="903" t="s">
        <v>916</v>
      </c>
      <c r="C2176" s="903" t="s">
        <v>368</v>
      </c>
      <c r="D2176" s="903" t="s">
        <v>1497</v>
      </c>
      <c r="E2176" s="903" t="s">
        <v>498</v>
      </c>
      <c r="F2176" s="903" t="s">
        <v>370</v>
      </c>
      <c r="G2176" s="902">
        <v>919990668</v>
      </c>
    </row>
    <row r="2177" spans="1:7">
      <c r="A2177" s="903" t="s">
        <v>2479</v>
      </c>
      <c r="B2177" s="903" t="s">
        <v>916</v>
      </c>
      <c r="C2177" s="903" t="s">
        <v>368</v>
      </c>
      <c r="D2177" s="903" t="s">
        <v>1497</v>
      </c>
      <c r="E2177" s="903" t="s">
        <v>498</v>
      </c>
      <c r="F2177" s="903" t="s">
        <v>500</v>
      </c>
      <c r="G2177" s="902">
        <v>505342000</v>
      </c>
    </row>
    <row r="2178" spans="1:7">
      <c r="A2178" s="903" t="s">
        <v>2479</v>
      </c>
      <c r="B2178" s="903" t="s">
        <v>916</v>
      </c>
      <c r="C2178" s="903" t="s">
        <v>368</v>
      </c>
      <c r="D2178" s="903" t="s">
        <v>1497</v>
      </c>
      <c r="E2178" s="903" t="s">
        <v>498</v>
      </c>
      <c r="F2178" s="903" t="s">
        <v>4</v>
      </c>
      <c r="G2178" s="902">
        <v>571935215</v>
      </c>
    </row>
    <row r="2179" spans="1:7">
      <c r="A2179" s="903" t="s">
        <v>2479</v>
      </c>
      <c r="B2179" s="903" t="s">
        <v>916</v>
      </c>
      <c r="C2179" s="903" t="s">
        <v>368</v>
      </c>
      <c r="D2179" s="903" t="s">
        <v>1497</v>
      </c>
      <c r="E2179" s="903" t="s">
        <v>498</v>
      </c>
      <c r="F2179" s="903" t="s">
        <v>501</v>
      </c>
      <c r="G2179" s="902">
        <v>19078721500</v>
      </c>
    </row>
    <row r="2180" spans="1:7">
      <c r="A2180" s="903" t="s">
        <v>2479</v>
      </c>
      <c r="B2180" s="903" t="s">
        <v>916</v>
      </c>
      <c r="C2180" s="903" t="s">
        <v>368</v>
      </c>
      <c r="D2180" s="903" t="s">
        <v>1497</v>
      </c>
      <c r="E2180" s="1419" t="s">
        <v>1429</v>
      </c>
      <c r="F2180" s="1420"/>
      <c r="G2180" s="902">
        <v>8623757074</v>
      </c>
    </row>
    <row r="2181" spans="1:7">
      <c r="A2181" s="903" t="s">
        <v>2479</v>
      </c>
      <c r="B2181" s="903" t="s">
        <v>916</v>
      </c>
      <c r="C2181" s="903" t="s">
        <v>368</v>
      </c>
      <c r="D2181" s="903" t="s">
        <v>1497</v>
      </c>
      <c r="E2181" s="903" t="s">
        <v>1429</v>
      </c>
      <c r="F2181" s="903" t="s">
        <v>1483</v>
      </c>
      <c r="G2181" s="902">
        <v>217380500</v>
      </c>
    </row>
    <row r="2182" spans="1:7">
      <c r="A2182" s="903" t="s">
        <v>2479</v>
      </c>
      <c r="B2182" s="903" t="s">
        <v>916</v>
      </c>
      <c r="C2182" s="903" t="s">
        <v>368</v>
      </c>
      <c r="D2182" s="903" t="s">
        <v>1497</v>
      </c>
      <c r="E2182" s="903" t="s">
        <v>1429</v>
      </c>
      <c r="F2182" s="903" t="s">
        <v>1451</v>
      </c>
      <c r="G2182" s="902">
        <v>559553235</v>
      </c>
    </row>
    <row r="2183" spans="1:7">
      <c r="A2183" s="903" t="s">
        <v>2479</v>
      </c>
      <c r="B2183" s="903" t="s">
        <v>916</v>
      </c>
      <c r="C2183" s="903" t="s">
        <v>368</v>
      </c>
      <c r="D2183" s="903" t="s">
        <v>1497</v>
      </c>
      <c r="E2183" s="903" t="s">
        <v>1429</v>
      </c>
      <c r="F2183" s="903" t="s">
        <v>1431</v>
      </c>
      <c r="G2183" s="902">
        <v>5590758000</v>
      </c>
    </row>
    <row r="2184" spans="1:7">
      <c r="A2184" s="903" t="s">
        <v>2479</v>
      </c>
      <c r="B2184" s="903" t="s">
        <v>916</v>
      </c>
      <c r="C2184" s="903" t="s">
        <v>368</v>
      </c>
      <c r="D2184" s="903" t="s">
        <v>1497</v>
      </c>
      <c r="E2184" s="903" t="s">
        <v>1429</v>
      </c>
      <c r="F2184" s="903" t="s">
        <v>1457</v>
      </c>
      <c r="G2184" s="902">
        <v>2256065339</v>
      </c>
    </row>
    <row r="2185" spans="1:7">
      <c r="A2185" s="903" t="s">
        <v>2479</v>
      </c>
      <c r="B2185" s="903" t="s">
        <v>916</v>
      </c>
      <c r="C2185" s="903" t="s">
        <v>368</v>
      </c>
      <c r="D2185" s="903" t="s">
        <v>1497</v>
      </c>
      <c r="E2185" s="1419" t="s">
        <v>118</v>
      </c>
      <c r="F2185" s="1420"/>
      <c r="G2185" s="902">
        <v>14363646564</v>
      </c>
    </row>
    <row r="2186" spans="1:7">
      <c r="A2186" s="903" t="s">
        <v>2479</v>
      </c>
      <c r="B2186" s="903" t="s">
        <v>916</v>
      </c>
      <c r="C2186" s="903" t="s">
        <v>368</v>
      </c>
      <c r="D2186" s="903" t="s">
        <v>1497</v>
      </c>
      <c r="E2186" s="903" t="s">
        <v>118</v>
      </c>
      <c r="F2186" s="903" t="s">
        <v>523</v>
      </c>
      <c r="G2186" s="902">
        <v>6185327043</v>
      </c>
    </row>
    <row r="2187" spans="1:7">
      <c r="A2187" s="903" t="s">
        <v>2479</v>
      </c>
      <c r="B2187" s="903" t="s">
        <v>916</v>
      </c>
      <c r="C2187" s="903" t="s">
        <v>368</v>
      </c>
      <c r="D2187" s="903" t="s">
        <v>1497</v>
      </c>
      <c r="E2187" s="903" t="s">
        <v>118</v>
      </c>
      <c r="F2187" s="903" t="s">
        <v>5</v>
      </c>
      <c r="G2187" s="902">
        <v>35660000</v>
      </c>
    </row>
    <row r="2188" spans="1:7">
      <c r="A2188" s="903" t="s">
        <v>2479</v>
      </c>
      <c r="B2188" s="903" t="s">
        <v>916</v>
      </c>
      <c r="C2188" s="903" t="s">
        <v>368</v>
      </c>
      <c r="D2188" s="903" t="s">
        <v>1497</v>
      </c>
      <c r="E2188" s="903" t="s">
        <v>118</v>
      </c>
      <c r="F2188" s="903" t="s">
        <v>11</v>
      </c>
      <c r="G2188" s="902">
        <v>648538000</v>
      </c>
    </row>
    <row r="2189" spans="1:7">
      <c r="A2189" s="903" t="s">
        <v>2479</v>
      </c>
      <c r="B2189" s="903" t="s">
        <v>916</v>
      </c>
      <c r="C2189" s="903" t="s">
        <v>368</v>
      </c>
      <c r="D2189" s="903" t="s">
        <v>1497</v>
      </c>
      <c r="E2189" s="903" t="s">
        <v>118</v>
      </c>
      <c r="F2189" s="903" t="s">
        <v>120</v>
      </c>
      <c r="G2189" s="902">
        <v>7494121521</v>
      </c>
    </row>
    <row r="2190" spans="1:7">
      <c r="A2190" s="903" t="s">
        <v>2479</v>
      </c>
      <c r="B2190" s="903" t="s">
        <v>916</v>
      </c>
      <c r="C2190" s="903" t="s">
        <v>368</v>
      </c>
      <c r="D2190" s="903" t="s">
        <v>1497</v>
      </c>
      <c r="E2190" s="1419" t="s">
        <v>1434</v>
      </c>
      <c r="F2190" s="1420"/>
      <c r="G2190" s="902">
        <v>58013450</v>
      </c>
    </row>
    <row r="2191" spans="1:7">
      <c r="A2191" s="903" t="s">
        <v>2479</v>
      </c>
      <c r="B2191" s="903" t="s">
        <v>916</v>
      </c>
      <c r="C2191" s="903" t="s">
        <v>368</v>
      </c>
      <c r="D2191" s="903" t="s">
        <v>1497</v>
      </c>
      <c r="E2191" s="903" t="s">
        <v>1434</v>
      </c>
      <c r="F2191" s="903" t="s">
        <v>1436</v>
      </c>
      <c r="G2191" s="902">
        <v>48513450</v>
      </c>
    </row>
    <row r="2192" spans="1:7">
      <c r="A2192" s="903" t="s">
        <v>2479</v>
      </c>
      <c r="B2192" s="903" t="s">
        <v>916</v>
      </c>
      <c r="C2192" s="903" t="s">
        <v>368</v>
      </c>
      <c r="D2192" s="903" t="s">
        <v>1497</v>
      </c>
      <c r="E2192" s="903" t="s">
        <v>1434</v>
      </c>
      <c r="F2192" s="903" t="s">
        <v>1452</v>
      </c>
      <c r="G2192" s="902">
        <v>9500000</v>
      </c>
    </row>
    <row r="2193" spans="1:7">
      <c r="A2193" s="903" t="s">
        <v>2479</v>
      </c>
      <c r="B2193" s="903" t="s">
        <v>916</v>
      </c>
      <c r="C2193" s="903" t="s">
        <v>368</v>
      </c>
      <c r="D2193" s="903" t="s">
        <v>1497</v>
      </c>
      <c r="E2193" s="1419" t="s">
        <v>122</v>
      </c>
      <c r="F2193" s="1420"/>
      <c r="G2193" s="902">
        <v>3810016042</v>
      </c>
    </row>
    <row r="2194" spans="1:7">
      <c r="A2194" s="903" t="s">
        <v>2479</v>
      </c>
      <c r="B2194" s="903" t="s">
        <v>916</v>
      </c>
      <c r="C2194" s="903" t="s">
        <v>368</v>
      </c>
      <c r="D2194" s="903" t="s">
        <v>1497</v>
      </c>
      <c r="E2194" s="903" t="s">
        <v>122</v>
      </c>
      <c r="F2194" s="903" t="s">
        <v>765</v>
      </c>
      <c r="G2194" s="902">
        <v>12948815</v>
      </c>
    </row>
    <row r="2195" spans="1:7">
      <c r="A2195" s="903" t="s">
        <v>2479</v>
      </c>
      <c r="B2195" s="903" t="s">
        <v>916</v>
      </c>
      <c r="C2195" s="903" t="s">
        <v>368</v>
      </c>
      <c r="D2195" s="903" t="s">
        <v>1497</v>
      </c>
      <c r="E2195" s="903" t="s">
        <v>122</v>
      </c>
      <c r="F2195" s="903" t="s">
        <v>6</v>
      </c>
      <c r="G2195" s="902">
        <v>26336600</v>
      </c>
    </row>
    <row r="2196" spans="1:7">
      <c r="A2196" s="903" t="s">
        <v>2479</v>
      </c>
      <c r="B2196" s="903" t="s">
        <v>916</v>
      </c>
      <c r="C2196" s="903" t="s">
        <v>368</v>
      </c>
      <c r="D2196" s="903" t="s">
        <v>1497</v>
      </c>
      <c r="E2196" s="903" t="s">
        <v>122</v>
      </c>
      <c r="F2196" s="903" t="s">
        <v>124</v>
      </c>
      <c r="G2196" s="902">
        <v>1901605501</v>
      </c>
    </row>
    <row r="2197" spans="1:7">
      <c r="A2197" s="903" t="s">
        <v>2479</v>
      </c>
      <c r="B2197" s="903" t="s">
        <v>916</v>
      </c>
      <c r="C2197" s="903" t="s">
        <v>368</v>
      </c>
      <c r="D2197" s="903" t="s">
        <v>1497</v>
      </c>
      <c r="E2197" s="903" t="s">
        <v>122</v>
      </c>
      <c r="F2197" s="903" t="s">
        <v>859</v>
      </c>
      <c r="G2197" s="902">
        <v>319536000</v>
      </c>
    </row>
    <row r="2198" spans="1:7">
      <c r="A2198" s="903" t="s">
        <v>2479</v>
      </c>
      <c r="B2198" s="903" t="s">
        <v>916</v>
      </c>
      <c r="C2198" s="903" t="s">
        <v>368</v>
      </c>
      <c r="D2198" s="903" t="s">
        <v>1497</v>
      </c>
      <c r="E2198" s="903" t="s">
        <v>122</v>
      </c>
      <c r="F2198" s="903" t="s">
        <v>126</v>
      </c>
      <c r="G2198" s="902">
        <v>1549589126</v>
      </c>
    </row>
    <row r="2199" spans="1:7">
      <c r="A2199" s="903" t="s">
        <v>2479</v>
      </c>
      <c r="B2199" s="903" t="s">
        <v>916</v>
      </c>
      <c r="C2199" s="903" t="s">
        <v>368</v>
      </c>
      <c r="D2199" s="903" t="s">
        <v>1497</v>
      </c>
      <c r="E2199" s="1419" t="s">
        <v>371</v>
      </c>
      <c r="F2199" s="1420"/>
      <c r="G2199" s="902">
        <v>596186250</v>
      </c>
    </row>
    <row r="2200" spans="1:7">
      <c r="A2200" s="903" t="s">
        <v>2479</v>
      </c>
      <c r="B2200" s="903" t="s">
        <v>916</v>
      </c>
      <c r="C2200" s="903" t="s">
        <v>368</v>
      </c>
      <c r="D2200" s="903" t="s">
        <v>1497</v>
      </c>
      <c r="E2200" s="903" t="s">
        <v>371</v>
      </c>
      <c r="F2200" s="903" t="s">
        <v>372</v>
      </c>
      <c r="G2200" s="902">
        <v>596186250</v>
      </c>
    </row>
    <row r="2201" spans="1:7">
      <c r="A2201" s="903" t="s">
        <v>2479</v>
      </c>
      <c r="B2201" s="903" t="s">
        <v>916</v>
      </c>
      <c r="C2201" s="903" t="s">
        <v>368</v>
      </c>
      <c r="D2201" s="903" t="s">
        <v>1497</v>
      </c>
      <c r="E2201" s="1419" t="s">
        <v>360</v>
      </c>
      <c r="F2201" s="1420"/>
      <c r="G2201" s="902">
        <v>109112600</v>
      </c>
    </row>
    <row r="2202" spans="1:7">
      <c r="A2202" s="903" t="s">
        <v>2479</v>
      </c>
      <c r="B2202" s="903" t="s">
        <v>916</v>
      </c>
      <c r="C2202" s="903" t="s">
        <v>368</v>
      </c>
      <c r="D2202" s="903" t="s">
        <v>1497</v>
      </c>
      <c r="E2202" s="903" t="s">
        <v>360</v>
      </c>
      <c r="F2202" s="903" t="s">
        <v>1440</v>
      </c>
      <c r="G2202" s="902">
        <v>109112600</v>
      </c>
    </row>
    <row r="2203" spans="1:7">
      <c r="A2203" s="903" t="s">
        <v>2479</v>
      </c>
      <c r="B2203" s="903" t="s">
        <v>916</v>
      </c>
      <c r="C2203" s="903" t="s">
        <v>368</v>
      </c>
      <c r="D2203" s="903" t="s">
        <v>1497</v>
      </c>
      <c r="E2203" s="1419" t="s">
        <v>864</v>
      </c>
      <c r="F2203" s="1420"/>
      <c r="G2203" s="902">
        <v>2295751174</v>
      </c>
    </row>
    <row r="2204" spans="1:7">
      <c r="A2204" s="903" t="s">
        <v>2479</v>
      </c>
      <c r="B2204" s="903" t="s">
        <v>916</v>
      </c>
      <c r="C2204" s="903" t="s">
        <v>368</v>
      </c>
      <c r="D2204" s="903" t="s">
        <v>1497</v>
      </c>
      <c r="E2204" s="903" t="s">
        <v>864</v>
      </c>
      <c r="F2204" s="903" t="s">
        <v>867</v>
      </c>
      <c r="G2204" s="902">
        <v>919741747</v>
      </c>
    </row>
    <row r="2205" spans="1:7">
      <c r="A2205" s="903" t="s">
        <v>2479</v>
      </c>
      <c r="B2205" s="903" t="s">
        <v>916</v>
      </c>
      <c r="C2205" s="903" t="s">
        <v>368</v>
      </c>
      <c r="D2205" s="903" t="s">
        <v>1497</v>
      </c>
      <c r="E2205" s="903" t="s">
        <v>864</v>
      </c>
      <c r="F2205" s="903" t="s">
        <v>866</v>
      </c>
      <c r="G2205" s="902">
        <v>878377064</v>
      </c>
    </row>
    <row r="2206" spans="1:7">
      <c r="A2206" s="903" t="s">
        <v>2479</v>
      </c>
      <c r="B2206" s="903" t="s">
        <v>916</v>
      </c>
      <c r="C2206" s="903" t="s">
        <v>368</v>
      </c>
      <c r="D2206" s="903" t="s">
        <v>1497</v>
      </c>
      <c r="E2206" s="903" t="s">
        <v>864</v>
      </c>
      <c r="F2206" s="903" t="s">
        <v>865</v>
      </c>
      <c r="G2206" s="902">
        <v>255012724</v>
      </c>
    </row>
    <row r="2207" spans="1:7">
      <c r="A2207" s="903" t="s">
        <v>2479</v>
      </c>
      <c r="B2207" s="903" t="s">
        <v>916</v>
      </c>
      <c r="C2207" s="903" t="s">
        <v>368</v>
      </c>
      <c r="D2207" s="903" t="s">
        <v>1497</v>
      </c>
      <c r="E2207" s="903" t="s">
        <v>864</v>
      </c>
      <c r="F2207" s="903" t="s">
        <v>863</v>
      </c>
      <c r="G2207" s="902">
        <v>242619639</v>
      </c>
    </row>
    <row r="2208" spans="1:7">
      <c r="A2208" s="903" t="s">
        <v>2479</v>
      </c>
      <c r="B2208" s="903" t="s">
        <v>916</v>
      </c>
      <c r="C2208" s="903" t="s">
        <v>368</v>
      </c>
      <c r="D2208" s="903" t="s">
        <v>1497</v>
      </c>
      <c r="E2208" s="1419" t="s">
        <v>312</v>
      </c>
      <c r="F2208" s="1420"/>
      <c r="G2208" s="902">
        <v>590774000</v>
      </c>
    </row>
    <row r="2209" spans="1:7">
      <c r="A2209" s="903" t="s">
        <v>2479</v>
      </c>
      <c r="B2209" s="903" t="s">
        <v>916</v>
      </c>
      <c r="C2209" s="903" t="s">
        <v>368</v>
      </c>
      <c r="D2209" s="903" t="s">
        <v>1497</v>
      </c>
      <c r="E2209" s="903" t="s">
        <v>312</v>
      </c>
      <c r="F2209" s="903" t="s">
        <v>361</v>
      </c>
      <c r="G2209" s="902">
        <v>590774000</v>
      </c>
    </row>
    <row r="2210" spans="1:7">
      <c r="A2210" s="903" t="s">
        <v>2479</v>
      </c>
      <c r="B2210" s="903" t="s">
        <v>916</v>
      </c>
      <c r="C2210" s="903" t="s">
        <v>368</v>
      </c>
      <c r="D2210" s="903" t="s">
        <v>1497</v>
      </c>
      <c r="E2210" s="1419" t="s">
        <v>160</v>
      </c>
      <c r="F2210" s="1420"/>
      <c r="G2210" s="902">
        <v>106288215483</v>
      </c>
    </row>
    <row r="2211" spans="1:7">
      <c r="A2211" s="903" t="s">
        <v>2479</v>
      </c>
      <c r="B2211" s="903" t="s">
        <v>916</v>
      </c>
      <c r="C2211" s="903" t="s">
        <v>368</v>
      </c>
      <c r="D2211" s="903" t="s">
        <v>1497</v>
      </c>
      <c r="E2211" s="903" t="s">
        <v>160</v>
      </c>
      <c r="F2211" s="903" t="s">
        <v>162</v>
      </c>
      <c r="G2211" s="902">
        <v>106288215483</v>
      </c>
    </row>
    <row r="2212" spans="1:7">
      <c r="A2212" s="903" t="s">
        <v>2479</v>
      </c>
      <c r="B2212" s="903" t="s">
        <v>916</v>
      </c>
      <c r="C2212" s="903" t="s">
        <v>368</v>
      </c>
      <c r="D2212" s="903" t="s">
        <v>1497</v>
      </c>
      <c r="E2212" s="1419" t="s">
        <v>13</v>
      </c>
      <c r="F2212" s="1420"/>
      <c r="G2212" s="902">
        <v>1643920000</v>
      </c>
    </row>
    <row r="2213" spans="1:7">
      <c r="A2213" s="903" t="s">
        <v>2479</v>
      </c>
      <c r="B2213" s="903" t="s">
        <v>916</v>
      </c>
      <c r="C2213" s="903" t="s">
        <v>368</v>
      </c>
      <c r="D2213" s="903" t="s">
        <v>1497</v>
      </c>
      <c r="E2213" s="903" t="s">
        <v>13</v>
      </c>
      <c r="F2213" s="903" t="s">
        <v>15</v>
      </c>
      <c r="G2213" s="902">
        <v>1643920000</v>
      </c>
    </row>
    <row r="2214" spans="1:7">
      <c r="A2214" s="903" t="s">
        <v>2479</v>
      </c>
      <c r="B2214" s="903" t="s">
        <v>916</v>
      </c>
      <c r="C2214" s="903" t="s">
        <v>368</v>
      </c>
      <c r="D2214" s="903" t="s">
        <v>1497</v>
      </c>
      <c r="E2214" s="1419" t="s">
        <v>16</v>
      </c>
      <c r="F2214" s="1420"/>
      <c r="G2214" s="902">
        <v>10286547389</v>
      </c>
    </row>
    <row r="2215" spans="1:7">
      <c r="A2215" s="903" t="s">
        <v>2479</v>
      </c>
      <c r="B2215" s="903" t="s">
        <v>916</v>
      </c>
      <c r="C2215" s="903" t="s">
        <v>368</v>
      </c>
      <c r="D2215" s="903" t="s">
        <v>1497</v>
      </c>
      <c r="E2215" s="903" t="s">
        <v>16</v>
      </c>
      <c r="F2215" s="903" t="s">
        <v>17</v>
      </c>
      <c r="G2215" s="902">
        <v>2635095852</v>
      </c>
    </row>
    <row r="2216" spans="1:7">
      <c r="A2216" s="903" t="s">
        <v>2479</v>
      </c>
      <c r="B2216" s="903" t="s">
        <v>916</v>
      </c>
      <c r="C2216" s="903" t="s">
        <v>368</v>
      </c>
      <c r="D2216" s="903" t="s">
        <v>1497</v>
      </c>
      <c r="E2216" s="903" t="s">
        <v>16</v>
      </c>
      <c r="F2216" s="903" t="s">
        <v>19</v>
      </c>
      <c r="G2216" s="902">
        <v>7047894537</v>
      </c>
    </row>
    <row r="2217" spans="1:7">
      <c r="A2217" s="903" t="s">
        <v>2479</v>
      </c>
      <c r="B2217" s="903" t="s">
        <v>916</v>
      </c>
      <c r="C2217" s="903" t="s">
        <v>368</v>
      </c>
      <c r="D2217" s="903" t="s">
        <v>1497</v>
      </c>
      <c r="E2217" s="903" t="s">
        <v>16</v>
      </c>
      <c r="F2217" s="903" t="s">
        <v>221</v>
      </c>
      <c r="G2217" s="902">
        <v>603557000</v>
      </c>
    </row>
    <row r="2218" spans="1:7">
      <c r="A2218" s="903" t="s">
        <v>2479</v>
      </c>
      <c r="B2218" s="903" t="s">
        <v>916</v>
      </c>
      <c r="C2218" s="903" t="s">
        <v>368</v>
      </c>
      <c r="D2218" s="1419" t="s">
        <v>1503</v>
      </c>
      <c r="E2218" s="1420"/>
      <c r="F2218" s="1420"/>
      <c r="G2218" s="902">
        <v>19854132171</v>
      </c>
    </row>
    <row r="2219" spans="1:7">
      <c r="A2219" s="903" t="s">
        <v>2479</v>
      </c>
      <c r="B2219" s="903" t="s">
        <v>916</v>
      </c>
      <c r="C2219" s="903" t="s">
        <v>368</v>
      </c>
      <c r="D2219" s="903" t="s">
        <v>1503</v>
      </c>
      <c r="E2219" s="1419" t="s">
        <v>87</v>
      </c>
      <c r="F2219" s="1420"/>
      <c r="G2219" s="902">
        <v>3728790859</v>
      </c>
    </row>
    <row r="2220" spans="1:7">
      <c r="A2220" s="903" t="s">
        <v>2479</v>
      </c>
      <c r="B2220" s="903" t="s">
        <v>916</v>
      </c>
      <c r="C2220" s="903" t="s">
        <v>368</v>
      </c>
      <c r="D2220" s="903" t="s">
        <v>1503</v>
      </c>
      <c r="E2220" s="903" t="s">
        <v>87</v>
      </c>
      <c r="F2220" s="903" t="s">
        <v>88</v>
      </c>
      <c r="G2220" s="902">
        <v>3728790859</v>
      </c>
    </row>
    <row r="2221" spans="1:7">
      <c r="A2221" s="903" t="s">
        <v>2479</v>
      </c>
      <c r="B2221" s="903" t="s">
        <v>916</v>
      </c>
      <c r="C2221" s="903" t="s">
        <v>368</v>
      </c>
      <c r="D2221" s="903" t="s">
        <v>1503</v>
      </c>
      <c r="E2221" s="1419" t="s">
        <v>128</v>
      </c>
      <c r="F2221" s="1420"/>
      <c r="G2221" s="902">
        <v>312154088</v>
      </c>
    </row>
    <row r="2222" spans="1:7">
      <c r="A2222" s="903" t="s">
        <v>2479</v>
      </c>
      <c r="B2222" s="903" t="s">
        <v>916</v>
      </c>
      <c r="C2222" s="903" t="s">
        <v>368</v>
      </c>
      <c r="D2222" s="903" t="s">
        <v>1503</v>
      </c>
      <c r="E2222" s="903" t="s">
        <v>128</v>
      </c>
      <c r="F2222" s="903" t="s">
        <v>519</v>
      </c>
      <c r="G2222" s="902">
        <v>312154088</v>
      </c>
    </row>
    <row r="2223" spans="1:7">
      <c r="A2223" s="903" t="s">
        <v>2479</v>
      </c>
      <c r="B2223" s="903" t="s">
        <v>916</v>
      </c>
      <c r="C2223" s="903" t="s">
        <v>368</v>
      </c>
      <c r="D2223" s="903" t="s">
        <v>1503</v>
      </c>
      <c r="E2223" s="1419" t="s">
        <v>90</v>
      </c>
      <c r="F2223" s="1420"/>
      <c r="G2223" s="902">
        <v>2963084731</v>
      </c>
    </row>
    <row r="2224" spans="1:7">
      <c r="A2224" s="903" t="s">
        <v>2479</v>
      </c>
      <c r="B2224" s="903" t="s">
        <v>916</v>
      </c>
      <c r="C2224" s="903" t="s">
        <v>368</v>
      </c>
      <c r="D2224" s="903" t="s">
        <v>1503</v>
      </c>
      <c r="E2224" s="903" t="s">
        <v>90</v>
      </c>
      <c r="F2224" s="903" t="s">
        <v>135</v>
      </c>
      <c r="G2224" s="902">
        <v>132759000</v>
      </c>
    </row>
    <row r="2225" spans="1:7">
      <c r="A2225" s="903" t="s">
        <v>2479</v>
      </c>
      <c r="B2225" s="903" t="s">
        <v>916</v>
      </c>
      <c r="C2225" s="903" t="s">
        <v>368</v>
      </c>
      <c r="D2225" s="903" t="s">
        <v>1503</v>
      </c>
      <c r="E2225" s="903" t="s">
        <v>90</v>
      </c>
      <c r="F2225" s="903" t="s">
        <v>763</v>
      </c>
      <c r="G2225" s="902">
        <v>174861453</v>
      </c>
    </row>
    <row r="2226" spans="1:7">
      <c r="A2226" s="903" t="s">
        <v>2479</v>
      </c>
      <c r="B2226" s="903" t="s">
        <v>916</v>
      </c>
      <c r="C2226" s="903" t="s">
        <v>368</v>
      </c>
      <c r="D2226" s="903" t="s">
        <v>1503</v>
      </c>
      <c r="E2226" s="903" t="s">
        <v>90</v>
      </c>
      <c r="F2226" s="903" t="s">
        <v>386</v>
      </c>
      <c r="G2226" s="902">
        <v>1891058860</v>
      </c>
    </row>
    <row r="2227" spans="1:7">
      <c r="A2227" s="903" t="s">
        <v>2479</v>
      </c>
      <c r="B2227" s="903" t="s">
        <v>916</v>
      </c>
      <c r="C2227" s="903" t="s">
        <v>368</v>
      </c>
      <c r="D2227" s="903" t="s">
        <v>1503</v>
      </c>
      <c r="E2227" s="903" t="s">
        <v>90</v>
      </c>
      <c r="F2227" s="903" t="s">
        <v>92</v>
      </c>
      <c r="G2227" s="902">
        <v>199660000</v>
      </c>
    </row>
    <row r="2228" spans="1:7">
      <c r="A2228" s="903" t="s">
        <v>2479</v>
      </c>
      <c r="B2228" s="903" t="s">
        <v>916</v>
      </c>
      <c r="C2228" s="903" t="s">
        <v>368</v>
      </c>
      <c r="D2228" s="903" t="s">
        <v>1503</v>
      </c>
      <c r="E2228" s="903" t="s">
        <v>90</v>
      </c>
      <c r="F2228" s="903" t="s">
        <v>390</v>
      </c>
      <c r="G2228" s="902">
        <v>555563018</v>
      </c>
    </row>
    <row r="2229" spans="1:7">
      <c r="A2229" s="903" t="s">
        <v>2479</v>
      </c>
      <c r="B2229" s="903" t="s">
        <v>916</v>
      </c>
      <c r="C2229" s="903" t="s">
        <v>368</v>
      </c>
      <c r="D2229" s="903" t="s">
        <v>1503</v>
      </c>
      <c r="E2229" s="903" t="s">
        <v>90</v>
      </c>
      <c r="F2229" s="903" t="s">
        <v>403</v>
      </c>
      <c r="G2229" s="902">
        <v>4470000</v>
      </c>
    </row>
    <row r="2230" spans="1:7">
      <c r="A2230" s="903" t="s">
        <v>2479</v>
      </c>
      <c r="B2230" s="903" t="s">
        <v>916</v>
      </c>
      <c r="C2230" s="903" t="s">
        <v>368</v>
      </c>
      <c r="D2230" s="903" t="s">
        <v>1503</v>
      </c>
      <c r="E2230" s="903" t="s">
        <v>90</v>
      </c>
      <c r="F2230" s="903" t="s">
        <v>137</v>
      </c>
      <c r="G2230" s="902">
        <v>4712400</v>
      </c>
    </row>
    <row r="2231" spans="1:7">
      <c r="A2231" s="903" t="s">
        <v>2479</v>
      </c>
      <c r="B2231" s="903" t="s">
        <v>916</v>
      </c>
      <c r="C2231" s="903" t="s">
        <v>368</v>
      </c>
      <c r="D2231" s="903" t="s">
        <v>1503</v>
      </c>
      <c r="E2231" s="1419" t="s">
        <v>296</v>
      </c>
      <c r="F2231" s="1420"/>
      <c r="G2231" s="902">
        <v>5615512000</v>
      </c>
    </row>
    <row r="2232" spans="1:7">
      <c r="A2232" s="903" t="s">
        <v>2479</v>
      </c>
      <c r="B2232" s="903" t="s">
        <v>916</v>
      </c>
      <c r="C2232" s="903" t="s">
        <v>368</v>
      </c>
      <c r="D2232" s="903" t="s">
        <v>1503</v>
      </c>
      <c r="E2232" s="903" t="s">
        <v>296</v>
      </c>
      <c r="F2232" s="903" t="s">
        <v>285</v>
      </c>
      <c r="G2232" s="902">
        <v>5615512000</v>
      </c>
    </row>
    <row r="2233" spans="1:7">
      <c r="A2233" s="903" t="s">
        <v>2479</v>
      </c>
      <c r="B2233" s="903" t="s">
        <v>916</v>
      </c>
      <c r="C2233" s="903" t="s">
        <v>368</v>
      </c>
      <c r="D2233" s="903" t="s">
        <v>1503</v>
      </c>
      <c r="E2233" s="1419" t="s">
        <v>377</v>
      </c>
      <c r="F2233" s="1420"/>
      <c r="G2233" s="902">
        <v>33892000</v>
      </c>
    </row>
    <row r="2234" spans="1:7">
      <c r="A2234" s="903" t="s">
        <v>2479</v>
      </c>
      <c r="B2234" s="903" t="s">
        <v>916</v>
      </c>
      <c r="C2234" s="903" t="s">
        <v>368</v>
      </c>
      <c r="D2234" s="903" t="s">
        <v>1503</v>
      </c>
      <c r="E2234" s="903" t="s">
        <v>377</v>
      </c>
      <c r="F2234" s="903" t="s">
        <v>379</v>
      </c>
      <c r="G2234" s="902">
        <v>33892000</v>
      </c>
    </row>
    <row r="2235" spans="1:7">
      <c r="A2235" s="903" t="s">
        <v>2479</v>
      </c>
      <c r="B2235" s="903" t="s">
        <v>916</v>
      </c>
      <c r="C2235" s="903" t="s">
        <v>368</v>
      </c>
      <c r="D2235" s="903" t="s">
        <v>1503</v>
      </c>
      <c r="E2235" s="1419" t="s">
        <v>93</v>
      </c>
      <c r="F2235" s="1420"/>
      <c r="G2235" s="902">
        <v>209445000</v>
      </c>
    </row>
    <row r="2236" spans="1:7">
      <c r="A2236" s="903" t="s">
        <v>2479</v>
      </c>
      <c r="B2236" s="903" t="s">
        <v>916</v>
      </c>
      <c r="C2236" s="903" t="s">
        <v>368</v>
      </c>
      <c r="D2236" s="903" t="s">
        <v>1503</v>
      </c>
      <c r="E2236" s="903" t="s">
        <v>93</v>
      </c>
      <c r="F2236" s="903" t="s">
        <v>391</v>
      </c>
      <c r="G2236" s="902">
        <v>209445000</v>
      </c>
    </row>
    <row r="2237" spans="1:7">
      <c r="A2237" s="903" t="s">
        <v>2479</v>
      </c>
      <c r="B2237" s="903" t="s">
        <v>916</v>
      </c>
      <c r="C2237" s="903" t="s">
        <v>368</v>
      </c>
      <c r="D2237" s="903" t="s">
        <v>1503</v>
      </c>
      <c r="E2237" s="1419" t="s">
        <v>94</v>
      </c>
      <c r="F2237" s="1420"/>
      <c r="G2237" s="902">
        <v>1123683849</v>
      </c>
    </row>
    <row r="2238" spans="1:7">
      <c r="A2238" s="903" t="s">
        <v>2479</v>
      </c>
      <c r="B2238" s="903" t="s">
        <v>916</v>
      </c>
      <c r="C2238" s="903" t="s">
        <v>368</v>
      </c>
      <c r="D2238" s="903" t="s">
        <v>1503</v>
      </c>
      <c r="E2238" s="903" t="s">
        <v>94</v>
      </c>
      <c r="F2238" s="903" t="s">
        <v>95</v>
      </c>
      <c r="G2238" s="902">
        <v>834741424</v>
      </c>
    </row>
    <row r="2239" spans="1:7">
      <c r="A2239" s="903" t="s">
        <v>2479</v>
      </c>
      <c r="B2239" s="903" t="s">
        <v>916</v>
      </c>
      <c r="C2239" s="903" t="s">
        <v>368</v>
      </c>
      <c r="D2239" s="903" t="s">
        <v>1503</v>
      </c>
      <c r="E2239" s="903" t="s">
        <v>94</v>
      </c>
      <c r="F2239" s="903" t="s">
        <v>96</v>
      </c>
      <c r="G2239" s="902">
        <v>142920303</v>
      </c>
    </row>
    <row r="2240" spans="1:7">
      <c r="A2240" s="903" t="s">
        <v>2479</v>
      </c>
      <c r="B2240" s="903" t="s">
        <v>916</v>
      </c>
      <c r="C2240" s="903" t="s">
        <v>368</v>
      </c>
      <c r="D2240" s="903" t="s">
        <v>1503</v>
      </c>
      <c r="E2240" s="903" t="s">
        <v>94</v>
      </c>
      <c r="F2240" s="903" t="s">
        <v>97</v>
      </c>
      <c r="G2240" s="902">
        <v>98888059</v>
      </c>
    </row>
    <row r="2241" spans="1:7">
      <c r="A2241" s="903" t="s">
        <v>2479</v>
      </c>
      <c r="B2241" s="903" t="s">
        <v>916</v>
      </c>
      <c r="C2241" s="903" t="s">
        <v>368</v>
      </c>
      <c r="D2241" s="903" t="s">
        <v>1503</v>
      </c>
      <c r="E2241" s="903" t="s">
        <v>94</v>
      </c>
      <c r="F2241" s="903" t="s">
        <v>0</v>
      </c>
      <c r="G2241" s="902">
        <v>47134063</v>
      </c>
    </row>
    <row r="2242" spans="1:7">
      <c r="A2242" s="903" t="s">
        <v>2479</v>
      </c>
      <c r="B2242" s="903" t="s">
        <v>916</v>
      </c>
      <c r="C2242" s="903" t="s">
        <v>368</v>
      </c>
      <c r="D2242" s="903" t="s">
        <v>1503</v>
      </c>
      <c r="E2242" s="1419" t="s">
        <v>100</v>
      </c>
      <c r="F2242" s="1420"/>
      <c r="G2242" s="902">
        <v>160011014</v>
      </c>
    </row>
    <row r="2243" spans="1:7">
      <c r="A2243" s="903" t="s">
        <v>2479</v>
      </c>
      <c r="B2243" s="903" t="s">
        <v>916</v>
      </c>
      <c r="C2243" s="903" t="s">
        <v>368</v>
      </c>
      <c r="D2243" s="903" t="s">
        <v>1503</v>
      </c>
      <c r="E2243" s="903" t="s">
        <v>100</v>
      </c>
      <c r="F2243" s="903" t="s">
        <v>138</v>
      </c>
      <c r="G2243" s="902">
        <v>87955505</v>
      </c>
    </row>
    <row r="2244" spans="1:7">
      <c r="A2244" s="903" t="s">
        <v>2479</v>
      </c>
      <c r="B2244" s="903" t="s">
        <v>916</v>
      </c>
      <c r="C2244" s="903" t="s">
        <v>368</v>
      </c>
      <c r="D2244" s="903" t="s">
        <v>1503</v>
      </c>
      <c r="E2244" s="903" t="s">
        <v>100</v>
      </c>
      <c r="F2244" s="903" t="s">
        <v>102</v>
      </c>
      <c r="G2244" s="902">
        <v>53533509</v>
      </c>
    </row>
    <row r="2245" spans="1:7">
      <c r="A2245" s="903" t="s">
        <v>2479</v>
      </c>
      <c r="B2245" s="903" t="s">
        <v>916</v>
      </c>
      <c r="C2245" s="903" t="s">
        <v>368</v>
      </c>
      <c r="D2245" s="903" t="s">
        <v>1503</v>
      </c>
      <c r="E2245" s="903" t="s">
        <v>100</v>
      </c>
      <c r="F2245" s="903" t="s">
        <v>139</v>
      </c>
      <c r="G2245" s="902">
        <v>472000</v>
      </c>
    </row>
    <row r="2246" spans="1:7">
      <c r="A2246" s="903" t="s">
        <v>2479</v>
      </c>
      <c r="B2246" s="903" t="s">
        <v>916</v>
      </c>
      <c r="C2246" s="903" t="s">
        <v>368</v>
      </c>
      <c r="D2246" s="903" t="s">
        <v>1503</v>
      </c>
      <c r="E2246" s="903" t="s">
        <v>100</v>
      </c>
      <c r="F2246" s="903" t="s">
        <v>131</v>
      </c>
      <c r="G2246" s="902">
        <v>17250000</v>
      </c>
    </row>
    <row r="2247" spans="1:7">
      <c r="A2247" s="903" t="s">
        <v>2479</v>
      </c>
      <c r="B2247" s="903" t="s">
        <v>916</v>
      </c>
      <c r="C2247" s="903" t="s">
        <v>368</v>
      </c>
      <c r="D2247" s="903" t="s">
        <v>1503</v>
      </c>
      <c r="E2247" s="903" t="s">
        <v>100</v>
      </c>
      <c r="F2247" s="903" t="s">
        <v>218</v>
      </c>
      <c r="G2247" s="902">
        <v>800000</v>
      </c>
    </row>
    <row r="2248" spans="1:7">
      <c r="A2248" s="903" t="s">
        <v>2479</v>
      </c>
      <c r="B2248" s="903" t="s">
        <v>916</v>
      </c>
      <c r="C2248" s="903" t="s">
        <v>368</v>
      </c>
      <c r="D2248" s="903" t="s">
        <v>1503</v>
      </c>
      <c r="E2248" s="1419" t="s">
        <v>103</v>
      </c>
      <c r="F2248" s="1420"/>
      <c r="G2248" s="902">
        <v>356113000</v>
      </c>
    </row>
    <row r="2249" spans="1:7">
      <c r="A2249" s="903" t="s">
        <v>2479</v>
      </c>
      <c r="B2249" s="903" t="s">
        <v>916</v>
      </c>
      <c r="C2249" s="903" t="s">
        <v>368</v>
      </c>
      <c r="D2249" s="903" t="s">
        <v>1503</v>
      </c>
      <c r="E2249" s="903" t="s">
        <v>103</v>
      </c>
      <c r="F2249" s="903" t="s">
        <v>104</v>
      </c>
      <c r="G2249" s="902">
        <v>81131000</v>
      </c>
    </row>
    <row r="2250" spans="1:7">
      <c r="A2250" s="903" t="s">
        <v>2479</v>
      </c>
      <c r="B2250" s="903" t="s">
        <v>916</v>
      </c>
      <c r="C2250" s="903" t="s">
        <v>368</v>
      </c>
      <c r="D2250" s="903" t="s">
        <v>1503</v>
      </c>
      <c r="E2250" s="903" t="s">
        <v>103</v>
      </c>
      <c r="F2250" s="903" t="s">
        <v>132</v>
      </c>
      <c r="G2250" s="902">
        <v>13900000</v>
      </c>
    </row>
    <row r="2251" spans="1:7">
      <c r="A2251" s="903" t="s">
        <v>2479</v>
      </c>
      <c r="B2251" s="903" t="s">
        <v>916</v>
      </c>
      <c r="C2251" s="903" t="s">
        <v>368</v>
      </c>
      <c r="D2251" s="903" t="s">
        <v>1503</v>
      </c>
      <c r="E2251" s="903" t="s">
        <v>103</v>
      </c>
      <c r="F2251" s="903" t="s">
        <v>2</v>
      </c>
      <c r="G2251" s="902">
        <v>15800000</v>
      </c>
    </row>
    <row r="2252" spans="1:7">
      <c r="A2252" s="903" t="s">
        <v>2479</v>
      </c>
      <c r="B2252" s="903" t="s">
        <v>916</v>
      </c>
      <c r="C2252" s="903" t="s">
        <v>368</v>
      </c>
      <c r="D2252" s="903" t="s">
        <v>1503</v>
      </c>
      <c r="E2252" s="903" t="s">
        <v>103</v>
      </c>
      <c r="F2252" s="903" t="s">
        <v>106</v>
      </c>
      <c r="G2252" s="902">
        <v>245282000</v>
      </c>
    </row>
    <row r="2253" spans="1:7">
      <c r="A2253" s="903" t="s">
        <v>2479</v>
      </c>
      <c r="B2253" s="903" t="s">
        <v>916</v>
      </c>
      <c r="C2253" s="903" t="s">
        <v>368</v>
      </c>
      <c r="D2253" s="903" t="s">
        <v>1503</v>
      </c>
      <c r="E2253" s="1419" t="s">
        <v>108</v>
      </c>
      <c r="F2253" s="1420"/>
      <c r="G2253" s="902">
        <v>27133580</v>
      </c>
    </row>
    <row r="2254" spans="1:7">
      <c r="A2254" s="903" t="s">
        <v>2479</v>
      </c>
      <c r="B2254" s="903" t="s">
        <v>916</v>
      </c>
      <c r="C2254" s="903" t="s">
        <v>368</v>
      </c>
      <c r="D2254" s="903" t="s">
        <v>1503</v>
      </c>
      <c r="E2254" s="903" t="s">
        <v>108</v>
      </c>
      <c r="F2254" s="903" t="s">
        <v>110</v>
      </c>
      <c r="G2254" s="902">
        <v>13031614</v>
      </c>
    </row>
    <row r="2255" spans="1:7">
      <c r="A2255" s="903" t="s">
        <v>2479</v>
      </c>
      <c r="B2255" s="903" t="s">
        <v>916</v>
      </c>
      <c r="C2255" s="903" t="s">
        <v>368</v>
      </c>
      <c r="D2255" s="903" t="s">
        <v>1503</v>
      </c>
      <c r="E2255" s="903" t="s">
        <v>108</v>
      </c>
      <c r="F2255" s="903" t="s">
        <v>862</v>
      </c>
      <c r="G2255" s="902">
        <v>7504066</v>
      </c>
    </row>
    <row r="2256" spans="1:7">
      <c r="A2256" s="903" t="s">
        <v>2479</v>
      </c>
      <c r="B2256" s="903" t="s">
        <v>916</v>
      </c>
      <c r="C2256" s="903" t="s">
        <v>368</v>
      </c>
      <c r="D2256" s="903" t="s">
        <v>1503</v>
      </c>
      <c r="E2256" s="903" t="s">
        <v>108</v>
      </c>
      <c r="F2256" s="903" t="s">
        <v>283</v>
      </c>
      <c r="G2256" s="902">
        <v>780000</v>
      </c>
    </row>
    <row r="2257" spans="1:7">
      <c r="A2257" s="903" t="s">
        <v>2479</v>
      </c>
      <c r="B2257" s="903" t="s">
        <v>916</v>
      </c>
      <c r="C2257" s="903" t="s">
        <v>368</v>
      </c>
      <c r="D2257" s="903" t="s">
        <v>1503</v>
      </c>
      <c r="E2257" s="903" t="s">
        <v>108</v>
      </c>
      <c r="F2257" s="903" t="s">
        <v>868</v>
      </c>
      <c r="G2257" s="902">
        <v>4917900</v>
      </c>
    </row>
    <row r="2258" spans="1:7">
      <c r="A2258" s="903" t="s">
        <v>2479</v>
      </c>
      <c r="B2258" s="903" t="s">
        <v>916</v>
      </c>
      <c r="C2258" s="903" t="s">
        <v>368</v>
      </c>
      <c r="D2258" s="903" t="s">
        <v>1503</v>
      </c>
      <c r="E2258" s="903" t="s">
        <v>108</v>
      </c>
      <c r="F2258" s="903" t="s">
        <v>141</v>
      </c>
      <c r="G2258" s="902">
        <v>900000</v>
      </c>
    </row>
    <row r="2259" spans="1:7">
      <c r="A2259" s="903" t="s">
        <v>2479</v>
      </c>
      <c r="B2259" s="903" t="s">
        <v>916</v>
      </c>
      <c r="C2259" s="903" t="s">
        <v>368</v>
      </c>
      <c r="D2259" s="903" t="s">
        <v>1503</v>
      </c>
      <c r="E2259" s="1419" t="s">
        <v>143</v>
      </c>
      <c r="F2259" s="1420"/>
      <c r="G2259" s="902">
        <v>1272000</v>
      </c>
    </row>
    <row r="2260" spans="1:7">
      <c r="A2260" s="903" t="s">
        <v>2479</v>
      </c>
      <c r="B2260" s="903" t="s">
        <v>916</v>
      </c>
      <c r="C2260" s="903" t="s">
        <v>368</v>
      </c>
      <c r="D2260" s="903" t="s">
        <v>1503</v>
      </c>
      <c r="E2260" s="903" t="s">
        <v>143</v>
      </c>
      <c r="F2260" s="903" t="s">
        <v>489</v>
      </c>
      <c r="G2260" s="902">
        <v>1272000</v>
      </c>
    </row>
    <row r="2261" spans="1:7">
      <c r="A2261" s="903" t="s">
        <v>2479</v>
      </c>
      <c r="B2261" s="903" t="s">
        <v>916</v>
      </c>
      <c r="C2261" s="903" t="s">
        <v>368</v>
      </c>
      <c r="D2261" s="903" t="s">
        <v>1503</v>
      </c>
      <c r="E2261" s="1419" t="s">
        <v>113</v>
      </c>
      <c r="F2261" s="1420"/>
      <c r="G2261" s="902">
        <v>36050000</v>
      </c>
    </row>
    <row r="2262" spans="1:7">
      <c r="A2262" s="903" t="s">
        <v>2479</v>
      </c>
      <c r="B2262" s="903" t="s">
        <v>916</v>
      </c>
      <c r="C2262" s="903" t="s">
        <v>368</v>
      </c>
      <c r="D2262" s="903" t="s">
        <v>1503</v>
      </c>
      <c r="E2262" s="903" t="s">
        <v>113</v>
      </c>
      <c r="F2262" s="903" t="s">
        <v>381</v>
      </c>
      <c r="G2262" s="902">
        <v>2700000</v>
      </c>
    </row>
    <row r="2263" spans="1:7">
      <c r="A2263" s="903" t="s">
        <v>2479</v>
      </c>
      <c r="B2263" s="903" t="s">
        <v>916</v>
      </c>
      <c r="C2263" s="903" t="s">
        <v>368</v>
      </c>
      <c r="D2263" s="903" t="s">
        <v>1503</v>
      </c>
      <c r="E2263" s="903" t="s">
        <v>113</v>
      </c>
      <c r="F2263" s="903" t="s">
        <v>490</v>
      </c>
      <c r="G2263" s="902">
        <v>13950000</v>
      </c>
    </row>
    <row r="2264" spans="1:7">
      <c r="A2264" s="903" t="s">
        <v>2479</v>
      </c>
      <c r="B2264" s="903" t="s">
        <v>916</v>
      </c>
      <c r="C2264" s="903" t="s">
        <v>368</v>
      </c>
      <c r="D2264" s="903" t="s">
        <v>1503</v>
      </c>
      <c r="E2264" s="903" t="s">
        <v>113</v>
      </c>
      <c r="F2264" s="903" t="s">
        <v>115</v>
      </c>
      <c r="G2264" s="902">
        <v>9800000</v>
      </c>
    </row>
    <row r="2265" spans="1:7">
      <c r="A2265" s="903" t="s">
        <v>2479</v>
      </c>
      <c r="B2265" s="903" t="s">
        <v>916</v>
      </c>
      <c r="C2265" s="903" t="s">
        <v>368</v>
      </c>
      <c r="D2265" s="903" t="s">
        <v>1503</v>
      </c>
      <c r="E2265" s="903" t="s">
        <v>113</v>
      </c>
      <c r="F2265" s="903" t="s">
        <v>117</v>
      </c>
      <c r="G2265" s="902">
        <v>9600000</v>
      </c>
    </row>
    <row r="2266" spans="1:7">
      <c r="A2266" s="903" t="s">
        <v>2479</v>
      </c>
      <c r="B2266" s="903" t="s">
        <v>916</v>
      </c>
      <c r="C2266" s="903" t="s">
        <v>368</v>
      </c>
      <c r="D2266" s="903" t="s">
        <v>1503</v>
      </c>
      <c r="E2266" s="1419" t="s">
        <v>492</v>
      </c>
      <c r="F2266" s="1420"/>
      <c r="G2266" s="902">
        <v>46800000</v>
      </c>
    </row>
    <row r="2267" spans="1:7">
      <c r="A2267" s="903" t="s">
        <v>2479</v>
      </c>
      <c r="B2267" s="903" t="s">
        <v>916</v>
      </c>
      <c r="C2267" s="903" t="s">
        <v>368</v>
      </c>
      <c r="D2267" s="903" t="s">
        <v>1503</v>
      </c>
      <c r="E2267" s="903" t="s">
        <v>492</v>
      </c>
      <c r="F2267" s="903" t="s">
        <v>219</v>
      </c>
      <c r="G2267" s="902">
        <v>42400000</v>
      </c>
    </row>
    <row r="2268" spans="1:7">
      <c r="A2268" s="903" t="s">
        <v>2479</v>
      </c>
      <c r="B2268" s="903" t="s">
        <v>916</v>
      </c>
      <c r="C2268" s="903" t="s">
        <v>368</v>
      </c>
      <c r="D2268" s="903" t="s">
        <v>1503</v>
      </c>
      <c r="E2268" s="903" t="s">
        <v>492</v>
      </c>
      <c r="F2268" s="903" t="s">
        <v>186</v>
      </c>
      <c r="G2268" s="902">
        <v>4400000</v>
      </c>
    </row>
    <row r="2269" spans="1:7">
      <c r="A2269" s="903" t="s">
        <v>2479</v>
      </c>
      <c r="B2269" s="903" t="s">
        <v>916</v>
      </c>
      <c r="C2269" s="903" t="s">
        <v>368</v>
      </c>
      <c r="D2269" s="903" t="s">
        <v>1503</v>
      </c>
      <c r="E2269" s="1419" t="s">
        <v>498</v>
      </c>
      <c r="F2269" s="1420"/>
      <c r="G2269" s="902">
        <v>1919912500</v>
      </c>
    </row>
    <row r="2270" spans="1:7">
      <c r="A2270" s="903" t="s">
        <v>2479</v>
      </c>
      <c r="B2270" s="903" t="s">
        <v>916</v>
      </c>
      <c r="C2270" s="903" t="s">
        <v>368</v>
      </c>
      <c r="D2270" s="903" t="s">
        <v>1503</v>
      </c>
      <c r="E2270" s="903" t="s">
        <v>498</v>
      </c>
      <c r="F2270" s="903" t="s">
        <v>3</v>
      </c>
      <c r="G2270" s="902">
        <v>1635048000</v>
      </c>
    </row>
    <row r="2271" spans="1:7">
      <c r="A2271" s="903" t="s">
        <v>2479</v>
      </c>
      <c r="B2271" s="903" t="s">
        <v>916</v>
      </c>
      <c r="C2271" s="903" t="s">
        <v>368</v>
      </c>
      <c r="D2271" s="903" t="s">
        <v>1503</v>
      </c>
      <c r="E2271" s="903" t="s">
        <v>498</v>
      </c>
      <c r="F2271" s="903" t="s">
        <v>370</v>
      </c>
      <c r="G2271" s="902">
        <v>128965000</v>
      </c>
    </row>
    <row r="2272" spans="1:7">
      <c r="A2272" s="903" t="s">
        <v>2479</v>
      </c>
      <c r="B2272" s="903" t="s">
        <v>916</v>
      </c>
      <c r="C2272" s="903" t="s">
        <v>368</v>
      </c>
      <c r="D2272" s="903" t="s">
        <v>1503</v>
      </c>
      <c r="E2272" s="903" t="s">
        <v>498</v>
      </c>
      <c r="F2272" s="903" t="s">
        <v>4</v>
      </c>
      <c r="G2272" s="902">
        <v>74139500</v>
      </c>
    </row>
    <row r="2273" spans="1:7">
      <c r="A2273" s="903" t="s">
        <v>2479</v>
      </c>
      <c r="B2273" s="903" t="s">
        <v>916</v>
      </c>
      <c r="C2273" s="903" t="s">
        <v>368</v>
      </c>
      <c r="D2273" s="903" t="s">
        <v>1503</v>
      </c>
      <c r="E2273" s="903" t="s">
        <v>498</v>
      </c>
      <c r="F2273" s="903" t="s">
        <v>501</v>
      </c>
      <c r="G2273" s="902">
        <v>81760000</v>
      </c>
    </row>
    <row r="2274" spans="1:7">
      <c r="A2274" s="903" t="s">
        <v>2479</v>
      </c>
      <c r="B2274" s="903" t="s">
        <v>916</v>
      </c>
      <c r="C2274" s="903" t="s">
        <v>368</v>
      </c>
      <c r="D2274" s="903" t="s">
        <v>1503</v>
      </c>
      <c r="E2274" s="1419" t="s">
        <v>1429</v>
      </c>
      <c r="F2274" s="1420"/>
      <c r="G2274" s="902">
        <v>187500000</v>
      </c>
    </row>
    <row r="2275" spans="1:7">
      <c r="A2275" s="903" t="s">
        <v>2479</v>
      </c>
      <c r="B2275" s="903" t="s">
        <v>916</v>
      </c>
      <c r="C2275" s="903" t="s">
        <v>368</v>
      </c>
      <c r="D2275" s="903" t="s">
        <v>1503</v>
      </c>
      <c r="E2275" s="903" t="s">
        <v>1429</v>
      </c>
      <c r="F2275" s="903" t="s">
        <v>1431</v>
      </c>
      <c r="G2275" s="902">
        <v>139000000</v>
      </c>
    </row>
    <row r="2276" spans="1:7">
      <c r="A2276" s="903" t="s">
        <v>2479</v>
      </c>
      <c r="B2276" s="903" t="s">
        <v>916</v>
      </c>
      <c r="C2276" s="903" t="s">
        <v>368</v>
      </c>
      <c r="D2276" s="903" t="s">
        <v>1503</v>
      </c>
      <c r="E2276" s="903" t="s">
        <v>1429</v>
      </c>
      <c r="F2276" s="903" t="s">
        <v>1457</v>
      </c>
      <c r="G2276" s="902">
        <v>48500000</v>
      </c>
    </row>
    <row r="2277" spans="1:7">
      <c r="A2277" s="903" t="s">
        <v>2479</v>
      </c>
      <c r="B2277" s="903" t="s">
        <v>916</v>
      </c>
      <c r="C2277" s="903" t="s">
        <v>368</v>
      </c>
      <c r="D2277" s="903" t="s">
        <v>1503</v>
      </c>
      <c r="E2277" s="1419" t="s">
        <v>118</v>
      </c>
      <c r="F2277" s="1420"/>
      <c r="G2277" s="902">
        <v>1377039150</v>
      </c>
    </row>
    <row r="2278" spans="1:7">
      <c r="A2278" s="903" t="s">
        <v>2479</v>
      </c>
      <c r="B2278" s="903" t="s">
        <v>916</v>
      </c>
      <c r="C2278" s="903" t="s">
        <v>368</v>
      </c>
      <c r="D2278" s="903" t="s">
        <v>1503</v>
      </c>
      <c r="E2278" s="903" t="s">
        <v>118</v>
      </c>
      <c r="F2278" s="903" t="s">
        <v>523</v>
      </c>
      <c r="G2278" s="902">
        <v>1036932400</v>
      </c>
    </row>
    <row r="2279" spans="1:7">
      <c r="A2279" s="903" t="s">
        <v>2479</v>
      </c>
      <c r="B2279" s="903" t="s">
        <v>916</v>
      </c>
      <c r="C2279" s="903" t="s">
        <v>368</v>
      </c>
      <c r="D2279" s="903" t="s">
        <v>1503</v>
      </c>
      <c r="E2279" s="903" t="s">
        <v>118</v>
      </c>
      <c r="F2279" s="903" t="s">
        <v>11</v>
      </c>
      <c r="G2279" s="902">
        <v>29823000</v>
      </c>
    </row>
    <row r="2280" spans="1:7">
      <c r="A2280" s="903" t="s">
        <v>2479</v>
      </c>
      <c r="B2280" s="903" t="s">
        <v>916</v>
      </c>
      <c r="C2280" s="903" t="s">
        <v>368</v>
      </c>
      <c r="D2280" s="903" t="s">
        <v>1503</v>
      </c>
      <c r="E2280" s="903" t="s">
        <v>118</v>
      </c>
      <c r="F2280" s="903" t="s">
        <v>120</v>
      </c>
      <c r="G2280" s="902">
        <v>310283750</v>
      </c>
    </row>
    <row r="2281" spans="1:7">
      <c r="A2281" s="903" t="s">
        <v>2479</v>
      </c>
      <c r="B2281" s="903" t="s">
        <v>916</v>
      </c>
      <c r="C2281" s="903" t="s">
        <v>368</v>
      </c>
      <c r="D2281" s="903" t="s">
        <v>1503</v>
      </c>
      <c r="E2281" s="1419" t="s">
        <v>122</v>
      </c>
      <c r="F2281" s="1420"/>
      <c r="G2281" s="902">
        <v>463694500</v>
      </c>
    </row>
    <row r="2282" spans="1:7">
      <c r="A2282" s="903" t="s">
        <v>2479</v>
      </c>
      <c r="B2282" s="903" t="s">
        <v>916</v>
      </c>
      <c r="C2282" s="903" t="s">
        <v>368</v>
      </c>
      <c r="D2282" s="903" t="s">
        <v>1503</v>
      </c>
      <c r="E2282" s="903" t="s">
        <v>122</v>
      </c>
      <c r="F2282" s="903" t="s">
        <v>6</v>
      </c>
      <c r="G2282" s="902">
        <v>1000000</v>
      </c>
    </row>
    <row r="2283" spans="1:7">
      <c r="A2283" s="903" t="s">
        <v>2479</v>
      </c>
      <c r="B2283" s="903" t="s">
        <v>916</v>
      </c>
      <c r="C2283" s="903" t="s">
        <v>368</v>
      </c>
      <c r="D2283" s="903" t="s">
        <v>1503</v>
      </c>
      <c r="E2283" s="903" t="s">
        <v>122</v>
      </c>
      <c r="F2283" s="903" t="s">
        <v>124</v>
      </c>
      <c r="G2283" s="902">
        <v>151850000</v>
      </c>
    </row>
    <row r="2284" spans="1:7">
      <c r="A2284" s="903" t="s">
        <v>2479</v>
      </c>
      <c r="B2284" s="903" t="s">
        <v>916</v>
      </c>
      <c r="C2284" s="903" t="s">
        <v>368</v>
      </c>
      <c r="D2284" s="903" t="s">
        <v>1503</v>
      </c>
      <c r="E2284" s="903" t="s">
        <v>122</v>
      </c>
      <c r="F2284" s="903" t="s">
        <v>126</v>
      </c>
      <c r="G2284" s="902">
        <v>310844500</v>
      </c>
    </row>
    <row r="2285" spans="1:7">
      <c r="A2285" s="903" t="s">
        <v>2479</v>
      </c>
      <c r="B2285" s="903" t="s">
        <v>916</v>
      </c>
      <c r="C2285" s="903" t="s">
        <v>368</v>
      </c>
      <c r="D2285" s="903" t="s">
        <v>1503</v>
      </c>
      <c r="E2285" s="1419" t="s">
        <v>371</v>
      </c>
      <c r="F2285" s="1420"/>
      <c r="G2285" s="902">
        <v>32184000</v>
      </c>
    </row>
    <row r="2286" spans="1:7">
      <c r="A2286" s="903" t="s">
        <v>2479</v>
      </c>
      <c r="B2286" s="903" t="s">
        <v>916</v>
      </c>
      <c r="C2286" s="903" t="s">
        <v>368</v>
      </c>
      <c r="D2286" s="903" t="s">
        <v>1503</v>
      </c>
      <c r="E2286" s="903" t="s">
        <v>371</v>
      </c>
      <c r="F2286" s="903" t="s">
        <v>372</v>
      </c>
      <c r="G2286" s="902">
        <v>32184000</v>
      </c>
    </row>
    <row r="2287" spans="1:7">
      <c r="A2287" s="903" t="s">
        <v>2479</v>
      </c>
      <c r="B2287" s="903" t="s">
        <v>916</v>
      </c>
      <c r="C2287" s="903" t="s">
        <v>368</v>
      </c>
      <c r="D2287" s="903" t="s">
        <v>1503</v>
      </c>
      <c r="E2287" s="1419" t="s">
        <v>160</v>
      </c>
      <c r="F2287" s="1420"/>
      <c r="G2287" s="902">
        <v>910484900</v>
      </c>
    </row>
    <row r="2288" spans="1:7">
      <c r="A2288" s="903" t="s">
        <v>2479</v>
      </c>
      <c r="B2288" s="903" t="s">
        <v>916</v>
      </c>
      <c r="C2288" s="903" t="s">
        <v>368</v>
      </c>
      <c r="D2288" s="903" t="s">
        <v>1503</v>
      </c>
      <c r="E2288" s="903" t="s">
        <v>160</v>
      </c>
      <c r="F2288" s="903" t="s">
        <v>162</v>
      </c>
      <c r="G2288" s="902">
        <v>910484900</v>
      </c>
    </row>
    <row r="2289" spans="1:7">
      <c r="A2289" s="903" t="s">
        <v>2479</v>
      </c>
      <c r="B2289" s="903" t="s">
        <v>916</v>
      </c>
      <c r="C2289" s="903" t="s">
        <v>368</v>
      </c>
      <c r="D2289" s="903" t="s">
        <v>1503</v>
      </c>
      <c r="E2289" s="1419" t="s">
        <v>16</v>
      </c>
      <c r="F2289" s="1420"/>
      <c r="G2289" s="902">
        <v>349375000</v>
      </c>
    </row>
    <row r="2290" spans="1:7">
      <c r="A2290" s="903" t="s">
        <v>2479</v>
      </c>
      <c r="B2290" s="903" t="s">
        <v>916</v>
      </c>
      <c r="C2290" s="903" t="s">
        <v>368</v>
      </c>
      <c r="D2290" s="903" t="s">
        <v>1503</v>
      </c>
      <c r="E2290" s="903" t="s">
        <v>16</v>
      </c>
      <c r="F2290" s="903" t="s">
        <v>17</v>
      </c>
      <c r="G2290" s="902">
        <v>62065000</v>
      </c>
    </row>
    <row r="2291" spans="1:7">
      <c r="A2291" s="903" t="s">
        <v>2479</v>
      </c>
      <c r="B2291" s="903" t="s">
        <v>916</v>
      </c>
      <c r="C2291" s="903" t="s">
        <v>368</v>
      </c>
      <c r="D2291" s="903" t="s">
        <v>1503</v>
      </c>
      <c r="E2291" s="903" t="s">
        <v>16</v>
      </c>
      <c r="F2291" s="903" t="s">
        <v>19</v>
      </c>
      <c r="G2291" s="902">
        <v>287310000</v>
      </c>
    </row>
    <row r="2292" spans="1:7">
      <c r="A2292" s="903" t="s">
        <v>2479</v>
      </c>
      <c r="B2292" s="903" t="s">
        <v>916</v>
      </c>
      <c r="C2292" s="903" t="s">
        <v>368</v>
      </c>
      <c r="D2292" s="1419" t="s">
        <v>1505</v>
      </c>
      <c r="E2292" s="1420"/>
      <c r="F2292" s="1420"/>
      <c r="G2292" s="902">
        <v>26602483615</v>
      </c>
    </row>
    <row r="2293" spans="1:7">
      <c r="A2293" s="903" t="s">
        <v>2479</v>
      </c>
      <c r="B2293" s="903" t="s">
        <v>916</v>
      </c>
      <c r="C2293" s="903" t="s">
        <v>368</v>
      </c>
      <c r="D2293" s="903" t="s">
        <v>1505</v>
      </c>
      <c r="E2293" s="1419" t="s">
        <v>87</v>
      </c>
      <c r="F2293" s="1420"/>
      <c r="G2293" s="902">
        <v>9584624232</v>
      </c>
    </row>
    <row r="2294" spans="1:7">
      <c r="A2294" s="903" t="s">
        <v>2479</v>
      </c>
      <c r="B2294" s="903" t="s">
        <v>916</v>
      </c>
      <c r="C2294" s="903" t="s">
        <v>368</v>
      </c>
      <c r="D2294" s="903" t="s">
        <v>1505</v>
      </c>
      <c r="E2294" s="903" t="s">
        <v>87</v>
      </c>
      <c r="F2294" s="903" t="s">
        <v>88</v>
      </c>
      <c r="G2294" s="902">
        <v>9584624232</v>
      </c>
    </row>
    <row r="2295" spans="1:7">
      <c r="A2295" s="903" t="s">
        <v>2479</v>
      </c>
      <c r="B2295" s="903" t="s">
        <v>916</v>
      </c>
      <c r="C2295" s="903" t="s">
        <v>368</v>
      </c>
      <c r="D2295" s="903" t="s">
        <v>1505</v>
      </c>
      <c r="E2295" s="1419" t="s">
        <v>90</v>
      </c>
      <c r="F2295" s="1420"/>
      <c r="G2295" s="902">
        <v>5633350772</v>
      </c>
    </row>
    <row r="2296" spans="1:7">
      <c r="A2296" s="903" t="s">
        <v>2479</v>
      </c>
      <c r="B2296" s="903" t="s">
        <v>916</v>
      </c>
      <c r="C2296" s="903" t="s">
        <v>368</v>
      </c>
      <c r="D2296" s="903" t="s">
        <v>1505</v>
      </c>
      <c r="E2296" s="903" t="s">
        <v>90</v>
      </c>
      <c r="F2296" s="903" t="s">
        <v>135</v>
      </c>
      <c r="G2296" s="902">
        <v>459927240</v>
      </c>
    </row>
    <row r="2297" spans="1:7">
      <c r="A2297" s="903" t="s">
        <v>2479</v>
      </c>
      <c r="B2297" s="903" t="s">
        <v>916</v>
      </c>
      <c r="C2297" s="903" t="s">
        <v>368</v>
      </c>
      <c r="D2297" s="903" t="s">
        <v>1505</v>
      </c>
      <c r="E2297" s="903" t="s">
        <v>90</v>
      </c>
      <c r="F2297" s="903" t="s">
        <v>385</v>
      </c>
      <c r="G2297" s="902">
        <v>82780000</v>
      </c>
    </row>
    <row r="2298" spans="1:7">
      <c r="A2298" s="903" t="s">
        <v>2479</v>
      </c>
      <c r="B2298" s="903" t="s">
        <v>916</v>
      </c>
      <c r="C2298" s="903" t="s">
        <v>368</v>
      </c>
      <c r="D2298" s="903" t="s">
        <v>1505</v>
      </c>
      <c r="E2298" s="903" t="s">
        <v>90</v>
      </c>
      <c r="F2298" s="903" t="s">
        <v>763</v>
      </c>
      <c r="G2298" s="902">
        <v>507135000</v>
      </c>
    </row>
    <row r="2299" spans="1:7">
      <c r="A2299" s="903" t="s">
        <v>2479</v>
      </c>
      <c r="B2299" s="903" t="s">
        <v>916</v>
      </c>
      <c r="C2299" s="903" t="s">
        <v>368</v>
      </c>
      <c r="D2299" s="903" t="s">
        <v>1505</v>
      </c>
      <c r="E2299" s="903" t="s">
        <v>90</v>
      </c>
      <c r="F2299" s="903" t="s">
        <v>8</v>
      </c>
      <c r="G2299" s="902">
        <v>30205500</v>
      </c>
    </row>
    <row r="2300" spans="1:7">
      <c r="A2300" s="903" t="s">
        <v>2479</v>
      </c>
      <c r="B2300" s="903" t="s">
        <v>916</v>
      </c>
      <c r="C2300" s="903" t="s">
        <v>368</v>
      </c>
      <c r="D2300" s="903" t="s">
        <v>1505</v>
      </c>
      <c r="E2300" s="903" t="s">
        <v>90</v>
      </c>
      <c r="F2300" s="903" t="s">
        <v>386</v>
      </c>
      <c r="G2300" s="902">
        <v>2885746437</v>
      </c>
    </row>
    <row r="2301" spans="1:7">
      <c r="A2301" s="903" t="s">
        <v>2479</v>
      </c>
      <c r="B2301" s="903" t="s">
        <v>916</v>
      </c>
      <c r="C2301" s="903" t="s">
        <v>368</v>
      </c>
      <c r="D2301" s="903" t="s">
        <v>1505</v>
      </c>
      <c r="E2301" s="903" t="s">
        <v>90</v>
      </c>
      <c r="F2301" s="903" t="s">
        <v>92</v>
      </c>
      <c r="G2301" s="902">
        <v>3576000</v>
      </c>
    </row>
    <row r="2302" spans="1:7">
      <c r="A2302" s="903" t="s">
        <v>2479</v>
      </c>
      <c r="B2302" s="903" t="s">
        <v>916</v>
      </c>
      <c r="C2302" s="903" t="s">
        <v>368</v>
      </c>
      <c r="D2302" s="903" t="s">
        <v>1505</v>
      </c>
      <c r="E2302" s="903" t="s">
        <v>90</v>
      </c>
      <c r="F2302" s="903" t="s">
        <v>390</v>
      </c>
      <c r="G2302" s="902">
        <v>1561222340</v>
      </c>
    </row>
    <row r="2303" spans="1:7">
      <c r="A2303" s="903" t="s">
        <v>2479</v>
      </c>
      <c r="B2303" s="903" t="s">
        <v>916</v>
      </c>
      <c r="C2303" s="903" t="s">
        <v>368</v>
      </c>
      <c r="D2303" s="903" t="s">
        <v>1505</v>
      </c>
      <c r="E2303" s="903" t="s">
        <v>90</v>
      </c>
      <c r="F2303" s="903" t="s">
        <v>137</v>
      </c>
      <c r="G2303" s="902">
        <v>102758255</v>
      </c>
    </row>
    <row r="2304" spans="1:7">
      <c r="A2304" s="903" t="s">
        <v>2479</v>
      </c>
      <c r="B2304" s="903" t="s">
        <v>916</v>
      </c>
      <c r="C2304" s="903" t="s">
        <v>368</v>
      </c>
      <c r="D2304" s="903" t="s">
        <v>1505</v>
      </c>
      <c r="E2304" s="1419" t="s">
        <v>296</v>
      </c>
      <c r="F2304" s="1420"/>
      <c r="G2304" s="902">
        <v>1066354700</v>
      </c>
    </row>
    <row r="2305" spans="1:7">
      <c r="A2305" s="903" t="s">
        <v>2479</v>
      </c>
      <c r="B2305" s="903" t="s">
        <v>916</v>
      </c>
      <c r="C2305" s="903" t="s">
        <v>368</v>
      </c>
      <c r="D2305" s="903" t="s">
        <v>1505</v>
      </c>
      <c r="E2305" s="903" t="s">
        <v>296</v>
      </c>
      <c r="F2305" s="903" t="s">
        <v>1498</v>
      </c>
      <c r="G2305" s="902">
        <v>902297000</v>
      </c>
    </row>
    <row r="2306" spans="1:7">
      <c r="A2306" s="903" t="s">
        <v>2479</v>
      </c>
      <c r="B2306" s="903" t="s">
        <v>916</v>
      </c>
      <c r="C2306" s="903" t="s">
        <v>368</v>
      </c>
      <c r="D2306" s="903" t="s">
        <v>1505</v>
      </c>
      <c r="E2306" s="903" t="s">
        <v>296</v>
      </c>
      <c r="F2306" s="903" t="s">
        <v>756</v>
      </c>
      <c r="G2306" s="902">
        <v>164057700</v>
      </c>
    </row>
    <row r="2307" spans="1:7">
      <c r="A2307" s="903" t="s">
        <v>2479</v>
      </c>
      <c r="B2307" s="903" t="s">
        <v>916</v>
      </c>
      <c r="C2307" s="903" t="s">
        <v>368</v>
      </c>
      <c r="D2307" s="903" t="s">
        <v>1505</v>
      </c>
      <c r="E2307" s="1419" t="s">
        <v>93</v>
      </c>
      <c r="F2307" s="1420"/>
      <c r="G2307" s="902">
        <v>84807700</v>
      </c>
    </row>
    <row r="2308" spans="1:7">
      <c r="A2308" s="903" t="s">
        <v>2479</v>
      </c>
      <c r="B2308" s="903" t="s">
        <v>916</v>
      </c>
      <c r="C2308" s="903" t="s">
        <v>368</v>
      </c>
      <c r="D2308" s="903" t="s">
        <v>1505</v>
      </c>
      <c r="E2308" s="903" t="s">
        <v>93</v>
      </c>
      <c r="F2308" s="903" t="s">
        <v>300</v>
      </c>
      <c r="G2308" s="902">
        <v>84807700</v>
      </c>
    </row>
    <row r="2309" spans="1:7">
      <c r="A2309" s="903" t="s">
        <v>2479</v>
      </c>
      <c r="B2309" s="903" t="s">
        <v>916</v>
      </c>
      <c r="C2309" s="903" t="s">
        <v>368</v>
      </c>
      <c r="D2309" s="903" t="s">
        <v>1505</v>
      </c>
      <c r="E2309" s="1419" t="s">
        <v>94</v>
      </c>
      <c r="F2309" s="1420"/>
      <c r="G2309" s="902">
        <v>2724542887</v>
      </c>
    </row>
    <row r="2310" spans="1:7">
      <c r="A2310" s="903" t="s">
        <v>2479</v>
      </c>
      <c r="B2310" s="903" t="s">
        <v>916</v>
      </c>
      <c r="C2310" s="903" t="s">
        <v>368</v>
      </c>
      <c r="D2310" s="903" t="s">
        <v>1505</v>
      </c>
      <c r="E2310" s="903" t="s">
        <v>94</v>
      </c>
      <c r="F2310" s="903" t="s">
        <v>95</v>
      </c>
      <c r="G2310" s="902">
        <v>2011805188</v>
      </c>
    </row>
    <row r="2311" spans="1:7">
      <c r="A2311" s="903" t="s">
        <v>2479</v>
      </c>
      <c r="B2311" s="903" t="s">
        <v>916</v>
      </c>
      <c r="C2311" s="903" t="s">
        <v>368</v>
      </c>
      <c r="D2311" s="903" t="s">
        <v>1505</v>
      </c>
      <c r="E2311" s="903" t="s">
        <v>94</v>
      </c>
      <c r="F2311" s="903" t="s">
        <v>96</v>
      </c>
      <c r="G2311" s="902">
        <v>356748208</v>
      </c>
    </row>
    <row r="2312" spans="1:7">
      <c r="A2312" s="903" t="s">
        <v>2479</v>
      </c>
      <c r="B2312" s="903" t="s">
        <v>916</v>
      </c>
      <c r="C2312" s="903" t="s">
        <v>368</v>
      </c>
      <c r="D2312" s="903" t="s">
        <v>1505</v>
      </c>
      <c r="E2312" s="903" t="s">
        <v>94</v>
      </c>
      <c r="F2312" s="903" t="s">
        <v>97</v>
      </c>
      <c r="G2312" s="902">
        <v>237613022</v>
      </c>
    </row>
    <row r="2313" spans="1:7">
      <c r="A2313" s="903" t="s">
        <v>2479</v>
      </c>
      <c r="B2313" s="903" t="s">
        <v>916</v>
      </c>
      <c r="C2313" s="903" t="s">
        <v>368</v>
      </c>
      <c r="D2313" s="903" t="s">
        <v>1505</v>
      </c>
      <c r="E2313" s="903" t="s">
        <v>94</v>
      </c>
      <c r="F2313" s="903" t="s">
        <v>0</v>
      </c>
      <c r="G2313" s="902">
        <v>118376469</v>
      </c>
    </row>
    <row r="2314" spans="1:7">
      <c r="A2314" s="903" t="s">
        <v>2479</v>
      </c>
      <c r="B2314" s="903" t="s">
        <v>916</v>
      </c>
      <c r="C2314" s="903" t="s">
        <v>368</v>
      </c>
      <c r="D2314" s="903" t="s">
        <v>1505</v>
      </c>
      <c r="E2314" s="1419" t="s">
        <v>100</v>
      </c>
      <c r="F2314" s="1420"/>
      <c r="G2314" s="902">
        <v>1280015389</v>
      </c>
    </row>
    <row r="2315" spans="1:7">
      <c r="A2315" s="903" t="s">
        <v>2479</v>
      </c>
      <c r="B2315" s="903" t="s">
        <v>916</v>
      </c>
      <c r="C2315" s="903" t="s">
        <v>368</v>
      </c>
      <c r="D2315" s="903" t="s">
        <v>1505</v>
      </c>
      <c r="E2315" s="903" t="s">
        <v>100</v>
      </c>
      <c r="F2315" s="903" t="s">
        <v>138</v>
      </c>
      <c r="G2315" s="902">
        <v>573870605</v>
      </c>
    </row>
    <row r="2316" spans="1:7">
      <c r="A2316" s="903" t="s">
        <v>2479</v>
      </c>
      <c r="B2316" s="903" t="s">
        <v>916</v>
      </c>
      <c r="C2316" s="903" t="s">
        <v>368</v>
      </c>
      <c r="D2316" s="903" t="s">
        <v>1505</v>
      </c>
      <c r="E2316" s="903" t="s">
        <v>100</v>
      </c>
      <c r="F2316" s="903" t="s">
        <v>102</v>
      </c>
      <c r="G2316" s="902">
        <v>537735549</v>
      </c>
    </row>
    <row r="2317" spans="1:7">
      <c r="A2317" s="903" t="s">
        <v>2479</v>
      </c>
      <c r="B2317" s="903" t="s">
        <v>916</v>
      </c>
      <c r="C2317" s="903" t="s">
        <v>368</v>
      </c>
      <c r="D2317" s="903" t="s">
        <v>1505</v>
      </c>
      <c r="E2317" s="903" t="s">
        <v>100</v>
      </c>
      <c r="F2317" s="903" t="s">
        <v>139</v>
      </c>
      <c r="G2317" s="902">
        <v>90688235</v>
      </c>
    </row>
    <row r="2318" spans="1:7">
      <c r="A2318" s="903" t="s">
        <v>2479</v>
      </c>
      <c r="B2318" s="903" t="s">
        <v>916</v>
      </c>
      <c r="C2318" s="903" t="s">
        <v>368</v>
      </c>
      <c r="D2318" s="903" t="s">
        <v>1505</v>
      </c>
      <c r="E2318" s="903" t="s">
        <v>100</v>
      </c>
      <c r="F2318" s="903" t="s">
        <v>131</v>
      </c>
      <c r="G2318" s="902">
        <v>69956000</v>
      </c>
    </row>
    <row r="2319" spans="1:7">
      <c r="A2319" s="903" t="s">
        <v>2479</v>
      </c>
      <c r="B2319" s="903" t="s">
        <v>916</v>
      </c>
      <c r="C2319" s="903" t="s">
        <v>368</v>
      </c>
      <c r="D2319" s="903" t="s">
        <v>1505</v>
      </c>
      <c r="E2319" s="903" t="s">
        <v>100</v>
      </c>
      <c r="F2319" s="903" t="s">
        <v>140</v>
      </c>
      <c r="G2319" s="902">
        <v>7765000</v>
      </c>
    </row>
    <row r="2320" spans="1:7">
      <c r="A2320" s="903" t="s">
        <v>2479</v>
      </c>
      <c r="B2320" s="903" t="s">
        <v>916</v>
      </c>
      <c r="C2320" s="903" t="s">
        <v>368</v>
      </c>
      <c r="D2320" s="903" t="s">
        <v>1505</v>
      </c>
      <c r="E2320" s="1419" t="s">
        <v>103</v>
      </c>
      <c r="F2320" s="1420"/>
      <c r="G2320" s="902">
        <v>379007500</v>
      </c>
    </row>
    <row r="2321" spans="1:7">
      <c r="A2321" s="903" t="s">
        <v>2479</v>
      </c>
      <c r="B2321" s="903" t="s">
        <v>916</v>
      </c>
      <c r="C2321" s="903" t="s">
        <v>368</v>
      </c>
      <c r="D2321" s="903" t="s">
        <v>1505</v>
      </c>
      <c r="E2321" s="903" t="s">
        <v>103</v>
      </c>
      <c r="F2321" s="903" t="s">
        <v>104</v>
      </c>
      <c r="G2321" s="902">
        <v>138236100</v>
      </c>
    </row>
    <row r="2322" spans="1:7">
      <c r="A2322" s="903" t="s">
        <v>2479</v>
      </c>
      <c r="B2322" s="903" t="s">
        <v>916</v>
      </c>
      <c r="C2322" s="903" t="s">
        <v>368</v>
      </c>
      <c r="D2322" s="903" t="s">
        <v>1505</v>
      </c>
      <c r="E2322" s="903" t="s">
        <v>103</v>
      </c>
      <c r="F2322" s="903" t="s">
        <v>132</v>
      </c>
      <c r="G2322" s="902">
        <v>24196000</v>
      </c>
    </row>
    <row r="2323" spans="1:7">
      <c r="A2323" s="903" t="s">
        <v>2479</v>
      </c>
      <c r="B2323" s="903" t="s">
        <v>916</v>
      </c>
      <c r="C2323" s="903" t="s">
        <v>368</v>
      </c>
      <c r="D2323" s="903" t="s">
        <v>1505</v>
      </c>
      <c r="E2323" s="903" t="s">
        <v>103</v>
      </c>
      <c r="F2323" s="903" t="s">
        <v>2</v>
      </c>
      <c r="G2323" s="902">
        <v>136220000</v>
      </c>
    </row>
    <row r="2324" spans="1:7">
      <c r="A2324" s="903" t="s">
        <v>2479</v>
      </c>
      <c r="B2324" s="903" t="s">
        <v>916</v>
      </c>
      <c r="C2324" s="903" t="s">
        <v>368</v>
      </c>
      <c r="D2324" s="903" t="s">
        <v>1505</v>
      </c>
      <c r="E2324" s="903" t="s">
        <v>103</v>
      </c>
      <c r="F2324" s="903" t="s">
        <v>106</v>
      </c>
      <c r="G2324" s="902">
        <v>80355400</v>
      </c>
    </row>
    <row r="2325" spans="1:7">
      <c r="A2325" s="903" t="s">
        <v>2479</v>
      </c>
      <c r="B2325" s="903" t="s">
        <v>916</v>
      </c>
      <c r="C2325" s="903" t="s">
        <v>368</v>
      </c>
      <c r="D2325" s="903" t="s">
        <v>1505</v>
      </c>
      <c r="E2325" s="1419" t="s">
        <v>108</v>
      </c>
      <c r="F2325" s="1420"/>
      <c r="G2325" s="902">
        <v>280255590</v>
      </c>
    </row>
    <row r="2326" spans="1:7">
      <c r="A2326" s="903" t="s">
        <v>2479</v>
      </c>
      <c r="B2326" s="903" t="s">
        <v>916</v>
      </c>
      <c r="C2326" s="903" t="s">
        <v>368</v>
      </c>
      <c r="D2326" s="903" t="s">
        <v>1505</v>
      </c>
      <c r="E2326" s="903" t="s">
        <v>108</v>
      </c>
      <c r="F2326" s="903" t="s">
        <v>110</v>
      </c>
      <c r="G2326" s="902">
        <v>17254616</v>
      </c>
    </row>
    <row r="2327" spans="1:7">
      <c r="A2327" s="903" t="s">
        <v>2479</v>
      </c>
      <c r="B2327" s="903" t="s">
        <v>916</v>
      </c>
      <c r="C2327" s="903" t="s">
        <v>368</v>
      </c>
      <c r="D2327" s="903" t="s">
        <v>1505</v>
      </c>
      <c r="E2327" s="903" t="s">
        <v>108</v>
      </c>
      <c r="F2327" s="903" t="s">
        <v>111</v>
      </c>
      <c r="G2327" s="902">
        <v>16838734</v>
      </c>
    </row>
    <row r="2328" spans="1:7">
      <c r="A2328" s="903" t="s">
        <v>2479</v>
      </c>
      <c r="B2328" s="903" t="s">
        <v>916</v>
      </c>
      <c r="C2328" s="903" t="s">
        <v>368</v>
      </c>
      <c r="D2328" s="903" t="s">
        <v>1505</v>
      </c>
      <c r="E2328" s="903" t="s">
        <v>108</v>
      </c>
      <c r="F2328" s="903" t="s">
        <v>862</v>
      </c>
      <c r="G2328" s="902">
        <v>152454000</v>
      </c>
    </row>
    <row r="2329" spans="1:7">
      <c r="A2329" s="903" t="s">
        <v>2479</v>
      </c>
      <c r="B2329" s="903" t="s">
        <v>916</v>
      </c>
      <c r="C2329" s="903" t="s">
        <v>368</v>
      </c>
      <c r="D2329" s="903" t="s">
        <v>1505</v>
      </c>
      <c r="E2329" s="903" t="s">
        <v>108</v>
      </c>
      <c r="F2329" s="903" t="s">
        <v>283</v>
      </c>
      <c r="G2329" s="902">
        <v>27389340</v>
      </c>
    </row>
    <row r="2330" spans="1:7">
      <c r="A2330" s="903" t="s">
        <v>2479</v>
      </c>
      <c r="B2330" s="903" t="s">
        <v>916</v>
      </c>
      <c r="C2330" s="903" t="s">
        <v>368</v>
      </c>
      <c r="D2330" s="903" t="s">
        <v>1505</v>
      </c>
      <c r="E2330" s="903" t="s">
        <v>108</v>
      </c>
      <c r="F2330" s="903" t="s">
        <v>868</v>
      </c>
      <c r="G2330" s="902">
        <v>21798900</v>
      </c>
    </row>
    <row r="2331" spans="1:7">
      <c r="A2331" s="903" t="s">
        <v>2479</v>
      </c>
      <c r="B2331" s="903" t="s">
        <v>916</v>
      </c>
      <c r="C2331" s="903" t="s">
        <v>368</v>
      </c>
      <c r="D2331" s="903" t="s">
        <v>1505</v>
      </c>
      <c r="E2331" s="903" t="s">
        <v>108</v>
      </c>
      <c r="F2331" s="903" t="s">
        <v>141</v>
      </c>
      <c r="G2331" s="902">
        <v>44520000</v>
      </c>
    </row>
    <row r="2332" spans="1:7">
      <c r="A2332" s="903" t="s">
        <v>2479</v>
      </c>
      <c r="B2332" s="903" t="s">
        <v>916</v>
      </c>
      <c r="C2332" s="903" t="s">
        <v>368</v>
      </c>
      <c r="D2332" s="903" t="s">
        <v>1505</v>
      </c>
      <c r="E2332" s="1419" t="s">
        <v>143</v>
      </c>
      <c r="F2332" s="1420"/>
      <c r="G2332" s="902">
        <v>23375000</v>
      </c>
    </row>
    <row r="2333" spans="1:7">
      <c r="A2333" s="903" t="s">
        <v>2479</v>
      </c>
      <c r="B2333" s="903" t="s">
        <v>916</v>
      </c>
      <c r="C2333" s="903" t="s">
        <v>368</v>
      </c>
      <c r="D2333" s="903" t="s">
        <v>1505</v>
      </c>
      <c r="E2333" s="903" t="s">
        <v>143</v>
      </c>
      <c r="F2333" s="903" t="s">
        <v>489</v>
      </c>
      <c r="G2333" s="902">
        <v>23375000</v>
      </c>
    </row>
    <row r="2334" spans="1:7">
      <c r="A2334" s="903" t="s">
        <v>2479</v>
      </c>
      <c r="B2334" s="903" t="s">
        <v>916</v>
      </c>
      <c r="C2334" s="903" t="s">
        <v>368</v>
      </c>
      <c r="D2334" s="903" t="s">
        <v>1505</v>
      </c>
      <c r="E2334" s="1419" t="s">
        <v>113</v>
      </c>
      <c r="F2334" s="1420"/>
      <c r="G2334" s="902">
        <v>200496000</v>
      </c>
    </row>
    <row r="2335" spans="1:7">
      <c r="A2335" s="903" t="s">
        <v>2479</v>
      </c>
      <c r="B2335" s="903" t="s">
        <v>916</v>
      </c>
      <c r="C2335" s="903" t="s">
        <v>368</v>
      </c>
      <c r="D2335" s="903" t="s">
        <v>1505</v>
      </c>
      <c r="E2335" s="903" t="s">
        <v>113</v>
      </c>
      <c r="F2335" s="903" t="s">
        <v>381</v>
      </c>
      <c r="G2335" s="902">
        <v>16436000</v>
      </c>
    </row>
    <row r="2336" spans="1:7">
      <c r="A2336" s="903" t="s">
        <v>2479</v>
      </c>
      <c r="B2336" s="903" t="s">
        <v>916</v>
      </c>
      <c r="C2336" s="903" t="s">
        <v>368</v>
      </c>
      <c r="D2336" s="903" t="s">
        <v>1505</v>
      </c>
      <c r="E2336" s="903" t="s">
        <v>113</v>
      </c>
      <c r="F2336" s="903" t="s">
        <v>490</v>
      </c>
      <c r="G2336" s="902">
        <v>81780000</v>
      </c>
    </row>
    <row r="2337" spans="1:7">
      <c r="A2337" s="903" t="s">
        <v>2479</v>
      </c>
      <c r="B2337" s="903" t="s">
        <v>916</v>
      </c>
      <c r="C2337" s="903" t="s">
        <v>368</v>
      </c>
      <c r="D2337" s="903" t="s">
        <v>1505</v>
      </c>
      <c r="E2337" s="903" t="s">
        <v>113</v>
      </c>
      <c r="F2337" s="903" t="s">
        <v>115</v>
      </c>
      <c r="G2337" s="902">
        <v>89080000</v>
      </c>
    </row>
    <row r="2338" spans="1:7">
      <c r="A2338" s="903" t="s">
        <v>2479</v>
      </c>
      <c r="B2338" s="903" t="s">
        <v>916</v>
      </c>
      <c r="C2338" s="903" t="s">
        <v>368</v>
      </c>
      <c r="D2338" s="903" t="s">
        <v>1505</v>
      </c>
      <c r="E2338" s="903" t="s">
        <v>113</v>
      </c>
      <c r="F2338" s="903" t="s">
        <v>117</v>
      </c>
      <c r="G2338" s="902">
        <v>13200000</v>
      </c>
    </row>
    <row r="2339" spans="1:7">
      <c r="A2339" s="903" t="s">
        <v>2479</v>
      </c>
      <c r="B2339" s="903" t="s">
        <v>916</v>
      </c>
      <c r="C2339" s="903" t="s">
        <v>368</v>
      </c>
      <c r="D2339" s="903" t="s">
        <v>1505</v>
      </c>
      <c r="E2339" s="1419" t="s">
        <v>492</v>
      </c>
      <c r="F2339" s="1420"/>
      <c r="G2339" s="902">
        <v>146276000</v>
      </c>
    </row>
    <row r="2340" spans="1:7">
      <c r="A2340" s="903" t="s">
        <v>2479</v>
      </c>
      <c r="B2340" s="903" t="s">
        <v>916</v>
      </c>
      <c r="C2340" s="903" t="s">
        <v>368</v>
      </c>
      <c r="D2340" s="903" t="s">
        <v>1505</v>
      </c>
      <c r="E2340" s="903" t="s">
        <v>492</v>
      </c>
      <c r="F2340" s="903" t="s">
        <v>844</v>
      </c>
      <c r="G2340" s="902">
        <v>39628000</v>
      </c>
    </row>
    <row r="2341" spans="1:7">
      <c r="A2341" s="903" t="s">
        <v>2479</v>
      </c>
      <c r="B2341" s="903" t="s">
        <v>916</v>
      </c>
      <c r="C2341" s="903" t="s">
        <v>368</v>
      </c>
      <c r="D2341" s="903" t="s">
        <v>1505</v>
      </c>
      <c r="E2341" s="903" t="s">
        <v>492</v>
      </c>
      <c r="F2341" s="903" t="s">
        <v>186</v>
      </c>
      <c r="G2341" s="902">
        <v>4000000</v>
      </c>
    </row>
    <row r="2342" spans="1:7">
      <c r="A2342" s="903" t="s">
        <v>2479</v>
      </c>
      <c r="B2342" s="903" t="s">
        <v>916</v>
      </c>
      <c r="C2342" s="903" t="s">
        <v>368</v>
      </c>
      <c r="D2342" s="903" t="s">
        <v>1505</v>
      </c>
      <c r="E2342" s="903" t="s">
        <v>492</v>
      </c>
      <c r="F2342" s="903" t="s">
        <v>496</v>
      </c>
      <c r="G2342" s="902">
        <v>102648000</v>
      </c>
    </row>
    <row r="2343" spans="1:7">
      <c r="A2343" s="903" t="s">
        <v>2479</v>
      </c>
      <c r="B2343" s="903" t="s">
        <v>916</v>
      </c>
      <c r="C2343" s="903" t="s">
        <v>368</v>
      </c>
      <c r="D2343" s="903" t="s">
        <v>1505</v>
      </c>
      <c r="E2343" s="1419" t="s">
        <v>362</v>
      </c>
      <c r="F2343" s="1420"/>
      <c r="G2343" s="902">
        <v>45000000</v>
      </c>
    </row>
    <row r="2344" spans="1:7">
      <c r="A2344" s="903" t="s">
        <v>2479</v>
      </c>
      <c r="B2344" s="903" t="s">
        <v>916</v>
      </c>
      <c r="C2344" s="903" t="s">
        <v>368</v>
      </c>
      <c r="D2344" s="903" t="s">
        <v>1505</v>
      </c>
      <c r="E2344" s="903" t="s">
        <v>362</v>
      </c>
      <c r="F2344" s="903" t="s">
        <v>848</v>
      </c>
      <c r="G2344" s="902">
        <v>45000000</v>
      </c>
    </row>
    <row r="2345" spans="1:7">
      <c r="A2345" s="903" t="s">
        <v>2479</v>
      </c>
      <c r="B2345" s="903" t="s">
        <v>916</v>
      </c>
      <c r="C2345" s="903" t="s">
        <v>368</v>
      </c>
      <c r="D2345" s="903" t="s">
        <v>1505</v>
      </c>
      <c r="E2345" s="1419" t="s">
        <v>876</v>
      </c>
      <c r="F2345" s="1420"/>
      <c r="G2345" s="902">
        <v>494300000</v>
      </c>
    </row>
    <row r="2346" spans="1:7">
      <c r="A2346" s="903" t="s">
        <v>2479</v>
      </c>
      <c r="B2346" s="903" t="s">
        <v>916</v>
      </c>
      <c r="C2346" s="903" t="s">
        <v>368</v>
      </c>
      <c r="D2346" s="903" t="s">
        <v>1505</v>
      </c>
      <c r="E2346" s="903" t="s">
        <v>876</v>
      </c>
      <c r="F2346" s="903" t="s">
        <v>900</v>
      </c>
      <c r="G2346" s="902">
        <v>45000000</v>
      </c>
    </row>
    <row r="2347" spans="1:7">
      <c r="A2347" s="903" t="s">
        <v>2479</v>
      </c>
      <c r="B2347" s="903" t="s">
        <v>916</v>
      </c>
      <c r="C2347" s="903" t="s">
        <v>368</v>
      </c>
      <c r="D2347" s="903" t="s">
        <v>1505</v>
      </c>
      <c r="E2347" s="903" t="s">
        <v>876</v>
      </c>
      <c r="F2347" s="903" t="s">
        <v>875</v>
      </c>
      <c r="G2347" s="902">
        <v>449300000</v>
      </c>
    </row>
    <row r="2348" spans="1:7">
      <c r="A2348" s="903" t="s">
        <v>2479</v>
      </c>
      <c r="B2348" s="903" t="s">
        <v>916</v>
      </c>
      <c r="C2348" s="903" t="s">
        <v>368</v>
      </c>
      <c r="D2348" s="903" t="s">
        <v>1505</v>
      </c>
      <c r="E2348" s="1419" t="s">
        <v>498</v>
      </c>
      <c r="F2348" s="1420"/>
      <c r="G2348" s="902">
        <v>1663340900</v>
      </c>
    </row>
    <row r="2349" spans="1:7">
      <c r="A2349" s="903" t="s">
        <v>2479</v>
      </c>
      <c r="B2349" s="903" t="s">
        <v>916</v>
      </c>
      <c r="C2349" s="903" t="s">
        <v>368</v>
      </c>
      <c r="D2349" s="903" t="s">
        <v>1505</v>
      </c>
      <c r="E2349" s="903" t="s">
        <v>498</v>
      </c>
      <c r="F2349" s="903" t="s">
        <v>758</v>
      </c>
      <c r="G2349" s="902">
        <v>3640000</v>
      </c>
    </row>
    <row r="2350" spans="1:7">
      <c r="A2350" s="903" t="s">
        <v>2479</v>
      </c>
      <c r="B2350" s="903" t="s">
        <v>916</v>
      </c>
      <c r="C2350" s="903" t="s">
        <v>368</v>
      </c>
      <c r="D2350" s="903" t="s">
        <v>1505</v>
      </c>
      <c r="E2350" s="903" t="s">
        <v>498</v>
      </c>
      <c r="F2350" s="903" t="s">
        <v>499</v>
      </c>
      <c r="G2350" s="902">
        <v>8000000</v>
      </c>
    </row>
    <row r="2351" spans="1:7">
      <c r="A2351" s="903" t="s">
        <v>2479</v>
      </c>
      <c r="B2351" s="903" t="s">
        <v>916</v>
      </c>
      <c r="C2351" s="903" t="s">
        <v>368</v>
      </c>
      <c r="D2351" s="903" t="s">
        <v>1505</v>
      </c>
      <c r="E2351" s="903" t="s">
        <v>498</v>
      </c>
      <c r="F2351" s="903" t="s">
        <v>3</v>
      </c>
      <c r="G2351" s="902">
        <v>1478848800</v>
      </c>
    </row>
    <row r="2352" spans="1:7">
      <c r="A2352" s="903" t="s">
        <v>2479</v>
      </c>
      <c r="B2352" s="903" t="s">
        <v>916</v>
      </c>
      <c r="C2352" s="903" t="s">
        <v>368</v>
      </c>
      <c r="D2352" s="903" t="s">
        <v>1505</v>
      </c>
      <c r="E2352" s="903" t="s">
        <v>498</v>
      </c>
      <c r="F2352" s="903" t="s">
        <v>370</v>
      </c>
      <c r="G2352" s="902">
        <v>54730000</v>
      </c>
    </row>
    <row r="2353" spans="1:7">
      <c r="A2353" s="903" t="s">
        <v>2479</v>
      </c>
      <c r="B2353" s="903" t="s">
        <v>916</v>
      </c>
      <c r="C2353" s="903" t="s">
        <v>368</v>
      </c>
      <c r="D2353" s="903" t="s">
        <v>1505</v>
      </c>
      <c r="E2353" s="903" t="s">
        <v>498</v>
      </c>
      <c r="F2353" s="903" t="s">
        <v>500</v>
      </c>
      <c r="G2353" s="902">
        <v>54640000</v>
      </c>
    </row>
    <row r="2354" spans="1:7">
      <c r="A2354" s="903" t="s">
        <v>2479</v>
      </c>
      <c r="B2354" s="903" t="s">
        <v>916</v>
      </c>
      <c r="C2354" s="903" t="s">
        <v>368</v>
      </c>
      <c r="D2354" s="903" t="s">
        <v>1505</v>
      </c>
      <c r="E2354" s="903" t="s">
        <v>498</v>
      </c>
      <c r="F2354" s="903" t="s">
        <v>4</v>
      </c>
      <c r="G2354" s="902">
        <v>45762100</v>
      </c>
    </row>
    <row r="2355" spans="1:7">
      <c r="A2355" s="903" t="s">
        <v>2479</v>
      </c>
      <c r="B2355" s="903" t="s">
        <v>916</v>
      </c>
      <c r="C2355" s="903" t="s">
        <v>368</v>
      </c>
      <c r="D2355" s="903" t="s">
        <v>1505</v>
      </c>
      <c r="E2355" s="903" t="s">
        <v>498</v>
      </c>
      <c r="F2355" s="903" t="s">
        <v>466</v>
      </c>
      <c r="G2355" s="902">
        <v>17720000</v>
      </c>
    </row>
    <row r="2356" spans="1:7">
      <c r="A2356" s="903" t="s">
        <v>2479</v>
      </c>
      <c r="B2356" s="903" t="s">
        <v>916</v>
      </c>
      <c r="C2356" s="903" t="s">
        <v>368</v>
      </c>
      <c r="D2356" s="903" t="s">
        <v>1505</v>
      </c>
      <c r="E2356" s="1419" t="s">
        <v>1429</v>
      </c>
      <c r="F2356" s="1420"/>
      <c r="G2356" s="902">
        <v>112156535</v>
      </c>
    </row>
    <row r="2357" spans="1:7">
      <c r="A2357" s="903" t="s">
        <v>2479</v>
      </c>
      <c r="B2357" s="903" t="s">
        <v>916</v>
      </c>
      <c r="C2357" s="903" t="s">
        <v>368</v>
      </c>
      <c r="D2357" s="903" t="s">
        <v>1505</v>
      </c>
      <c r="E2357" s="903" t="s">
        <v>1429</v>
      </c>
      <c r="F2357" s="903" t="s">
        <v>1451</v>
      </c>
      <c r="G2357" s="902">
        <v>42110000</v>
      </c>
    </row>
    <row r="2358" spans="1:7">
      <c r="A2358" s="903" t="s">
        <v>2479</v>
      </c>
      <c r="B2358" s="903" t="s">
        <v>916</v>
      </c>
      <c r="C2358" s="903" t="s">
        <v>368</v>
      </c>
      <c r="D2358" s="903" t="s">
        <v>1505</v>
      </c>
      <c r="E2358" s="903" t="s">
        <v>1429</v>
      </c>
      <c r="F2358" s="903" t="s">
        <v>1431</v>
      </c>
      <c r="G2358" s="902">
        <v>59871535</v>
      </c>
    </row>
    <row r="2359" spans="1:7">
      <c r="A2359" s="903" t="s">
        <v>2479</v>
      </c>
      <c r="B2359" s="903" t="s">
        <v>916</v>
      </c>
      <c r="C2359" s="903" t="s">
        <v>368</v>
      </c>
      <c r="D2359" s="903" t="s">
        <v>1505</v>
      </c>
      <c r="E2359" s="903" t="s">
        <v>1429</v>
      </c>
      <c r="F2359" s="903" t="s">
        <v>1457</v>
      </c>
      <c r="G2359" s="902">
        <v>10175000</v>
      </c>
    </row>
    <row r="2360" spans="1:7">
      <c r="A2360" s="903" t="s">
        <v>2479</v>
      </c>
      <c r="B2360" s="903" t="s">
        <v>916</v>
      </c>
      <c r="C2360" s="903" t="s">
        <v>368</v>
      </c>
      <c r="D2360" s="903" t="s">
        <v>1505</v>
      </c>
      <c r="E2360" s="1419" t="s">
        <v>118</v>
      </c>
      <c r="F2360" s="1420"/>
      <c r="G2360" s="902">
        <v>1501719210</v>
      </c>
    </row>
    <row r="2361" spans="1:7">
      <c r="A2361" s="903" t="s">
        <v>2479</v>
      </c>
      <c r="B2361" s="903" t="s">
        <v>916</v>
      </c>
      <c r="C2361" s="903" t="s">
        <v>368</v>
      </c>
      <c r="D2361" s="903" t="s">
        <v>1505</v>
      </c>
      <c r="E2361" s="903" t="s">
        <v>118</v>
      </c>
      <c r="F2361" s="903" t="s">
        <v>523</v>
      </c>
      <c r="G2361" s="902">
        <v>125835000</v>
      </c>
    </row>
    <row r="2362" spans="1:7">
      <c r="A2362" s="903" t="s">
        <v>2479</v>
      </c>
      <c r="B2362" s="903" t="s">
        <v>916</v>
      </c>
      <c r="C2362" s="903" t="s">
        <v>368</v>
      </c>
      <c r="D2362" s="903" t="s">
        <v>1505</v>
      </c>
      <c r="E2362" s="903" t="s">
        <v>118</v>
      </c>
      <c r="F2362" s="903" t="s">
        <v>5</v>
      </c>
      <c r="G2362" s="902">
        <v>45397000</v>
      </c>
    </row>
    <row r="2363" spans="1:7">
      <c r="A2363" s="903" t="s">
        <v>2479</v>
      </c>
      <c r="B2363" s="903" t="s">
        <v>916</v>
      </c>
      <c r="C2363" s="903" t="s">
        <v>368</v>
      </c>
      <c r="D2363" s="903" t="s">
        <v>1505</v>
      </c>
      <c r="E2363" s="903" t="s">
        <v>118</v>
      </c>
      <c r="F2363" s="903" t="s">
        <v>755</v>
      </c>
      <c r="G2363" s="902">
        <v>387000000</v>
      </c>
    </row>
    <row r="2364" spans="1:7">
      <c r="A2364" s="903" t="s">
        <v>2479</v>
      </c>
      <c r="B2364" s="903" t="s">
        <v>916</v>
      </c>
      <c r="C2364" s="903" t="s">
        <v>368</v>
      </c>
      <c r="D2364" s="903" t="s">
        <v>1505</v>
      </c>
      <c r="E2364" s="903" t="s">
        <v>118</v>
      </c>
      <c r="F2364" s="903" t="s">
        <v>120</v>
      </c>
      <c r="G2364" s="902">
        <v>943487210</v>
      </c>
    </row>
    <row r="2365" spans="1:7">
      <c r="A2365" s="903" t="s">
        <v>2479</v>
      </c>
      <c r="B2365" s="903" t="s">
        <v>916</v>
      </c>
      <c r="C2365" s="903" t="s">
        <v>368</v>
      </c>
      <c r="D2365" s="903" t="s">
        <v>1505</v>
      </c>
      <c r="E2365" s="1419" t="s">
        <v>1434</v>
      </c>
      <c r="F2365" s="1420"/>
      <c r="G2365" s="902">
        <v>103049000</v>
      </c>
    </row>
    <row r="2366" spans="1:7">
      <c r="A2366" s="903" t="s">
        <v>2479</v>
      </c>
      <c r="B2366" s="903" t="s">
        <v>916</v>
      </c>
      <c r="C2366" s="903" t="s">
        <v>368</v>
      </c>
      <c r="D2366" s="903" t="s">
        <v>1505</v>
      </c>
      <c r="E2366" s="903" t="s">
        <v>1434</v>
      </c>
      <c r="F2366" s="903" t="s">
        <v>1436</v>
      </c>
      <c r="G2366" s="902">
        <v>103049000</v>
      </c>
    </row>
    <row r="2367" spans="1:7">
      <c r="A2367" s="903" t="s">
        <v>2479</v>
      </c>
      <c r="B2367" s="903" t="s">
        <v>916</v>
      </c>
      <c r="C2367" s="903" t="s">
        <v>368</v>
      </c>
      <c r="D2367" s="903" t="s">
        <v>1505</v>
      </c>
      <c r="E2367" s="1419" t="s">
        <v>122</v>
      </c>
      <c r="F2367" s="1420"/>
      <c r="G2367" s="902">
        <v>194942200</v>
      </c>
    </row>
    <row r="2368" spans="1:7">
      <c r="A2368" s="903" t="s">
        <v>2479</v>
      </c>
      <c r="B2368" s="903" t="s">
        <v>916</v>
      </c>
      <c r="C2368" s="903" t="s">
        <v>368</v>
      </c>
      <c r="D2368" s="903" t="s">
        <v>1505</v>
      </c>
      <c r="E2368" s="903" t="s">
        <v>122</v>
      </c>
      <c r="F2368" s="903" t="s">
        <v>6</v>
      </c>
      <c r="G2368" s="902">
        <v>13981000</v>
      </c>
    </row>
    <row r="2369" spans="1:7">
      <c r="A2369" s="903" t="s">
        <v>2479</v>
      </c>
      <c r="B2369" s="903" t="s">
        <v>916</v>
      </c>
      <c r="C2369" s="903" t="s">
        <v>368</v>
      </c>
      <c r="D2369" s="903" t="s">
        <v>1505</v>
      </c>
      <c r="E2369" s="903" t="s">
        <v>122</v>
      </c>
      <c r="F2369" s="903" t="s">
        <v>12</v>
      </c>
      <c r="G2369" s="902">
        <v>3885200</v>
      </c>
    </row>
    <row r="2370" spans="1:7">
      <c r="A2370" s="903" t="s">
        <v>2479</v>
      </c>
      <c r="B2370" s="903" t="s">
        <v>916</v>
      </c>
      <c r="C2370" s="903" t="s">
        <v>368</v>
      </c>
      <c r="D2370" s="903" t="s">
        <v>1505</v>
      </c>
      <c r="E2370" s="903" t="s">
        <v>122</v>
      </c>
      <c r="F2370" s="903" t="s">
        <v>124</v>
      </c>
      <c r="G2370" s="902">
        <v>33947000</v>
      </c>
    </row>
    <row r="2371" spans="1:7">
      <c r="A2371" s="903" t="s">
        <v>2479</v>
      </c>
      <c r="B2371" s="903" t="s">
        <v>916</v>
      </c>
      <c r="C2371" s="903" t="s">
        <v>368</v>
      </c>
      <c r="D2371" s="903" t="s">
        <v>1505</v>
      </c>
      <c r="E2371" s="903" t="s">
        <v>122</v>
      </c>
      <c r="F2371" s="903" t="s">
        <v>126</v>
      </c>
      <c r="G2371" s="902">
        <v>143129000</v>
      </c>
    </row>
    <row r="2372" spans="1:7">
      <c r="A2372" s="903" t="s">
        <v>2479</v>
      </c>
      <c r="B2372" s="903" t="s">
        <v>916</v>
      </c>
      <c r="C2372" s="903" t="s">
        <v>368</v>
      </c>
      <c r="D2372" s="903" t="s">
        <v>1505</v>
      </c>
      <c r="E2372" s="1419" t="s">
        <v>371</v>
      </c>
      <c r="F2372" s="1420"/>
      <c r="G2372" s="902">
        <v>84870000</v>
      </c>
    </row>
    <row r="2373" spans="1:7">
      <c r="A2373" s="903" t="s">
        <v>2479</v>
      </c>
      <c r="B2373" s="903" t="s">
        <v>916</v>
      </c>
      <c r="C2373" s="903" t="s">
        <v>368</v>
      </c>
      <c r="D2373" s="903" t="s">
        <v>1505</v>
      </c>
      <c r="E2373" s="903" t="s">
        <v>371</v>
      </c>
      <c r="F2373" s="903" t="s">
        <v>224</v>
      </c>
      <c r="G2373" s="902">
        <v>1500000</v>
      </c>
    </row>
    <row r="2374" spans="1:7">
      <c r="A2374" s="903" t="s">
        <v>2479</v>
      </c>
      <c r="B2374" s="903" t="s">
        <v>916</v>
      </c>
      <c r="C2374" s="903" t="s">
        <v>368</v>
      </c>
      <c r="D2374" s="903" t="s">
        <v>1505</v>
      </c>
      <c r="E2374" s="903" t="s">
        <v>371</v>
      </c>
      <c r="F2374" s="903" t="s">
        <v>372</v>
      </c>
      <c r="G2374" s="902">
        <v>77778000</v>
      </c>
    </row>
    <row r="2375" spans="1:7">
      <c r="A2375" s="903" t="s">
        <v>2479</v>
      </c>
      <c r="B2375" s="903" t="s">
        <v>916</v>
      </c>
      <c r="C2375" s="903" t="s">
        <v>368</v>
      </c>
      <c r="D2375" s="903" t="s">
        <v>1505</v>
      </c>
      <c r="E2375" s="903" t="s">
        <v>371</v>
      </c>
      <c r="F2375" s="903" t="s">
        <v>226</v>
      </c>
      <c r="G2375" s="902">
        <v>5592000</v>
      </c>
    </row>
    <row r="2376" spans="1:7">
      <c r="A2376" s="903" t="s">
        <v>2479</v>
      </c>
      <c r="B2376" s="903" t="s">
        <v>916</v>
      </c>
      <c r="C2376" s="903" t="s">
        <v>368</v>
      </c>
      <c r="D2376" s="903" t="s">
        <v>1505</v>
      </c>
      <c r="E2376" s="1419" t="s">
        <v>864</v>
      </c>
      <c r="F2376" s="1420"/>
      <c r="G2376" s="902">
        <v>1000000000</v>
      </c>
    </row>
    <row r="2377" spans="1:7">
      <c r="A2377" s="903" t="s">
        <v>2479</v>
      </c>
      <c r="B2377" s="903" t="s">
        <v>916</v>
      </c>
      <c r="C2377" s="903" t="s">
        <v>368</v>
      </c>
      <c r="D2377" s="903" t="s">
        <v>1505</v>
      </c>
      <c r="E2377" s="903" t="s">
        <v>864</v>
      </c>
      <c r="F2377" s="903" t="s">
        <v>867</v>
      </c>
      <c r="G2377" s="902">
        <v>100000000</v>
      </c>
    </row>
    <row r="2378" spans="1:7">
      <c r="A2378" s="903" t="s">
        <v>2479</v>
      </c>
      <c r="B2378" s="903" t="s">
        <v>916</v>
      </c>
      <c r="C2378" s="903" t="s">
        <v>368</v>
      </c>
      <c r="D2378" s="903" t="s">
        <v>1505</v>
      </c>
      <c r="E2378" s="903" t="s">
        <v>864</v>
      </c>
      <c r="F2378" s="903" t="s">
        <v>866</v>
      </c>
      <c r="G2378" s="902">
        <v>550000000</v>
      </c>
    </row>
    <row r="2379" spans="1:7">
      <c r="A2379" s="903" t="s">
        <v>2479</v>
      </c>
      <c r="B2379" s="903" t="s">
        <v>916</v>
      </c>
      <c r="C2379" s="903" t="s">
        <v>368</v>
      </c>
      <c r="D2379" s="903" t="s">
        <v>1505</v>
      </c>
      <c r="E2379" s="903" t="s">
        <v>864</v>
      </c>
      <c r="F2379" s="903" t="s">
        <v>865</v>
      </c>
      <c r="G2379" s="902">
        <v>100000000</v>
      </c>
    </row>
    <row r="2380" spans="1:7">
      <c r="A2380" s="903" t="s">
        <v>2479</v>
      </c>
      <c r="B2380" s="903" t="s">
        <v>916</v>
      </c>
      <c r="C2380" s="903" t="s">
        <v>368</v>
      </c>
      <c r="D2380" s="903" t="s">
        <v>1505</v>
      </c>
      <c r="E2380" s="903" t="s">
        <v>864</v>
      </c>
      <c r="F2380" s="903" t="s">
        <v>863</v>
      </c>
      <c r="G2380" s="902">
        <v>250000000</v>
      </c>
    </row>
    <row r="2381" spans="1:7">
      <c r="A2381" s="903" t="s">
        <v>2479</v>
      </c>
      <c r="B2381" s="903" t="s">
        <v>916</v>
      </c>
      <c r="C2381" s="903" t="s">
        <v>368</v>
      </c>
      <c r="D2381" s="1419" t="s">
        <v>1463</v>
      </c>
      <c r="E2381" s="1420"/>
      <c r="F2381" s="1420"/>
      <c r="G2381" s="902">
        <v>61526824230</v>
      </c>
    </row>
    <row r="2382" spans="1:7">
      <c r="A2382" s="903" t="s">
        <v>2479</v>
      </c>
      <c r="B2382" s="903" t="s">
        <v>916</v>
      </c>
      <c r="C2382" s="903" t="s">
        <v>368</v>
      </c>
      <c r="D2382" s="903" t="s">
        <v>1463</v>
      </c>
      <c r="E2382" s="1419" t="s">
        <v>87</v>
      </c>
      <c r="F2382" s="1420"/>
      <c r="G2382" s="902">
        <v>153410400</v>
      </c>
    </row>
    <row r="2383" spans="1:7">
      <c r="A2383" s="903" t="s">
        <v>2479</v>
      </c>
      <c r="B2383" s="903" t="s">
        <v>916</v>
      </c>
      <c r="C2383" s="903" t="s">
        <v>368</v>
      </c>
      <c r="D2383" s="903" t="s">
        <v>1463</v>
      </c>
      <c r="E2383" s="903" t="s">
        <v>87</v>
      </c>
      <c r="F2383" s="903" t="s">
        <v>88</v>
      </c>
      <c r="G2383" s="902">
        <v>153410400</v>
      </c>
    </row>
    <row r="2384" spans="1:7">
      <c r="A2384" s="903" t="s">
        <v>2479</v>
      </c>
      <c r="B2384" s="903" t="s">
        <v>916</v>
      </c>
      <c r="C2384" s="903" t="s">
        <v>368</v>
      </c>
      <c r="D2384" s="903" t="s">
        <v>1463</v>
      </c>
      <c r="E2384" s="1419" t="s">
        <v>90</v>
      </c>
      <c r="F2384" s="1420"/>
      <c r="G2384" s="902">
        <v>414290000</v>
      </c>
    </row>
    <row r="2385" spans="1:7">
      <c r="A2385" s="903" t="s">
        <v>2479</v>
      </c>
      <c r="B2385" s="903" t="s">
        <v>916</v>
      </c>
      <c r="C2385" s="903" t="s">
        <v>368</v>
      </c>
      <c r="D2385" s="903" t="s">
        <v>1463</v>
      </c>
      <c r="E2385" s="903" t="s">
        <v>90</v>
      </c>
      <c r="F2385" s="903" t="s">
        <v>389</v>
      </c>
      <c r="G2385" s="902">
        <v>45892000</v>
      </c>
    </row>
    <row r="2386" spans="1:7">
      <c r="A2386" s="903" t="s">
        <v>2479</v>
      </c>
      <c r="B2386" s="903" t="s">
        <v>916</v>
      </c>
      <c r="C2386" s="903" t="s">
        <v>368</v>
      </c>
      <c r="D2386" s="903" t="s">
        <v>1463</v>
      </c>
      <c r="E2386" s="903" t="s">
        <v>90</v>
      </c>
      <c r="F2386" s="903" t="s">
        <v>385</v>
      </c>
      <c r="G2386" s="902">
        <v>107518400</v>
      </c>
    </row>
    <row r="2387" spans="1:7">
      <c r="A2387" s="903" t="s">
        <v>2479</v>
      </c>
      <c r="B2387" s="903" t="s">
        <v>916</v>
      </c>
      <c r="C2387" s="903" t="s">
        <v>368</v>
      </c>
      <c r="D2387" s="903" t="s">
        <v>1463</v>
      </c>
      <c r="E2387" s="903" t="s">
        <v>90</v>
      </c>
      <c r="F2387" s="903" t="s">
        <v>763</v>
      </c>
      <c r="G2387" s="902">
        <v>656000</v>
      </c>
    </row>
    <row r="2388" spans="1:7">
      <c r="A2388" s="903" t="s">
        <v>2479</v>
      </c>
      <c r="B2388" s="903" t="s">
        <v>916</v>
      </c>
      <c r="C2388" s="903" t="s">
        <v>368</v>
      </c>
      <c r="D2388" s="903" t="s">
        <v>1463</v>
      </c>
      <c r="E2388" s="903" t="s">
        <v>90</v>
      </c>
      <c r="F2388" s="903" t="s">
        <v>386</v>
      </c>
      <c r="G2388" s="902">
        <v>107518400</v>
      </c>
    </row>
    <row r="2389" spans="1:7">
      <c r="A2389" s="903" t="s">
        <v>2479</v>
      </c>
      <c r="B2389" s="903" t="s">
        <v>916</v>
      </c>
      <c r="C2389" s="903" t="s">
        <v>368</v>
      </c>
      <c r="D2389" s="903" t="s">
        <v>1463</v>
      </c>
      <c r="E2389" s="903" t="s">
        <v>90</v>
      </c>
      <c r="F2389" s="903" t="s">
        <v>294</v>
      </c>
      <c r="G2389" s="902">
        <v>76705200</v>
      </c>
    </row>
    <row r="2390" spans="1:7">
      <c r="A2390" s="903" t="s">
        <v>2479</v>
      </c>
      <c r="B2390" s="903" t="s">
        <v>916</v>
      </c>
      <c r="C2390" s="903" t="s">
        <v>368</v>
      </c>
      <c r="D2390" s="903" t="s">
        <v>1463</v>
      </c>
      <c r="E2390" s="903" t="s">
        <v>90</v>
      </c>
      <c r="F2390" s="903" t="s">
        <v>137</v>
      </c>
      <c r="G2390" s="902">
        <v>76000000</v>
      </c>
    </row>
    <row r="2391" spans="1:7">
      <c r="A2391" s="903" t="s">
        <v>2479</v>
      </c>
      <c r="B2391" s="903" t="s">
        <v>916</v>
      </c>
      <c r="C2391" s="903" t="s">
        <v>368</v>
      </c>
      <c r="D2391" s="903" t="s">
        <v>1463</v>
      </c>
      <c r="E2391" s="1419" t="s">
        <v>377</v>
      </c>
      <c r="F2391" s="1420"/>
      <c r="G2391" s="902">
        <v>490210000</v>
      </c>
    </row>
    <row r="2392" spans="1:7">
      <c r="A2392" s="903" t="s">
        <v>2479</v>
      </c>
      <c r="B2392" s="903" t="s">
        <v>916</v>
      </c>
      <c r="C2392" s="903" t="s">
        <v>368</v>
      </c>
      <c r="D2392" s="903" t="s">
        <v>1463</v>
      </c>
      <c r="E2392" s="903" t="s">
        <v>377</v>
      </c>
      <c r="F2392" s="903" t="s">
        <v>379</v>
      </c>
      <c r="G2392" s="902">
        <v>411538000</v>
      </c>
    </row>
    <row r="2393" spans="1:7">
      <c r="A2393" s="903" t="s">
        <v>2479</v>
      </c>
      <c r="B2393" s="903" t="s">
        <v>916</v>
      </c>
      <c r="C2393" s="903" t="s">
        <v>368</v>
      </c>
      <c r="D2393" s="903" t="s">
        <v>1463</v>
      </c>
      <c r="E2393" s="903" t="s">
        <v>377</v>
      </c>
      <c r="F2393" s="903" t="s">
        <v>298</v>
      </c>
      <c r="G2393" s="902">
        <v>78672000</v>
      </c>
    </row>
    <row r="2394" spans="1:7">
      <c r="A2394" s="903" t="s">
        <v>2479</v>
      </c>
      <c r="B2394" s="903" t="s">
        <v>916</v>
      </c>
      <c r="C2394" s="903" t="s">
        <v>368</v>
      </c>
      <c r="D2394" s="903" t="s">
        <v>1463</v>
      </c>
      <c r="E2394" s="1419" t="s">
        <v>94</v>
      </c>
      <c r="F2394" s="1420"/>
      <c r="G2394" s="902">
        <v>28380924</v>
      </c>
    </row>
    <row r="2395" spans="1:7">
      <c r="A2395" s="903" t="s">
        <v>2479</v>
      </c>
      <c r="B2395" s="903" t="s">
        <v>916</v>
      </c>
      <c r="C2395" s="903" t="s">
        <v>368</v>
      </c>
      <c r="D2395" s="903" t="s">
        <v>1463</v>
      </c>
      <c r="E2395" s="903" t="s">
        <v>94</v>
      </c>
      <c r="F2395" s="903" t="s">
        <v>95</v>
      </c>
      <c r="G2395" s="902">
        <v>26846820</v>
      </c>
    </row>
    <row r="2396" spans="1:7">
      <c r="A2396" s="903" t="s">
        <v>2479</v>
      </c>
      <c r="B2396" s="903" t="s">
        <v>916</v>
      </c>
      <c r="C2396" s="903" t="s">
        <v>368</v>
      </c>
      <c r="D2396" s="903" t="s">
        <v>1463</v>
      </c>
      <c r="E2396" s="903" t="s">
        <v>94</v>
      </c>
      <c r="F2396" s="903" t="s">
        <v>0</v>
      </c>
      <c r="G2396" s="902">
        <v>1534104</v>
      </c>
    </row>
    <row r="2397" spans="1:7">
      <c r="A2397" s="903" t="s">
        <v>2479</v>
      </c>
      <c r="B2397" s="903" t="s">
        <v>916</v>
      </c>
      <c r="C2397" s="903" t="s">
        <v>368</v>
      </c>
      <c r="D2397" s="903" t="s">
        <v>1463</v>
      </c>
      <c r="E2397" s="1419" t="s">
        <v>100</v>
      </c>
      <c r="F2397" s="1420"/>
      <c r="G2397" s="902">
        <v>135248725</v>
      </c>
    </row>
    <row r="2398" spans="1:7">
      <c r="A2398" s="903" t="s">
        <v>2479</v>
      </c>
      <c r="B2398" s="903" t="s">
        <v>916</v>
      </c>
      <c r="C2398" s="903" t="s">
        <v>368</v>
      </c>
      <c r="D2398" s="903" t="s">
        <v>1463</v>
      </c>
      <c r="E2398" s="903" t="s">
        <v>100</v>
      </c>
      <c r="F2398" s="903" t="s">
        <v>139</v>
      </c>
      <c r="G2398" s="902">
        <v>107447725</v>
      </c>
    </row>
    <row r="2399" spans="1:7">
      <c r="A2399" s="903" t="s">
        <v>2479</v>
      </c>
      <c r="B2399" s="903" t="s">
        <v>916</v>
      </c>
      <c r="C2399" s="903" t="s">
        <v>368</v>
      </c>
      <c r="D2399" s="903" t="s">
        <v>1463</v>
      </c>
      <c r="E2399" s="903" t="s">
        <v>100</v>
      </c>
      <c r="F2399" s="903" t="s">
        <v>218</v>
      </c>
      <c r="G2399" s="902">
        <v>23541000</v>
      </c>
    </row>
    <row r="2400" spans="1:7">
      <c r="A2400" s="903" t="s">
        <v>2479</v>
      </c>
      <c r="B2400" s="903" t="s">
        <v>916</v>
      </c>
      <c r="C2400" s="903" t="s">
        <v>368</v>
      </c>
      <c r="D2400" s="903" t="s">
        <v>1463</v>
      </c>
      <c r="E2400" s="903" t="s">
        <v>100</v>
      </c>
      <c r="F2400" s="903" t="s">
        <v>140</v>
      </c>
      <c r="G2400" s="902">
        <v>4260000</v>
      </c>
    </row>
    <row r="2401" spans="1:7">
      <c r="A2401" s="903" t="s">
        <v>2479</v>
      </c>
      <c r="B2401" s="903" t="s">
        <v>916</v>
      </c>
      <c r="C2401" s="903" t="s">
        <v>368</v>
      </c>
      <c r="D2401" s="903" t="s">
        <v>1463</v>
      </c>
      <c r="E2401" s="1419" t="s">
        <v>103</v>
      </c>
      <c r="F2401" s="1420"/>
      <c r="G2401" s="902">
        <v>88360000</v>
      </c>
    </row>
    <row r="2402" spans="1:7">
      <c r="A2402" s="903" t="s">
        <v>2479</v>
      </c>
      <c r="B2402" s="903" t="s">
        <v>916</v>
      </c>
      <c r="C2402" s="903" t="s">
        <v>368</v>
      </c>
      <c r="D2402" s="903" t="s">
        <v>1463</v>
      </c>
      <c r="E2402" s="903" t="s">
        <v>103</v>
      </c>
      <c r="F2402" s="903" t="s">
        <v>104</v>
      </c>
      <c r="G2402" s="902">
        <v>76660000</v>
      </c>
    </row>
    <row r="2403" spans="1:7">
      <c r="A2403" s="903" t="s">
        <v>2479</v>
      </c>
      <c r="B2403" s="903" t="s">
        <v>916</v>
      </c>
      <c r="C2403" s="903" t="s">
        <v>368</v>
      </c>
      <c r="D2403" s="903" t="s">
        <v>1463</v>
      </c>
      <c r="E2403" s="903" t="s">
        <v>103</v>
      </c>
      <c r="F2403" s="903" t="s">
        <v>132</v>
      </c>
      <c r="G2403" s="902">
        <v>4500000</v>
      </c>
    </row>
    <row r="2404" spans="1:7">
      <c r="A2404" s="903" t="s">
        <v>2479</v>
      </c>
      <c r="B2404" s="903" t="s">
        <v>916</v>
      </c>
      <c r="C2404" s="903" t="s">
        <v>368</v>
      </c>
      <c r="D2404" s="903" t="s">
        <v>1463</v>
      </c>
      <c r="E2404" s="903" t="s">
        <v>103</v>
      </c>
      <c r="F2404" s="903" t="s">
        <v>106</v>
      </c>
      <c r="G2404" s="902">
        <v>7200000</v>
      </c>
    </row>
    <row r="2405" spans="1:7">
      <c r="A2405" s="903" t="s">
        <v>2479</v>
      </c>
      <c r="B2405" s="903" t="s">
        <v>916</v>
      </c>
      <c r="C2405" s="903" t="s">
        <v>368</v>
      </c>
      <c r="D2405" s="903" t="s">
        <v>1463</v>
      </c>
      <c r="E2405" s="1419" t="s">
        <v>108</v>
      </c>
      <c r="F2405" s="1420"/>
      <c r="G2405" s="902">
        <v>208541494</v>
      </c>
    </row>
    <row r="2406" spans="1:7">
      <c r="A2406" s="903" t="s">
        <v>2479</v>
      </c>
      <c r="B2406" s="903" t="s">
        <v>916</v>
      </c>
      <c r="C2406" s="903" t="s">
        <v>368</v>
      </c>
      <c r="D2406" s="903" t="s">
        <v>1463</v>
      </c>
      <c r="E2406" s="903" t="s">
        <v>108</v>
      </c>
      <c r="F2406" s="903" t="s">
        <v>111</v>
      </c>
      <c r="G2406" s="902">
        <v>19141494</v>
      </c>
    </row>
    <row r="2407" spans="1:7">
      <c r="A2407" s="903" t="s">
        <v>2479</v>
      </c>
      <c r="B2407" s="903" t="s">
        <v>916</v>
      </c>
      <c r="C2407" s="903" t="s">
        <v>368</v>
      </c>
      <c r="D2407" s="903" t="s">
        <v>1463</v>
      </c>
      <c r="E2407" s="903" t="s">
        <v>108</v>
      </c>
      <c r="F2407" s="903" t="s">
        <v>283</v>
      </c>
      <c r="G2407" s="902">
        <v>189400000</v>
      </c>
    </row>
    <row r="2408" spans="1:7">
      <c r="A2408" s="903" t="s">
        <v>2479</v>
      </c>
      <c r="B2408" s="903" t="s">
        <v>916</v>
      </c>
      <c r="C2408" s="903" t="s">
        <v>368</v>
      </c>
      <c r="D2408" s="903" t="s">
        <v>1463</v>
      </c>
      <c r="E2408" s="1419" t="s">
        <v>143</v>
      </c>
      <c r="F2408" s="1420"/>
      <c r="G2408" s="902">
        <v>640147400</v>
      </c>
    </row>
    <row r="2409" spans="1:7">
      <c r="A2409" s="903" t="s">
        <v>2479</v>
      </c>
      <c r="B2409" s="903" t="s">
        <v>916</v>
      </c>
      <c r="C2409" s="903" t="s">
        <v>368</v>
      </c>
      <c r="D2409" s="903" t="s">
        <v>1463</v>
      </c>
      <c r="E2409" s="903" t="s">
        <v>143</v>
      </c>
      <c r="F2409" s="903" t="s">
        <v>145</v>
      </c>
      <c r="G2409" s="902">
        <v>128053000</v>
      </c>
    </row>
    <row r="2410" spans="1:7">
      <c r="A2410" s="903" t="s">
        <v>2479</v>
      </c>
      <c r="B2410" s="903" t="s">
        <v>916</v>
      </c>
      <c r="C2410" s="903" t="s">
        <v>368</v>
      </c>
      <c r="D2410" s="903" t="s">
        <v>1463</v>
      </c>
      <c r="E2410" s="903" t="s">
        <v>143</v>
      </c>
      <c r="F2410" s="903" t="s">
        <v>482</v>
      </c>
      <c r="G2410" s="902">
        <v>215500000</v>
      </c>
    </row>
    <row r="2411" spans="1:7">
      <c r="A2411" s="903" t="s">
        <v>2479</v>
      </c>
      <c r="B2411" s="903" t="s">
        <v>916</v>
      </c>
      <c r="C2411" s="903" t="s">
        <v>368</v>
      </c>
      <c r="D2411" s="903" t="s">
        <v>1463</v>
      </c>
      <c r="E2411" s="903" t="s">
        <v>143</v>
      </c>
      <c r="F2411" s="903" t="s">
        <v>484</v>
      </c>
      <c r="G2411" s="902">
        <v>6300000</v>
      </c>
    </row>
    <row r="2412" spans="1:7">
      <c r="A2412" s="903" t="s">
        <v>2479</v>
      </c>
      <c r="B2412" s="903" t="s">
        <v>916</v>
      </c>
      <c r="C2412" s="903" t="s">
        <v>368</v>
      </c>
      <c r="D2412" s="903" t="s">
        <v>1463</v>
      </c>
      <c r="E2412" s="903" t="s">
        <v>143</v>
      </c>
      <c r="F2412" s="903" t="s">
        <v>485</v>
      </c>
      <c r="G2412" s="902">
        <v>39900000</v>
      </c>
    </row>
    <row r="2413" spans="1:7">
      <c r="A2413" s="903" t="s">
        <v>2479</v>
      </c>
      <c r="B2413" s="903" t="s">
        <v>916</v>
      </c>
      <c r="C2413" s="903" t="s">
        <v>368</v>
      </c>
      <c r="D2413" s="903" t="s">
        <v>1463</v>
      </c>
      <c r="E2413" s="903" t="s">
        <v>143</v>
      </c>
      <c r="F2413" s="903" t="s">
        <v>387</v>
      </c>
      <c r="G2413" s="902">
        <v>1750000</v>
      </c>
    </row>
    <row r="2414" spans="1:7">
      <c r="A2414" s="903" t="s">
        <v>2479</v>
      </c>
      <c r="B2414" s="903" t="s">
        <v>916</v>
      </c>
      <c r="C2414" s="903" t="s">
        <v>368</v>
      </c>
      <c r="D2414" s="903" t="s">
        <v>1463</v>
      </c>
      <c r="E2414" s="903" t="s">
        <v>143</v>
      </c>
      <c r="F2414" s="903" t="s">
        <v>489</v>
      </c>
      <c r="G2414" s="902">
        <v>248644400</v>
      </c>
    </row>
    <row r="2415" spans="1:7">
      <c r="A2415" s="903" t="s">
        <v>2479</v>
      </c>
      <c r="B2415" s="903" t="s">
        <v>916</v>
      </c>
      <c r="C2415" s="903" t="s">
        <v>368</v>
      </c>
      <c r="D2415" s="903" t="s">
        <v>1463</v>
      </c>
      <c r="E2415" s="1419" t="s">
        <v>113</v>
      </c>
      <c r="F2415" s="1420"/>
      <c r="G2415" s="902">
        <v>264258000</v>
      </c>
    </row>
    <row r="2416" spans="1:7">
      <c r="A2416" s="903" t="s">
        <v>2479</v>
      </c>
      <c r="B2416" s="903" t="s">
        <v>916</v>
      </c>
      <c r="C2416" s="903" t="s">
        <v>368</v>
      </c>
      <c r="D2416" s="903" t="s">
        <v>1463</v>
      </c>
      <c r="E2416" s="903" t="s">
        <v>113</v>
      </c>
      <c r="F2416" s="903" t="s">
        <v>381</v>
      </c>
      <c r="G2416" s="902">
        <v>30468000</v>
      </c>
    </row>
    <row r="2417" spans="1:7">
      <c r="A2417" s="903" t="s">
        <v>2479</v>
      </c>
      <c r="B2417" s="903" t="s">
        <v>916</v>
      </c>
      <c r="C2417" s="903" t="s">
        <v>368</v>
      </c>
      <c r="D2417" s="903" t="s">
        <v>1463</v>
      </c>
      <c r="E2417" s="903" t="s">
        <v>113</v>
      </c>
      <c r="F2417" s="903" t="s">
        <v>490</v>
      </c>
      <c r="G2417" s="902">
        <v>111500000</v>
      </c>
    </row>
    <row r="2418" spans="1:7">
      <c r="A2418" s="903" t="s">
        <v>2479</v>
      </c>
      <c r="B2418" s="903" t="s">
        <v>916</v>
      </c>
      <c r="C2418" s="903" t="s">
        <v>368</v>
      </c>
      <c r="D2418" s="903" t="s">
        <v>1463</v>
      </c>
      <c r="E2418" s="903" t="s">
        <v>113</v>
      </c>
      <c r="F2418" s="903" t="s">
        <v>115</v>
      </c>
      <c r="G2418" s="902">
        <v>122290000</v>
      </c>
    </row>
    <row r="2419" spans="1:7">
      <c r="A2419" s="903" t="s">
        <v>2479</v>
      </c>
      <c r="B2419" s="903" t="s">
        <v>916</v>
      </c>
      <c r="C2419" s="903" t="s">
        <v>368</v>
      </c>
      <c r="D2419" s="903" t="s">
        <v>1463</v>
      </c>
      <c r="E2419" s="1419" t="s">
        <v>492</v>
      </c>
      <c r="F2419" s="1420"/>
      <c r="G2419" s="902">
        <v>223800000</v>
      </c>
    </row>
    <row r="2420" spans="1:7">
      <c r="A2420" s="903" t="s">
        <v>2479</v>
      </c>
      <c r="B2420" s="903" t="s">
        <v>916</v>
      </c>
      <c r="C2420" s="903" t="s">
        <v>368</v>
      </c>
      <c r="D2420" s="903" t="s">
        <v>1463</v>
      </c>
      <c r="E2420" s="903" t="s">
        <v>492</v>
      </c>
      <c r="F2420" s="903" t="s">
        <v>494</v>
      </c>
      <c r="G2420" s="902">
        <v>69800000</v>
      </c>
    </row>
    <row r="2421" spans="1:7">
      <c r="A2421" s="903" t="s">
        <v>2479</v>
      </c>
      <c r="B2421" s="903" t="s">
        <v>916</v>
      </c>
      <c r="C2421" s="903" t="s">
        <v>368</v>
      </c>
      <c r="D2421" s="903" t="s">
        <v>1463</v>
      </c>
      <c r="E2421" s="903" t="s">
        <v>492</v>
      </c>
      <c r="F2421" s="903" t="s">
        <v>186</v>
      </c>
      <c r="G2421" s="902">
        <v>150000000</v>
      </c>
    </row>
    <row r="2422" spans="1:7">
      <c r="A2422" s="903" t="s">
        <v>2479</v>
      </c>
      <c r="B2422" s="903" t="s">
        <v>916</v>
      </c>
      <c r="C2422" s="903" t="s">
        <v>368</v>
      </c>
      <c r="D2422" s="903" t="s">
        <v>1463</v>
      </c>
      <c r="E2422" s="903" t="s">
        <v>492</v>
      </c>
      <c r="F2422" s="903" t="s">
        <v>496</v>
      </c>
      <c r="G2422" s="902">
        <v>4000000</v>
      </c>
    </row>
    <row r="2423" spans="1:7">
      <c r="A2423" s="903" t="s">
        <v>2479</v>
      </c>
      <c r="B2423" s="903" t="s">
        <v>916</v>
      </c>
      <c r="C2423" s="903" t="s">
        <v>368</v>
      </c>
      <c r="D2423" s="903" t="s">
        <v>1463</v>
      </c>
      <c r="E2423" s="1419" t="s">
        <v>498</v>
      </c>
      <c r="F2423" s="1420"/>
      <c r="G2423" s="902">
        <v>11710000</v>
      </c>
    </row>
    <row r="2424" spans="1:7">
      <c r="A2424" s="903" t="s">
        <v>2479</v>
      </c>
      <c r="B2424" s="903" t="s">
        <v>916</v>
      </c>
      <c r="C2424" s="903" t="s">
        <v>368</v>
      </c>
      <c r="D2424" s="903" t="s">
        <v>1463</v>
      </c>
      <c r="E2424" s="903" t="s">
        <v>498</v>
      </c>
      <c r="F2424" s="903" t="s">
        <v>758</v>
      </c>
      <c r="G2424" s="902">
        <v>4290000</v>
      </c>
    </row>
    <row r="2425" spans="1:7">
      <c r="A2425" s="903" t="s">
        <v>2479</v>
      </c>
      <c r="B2425" s="903" t="s">
        <v>916</v>
      </c>
      <c r="C2425" s="903" t="s">
        <v>368</v>
      </c>
      <c r="D2425" s="903" t="s">
        <v>1463</v>
      </c>
      <c r="E2425" s="903" t="s">
        <v>498</v>
      </c>
      <c r="F2425" s="903" t="s">
        <v>499</v>
      </c>
      <c r="G2425" s="902">
        <v>3650000</v>
      </c>
    </row>
    <row r="2426" spans="1:7">
      <c r="A2426" s="903" t="s">
        <v>2479</v>
      </c>
      <c r="B2426" s="903" t="s">
        <v>916</v>
      </c>
      <c r="C2426" s="903" t="s">
        <v>368</v>
      </c>
      <c r="D2426" s="903" t="s">
        <v>1463</v>
      </c>
      <c r="E2426" s="903" t="s">
        <v>498</v>
      </c>
      <c r="F2426" s="903" t="s">
        <v>370</v>
      </c>
      <c r="G2426" s="902">
        <v>3770000</v>
      </c>
    </row>
    <row r="2427" spans="1:7">
      <c r="A2427" s="903" t="s">
        <v>2479</v>
      </c>
      <c r="B2427" s="903" t="s">
        <v>916</v>
      </c>
      <c r="C2427" s="903" t="s">
        <v>368</v>
      </c>
      <c r="D2427" s="903" t="s">
        <v>1463</v>
      </c>
      <c r="E2427" s="1419" t="s">
        <v>1429</v>
      </c>
      <c r="F2427" s="1420"/>
      <c r="G2427" s="902">
        <v>10431605000</v>
      </c>
    </row>
    <row r="2428" spans="1:7">
      <c r="A2428" s="903" t="s">
        <v>2479</v>
      </c>
      <c r="B2428" s="903" t="s">
        <v>916</v>
      </c>
      <c r="C2428" s="903" t="s">
        <v>368</v>
      </c>
      <c r="D2428" s="903" t="s">
        <v>1463</v>
      </c>
      <c r="E2428" s="903" t="s">
        <v>1429</v>
      </c>
      <c r="F2428" s="903" t="s">
        <v>1431</v>
      </c>
      <c r="G2428" s="902">
        <v>10431605000</v>
      </c>
    </row>
    <row r="2429" spans="1:7">
      <c r="A2429" s="903" t="s">
        <v>2479</v>
      </c>
      <c r="B2429" s="903" t="s">
        <v>916</v>
      </c>
      <c r="C2429" s="903" t="s">
        <v>368</v>
      </c>
      <c r="D2429" s="903" t="s">
        <v>1463</v>
      </c>
      <c r="E2429" s="1419" t="s">
        <v>118</v>
      </c>
      <c r="F2429" s="1420"/>
      <c r="G2429" s="902">
        <v>27501585032</v>
      </c>
    </row>
    <row r="2430" spans="1:7">
      <c r="A2430" s="903" t="s">
        <v>2479</v>
      </c>
      <c r="B2430" s="903" t="s">
        <v>916</v>
      </c>
      <c r="C2430" s="903" t="s">
        <v>368</v>
      </c>
      <c r="D2430" s="903" t="s">
        <v>1463</v>
      </c>
      <c r="E2430" s="903" t="s">
        <v>118</v>
      </c>
      <c r="F2430" s="903" t="s">
        <v>523</v>
      </c>
      <c r="G2430" s="902">
        <v>20129192232</v>
      </c>
    </row>
    <row r="2431" spans="1:7">
      <c r="A2431" s="903" t="s">
        <v>2479</v>
      </c>
      <c r="B2431" s="903" t="s">
        <v>916</v>
      </c>
      <c r="C2431" s="903" t="s">
        <v>368</v>
      </c>
      <c r="D2431" s="903" t="s">
        <v>1463</v>
      </c>
      <c r="E2431" s="903" t="s">
        <v>118</v>
      </c>
      <c r="F2431" s="903" t="s">
        <v>11</v>
      </c>
      <c r="G2431" s="902">
        <v>87700000</v>
      </c>
    </row>
    <row r="2432" spans="1:7">
      <c r="A2432" s="903" t="s">
        <v>2479</v>
      </c>
      <c r="B2432" s="903" t="s">
        <v>916</v>
      </c>
      <c r="C2432" s="903" t="s">
        <v>368</v>
      </c>
      <c r="D2432" s="903" t="s">
        <v>1463</v>
      </c>
      <c r="E2432" s="903" t="s">
        <v>118</v>
      </c>
      <c r="F2432" s="903" t="s">
        <v>120</v>
      </c>
      <c r="G2432" s="902">
        <v>7284692800</v>
      </c>
    </row>
    <row r="2433" spans="1:7">
      <c r="A2433" s="903" t="s">
        <v>2479</v>
      </c>
      <c r="B2433" s="903" t="s">
        <v>916</v>
      </c>
      <c r="C2433" s="903" t="s">
        <v>368</v>
      </c>
      <c r="D2433" s="903" t="s">
        <v>1463</v>
      </c>
      <c r="E2433" s="1419" t="s">
        <v>1434</v>
      </c>
      <c r="F2433" s="1420"/>
      <c r="G2433" s="902">
        <v>20441664855</v>
      </c>
    </row>
    <row r="2434" spans="1:7">
      <c r="A2434" s="903" t="s">
        <v>2479</v>
      </c>
      <c r="B2434" s="903" t="s">
        <v>916</v>
      </c>
      <c r="C2434" s="903" t="s">
        <v>368</v>
      </c>
      <c r="D2434" s="903" t="s">
        <v>1463</v>
      </c>
      <c r="E2434" s="903" t="s">
        <v>1434</v>
      </c>
      <c r="F2434" s="903" t="s">
        <v>1436</v>
      </c>
      <c r="G2434" s="902">
        <v>20441664855</v>
      </c>
    </row>
    <row r="2435" spans="1:7">
      <c r="A2435" s="903" t="s">
        <v>2479</v>
      </c>
      <c r="B2435" s="903" t="s">
        <v>916</v>
      </c>
      <c r="C2435" s="903" t="s">
        <v>368</v>
      </c>
      <c r="D2435" s="903" t="s">
        <v>1463</v>
      </c>
      <c r="E2435" s="1419" t="s">
        <v>122</v>
      </c>
      <c r="F2435" s="1420"/>
      <c r="G2435" s="902">
        <v>493612400</v>
      </c>
    </row>
    <row r="2436" spans="1:7">
      <c r="A2436" s="903" t="s">
        <v>2479</v>
      </c>
      <c r="B2436" s="903" t="s">
        <v>916</v>
      </c>
      <c r="C2436" s="903" t="s">
        <v>368</v>
      </c>
      <c r="D2436" s="903" t="s">
        <v>1463</v>
      </c>
      <c r="E2436" s="903" t="s">
        <v>122</v>
      </c>
      <c r="F2436" s="903" t="s">
        <v>6</v>
      </c>
      <c r="G2436" s="902">
        <v>7007400</v>
      </c>
    </row>
    <row r="2437" spans="1:7">
      <c r="A2437" s="903" t="s">
        <v>2479</v>
      </c>
      <c r="B2437" s="903" t="s">
        <v>916</v>
      </c>
      <c r="C2437" s="903" t="s">
        <v>368</v>
      </c>
      <c r="D2437" s="903" t="s">
        <v>1463</v>
      </c>
      <c r="E2437" s="903" t="s">
        <v>122</v>
      </c>
      <c r="F2437" s="903" t="s">
        <v>124</v>
      </c>
      <c r="G2437" s="902">
        <v>472805000</v>
      </c>
    </row>
    <row r="2438" spans="1:7">
      <c r="A2438" s="903" t="s">
        <v>2479</v>
      </c>
      <c r="B2438" s="903" t="s">
        <v>916</v>
      </c>
      <c r="C2438" s="903" t="s">
        <v>368</v>
      </c>
      <c r="D2438" s="903" t="s">
        <v>1463</v>
      </c>
      <c r="E2438" s="903" t="s">
        <v>122</v>
      </c>
      <c r="F2438" s="903" t="s">
        <v>126</v>
      </c>
      <c r="G2438" s="902">
        <v>13800000</v>
      </c>
    </row>
    <row r="2439" spans="1:7">
      <c r="A2439" s="903" t="s">
        <v>2479</v>
      </c>
      <c r="B2439" s="903" t="s">
        <v>916</v>
      </c>
      <c r="C2439" s="1419" t="s">
        <v>200</v>
      </c>
      <c r="D2439" s="1420"/>
      <c r="E2439" s="1420"/>
      <c r="F2439" s="1420"/>
      <c r="G2439" s="902">
        <v>10296736213</v>
      </c>
    </row>
    <row r="2440" spans="1:7">
      <c r="A2440" s="903" t="s">
        <v>2479</v>
      </c>
      <c r="B2440" s="903" t="s">
        <v>916</v>
      </c>
      <c r="C2440" s="903" t="s">
        <v>200</v>
      </c>
      <c r="D2440" s="1419" t="s">
        <v>1413</v>
      </c>
      <c r="E2440" s="1420"/>
      <c r="F2440" s="1420"/>
      <c r="G2440" s="902">
        <v>10296736213</v>
      </c>
    </row>
    <row r="2441" spans="1:7">
      <c r="A2441" s="903" t="s">
        <v>2479</v>
      </c>
      <c r="B2441" s="903" t="s">
        <v>916</v>
      </c>
      <c r="C2441" s="903" t="s">
        <v>200</v>
      </c>
      <c r="D2441" s="903" t="s">
        <v>1413</v>
      </c>
      <c r="E2441" s="1419" t="s">
        <v>87</v>
      </c>
      <c r="F2441" s="1420"/>
      <c r="G2441" s="902">
        <v>3505831122</v>
      </c>
    </row>
    <row r="2442" spans="1:7">
      <c r="A2442" s="903" t="s">
        <v>2479</v>
      </c>
      <c r="B2442" s="903" t="s">
        <v>916</v>
      </c>
      <c r="C2442" s="903" t="s">
        <v>200</v>
      </c>
      <c r="D2442" s="903" t="s">
        <v>1413</v>
      </c>
      <c r="E2442" s="903" t="s">
        <v>87</v>
      </c>
      <c r="F2442" s="903" t="s">
        <v>88</v>
      </c>
      <c r="G2442" s="902">
        <v>3505831122</v>
      </c>
    </row>
    <row r="2443" spans="1:7">
      <c r="A2443" s="903" t="s">
        <v>2479</v>
      </c>
      <c r="B2443" s="903" t="s">
        <v>916</v>
      </c>
      <c r="C2443" s="903" t="s">
        <v>200</v>
      </c>
      <c r="D2443" s="903" t="s">
        <v>1413</v>
      </c>
      <c r="E2443" s="1419" t="s">
        <v>128</v>
      </c>
      <c r="F2443" s="1420"/>
      <c r="G2443" s="902">
        <v>330213301</v>
      </c>
    </row>
    <row r="2444" spans="1:7">
      <c r="A2444" s="903" t="s">
        <v>2479</v>
      </c>
      <c r="B2444" s="903" t="s">
        <v>916</v>
      </c>
      <c r="C2444" s="903" t="s">
        <v>200</v>
      </c>
      <c r="D2444" s="903" t="s">
        <v>1413</v>
      </c>
      <c r="E2444" s="903" t="s">
        <v>128</v>
      </c>
      <c r="F2444" s="903" t="s">
        <v>519</v>
      </c>
      <c r="G2444" s="902">
        <v>330213301</v>
      </c>
    </row>
    <row r="2445" spans="1:7">
      <c r="A2445" s="903" t="s">
        <v>2479</v>
      </c>
      <c r="B2445" s="903" t="s">
        <v>916</v>
      </c>
      <c r="C2445" s="903" t="s">
        <v>200</v>
      </c>
      <c r="D2445" s="903" t="s">
        <v>1413</v>
      </c>
      <c r="E2445" s="1419" t="s">
        <v>90</v>
      </c>
      <c r="F2445" s="1420"/>
      <c r="G2445" s="902">
        <v>1571080615</v>
      </c>
    </row>
    <row r="2446" spans="1:7">
      <c r="A2446" s="903" t="s">
        <v>2479</v>
      </c>
      <c r="B2446" s="903" t="s">
        <v>916</v>
      </c>
      <c r="C2446" s="903" t="s">
        <v>200</v>
      </c>
      <c r="D2446" s="903" t="s">
        <v>1413</v>
      </c>
      <c r="E2446" s="903" t="s">
        <v>90</v>
      </c>
      <c r="F2446" s="903" t="s">
        <v>135</v>
      </c>
      <c r="G2446" s="902">
        <v>167774000</v>
      </c>
    </row>
    <row r="2447" spans="1:7">
      <c r="A2447" s="903" t="s">
        <v>2479</v>
      </c>
      <c r="B2447" s="903" t="s">
        <v>916</v>
      </c>
      <c r="C2447" s="903" t="s">
        <v>200</v>
      </c>
      <c r="D2447" s="903" t="s">
        <v>1413</v>
      </c>
      <c r="E2447" s="903" t="s">
        <v>90</v>
      </c>
      <c r="F2447" s="903" t="s">
        <v>763</v>
      </c>
      <c r="G2447" s="902">
        <v>165613897</v>
      </c>
    </row>
    <row r="2448" spans="1:7">
      <c r="A2448" s="903" t="s">
        <v>2479</v>
      </c>
      <c r="B2448" s="903" t="s">
        <v>916</v>
      </c>
      <c r="C2448" s="903" t="s">
        <v>200</v>
      </c>
      <c r="D2448" s="903" t="s">
        <v>1413</v>
      </c>
      <c r="E2448" s="903" t="s">
        <v>90</v>
      </c>
      <c r="F2448" s="903" t="s">
        <v>8</v>
      </c>
      <c r="G2448" s="902">
        <v>3576000</v>
      </c>
    </row>
    <row r="2449" spans="1:7">
      <c r="A2449" s="903" t="s">
        <v>2479</v>
      </c>
      <c r="B2449" s="903" t="s">
        <v>916</v>
      </c>
      <c r="C2449" s="903" t="s">
        <v>200</v>
      </c>
      <c r="D2449" s="903" t="s">
        <v>1413</v>
      </c>
      <c r="E2449" s="903" t="s">
        <v>90</v>
      </c>
      <c r="F2449" s="903" t="s">
        <v>386</v>
      </c>
      <c r="G2449" s="902">
        <v>79208400</v>
      </c>
    </row>
    <row r="2450" spans="1:7">
      <c r="A2450" s="903" t="s">
        <v>2479</v>
      </c>
      <c r="B2450" s="903" t="s">
        <v>916</v>
      </c>
      <c r="C2450" s="903" t="s">
        <v>200</v>
      </c>
      <c r="D2450" s="903" t="s">
        <v>1413</v>
      </c>
      <c r="E2450" s="903" t="s">
        <v>90</v>
      </c>
      <c r="F2450" s="903" t="s">
        <v>92</v>
      </c>
      <c r="G2450" s="902">
        <v>7152000</v>
      </c>
    </row>
    <row r="2451" spans="1:7">
      <c r="A2451" s="903" t="s">
        <v>2479</v>
      </c>
      <c r="B2451" s="903" t="s">
        <v>916</v>
      </c>
      <c r="C2451" s="903" t="s">
        <v>200</v>
      </c>
      <c r="D2451" s="903" t="s">
        <v>1413</v>
      </c>
      <c r="E2451" s="903" t="s">
        <v>90</v>
      </c>
      <c r="F2451" s="903" t="s">
        <v>289</v>
      </c>
      <c r="G2451" s="902">
        <v>1800000</v>
      </c>
    </row>
    <row r="2452" spans="1:7">
      <c r="A2452" s="903" t="s">
        <v>2479</v>
      </c>
      <c r="B2452" s="903" t="s">
        <v>916</v>
      </c>
      <c r="C2452" s="903" t="s">
        <v>200</v>
      </c>
      <c r="D2452" s="903" t="s">
        <v>1413</v>
      </c>
      <c r="E2452" s="903" t="s">
        <v>90</v>
      </c>
      <c r="F2452" s="903" t="s">
        <v>390</v>
      </c>
      <c r="G2452" s="902">
        <v>78895500</v>
      </c>
    </row>
    <row r="2453" spans="1:7">
      <c r="A2453" s="903" t="s">
        <v>2479</v>
      </c>
      <c r="B2453" s="903" t="s">
        <v>916</v>
      </c>
      <c r="C2453" s="903" t="s">
        <v>200</v>
      </c>
      <c r="D2453" s="903" t="s">
        <v>1413</v>
      </c>
      <c r="E2453" s="903" t="s">
        <v>90</v>
      </c>
      <c r="F2453" s="903" t="s">
        <v>130</v>
      </c>
      <c r="G2453" s="902">
        <v>921375025</v>
      </c>
    </row>
    <row r="2454" spans="1:7">
      <c r="A2454" s="903" t="s">
        <v>2479</v>
      </c>
      <c r="B2454" s="903" t="s">
        <v>916</v>
      </c>
      <c r="C2454" s="903" t="s">
        <v>200</v>
      </c>
      <c r="D2454" s="903" t="s">
        <v>1413</v>
      </c>
      <c r="E2454" s="903" t="s">
        <v>90</v>
      </c>
      <c r="F2454" s="903" t="s">
        <v>137</v>
      </c>
      <c r="G2454" s="902">
        <v>145685793</v>
      </c>
    </row>
    <row r="2455" spans="1:7">
      <c r="A2455" s="903" t="s">
        <v>2479</v>
      </c>
      <c r="B2455" s="903" t="s">
        <v>916</v>
      </c>
      <c r="C2455" s="903" t="s">
        <v>200</v>
      </c>
      <c r="D2455" s="903" t="s">
        <v>1413</v>
      </c>
      <c r="E2455" s="1419" t="s">
        <v>93</v>
      </c>
      <c r="F2455" s="1420"/>
      <c r="G2455" s="902">
        <v>314685000</v>
      </c>
    </row>
    <row r="2456" spans="1:7">
      <c r="A2456" s="903" t="s">
        <v>2479</v>
      </c>
      <c r="B2456" s="903" t="s">
        <v>916</v>
      </c>
      <c r="C2456" s="903" t="s">
        <v>200</v>
      </c>
      <c r="D2456" s="903" t="s">
        <v>1413</v>
      </c>
      <c r="E2456" s="903" t="s">
        <v>93</v>
      </c>
      <c r="F2456" s="903" t="s">
        <v>391</v>
      </c>
      <c r="G2456" s="902">
        <v>314685000</v>
      </c>
    </row>
    <row r="2457" spans="1:7">
      <c r="A2457" s="903" t="s">
        <v>2479</v>
      </c>
      <c r="B2457" s="903" t="s">
        <v>916</v>
      </c>
      <c r="C2457" s="903" t="s">
        <v>200</v>
      </c>
      <c r="D2457" s="903" t="s">
        <v>1413</v>
      </c>
      <c r="E2457" s="1419" t="s">
        <v>94</v>
      </c>
      <c r="F2457" s="1420"/>
      <c r="G2457" s="902">
        <v>921630692</v>
      </c>
    </row>
    <row r="2458" spans="1:7">
      <c r="A2458" s="903" t="s">
        <v>2479</v>
      </c>
      <c r="B2458" s="903" t="s">
        <v>916</v>
      </c>
      <c r="C2458" s="903" t="s">
        <v>200</v>
      </c>
      <c r="D2458" s="903" t="s">
        <v>1413</v>
      </c>
      <c r="E2458" s="903" t="s">
        <v>94</v>
      </c>
      <c r="F2458" s="903" t="s">
        <v>95</v>
      </c>
      <c r="G2458" s="902">
        <v>714249474</v>
      </c>
    </row>
    <row r="2459" spans="1:7">
      <c r="A2459" s="903" t="s">
        <v>2479</v>
      </c>
      <c r="B2459" s="903" t="s">
        <v>916</v>
      </c>
      <c r="C2459" s="903" t="s">
        <v>200</v>
      </c>
      <c r="D2459" s="903" t="s">
        <v>1413</v>
      </c>
      <c r="E2459" s="903" t="s">
        <v>94</v>
      </c>
      <c r="F2459" s="903" t="s">
        <v>96</v>
      </c>
      <c r="G2459" s="902">
        <v>122442767</v>
      </c>
    </row>
    <row r="2460" spans="1:7">
      <c r="A2460" s="903" t="s">
        <v>2479</v>
      </c>
      <c r="B2460" s="903" t="s">
        <v>916</v>
      </c>
      <c r="C2460" s="903" t="s">
        <v>200</v>
      </c>
      <c r="D2460" s="903" t="s">
        <v>1413</v>
      </c>
      <c r="E2460" s="903" t="s">
        <v>94</v>
      </c>
      <c r="F2460" s="903" t="s">
        <v>97</v>
      </c>
      <c r="G2460" s="902">
        <v>81628512</v>
      </c>
    </row>
    <row r="2461" spans="1:7">
      <c r="A2461" s="903" t="s">
        <v>2479</v>
      </c>
      <c r="B2461" s="903" t="s">
        <v>916</v>
      </c>
      <c r="C2461" s="903" t="s">
        <v>200</v>
      </c>
      <c r="D2461" s="903" t="s">
        <v>1413</v>
      </c>
      <c r="E2461" s="903" t="s">
        <v>94</v>
      </c>
      <c r="F2461" s="903" t="s">
        <v>0</v>
      </c>
      <c r="G2461" s="902">
        <v>3309939</v>
      </c>
    </row>
    <row r="2462" spans="1:7">
      <c r="A2462" s="903" t="s">
        <v>2479</v>
      </c>
      <c r="B2462" s="903" t="s">
        <v>916</v>
      </c>
      <c r="C2462" s="903" t="s">
        <v>200</v>
      </c>
      <c r="D2462" s="903" t="s">
        <v>1413</v>
      </c>
      <c r="E2462" s="1419" t="s">
        <v>98</v>
      </c>
      <c r="F2462" s="1420"/>
      <c r="G2462" s="902">
        <v>180050000</v>
      </c>
    </row>
    <row r="2463" spans="1:7">
      <c r="A2463" s="903" t="s">
        <v>2479</v>
      </c>
      <c r="B2463" s="903" t="s">
        <v>916</v>
      </c>
      <c r="C2463" s="903" t="s">
        <v>200</v>
      </c>
      <c r="D2463" s="903" t="s">
        <v>1413</v>
      </c>
      <c r="E2463" s="903" t="s">
        <v>98</v>
      </c>
      <c r="F2463" s="903" t="s">
        <v>757</v>
      </c>
      <c r="G2463" s="902">
        <v>161000000</v>
      </c>
    </row>
    <row r="2464" spans="1:7">
      <c r="A2464" s="903" t="s">
        <v>2479</v>
      </c>
      <c r="B2464" s="903" t="s">
        <v>916</v>
      </c>
      <c r="C2464" s="903" t="s">
        <v>200</v>
      </c>
      <c r="D2464" s="903" t="s">
        <v>1413</v>
      </c>
      <c r="E2464" s="903" t="s">
        <v>98</v>
      </c>
      <c r="F2464" s="903" t="s">
        <v>99</v>
      </c>
      <c r="G2464" s="902">
        <v>19050000</v>
      </c>
    </row>
    <row r="2465" spans="1:7">
      <c r="A2465" s="903" t="s">
        <v>2479</v>
      </c>
      <c r="B2465" s="903" t="s">
        <v>916</v>
      </c>
      <c r="C2465" s="903" t="s">
        <v>200</v>
      </c>
      <c r="D2465" s="903" t="s">
        <v>1413</v>
      </c>
      <c r="E2465" s="1419" t="s">
        <v>100</v>
      </c>
      <c r="F2465" s="1420"/>
      <c r="G2465" s="902">
        <v>230859250</v>
      </c>
    </row>
    <row r="2466" spans="1:7">
      <c r="A2466" s="903" t="s">
        <v>2479</v>
      </c>
      <c r="B2466" s="903" t="s">
        <v>916</v>
      </c>
      <c r="C2466" s="903" t="s">
        <v>200</v>
      </c>
      <c r="D2466" s="903" t="s">
        <v>1413</v>
      </c>
      <c r="E2466" s="903" t="s">
        <v>100</v>
      </c>
      <c r="F2466" s="903" t="s">
        <v>138</v>
      </c>
      <c r="G2466" s="902">
        <v>150554712</v>
      </c>
    </row>
    <row r="2467" spans="1:7">
      <c r="A2467" s="903" t="s">
        <v>2479</v>
      </c>
      <c r="B2467" s="903" t="s">
        <v>916</v>
      </c>
      <c r="C2467" s="903" t="s">
        <v>200</v>
      </c>
      <c r="D2467" s="903" t="s">
        <v>1413</v>
      </c>
      <c r="E2467" s="903" t="s">
        <v>100</v>
      </c>
      <c r="F2467" s="903" t="s">
        <v>102</v>
      </c>
      <c r="G2467" s="902">
        <v>12044298</v>
      </c>
    </row>
    <row r="2468" spans="1:7">
      <c r="A2468" s="903" t="s">
        <v>2479</v>
      </c>
      <c r="B2468" s="903" t="s">
        <v>916</v>
      </c>
      <c r="C2468" s="903" t="s">
        <v>200</v>
      </c>
      <c r="D2468" s="903" t="s">
        <v>1413</v>
      </c>
      <c r="E2468" s="903" t="s">
        <v>100</v>
      </c>
      <c r="F2468" s="903" t="s">
        <v>139</v>
      </c>
      <c r="G2468" s="902">
        <v>59592540</v>
      </c>
    </row>
    <row r="2469" spans="1:7">
      <c r="A2469" s="903" t="s">
        <v>2479</v>
      </c>
      <c r="B2469" s="903" t="s">
        <v>916</v>
      </c>
      <c r="C2469" s="903" t="s">
        <v>200</v>
      </c>
      <c r="D2469" s="903" t="s">
        <v>1413</v>
      </c>
      <c r="E2469" s="903" t="s">
        <v>100</v>
      </c>
      <c r="F2469" s="903" t="s">
        <v>131</v>
      </c>
      <c r="G2469" s="902">
        <v>2460000</v>
      </c>
    </row>
    <row r="2470" spans="1:7">
      <c r="A2470" s="903" t="s">
        <v>2479</v>
      </c>
      <c r="B2470" s="903" t="s">
        <v>916</v>
      </c>
      <c r="C2470" s="903" t="s">
        <v>200</v>
      </c>
      <c r="D2470" s="903" t="s">
        <v>1413</v>
      </c>
      <c r="E2470" s="903" t="s">
        <v>100</v>
      </c>
      <c r="F2470" s="903" t="s">
        <v>218</v>
      </c>
      <c r="G2470" s="902">
        <v>1875000</v>
      </c>
    </row>
    <row r="2471" spans="1:7">
      <c r="A2471" s="903" t="s">
        <v>2479</v>
      </c>
      <c r="B2471" s="903" t="s">
        <v>916</v>
      </c>
      <c r="C2471" s="903" t="s">
        <v>200</v>
      </c>
      <c r="D2471" s="903" t="s">
        <v>1413</v>
      </c>
      <c r="E2471" s="903" t="s">
        <v>100</v>
      </c>
      <c r="F2471" s="903" t="s">
        <v>140</v>
      </c>
      <c r="G2471" s="902">
        <v>4332700</v>
      </c>
    </row>
    <row r="2472" spans="1:7">
      <c r="A2472" s="903" t="s">
        <v>2479</v>
      </c>
      <c r="B2472" s="903" t="s">
        <v>916</v>
      </c>
      <c r="C2472" s="903" t="s">
        <v>200</v>
      </c>
      <c r="D2472" s="903" t="s">
        <v>1413</v>
      </c>
      <c r="E2472" s="1419" t="s">
        <v>103</v>
      </c>
      <c r="F2472" s="1420"/>
      <c r="G2472" s="902">
        <v>305869000</v>
      </c>
    </row>
    <row r="2473" spans="1:7">
      <c r="A2473" s="903" t="s">
        <v>2479</v>
      </c>
      <c r="B2473" s="903" t="s">
        <v>916</v>
      </c>
      <c r="C2473" s="903" t="s">
        <v>200</v>
      </c>
      <c r="D2473" s="903" t="s">
        <v>1413</v>
      </c>
      <c r="E2473" s="903" t="s">
        <v>103</v>
      </c>
      <c r="F2473" s="903" t="s">
        <v>104</v>
      </c>
      <c r="G2473" s="902">
        <v>129359000</v>
      </c>
    </row>
    <row r="2474" spans="1:7">
      <c r="A2474" s="903" t="s">
        <v>2479</v>
      </c>
      <c r="B2474" s="903" t="s">
        <v>916</v>
      </c>
      <c r="C2474" s="903" t="s">
        <v>200</v>
      </c>
      <c r="D2474" s="903" t="s">
        <v>1413</v>
      </c>
      <c r="E2474" s="903" t="s">
        <v>103</v>
      </c>
      <c r="F2474" s="903" t="s">
        <v>132</v>
      </c>
      <c r="G2474" s="902">
        <v>51700000</v>
      </c>
    </row>
    <row r="2475" spans="1:7">
      <c r="A2475" s="903" t="s">
        <v>2479</v>
      </c>
      <c r="B2475" s="903" t="s">
        <v>916</v>
      </c>
      <c r="C2475" s="903" t="s">
        <v>200</v>
      </c>
      <c r="D2475" s="903" t="s">
        <v>1413</v>
      </c>
      <c r="E2475" s="903" t="s">
        <v>103</v>
      </c>
      <c r="F2475" s="903" t="s">
        <v>2</v>
      </c>
      <c r="G2475" s="902">
        <v>10320000</v>
      </c>
    </row>
    <row r="2476" spans="1:7">
      <c r="A2476" s="903" t="s">
        <v>2479</v>
      </c>
      <c r="B2476" s="903" t="s">
        <v>916</v>
      </c>
      <c r="C2476" s="903" t="s">
        <v>200</v>
      </c>
      <c r="D2476" s="903" t="s">
        <v>1413</v>
      </c>
      <c r="E2476" s="903" t="s">
        <v>103</v>
      </c>
      <c r="F2476" s="903" t="s">
        <v>106</v>
      </c>
      <c r="G2476" s="902">
        <v>114490000</v>
      </c>
    </row>
    <row r="2477" spans="1:7">
      <c r="A2477" s="903" t="s">
        <v>2479</v>
      </c>
      <c r="B2477" s="903" t="s">
        <v>916</v>
      </c>
      <c r="C2477" s="903" t="s">
        <v>200</v>
      </c>
      <c r="D2477" s="903" t="s">
        <v>1413</v>
      </c>
      <c r="E2477" s="1419" t="s">
        <v>108</v>
      </c>
      <c r="F2477" s="1420"/>
      <c r="G2477" s="902">
        <v>81457833</v>
      </c>
    </row>
    <row r="2478" spans="1:7">
      <c r="A2478" s="903" t="s">
        <v>2479</v>
      </c>
      <c r="B2478" s="903" t="s">
        <v>916</v>
      </c>
      <c r="C2478" s="903" t="s">
        <v>200</v>
      </c>
      <c r="D2478" s="903" t="s">
        <v>1413</v>
      </c>
      <c r="E2478" s="903" t="s">
        <v>108</v>
      </c>
      <c r="F2478" s="903" t="s">
        <v>110</v>
      </c>
      <c r="G2478" s="902">
        <v>110000</v>
      </c>
    </row>
    <row r="2479" spans="1:7">
      <c r="A2479" s="903" t="s">
        <v>2479</v>
      </c>
      <c r="B2479" s="903" t="s">
        <v>916</v>
      </c>
      <c r="C2479" s="903" t="s">
        <v>200</v>
      </c>
      <c r="D2479" s="903" t="s">
        <v>1413</v>
      </c>
      <c r="E2479" s="903" t="s">
        <v>108</v>
      </c>
      <c r="F2479" s="903" t="s">
        <v>111</v>
      </c>
      <c r="G2479" s="902">
        <v>9734836</v>
      </c>
    </row>
    <row r="2480" spans="1:7">
      <c r="A2480" s="903" t="s">
        <v>2479</v>
      </c>
      <c r="B2480" s="903" t="s">
        <v>916</v>
      </c>
      <c r="C2480" s="903" t="s">
        <v>200</v>
      </c>
      <c r="D2480" s="903" t="s">
        <v>1413</v>
      </c>
      <c r="E2480" s="903" t="s">
        <v>108</v>
      </c>
      <c r="F2480" s="903" t="s">
        <v>862</v>
      </c>
      <c r="G2480" s="902">
        <v>48272097</v>
      </c>
    </row>
    <row r="2481" spans="1:7">
      <c r="A2481" s="903" t="s">
        <v>2479</v>
      </c>
      <c r="B2481" s="903" t="s">
        <v>916</v>
      </c>
      <c r="C2481" s="903" t="s">
        <v>200</v>
      </c>
      <c r="D2481" s="903" t="s">
        <v>1413</v>
      </c>
      <c r="E2481" s="903" t="s">
        <v>108</v>
      </c>
      <c r="F2481" s="903" t="s">
        <v>283</v>
      </c>
      <c r="G2481" s="902">
        <v>11450000</v>
      </c>
    </row>
    <row r="2482" spans="1:7">
      <c r="A2482" s="903" t="s">
        <v>2479</v>
      </c>
      <c r="B2482" s="903" t="s">
        <v>916</v>
      </c>
      <c r="C2482" s="903" t="s">
        <v>200</v>
      </c>
      <c r="D2482" s="903" t="s">
        <v>1413</v>
      </c>
      <c r="E2482" s="903" t="s">
        <v>108</v>
      </c>
      <c r="F2482" s="903" t="s">
        <v>868</v>
      </c>
      <c r="G2482" s="902">
        <v>7690900</v>
      </c>
    </row>
    <row r="2483" spans="1:7">
      <c r="A2483" s="903" t="s">
        <v>2479</v>
      </c>
      <c r="B2483" s="903" t="s">
        <v>916</v>
      </c>
      <c r="C2483" s="903" t="s">
        <v>200</v>
      </c>
      <c r="D2483" s="903" t="s">
        <v>1413</v>
      </c>
      <c r="E2483" s="903" t="s">
        <v>108</v>
      </c>
      <c r="F2483" s="903" t="s">
        <v>141</v>
      </c>
      <c r="G2483" s="902">
        <v>4200000</v>
      </c>
    </row>
    <row r="2484" spans="1:7">
      <c r="A2484" s="903" t="s">
        <v>2479</v>
      </c>
      <c r="B2484" s="903" t="s">
        <v>916</v>
      </c>
      <c r="C2484" s="903" t="s">
        <v>200</v>
      </c>
      <c r="D2484" s="903" t="s">
        <v>1413</v>
      </c>
      <c r="E2484" s="1419" t="s">
        <v>143</v>
      </c>
      <c r="F2484" s="1420"/>
      <c r="G2484" s="902">
        <v>8960000</v>
      </c>
    </row>
    <row r="2485" spans="1:7">
      <c r="A2485" s="903" t="s">
        <v>2479</v>
      </c>
      <c r="B2485" s="903" t="s">
        <v>916</v>
      </c>
      <c r="C2485" s="903" t="s">
        <v>200</v>
      </c>
      <c r="D2485" s="903" t="s">
        <v>1413</v>
      </c>
      <c r="E2485" s="903" t="s">
        <v>143</v>
      </c>
      <c r="F2485" s="903" t="s">
        <v>145</v>
      </c>
      <c r="G2485" s="902">
        <v>1080000</v>
      </c>
    </row>
    <row r="2486" spans="1:7">
      <c r="A2486" s="903" t="s">
        <v>2479</v>
      </c>
      <c r="B2486" s="903" t="s">
        <v>916</v>
      </c>
      <c r="C2486" s="903" t="s">
        <v>200</v>
      </c>
      <c r="D2486" s="903" t="s">
        <v>1413</v>
      </c>
      <c r="E2486" s="903" t="s">
        <v>143</v>
      </c>
      <c r="F2486" s="903" t="s">
        <v>482</v>
      </c>
      <c r="G2486" s="902">
        <v>500000</v>
      </c>
    </row>
    <row r="2487" spans="1:7">
      <c r="A2487" s="903" t="s">
        <v>2479</v>
      </c>
      <c r="B2487" s="903" t="s">
        <v>916</v>
      </c>
      <c r="C2487" s="903" t="s">
        <v>200</v>
      </c>
      <c r="D2487" s="903" t="s">
        <v>1413</v>
      </c>
      <c r="E2487" s="903" t="s">
        <v>143</v>
      </c>
      <c r="F2487" s="903" t="s">
        <v>489</v>
      </c>
      <c r="G2487" s="902">
        <v>7380000</v>
      </c>
    </row>
    <row r="2488" spans="1:7">
      <c r="A2488" s="903" t="s">
        <v>2479</v>
      </c>
      <c r="B2488" s="903" t="s">
        <v>916</v>
      </c>
      <c r="C2488" s="903" t="s">
        <v>200</v>
      </c>
      <c r="D2488" s="903" t="s">
        <v>1413</v>
      </c>
      <c r="E2488" s="1419" t="s">
        <v>113</v>
      </c>
      <c r="F2488" s="1420"/>
      <c r="G2488" s="902">
        <v>33600000</v>
      </c>
    </row>
    <row r="2489" spans="1:7">
      <c r="A2489" s="903" t="s">
        <v>2479</v>
      </c>
      <c r="B2489" s="903" t="s">
        <v>916</v>
      </c>
      <c r="C2489" s="903" t="s">
        <v>200</v>
      </c>
      <c r="D2489" s="903" t="s">
        <v>1413</v>
      </c>
      <c r="E2489" s="903" t="s">
        <v>113</v>
      </c>
      <c r="F2489" s="903" t="s">
        <v>490</v>
      </c>
      <c r="G2489" s="902">
        <v>17850000</v>
      </c>
    </row>
    <row r="2490" spans="1:7">
      <c r="A2490" s="903" t="s">
        <v>2479</v>
      </c>
      <c r="B2490" s="903" t="s">
        <v>916</v>
      </c>
      <c r="C2490" s="903" t="s">
        <v>200</v>
      </c>
      <c r="D2490" s="903" t="s">
        <v>1413</v>
      </c>
      <c r="E2490" s="903" t="s">
        <v>113</v>
      </c>
      <c r="F2490" s="903" t="s">
        <v>115</v>
      </c>
      <c r="G2490" s="902">
        <v>8550000</v>
      </c>
    </row>
    <row r="2491" spans="1:7">
      <c r="A2491" s="903" t="s">
        <v>2479</v>
      </c>
      <c r="B2491" s="903" t="s">
        <v>916</v>
      </c>
      <c r="C2491" s="903" t="s">
        <v>200</v>
      </c>
      <c r="D2491" s="903" t="s">
        <v>1413</v>
      </c>
      <c r="E2491" s="903" t="s">
        <v>113</v>
      </c>
      <c r="F2491" s="903" t="s">
        <v>117</v>
      </c>
      <c r="G2491" s="902">
        <v>7200000</v>
      </c>
    </row>
    <row r="2492" spans="1:7">
      <c r="A2492" s="903" t="s">
        <v>2479</v>
      </c>
      <c r="B2492" s="903" t="s">
        <v>916</v>
      </c>
      <c r="C2492" s="903" t="s">
        <v>200</v>
      </c>
      <c r="D2492" s="903" t="s">
        <v>1413</v>
      </c>
      <c r="E2492" s="1419" t="s">
        <v>492</v>
      </c>
      <c r="F2492" s="1420"/>
      <c r="G2492" s="902">
        <v>139300000</v>
      </c>
    </row>
    <row r="2493" spans="1:7">
      <c r="A2493" s="903" t="s">
        <v>2479</v>
      </c>
      <c r="B2493" s="903" t="s">
        <v>916</v>
      </c>
      <c r="C2493" s="903" t="s">
        <v>200</v>
      </c>
      <c r="D2493" s="903" t="s">
        <v>1413</v>
      </c>
      <c r="E2493" s="903" t="s">
        <v>492</v>
      </c>
      <c r="F2493" s="903" t="s">
        <v>494</v>
      </c>
      <c r="G2493" s="902">
        <v>11000000</v>
      </c>
    </row>
    <row r="2494" spans="1:7">
      <c r="A2494" s="903" t="s">
        <v>2479</v>
      </c>
      <c r="B2494" s="903" t="s">
        <v>916</v>
      </c>
      <c r="C2494" s="903" t="s">
        <v>200</v>
      </c>
      <c r="D2494" s="903" t="s">
        <v>1413</v>
      </c>
      <c r="E2494" s="903" t="s">
        <v>492</v>
      </c>
      <c r="F2494" s="903" t="s">
        <v>219</v>
      </c>
      <c r="G2494" s="902">
        <v>109600000</v>
      </c>
    </row>
    <row r="2495" spans="1:7">
      <c r="A2495" s="903" t="s">
        <v>2479</v>
      </c>
      <c r="B2495" s="903" t="s">
        <v>916</v>
      </c>
      <c r="C2495" s="903" t="s">
        <v>200</v>
      </c>
      <c r="D2495" s="903" t="s">
        <v>1413</v>
      </c>
      <c r="E2495" s="903" t="s">
        <v>492</v>
      </c>
      <c r="F2495" s="903" t="s">
        <v>186</v>
      </c>
      <c r="G2495" s="902">
        <v>14700000</v>
      </c>
    </row>
    <row r="2496" spans="1:7">
      <c r="A2496" s="903" t="s">
        <v>2479</v>
      </c>
      <c r="B2496" s="903" t="s">
        <v>916</v>
      </c>
      <c r="C2496" s="903" t="s">
        <v>200</v>
      </c>
      <c r="D2496" s="903" t="s">
        <v>1413</v>
      </c>
      <c r="E2496" s="903" t="s">
        <v>492</v>
      </c>
      <c r="F2496" s="903" t="s">
        <v>496</v>
      </c>
      <c r="G2496" s="902">
        <v>4000000</v>
      </c>
    </row>
    <row r="2497" spans="1:7">
      <c r="A2497" s="903" t="s">
        <v>2479</v>
      </c>
      <c r="B2497" s="903" t="s">
        <v>916</v>
      </c>
      <c r="C2497" s="903" t="s">
        <v>200</v>
      </c>
      <c r="D2497" s="903" t="s">
        <v>1413</v>
      </c>
      <c r="E2497" s="1419" t="s">
        <v>498</v>
      </c>
      <c r="F2497" s="1420"/>
      <c r="G2497" s="902">
        <v>105304000</v>
      </c>
    </row>
    <row r="2498" spans="1:7">
      <c r="A2498" s="903" t="s">
        <v>2479</v>
      </c>
      <c r="B2498" s="903" t="s">
        <v>916</v>
      </c>
      <c r="C2498" s="903" t="s">
        <v>200</v>
      </c>
      <c r="D2498" s="903" t="s">
        <v>1413</v>
      </c>
      <c r="E2498" s="903" t="s">
        <v>498</v>
      </c>
      <c r="F2498" s="903" t="s">
        <v>758</v>
      </c>
      <c r="G2498" s="902">
        <v>20880000</v>
      </c>
    </row>
    <row r="2499" spans="1:7">
      <c r="A2499" s="903" t="s">
        <v>2479</v>
      </c>
      <c r="B2499" s="903" t="s">
        <v>916</v>
      </c>
      <c r="C2499" s="903" t="s">
        <v>200</v>
      </c>
      <c r="D2499" s="903" t="s">
        <v>1413</v>
      </c>
      <c r="E2499" s="903" t="s">
        <v>498</v>
      </c>
      <c r="F2499" s="903" t="s">
        <v>499</v>
      </c>
      <c r="G2499" s="902">
        <v>7100000</v>
      </c>
    </row>
    <row r="2500" spans="1:7">
      <c r="A2500" s="903" t="s">
        <v>2479</v>
      </c>
      <c r="B2500" s="903" t="s">
        <v>916</v>
      </c>
      <c r="C2500" s="903" t="s">
        <v>200</v>
      </c>
      <c r="D2500" s="903" t="s">
        <v>1413</v>
      </c>
      <c r="E2500" s="903" t="s">
        <v>498</v>
      </c>
      <c r="F2500" s="903" t="s">
        <v>178</v>
      </c>
      <c r="G2500" s="902">
        <v>450000</v>
      </c>
    </row>
    <row r="2501" spans="1:7">
      <c r="A2501" s="903" t="s">
        <v>2479</v>
      </c>
      <c r="B2501" s="903" t="s">
        <v>916</v>
      </c>
      <c r="C2501" s="903" t="s">
        <v>200</v>
      </c>
      <c r="D2501" s="903" t="s">
        <v>1413</v>
      </c>
      <c r="E2501" s="903" t="s">
        <v>498</v>
      </c>
      <c r="F2501" s="903" t="s">
        <v>284</v>
      </c>
      <c r="G2501" s="902">
        <v>7230000</v>
      </c>
    </row>
    <row r="2502" spans="1:7">
      <c r="A2502" s="903" t="s">
        <v>2479</v>
      </c>
      <c r="B2502" s="903" t="s">
        <v>916</v>
      </c>
      <c r="C2502" s="903" t="s">
        <v>200</v>
      </c>
      <c r="D2502" s="903" t="s">
        <v>1413</v>
      </c>
      <c r="E2502" s="903" t="s">
        <v>498</v>
      </c>
      <c r="F2502" s="903" t="s">
        <v>370</v>
      </c>
      <c r="G2502" s="902">
        <v>54034000</v>
      </c>
    </row>
    <row r="2503" spans="1:7">
      <c r="A2503" s="903" t="s">
        <v>2479</v>
      </c>
      <c r="B2503" s="903" t="s">
        <v>916</v>
      </c>
      <c r="C2503" s="903" t="s">
        <v>200</v>
      </c>
      <c r="D2503" s="903" t="s">
        <v>1413</v>
      </c>
      <c r="E2503" s="903" t="s">
        <v>498</v>
      </c>
      <c r="F2503" s="903" t="s">
        <v>500</v>
      </c>
      <c r="G2503" s="902">
        <v>15610000</v>
      </c>
    </row>
    <row r="2504" spans="1:7">
      <c r="A2504" s="903" t="s">
        <v>2479</v>
      </c>
      <c r="B2504" s="903" t="s">
        <v>916</v>
      </c>
      <c r="C2504" s="903" t="s">
        <v>200</v>
      </c>
      <c r="D2504" s="903" t="s">
        <v>1413</v>
      </c>
      <c r="E2504" s="1419" t="s">
        <v>1429</v>
      </c>
      <c r="F2504" s="1420"/>
      <c r="G2504" s="902">
        <v>94850000</v>
      </c>
    </row>
    <row r="2505" spans="1:7">
      <c r="A2505" s="903" t="s">
        <v>2479</v>
      </c>
      <c r="B2505" s="903" t="s">
        <v>916</v>
      </c>
      <c r="C2505" s="903" t="s">
        <v>200</v>
      </c>
      <c r="D2505" s="903" t="s">
        <v>1413</v>
      </c>
      <c r="E2505" s="903" t="s">
        <v>1429</v>
      </c>
      <c r="F2505" s="903" t="s">
        <v>1431</v>
      </c>
      <c r="G2505" s="902">
        <v>94850000</v>
      </c>
    </row>
    <row r="2506" spans="1:7">
      <c r="A2506" s="903" t="s">
        <v>2479</v>
      </c>
      <c r="B2506" s="903" t="s">
        <v>916</v>
      </c>
      <c r="C2506" s="903" t="s">
        <v>200</v>
      </c>
      <c r="D2506" s="903" t="s">
        <v>1413</v>
      </c>
      <c r="E2506" s="1419" t="s">
        <v>118</v>
      </c>
      <c r="F2506" s="1420"/>
      <c r="G2506" s="902">
        <v>80821600</v>
      </c>
    </row>
    <row r="2507" spans="1:7">
      <c r="A2507" s="903" t="s">
        <v>2479</v>
      </c>
      <c r="B2507" s="903" t="s">
        <v>916</v>
      </c>
      <c r="C2507" s="903" t="s">
        <v>200</v>
      </c>
      <c r="D2507" s="903" t="s">
        <v>1413</v>
      </c>
      <c r="E2507" s="903" t="s">
        <v>118</v>
      </c>
      <c r="F2507" s="903" t="s">
        <v>5</v>
      </c>
      <c r="G2507" s="902">
        <v>6000000</v>
      </c>
    </row>
    <row r="2508" spans="1:7">
      <c r="A2508" s="903" t="s">
        <v>2479</v>
      </c>
      <c r="B2508" s="903" t="s">
        <v>916</v>
      </c>
      <c r="C2508" s="903" t="s">
        <v>200</v>
      </c>
      <c r="D2508" s="903" t="s">
        <v>1413</v>
      </c>
      <c r="E2508" s="903" t="s">
        <v>118</v>
      </c>
      <c r="F2508" s="903" t="s">
        <v>120</v>
      </c>
      <c r="G2508" s="902">
        <v>74821600</v>
      </c>
    </row>
    <row r="2509" spans="1:7">
      <c r="A2509" s="903" t="s">
        <v>2479</v>
      </c>
      <c r="B2509" s="903" t="s">
        <v>916</v>
      </c>
      <c r="C2509" s="903" t="s">
        <v>200</v>
      </c>
      <c r="D2509" s="903" t="s">
        <v>1413</v>
      </c>
      <c r="E2509" s="1419" t="s">
        <v>1434</v>
      </c>
      <c r="F2509" s="1420"/>
      <c r="G2509" s="902">
        <v>58980800</v>
      </c>
    </row>
    <row r="2510" spans="1:7">
      <c r="A2510" s="903" t="s">
        <v>2479</v>
      </c>
      <c r="B2510" s="903" t="s">
        <v>916</v>
      </c>
      <c r="C2510" s="903" t="s">
        <v>200</v>
      </c>
      <c r="D2510" s="903" t="s">
        <v>1413</v>
      </c>
      <c r="E2510" s="903" t="s">
        <v>1434</v>
      </c>
      <c r="F2510" s="903" t="s">
        <v>1436</v>
      </c>
      <c r="G2510" s="902">
        <v>58980800</v>
      </c>
    </row>
    <row r="2511" spans="1:7">
      <c r="A2511" s="903" t="s">
        <v>2479</v>
      </c>
      <c r="B2511" s="903" t="s">
        <v>916</v>
      </c>
      <c r="C2511" s="903" t="s">
        <v>200</v>
      </c>
      <c r="D2511" s="903" t="s">
        <v>1413</v>
      </c>
      <c r="E2511" s="1419" t="s">
        <v>122</v>
      </c>
      <c r="F2511" s="1420"/>
      <c r="G2511" s="902">
        <v>292195000</v>
      </c>
    </row>
    <row r="2512" spans="1:7">
      <c r="A2512" s="903" t="s">
        <v>2479</v>
      </c>
      <c r="B2512" s="903" t="s">
        <v>916</v>
      </c>
      <c r="C2512" s="903" t="s">
        <v>200</v>
      </c>
      <c r="D2512" s="903" t="s">
        <v>1413</v>
      </c>
      <c r="E2512" s="903" t="s">
        <v>122</v>
      </c>
      <c r="F2512" s="903" t="s">
        <v>124</v>
      </c>
      <c r="G2512" s="902">
        <v>139271000</v>
      </c>
    </row>
    <row r="2513" spans="1:7">
      <c r="A2513" s="903" t="s">
        <v>2479</v>
      </c>
      <c r="B2513" s="903" t="s">
        <v>916</v>
      </c>
      <c r="C2513" s="903" t="s">
        <v>200</v>
      </c>
      <c r="D2513" s="903" t="s">
        <v>1413</v>
      </c>
      <c r="E2513" s="903" t="s">
        <v>122</v>
      </c>
      <c r="F2513" s="903" t="s">
        <v>126</v>
      </c>
      <c r="G2513" s="902">
        <v>152924000</v>
      </c>
    </row>
    <row r="2514" spans="1:7">
      <c r="A2514" s="903" t="s">
        <v>2479</v>
      </c>
      <c r="B2514" s="903" t="s">
        <v>916</v>
      </c>
      <c r="C2514" s="903" t="s">
        <v>200</v>
      </c>
      <c r="D2514" s="903" t="s">
        <v>1413</v>
      </c>
      <c r="E2514" s="1419" t="s">
        <v>371</v>
      </c>
      <c r="F2514" s="1420"/>
      <c r="G2514" s="902">
        <v>41048000</v>
      </c>
    </row>
    <row r="2515" spans="1:7">
      <c r="A2515" s="903" t="s">
        <v>2479</v>
      </c>
      <c r="B2515" s="903" t="s">
        <v>916</v>
      </c>
      <c r="C2515" s="903" t="s">
        <v>200</v>
      </c>
      <c r="D2515" s="903" t="s">
        <v>1413</v>
      </c>
      <c r="E2515" s="903" t="s">
        <v>371</v>
      </c>
      <c r="F2515" s="903" t="s">
        <v>372</v>
      </c>
      <c r="G2515" s="902">
        <v>41048000</v>
      </c>
    </row>
    <row r="2516" spans="1:7">
      <c r="A2516" s="903" t="s">
        <v>2479</v>
      </c>
      <c r="B2516" s="903" t="s">
        <v>916</v>
      </c>
      <c r="C2516" s="903" t="s">
        <v>200</v>
      </c>
      <c r="D2516" s="903" t="s">
        <v>1413</v>
      </c>
      <c r="E2516" s="1419" t="s">
        <v>160</v>
      </c>
      <c r="F2516" s="1420"/>
      <c r="G2516" s="902">
        <v>2000000000</v>
      </c>
    </row>
    <row r="2517" spans="1:7">
      <c r="A2517" s="903" t="s">
        <v>2479</v>
      </c>
      <c r="B2517" s="903" t="s">
        <v>916</v>
      </c>
      <c r="C2517" s="903" t="s">
        <v>200</v>
      </c>
      <c r="D2517" s="903" t="s">
        <v>1413</v>
      </c>
      <c r="E2517" s="903" t="s">
        <v>160</v>
      </c>
      <c r="F2517" s="903" t="s">
        <v>162</v>
      </c>
      <c r="G2517" s="902">
        <v>2000000000</v>
      </c>
    </row>
    <row r="2518" spans="1:7">
      <c r="A2518" s="903" t="s">
        <v>2479</v>
      </c>
      <c r="B2518" s="1419" t="s">
        <v>306</v>
      </c>
      <c r="C2518" s="1420"/>
      <c r="D2518" s="1420"/>
      <c r="E2518" s="1420"/>
      <c r="F2518" s="1420"/>
      <c r="G2518" s="902">
        <v>531569693710</v>
      </c>
    </row>
    <row r="2519" spans="1:7">
      <c r="A2519" s="903" t="s">
        <v>2479</v>
      </c>
      <c r="B2519" s="903" t="s">
        <v>306</v>
      </c>
      <c r="C2519" s="1419" t="s">
        <v>368</v>
      </c>
      <c r="D2519" s="1420"/>
      <c r="E2519" s="1420"/>
      <c r="F2519" s="1420"/>
      <c r="G2519" s="902">
        <v>9078011500</v>
      </c>
    </row>
    <row r="2520" spans="1:7">
      <c r="A2520" s="903" t="s">
        <v>2479</v>
      </c>
      <c r="B2520" s="903" t="s">
        <v>306</v>
      </c>
      <c r="C2520" s="903" t="s">
        <v>368</v>
      </c>
      <c r="D2520" s="1419" t="s">
        <v>1509</v>
      </c>
      <c r="E2520" s="1420"/>
      <c r="F2520" s="1420"/>
      <c r="G2520" s="902">
        <v>9078011500</v>
      </c>
    </row>
    <row r="2521" spans="1:7">
      <c r="A2521" s="903" t="s">
        <v>2479</v>
      </c>
      <c r="B2521" s="903" t="s">
        <v>306</v>
      </c>
      <c r="C2521" s="903" t="s">
        <v>368</v>
      </c>
      <c r="D2521" s="903" t="s">
        <v>1509</v>
      </c>
      <c r="E2521" s="1419" t="s">
        <v>87</v>
      </c>
      <c r="F2521" s="1420"/>
      <c r="G2521" s="902">
        <v>2517990284</v>
      </c>
    </row>
    <row r="2522" spans="1:7">
      <c r="A2522" s="903" t="s">
        <v>2479</v>
      </c>
      <c r="B2522" s="903" t="s">
        <v>306</v>
      </c>
      <c r="C2522" s="903" t="s">
        <v>368</v>
      </c>
      <c r="D2522" s="903" t="s">
        <v>1509</v>
      </c>
      <c r="E2522" s="903" t="s">
        <v>87</v>
      </c>
      <c r="F2522" s="903" t="s">
        <v>88</v>
      </c>
      <c r="G2522" s="902">
        <v>2517990284</v>
      </c>
    </row>
    <row r="2523" spans="1:7">
      <c r="A2523" s="903" t="s">
        <v>2479</v>
      </c>
      <c r="B2523" s="903" t="s">
        <v>306</v>
      </c>
      <c r="C2523" s="903" t="s">
        <v>368</v>
      </c>
      <c r="D2523" s="903" t="s">
        <v>1509</v>
      </c>
      <c r="E2523" s="1419" t="s">
        <v>90</v>
      </c>
      <c r="F2523" s="1420"/>
      <c r="G2523" s="902">
        <v>1053046843</v>
      </c>
    </row>
    <row r="2524" spans="1:7">
      <c r="A2524" s="903" t="s">
        <v>2479</v>
      </c>
      <c r="B2524" s="903" t="s">
        <v>306</v>
      </c>
      <c r="C2524" s="903" t="s">
        <v>368</v>
      </c>
      <c r="D2524" s="903" t="s">
        <v>1509</v>
      </c>
      <c r="E2524" s="903" t="s">
        <v>90</v>
      </c>
      <c r="F2524" s="903" t="s">
        <v>135</v>
      </c>
      <c r="G2524" s="902">
        <v>133290660</v>
      </c>
    </row>
    <row r="2525" spans="1:7">
      <c r="A2525" s="903" t="s">
        <v>2479</v>
      </c>
      <c r="B2525" s="903" t="s">
        <v>306</v>
      </c>
      <c r="C2525" s="903" t="s">
        <v>368</v>
      </c>
      <c r="D2525" s="903" t="s">
        <v>1509</v>
      </c>
      <c r="E2525" s="903" t="s">
        <v>90</v>
      </c>
      <c r="F2525" s="903" t="s">
        <v>763</v>
      </c>
      <c r="G2525" s="902">
        <v>22439909</v>
      </c>
    </row>
    <row r="2526" spans="1:7">
      <c r="A2526" s="903" t="s">
        <v>2479</v>
      </c>
      <c r="B2526" s="903" t="s">
        <v>306</v>
      </c>
      <c r="C2526" s="903" t="s">
        <v>368</v>
      </c>
      <c r="D2526" s="903" t="s">
        <v>1509</v>
      </c>
      <c r="E2526" s="903" t="s">
        <v>90</v>
      </c>
      <c r="F2526" s="903" t="s">
        <v>8</v>
      </c>
      <c r="G2526" s="902">
        <v>1788000</v>
      </c>
    </row>
    <row r="2527" spans="1:7">
      <c r="A2527" s="903" t="s">
        <v>2479</v>
      </c>
      <c r="B2527" s="903" t="s">
        <v>306</v>
      </c>
      <c r="C2527" s="903" t="s">
        <v>368</v>
      </c>
      <c r="D2527" s="903" t="s">
        <v>1509</v>
      </c>
      <c r="E2527" s="903" t="s">
        <v>90</v>
      </c>
      <c r="F2527" s="903" t="s">
        <v>386</v>
      </c>
      <c r="G2527" s="902">
        <v>536886859</v>
      </c>
    </row>
    <row r="2528" spans="1:7">
      <c r="A2528" s="903" t="s">
        <v>2479</v>
      </c>
      <c r="B2528" s="903" t="s">
        <v>306</v>
      </c>
      <c r="C2528" s="903" t="s">
        <v>368</v>
      </c>
      <c r="D2528" s="903" t="s">
        <v>1509</v>
      </c>
      <c r="E2528" s="903" t="s">
        <v>90</v>
      </c>
      <c r="F2528" s="903" t="s">
        <v>92</v>
      </c>
      <c r="G2528" s="902">
        <v>44593465</v>
      </c>
    </row>
    <row r="2529" spans="1:7">
      <c r="A2529" s="903" t="s">
        <v>2479</v>
      </c>
      <c r="B2529" s="903" t="s">
        <v>306</v>
      </c>
      <c r="C2529" s="903" t="s">
        <v>368</v>
      </c>
      <c r="D2529" s="903" t="s">
        <v>1509</v>
      </c>
      <c r="E2529" s="903" t="s">
        <v>90</v>
      </c>
      <c r="F2529" s="903" t="s">
        <v>390</v>
      </c>
      <c r="G2529" s="902">
        <v>310024950</v>
      </c>
    </row>
    <row r="2530" spans="1:7">
      <c r="A2530" s="903" t="s">
        <v>2479</v>
      </c>
      <c r="B2530" s="903" t="s">
        <v>306</v>
      </c>
      <c r="C2530" s="903" t="s">
        <v>368</v>
      </c>
      <c r="D2530" s="903" t="s">
        <v>1509</v>
      </c>
      <c r="E2530" s="903" t="s">
        <v>90</v>
      </c>
      <c r="F2530" s="903" t="s">
        <v>137</v>
      </c>
      <c r="G2530" s="902">
        <v>4023000</v>
      </c>
    </row>
    <row r="2531" spans="1:7">
      <c r="A2531" s="903" t="s">
        <v>2479</v>
      </c>
      <c r="B2531" s="903" t="s">
        <v>306</v>
      </c>
      <c r="C2531" s="903" t="s">
        <v>368</v>
      </c>
      <c r="D2531" s="903" t="s">
        <v>1509</v>
      </c>
      <c r="E2531" s="1419" t="s">
        <v>377</v>
      </c>
      <c r="F2531" s="1420"/>
      <c r="G2531" s="902">
        <v>38591000</v>
      </c>
    </row>
    <row r="2532" spans="1:7">
      <c r="A2532" s="903" t="s">
        <v>2479</v>
      </c>
      <c r="B2532" s="903" t="s">
        <v>306</v>
      </c>
      <c r="C2532" s="903" t="s">
        <v>368</v>
      </c>
      <c r="D2532" s="903" t="s">
        <v>1509</v>
      </c>
      <c r="E2532" s="903" t="s">
        <v>377</v>
      </c>
      <c r="F2532" s="903" t="s">
        <v>379</v>
      </c>
      <c r="G2532" s="902">
        <v>38591000</v>
      </c>
    </row>
    <row r="2533" spans="1:7">
      <c r="A2533" s="903" t="s">
        <v>2479</v>
      </c>
      <c r="B2533" s="903" t="s">
        <v>306</v>
      </c>
      <c r="C2533" s="903" t="s">
        <v>368</v>
      </c>
      <c r="D2533" s="903" t="s">
        <v>1509</v>
      </c>
      <c r="E2533" s="1419" t="s">
        <v>94</v>
      </c>
      <c r="F2533" s="1420"/>
      <c r="G2533" s="902">
        <v>694033017</v>
      </c>
    </row>
    <row r="2534" spans="1:7">
      <c r="A2534" s="903" t="s">
        <v>2479</v>
      </c>
      <c r="B2534" s="903" t="s">
        <v>306</v>
      </c>
      <c r="C2534" s="903" t="s">
        <v>368</v>
      </c>
      <c r="D2534" s="903" t="s">
        <v>1509</v>
      </c>
      <c r="E2534" s="903" t="s">
        <v>94</v>
      </c>
      <c r="F2534" s="903" t="s">
        <v>95</v>
      </c>
      <c r="G2534" s="902">
        <v>522579013</v>
      </c>
    </row>
    <row r="2535" spans="1:7">
      <c r="A2535" s="903" t="s">
        <v>2479</v>
      </c>
      <c r="B2535" s="903" t="s">
        <v>306</v>
      </c>
      <c r="C2535" s="903" t="s">
        <v>368</v>
      </c>
      <c r="D2535" s="903" t="s">
        <v>1509</v>
      </c>
      <c r="E2535" s="903" t="s">
        <v>94</v>
      </c>
      <c r="F2535" s="903" t="s">
        <v>96</v>
      </c>
      <c r="G2535" s="902">
        <v>89584969</v>
      </c>
    </row>
    <row r="2536" spans="1:7">
      <c r="A2536" s="903" t="s">
        <v>2479</v>
      </c>
      <c r="B2536" s="903" t="s">
        <v>306</v>
      </c>
      <c r="C2536" s="903" t="s">
        <v>368</v>
      </c>
      <c r="D2536" s="903" t="s">
        <v>1509</v>
      </c>
      <c r="E2536" s="903" t="s">
        <v>94</v>
      </c>
      <c r="F2536" s="903" t="s">
        <v>97</v>
      </c>
      <c r="G2536" s="902">
        <v>59723263</v>
      </c>
    </row>
    <row r="2537" spans="1:7">
      <c r="A2537" s="903" t="s">
        <v>2479</v>
      </c>
      <c r="B2537" s="903" t="s">
        <v>306</v>
      </c>
      <c r="C2537" s="903" t="s">
        <v>368</v>
      </c>
      <c r="D2537" s="903" t="s">
        <v>1509</v>
      </c>
      <c r="E2537" s="903" t="s">
        <v>94</v>
      </c>
      <c r="F2537" s="903" t="s">
        <v>0</v>
      </c>
      <c r="G2537" s="902">
        <v>22145772</v>
      </c>
    </row>
    <row r="2538" spans="1:7">
      <c r="A2538" s="903" t="s">
        <v>2479</v>
      </c>
      <c r="B2538" s="903" t="s">
        <v>306</v>
      </c>
      <c r="C2538" s="903" t="s">
        <v>368</v>
      </c>
      <c r="D2538" s="903" t="s">
        <v>1509</v>
      </c>
      <c r="E2538" s="1419" t="s">
        <v>100</v>
      </c>
      <c r="F2538" s="1420"/>
      <c r="G2538" s="902">
        <v>209566607</v>
      </c>
    </row>
    <row r="2539" spans="1:7">
      <c r="A2539" s="903" t="s">
        <v>2479</v>
      </c>
      <c r="B2539" s="903" t="s">
        <v>306</v>
      </c>
      <c r="C2539" s="903" t="s">
        <v>368</v>
      </c>
      <c r="D2539" s="903" t="s">
        <v>1509</v>
      </c>
      <c r="E2539" s="903" t="s">
        <v>100</v>
      </c>
      <c r="F2539" s="903" t="s">
        <v>138</v>
      </c>
      <c r="G2539" s="902">
        <v>85033284</v>
      </c>
    </row>
    <row r="2540" spans="1:7">
      <c r="A2540" s="903" t="s">
        <v>2479</v>
      </c>
      <c r="B2540" s="903" t="s">
        <v>306</v>
      </c>
      <c r="C2540" s="903" t="s">
        <v>368</v>
      </c>
      <c r="D2540" s="903" t="s">
        <v>1509</v>
      </c>
      <c r="E2540" s="903" t="s">
        <v>100</v>
      </c>
      <c r="F2540" s="903" t="s">
        <v>102</v>
      </c>
      <c r="G2540" s="902">
        <v>100841075</v>
      </c>
    </row>
    <row r="2541" spans="1:7">
      <c r="A2541" s="903" t="s">
        <v>2479</v>
      </c>
      <c r="B2541" s="903" t="s">
        <v>306</v>
      </c>
      <c r="C2541" s="903" t="s">
        <v>368</v>
      </c>
      <c r="D2541" s="903" t="s">
        <v>1509</v>
      </c>
      <c r="E2541" s="903" t="s">
        <v>100</v>
      </c>
      <c r="F2541" s="903" t="s">
        <v>139</v>
      </c>
      <c r="G2541" s="902">
        <v>3712248</v>
      </c>
    </row>
    <row r="2542" spans="1:7">
      <c r="A2542" s="903" t="s">
        <v>2479</v>
      </c>
      <c r="B2542" s="903" t="s">
        <v>306</v>
      </c>
      <c r="C2542" s="903" t="s">
        <v>368</v>
      </c>
      <c r="D2542" s="903" t="s">
        <v>1509</v>
      </c>
      <c r="E2542" s="903" t="s">
        <v>100</v>
      </c>
      <c r="F2542" s="903" t="s">
        <v>131</v>
      </c>
      <c r="G2542" s="902">
        <v>19980000</v>
      </c>
    </row>
    <row r="2543" spans="1:7">
      <c r="A2543" s="903" t="s">
        <v>2479</v>
      </c>
      <c r="B2543" s="903" t="s">
        <v>306</v>
      </c>
      <c r="C2543" s="903" t="s">
        <v>368</v>
      </c>
      <c r="D2543" s="903" t="s">
        <v>1509</v>
      </c>
      <c r="E2543" s="1419" t="s">
        <v>103</v>
      </c>
      <c r="F2543" s="1420"/>
      <c r="G2543" s="902">
        <v>63302400</v>
      </c>
    </row>
    <row r="2544" spans="1:7">
      <c r="A2544" s="903" t="s">
        <v>2479</v>
      </c>
      <c r="B2544" s="903" t="s">
        <v>306</v>
      </c>
      <c r="C2544" s="903" t="s">
        <v>368</v>
      </c>
      <c r="D2544" s="903" t="s">
        <v>1509</v>
      </c>
      <c r="E2544" s="903" t="s">
        <v>103</v>
      </c>
      <c r="F2544" s="903" t="s">
        <v>104</v>
      </c>
      <c r="G2544" s="902">
        <v>40762000</v>
      </c>
    </row>
    <row r="2545" spans="1:7">
      <c r="A2545" s="903" t="s">
        <v>2479</v>
      </c>
      <c r="B2545" s="903" t="s">
        <v>306</v>
      </c>
      <c r="C2545" s="903" t="s">
        <v>368</v>
      </c>
      <c r="D2545" s="903" t="s">
        <v>1509</v>
      </c>
      <c r="E2545" s="903" t="s">
        <v>103</v>
      </c>
      <c r="F2545" s="903" t="s">
        <v>132</v>
      </c>
      <c r="G2545" s="902">
        <v>2843000</v>
      </c>
    </row>
    <row r="2546" spans="1:7">
      <c r="A2546" s="903" t="s">
        <v>2479</v>
      </c>
      <c r="B2546" s="903" t="s">
        <v>306</v>
      </c>
      <c r="C2546" s="903" t="s">
        <v>368</v>
      </c>
      <c r="D2546" s="903" t="s">
        <v>1509</v>
      </c>
      <c r="E2546" s="903" t="s">
        <v>103</v>
      </c>
      <c r="F2546" s="903" t="s">
        <v>106</v>
      </c>
      <c r="G2546" s="902">
        <v>19697400</v>
      </c>
    </row>
    <row r="2547" spans="1:7">
      <c r="A2547" s="903" t="s">
        <v>2479</v>
      </c>
      <c r="B2547" s="903" t="s">
        <v>306</v>
      </c>
      <c r="C2547" s="903" t="s">
        <v>368</v>
      </c>
      <c r="D2547" s="903" t="s">
        <v>1509</v>
      </c>
      <c r="E2547" s="1419" t="s">
        <v>108</v>
      </c>
      <c r="F2547" s="1420"/>
      <c r="G2547" s="902">
        <v>53586194</v>
      </c>
    </row>
    <row r="2548" spans="1:7">
      <c r="A2548" s="903" t="s">
        <v>2479</v>
      </c>
      <c r="B2548" s="903" t="s">
        <v>306</v>
      </c>
      <c r="C2548" s="903" t="s">
        <v>368</v>
      </c>
      <c r="D2548" s="903" t="s">
        <v>1509</v>
      </c>
      <c r="E2548" s="903" t="s">
        <v>108</v>
      </c>
      <c r="F2548" s="903" t="s">
        <v>862</v>
      </c>
      <c r="G2548" s="902">
        <v>14904194</v>
      </c>
    </row>
    <row r="2549" spans="1:7">
      <c r="A2549" s="903" t="s">
        <v>2479</v>
      </c>
      <c r="B2549" s="903" t="s">
        <v>306</v>
      </c>
      <c r="C2549" s="903" t="s">
        <v>368</v>
      </c>
      <c r="D2549" s="903" t="s">
        <v>1509</v>
      </c>
      <c r="E2549" s="903" t="s">
        <v>108</v>
      </c>
      <c r="F2549" s="903" t="s">
        <v>283</v>
      </c>
      <c r="G2549" s="902">
        <v>11000000</v>
      </c>
    </row>
    <row r="2550" spans="1:7">
      <c r="A2550" s="903" t="s">
        <v>2479</v>
      </c>
      <c r="B2550" s="903" t="s">
        <v>306</v>
      </c>
      <c r="C2550" s="903" t="s">
        <v>368</v>
      </c>
      <c r="D2550" s="903" t="s">
        <v>1509</v>
      </c>
      <c r="E2550" s="903" t="s">
        <v>108</v>
      </c>
      <c r="F2550" s="903" t="s">
        <v>141</v>
      </c>
      <c r="G2550" s="902">
        <v>9750000</v>
      </c>
    </row>
    <row r="2551" spans="1:7">
      <c r="A2551" s="903" t="s">
        <v>2479</v>
      </c>
      <c r="B2551" s="903" t="s">
        <v>306</v>
      </c>
      <c r="C2551" s="903" t="s">
        <v>368</v>
      </c>
      <c r="D2551" s="903" t="s">
        <v>1509</v>
      </c>
      <c r="E2551" s="903" t="s">
        <v>108</v>
      </c>
      <c r="F2551" s="903" t="s">
        <v>142</v>
      </c>
      <c r="G2551" s="902">
        <v>17932000</v>
      </c>
    </row>
    <row r="2552" spans="1:7">
      <c r="A2552" s="903" t="s">
        <v>2479</v>
      </c>
      <c r="B2552" s="903" t="s">
        <v>306</v>
      </c>
      <c r="C2552" s="903" t="s">
        <v>368</v>
      </c>
      <c r="D2552" s="903" t="s">
        <v>1509</v>
      </c>
      <c r="E2552" s="1419" t="s">
        <v>113</v>
      </c>
      <c r="F2552" s="1420"/>
      <c r="G2552" s="902">
        <v>17390000</v>
      </c>
    </row>
    <row r="2553" spans="1:7">
      <c r="A2553" s="903" t="s">
        <v>2479</v>
      </c>
      <c r="B2553" s="903" t="s">
        <v>306</v>
      </c>
      <c r="C2553" s="903" t="s">
        <v>368</v>
      </c>
      <c r="D2553" s="903" t="s">
        <v>1509</v>
      </c>
      <c r="E2553" s="903" t="s">
        <v>113</v>
      </c>
      <c r="F2553" s="903" t="s">
        <v>117</v>
      </c>
      <c r="G2553" s="902">
        <v>17390000</v>
      </c>
    </row>
    <row r="2554" spans="1:7">
      <c r="A2554" s="903" t="s">
        <v>2479</v>
      </c>
      <c r="B2554" s="903" t="s">
        <v>306</v>
      </c>
      <c r="C2554" s="903" t="s">
        <v>368</v>
      </c>
      <c r="D2554" s="903" t="s">
        <v>1509</v>
      </c>
      <c r="E2554" s="1419" t="s">
        <v>492</v>
      </c>
      <c r="F2554" s="1420"/>
      <c r="G2554" s="902">
        <v>21450000</v>
      </c>
    </row>
    <row r="2555" spans="1:7">
      <c r="A2555" s="903" t="s">
        <v>2479</v>
      </c>
      <c r="B2555" s="903" t="s">
        <v>306</v>
      </c>
      <c r="C2555" s="903" t="s">
        <v>368</v>
      </c>
      <c r="D2555" s="903" t="s">
        <v>1509</v>
      </c>
      <c r="E2555" s="903" t="s">
        <v>492</v>
      </c>
      <c r="F2555" s="903" t="s">
        <v>186</v>
      </c>
      <c r="G2555" s="902">
        <v>21450000</v>
      </c>
    </row>
    <row r="2556" spans="1:7">
      <c r="A2556" s="903" t="s">
        <v>2479</v>
      </c>
      <c r="B2556" s="903" t="s">
        <v>306</v>
      </c>
      <c r="C2556" s="903" t="s">
        <v>368</v>
      </c>
      <c r="D2556" s="903" t="s">
        <v>1509</v>
      </c>
      <c r="E2556" s="1419" t="s">
        <v>498</v>
      </c>
      <c r="F2556" s="1420"/>
      <c r="G2556" s="902">
        <v>950841000</v>
      </c>
    </row>
    <row r="2557" spans="1:7">
      <c r="A2557" s="903" t="s">
        <v>2479</v>
      </c>
      <c r="B2557" s="903" t="s">
        <v>306</v>
      </c>
      <c r="C2557" s="903" t="s">
        <v>368</v>
      </c>
      <c r="D2557" s="903" t="s">
        <v>1509</v>
      </c>
      <c r="E2557" s="903" t="s">
        <v>498</v>
      </c>
      <c r="F2557" s="903" t="s">
        <v>758</v>
      </c>
      <c r="G2557" s="902">
        <v>1430000</v>
      </c>
    </row>
    <row r="2558" spans="1:7">
      <c r="A2558" s="903" t="s">
        <v>2479</v>
      </c>
      <c r="B2558" s="903" t="s">
        <v>306</v>
      </c>
      <c r="C2558" s="903" t="s">
        <v>368</v>
      </c>
      <c r="D2558" s="903" t="s">
        <v>1509</v>
      </c>
      <c r="E2558" s="903" t="s">
        <v>498</v>
      </c>
      <c r="F2558" s="903" t="s">
        <v>178</v>
      </c>
      <c r="G2558" s="902">
        <v>3100000</v>
      </c>
    </row>
    <row r="2559" spans="1:7">
      <c r="A2559" s="903" t="s">
        <v>2479</v>
      </c>
      <c r="B2559" s="903" t="s">
        <v>306</v>
      </c>
      <c r="C2559" s="903" t="s">
        <v>368</v>
      </c>
      <c r="D2559" s="903" t="s">
        <v>1509</v>
      </c>
      <c r="E2559" s="903" t="s">
        <v>498</v>
      </c>
      <c r="F2559" s="903" t="s">
        <v>3</v>
      </c>
      <c r="G2559" s="902">
        <v>895049000</v>
      </c>
    </row>
    <row r="2560" spans="1:7">
      <c r="A2560" s="903" t="s">
        <v>2479</v>
      </c>
      <c r="B2560" s="903" t="s">
        <v>306</v>
      </c>
      <c r="C2560" s="903" t="s">
        <v>368</v>
      </c>
      <c r="D2560" s="903" t="s">
        <v>1509</v>
      </c>
      <c r="E2560" s="903" t="s">
        <v>498</v>
      </c>
      <c r="F2560" s="903" t="s">
        <v>370</v>
      </c>
      <c r="G2560" s="902">
        <v>10000000</v>
      </c>
    </row>
    <row r="2561" spans="1:7">
      <c r="A2561" s="903" t="s">
        <v>2479</v>
      </c>
      <c r="B2561" s="903" t="s">
        <v>306</v>
      </c>
      <c r="C2561" s="903" t="s">
        <v>368</v>
      </c>
      <c r="D2561" s="903" t="s">
        <v>1509</v>
      </c>
      <c r="E2561" s="903" t="s">
        <v>498</v>
      </c>
      <c r="F2561" s="903" t="s">
        <v>500</v>
      </c>
      <c r="G2561" s="902">
        <v>12980000</v>
      </c>
    </row>
    <row r="2562" spans="1:7">
      <c r="A2562" s="903" t="s">
        <v>2479</v>
      </c>
      <c r="B2562" s="903" t="s">
        <v>306</v>
      </c>
      <c r="C2562" s="903" t="s">
        <v>368</v>
      </c>
      <c r="D2562" s="903" t="s">
        <v>1509</v>
      </c>
      <c r="E2562" s="903" t="s">
        <v>498</v>
      </c>
      <c r="F2562" s="903" t="s">
        <v>4</v>
      </c>
      <c r="G2562" s="902">
        <v>26612000</v>
      </c>
    </row>
    <row r="2563" spans="1:7">
      <c r="A2563" s="903" t="s">
        <v>2479</v>
      </c>
      <c r="B2563" s="903" t="s">
        <v>306</v>
      </c>
      <c r="C2563" s="903" t="s">
        <v>368</v>
      </c>
      <c r="D2563" s="903" t="s">
        <v>1509</v>
      </c>
      <c r="E2563" s="903" t="s">
        <v>498</v>
      </c>
      <c r="F2563" s="903" t="s">
        <v>501</v>
      </c>
      <c r="G2563" s="902">
        <v>1670000</v>
      </c>
    </row>
    <row r="2564" spans="1:7">
      <c r="A2564" s="903" t="s">
        <v>2479</v>
      </c>
      <c r="B2564" s="903" t="s">
        <v>306</v>
      </c>
      <c r="C2564" s="903" t="s">
        <v>368</v>
      </c>
      <c r="D2564" s="903" t="s">
        <v>1509</v>
      </c>
      <c r="E2564" s="1419" t="s">
        <v>1429</v>
      </c>
      <c r="F2564" s="1420"/>
      <c r="G2564" s="902">
        <v>489884000</v>
      </c>
    </row>
    <row r="2565" spans="1:7">
      <c r="A2565" s="903" t="s">
        <v>2479</v>
      </c>
      <c r="B2565" s="903" t="s">
        <v>306</v>
      </c>
      <c r="C2565" s="903" t="s">
        <v>368</v>
      </c>
      <c r="D2565" s="903" t="s">
        <v>1509</v>
      </c>
      <c r="E2565" s="903" t="s">
        <v>1429</v>
      </c>
      <c r="F2565" s="903" t="s">
        <v>1483</v>
      </c>
      <c r="G2565" s="902">
        <v>199229000</v>
      </c>
    </row>
    <row r="2566" spans="1:7">
      <c r="A2566" s="903" t="s">
        <v>2479</v>
      </c>
      <c r="B2566" s="903" t="s">
        <v>306</v>
      </c>
      <c r="C2566" s="903" t="s">
        <v>368</v>
      </c>
      <c r="D2566" s="903" t="s">
        <v>1509</v>
      </c>
      <c r="E2566" s="903" t="s">
        <v>1429</v>
      </c>
      <c r="F2566" s="903" t="s">
        <v>1451</v>
      </c>
      <c r="G2566" s="902">
        <v>148720000</v>
      </c>
    </row>
    <row r="2567" spans="1:7">
      <c r="A2567" s="903" t="s">
        <v>2479</v>
      </c>
      <c r="B2567" s="903" t="s">
        <v>306</v>
      </c>
      <c r="C2567" s="903" t="s">
        <v>368</v>
      </c>
      <c r="D2567" s="903" t="s">
        <v>1509</v>
      </c>
      <c r="E2567" s="903" t="s">
        <v>1429</v>
      </c>
      <c r="F2567" s="903" t="s">
        <v>1457</v>
      </c>
      <c r="G2567" s="902">
        <v>141935000</v>
      </c>
    </row>
    <row r="2568" spans="1:7">
      <c r="A2568" s="903" t="s">
        <v>2479</v>
      </c>
      <c r="B2568" s="903" t="s">
        <v>306</v>
      </c>
      <c r="C2568" s="903" t="s">
        <v>368</v>
      </c>
      <c r="D2568" s="903" t="s">
        <v>1509</v>
      </c>
      <c r="E2568" s="1419" t="s">
        <v>118</v>
      </c>
      <c r="F2568" s="1420"/>
      <c r="G2568" s="902">
        <v>3702000</v>
      </c>
    </row>
    <row r="2569" spans="1:7">
      <c r="A2569" s="903" t="s">
        <v>2479</v>
      </c>
      <c r="B2569" s="903" t="s">
        <v>306</v>
      </c>
      <c r="C2569" s="903" t="s">
        <v>368</v>
      </c>
      <c r="D2569" s="903" t="s">
        <v>1509</v>
      </c>
      <c r="E2569" s="903" t="s">
        <v>118</v>
      </c>
      <c r="F2569" s="903" t="s">
        <v>523</v>
      </c>
      <c r="G2569" s="902">
        <v>320000</v>
      </c>
    </row>
    <row r="2570" spans="1:7">
      <c r="A2570" s="903" t="s">
        <v>2479</v>
      </c>
      <c r="B2570" s="903" t="s">
        <v>306</v>
      </c>
      <c r="C2570" s="903" t="s">
        <v>368</v>
      </c>
      <c r="D2570" s="903" t="s">
        <v>1509</v>
      </c>
      <c r="E2570" s="903" t="s">
        <v>118</v>
      </c>
      <c r="F2570" s="903" t="s">
        <v>120</v>
      </c>
      <c r="G2570" s="902">
        <v>3382000</v>
      </c>
    </row>
    <row r="2571" spans="1:7">
      <c r="A2571" s="903" t="s">
        <v>2479</v>
      </c>
      <c r="B2571" s="903" t="s">
        <v>306</v>
      </c>
      <c r="C2571" s="903" t="s">
        <v>368</v>
      </c>
      <c r="D2571" s="903" t="s">
        <v>1509</v>
      </c>
      <c r="E2571" s="1419" t="s">
        <v>122</v>
      </c>
      <c r="F2571" s="1420"/>
      <c r="G2571" s="902">
        <v>929723155</v>
      </c>
    </row>
    <row r="2572" spans="1:7">
      <c r="A2572" s="903" t="s">
        <v>2479</v>
      </c>
      <c r="B2572" s="903" t="s">
        <v>306</v>
      </c>
      <c r="C2572" s="903" t="s">
        <v>368</v>
      </c>
      <c r="D2572" s="903" t="s">
        <v>1509</v>
      </c>
      <c r="E2572" s="903" t="s">
        <v>122</v>
      </c>
      <c r="F2572" s="903" t="s">
        <v>765</v>
      </c>
      <c r="G2572" s="902">
        <v>38800000</v>
      </c>
    </row>
    <row r="2573" spans="1:7">
      <c r="A2573" s="903" t="s">
        <v>2479</v>
      </c>
      <c r="B2573" s="903" t="s">
        <v>306</v>
      </c>
      <c r="C2573" s="903" t="s">
        <v>368</v>
      </c>
      <c r="D2573" s="903" t="s">
        <v>1509</v>
      </c>
      <c r="E2573" s="903" t="s">
        <v>122</v>
      </c>
      <c r="F2573" s="903" t="s">
        <v>6</v>
      </c>
      <c r="G2573" s="902">
        <v>6980000</v>
      </c>
    </row>
    <row r="2574" spans="1:7">
      <c r="A2574" s="903" t="s">
        <v>2479</v>
      </c>
      <c r="B2574" s="903" t="s">
        <v>306</v>
      </c>
      <c r="C2574" s="903" t="s">
        <v>368</v>
      </c>
      <c r="D2574" s="903" t="s">
        <v>1509</v>
      </c>
      <c r="E2574" s="903" t="s">
        <v>122</v>
      </c>
      <c r="F2574" s="903" t="s">
        <v>12</v>
      </c>
      <c r="G2574" s="902">
        <v>1954100</v>
      </c>
    </row>
    <row r="2575" spans="1:7">
      <c r="A2575" s="903" t="s">
        <v>2479</v>
      </c>
      <c r="B2575" s="903" t="s">
        <v>306</v>
      </c>
      <c r="C2575" s="903" t="s">
        <v>368</v>
      </c>
      <c r="D2575" s="903" t="s">
        <v>1509</v>
      </c>
      <c r="E2575" s="903" t="s">
        <v>122</v>
      </c>
      <c r="F2575" s="903" t="s">
        <v>124</v>
      </c>
      <c r="G2575" s="902">
        <v>16887155</v>
      </c>
    </row>
    <row r="2576" spans="1:7">
      <c r="A2576" s="903" t="s">
        <v>2479</v>
      </c>
      <c r="B2576" s="903" t="s">
        <v>306</v>
      </c>
      <c r="C2576" s="903" t="s">
        <v>368</v>
      </c>
      <c r="D2576" s="903" t="s">
        <v>1509</v>
      </c>
      <c r="E2576" s="903" t="s">
        <v>122</v>
      </c>
      <c r="F2576" s="903" t="s">
        <v>859</v>
      </c>
      <c r="G2576" s="902">
        <v>721512500</v>
      </c>
    </row>
    <row r="2577" spans="1:7">
      <c r="A2577" s="903" t="s">
        <v>2479</v>
      </c>
      <c r="B2577" s="903" t="s">
        <v>306</v>
      </c>
      <c r="C2577" s="903" t="s">
        <v>368</v>
      </c>
      <c r="D2577" s="903" t="s">
        <v>1509</v>
      </c>
      <c r="E2577" s="903" t="s">
        <v>122</v>
      </c>
      <c r="F2577" s="903" t="s">
        <v>126</v>
      </c>
      <c r="G2577" s="902">
        <v>143589400</v>
      </c>
    </row>
    <row r="2578" spans="1:7">
      <c r="A2578" s="903" t="s">
        <v>2479</v>
      </c>
      <c r="B2578" s="903" t="s">
        <v>306</v>
      </c>
      <c r="C2578" s="903" t="s">
        <v>368</v>
      </c>
      <c r="D2578" s="903" t="s">
        <v>1509</v>
      </c>
      <c r="E2578" s="1419" t="s">
        <v>371</v>
      </c>
      <c r="F2578" s="1420"/>
      <c r="G2578" s="902">
        <v>33525000</v>
      </c>
    </row>
    <row r="2579" spans="1:7">
      <c r="A2579" s="903" t="s">
        <v>2479</v>
      </c>
      <c r="B2579" s="903" t="s">
        <v>306</v>
      </c>
      <c r="C2579" s="903" t="s">
        <v>368</v>
      </c>
      <c r="D2579" s="903" t="s">
        <v>1509</v>
      </c>
      <c r="E2579" s="903" t="s">
        <v>371</v>
      </c>
      <c r="F2579" s="903" t="s">
        <v>372</v>
      </c>
      <c r="G2579" s="902">
        <v>33525000</v>
      </c>
    </row>
    <row r="2580" spans="1:7">
      <c r="A2580" s="903" t="s">
        <v>2479</v>
      </c>
      <c r="B2580" s="903" t="s">
        <v>306</v>
      </c>
      <c r="C2580" s="903" t="s">
        <v>368</v>
      </c>
      <c r="D2580" s="903" t="s">
        <v>1509</v>
      </c>
      <c r="E2580" s="1419" t="s">
        <v>360</v>
      </c>
      <c r="F2580" s="1420"/>
      <c r="G2580" s="902">
        <v>1380000</v>
      </c>
    </row>
    <row r="2581" spans="1:7">
      <c r="A2581" s="903" t="s">
        <v>2479</v>
      </c>
      <c r="B2581" s="903" t="s">
        <v>306</v>
      </c>
      <c r="C2581" s="903" t="s">
        <v>368</v>
      </c>
      <c r="D2581" s="903" t="s">
        <v>1509</v>
      </c>
      <c r="E2581" s="903" t="s">
        <v>360</v>
      </c>
      <c r="F2581" s="903" t="s">
        <v>1440</v>
      </c>
      <c r="G2581" s="902">
        <v>1380000</v>
      </c>
    </row>
    <row r="2582" spans="1:7">
      <c r="A2582" s="903" t="s">
        <v>2479</v>
      </c>
      <c r="B2582" s="903" t="s">
        <v>306</v>
      </c>
      <c r="C2582" s="903" t="s">
        <v>368</v>
      </c>
      <c r="D2582" s="903" t="s">
        <v>1509</v>
      </c>
      <c r="E2582" s="1419" t="s">
        <v>160</v>
      </c>
      <c r="F2582" s="1420"/>
      <c r="G2582" s="902">
        <v>2000000000</v>
      </c>
    </row>
    <row r="2583" spans="1:7">
      <c r="A2583" s="903" t="s">
        <v>2479</v>
      </c>
      <c r="B2583" s="903" t="s">
        <v>306</v>
      </c>
      <c r="C2583" s="903" t="s">
        <v>368</v>
      </c>
      <c r="D2583" s="903" t="s">
        <v>1509</v>
      </c>
      <c r="E2583" s="903" t="s">
        <v>160</v>
      </c>
      <c r="F2583" s="903" t="s">
        <v>162</v>
      </c>
      <c r="G2583" s="902">
        <v>2000000000</v>
      </c>
    </row>
    <row r="2584" spans="1:7">
      <c r="A2584" s="903" t="s">
        <v>2479</v>
      </c>
      <c r="B2584" s="903" t="s">
        <v>306</v>
      </c>
      <c r="C2584" s="1419" t="s">
        <v>839</v>
      </c>
      <c r="D2584" s="1420"/>
      <c r="E2584" s="1420"/>
      <c r="F2584" s="1420"/>
      <c r="G2584" s="902">
        <v>424413802414</v>
      </c>
    </row>
    <row r="2585" spans="1:7">
      <c r="A2585" s="903" t="s">
        <v>2479</v>
      </c>
      <c r="B2585" s="903" t="s">
        <v>306</v>
      </c>
      <c r="C2585" s="903" t="s">
        <v>839</v>
      </c>
      <c r="D2585" s="1419" t="s">
        <v>840</v>
      </c>
      <c r="E2585" s="1420"/>
      <c r="F2585" s="1420"/>
      <c r="G2585" s="902">
        <v>329641214320</v>
      </c>
    </row>
    <row r="2586" spans="1:7">
      <c r="A2586" s="903" t="s">
        <v>2479</v>
      </c>
      <c r="B2586" s="903" t="s">
        <v>306</v>
      </c>
      <c r="C2586" s="903" t="s">
        <v>839</v>
      </c>
      <c r="D2586" s="903" t="s">
        <v>840</v>
      </c>
      <c r="E2586" s="1419" t="s">
        <v>87</v>
      </c>
      <c r="F2586" s="1420"/>
      <c r="G2586" s="902">
        <v>92086155389</v>
      </c>
    </row>
    <row r="2587" spans="1:7">
      <c r="A2587" s="903" t="s">
        <v>2479</v>
      </c>
      <c r="B2587" s="903" t="s">
        <v>306</v>
      </c>
      <c r="C2587" s="903" t="s">
        <v>839</v>
      </c>
      <c r="D2587" s="903" t="s">
        <v>840</v>
      </c>
      <c r="E2587" s="903" t="s">
        <v>87</v>
      </c>
      <c r="F2587" s="903" t="s">
        <v>88</v>
      </c>
      <c r="G2587" s="902">
        <v>92064848389</v>
      </c>
    </row>
    <row r="2588" spans="1:7">
      <c r="A2588" s="903" t="s">
        <v>2479</v>
      </c>
      <c r="B2588" s="903" t="s">
        <v>306</v>
      </c>
      <c r="C2588" s="903" t="s">
        <v>839</v>
      </c>
      <c r="D2588" s="903" t="s">
        <v>840</v>
      </c>
      <c r="E2588" s="903" t="s">
        <v>87</v>
      </c>
      <c r="F2588" s="903" t="s">
        <v>89</v>
      </c>
      <c r="G2588" s="902">
        <v>21307000</v>
      </c>
    </row>
    <row r="2589" spans="1:7">
      <c r="A2589" s="903" t="s">
        <v>2479</v>
      </c>
      <c r="B2589" s="903" t="s">
        <v>306</v>
      </c>
      <c r="C2589" s="903" t="s">
        <v>839</v>
      </c>
      <c r="D2589" s="903" t="s">
        <v>840</v>
      </c>
      <c r="E2589" s="1419" t="s">
        <v>128</v>
      </c>
      <c r="F2589" s="1420"/>
      <c r="G2589" s="902">
        <v>673145149</v>
      </c>
    </row>
    <row r="2590" spans="1:7">
      <c r="A2590" s="903" t="s">
        <v>2479</v>
      </c>
      <c r="B2590" s="903" t="s">
        <v>306</v>
      </c>
      <c r="C2590" s="903" t="s">
        <v>839</v>
      </c>
      <c r="D2590" s="903" t="s">
        <v>840</v>
      </c>
      <c r="E2590" s="903" t="s">
        <v>128</v>
      </c>
      <c r="F2590" s="903" t="s">
        <v>519</v>
      </c>
      <c r="G2590" s="902">
        <v>673145149</v>
      </c>
    </row>
    <row r="2591" spans="1:7">
      <c r="A2591" s="903" t="s">
        <v>2479</v>
      </c>
      <c r="B2591" s="903" t="s">
        <v>306</v>
      </c>
      <c r="C2591" s="903" t="s">
        <v>839</v>
      </c>
      <c r="D2591" s="903" t="s">
        <v>840</v>
      </c>
      <c r="E2591" s="1419" t="s">
        <v>90</v>
      </c>
      <c r="F2591" s="1420"/>
      <c r="G2591" s="902">
        <v>59675174456</v>
      </c>
    </row>
    <row r="2592" spans="1:7">
      <c r="A2592" s="903" t="s">
        <v>2479</v>
      </c>
      <c r="B2592" s="903" t="s">
        <v>306</v>
      </c>
      <c r="C2592" s="903" t="s">
        <v>839</v>
      </c>
      <c r="D2592" s="903" t="s">
        <v>840</v>
      </c>
      <c r="E2592" s="903" t="s">
        <v>90</v>
      </c>
      <c r="F2592" s="903" t="s">
        <v>135</v>
      </c>
      <c r="G2592" s="902">
        <v>2112136030</v>
      </c>
    </row>
    <row r="2593" spans="1:7">
      <c r="A2593" s="903" t="s">
        <v>2479</v>
      </c>
      <c r="B2593" s="903" t="s">
        <v>306</v>
      </c>
      <c r="C2593" s="903" t="s">
        <v>839</v>
      </c>
      <c r="D2593" s="903" t="s">
        <v>840</v>
      </c>
      <c r="E2593" s="903" t="s">
        <v>90</v>
      </c>
      <c r="F2593" s="903" t="s">
        <v>389</v>
      </c>
      <c r="G2593" s="902">
        <v>3713323822</v>
      </c>
    </row>
    <row r="2594" spans="1:7">
      <c r="A2594" s="903" t="s">
        <v>2479</v>
      </c>
      <c r="B2594" s="903" t="s">
        <v>306</v>
      </c>
      <c r="C2594" s="903" t="s">
        <v>839</v>
      </c>
      <c r="D2594" s="903" t="s">
        <v>840</v>
      </c>
      <c r="E2594" s="903" t="s">
        <v>90</v>
      </c>
      <c r="F2594" s="903" t="s">
        <v>385</v>
      </c>
      <c r="G2594" s="902">
        <v>2800015499</v>
      </c>
    </row>
    <row r="2595" spans="1:7">
      <c r="A2595" s="903" t="s">
        <v>2479</v>
      </c>
      <c r="B2595" s="903" t="s">
        <v>306</v>
      </c>
      <c r="C2595" s="903" t="s">
        <v>839</v>
      </c>
      <c r="D2595" s="903" t="s">
        <v>840</v>
      </c>
      <c r="E2595" s="903" t="s">
        <v>90</v>
      </c>
      <c r="F2595" s="903" t="s">
        <v>763</v>
      </c>
      <c r="G2595" s="902">
        <v>825290508</v>
      </c>
    </row>
    <row r="2596" spans="1:7">
      <c r="A2596" s="903" t="s">
        <v>2479</v>
      </c>
      <c r="B2596" s="903" t="s">
        <v>306</v>
      </c>
      <c r="C2596" s="903" t="s">
        <v>839</v>
      </c>
      <c r="D2596" s="903" t="s">
        <v>840</v>
      </c>
      <c r="E2596" s="903" t="s">
        <v>90</v>
      </c>
      <c r="F2596" s="903" t="s">
        <v>8</v>
      </c>
      <c r="G2596" s="902">
        <v>1399286519</v>
      </c>
    </row>
    <row r="2597" spans="1:7">
      <c r="A2597" s="903" t="s">
        <v>2479</v>
      </c>
      <c r="B2597" s="903" t="s">
        <v>306</v>
      </c>
      <c r="C2597" s="903" t="s">
        <v>839</v>
      </c>
      <c r="D2597" s="903" t="s">
        <v>840</v>
      </c>
      <c r="E2597" s="903" t="s">
        <v>90</v>
      </c>
      <c r="F2597" s="903" t="s">
        <v>386</v>
      </c>
      <c r="G2597" s="902">
        <v>40586082520</v>
      </c>
    </row>
    <row r="2598" spans="1:7">
      <c r="A2598" s="903" t="s">
        <v>2479</v>
      </c>
      <c r="B2598" s="903" t="s">
        <v>306</v>
      </c>
      <c r="C2598" s="903" t="s">
        <v>839</v>
      </c>
      <c r="D2598" s="903" t="s">
        <v>840</v>
      </c>
      <c r="E2598" s="903" t="s">
        <v>90</v>
      </c>
      <c r="F2598" s="903" t="s">
        <v>92</v>
      </c>
      <c r="G2598" s="902">
        <v>421632955</v>
      </c>
    </row>
    <row r="2599" spans="1:7">
      <c r="A2599" s="903" t="s">
        <v>2479</v>
      </c>
      <c r="B2599" s="903" t="s">
        <v>306</v>
      </c>
      <c r="C2599" s="903" t="s">
        <v>839</v>
      </c>
      <c r="D2599" s="903" t="s">
        <v>840</v>
      </c>
      <c r="E2599" s="903" t="s">
        <v>90</v>
      </c>
      <c r="F2599" s="903" t="s">
        <v>289</v>
      </c>
      <c r="G2599" s="902">
        <v>2256938750</v>
      </c>
    </row>
    <row r="2600" spans="1:7">
      <c r="A2600" s="903" t="s">
        <v>2479</v>
      </c>
      <c r="B2600" s="903" t="s">
        <v>306</v>
      </c>
      <c r="C2600" s="903" t="s">
        <v>839</v>
      </c>
      <c r="D2600" s="903" t="s">
        <v>840</v>
      </c>
      <c r="E2600" s="903" t="s">
        <v>90</v>
      </c>
      <c r="F2600" s="903" t="s">
        <v>390</v>
      </c>
      <c r="G2600" s="902">
        <v>493960634</v>
      </c>
    </row>
    <row r="2601" spans="1:7">
      <c r="A2601" s="903" t="s">
        <v>2479</v>
      </c>
      <c r="B2601" s="903" t="s">
        <v>306</v>
      </c>
      <c r="C2601" s="903" t="s">
        <v>839</v>
      </c>
      <c r="D2601" s="903" t="s">
        <v>840</v>
      </c>
      <c r="E2601" s="903" t="s">
        <v>90</v>
      </c>
      <c r="F2601" s="903" t="s">
        <v>294</v>
      </c>
      <c r="G2601" s="902">
        <v>582167830</v>
      </c>
    </row>
    <row r="2602" spans="1:7">
      <c r="A2602" s="903" t="s">
        <v>2479</v>
      </c>
      <c r="B2602" s="903" t="s">
        <v>306</v>
      </c>
      <c r="C2602" s="903" t="s">
        <v>839</v>
      </c>
      <c r="D2602" s="903" t="s">
        <v>840</v>
      </c>
      <c r="E2602" s="903" t="s">
        <v>90</v>
      </c>
      <c r="F2602" s="903" t="s">
        <v>295</v>
      </c>
      <c r="G2602" s="902">
        <v>1459306000</v>
      </c>
    </row>
    <row r="2603" spans="1:7">
      <c r="A2603" s="903" t="s">
        <v>2479</v>
      </c>
      <c r="B2603" s="903" t="s">
        <v>306</v>
      </c>
      <c r="C2603" s="903" t="s">
        <v>839</v>
      </c>
      <c r="D2603" s="903" t="s">
        <v>840</v>
      </c>
      <c r="E2603" s="903" t="s">
        <v>90</v>
      </c>
      <c r="F2603" s="903" t="s">
        <v>403</v>
      </c>
      <c r="G2603" s="902">
        <v>106833000</v>
      </c>
    </row>
    <row r="2604" spans="1:7">
      <c r="A2604" s="903" t="s">
        <v>2479</v>
      </c>
      <c r="B2604" s="903" t="s">
        <v>306</v>
      </c>
      <c r="C2604" s="903" t="s">
        <v>839</v>
      </c>
      <c r="D2604" s="903" t="s">
        <v>840</v>
      </c>
      <c r="E2604" s="903" t="s">
        <v>90</v>
      </c>
      <c r="F2604" s="903" t="s">
        <v>137</v>
      </c>
      <c r="G2604" s="902">
        <v>2918200389</v>
      </c>
    </row>
    <row r="2605" spans="1:7">
      <c r="A2605" s="903" t="s">
        <v>2479</v>
      </c>
      <c r="B2605" s="903" t="s">
        <v>306</v>
      </c>
      <c r="C2605" s="903" t="s">
        <v>839</v>
      </c>
      <c r="D2605" s="903" t="s">
        <v>840</v>
      </c>
      <c r="E2605" s="1419" t="s">
        <v>377</v>
      </c>
      <c r="F2605" s="1420"/>
      <c r="G2605" s="902">
        <v>698381000</v>
      </c>
    </row>
    <row r="2606" spans="1:7">
      <c r="A2606" s="903" t="s">
        <v>2479</v>
      </c>
      <c r="B2606" s="903" t="s">
        <v>306</v>
      </c>
      <c r="C2606" s="903" t="s">
        <v>839</v>
      </c>
      <c r="D2606" s="903" t="s">
        <v>840</v>
      </c>
      <c r="E2606" s="903" t="s">
        <v>377</v>
      </c>
      <c r="F2606" s="903" t="s">
        <v>379</v>
      </c>
      <c r="G2606" s="902">
        <v>698381000</v>
      </c>
    </row>
    <row r="2607" spans="1:7">
      <c r="A2607" s="903" t="s">
        <v>2479</v>
      </c>
      <c r="B2607" s="903" t="s">
        <v>306</v>
      </c>
      <c r="C2607" s="903" t="s">
        <v>839</v>
      </c>
      <c r="D2607" s="903" t="s">
        <v>840</v>
      </c>
      <c r="E2607" s="1419" t="s">
        <v>93</v>
      </c>
      <c r="F2607" s="1420"/>
      <c r="G2607" s="902">
        <v>1672399200</v>
      </c>
    </row>
    <row r="2608" spans="1:7">
      <c r="A2608" s="903" t="s">
        <v>2479</v>
      </c>
      <c r="B2608" s="903" t="s">
        <v>306</v>
      </c>
      <c r="C2608" s="903" t="s">
        <v>839</v>
      </c>
      <c r="D2608" s="903" t="s">
        <v>840</v>
      </c>
      <c r="E2608" s="903" t="s">
        <v>93</v>
      </c>
      <c r="F2608" s="903" t="s">
        <v>299</v>
      </c>
      <c r="G2608" s="902">
        <v>2896000</v>
      </c>
    </row>
    <row r="2609" spans="1:7">
      <c r="A2609" s="903" t="s">
        <v>2479</v>
      </c>
      <c r="B2609" s="903" t="s">
        <v>306</v>
      </c>
      <c r="C2609" s="903" t="s">
        <v>839</v>
      </c>
      <c r="D2609" s="903" t="s">
        <v>840</v>
      </c>
      <c r="E2609" s="903" t="s">
        <v>93</v>
      </c>
      <c r="F2609" s="903" t="s">
        <v>391</v>
      </c>
      <c r="G2609" s="902">
        <v>1669503200</v>
      </c>
    </row>
    <row r="2610" spans="1:7">
      <c r="A2610" s="903" t="s">
        <v>2479</v>
      </c>
      <c r="B2610" s="903" t="s">
        <v>306</v>
      </c>
      <c r="C2610" s="903" t="s">
        <v>839</v>
      </c>
      <c r="D2610" s="903" t="s">
        <v>840</v>
      </c>
      <c r="E2610" s="1419" t="s">
        <v>94</v>
      </c>
      <c r="F2610" s="1420"/>
      <c r="G2610" s="902">
        <v>22566095994</v>
      </c>
    </row>
    <row r="2611" spans="1:7">
      <c r="A2611" s="903" t="s">
        <v>2479</v>
      </c>
      <c r="B2611" s="903" t="s">
        <v>306</v>
      </c>
      <c r="C2611" s="903" t="s">
        <v>839</v>
      </c>
      <c r="D2611" s="903" t="s">
        <v>840</v>
      </c>
      <c r="E2611" s="903" t="s">
        <v>94</v>
      </c>
      <c r="F2611" s="903" t="s">
        <v>95</v>
      </c>
      <c r="G2611" s="902">
        <v>16830435343</v>
      </c>
    </row>
    <row r="2612" spans="1:7">
      <c r="A2612" s="903" t="s">
        <v>2479</v>
      </c>
      <c r="B2612" s="903" t="s">
        <v>306</v>
      </c>
      <c r="C2612" s="903" t="s">
        <v>839</v>
      </c>
      <c r="D2612" s="903" t="s">
        <v>840</v>
      </c>
      <c r="E2612" s="903" t="s">
        <v>94</v>
      </c>
      <c r="F2612" s="903" t="s">
        <v>96</v>
      </c>
      <c r="G2612" s="902">
        <v>2892622665</v>
      </c>
    </row>
    <row r="2613" spans="1:7">
      <c r="A2613" s="903" t="s">
        <v>2479</v>
      </c>
      <c r="B2613" s="903" t="s">
        <v>306</v>
      </c>
      <c r="C2613" s="903" t="s">
        <v>839</v>
      </c>
      <c r="D2613" s="903" t="s">
        <v>840</v>
      </c>
      <c r="E2613" s="903" t="s">
        <v>94</v>
      </c>
      <c r="F2613" s="903" t="s">
        <v>97</v>
      </c>
      <c r="G2613" s="902">
        <v>1950959633</v>
      </c>
    </row>
    <row r="2614" spans="1:7">
      <c r="A2614" s="903" t="s">
        <v>2479</v>
      </c>
      <c r="B2614" s="903" t="s">
        <v>306</v>
      </c>
      <c r="C2614" s="903" t="s">
        <v>839</v>
      </c>
      <c r="D2614" s="903" t="s">
        <v>840</v>
      </c>
      <c r="E2614" s="903" t="s">
        <v>94</v>
      </c>
      <c r="F2614" s="903" t="s">
        <v>0</v>
      </c>
      <c r="G2614" s="902">
        <v>892078353</v>
      </c>
    </row>
    <row r="2615" spans="1:7">
      <c r="A2615" s="903" t="s">
        <v>2479</v>
      </c>
      <c r="B2615" s="903" t="s">
        <v>306</v>
      </c>
      <c r="C2615" s="903" t="s">
        <v>839</v>
      </c>
      <c r="D2615" s="903" t="s">
        <v>840</v>
      </c>
      <c r="E2615" s="1419" t="s">
        <v>520</v>
      </c>
      <c r="F2615" s="1420"/>
      <c r="G2615" s="902">
        <v>4113701000</v>
      </c>
    </row>
    <row r="2616" spans="1:7">
      <c r="A2616" s="903" t="s">
        <v>2479</v>
      </c>
      <c r="B2616" s="903" t="s">
        <v>306</v>
      </c>
      <c r="C2616" s="903" t="s">
        <v>839</v>
      </c>
      <c r="D2616" s="903" t="s">
        <v>840</v>
      </c>
      <c r="E2616" s="903" t="s">
        <v>520</v>
      </c>
      <c r="F2616" s="903" t="s">
        <v>521</v>
      </c>
      <c r="G2616" s="902">
        <v>2172001000</v>
      </c>
    </row>
    <row r="2617" spans="1:7">
      <c r="A2617" s="903" t="s">
        <v>2479</v>
      </c>
      <c r="B2617" s="903" t="s">
        <v>306</v>
      </c>
      <c r="C2617" s="903" t="s">
        <v>839</v>
      </c>
      <c r="D2617" s="903" t="s">
        <v>840</v>
      </c>
      <c r="E2617" s="903" t="s">
        <v>520</v>
      </c>
      <c r="F2617" s="903" t="s">
        <v>290</v>
      </c>
      <c r="G2617" s="902">
        <v>1941700000</v>
      </c>
    </row>
    <row r="2618" spans="1:7">
      <c r="A2618" s="903" t="s">
        <v>2479</v>
      </c>
      <c r="B2618" s="903" t="s">
        <v>306</v>
      </c>
      <c r="C2618" s="903" t="s">
        <v>839</v>
      </c>
      <c r="D2618" s="903" t="s">
        <v>840</v>
      </c>
      <c r="E2618" s="1419" t="s">
        <v>98</v>
      </c>
      <c r="F2618" s="1420"/>
      <c r="G2618" s="902">
        <v>2082299933</v>
      </c>
    </row>
    <row r="2619" spans="1:7">
      <c r="A2619" s="903" t="s">
        <v>2479</v>
      </c>
      <c r="B2619" s="903" t="s">
        <v>306</v>
      </c>
      <c r="C2619" s="903" t="s">
        <v>839</v>
      </c>
      <c r="D2619" s="903" t="s">
        <v>840</v>
      </c>
      <c r="E2619" s="903" t="s">
        <v>98</v>
      </c>
      <c r="F2619" s="903" t="s">
        <v>1</v>
      </c>
      <c r="G2619" s="902">
        <v>168900000</v>
      </c>
    </row>
    <row r="2620" spans="1:7">
      <c r="A2620" s="903" t="s">
        <v>2479</v>
      </c>
      <c r="B2620" s="903" t="s">
        <v>306</v>
      </c>
      <c r="C2620" s="903" t="s">
        <v>839</v>
      </c>
      <c r="D2620" s="903" t="s">
        <v>840</v>
      </c>
      <c r="E2620" s="903" t="s">
        <v>98</v>
      </c>
      <c r="F2620" s="903" t="s">
        <v>757</v>
      </c>
      <c r="G2620" s="902">
        <v>1213964933</v>
      </c>
    </row>
    <row r="2621" spans="1:7">
      <c r="A2621" s="903" t="s">
        <v>2479</v>
      </c>
      <c r="B2621" s="903" t="s">
        <v>306</v>
      </c>
      <c r="C2621" s="903" t="s">
        <v>839</v>
      </c>
      <c r="D2621" s="903" t="s">
        <v>840</v>
      </c>
      <c r="E2621" s="903" t="s">
        <v>98</v>
      </c>
      <c r="F2621" s="903" t="s">
        <v>99</v>
      </c>
      <c r="G2621" s="902">
        <v>699435000</v>
      </c>
    </row>
    <row r="2622" spans="1:7">
      <c r="A2622" s="903" t="s">
        <v>2479</v>
      </c>
      <c r="B2622" s="903" t="s">
        <v>306</v>
      </c>
      <c r="C2622" s="903" t="s">
        <v>839</v>
      </c>
      <c r="D2622" s="903" t="s">
        <v>840</v>
      </c>
      <c r="E2622" s="1419" t="s">
        <v>100</v>
      </c>
      <c r="F2622" s="1420"/>
      <c r="G2622" s="902">
        <v>2965455909</v>
      </c>
    </row>
    <row r="2623" spans="1:7">
      <c r="A2623" s="903" t="s">
        <v>2479</v>
      </c>
      <c r="B2623" s="903" t="s">
        <v>306</v>
      </c>
      <c r="C2623" s="903" t="s">
        <v>839</v>
      </c>
      <c r="D2623" s="903" t="s">
        <v>840</v>
      </c>
      <c r="E2623" s="903" t="s">
        <v>100</v>
      </c>
      <c r="F2623" s="903" t="s">
        <v>138</v>
      </c>
      <c r="G2623" s="902">
        <v>1294214592</v>
      </c>
    </row>
    <row r="2624" spans="1:7">
      <c r="A2624" s="903" t="s">
        <v>2479</v>
      </c>
      <c r="B2624" s="903" t="s">
        <v>306</v>
      </c>
      <c r="C2624" s="903" t="s">
        <v>839</v>
      </c>
      <c r="D2624" s="903" t="s">
        <v>840</v>
      </c>
      <c r="E2624" s="903" t="s">
        <v>100</v>
      </c>
      <c r="F2624" s="903" t="s">
        <v>102</v>
      </c>
      <c r="G2624" s="902">
        <v>209931303</v>
      </c>
    </row>
    <row r="2625" spans="1:7">
      <c r="A2625" s="903" t="s">
        <v>2479</v>
      </c>
      <c r="B2625" s="903" t="s">
        <v>306</v>
      </c>
      <c r="C2625" s="903" t="s">
        <v>839</v>
      </c>
      <c r="D2625" s="903" t="s">
        <v>840</v>
      </c>
      <c r="E2625" s="903" t="s">
        <v>100</v>
      </c>
      <c r="F2625" s="903" t="s">
        <v>139</v>
      </c>
      <c r="G2625" s="902">
        <v>1027276014</v>
      </c>
    </row>
    <row r="2626" spans="1:7">
      <c r="A2626" s="903" t="s">
        <v>2479</v>
      </c>
      <c r="B2626" s="903" t="s">
        <v>306</v>
      </c>
      <c r="C2626" s="903" t="s">
        <v>839</v>
      </c>
      <c r="D2626" s="903" t="s">
        <v>840</v>
      </c>
      <c r="E2626" s="903" t="s">
        <v>100</v>
      </c>
      <c r="F2626" s="903" t="s">
        <v>131</v>
      </c>
      <c r="G2626" s="902">
        <v>405932000</v>
      </c>
    </row>
    <row r="2627" spans="1:7">
      <c r="A2627" s="903" t="s">
        <v>2479</v>
      </c>
      <c r="B2627" s="903" t="s">
        <v>306</v>
      </c>
      <c r="C2627" s="903" t="s">
        <v>839</v>
      </c>
      <c r="D2627" s="903" t="s">
        <v>840</v>
      </c>
      <c r="E2627" s="903" t="s">
        <v>100</v>
      </c>
      <c r="F2627" s="903" t="s">
        <v>218</v>
      </c>
      <c r="G2627" s="902">
        <v>7529000</v>
      </c>
    </row>
    <row r="2628" spans="1:7">
      <c r="A2628" s="903" t="s">
        <v>2479</v>
      </c>
      <c r="B2628" s="903" t="s">
        <v>306</v>
      </c>
      <c r="C2628" s="903" t="s">
        <v>839</v>
      </c>
      <c r="D2628" s="903" t="s">
        <v>840</v>
      </c>
      <c r="E2628" s="903" t="s">
        <v>100</v>
      </c>
      <c r="F2628" s="903" t="s">
        <v>140</v>
      </c>
      <c r="G2628" s="902">
        <v>20573000</v>
      </c>
    </row>
    <row r="2629" spans="1:7">
      <c r="A2629" s="903" t="s">
        <v>2479</v>
      </c>
      <c r="B2629" s="903" t="s">
        <v>306</v>
      </c>
      <c r="C2629" s="903" t="s">
        <v>839</v>
      </c>
      <c r="D2629" s="903" t="s">
        <v>840</v>
      </c>
      <c r="E2629" s="1419" t="s">
        <v>103</v>
      </c>
      <c r="F2629" s="1420"/>
      <c r="G2629" s="902">
        <v>3380343600</v>
      </c>
    </row>
    <row r="2630" spans="1:7">
      <c r="A2630" s="903" t="s">
        <v>2479</v>
      </c>
      <c r="B2630" s="903" t="s">
        <v>306</v>
      </c>
      <c r="C2630" s="903" t="s">
        <v>839</v>
      </c>
      <c r="D2630" s="903" t="s">
        <v>840</v>
      </c>
      <c r="E2630" s="903" t="s">
        <v>103</v>
      </c>
      <c r="F2630" s="903" t="s">
        <v>104</v>
      </c>
      <c r="G2630" s="902">
        <v>442667100</v>
      </c>
    </row>
    <row r="2631" spans="1:7">
      <c r="A2631" s="903" t="s">
        <v>2479</v>
      </c>
      <c r="B2631" s="903" t="s">
        <v>306</v>
      </c>
      <c r="C2631" s="903" t="s">
        <v>839</v>
      </c>
      <c r="D2631" s="903" t="s">
        <v>840</v>
      </c>
      <c r="E2631" s="903" t="s">
        <v>103</v>
      </c>
      <c r="F2631" s="903" t="s">
        <v>132</v>
      </c>
      <c r="G2631" s="902">
        <v>888980000</v>
      </c>
    </row>
    <row r="2632" spans="1:7">
      <c r="A2632" s="903" t="s">
        <v>2479</v>
      </c>
      <c r="B2632" s="903" t="s">
        <v>306</v>
      </c>
      <c r="C2632" s="903" t="s">
        <v>839</v>
      </c>
      <c r="D2632" s="903" t="s">
        <v>840</v>
      </c>
      <c r="E2632" s="903" t="s">
        <v>103</v>
      </c>
      <c r="F2632" s="903" t="s">
        <v>2</v>
      </c>
      <c r="G2632" s="902">
        <v>1136300000</v>
      </c>
    </row>
    <row r="2633" spans="1:7">
      <c r="A2633" s="903" t="s">
        <v>2479</v>
      </c>
      <c r="B2633" s="903" t="s">
        <v>306</v>
      </c>
      <c r="C2633" s="903" t="s">
        <v>839</v>
      </c>
      <c r="D2633" s="903" t="s">
        <v>840</v>
      </c>
      <c r="E2633" s="903" t="s">
        <v>103</v>
      </c>
      <c r="F2633" s="903" t="s">
        <v>106</v>
      </c>
      <c r="G2633" s="902">
        <v>912396500</v>
      </c>
    </row>
    <row r="2634" spans="1:7">
      <c r="A2634" s="903" t="s">
        <v>2479</v>
      </c>
      <c r="B2634" s="903" t="s">
        <v>306</v>
      </c>
      <c r="C2634" s="903" t="s">
        <v>839</v>
      </c>
      <c r="D2634" s="903" t="s">
        <v>840</v>
      </c>
      <c r="E2634" s="1419" t="s">
        <v>108</v>
      </c>
      <c r="F2634" s="1420"/>
      <c r="G2634" s="902">
        <v>1079735670</v>
      </c>
    </row>
    <row r="2635" spans="1:7">
      <c r="A2635" s="903" t="s">
        <v>2479</v>
      </c>
      <c r="B2635" s="903" t="s">
        <v>306</v>
      </c>
      <c r="C2635" s="903" t="s">
        <v>839</v>
      </c>
      <c r="D2635" s="903" t="s">
        <v>840</v>
      </c>
      <c r="E2635" s="903" t="s">
        <v>108</v>
      </c>
      <c r="F2635" s="903" t="s">
        <v>110</v>
      </c>
      <c r="G2635" s="902">
        <v>75702856</v>
      </c>
    </row>
    <row r="2636" spans="1:7">
      <c r="A2636" s="903" t="s">
        <v>2479</v>
      </c>
      <c r="B2636" s="903" t="s">
        <v>306</v>
      </c>
      <c r="C2636" s="903" t="s">
        <v>839</v>
      </c>
      <c r="D2636" s="903" t="s">
        <v>840</v>
      </c>
      <c r="E2636" s="903" t="s">
        <v>108</v>
      </c>
      <c r="F2636" s="903" t="s">
        <v>111</v>
      </c>
      <c r="G2636" s="902">
        <v>74391867</v>
      </c>
    </row>
    <row r="2637" spans="1:7">
      <c r="A2637" s="903" t="s">
        <v>2479</v>
      </c>
      <c r="B2637" s="903" t="s">
        <v>306</v>
      </c>
      <c r="C2637" s="903" t="s">
        <v>839</v>
      </c>
      <c r="D2637" s="903" t="s">
        <v>840</v>
      </c>
      <c r="E2637" s="903" t="s">
        <v>108</v>
      </c>
      <c r="F2637" s="903" t="s">
        <v>862</v>
      </c>
      <c r="G2637" s="902">
        <v>342410367</v>
      </c>
    </row>
    <row r="2638" spans="1:7">
      <c r="A2638" s="903" t="s">
        <v>2479</v>
      </c>
      <c r="B2638" s="903" t="s">
        <v>306</v>
      </c>
      <c r="C2638" s="903" t="s">
        <v>839</v>
      </c>
      <c r="D2638" s="903" t="s">
        <v>840</v>
      </c>
      <c r="E2638" s="903" t="s">
        <v>108</v>
      </c>
      <c r="F2638" s="903" t="s">
        <v>283</v>
      </c>
      <c r="G2638" s="902">
        <v>127490000</v>
      </c>
    </row>
    <row r="2639" spans="1:7">
      <c r="A2639" s="903" t="s">
        <v>2479</v>
      </c>
      <c r="B2639" s="903" t="s">
        <v>306</v>
      </c>
      <c r="C2639" s="903" t="s">
        <v>839</v>
      </c>
      <c r="D2639" s="903" t="s">
        <v>840</v>
      </c>
      <c r="E2639" s="903" t="s">
        <v>108</v>
      </c>
      <c r="F2639" s="903" t="s">
        <v>868</v>
      </c>
      <c r="G2639" s="902">
        <v>172678700</v>
      </c>
    </row>
    <row r="2640" spans="1:7">
      <c r="A2640" s="903" t="s">
        <v>2479</v>
      </c>
      <c r="B2640" s="903" t="s">
        <v>306</v>
      </c>
      <c r="C2640" s="903" t="s">
        <v>839</v>
      </c>
      <c r="D2640" s="903" t="s">
        <v>840</v>
      </c>
      <c r="E2640" s="903" t="s">
        <v>108</v>
      </c>
      <c r="F2640" s="903" t="s">
        <v>141</v>
      </c>
      <c r="G2640" s="902">
        <v>148640000</v>
      </c>
    </row>
    <row r="2641" spans="1:7">
      <c r="A2641" s="903" t="s">
        <v>2479</v>
      </c>
      <c r="B2641" s="903" t="s">
        <v>306</v>
      </c>
      <c r="C2641" s="903" t="s">
        <v>839</v>
      </c>
      <c r="D2641" s="903" t="s">
        <v>840</v>
      </c>
      <c r="E2641" s="903" t="s">
        <v>108</v>
      </c>
      <c r="F2641" s="903" t="s">
        <v>142</v>
      </c>
      <c r="G2641" s="902">
        <v>138421880</v>
      </c>
    </row>
    <row r="2642" spans="1:7">
      <c r="A2642" s="903" t="s">
        <v>2479</v>
      </c>
      <c r="B2642" s="903" t="s">
        <v>306</v>
      </c>
      <c r="C2642" s="903" t="s">
        <v>839</v>
      </c>
      <c r="D2642" s="903" t="s">
        <v>840</v>
      </c>
      <c r="E2642" s="1419" t="s">
        <v>143</v>
      </c>
      <c r="F2642" s="1420"/>
      <c r="G2642" s="902">
        <v>286621000</v>
      </c>
    </row>
    <row r="2643" spans="1:7">
      <c r="A2643" s="903" t="s">
        <v>2479</v>
      </c>
      <c r="B2643" s="903" t="s">
        <v>306</v>
      </c>
      <c r="C2643" s="903" t="s">
        <v>839</v>
      </c>
      <c r="D2643" s="903" t="s">
        <v>840</v>
      </c>
      <c r="E2643" s="903" t="s">
        <v>143</v>
      </c>
      <c r="F2643" s="903" t="s">
        <v>145</v>
      </c>
      <c r="G2643" s="902">
        <v>13650000</v>
      </c>
    </row>
    <row r="2644" spans="1:7">
      <c r="A2644" s="903" t="s">
        <v>2479</v>
      </c>
      <c r="B2644" s="903" t="s">
        <v>306</v>
      </c>
      <c r="C2644" s="903" t="s">
        <v>839</v>
      </c>
      <c r="D2644" s="903" t="s">
        <v>840</v>
      </c>
      <c r="E2644" s="903" t="s">
        <v>143</v>
      </c>
      <c r="F2644" s="903" t="s">
        <v>482</v>
      </c>
      <c r="G2644" s="902">
        <v>21300000</v>
      </c>
    </row>
    <row r="2645" spans="1:7">
      <c r="A2645" s="903" t="s">
        <v>2479</v>
      </c>
      <c r="B2645" s="903" t="s">
        <v>306</v>
      </c>
      <c r="C2645" s="903" t="s">
        <v>839</v>
      </c>
      <c r="D2645" s="903" t="s">
        <v>840</v>
      </c>
      <c r="E2645" s="903" t="s">
        <v>143</v>
      </c>
      <c r="F2645" s="903" t="s">
        <v>485</v>
      </c>
      <c r="G2645" s="902">
        <v>21196000</v>
      </c>
    </row>
    <row r="2646" spans="1:7">
      <c r="A2646" s="903" t="s">
        <v>2479</v>
      </c>
      <c r="B2646" s="903" t="s">
        <v>306</v>
      </c>
      <c r="C2646" s="903" t="s">
        <v>839</v>
      </c>
      <c r="D2646" s="903" t="s">
        <v>840</v>
      </c>
      <c r="E2646" s="903" t="s">
        <v>143</v>
      </c>
      <c r="F2646" s="903" t="s">
        <v>387</v>
      </c>
      <c r="G2646" s="902">
        <v>6780000</v>
      </c>
    </row>
    <row r="2647" spans="1:7">
      <c r="A2647" s="903" t="s">
        <v>2479</v>
      </c>
      <c r="B2647" s="903" t="s">
        <v>306</v>
      </c>
      <c r="C2647" s="903" t="s">
        <v>839</v>
      </c>
      <c r="D2647" s="903" t="s">
        <v>840</v>
      </c>
      <c r="E2647" s="903" t="s">
        <v>143</v>
      </c>
      <c r="F2647" s="903" t="s">
        <v>487</v>
      </c>
      <c r="G2647" s="902">
        <v>29200000</v>
      </c>
    </row>
    <row r="2648" spans="1:7">
      <c r="A2648" s="903" t="s">
        <v>2479</v>
      </c>
      <c r="B2648" s="903" t="s">
        <v>306</v>
      </c>
      <c r="C2648" s="903" t="s">
        <v>839</v>
      </c>
      <c r="D2648" s="903" t="s">
        <v>840</v>
      </c>
      <c r="E2648" s="903" t="s">
        <v>143</v>
      </c>
      <c r="F2648" s="903" t="s">
        <v>489</v>
      </c>
      <c r="G2648" s="902">
        <v>194495000</v>
      </c>
    </row>
    <row r="2649" spans="1:7">
      <c r="A2649" s="903" t="s">
        <v>2479</v>
      </c>
      <c r="B2649" s="903" t="s">
        <v>306</v>
      </c>
      <c r="C2649" s="903" t="s">
        <v>839</v>
      </c>
      <c r="D2649" s="903" t="s">
        <v>840</v>
      </c>
      <c r="E2649" s="1419" t="s">
        <v>113</v>
      </c>
      <c r="F2649" s="1420"/>
      <c r="G2649" s="902">
        <v>1934599000</v>
      </c>
    </row>
    <row r="2650" spans="1:7">
      <c r="A2650" s="903" t="s">
        <v>2479</v>
      </c>
      <c r="B2650" s="903" t="s">
        <v>306</v>
      </c>
      <c r="C2650" s="903" t="s">
        <v>839</v>
      </c>
      <c r="D2650" s="903" t="s">
        <v>840</v>
      </c>
      <c r="E2650" s="903" t="s">
        <v>113</v>
      </c>
      <c r="F2650" s="903" t="s">
        <v>381</v>
      </c>
      <c r="G2650" s="902">
        <v>91681000</v>
      </c>
    </row>
    <row r="2651" spans="1:7">
      <c r="A2651" s="903" t="s">
        <v>2479</v>
      </c>
      <c r="B2651" s="903" t="s">
        <v>306</v>
      </c>
      <c r="C2651" s="903" t="s">
        <v>839</v>
      </c>
      <c r="D2651" s="903" t="s">
        <v>840</v>
      </c>
      <c r="E2651" s="903" t="s">
        <v>113</v>
      </c>
      <c r="F2651" s="903" t="s">
        <v>490</v>
      </c>
      <c r="G2651" s="902">
        <v>254318000</v>
      </c>
    </row>
    <row r="2652" spans="1:7">
      <c r="A2652" s="903" t="s">
        <v>2479</v>
      </c>
      <c r="B2652" s="903" t="s">
        <v>306</v>
      </c>
      <c r="C2652" s="903" t="s">
        <v>839</v>
      </c>
      <c r="D2652" s="903" t="s">
        <v>840</v>
      </c>
      <c r="E2652" s="903" t="s">
        <v>113</v>
      </c>
      <c r="F2652" s="903" t="s">
        <v>115</v>
      </c>
      <c r="G2652" s="902">
        <v>128220000</v>
      </c>
    </row>
    <row r="2653" spans="1:7">
      <c r="A2653" s="903" t="s">
        <v>2479</v>
      </c>
      <c r="B2653" s="903" t="s">
        <v>306</v>
      </c>
      <c r="C2653" s="903" t="s">
        <v>839</v>
      </c>
      <c r="D2653" s="903" t="s">
        <v>840</v>
      </c>
      <c r="E2653" s="903" t="s">
        <v>113</v>
      </c>
      <c r="F2653" s="903" t="s">
        <v>117</v>
      </c>
      <c r="G2653" s="902">
        <v>1460380000</v>
      </c>
    </row>
    <row r="2654" spans="1:7">
      <c r="A2654" s="903" t="s">
        <v>2479</v>
      </c>
      <c r="B2654" s="903" t="s">
        <v>306</v>
      </c>
      <c r="C2654" s="903" t="s">
        <v>839</v>
      </c>
      <c r="D2654" s="903" t="s">
        <v>840</v>
      </c>
      <c r="E2654" s="1419" t="s">
        <v>492</v>
      </c>
      <c r="F2654" s="1420"/>
      <c r="G2654" s="902">
        <v>691077757</v>
      </c>
    </row>
    <row r="2655" spans="1:7">
      <c r="A2655" s="903" t="s">
        <v>2479</v>
      </c>
      <c r="B2655" s="903" t="s">
        <v>306</v>
      </c>
      <c r="C2655" s="903" t="s">
        <v>839</v>
      </c>
      <c r="D2655" s="903" t="s">
        <v>840</v>
      </c>
      <c r="E2655" s="903" t="s">
        <v>492</v>
      </c>
      <c r="F2655" s="903" t="s">
        <v>494</v>
      </c>
      <c r="G2655" s="902">
        <v>107813636</v>
      </c>
    </row>
    <row r="2656" spans="1:7">
      <c r="A2656" s="903" t="s">
        <v>2479</v>
      </c>
      <c r="B2656" s="903" t="s">
        <v>306</v>
      </c>
      <c r="C2656" s="903" t="s">
        <v>839</v>
      </c>
      <c r="D2656" s="903" t="s">
        <v>840</v>
      </c>
      <c r="E2656" s="903" t="s">
        <v>492</v>
      </c>
      <c r="F2656" s="903" t="s">
        <v>219</v>
      </c>
      <c r="G2656" s="902">
        <v>228555200</v>
      </c>
    </row>
    <row r="2657" spans="1:7">
      <c r="A2657" s="903" t="s">
        <v>2479</v>
      </c>
      <c r="B2657" s="903" t="s">
        <v>306</v>
      </c>
      <c r="C2657" s="903" t="s">
        <v>839</v>
      </c>
      <c r="D2657" s="903" t="s">
        <v>840</v>
      </c>
      <c r="E2657" s="903" t="s">
        <v>492</v>
      </c>
      <c r="F2657" s="903" t="s">
        <v>186</v>
      </c>
      <c r="G2657" s="902">
        <v>138908921</v>
      </c>
    </row>
    <row r="2658" spans="1:7">
      <c r="A2658" s="903" t="s">
        <v>2479</v>
      </c>
      <c r="B2658" s="903" t="s">
        <v>306</v>
      </c>
      <c r="C2658" s="903" t="s">
        <v>839</v>
      </c>
      <c r="D2658" s="903" t="s">
        <v>840</v>
      </c>
      <c r="E2658" s="903" t="s">
        <v>492</v>
      </c>
      <c r="F2658" s="903" t="s">
        <v>496</v>
      </c>
      <c r="G2658" s="902">
        <v>215800000</v>
      </c>
    </row>
    <row r="2659" spans="1:7">
      <c r="A2659" s="903" t="s">
        <v>2479</v>
      </c>
      <c r="B2659" s="903" t="s">
        <v>306</v>
      </c>
      <c r="C2659" s="903" t="s">
        <v>839</v>
      </c>
      <c r="D2659" s="903" t="s">
        <v>840</v>
      </c>
      <c r="E2659" s="1419" t="s">
        <v>498</v>
      </c>
      <c r="F2659" s="1420"/>
      <c r="G2659" s="902">
        <v>7615554326</v>
      </c>
    </row>
    <row r="2660" spans="1:7">
      <c r="A2660" s="903" t="s">
        <v>2479</v>
      </c>
      <c r="B2660" s="903" t="s">
        <v>306</v>
      </c>
      <c r="C2660" s="903" t="s">
        <v>839</v>
      </c>
      <c r="D2660" s="903" t="s">
        <v>840</v>
      </c>
      <c r="E2660" s="903" t="s">
        <v>498</v>
      </c>
      <c r="F2660" s="903" t="s">
        <v>758</v>
      </c>
      <c r="G2660" s="902">
        <v>218446000</v>
      </c>
    </row>
    <row r="2661" spans="1:7">
      <c r="A2661" s="903" t="s">
        <v>2479</v>
      </c>
      <c r="B2661" s="903" t="s">
        <v>306</v>
      </c>
      <c r="C2661" s="903" t="s">
        <v>839</v>
      </c>
      <c r="D2661" s="903" t="s">
        <v>840</v>
      </c>
      <c r="E2661" s="903" t="s">
        <v>498</v>
      </c>
      <c r="F2661" s="903" t="s">
        <v>178</v>
      </c>
      <c r="G2661" s="902">
        <v>397511788</v>
      </c>
    </row>
    <row r="2662" spans="1:7">
      <c r="A2662" s="903" t="s">
        <v>2479</v>
      </c>
      <c r="B2662" s="903" t="s">
        <v>306</v>
      </c>
      <c r="C2662" s="903" t="s">
        <v>839</v>
      </c>
      <c r="D2662" s="903" t="s">
        <v>840</v>
      </c>
      <c r="E2662" s="903" t="s">
        <v>498</v>
      </c>
      <c r="F2662" s="903" t="s">
        <v>284</v>
      </c>
      <c r="G2662" s="902">
        <v>186599000</v>
      </c>
    </row>
    <row r="2663" spans="1:7">
      <c r="A2663" s="903" t="s">
        <v>2479</v>
      </c>
      <c r="B2663" s="903" t="s">
        <v>306</v>
      </c>
      <c r="C2663" s="903" t="s">
        <v>839</v>
      </c>
      <c r="D2663" s="903" t="s">
        <v>840</v>
      </c>
      <c r="E2663" s="903" t="s">
        <v>498</v>
      </c>
      <c r="F2663" s="903" t="s">
        <v>3</v>
      </c>
      <c r="G2663" s="902">
        <v>3679379947</v>
      </c>
    </row>
    <row r="2664" spans="1:7">
      <c r="A2664" s="903" t="s">
        <v>2479</v>
      </c>
      <c r="B2664" s="903" t="s">
        <v>306</v>
      </c>
      <c r="C2664" s="903" t="s">
        <v>839</v>
      </c>
      <c r="D2664" s="903" t="s">
        <v>840</v>
      </c>
      <c r="E2664" s="903" t="s">
        <v>498</v>
      </c>
      <c r="F2664" s="903" t="s">
        <v>370</v>
      </c>
      <c r="G2664" s="902">
        <v>713036158</v>
      </c>
    </row>
    <row r="2665" spans="1:7">
      <c r="A2665" s="903" t="s">
        <v>2479</v>
      </c>
      <c r="B2665" s="903" t="s">
        <v>306</v>
      </c>
      <c r="C2665" s="903" t="s">
        <v>839</v>
      </c>
      <c r="D2665" s="903" t="s">
        <v>840</v>
      </c>
      <c r="E2665" s="903" t="s">
        <v>498</v>
      </c>
      <c r="F2665" s="903" t="s">
        <v>500</v>
      </c>
      <c r="G2665" s="902">
        <v>144437300</v>
      </c>
    </row>
    <row r="2666" spans="1:7">
      <c r="A2666" s="903" t="s">
        <v>2479</v>
      </c>
      <c r="B2666" s="903" t="s">
        <v>306</v>
      </c>
      <c r="C2666" s="903" t="s">
        <v>839</v>
      </c>
      <c r="D2666" s="903" t="s">
        <v>840</v>
      </c>
      <c r="E2666" s="903" t="s">
        <v>498</v>
      </c>
      <c r="F2666" s="903" t="s">
        <v>4</v>
      </c>
      <c r="G2666" s="902">
        <v>441444133</v>
      </c>
    </row>
    <row r="2667" spans="1:7">
      <c r="A2667" s="903" t="s">
        <v>2479</v>
      </c>
      <c r="B2667" s="903" t="s">
        <v>306</v>
      </c>
      <c r="C2667" s="903" t="s">
        <v>839</v>
      </c>
      <c r="D2667" s="903" t="s">
        <v>840</v>
      </c>
      <c r="E2667" s="903" t="s">
        <v>498</v>
      </c>
      <c r="F2667" s="903" t="s">
        <v>501</v>
      </c>
      <c r="G2667" s="902">
        <v>1834700000</v>
      </c>
    </row>
    <row r="2668" spans="1:7">
      <c r="A2668" s="903" t="s">
        <v>2479</v>
      </c>
      <c r="B2668" s="903" t="s">
        <v>306</v>
      </c>
      <c r="C2668" s="903" t="s">
        <v>839</v>
      </c>
      <c r="D2668" s="903" t="s">
        <v>840</v>
      </c>
      <c r="E2668" s="1419" t="s">
        <v>1429</v>
      </c>
      <c r="F2668" s="1420"/>
      <c r="G2668" s="902">
        <v>4805775110</v>
      </c>
    </row>
    <row r="2669" spans="1:7">
      <c r="A2669" s="903" t="s">
        <v>2479</v>
      </c>
      <c r="B2669" s="903" t="s">
        <v>306</v>
      </c>
      <c r="C2669" s="903" t="s">
        <v>839</v>
      </c>
      <c r="D2669" s="903" t="s">
        <v>840</v>
      </c>
      <c r="E2669" s="903" t="s">
        <v>1429</v>
      </c>
      <c r="F2669" s="903" t="s">
        <v>1483</v>
      </c>
      <c r="G2669" s="902">
        <v>3113803910</v>
      </c>
    </row>
    <row r="2670" spans="1:7">
      <c r="A2670" s="903" t="s">
        <v>2479</v>
      </c>
      <c r="B2670" s="903" t="s">
        <v>306</v>
      </c>
      <c r="C2670" s="903" t="s">
        <v>839</v>
      </c>
      <c r="D2670" s="903" t="s">
        <v>840</v>
      </c>
      <c r="E2670" s="903" t="s">
        <v>1429</v>
      </c>
      <c r="F2670" s="903" t="s">
        <v>1451</v>
      </c>
      <c r="G2670" s="902">
        <v>550495000</v>
      </c>
    </row>
    <row r="2671" spans="1:7">
      <c r="A2671" s="903" t="s">
        <v>2479</v>
      </c>
      <c r="B2671" s="903" t="s">
        <v>306</v>
      </c>
      <c r="C2671" s="903" t="s">
        <v>839</v>
      </c>
      <c r="D2671" s="903" t="s">
        <v>840</v>
      </c>
      <c r="E2671" s="903" t="s">
        <v>1429</v>
      </c>
      <c r="F2671" s="903" t="s">
        <v>1431</v>
      </c>
      <c r="G2671" s="902">
        <v>1015464200</v>
      </c>
    </row>
    <row r="2672" spans="1:7">
      <c r="A2672" s="903" t="s">
        <v>2479</v>
      </c>
      <c r="B2672" s="903" t="s">
        <v>306</v>
      </c>
      <c r="C2672" s="903" t="s">
        <v>839</v>
      </c>
      <c r="D2672" s="903" t="s">
        <v>840</v>
      </c>
      <c r="E2672" s="903" t="s">
        <v>1429</v>
      </c>
      <c r="F2672" s="903" t="s">
        <v>1457</v>
      </c>
      <c r="G2672" s="902">
        <v>126012000</v>
      </c>
    </row>
    <row r="2673" spans="1:7">
      <c r="A2673" s="903" t="s">
        <v>2479</v>
      </c>
      <c r="B2673" s="903" t="s">
        <v>306</v>
      </c>
      <c r="C2673" s="903" t="s">
        <v>839</v>
      </c>
      <c r="D2673" s="903" t="s">
        <v>840</v>
      </c>
      <c r="E2673" s="1419" t="s">
        <v>118</v>
      </c>
      <c r="F2673" s="1420"/>
      <c r="G2673" s="902">
        <v>6195790094</v>
      </c>
    </row>
    <row r="2674" spans="1:7">
      <c r="A2674" s="903" t="s">
        <v>2479</v>
      </c>
      <c r="B2674" s="903" t="s">
        <v>306</v>
      </c>
      <c r="C2674" s="903" t="s">
        <v>839</v>
      </c>
      <c r="D2674" s="903" t="s">
        <v>840</v>
      </c>
      <c r="E2674" s="903" t="s">
        <v>118</v>
      </c>
      <c r="F2674" s="903" t="s">
        <v>523</v>
      </c>
      <c r="G2674" s="902">
        <v>4657224947</v>
      </c>
    </row>
    <row r="2675" spans="1:7">
      <c r="A2675" s="903" t="s">
        <v>2479</v>
      </c>
      <c r="B2675" s="903" t="s">
        <v>306</v>
      </c>
      <c r="C2675" s="903" t="s">
        <v>839</v>
      </c>
      <c r="D2675" s="903" t="s">
        <v>840</v>
      </c>
      <c r="E2675" s="903" t="s">
        <v>118</v>
      </c>
      <c r="F2675" s="903" t="s">
        <v>5</v>
      </c>
      <c r="G2675" s="902">
        <v>917580000</v>
      </c>
    </row>
    <row r="2676" spans="1:7">
      <c r="A2676" s="903" t="s">
        <v>2479</v>
      </c>
      <c r="B2676" s="903" t="s">
        <v>306</v>
      </c>
      <c r="C2676" s="903" t="s">
        <v>839</v>
      </c>
      <c r="D2676" s="903" t="s">
        <v>840</v>
      </c>
      <c r="E2676" s="903" t="s">
        <v>118</v>
      </c>
      <c r="F2676" s="903" t="s">
        <v>11</v>
      </c>
      <c r="G2676" s="902">
        <v>108711100</v>
      </c>
    </row>
    <row r="2677" spans="1:7">
      <c r="A2677" s="903" t="s">
        <v>2479</v>
      </c>
      <c r="B2677" s="903" t="s">
        <v>306</v>
      </c>
      <c r="C2677" s="903" t="s">
        <v>839</v>
      </c>
      <c r="D2677" s="903" t="s">
        <v>840</v>
      </c>
      <c r="E2677" s="903" t="s">
        <v>118</v>
      </c>
      <c r="F2677" s="903" t="s">
        <v>120</v>
      </c>
      <c r="G2677" s="902">
        <v>512274047</v>
      </c>
    </row>
    <row r="2678" spans="1:7">
      <c r="A2678" s="903" t="s">
        <v>2479</v>
      </c>
      <c r="B2678" s="903" t="s">
        <v>306</v>
      </c>
      <c r="C2678" s="903" t="s">
        <v>839</v>
      </c>
      <c r="D2678" s="903" t="s">
        <v>840</v>
      </c>
      <c r="E2678" s="1419" t="s">
        <v>1434</v>
      </c>
      <c r="F2678" s="1420"/>
      <c r="G2678" s="902">
        <v>95654000</v>
      </c>
    </row>
    <row r="2679" spans="1:7">
      <c r="A2679" s="903" t="s">
        <v>2479</v>
      </c>
      <c r="B2679" s="903" t="s">
        <v>306</v>
      </c>
      <c r="C2679" s="903" t="s">
        <v>839</v>
      </c>
      <c r="D2679" s="903" t="s">
        <v>840</v>
      </c>
      <c r="E2679" s="903" t="s">
        <v>1434</v>
      </c>
      <c r="F2679" s="903" t="s">
        <v>1436</v>
      </c>
      <c r="G2679" s="902">
        <v>80640000</v>
      </c>
    </row>
    <row r="2680" spans="1:7">
      <c r="A2680" s="903" t="s">
        <v>2479</v>
      </c>
      <c r="B2680" s="903" t="s">
        <v>306</v>
      </c>
      <c r="C2680" s="903" t="s">
        <v>839</v>
      </c>
      <c r="D2680" s="903" t="s">
        <v>840</v>
      </c>
      <c r="E2680" s="903" t="s">
        <v>1434</v>
      </c>
      <c r="F2680" s="903" t="s">
        <v>1452</v>
      </c>
      <c r="G2680" s="902">
        <v>15014000</v>
      </c>
    </row>
    <row r="2681" spans="1:7">
      <c r="A2681" s="903" t="s">
        <v>2479</v>
      </c>
      <c r="B2681" s="903" t="s">
        <v>306</v>
      </c>
      <c r="C2681" s="903" t="s">
        <v>839</v>
      </c>
      <c r="D2681" s="903" t="s">
        <v>840</v>
      </c>
      <c r="E2681" s="1419" t="s">
        <v>122</v>
      </c>
      <c r="F2681" s="1420"/>
      <c r="G2681" s="902">
        <v>113195211569</v>
      </c>
    </row>
    <row r="2682" spans="1:7">
      <c r="A2682" s="903" t="s">
        <v>2479</v>
      </c>
      <c r="B2682" s="903" t="s">
        <v>306</v>
      </c>
      <c r="C2682" s="903" t="s">
        <v>839</v>
      </c>
      <c r="D2682" s="903" t="s">
        <v>840</v>
      </c>
      <c r="E2682" s="903" t="s">
        <v>122</v>
      </c>
      <c r="F2682" s="903" t="s">
        <v>765</v>
      </c>
      <c r="G2682" s="902">
        <v>111545776469</v>
      </c>
    </row>
    <row r="2683" spans="1:7">
      <c r="A2683" s="903" t="s">
        <v>2479</v>
      </c>
      <c r="B2683" s="903" t="s">
        <v>306</v>
      </c>
      <c r="C2683" s="903" t="s">
        <v>839</v>
      </c>
      <c r="D2683" s="903" t="s">
        <v>840</v>
      </c>
      <c r="E2683" s="903" t="s">
        <v>122</v>
      </c>
      <c r="F2683" s="903" t="s">
        <v>6</v>
      </c>
      <c r="G2683" s="902">
        <v>114391000</v>
      </c>
    </row>
    <row r="2684" spans="1:7">
      <c r="A2684" s="903" t="s">
        <v>2479</v>
      </c>
      <c r="B2684" s="903" t="s">
        <v>306</v>
      </c>
      <c r="C2684" s="903" t="s">
        <v>839</v>
      </c>
      <c r="D2684" s="903" t="s">
        <v>840</v>
      </c>
      <c r="E2684" s="903" t="s">
        <v>122</v>
      </c>
      <c r="F2684" s="903" t="s">
        <v>12</v>
      </c>
      <c r="G2684" s="902">
        <v>57113000</v>
      </c>
    </row>
    <row r="2685" spans="1:7">
      <c r="A2685" s="903" t="s">
        <v>2479</v>
      </c>
      <c r="B2685" s="903" t="s">
        <v>306</v>
      </c>
      <c r="C2685" s="903" t="s">
        <v>839</v>
      </c>
      <c r="D2685" s="903" t="s">
        <v>840</v>
      </c>
      <c r="E2685" s="903" t="s">
        <v>122</v>
      </c>
      <c r="F2685" s="903" t="s">
        <v>124</v>
      </c>
      <c r="G2685" s="902">
        <v>799107000</v>
      </c>
    </row>
    <row r="2686" spans="1:7">
      <c r="A2686" s="903" t="s">
        <v>2479</v>
      </c>
      <c r="B2686" s="903" t="s">
        <v>306</v>
      </c>
      <c r="C2686" s="903" t="s">
        <v>839</v>
      </c>
      <c r="D2686" s="903" t="s">
        <v>840</v>
      </c>
      <c r="E2686" s="903" t="s">
        <v>122</v>
      </c>
      <c r="F2686" s="903" t="s">
        <v>126</v>
      </c>
      <c r="G2686" s="902">
        <v>678824100</v>
      </c>
    </row>
    <row r="2687" spans="1:7">
      <c r="A2687" s="903" t="s">
        <v>2479</v>
      </c>
      <c r="B2687" s="903" t="s">
        <v>306</v>
      </c>
      <c r="C2687" s="903" t="s">
        <v>839</v>
      </c>
      <c r="D2687" s="903" t="s">
        <v>840</v>
      </c>
      <c r="E2687" s="1419" t="s">
        <v>371</v>
      </c>
      <c r="F2687" s="1420"/>
      <c r="G2687" s="902">
        <v>105742000</v>
      </c>
    </row>
    <row r="2688" spans="1:7">
      <c r="A2688" s="903" t="s">
        <v>2479</v>
      </c>
      <c r="B2688" s="903" t="s">
        <v>306</v>
      </c>
      <c r="C2688" s="903" t="s">
        <v>839</v>
      </c>
      <c r="D2688" s="903" t="s">
        <v>840</v>
      </c>
      <c r="E2688" s="903" t="s">
        <v>371</v>
      </c>
      <c r="F2688" s="903" t="s">
        <v>372</v>
      </c>
      <c r="G2688" s="902">
        <v>105742000</v>
      </c>
    </row>
    <row r="2689" spans="1:7">
      <c r="A2689" s="903" t="s">
        <v>2479</v>
      </c>
      <c r="B2689" s="903" t="s">
        <v>306</v>
      </c>
      <c r="C2689" s="903" t="s">
        <v>839</v>
      </c>
      <c r="D2689" s="903" t="s">
        <v>840</v>
      </c>
      <c r="E2689" s="1419" t="s">
        <v>360</v>
      </c>
      <c r="F2689" s="1420"/>
      <c r="G2689" s="902">
        <v>145400000</v>
      </c>
    </row>
    <row r="2690" spans="1:7">
      <c r="A2690" s="903" t="s">
        <v>2479</v>
      </c>
      <c r="B2690" s="903" t="s">
        <v>306</v>
      </c>
      <c r="C2690" s="903" t="s">
        <v>839</v>
      </c>
      <c r="D2690" s="903" t="s">
        <v>840</v>
      </c>
      <c r="E2690" s="903" t="s">
        <v>360</v>
      </c>
      <c r="F2690" s="903" t="s">
        <v>1440</v>
      </c>
      <c r="G2690" s="902">
        <v>145400000</v>
      </c>
    </row>
    <row r="2691" spans="1:7">
      <c r="A2691" s="903" t="s">
        <v>2479</v>
      </c>
      <c r="B2691" s="903" t="s">
        <v>306</v>
      </c>
      <c r="C2691" s="903" t="s">
        <v>839</v>
      </c>
      <c r="D2691" s="903" t="s">
        <v>840</v>
      </c>
      <c r="E2691" s="1419" t="s">
        <v>864</v>
      </c>
      <c r="F2691" s="1420"/>
      <c r="G2691" s="902">
        <v>2303146164</v>
      </c>
    </row>
    <row r="2692" spans="1:7">
      <c r="A2692" s="903" t="s">
        <v>2479</v>
      </c>
      <c r="B2692" s="903" t="s">
        <v>306</v>
      </c>
      <c r="C2692" s="903" t="s">
        <v>839</v>
      </c>
      <c r="D2692" s="903" t="s">
        <v>840</v>
      </c>
      <c r="E2692" s="903" t="s">
        <v>864</v>
      </c>
      <c r="F2692" s="903" t="s">
        <v>867</v>
      </c>
      <c r="G2692" s="902">
        <v>308475000</v>
      </c>
    </row>
    <row r="2693" spans="1:7">
      <c r="A2693" s="903" t="s">
        <v>2479</v>
      </c>
      <c r="B2693" s="903" t="s">
        <v>306</v>
      </c>
      <c r="C2693" s="903" t="s">
        <v>839</v>
      </c>
      <c r="D2693" s="903" t="s">
        <v>840</v>
      </c>
      <c r="E2693" s="903" t="s">
        <v>864</v>
      </c>
      <c r="F2693" s="903" t="s">
        <v>866</v>
      </c>
      <c r="G2693" s="902">
        <v>1431984460</v>
      </c>
    </row>
    <row r="2694" spans="1:7">
      <c r="A2694" s="903" t="s">
        <v>2479</v>
      </c>
      <c r="B2694" s="903" t="s">
        <v>306</v>
      </c>
      <c r="C2694" s="903" t="s">
        <v>839</v>
      </c>
      <c r="D2694" s="903" t="s">
        <v>840</v>
      </c>
      <c r="E2694" s="903" t="s">
        <v>864</v>
      </c>
      <c r="F2694" s="903" t="s">
        <v>865</v>
      </c>
      <c r="G2694" s="902">
        <v>176591617</v>
      </c>
    </row>
    <row r="2695" spans="1:7">
      <c r="A2695" s="903" t="s">
        <v>2479</v>
      </c>
      <c r="B2695" s="903" t="s">
        <v>306</v>
      </c>
      <c r="C2695" s="903" t="s">
        <v>839</v>
      </c>
      <c r="D2695" s="903" t="s">
        <v>840</v>
      </c>
      <c r="E2695" s="903" t="s">
        <v>864</v>
      </c>
      <c r="F2695" s="903" t="s">
        <v>863</v>
      </c>
      <c r="G2695" s="902">
        <v>386095087</v>
      </c>
    </row>
    <row r="2696" spans="1:7">
      <c r="A2696" s="903" t="s">
        <v>2479</v>
      </c>
      <c r="B2696" s="903" t="s">
        <v>306</v>
      </c>
      <c r="C2696" s="903" t="s">
        <v>839</v>
      </c>
      <c r="D2696" s="903" t="s">
        <v>840</v>
      </c>
      <c r="E2696" s="1419" t="s">
        <v>312</v>
      </c>
      <c r="F2696" s="1420"/>
      <c r="G2696" s="902">
        <v>1273756000</v>
      </c>
    </row>
    <row r="2697" spans="1:7">
      <c r="A2697" s="903" t="s">
        <v>2479</v>
      </c>
      <c r="B2697" s="903" t="s">
        <v>306</v>
      </c>
      <c r="C2697" s="903" t="s">
        <v>839</v>
      </c>
      <c r="D2697" s="903" t="s">
        <v>840</v>
      </c>
      <c r="E2697" s="903" t="s">
        <v>312</v>
      </c>
      <c r="F2697" s="903" t="s">
        <v>361</v>
      </c>
      <c r="G2697" s="902">
        <v>1138031000</v>
      </c>
    </row>
    <row r="2698" spans="1:7">
      <c r="A2698" s="903" t="s">
        <v>2479</v>
      </c>
      <c r="B2698" s="903" t="s">
        <v>306</v>
      </c>
      <c r="C2698" s="903" t="s">
        <v>839</v>
      </c>
      <c r="D2698" s="903" t="s">
        <v>840</v>
      </c>
      <c r="E2698" s="903" t="s">
        <v>312</v>
      </c>
      <c r="F2698" s="903" t="s">
        <v>870</v>
      </c>
      <c r="G2698" s="902">
        <v>135725000</v>
      </c>
    </row>
    <row r="2699" spans="1:7">
      <c r="A2699" s="903" t="s">
        <v>2479</v>
      </c>
      <c r="B2699" s="903" t="s">
        <v>306</v>
      </c>
      <c r="C2699" s="903" t="s">
        <v>839</v>
      </c>
      <c r="D2699" s="1419" t="s">
        <v>1508</v>
      </c>
      <c r="E2699" s="1420"/>
      <c r="F2699" s="1420"/>
      <c r="G2699" s="902">
        <v>86761570457</v>
      </c>
    </row>
    <row r="2700" spans="1:7">
      <c r="A2700" s="903" t="s">
        <v>2479</v>
      </c>
      <c r="B2700" s="903" t="s">
        <v>306</v>
      </c>
      <c r="C2700" s="903" t="s">
        <v>839</v>
      </c>
      <c r="D2700" s="903" t="s">
        <v>1508</v>
      </c>
      <c r="E2700" s="1419" t="s">
        <v>87</v>
      </c>
      <c r="F2700" s="1420"/>
      <c r="G2700" s="902">
        <v>13310488608</v>
      </c>
    </row>
    <row r="2701" spans="1:7">
      <c r="A2701" s="903" t="s">
        <v>2479</v>
      </c>
      <c r="B2701" s="903" t="s">
        <v>306</v>
      </c>
      <c r="C2701" s="903" t="s">
        <v>839</v>
      </c>
      <c r="D2701" s="903" t="s">
        <v>1508</v>
      </c>
      <c r="E2701" s="903" t="s">
        <v>87</v>
      </c>
      <c r="F2701" s="903" t="s">
        <v>88</v>
      </c>
      <c r="G2701" s="902">
        <v>13155111253</v>
      </c>
    </row>
    <row r="2702" spans="1:7">
      <c r="A2702" s="903" t="s">
        <v>2479</v>
      </c>
      <c r="B2702" s="903" t="s">
        <v>306</v>
      </c>
      <c r="C2702" s="903" t="s">
        <v>839</v>
      </c>
      <c r="D2702" s="903" t="s">
        <v>1508</v>
      </c>
      <c r="E2702" s="903" t="s">
        <v>87</v>
      </c>
      <c r="F2702" s="903" t="s">
        <v>89</v>
      </c>
      <c r="G2702" s="902">
        <v>155377355</v>
      </c>
    </row>
    <row r="2703" spans="1:7">
      <c r="A2703" s="903" t="s">
        <v>2479</v>
      </c>
      <c r="B2703" s="903" t="s">
        <v>306</v>
      </c>
      <c r="C2703" s="903" t="s">
        <v>839</v>
      </c>
      <c r="D2703" s="903" t="s">
        <v>1508</v>
      </c>
      <c r="E2703" s="1419" t="s">
        <v>128</v>
      </c>
      <c r="F2703" s="1420"/>
      <c r="G2703" s="902">
        <v>47374600</v>
      </c>
    </row>
    <row r="2704" spans="1:7">
      <c r="A2704" s="903" t="s">
        <v>2479</v>
      </c>
      <c r="B2704" s="903" t="s">
        <v>306</v>
      </c>
      <c r="C2704" s="903" t="s">
        <v>839</v>
      </c>
      <c r="D2704" s="903" t="s">
        <v>1508</v>
      </c>
      <c r="E2704" s="903" t="s">
        <v>128</v>
      </c>
      <c r="F2704" s="903" t="s">
        <v>519</v>
      </c>
      <c r="G2704" s="902">
        <v>47374600</v>
      </c>
    </row>
    <row r="2705" spans="1:7">
      <c r="A2705" s="903" t="s">
        <v>2479</v>
      </c>
      <c r="B2705" s="903" t="s">
        <v>306</v>
      </c>
      <c r="C2705" s="903" t="s">
        <v>839</v>
      </c>
      <c r="D2705" s="903" t="s">
        <v>1508</v>
      </c>
      <c r="E2705" s="1419" t="s">
        <v>90</v>
      </c>
      <c r="F2705" s="1420"/>
      <c r="G2705" s="902">
        <v>10160610738</v>
      </c>
    </row>
    <row r="2706" spans="1:7">
      <c r="A2706" s="903" t="s">
        <v>2479</v>
      </c>
      <c r="B2706" s="903" t="s">
        <v>306</v>
      </c>
      <c r="C2706" s="903" t="s">
        <v>839</v>
      </c>
      <c r="D2706" s="903" t="s">
        <v>1508</v>
      </c>
      <c r="E2706" s="903" t="s">
        <v>90</v>
      </c>
      <c r="F2706" s="903" t="s">
        <v>135</v>
      </c>
      <c r="G2706" s="902">
        <v>661716757</v>
      </c>
    </row>
    <row r="2707" spans="1:7">
      <c r="A2707" s="903" t="s">
        <v>2479</v>
      </c>
      <c r="B2707" s="903" t="s">
        <v>306</v>
      </c>
      <c r="C2707" s="903" t="s">
        <v>839</v>
      </c>
      <c r="D2707" s="903" t="s">
        <v>1508</v>
      </c>
      <c r="E2707" s="903" t="s">
        <v>90</v>
      </c>
      <c r="F2707" s="903" t="s">
        <v>389</v>
      </c>
      <c r="G2707" s="902">
        <v>682867000</v>
      </c>
    </row>
    <row r="2708" spans="1:7">
      <c r="A2708" s="903" t="s">
        <v>2479</v>
      </c>
      <c r="B2708" s="903" t="s">
        <v>306</v>
      </c>
      <c r="C2708" s="903" t="s">
        <v>839</v>
      </c>
      <c r="D2708" s="903" t="s">
        <v>1508</v>
      </c>
      <c r="E2708" s="903" t="s">
        <v>90</v>
      </c>
      <c r="F2708" s="903" t="s">
        <v>385</v>
      </c>
      <c r="G2708" s="902">
        <v>1545576226</v>
      </c>
    </row>
    <row r="2709" spans="1:7">
      <c r="A2709" s="903" t="s">
        <v>2479</v>
      </c>
      <c r="B2709" s="903" t="s">
        <v>306</v>
      </c>
      <c r="C2709" s="903" t="s">
        <v>839</v>
      </c>
      <c r="D2709" s="903" t="s">
        <v>1508</v>
      </c>
      <c r="E2709" s="903" t="s">
        <v>90</v>
      </c>
      <c r="F2709" s="903" t="s">
        <v>763</v>
      </c>
      <c r="G2709" s="902">
        <v>15924204</v>
      </c>
    </row>
    <row r="2710" spans="1:7">
      <c r="A2710" s="903" t="s">
        <v>2479</v>
      </c>
      <c r="B2710" s="903" t="s">
        <v>306</v>
      </c>
      <c r="C2710" s="903" t="s">
        <v>839</v>
      </c>
      <c r="D2710" s="903" t="s">
        <v>1508</v>
      </c>
      <c r="E2710" s="903" t="s">
        <v>90</v>
      </c>
      <c r="F2710" s="903" t="s">
        <v>8</v>
      </c>
      <c r="G2710" s="902">
        <v>234160275</v>
      </c>
    </row>
    <row r="2711" spans="1:7">
      <c r="A2711" s="903" t="s">
        <v>2479</v>
      </c>
      <c r="B2711" s="903" t="s">
        <v>306</v>
      </c>
      <c r="C2711" s="903" t="s">
        <v>839</v>
      </c>
      <c r="D2711" s="903" t="s">
        <v>1508</v>
      </c>
      <c r="E2711" s="903" t="s">
        <v>90</v>
      </c>
      <c r="F2711" s="903" t="s">
        <v>386</v>
      </c>
      <c r="G2711" s="902">
        <v>6431764774</v>
      </c>
    </row>
    <row r="2712" spans="1:7">
      <c r="A2712" s="903" t="s">
        <v>2479</v>
      </c>
      <c r="B2712" s="903" t="s">
        <v>306</v>
      </c>
      <c r="C2712" s="903" t="s">
        <v>839</v>
      </c>
      <c r="D2712" s="903" t="s">
        <v>1508</v>
      </c>
      <c r="E2712" s="903" t="s">
        <v>90</v>
      </c>
      <c r="F2712" s="903" t="s">
        <v>92</v>
      </c>
      <c r="G2712" s="902">
        <v>96193047</v>
      </c>
    </row>
    <row r="2713" spans="1:7">
      <c r="A2713" s="903" t="s">
        <v>2479</v>
      </c>
      <c r="B2713" s="903" t="s">
        <v>306</v>
      </c>
      <c r="C2713" s="903" t="s">
        <v>839</v>
      </c>
      <c r="D2713" s="903" t="s">
        <v>1508</v>
      </c>
      <c r="E2713" s="903" t="s">
        <v>90</v>
      </c>
      <c r="F2713" s="903" t="s">
        <v>289</v>
      </c>
      <c r="G2713" s="902">
        <v>151038000</v>
      </c>
    </row>
    <row r="2714" spans="1:7">
      <c r="A2714" s="903" t="s">
        <v>2479</v>
      </c>
      <c r="B2714" s="903" t="s">
        <v>306</v>
      </c>
      <c r="C2714" s="903" t="s">
        <v>839</v>
      </c>
      <c r="D2714" s="903" t="s">
        <v>1508</v>
      </c>
      <c r="E2714" s="903" t="s">
        <v>90</v>
      </c>
      <c r="F2714" s="903" t="s">
        <v>390</v>
      </c>
      <c r="G2714" s="902">
        <v>91991068</v>
      </c>
    </row>
    <row r="2715" spans="1:7">
      <c r="A2715" s="903" t="s">
        <v>2479</v>
      </c>
      <c r="B2715" s="903" t="s">
        <v>306</v>
      </c>
      <c r="C2715" s="903" t="s">
        <v>839</v>
      </c>
      <c r="D2715" s="903" t="s">
        <v>1508</v>
      </c>
      <c r="E2715" s="903" t="s">
        <v>90</v>
      </c>
      <c r="F2715" s="903" t="s">
        <v>295</v>
      </c>
      <c r="G2715" s="902">
        <v>46488000</v>
      </c>
    </row>
    <row r="2716" spans="1:7">
      <c r="A2716" s="903" t="s">
        <v>2479</v>
      </c>
      <c r="B2716" s="903" t="s">
        <v>306</v>
      </c>
      <c r="C2716" s="903" t="s">
        <v>839</v>
      </c>
      <c r="D2716" s="903" t="s">
        <v>1508</v>
      </c>
      <c r="E2716" s="903" t="s">
        <v>90</v>
      </c>
      <c r="F2716" s="903" t="s">
        <v>403</v>
      </c>
      <c r="G2716" s="902">
        <v>113718588</v>
      </c>
    </row>
    <row r="2717" spans="1:7">
      <c r="A2717" s="903" t="s">
        <v>2479</v>
      </c>
      <c r="B2717" s="903" t="s">
        <v>306</v>
      </c>
      <c r="C2717" s="903" t="s">
        <v>839</v>
      </c>
      <c r="D2717" s="903" t="s">
        <v>1508</v>
      </c>
      <c r="E2717" s="903" t="s">
        <v>90</v>
      </c>
      <c r="F2717" s="903" t="s">
        <v>137</v>
      </c>
      <c r="G2717" s="902">
        <v>89172799</v>
      </c>
    </row>
    <row r="2718" spans="1:7">
      <c r="A2718" s="903" t="s">
        <v>2479</v>
      </c>
      <c r="B2718" s="903" t="s">
        <v>306</v>
      </c>
      <c r="C2718" s="903" t="s">
        <v>839</v>
      </c>
      <c r="D2718" s="903" t="s">
        <v>1508</v>
      </c>
      <c r="E2718" s="1419" t="s">
        <v>94</v>
      </c>
      <c r="F2718" s="1420"/>
      <c r="G2718" s="902">
        <v>3390004807</v>
      </c>
    </row>
    <row r="2719" spans="1:7">
      <c r="A2719" s="903" t="s">
        <v>2479</v>
      </c>
      <c r="B2719" s="903" t="s">
        <v>306</v>
      </c>
      <c r="C2719" s="903" t="s">
        <v>839</v>
      </c>
      <c r="D2719" s="903" t="s">
        <v>1508</v>
      </c>
      <c r="E2719" s="903" t="s">
        <v>94</v>
      </c>
      <c r="F2719" s="903" t="s">
        <v>95</v>
      </c>
      <c r="G2719" s="902">
        <v>2549187348</v>
      </c>
    </row>
    <row r="2720" spans="1:7">
      <c r="A2720" s="903" t="s">
        <v>2479</v>
      </c>
      <c r="B2720" s="903" t="s">
        <v>306</v>
      </c>
      <c r="C2720" s="903" t="s">
        <v>839</v>
      </c>
      <c r="D2720" s="903" t="s">
        <v>1508</v>
      </c>
      <c r="E2720" s="903" t="s">
        <v>94</v>
      </c>
      <c r="F2720" s="903" t="s">
        <v>96</v>
      </c>
      <c r="G2720" s="902">
        <v>435246079</v>
      </c>
    </row>
    <row r="2721" spans="1:7">
      <c r="A2721" s="903" t="s">
        <v>2479</v>
      </c>
      <c r="B2721" s="903" t="s">
        <v>306</v>
      </c>
      <c r="C2721" s="903" t="s">
        <v>839</v>
      </c>
      <c r="D2721" s="903" t="s">
        <v>1508</v>
      </c>
      <c r="E2721" s="903" t="s">
        <v>94</v>
      </c>
      <c r="F2721" s="903" t="s">
        <v>97</v>
      </c>
      <c r="G2721" s="902">
        <v>255596016</v>
      </c>
    </row>
    <row r="2722" spans="1:7">
      <c r="A2722" s="903" t="s">
        <v>2479</v>
      </c>
      <c r="B2722" s="903" t="s">
        <v>306</v>
      </c>
      <c r="C2722" s="903" t="s">
        <v>839</v>
      </c>
      <c r="D2722" s="903" t="s">
        <v>1508</v>
      </c>
      <c r="E2722" s="903" t="s">
        <v>94</v>
      </c>
      <c r="F2722" s="903" t="s">
        <v>0</v>
      </c>
      <c r="G2722" s="902">
        <v>149975364</v>
      </c>
    </row>
    <row r="2723" spans="1:7">
      <c r="A2723" s="903" t="s">
        <v>2479</v>
      </c>
      <c r="B2723" s="903" t="s">
        <v>306</v>
      </c>
      <c r="C2723" s="903" t="s">
        <v>839</v>
      </c>
      <c r="D2723" s="903" t="s">
        <v>1508</v>
      </c>
      <c r="E2723" s="1419" t="s">
        <v>100</v>
      </c>
      <c r="F2723" s="1420"/>
      <c r="G2723" s="902">
        <v>2412291967</v>
      </c>
    </row>
    <row r="2724" spans="1:7">
      <c r="A2724" s="903" t="s">
        <v>2479</v>
      </c>
      <c r="B2724" s="903" t="s">
        <v>306</v>
      </c>
      <c r="C2724" s="903" t="s">
        <v>839</v>
      </c>
      <c r="D2724" s="903" t="s">
        <v>1508</v>
      </c>
      <c r="E2724" s="903" t="s">
        <v>100</v>
      </c>
      <c r="F2724" s="903" t="s">
        <v>138</v>
      </c>
      <c r="G2724" s="902">
        <v>1569219636</v>
      </c>
    </row>
    <row r="2725" spans="1:7">
      <c r="A2725" s="903" t="s">
        <v>2479</v>
      </c>
      <c r="B2725" s="903" t="s">
        <v>306</v>
      </c>
      <c r="C2725" s="903" t="s">
        <v>839</v>
      </c>
      <c r="D2725" s="903" t="s">
        <v>1508</v>
      </c>
      <c r="E2725" s="903" t="s">
        <v>100</v>
      </c>
      <c r="F2725" s="903" t="s">
        <v>102</v>
      </c>
      <c r="G2725" s="902">
        <v>314711581</v>
      </c>
    </row>
    <row r="2726" spans="1:7">
      <c r="A2726" s="903" t="s">
        <v>2479</v>
      </c>
      <c r="B2726" s="903" t="s">
        <v>306</v>
      </c>
      <c r="C2726" s="903" t="s">
        <v>839</v>
      </c>
      <c r="D2726" s="903" t="s">
        <v>1508</v>
      </c>
      <c r="E2726" s="903" t="s">
        <v>100</v>
      </c>
      <c r="F2726" s="903" t="s">
        <v>139</v>
      </c>
      <c r="G2726" s="902">
        <v>300504200</v>
      </c>
    </row>
    <row r="2727" spans="1:7">
      <c r="A2727" s="903" t="s">
        <v>2479</v>
      </c>
      <c r="B2727" s="903" t="s">
        <v>306</v>
      </c>
      <c r="C2727" s="903" t="s">
        <v>839</v>
      </c>
      <c r="D2727" s="903" t="s">
        <v>1508</v>
      </c>
      <c r="E2727" s="903" t="s">
        <v>100</v>
      </c>
      <c r="F2727" s="903" t="s">
        <v>131</v>
      </c>
      <c r="G2727" s="902">
        <v>183916000</v>
      </c>
    </row>
    <row r="2728" spans="1:7">
      <c r="A2728" s="903" t="s">
        <v>2479</v>
      </c>
      <c r="B2728" s="903" t="s">
        <v>306</v>
      </c>
      <c r="C2728" s="903" t="s">
        <v>839</v>
      </c>
      <c r="D2728" s="903" t="s">
        <v>1508</v>
      </c>
      <c r="E2728" s="903" t="s">
        <v>100</v>
      </c>
      <c r="F2728" s="903" t="s">
        <v>140</v>
      </c>
      <c r="G2728" s="902">
        <v>43940550</v>
      </c>
    </row>
    <row r="2729" spans="1:7">
      <c r="A2729" s="903" t="s">
        <v>2479</v>
      </c>
      <c r="B2729" s="903" t="s">
        <v>306</v>
      </c>
      <c r="C2729" s="903" t="s">
        <v>839</v>
      </c>
      <c r="D2729" s="903" t="s">
        <v>1508</v>
      </c>
      <c r="E2729" s="1419" t="s">
        <v>103</v>
      </c>
      <c r="F2729" s="1420"/>
      <c r="G2729" s="902">
        <v>377467181</v>
      </c>
    </row>
    <row r="2730" spans="1:7">
      <c r="A2730" s="903" t="s">
        <v>2479</v>
      </c>
      <c r="B2730" s="903" t="s">
        <v>306</v>
      </c>
      <c r="C2730" s="903" t="s">
        <v>839</v>
      </c>
      <c r="D2730" s="903" t="s">
        <v>1508</v>
      </c>
      <c r="E2730" s="903" t="s">
        <v>103</v>
      </c>
      <c r="F2730" s="903" t="s">
        <v>104</v>
      </c>
      <c r="G2730" s="902">
        <v>71112379</v>
      </c>
    </row>
    <row r="2731" spans="1:7">
      <c r="A2731" s="903" t="s">
        <v>2479</v>
      </c>
      <c r="B2731" s="903" t="s">
        <v>306</v>
      </c>
      <c r="C2731" s="903" t="s">
        <v>839</v>
      </c>
      <c r="D2731" s="903" t="s">
        <v>1508</v>
      </c>
      <c r="E2731" s="903" t="s">
        <v>103</v>
      </c>
      <c r="F2731" s="903" t="s">
        <v>132</v>
      </c>
      <c r="G2731" s="902">
        <v>51800000</v>
      </c>
    </row>
    <row r="2732" spans="1:7">
      <c r="A2732" s="903" t="s">
        <v>2479</v>
      </c>
      <c r="B2732" s="903" t="s">
        <v>306</v>
      </c>
      <c r="C2732" s="903" t="s">
        <v>839</v>
      </c>
      <c r="D2732" s="903" t="s">
        <v>1508</v>
      </c>
      <c r="E2732" s="903" t="s">
        <v>103</v>
      </c>
      <c r="F2732" s="903" t="s">
        <v>2</v>
      </c>
      <c r="G2732" s="902">
        <v>197502100</v>
      </c>
    </row>
    <row r="2733" spans="1:7">
      <c r="A2733" s="903" t="s">
        <v>2479</v>
      </c>
      <c r="B2733" s="903" t="s">
        <v>306</v>
      </c>
      <c r="C2733" s="903" t="s">
        <v>839</v>
      </c>
      <c r="D2733" s="903" t="s">
        <v>1508</v>
      </c>
      <c r="E2733" s="903" t="s">
        <v>103</v>
      </c>
      <c r="F2733" s="903" t="s">
        <v>106</v>
      </c>
      <c r="G2733" s="902">
        <v>57052702</v>
      </c>
    </row>
    <row r="2734" spans="1:7">
      <c r="A2734" s="903" t="s">
        <v>2479</v>
      </c>
      <c r="B2734" s="903" t="s">
        <v>306</v>
      </c>
      <c r="C2734" s="903" t="s">
        <v>839</v>
      </c>
      <c r="D2734" s="903" t="s">
        <v>1508</v>
      </c>
      <c r="E2734" s="1419" t="s">
        <v>108</v>
      </c>
      <c r="F2734" s="1420"/>
      <c r="G2734" s="902">
        <v>223372257</v>
      </c>
    </row>
    <row r="2735" spans="1:7">
      <c r="A2735" s="903" t="s">
        <v>2479</v>
      </c>
      <c r="B2735" s="903" t="s">
        <v>306</v>
      </c>
      <c r="C2735" s="903" t="s">
        <v>839</v>
      </c>
      <c r="D2735" s="903" t="s">
        <v>1508</v>
      </c>
      <c r="E2735" s="903" t="s">
        <v>108</v>
      </c>
      <c r="F2735" s="903" t="s">
        <v>110</v>
      </c>
      <c r="G2735" s="902">
        <v>69313501</v>
      </c>
    </row>
    <row r="2736" spans="1:7">
      <c r="A2736" s="903" t="s">
        <v>2479</v>
      </c>
      <c r="B2736" s="903" t="s">
        <v>306</v>
      </c>
      <c r="C2736" s="903" t="s">
        <v>839</v>
      </c>
      <c r="D2736" s="903" t="s">
        <v>1508</v>
      </c>
      <c r="E2736" s="903" t="s">
        <v>108</v>
      </c>
      <c r="F2736" s="903" t="s">
        <v>111</v>
      </c>
      <c r="G2736" s="902">
        <v>14456448</v>
      </c>
    </row>
    <row r="2737" spans="1:7">
      <c r="A2737" s="903" t="s">
        <v>2479</v>
      </c>
      <c r="B2737" s="903" t="s">
        <v>306</v>
      </c>
      <c r="C2737" s="903" t="s">
        <v>839</v>
      </c>
      <c r="D2737" s="903" t="s">
        <v>1508</v>
      </c>
      <c r="E2737" s="903" t="s">
        <v>108</v>
      </c>
      <c r="F2737" s="903" t="s">
        <v>862</v>
      </c>
      <c r="G2737" s="902">
        <v>35579108</v>
      </c>
    </row>
    <row r="2738" spans="1:7">
      <c r="A2738" s="903" t="s">
        <v>2479</v>
      </c>
      <c r="B2738" s="903" t="s">
        <v>306</v>
      </c>
      <c r="C2738" s="903" t="s">
        <v>839</v>
      </c>
      <c r="D2738" s="903" t="s">
        <v>1508</v>
      </c>
      <c r="E2738" s="903" t="s">
        <v>108</v>
      </c>
      <c r="F2738" s="903" t="s">
        <v>283</v>
      </c>
      <c r="G2738" s="902">
        <v>38000000</v>
      </c>
    </row>
    <row r="2739" spans="1:7">
      <c r="A2739" s="903" t="s">
        <v>2479</v>
      </c>
      <c r="B2739" s="903" t="s">
        <v>306</v>
      </c>
      <c r="C2739" s="903" t="s">
        <v>839</v>
      </c>
      <c r="D2739" s="903" t="s">
        <v>1508</v>
      </c>
      <c r="E2739" s="903" t="s">
        <v>108</v>
      </c>
      <c r="F2739" s="903" t="s">
        <v>868</v>
      </c>
      <c r="G2739" s="902">
        <v>12761200</v>
      </c>
    </row>
    <row r="2740" spans="1:7">
      <c r="A2740" s="903" t="s">
        <v>2479</v>
      </c>
      <c r="B2740" s="903" t="s">
        <v>306</v>
      </c>
      <c r="C2740" s="903" t="s">
        <v>839</v>
      </c>
      <c r="D2740" s="903" t="s">
        <v>1508</v>
      </c>
      <c r="E2740" s="903" t="s">
        <v>108</v>
      </c>
      <c r="F2740" s="903" t="s">
        <v>141</v>
      </c>
      <c r="G2740" s="902">
        <v>49430000</v>
      </c>
    </row>
    <row r="2741" spans="1:7">
      <c r="A2741" s="903" t="s">
        <v>2479</v>
      </c>
      <c r="B2741" s="903" t="s">
        <v>306</v>
      </c>
      <c r="C2741" s="903" t="s">
        <v>839</v>
      </c>
      <c r="D2741" s="903" t="s">
        <v>1508</v>
      </c>
      <c r="E2741" s="903" t="s">
        <v>108</v>
      </c>
      <c r="F2741" s="903" t="s">
        <v>142</v>
      </c>
      <c r="G2741" s="902">
        <v>3832000</v>
      </c>
    </row>
    <row r="2742" spans="1:7">
      <c r="A2742" s="903" t="s">
        <v>2479</v>
      </c>
      <c r="B2742" s="903" t="s">
        <v>306</v>
      </c>
      <c r="C2742" s="903" t="s">
        <v>839</v>
      </c>
      <c r="D2742" s="903" t="s">
        <v>1508</v>
      </c>
      <c r="E2742" s="1419" t="s">
        <v>143</v>
      </c>
      <c r="F2742" s="1420"/>
      <c r="G2742" s="902">
        <v>9098000</v>
      </c>
    </row>
    <row r="2743" spans="1:7">
      <c r="A2743" s="903" t="s">
        <v>2479</v>
      </c>
      <c r="B2743" s="903" t="s">
        <v>306</v>
      </c>
      <c r="C2743" s="903" t="s">
        <v>839</v>
      </c>
      <c r="D2743" s="903" t="s">
        <v>1508</v>
      </c>
      <c r="E2743" s="903" t="s">
        <v>143</v>
      </c>
      <c r="F2743" s="903" t="s">
        <v>145</v>
      </c>
      <c r="G2743" s="902">
        <v>2040000</v>
      </c>
    </row>
    <row r="2744" spans="1:7">
      <c r="A2744" s="903" t="s">
        <v>2479</v>
      </c>
      <c r="B2744" s="903" t="s">
        <v>306</v>
      </c>
      <c r="C2744" s="903" t="s">
        <v>839</v>
      </c>
      <c r="D2744" s="903" t="s">
        <v>1508</v>
      </c>
      <c r="E2744" s="903" t="s">
        <v>143</v>
      </c>
      <c r="F2744" s="903" t="s">
        <v>482</v>
      </c>
      <c r="G2744" s="902">
        <v>1500000</v>
      </c>
    </row>
    <row r="2745" spans="1:7">
      <c r="A2745" s="903" t="s">
        <v>2479</v>
      </c>
      <c r="B2745" s="903" t="s">
        <v>306</v>
      </c>
      <c r="C2745" s="903" t="s">
        <v>839</v>
      </c>
      <c r="D2745" s="903" t="s">
        <v>1508</v>
      </c>
      <c r="E2745" s="903" t="s">
        <v>143</v>
      </c>
      <c r="F2745" s="903" t="s">
        <v>489</v>
      </c>
      <c r="G2745" s="902">
        <v>5558000</v>
      </c>
    </row>
    <row r="2746" spans="1:7">
      <c r="A2746" s="903" t="s">
        <v>2479</v>
      </c>
      <c r="B2746" s="903" t="s">
        <v>306</v>
      </c>
      <c r="C2746" s="903" t="s">
        <v>839</v>
      </c>
      <c r="D2746" s="903" t="s">
        <v>1508</v>
      </c>
      <c r="E2746" s="1419" t="s">
        <v>113</v>
      </c>
      <c r="F2746" s="1420"/>
      <c r="G2746" s="902">
        <v>97770000</v>
      </c>
    </row>
    <row r="2747" spans="1:7">
      <c r="A2747" s="903" t="s">
        <v>2479</v>
      </c>
      <c r="B2747" s="903" t="s">
        <v>306</v>
      </c>
      <c r="C2747" s="903" t="s">
        <v>839</v>
      </c>
      <c r="D2747" s="903" t="s">
        <v>1508</v>
      </c>
      <c r="E2747" s="903" t="s">
        <v>113</v>
      </c>
      <c r="F2747" s="903" t="s">
        <v>381</v>
      </c>
      <c r="G2747" s="902">
        <v>10060000</v>
      </c>
    </row>
    <row r="2748" spans="1:7">
      <c r="A2748" s="903" t="s">
        <v>2479</v>
      </c>
      <c r="B2748" s="903" t="s">
        <v>306</v>
      </c>
      <c r="C2748" s="903" t="s">
        <v>839</v>
      </c>
      <c r="D2748" s="903" t="s">
        <v>1508</v>
      </c>
      <c r="E2748" s="903" t="s">
        <v>113</v>
      </c>
      <c r="F2748" s="903" t="s">
        <v>490</v>
      </c>
      <c r="G2748" s="902">
        <v>7850000</v>
      </c>
    </row>
    <row r="2749" spans="1:7">
      <c r="A2749" s="903" t="s">
        <v>2479</v>
      </c>
      <c r="B2749" s="903" t="s">
        <v>306</v>
      </c>
      <c r="C2749" s="903" t="s">
        <v>839</v>
      </c>
      <c r="D2749" s="903" t="s">
        <v>1508</v>
      </c>
      <c r="E2749" s="903" t="s">
        <v>113</v>
      </c>
      <c r="F2749" s="903" t="s">
        <v>115</v>
      </c>
      <c r="G2749" s="902">
        <v>11060000</v>
      </c>
    </row>
    <row r="2750" spans="1:7">
      <c r="A2750" s="903" t="s">
        <v>2479</v>
      </c>
      <c r="B2750" s="903" t="s">
        <v>306</v>
      </c>
      <c r="C2750" s="903" t="s">
        <v>839</v>
      </c>
      <c r="D2750" s="903" t="s">
        <v>1508</v>
      </c>
      <c r="E2750" s="903" t="s">
        <v>113</v>
      </c>
      <c r="F2750" s="903" t="s">
        <v>117</v>
      </c>
      <c r="G2750" s="902">
        <v>68800000</v>
      </c>
    </row>
    <row r="2751" spans="1:7">
      <c r="A2751" s="903" t="s">
        <v>2479</v>
      </c>
      <c r="B2751" s="903" t="s">
        <v>306</v>
      </c>
      <c r="C2751" s="903" t="s">
        <v>839</v>
      </c>
      <c r="D2751" s="903" t="s">
        <v>1508</v>
      </c>
      <c r="E2751" s="1419" t="s">
        <v>492</v>
      </c>
      <c r="F2751" s="1420"/>
      <c r="G2751" s="902">
        <v>175725296</v>
      </c>
    </row>
    <row r="2752" spans="1:7">
      <c r="A2752" s="903" t="s">
        <v>2479</v>
      </c>
      <c r="B2752" s="903" t="s">
        <v>306</v>
      </c>
      <c r="C2752" s="903" t="s">
        <v>839</v>
      </c>
      <c r="D2752" s="903" t="s">
        <v>1508</v>
      </c>
      <c r="E2752" s="903" t="s">
        <v>492</v>
      </c>
      <c r="F2752" s="903" t="s">
        <v>494</v>
      </c>
      <c r="G2752" s="902">
        <v>6800000</v>
      </c>
    </row>
    <row r="2753" spans="1:7">
      <c r="A2753" s="903" t="s">
        <v>2479</v>
      </c>
      <c r="B2753" s="903" t="s">
        <v>306</v>
      </c>
      <c r="C2753" s="903" t="s">
        <v>839</v>
      </c>
      <c r="D2753" s="903" t="s">
        <v>1508</v>
      </c>
      <c r="E2753" s="903" t="s">
        <v>492</v>
      </c>
      <c r="F2753" s="903" t="s">
        <v>219</v>
      </c>
      <c r="G2753" s="902">
        <v>168925296</v>
      </c>
    </row>
    <row r="2754" spans="1:7">
      <c r="A2754" s="903" t="s">
        <v>2479</v>
      </c>
      <c r="B2754" s="903" t="s">
        <v>306</v>
      </c>
      <c r="C2754" s="903" t="s">
        <v>839</v>
      </c>
      <c r="D2754" s="903" t="s">
        <v>1508</v>
      </c>
      <c r="E2754" s="1419" t="s">
        <v>498</v>
      </c>
      <c r="F2754" s="1420"/>
      <c r="G2754" s="902">
        <v>1605135770</v>
      </c>
    </row>
    <row r="2755" spans="1:7">
      <c r="A2755" s="903" t="s">
        <v>2479</v>
      </c>
      <c r="B2755" s="903" t="s">
        <v>306</v>
      </c>
      <c r="C2755" s="903" t="s">
        <v>839</v>
      </c>
      <c r="D2755" s="903" t="s">
        <v>1508</v>
      </c>
      <c r="E2755" s="903" t="s">
        <v>498</v>
      </c>
      <c r="F2755" s="903" t="s">
        <v>178</v>
      </c>
      <c r="G2755" s="902">
        <v>66777000</v>
      </c>
    </row>
    <row r="2756" spans="1:7">
      <c r="A2756" s="903" t="s">
        <v>2479</v>
      </c>
      <c r="B2756" s="903" t="s">
        <v>306</v>
      </c>
      <c r="C2756" s="903" t="s">
        <v>839</v>
      </c>
      <c r="D2756" s="903" t="s">
        <v>1508</v>
      </c>
      <c r="E2756" s="903" t="s">
        <v>498</v>
      </c>
      <c r="F2756" s="903" t="s">
        <v>284</v>
      </c>
      <c r="G2756" s="902">
        <v>262080000</v>
      </c>
    </row>
    <row r="2757" spans="1:7">
      <c r="A2757" s="903" t="s">
        <v>2479</v>
      </c>
      <c r="B2757" s="903" t="s">
        <v>306</v>
      </c>
      <c r="C2757" s="903" t="s">
        <v>839</v>
      </c>
      <c r="D2757" s="903" t="s">
        <v>1508</v>
      </c>
      <c r="E2757" s="903" t="s">
        <v>498</v>
      </c>
      <c r="F2757" s="903" t="s">
        <v>3</v>
      </c>
      <c r="G2757" s="902">
        <v>226333770</v>
      </c>
    </row>
    <row r="2758" spans="1:7">
      <c r="A2758" s="903" t="s">
        <v>2479</v>
      </c>
      <c r="B2758" s="903" t="s">
        <v>306</v>
      </c>
      <c r="C2758" s="903" t="s">
        <v>839</v>
      </c>
      <c r="D2758" s="903" t="s">
        <v>1508</v>
      </c>
      <c r="E2758" s="903" t="s">
        <v>498</v>
      </c>
      <c r="F2758" s="903" t="s">
        <v>370</v>
      </c>
      <c r="G2758" s="902">
        <v>56197000</v>
      </c>
    </row>
    <row r="2759" spans="1:7">
      <c r="A2759" s="903" t="s">
        <v>2479</v>
      </c>
      <c r="B2759" s="903" t="s">
        <v>306</v>
      </c>
      <c r="C2759" s="903" t="s">
        <v>839</v>
      </c>
      <c r="D2759" s="903" t="s">
        <v>1508</v>
      </c>
      <c r="E2759" s="903" t="s">
        <v>498</v>
      </c>
      <c r="F2759" s="903" t="s">
        <v>500</v>
      </c>
      <c r="G2759" s="902">
        <v>23575000</v>
      </c>
    </row>
    <row r="2760" spans="1:7">
      <c r="A2760" s="903" t="s">
        <v>2479</v>
      </c>
      <c r="B2760" s="903" t="s">
        <v>306</v>
      </c>
      <c r="C2760" s="903" t="s">
        <v>839</v>
      </c>
      <c r="D2760" s="903" t="s">
        <v>1508</v>
      </c>
      <c r="E2760" s="903" t="s">
        <v>498</v>
      </c>
      <c r="F2760" s="903" t="s">
        <v>4</v>
      </c>
      <c r="G2760" s="902">
        <v>33204000</v>
      </c>
    </row>
    <row r="2761" spans="1:7">
      <c r="A2761" s="903" t="s">
        <v>2479</v>
      </c>
      <c r="B2761" s="903" t="s">
        <v>306</v>
      </c>
      <c r="C2761" s="903" t="s">
        <v>839</v>
      </c>
      <c r="D2761" s="903" t="s">
        <v>1508</v>
      </c>
      <c r="E2761" s="903" t="s">
        <v>498</v>
      </c>
      <c r="F2761" s="903" t="s">
        <v>228</v>
      </c>
      <c r="G2761" s="902">
        <v>809846000</v>
      </c>
    </row>
    <row r="2762" spans="1:7">
      <c r="A2762" s="903" t="s">
        <v>2479</v>
      </c>
      <c r="B2762" s="903" t="s">
        <v>306</v>
      </c>
      <c r="C2762" s="903" t="s">
        <v>839</v>
      </c>
      <c r="D2762" s="903" t="s">
        <v>1508</v>
      </c>
      <c r="E2762" s="903" t="s">
        <v>498</v>
      </c>
      <c r="F2762" s="903" t="s">
        <v>501</v>
      </c>
      <c r="G2762" s="902">
        <v>127123000</v>
      </c>
    </row>
    <row r="2763" spans="1:7">
      <c r="A2763" s="903" t="s">
        <v>2479</v>
      </c>
      <c r="B2763" s="903" t="s">
        <v>306</v>
      </c>
      <c r="C2763" s="903" t="s">
        <v>839</v>
      </c>
      <c r="D2763" s="903" t="s">
        <v>1508</v>
      </c>
      <c r="E2763" s="1419" t="s">
        <v>1429</v>
      </c>
      <c r="F2763" s="1420"/>
      <c r="G2763" s="902">
        <v>181140000</v>
      </c>
    </row>
    <row r="2764" spans="1:7">
      <c r="A2764" s="903" t="s">
        <v>2479</v>
      </c>
      <c r="B2764" s="903" t="s">
        <v>306</v>
      </c>
      <c r="C2764" s="903" t="s">
        <v>839</v>
      </c>
      <c r="D2764" s="903" t="s">
        <v>1508</v>
      </c>
      <c r="E2764" s="903" t="s">
        <v>1429</v>
      </c>
      <c r="F2764" s="903" t="s">
        <v>2010</v>
      </c>
      <c r="G2764" s="902">
        <v>15180000</v>
      </c>
    </row>
    <row r="2765" spans="1:7">
      <c r="A2765" s="903" t="s">
        <v>2479</v>
      </c>
      <c r="B2765" s="903" t="s">
        <v>306</v>
      </c>
      <c r="C2765" s="903" t="s">
        <v>839</v>
      </c>
      <c r="D2765" s="903" t="s">
        <v>1508</v>
      </c>
      <c r="E2765" s="903" t="s">
        <v>1429</v>
      </c>
      <c r="F2765" s="903" t="s">
        <v>1483</v>
      </c>
      <c r="G2765" s="902">
        <v>18900000</v>
      </c>
    </row>
    <row r="2766" spans="1:7">
      <c r="A2766" s="903" t="s">
        <v>2479</v>
      </c>
      <c r="B2766" s="903" t="s">
        <v>306</v>
      </c>
      <c r="C2766" s="903" t="s">
        <v>839</v>
      </c>
      <c r="D2766" s="903" t="s">
        <v>1508</v>
      </c>
      <c r="E2766" s="903" t="s">
        <v>1429</v>
      </c>
      <c r="F2766" s="903" t="s">
        <v>1431</v>
      </c>
      <c r="G2766" s="902">
        <v>147060000</v>
      </c>
    </row>
    <row r="2767" spans="1:7">
      <c r="A2767" s="903" t="s">
        <v>2479</v>
      </c>
      <c r="B2767" s="903" t="s">
        <v>306</v>
      </c>
      <c r="C2767" s="903" t="s">
        <v>839</v>
      </c>
      <c r="D2767" s="903" t="s">
        <v>1508</v>
      </c>
      <c r="E2767" s="1419" t="s">
        <v>118</v>
      </c>
      <c r="F2767" s="1420"/>
      <c r="G2767" s="902">
        <v>1461462944</v>
      </c>
    </row>
    <row r="2768" spans="1:7">
      <c r="A2768" s="903" t="s">
        <v>2479</v>
      </c>
      <c r="B2768" s="903" t="s">
        <v>306</v>
      </c>
      <c r="C2768" s="903" t="s">
        <v>839</v>
      </c>
      <c r="D2768" s="903" t="s">
        <v>1508</v>
      </c>
      <c r="E2768" s="903" t="s">
        <v>118</v>
      </c>
      <c r="F2768" s="903" t="s">
        <v>523</v>
      </c>
      <c r="G2768" s="902">
        <v>1212549944</v>
      </c>
    </row>
    <row r="2769" spans="1:7">
      <c r="A2769" s="903" t="s">
        <v>2479</v>
      </c>
      <c r="B2769" s="903" t="s">
        <v>306</v>
      </c>
      <c r="C2769" s="903" t="s">
        <v>839</v>
      </c>
      <c r="D2769" s="903" t="s">
        <v>1508</v>
      </c>
      <c r="E2769" s="903" t="s">
        <v>118</v>
      </c>
      <c r="F2769" s="903" t="s">
        <v>5</v>
      </c>
      <c r="G2769" s="902">
        <v>105470000</v>
      </c>
    </row>
    <row r="2770" spans="1:7">
      <c r="A2770" s="903" t="s">
        <v>2479</v>
      </c>
      <c r="B2770" s="903" t="s">
        <v>306</v>
      </c>
      <c r="C2770" s="903" t="s">
        <v>839</v>
      </c>
      <c r="D2770" s="903" t="s">
        <v>1508</v>
      </c>
      <c r="E2770" s="903" t="s">
        <v>118</v>
      </c>
      <c r="F2770" s="903" t="s">
        <v>120</v>
      </c>
      <c r="G2770" s="902">
        <v>143443000</v>
      </c>
    </row>
    <row r="2771" spans="1:7">
      <c r="A2771" s="903" t="s">
        <v>2479</v>
      </c>
      <c r="B2771" s="903" t="s">
        <v>306</v>
      </c>
      <c r="C2771" s="903" t="s">
        <v>839</v>
      </c>
      <c r="D2771" s="903" t="s">
        <v>1508</v>
      </c>
      <c r="E2771" s="1419" t="s">
        <v>122</v>
      </c>
      <c r="F2771" s="1420"/>
      <c r="G2771" s="902">
        <v>24857509338</v>
      </c>
    </row>
    <row r="2772" spans="1:7">
      <c r="A2772" s="903" t="s">
        <v>2479</v>
      </c>
      <c r="B2772" s="903" t="s">
        <v>306</v>
      </c>
      <c r="C2772" s="903" t="s">
        <v>839</v>
      </c>
      <c r="D2772" s="903" t="s">
        <v>1508</v>
      </c>
      <c r="E2772" s="903" t="s">
        <v>122</v>
      </c>
      <c r="F2772" s="903" t="s">
        <v>765</v>
      </c>
      <c r="G2772" s="902">
        <v>24568035007</v>
      </c>
    </row>
    <row r="2773" spans="1:7">
      <c r="A2773" s="903" t="s">
        <v>2479</v>
      </c>
      <c r="B2773" s="903" t="s">
        <v>306</v>
      </c>
      <c r="C2773" s="903" t="s">
        <v>839</v>
      </c>
      <c r="D2773" s="903" t="s">
        <v>1508</v>
      </c>
      <c r="E2773" s="903" t="s">
        <v>122</v>
      </c>
      <c r="F2773" s="903" t="s">
        <v>6</v>
      </c>
      <c r="G2773" s="902">
        <v>20741560</v>
      </c>
    </row>
    <row r="2774" spans="1:7">
      <c r="A2774" s="903" t="s">
        <v>2479</v>
      </c>
      <c r="B2774" s="903" t="s">
        <v>306</v>
      </c>
      <c r="C2774" s="903" t="s">
        <v>839</v>
      </c>
      <c r="D2774" s="903" t="s">
        <v>1508</v>
      </c>
      <c r="E2774" s="903" t="s">
        <v>122</v>
      </c>
      <c r="F2774" s="903" t="s">
        <v>12</v>
      </c>
      <c r="G2774" s="902">
        <v>42436771</v>
      </c>
    </row>
    <row r="2775" spans="1:7">
      <c r="A2775" s="903" t="s">
        <v>2479</v>
      </c>
      <c r="B2775" s="903" t="s">
        <v>306</v>
      </c>
      <c r="C2775" s="903" t="s">
        <v>839</v>
      </c>
      <c r="D2775" s="903" t="s">
        <v>1508</v>
      </c>
      <c r="E2775" s="903" t="s">
        <v>122</v>
      </c>
      <c r="F2775" s="903" t="s">
        <v>124</v>
      </c>
      <c r="G2775" s="902">
        <v>126343000</v>
      </c>
    </row>
    <row r="2776" spans="1:7">
      <c r="A2776" s="903" t="s">
        <v>2479</v>
      </c>
      <c r="B2776" s="903" t="s">
        <v>306</v>
      </c>
      <c r="C2776" s="903" t="s">
        <v>839</v>
      </c>
      <c r="D2776" s="903" t="s">
        <v>1508</v>
      </c>
      <c r="E2776" s="903" t="s">
        <v>122</v>
      </c>
      <c r="F2776" s="903" t="s">
        <v>126</v>
      </c>
      <c r="G2776" s="902">
        <v>99953000</v>
      </c>
    </row>
    <row r="2777" spans="1:7">
      <c r="A2777" s="903" t="s">
        <v>2479</v>
      </c>
      <c r="B2777" s="903" t="s">
        <v>306</v>
      </c>
      <c r="C2777" s="903" t="s">
        <v>839</v>
      </c>
      <c r="D2777" s="903" t="s">
        <v>1508</v>
      </c>
      <c r="E2777" s="1419" t="s">
        <v>360</v>
      </c>
      <c r="F2777" s="1420"/>
      <c r="G2777" s="902">
        <v>13120000</v>
      </c>
    </row>
    <row r="2778" spans="1:7">
      <c r="A2778" s="903" t="s">
        <v>2479</v>
      </c>
      <c r="B2778" s="903" t="s">
        <v>306</v>
      </c>
      <c r="C2778" s="903" t="s">
        <v>839</v>
      </c>
      <c r="D2778" s="903" t="s">
        <v>1508</v>
      </c>
      <c r="E2778" s="903" t="s">
        <v>360</v>
      </c>
      <c r="F2778" s="903" t="s">
        <v>1440</v>
      </c>
      <c r="G2778" s="902">
        <v>13120000</v>
      </c>
    </row>
    <row r="2779" spans="1:7">
      <c r="A2779" s="903" t="s">
        <v>2479</v>
      </c>
      <c r="B2779" s="903" t="s">
        <v>306</v>
      </c>
      <c r="C2779" s="903" t="s">
        <v>839</v>
      </c>
      <c r="D2779" s="903" t="s">
        <v>1508</v>
      </c>
      <c r="E2779" s="1419" t="s">
        <v>864</v>
      </c>
      <c r="F2779" s="1420"/>
      <c r="G2779" s="902">
        <v>430000000</v>
      </c>
    </row>
    <row r="2780" spans="1:7">
      <c r="A2780" s="903" t="s">
        <v>2479</v>
      </c>
      <c r="B2780" s="903" t="s">
        <v>306</v>
      </c>
      <c r="C2780" s="903" t="s">
        <v>839</v>
      </c>
      <c r="D2780" s="903" t="s">
        <v>1508</v>
      </c>
      <c r="E2780" s="903" t="s">
        <v>864</v>
      </c>
      <c r="F2780" s="903" t="s">
        <v>866</v>
      </c>
      <c r="G2780" s="902">
        <v>200000000</v>
      </c>
    </row>
    <row r="2781" spans="1:7">
      <c r="A2781" s="903" t="s">
        <v>2479</v>
      </c>
      <c r="B2781" s="903" t="s">
        <v>306</v>
      </c>
      <c r="C2781" s="903" t="s">
        <v>839</v>
      </c>
      <c r="D2781" s="903" t="s">
        <v>1508</v>
      </c>
      <c r="E2781" s="903" t="s">
        <v>864</v>
      </c>
      <c r="F2781" s="903" t="s">
        <v>863</v>
      </c>
      <c r="G2781" s="902">
        <v>230000000</v>
      </c>
    </row>
    <row r="2782" spans="1:7">
      <c r="A2782" s="903" t="s">
        <v>2479</v>
      </c>
      <c r="B2782" s="903" t="s">
        <v>306</v>
      </c>
      <c r="C2782" s="903" t="s">
        <v>839</v>
      </c>
      <c r="D2782" s="903" t="s">
        <v>1508</v>
      </c>
      <c r="E2782" s="1419" t="s">
        <v>160</v>
      </c>
      <c r="F2782" s="1420"/>
      <c r="G2782" s="902">
        <v>21600738477</v>
      </c>
    </row>
    <row r="2783" spans="1:7">
      <c r="A2783" s="903" t="s">
        <v>2479</v>
      </c>
      <c r="B2783" s="903" t="s">
        <v>306</v>
      </c>
      <c r="C2783" s="903" t="s">
        <v>839</v>
      </c>
      <c r="D2783" s="903" t="s">
        <v>1508</v>
      </c>
      <c r="E2783" s="903" t="s">
        <v>160</v>
      </c>
      <c r="F2783" s="903" t="s">
        <v>162</v>
      </c>
      <c r="G2783" s="902">
        <v>21600738477</v>
      </c>
    </row>
    <row r="2784" spans="1:7">
      <c r="A2784" s="903" t="s">
        <v>2479</v>
      </c>
      <c r="B2784" s="903" t="s">
        <v>306</v>
      </c>
      <c r="C2784" s="903" t="s">
        <v>839</v>
      </c>
      <c r="D2784" s="903" t="s">
        <v>1508</v>
      </c>
      <c r="E2784" s="1419" t="s">
        <v>16</v>
      </c>
      <c r="F2784" s="1420"/>
      <c r="G2784" s="902">
        <v>6408260474</v>
      </c>
    </row>
    <row r="2785" spans="1:7">
      <c r="A2785" s="903" t="s">
        <v>2479</v>
      </c>
      <c r="B2785" s="903" t="s">
        <v>306</v>
      </c>
      <c r="C2785" s="903" t="s">
        <v>839</v>
      </c>
      <c r="D2785" s="903" t="s">
        <v>1508</v>
      </c>
      <c r="E2785" s="903" t="s">
        <v>16</v>
      </c>
      <c r="F2785" s="903" t="s">
        <v>17</v>
      </c>
      <c r="G2785" s="902">
        <v>593220474</v>
      </c>
    </row>
    <row r="2786" spans="1:7">
      <c r="A2786" s="903" t="s">
        <v>2479</v>
      </c>
      <c r="B2786" s="903" t="s">
        <v>306</v>
      </c>
      <c r="C2786" s="903" t="s">
        <v>839</v>
      </c>
      <c r="D2786" s="903" t="s">
        <v>1508</v>
      </c>
      <c r="E2786" s="903" t="s">
        <v>16</v>
      </c>
      <c r="F2786" s="903" t="s">
        <v>19</v>
      </c>
      <c r="G2786" s="902">
        <v>5815040000</v>
      </c>
    </row>
    <row r="2787" spans="1:7">
      <c r="A2787" s="903" t="s">
        <v>2479</v>
      </c>
      <c r="B2787" s="903" t="s">
        <v>306</v>
      </c>
      <c r="C2787" s="903" t="s">
        <v>839</v>
      </c>
      <c r="D2787" s="1419" t="s">
        <v>303</v>
      </c>
      <c r="E2787" s="1420"/>
      <c r="F2787" s="1420"/>
      <c r="G2787" s="902">
        <v>7371017637</v>
      </c>
    </row>
    <row r="2788" spans="1:7">
      <c r="A2788" s="903" t="s">
        <v>2479</v>
      </c>
      <c r="B2788" s="903" t="s">
        <v>306</v>
      </c>
      <c r="C2788" s="903" t="s">
        <v>839</v>
      </c>
      <c r="D2788" s="903" t="s">
        <v>303</v>
      </c>
      <c r="E2788" s="1419" t="s">
        <v>90</v>
      </c>
      <c r="F2788" s="1420"/>
      <c r="G2788" s="902">
        <v>369124092</v>
      </c>
    </row>
    <row r="2789" spans="1:7">
      <c r="A2789" s="903" t="s">
        <v>2479</v>
      </c>
      <c r="B2789" s="903" t="s">
        <v>306</v>
      </c>
      <c r="C2789" s="903" t="s">
        <v>839</v>
      </c>
      <c r="D2789" s="903" t="s">
        <v>303</v>
      </c>
      <c r="E2789" s="903" t="s">
        <v>90</v>
      </c>
      <c r="F2789" s="903" t="s">
        <v>763</v>
      </c>
      <c r="G2789" s="902">
        <v>25831200</v>
      </c>
    </row>
    <row r="2790" spans="1:7">
      <c r="A2790" s="903" t="s">
        <v>2479</v>
      </c>
      <c r="B2790" s="903" t="s">
        <v>306</v>
      </c>
      <c r="C2790" s="903" t="s">
        <v>839</v>
      </c>
      <c r="D2790" s="903" t="s">
        <v>303</v>
      </c>
      <c r="E2790" s="903" t="s">
        <v>90</v>
      </c>
      <c r="F2790" s="903" t="s">
        <v>137</v>
      </c>
      <c r="G2790" s="902">
        <v>343292892</v>
      </c>
    </row>
    <row r="2791" spans="1:7">
      <c r="A2791" s="903" t="s">
        <v>2479</v>
      </c>
      <c r="B2791" s="903" t="s">
        <v>306</v>
      </c>
      <c r="C2791" s="903" t="s">
        <v>839</v>
      </c>
      <c r="D2791" s="903" t="s">
        <v>303</v>
      </c>
      <c r="E2791" s="1419" t="s">
        <v>377</v>
      </c>
      <c r="F2791" s="1420"/>
      <c r="G2791" s="902">
        <v>84872000</v>
      </c>
    </row>
    <row r="2792" spans="1:7">
      <c r="A2792" s="903" t="s">
        <v>2479</v>
      </c>
      <c r="B2792" s="903" t="s">
        <v>306</v>
      </c>
      <c r="C2792" s="903" t="s">
        <v>839</v>
      </c>
      <c r="D2792" s="903" t="s">
        <v>303</v>
      </c>
      <c r="E2792" s="903" t="s">
        <v>377</v>
      </c>
      <c r="F2792" s="903" t="s">
        <v>379</v>
      </c>
      <c r="G2792" s="902">
        <v>14900000</v>
      </c>
    </row>
    <row r="2793" spans="1:7">
      <c r="A2793" s="903" t="s">
        <v>2479</v>
      </c>
      <c r="B2793" s="903" t="s">
        <v>306</v>
      </c>
      <c r="C2793" s="903" t="s">
        <v>839</v>
      </c>
      <c r="D2793" s="903" t="s">
        <v>303</v>
      </c>
      <c r="E2793" s="903" t="s">
        <v>377</v>
      </c>
      <c r="F2793" s="903" t="s">
        <v>380</v>
      </c>
      <c r="G2793" s="902">
        <v>69972000</v>
      </c>
    </row>
    <row r="2794" spans="1:7">
      <c r="A2794" s="903" t="s">
        <v>2479</v>
      </c>
      <c r="B2794" s="903" t="s">
        <v>306</v>
      </c>
      <c r="C2794" s="903" t="s">
        <v>839</v>
      </c>
      <c r="D2794" s="903" t="s">
        <v>303</v>
      </c>
      <c r="E2794" s="1419" t="s">
        <v>100</v>
      </c>
      <c r="F2794" s="1420"/>
      <c r="G2794" s="902">
        <v>268478108</v>
      </c>
    </row>
    <row r="2795" spans="1:7">
      <c r="A2795" s="903" t="s">
        <v>2479</v>
      </c>
      <c r="B2795" s="903" t="s">
        <v>306</v>
      </c>
      <c r="C2795" s="903" t="s">
        <v>839</v>
      </c>
      <c r="D2795" s="903" t="s">
        <v>303</v>
      </c>
      <c r="E2795" s="903" t="s">
        <v>100</v>
      </c>
      <c r="F2795" s="903" t="s">
        <v>138</v>
      </c>
      <c r="G2795" s="902">
        <v>12846108</v>
      </c>
    </row>
    <row r="2796" spans="1:7">
      <c r="A2796" s="903" t="s">
        <v>2479</v>
      </c>
      <c r="B2796" s="903" t="s">
        <v>306</v>
      </c>
      <c r="C2796" s="903" t="s">
        <v>839</v>
      </c>
      <c r="D2796" s="903" t="s">
        <v>303</v>
      </c>
      <c r="E2796" s="903" t="s">
        <v>100</v>
      </c>
      <c r="F2796" s="903" t="s">
        <v>139</v>
      </c>
      <c r="G2796" s="902">
        <v>242352000</v>
      </c>
    </row>
    <row r="2797" spans="1:7">
      <c r="A2797" s="903" t="s">
        <v>2479</v>
      </c>
      <c r="B2797" s="903" t="s">
        <v>306</v>
      </c>
      <c r="C2797" s="903" t="s">
        <v>839</v>
      </c>
      <c r="D2797" s="903" t="s">
        <v>303</v>
      </c>
      <c r="E2797" s="903" t="s">
        <v>100</v>
      </c>
      <c r="F2797" s="903" t="s">
        <v>140</v>
      </c>
      <c r="G2797" s="902">
        <v>13280000</v>
      </c>
    </row>
    <row r="2798" spans="1:7">
      <c r="A2798" s="903" t="s">
        <v>2479</v>
      </c>
      <c r="B2798" s="903" t="s">
        <v>306</v>
      </c>
      <c r="C2798" s="903" t="s">
        <v>839</v>
      </c>
      <c r="D2798" s="903" t="s">
        <v>303</v>
      </c>
      <c r="E2798" s="1419" t="s">
        <v>103</v>
      </c>
      <c r="F2798" s="1420"/>
      <c r="G2798" s="902">
        <v>41945000</v>
      </c>
    </row>
    <row r="2799" spans="1:7">
      <c r="A2799" s="903" t="s">
        <v>2479</v>
      </c>
      <c r="B2799" s="903" t="s">
        <v>306</v>
      </c>
      <c r="C2799" s="903" t="s">
        <v>839</v>
      </c>
      <c r="D2799" s="903" t="s">
        <v>303</v>
      </c>
      <c r="E2799" s="903" t="s">
        <v>103</v>
      </c>
      <c r="F2799" s="903" t="s">
        <v>104</v>
      </c>
      <c r="G2799" s="902">
        <v>41345000</v>
      </c>
    </row>
    <row r="2800" spans="1:7">
      <c r="A2800" s="903" t="s">
        <v>2479</v>
      </c>
      <c r="B2800" s="903" t="s">
        <v>306</v>
      </c>
      <c r="C2800" s="903" t="s">
        <v>839</v>
      </c>
      <c r="D2800" s="903" t="s">
        <v>303</v>
      </c>
      <c r="E2800" s="903" t="s">
        <v>103</v>
      </c>
      <c r="F2800" s="903" t="s">
        <v>106</v>
      </c>
      <c r="G2800" s="902">
        <v>600000</v>
      </c>
    </row>
    <row r="2801" spans="1:7">
      <c r="A2801" s="903" t="s">
        <v>2479</v>
      </c>
      <c r="B2801" s="903" t="s">
        <v>306</v>
      </c>
      <c r="C2801" s="903" t="s">
        <v>839</v>
      </c>
      <c r="D2801" s="903" t="s">
        <v>303</v>
      </c>
      <c r="E2801" s="1419" t="s">
        <v>108</v>
      </c>
      <c r="F2801" s="1420"/>
      <c r="G2801" s="902">
        <v>151583500</v>
      </c>
    </row>
    <row r="2802" spans="1:7">
      <c r="A2802" s="903" t="s">
        <v>2479</v>
      </c>
      <c r="B2802" s="903" t="s">
        <v>306</v>
      </c>
      <c r="C2802" s="903" t="s">
        <v>839</v>
      </c>
      <c r="D2802" s="903" t="s">
        <v>303</v>
      </c>
      <c r="E2802" s="903" t="s">
        <v>108</v>
      </c>
      <c r="F2802" s="903" t="s">
        <v>111</v>
      </c>
      <c r="G2802" s="902">
        <v>4383500</v>
      </c>
    </row>
    <row r="2803" spans="1:7">
      <c r="A2803" s="903" t="s">
        <v>2479</v>
      </c>
      <c r="B2803" s="903" t="s">
        <v>306</v>
      </c>
      <c r="C2803" s="903" t="s">
        <v>839</v>
      </c>
      <c r="D2803" s="903" t="s">
        <v>303</v>
      </c>
      <c r="E2803" s="903" t="s">
        <v>108</v>
      </c>
      <c r="F2803" s="903" t="s">
        <v>283</v>
      </c>
      <c r="G2803" s="902">
        <v>147200000</v>
      </c>
    </row>
    <row r="2804" spans="1:7">
      <c r="A2804" s="903" t="s">
        <v>2479</v>
      </c>
      <c r="B2804" s="903" t="s">
        <v>306</v>
      </c>
      <c r="C2804" s="903" t="s">
        <v>839</v>
      </c>
      <c r="D2804" s="903" t="s">
        <v>303</v>
      </c>
      <c r="E2804" s="1419" t="s">
        <v>143</v>
      </c>
      <c r="F2804" s="1420"/>
      <c r="G2804" s="902">
        <v>127803000</v>
      </c>
    </row>
    <row r="2805" spans="1:7">
      <c r="A2805" s="903" t="s">
        <v>2479</v>
      </c>
      <c r="B2805" s="903" t="s">
        <v>306</v>
      </c>
      <c r="C2805" s="903" t="s">
        <v>839</v>
      </c>
      <c r="D2805" s="903" t="s">
        <v>303</v>
      </c>
      <c r="E2805" s="903" t="s">
        <v>143</v>
      </c>
      <c r="F2805" s="903" t="s">
        <v>145</v>
      </c>
      <c r="G2805" s="902">
        <v>12220000</v>
      </c>
    </row>
    <row r="2806" spans="1:7">
      <c r="A2806" s="903" t="s">
        <v>2479</v>
      </c>
      <c r="B2806" s="903" t="s">
        <v>306</v>
      </c>
      <c r="C2806" s="903" t="s">
        <v>839</v>
      </c>
      <c r="D2806" s="903" t="s">
        <v>303</v>
      </c>
      <c r="E2806" s="903" t="s">
        <v>143</v>
      </c>
      <c r="F2806" s="903" t="s">
        <v>482</v>
      </c>
      <c r="G2806" s="902">
        <v>20500000</v>
      </c>
    </row>
    <row r="2807" spans="1:7">
      <c r="A2807" s="903" t="s">
        <v>2479</v>
      </c>
      <c r="B2807" s="903" t="s">
        <v>306</v>
      </c>
      <c r="C2807" s="903" t="s">
        <v>839</v>
      </c>
      <c r="D2807" s="903" t="s">
        <v>303</v>
      </c>
      <c r="E2807" s="903" t="s">
        <v>143</v>
      </c>
      <c r="F2807" s="903" t="s">
        <v>485</v>
      </c>
      <c r="G2807" s="902">
        <v>5000000</v>
      </c>
    </row>
    <row r="2808" spans="1:7">
      <c r="A2808" s="903" t="s">
        <v>2479</v>
      </c>
      <c r="B2808" s="903" t="s">
        <v>306</v>
      </c>
      <c r="C2808" s="903" t="s">
        <v>839</v>
      </c>
      <c r="D2808" s="903" t="s">
        <v>303</v>
      </c>
      <c r="E2808" s="903" t="s">
        <v>143</v>
      </c>
      <c r="F2808" s="903" t="s">
        <v>489</v>
      </c>
      <c r="G2808" s="902">
        <v>90083000</v>
      </c>
    </row>
    <row r="2809" spans="1:7">
      <c r="A2809" s="903" t="s">
        <v>2479</v>
      </c>
      <c r="B2809" s="903" t="s">
        <v>306</v>
      </c>
      <c r="C2809" s="903" t="s">
        <v>839</v>
      </c>
      <c r="D2809" s="903" t="s">
        <v>303</v>
      </c>
      <c r="E2809" s="1419" t="s">
        <v>113</v>
      </c>
      <c r="F2809" s="1420"/>
      <c r="G2809" s="902">
        <v>100761000</v>
      </c>
    </row>
    <row r="2810" spans="1:7">
      <c r="A2810" s="903" t="s">
        <v>2479</v>
      </c>
      <c r="B2810" s="903" t="s">
        <v>306</v>
      </c>
      <c r="C2810" s="903" t="s">
        <v>839</v>
      </c>
      <c r="D2810" s="903" t="s">
        <v>303</v>
      </c>
      <c r="E2810" s="903" t="s">
        <v>113</v>
      </c>
      <c r="F2810" s="903" t="s">
        <v>381</v>
      </c>
      <c r="G2810" s="902">
        <v>29441000</v>
      </c>
    </row>
    <row r="2811" spans="1:7">
      <c r="A2811" s="903" t="s">
        <v>2479</v>
      </c>
      <c r="B2811" s="903" t="s">
        <v>306</v>
      </c>
      <c r="C2811" s="903" t="s">
        <v>839</v>
      </c>
      <c r="D2811" s="903" t="s">
        <v>303</v>
      </c>
      <c r="E2811" s="903" t="s">
        <v>113</v>
      </c>
      <c r="F2811" s="903" t="s">
        <v>490</v>
      </c>
      <c r="G2811" s="902">
        <v>54330000</v>
      </c>
    </row>
    <row r="2812" spans="1:7">
      <c r="A2812" s="903" t="s">
        <v>2479</v>
      </c>
      <c r="B2812" s="903" t="s">
        <v>306</v>
      </c>
      <c r="C2812" s="903" t="s">
        <v>839</v>
      </c>
      <c r="D2812" s="903" t="s">
        <v>303</v>
      </c>
      <c r="E2812" s="903" t="s">
        <v>113</v>
      </c>
      <c r="F2812" s="903" t="s">
        <v>115</v>
      </c>
      <c r="G2812" s="902">
        <v>16990000</v>
      </c>
    </row>
    <row r="2813" spans="1:7">
      <c r="A2813" s="903" t="s">
        <v>2479</v>
      </c>
      <c r="B2813" s="903" t="s">
        <v>306</v>
      </c>
      <c r="C2813" s="903" t="s">
        <v>839</v>
      </c>
      <c r="D2813" s="903" t="s">
        <v>303</v>
      </c>
      <c r="E2813" s="1419" t="s">
        <v>492</v>
      </c>
      <c r="F2813" s="1420"/>
      <c r="G2813" s="902">
        <v>48000000</v>
      </c>
    </row>
    <row r="2814" spans="1:7">
      <c r="A2814" s="903" t="s">
        <v>2479</v>
      </c>
      <c r="B2814" s="903" t="s">
        <v>306</v>
      </c>
      <c r="C2814" s="903" t="s">
        <v>839</v>
      </c>
      <c r="D2814" s="903" t="s">
        <v>303</v>
      </c>
      <c r="E2814" s="903" t="s">
        <v>492</v>
      </c>
      <c r="F2814" s="903" t="s">
        <v>494</v>
      </c>
      <c r="G2814" s="902">
        <v>38000000</v>
      </c>
    </row>
    <row r="2815" spans="1:7">
      <c r="A2815" s="903" t="s">
        <v>2479</v>
      </c>
      <c r="B2815" s="903" t="s">
        <v>306</v>
      </c>
      <c r="C2815" s="903" t="s">
        <v>839</v>
      </c>
      <c r="D2815" s="903" t="s">
        <v>303</v>
      </c>
      <c r="E2815" s="903" t="s">
        <v>492</v>
      </c>
      <c r="F2815" s="903" t="s">
        <v>496</v>
      </c>
      <c r="G2815" s="902">
        <v>10000000</v>
      </c>
    </row>
    <row r="2816" spans="1:7">
      <c r="A2816" s="903" t="s">
        <v>2479</v>
      </c>
      <c r="B2816" s="903" t="s">
        <v>306</v>
      </c>
      <c r="C2816" s="903" t="s">
        <v>839</v>
      </c>
      <c r="D2816" s="903" t="s">
        <v>303</v>
      </c>
      <c r="E2816" s="1419" t="s">
        <v>498</v>
      </c>
      <c r="F2816" s="1420"/>
      <c r="G2816" s="902">
        <v>3200000</v>
      </c>
    </row>
    <row r="2817" spans="1:7">
      <c r="A2817" s="903" t="s">
        <v>2479</v>
      </c>
      <c r="B2817" s="903" t="s">
        <v>306</v>
      </c>
      <c r="C2817" s="903" t="s">
        <v>839</v>
      </c>
      <c r="D2817" s="903" t="s">
        <v>303</v>
      </c>
      <c r="E2817" s="903" t="s">
        <v>498</v>
      </c>
      <c r="F2817" s="903" t="s">
        <v>370</v>
      </c>
      <c r="G2817" s="902">
        <v>3200000</v>
      </c>
    </row>
    <row r="2818" spans="1:7">
      <c r="A2818" s="903" t="s">
        <v>2479</v>
      </c>
      <c r="B2818" s="903" t="s">
        <v>306</v>
      </c>
      <c r="C2818" s="903" t="s">
        <v>839</v>
      </c>
      <c r="D2818" s="903" t="s">
        <v>303</v>
      </c>
      <c r="E2818" s="1419" t="s">
        <v>1429</v>
      </c>
      <c r="F2818" s="1420"/>
      <c r="G2818" s="902">
        <v>114700000</v>
      </c>
    </row>
    <row r="2819" spans="1:7">
      <c r="A2819" s="903" t="s">
        <v>2479</v>
      </c>
      <c r="B2819" s="903" t="s">
        <v>306</v>
      </c>
      <c r="C2819" s="903" t="s">
        <v>839</v>
      </c>
      <c r="D2819" s="903" t="s">
        <v>303</v>
      </c>
      <c r="E2819" s="903" t="s">
        <v>1429</v>
      </c>
      <c r="F2819" s="903" t="s">
        <v>1451</v>
      </c>
      <c r="G2819" s="902">
        <v>92200000</v>
      </c>
    </row>
    <row r="2820" spans="1:7">
      <c r="A2820" s="903" t="s">
        <v>2479</v>
      </c>
      <c r="B2820" s="903" t="s">
        <v>306</v>
      </c>
      <c r="C2820" s="903" t="s">
        <v>839</v>
      </c>
      <c r="D2820" s="903" t="s">
        <v>303</v>
      </c>
      <c r="E2820" s="903" t="s">
        <v>1429</v>
      </c>
      <c r="F2820" s="903" t="s">
        <v>1431</v>
      </c>
      <c r="G2820" s="902">
        <v>22500000</v>
      </c>
    </row>
    <row r="2821" spans="1:7">
      <c r="A2821" s="903" t="s">
        <v>2479</v>
      </c>
      <c r="B2821" s="903" t="s">
        <v>306</v>
      </c>
      <c r="C2821" s="903" t="s">
        <v>839</v>
      </c>
      <c r="D2821" s="903" t="s">
        <v>303</v>
      </c>
      <c r="E2821" s="1419" t="s">
        <v>118</v>
      </c>
      <c r="F2821" s="1420"/>
      <c r="G2821" s="902">
        <v>938566637</v>
      </c>
    </row>
    <row r="2822" spans="1:7">
      <c r="A2822" s="903" t="s">
        <v>2479</v>
      </c>
      <c r="B2822" s="903" t="s">
        <v>306</v>
      </c>
      <c r="C2822" s="903" t="s">
        <v>839</v>
      </c>
      <c r="D2822" s="903" t="s">
        <v>303</v>
      </c>
      <c r="E2822" s="903" t="s">
        <v>118</v>
      </c>
      <c r="F2822" s="903" t="s">
        <v>523</v>
      </c>
      <c r="G2822" s="902">
        <v>651638000</v>
      </c>
    </row>
    <row r="2823" spans="1:7">
      <c r="A2823" s="903" t="s">
        <v>2479</v>
      </c>
      <c r="B2823" s="903" t="s">
        <v>306</v>
      </c>
      <c r="C2823" s="903" t="s">
        <v>839</v>
      </c>
      <c r="D2823" s="903" t="s">
        <v>303</v>
      </c>
      <c r="E2823" s="903" t="s">
        <v>118</v>
      </c>
      <c r="F2823" s="903" t="s">
        <v>120</v>
      </c>
      <c r="G2823" s="902">
        <v>286928637</v>
      </c>
    </row>
    <row r="2824" spans="1:7">
      <c r="A2824" s="903" t="s">
        <v>2479</v>
      </c>
      <c r="B2824" s="903" t="s">
        <v>306</v>
      </c>
      <c r="C2824" s="903" t="s">
        <v>839</v>
      </c>
      <c r="D2824" s="903" t="s">
        <v>303</v>
      </c>
      <c r="E2824" s="1419" t="s">
        <v>122</v>
      </c>
      <c r="F2824" s="1420"/>
      <c r="G2824" s="902">
        <v>176205300</v>
      </c>
    </row>
    <row r="2825" spans="1:7">
      <c r="A2825" s="903" t="s">
        <v>2479</v>
      </c>
      <c r="B2825" s="903" t="s">
        <v>306</v>
      </c>
      <c r="C2825" s="903" t="s">
        <v>839</v>
      </c>
      <c r="D2825" s="903" t="s">
        <v>303</v>
      </c>
      <c r="E2825" s="903" t="s">
        <v>122</v>
      </c>
      <c r="F2825" s="903" t="s">
        <v>124</v>
      </c>
      <c r="G2825" s="902">
        <v>145205300</v>
      </c>
    </row>
    <row r="2826" spans="1:7">
      <c r="A2826" s="903" t="s">
        <v>2479</v>
      </c>
      <c r="B2826" s="903" t="s">
        <v>306</v>
      </c>
      <c r="C2826" s="903" t="s">
        <v>839</v>
      </c>
      <c r="D2826" s="903" t="s">
        <v>303</v>
      </c>
      <c r="E2826" s="903" t="s">
        <v>122</v>
      </c>
      <c r="F2826" s="903" t="s">
        <v>126</v>
      </c>
      <c r="G2826" s="902">
        <v>31000000</v>
      </c>
    </row>
    <row r="2827" spans="1:7">
      <c r="A2827" s="903" t="s">
        <v>2479</v>
      </c>
      <c r="B2827" s="903" t="s">
        <v>306</v>
      </c>
      <c r="C2827" s="903" t="s">
        <v>839</v>
      </c>
      <c r="D2827" s="903" t="s">
        <v>303</v>
      </c>
      <c r="E2827" s="1419" t="s">
        <v>160</v>
      </c>
      <c r="F2827" s="1420"/>
      <c r="G2827" s="902">
        <v>4655115000</v>
      </c>
    </row>
    <row r="2828" spans="1:7">
      <c r="A2828" s="903" t="s">
        <v>2479</v>
      </c>
      <c r="B2828" s="903" t="s">
        <v>306</v>
      </c>
      <c r="C2828" s="903" t="s">
        <v>839</v>
      </c>
      <c r="D2828" s="903" t="s">
        <v>303</v>
      </c>
      <c r="E2828" s="903" t="s">
        <v>160</v>
      </c>
      <c r="F2828" s="903" t="s">
        <v>162</v>
      </c>
      <c r="G2828" s="902">
        <v>4655115000</v>
      </c>
    </row>
    <row r="2829" spans="1:7">
      <c r="A2829" s="903" t="s">
        <v>2479</v>
      </c>
      <c r="B2829" s="903" t="s">
        <v>306</v>
      </c>
      <c r="C2829" s="903" t="s">
        <v>839</v>
      </c>
      <c r="D2829" s="903" t="s">
        <v>303</v>
      </c>
      <c r="E2829" s="1419" t="s">
        <v>16</v>
      </c>
      <c r="F2829" s="1420"/>
      <c r="G2829" s="902">
        <v>290664000</v>
      </c>
    </row>
    <row r="2830" spans="1:7">
      <c r="A2830" s="903" t="s">
        <v>2479</v>
      </c>
      <c r="B2830" s="903" t="s">
        <v>306</v>
      </c>
      <c r="C2830" s="903" t="s">
        <v>839</v>
      </c>
      <c r="D2830" s="903" t="s">
        <v>303</v>
      </c>
      <c r="E2830" s="903" t="s">
        <v>16</v>
      </c>
      <c r="F2830" s="903" t="s">
        <v>19</v>
      </c>
      <c r="G2830" s="902">
        <v>290664000</v>
      </c>
    </row>
    <row r="2831" spans="1:7">
      <c r="A2831" s="903" t="s">
        <v>2479</v>
      </c>
      <c r="B2831" s="903" t="s">
        <v>306</v>
      </c>
      <c r="C2831" s="903" t="s">
        <v>839</v>
      </c>
      <c r="D2831" s="1419" t="s">
        <v>963</v>
      </c>
      <c r="E2831" s="1420"/>
      <c r="F2831" s="1420"/>
      <c r="G2831" s="902">
        <v>640000000</v>
      </c>
    </row>
    <row r="2832" spans="1:7">
      <c r="A2832" s="903" t="s">
        <v>2479</v>
      </c>
      <c r="B2832" s="903" t="s">
        <v>306</v>
      </c>
      <c r="C2832" s="903" t="s">
        <v>839</v>
      </c>
      <c r="D2832" s="903" t="s">
        <v>963</v>
      </c>
      <c r="E2832" s="1419" t="s">
        <v>100</v>
      </c>
      <c r="F2832" s="1420"/>
      <c r="G2832" s="902">
        <v>8486000</v>
      </c>
    </row>
    <row r="2833" spans="1:7">
      <c r="A2833" s="903" t="s">
        <v>2479</v>
      </c>
      <c r="B2833" s="903" t="s">
        <v>306</v>
      </c>
      <c r="C2833" s="903" t="s">
        <v>839</v>
      </c>
      <c r="D2833" s="903" t="s">
        <v>963</v>
      </c>
      <c r="E2833" s="903" t="s">
        <v>100</v>
      </c>
      <c r="F2833" s="903" t="s">
        <v>139</v>
      </c>
      <c r="G2833" s="902">
        <v>8416000</v>
      </c>
    </row>
    <row r="2834" spans="1:7">
      <c r="A2834" s="903" t="s">
        <v>2479</v>
      </c>
      <c r="B2834" s="903" t="s">
        <v>306</v>
      </c>
      <c r="C2834" s="903" t="s">
        <v>839</v>
      </c>
      <c r="D2834" s="903" t="s">
        <v>963</v>
      </c>
      <c r="E2834" s="903" t="s">
        <v>100</v>
      </c>
      <c r="F2834" s="903" t="s">
        <v>140</v>
      </c>
      <c r="G2834" s="902">
        <v>70000</v>
      </c>
    </row>
    <row r="2835" spans="1:7">
      <c r="A2835" s="903" t="s">
        <v>2479</v>
      </c>
      <c r="B2835" s="903" t="s">
        <v>306</v>
      </c>
      <c r="C2835" s="903" t="s">
        <v>839</v>
      </c>
      <c r="D2835" s="903" t="s">
        <v>963</v>
      </c>
      <c r="E2835" s="1419" t="s">
        <v>143</v>
      </c>
      <c r="F2835" s="1420"/>
      <c r="G2835" s="902">
        <v>14620000</v>
      </c>
    </row>
    <row r="2836" spans="1:7">
      <c r="A2836" s="903" t="s">
        <v>2479</v>
      </c>
      <c r="B2836" s="903" t="s">
        <v>306</v>
      </c>
      <c r="C2836" s="903" t="s">
        <v>839</v>
      </c>
      <c r="D2836" s="903" t="s">
        <v>963</v>
      </c>
      <c r="E2836" s="903" t="s">
        <v>143</v>
      </c>
      <c r="F2836" s="903" t="s">
        <v>482</v>
      </c>
      <c r="G2836" s="902">
        <v>4000000</v>
      </c>
    </row>
    <row r="2837" spans="1:7">
      <c r="A2837" s="903" t="s">
        <v>2479</v>
      </c>
      <c r="B2837" s="903" t="s">
        <v>306</v>
      </c>
      <c r="C2837" s="903" t="s">
        <v>839</v>
      </c>
      <c r="D2837" s="903" t="s">
        <v>963</v>
      </c>
      <c r="E2837" s="903" t="s">
        <v>143</v>
      </c>
      <c r="F2837" s="903" t="s">
        <v>847</v>
      </c>
      <c r="G2837" s="902">
        <v>1120000</v>
      </c>
    </row>
    <row r="2838" spans="1:7">
      <c r="A2838" s="903" t="s">
        <v>2479</v>
      </c>
      <c r="B2838" s="903" t="s">
        <v>306</v>
      </c>
      <c r="C2838" s="903" t="s">
        <v>839</v>
      </c>
      <c r="D2838" s="903" t="s">
        <v>963</v>
      </c>
      <c r="E2838" s="903" t="s">
        <v>143</v>
      </c>
      <c r="F2838" s="903" t="s">
        <v>484</v>
      </c>
      <c r="G2838" s="902">
        <v>1200000</v>
      </c>
    </row>
    <row r="2839" spans="1:7">
      <c r="A2839" s="903" t="s">
        <v>2479</v>
      </c>
      <c r="B2839" s="903" t="s">
        <v>306</v>
      </c>
      <c r="C2839" s="903" t="s">
        <v>839</v>
      </c>
      <c r="D2839" s="903" t="s">
        <v>963</v>
      </c>
      <c r="E2839" s="903" t="s">
        <v>143</v>
      </c>
      <c r="F2839" s="903" t="s">
        <v>487</v>
      </c>
      <c r="G2839" s="902">
        <v>4200000</v>
      </c>
    </row>
    <row r="2840" spans="1:7">
      <c r="A2840" s="903" t="s">
        <v>2479</v>
      </c>
      <c r="B2840" s="903" t="s">
        <v>306</v>
      </c>
      <c r="C2840" s="903" t="s">
        <v>839</v>
      </c>
      <c r="D2840" s="903" t="s">
        <v>963</v>
      </c>
      <c r="E2840" s="903" t="s">
        <v>143</v>
      </c>
      <c r="F2840" s="903" t="s">
        <v>489</v>
      </c>
      <c r="G2840" s="902">
        <v>4100000</v>
      </c>
    </row>
    <row r="2841" spans="1:7">
      <c r="A2841" s="903" t="s">
        <v>2479</v>
      </c>
      <c r="B2841" s="903" t="s">
        <v>306</v>
      </c>
      <c r="C2841" s="903" t="s">
        <v>839</v>
      </c>
      <c r="D2841" s="903" t="s">
        <v>963</v>
      </c>
      <c r="E2841" s="1419" t="s">
        <v>113</v>
      </c>
      <c r="F2841" s="1420"/>
      <c r="G2841" s="902">
        <v>3950000</v>
      </c>
    </row>
    <row r="2842" spans="1:7">
      <c r="A2842" s="903" t="s">
        <v>2479</v>
      </c>
      <c r="B2842" s="903" t="s">
        <v>306</v>
      </c>
      <c r="C2842" s="903" t="s">
        <v>839</v>
      </c>
      <c r="D2842" s="903" t="s">
        <v>963</v>
      </c>
      <c r="E2842" s="903" t="s">
        <v>113</v>
      </c>
      <c r="F2842" s="903" t="s">
        <v>490</v>
      </c>
      <c r="G2842" s="902">
        <v>3950000</v>
      </c>
    </row>
    <row r="2843" spans="1:7">
      <c r="A2843" s="903" t="s">
        <v>2479</v>
      </c>
      <c r="B2843" s="903" t="s">
        <v>306</v>
      </c>
      <c r="C2843" s="903" t="s">
        <v>839</v>
      </c>
      <c r="D2843" s="903" t="s">
        <v>963</v>
      </c>
      <c r="E2843" s="1419" t="s">
        <v>498</v>
      </c>
      <c r="F2843" s="1420"/>
      <c r="G2843" s="902">
        <v>320000000</v>
      </c>
    </row>
    <row r="2844" spans="1:7">
      <c r="A2844" s="903" t="s">
        <v>2479</v>
      </c>
      <c r="B2844" s="903" t="s">
        <v>306</v>
      </c>
      <c r="C2844" s="903" t="s">
        <v>839</v>
      </c>
      <c r="D2844" s="903" t="s">
        <v>963</v>
      </c>
      <c r="E2844" s="903" t="s">
        <v>498</v>
      </c>
      <c r="F2844" s="903" t="s">
        <v>3</v>
      </c>
      <c r="G2844" s="902">
        <v>320000000</v>
      </c>
    </row>
    <row r="2845" spans="1:7">
      <c r="A2845" s="903" t="s">
        <v>2479</v>
      </c>
      <c r="B2845" s="903" t="s">
        <v>306</v>
      </c>
      <c r="C2845" s="903" t="s">
        <v>839</v>
      </c>
      <c r="D2845" s="903" t="s">
        <v>963</v>
      </c>
      <c r="E2845" s="1419" t="s">
        <v>118</v>
      </c>
      <c r="F2845" s="1420"/>
      <c r="G2845" s="902">
        <v>292944000</v>
      </c>
    </row>
    <row r="2846" spans="1:7">
      <c r="A2846" s="903" t="s">
        <v>2479</v>
      </c>
      <c r="B2846" s="903" t="s">
        <v>306</v>
      </c>
      <c r="C2846" s="903" t="s">
        <v>839</v>
      </c>
      <c r="D2846" s="903" t="s">
        <v>963</v>
      </c>
      <c r="E2846" s="903" t="s">
        <v>118</v>
      </c>
      <c r="F2846" s="903" t="s">
        <v>523</v>
      </c>
      <c r="G2846" s="902">
        <v>194955000</v>
      </c>
    </row>
    <row r="2847" spans="1:7">
      <c r="A2847" s="903" t="s">
        <v>2479</v>
      </c>
      <c r="B2847" s="903" t="s">
        <v>306</v>
      </c>
      <c r="C2847" s="903" t="s">
        <v>839</v>
      </c>
      <c r="D2847" s="903" t="s">
        <v>963</v>
      </c>
      <c r="E2847" s="903" t="s">
        <v>118</v>
      </c>
      <c r="F2847" s="903" t="s">
        <v>120</v>
      </c>
      <c r="G2847" s="902">
        <v>97989000</v>
      </c>
    </row>
    <row r="2848" spans="1:7">
      <c r="A2848" s="903" t="s">
        <v>2479</v>
      </c>
      <c r="B2848" s="903" t="s">
        <v>306</v>
      </c>
      <c r="C2848" s="1419" t="s">
        <v>200</v>
      </c>
      <c r="D2848" s="1420"/>
      <c r="E2848" s="1420"/>
      <c r="F2848" s="1420"/>
      <c r="G2848" s="902">
        <v>98077879796</v>
      </c>
    </row>
    <row r="2849" spans="1:7">
      <c r="A2849" s="903" t="s">
        <v>2479</v>
      </c>
      <c r="B2849" s="903" t="s">
        <v>306</v>
      </c>
      <c r="C2849" s="903" t="s">
        <v>200</v>
      </c>
      <c r="D2849" s="1419" t="s">
        <v>1413</v>
      </c>
      <c r="E2849" s="1420"/>
      <c r="F2849" s="1420"/>
      <c r="G2849" s="902">
        <v>98077879796</v>
      </c>
    </row>
    <row r="2850" spans="1:7">
      <c r="A2850" s="903" t="s">
        <v>2479</v>
      </c>
      <c r="B2850" s="903" t="s">
        <v>306</v>
      </c>
      <c r="C2850" s="903" t="s">
        <v>200</v>
      </c>
      <c r="D2850" s="903" t="s">
        <v>1413</v>
      </c>
      <c r="E2850" s="1419" t="s">
        <v>87</v>
      </c>
      <c r="F2850" s="1420"/>
      <c r="G2850" s="902">
        <v>4365697300</v>
      </c>
    </row>
    <row r="2851" spans="1:7">
      <c r="A2851" s="903" t="s">
        <v>2479</v>
      </c>
      <c r="B2851" s="903" t="s">
        <v>306</v>
      </c>
      <c r="C2851" s="903" t="s">
        <v>200</v>
      </c>
      <c r="D2851" s="903" t="s">
        <v>1413</v>
      </c>
      <c r="E2851" s="903" t="s">
        <v>87</v>
      </c>
      <c r="F2851" s="903" t="s">
        <v>88</v>
      </c>
      <c r="G2851" s="902">
        <v>4365697300</v>
      </c>
    </row>
    <row r="2852" spans="1:7">
      <c r="A2852" s="903" t="s">
        <v>2479</v>
      </c>
      <c r="B2852" s="903" t="s">
        <v>306</v>
      </c>
      <c r="C2852" s="903" t="s">
        <v>200</v>
      </c>
      <c r="D2852" s="903" t="s">
        <v>1413</v>
      </c>
      <c r="E2852" s="1419" t="s">
        <v>128</v>
      </c>
      <c r="F2852" s="1420"/>
      <c r="G2852" s="902">
        <v>687065300</v>
      </c>
    </row>
    <row r="2853" spans="1:7">
      <c r="A2853" s="903" t="s">
        <v>2479</v>
      </c>
      <c r="B2853" s="903" t="s">
        <v>306</v>
      </c>
      <c r="C2853" s="903" t="s">
        <v>200</v>
      </c>
      <c r="D2853" s="903" t="s">
        <v>1413</v>
      </c>
      <c r="E2853" s="903" t="s">
        <v>128</v>
      </c>
      <c r="F2853" s="903" t="s">
        <v>519</v>
      </c>
      <c r="G2853" s="902">
        <v>687065300</v>
      </c>
    </row>
    <row r="2854" spans="1:7">
      <c r="A2854" s="903" t="s">
        <v>2479</v>
      </c>
      <c r="B2854" s="903" t="s">
        <v>306</v>
      </c>
      <c r="C2854" s="903" t="s">
        <v>200</v>
      </c>
      <c r="D2854" s="903" t="s">
        <v>1413</v>
      </c>
      <c r="E2854" s="1419" t="s">
        <v>90</v>
      </c>
      <c r="F2854" s="1420"/>
      <c r="G2854" s="902">
        <v>1722874591</v>
      </c>
    </row>
    <row r="2855" spans="1:7">
      <c r="A2855" s="903" t="s">
        <v>2479</v>
      </c>
      <c r="B2855" s="903" t="s">
        <v>306</v>
      </c>
      <c r="C2855" s="903" t="s">
        <v>200</v>
      </c>
      <c r="D2855" s="903" t="s">
        <v>1413</v>
      </c>
      <c r="E2855" s="903" t="s">
        <v>90</v>
      </c>
      <c r="F2855" s="903" t="s">
        <v>135</v>
      </c>
      <c r="G2855" s="902">
        <v>240205100</v>
      </c>
    </row>
    <row r="2856" spans="1:7">
      <c r="A2856" s="903" t="s">
        <v>2479</v>
      </c>
      <c r="B2856" s="903" t="s">
        <v>306</v>
      </c>
      <c r="C2856" s="903" t="s">
        <v>200</v>
      </c>
      <c r="D2856" s="903" t="s">
        <v>1413</v>
      </c>
      <c r="E2856" s="903" t="s">
        <v>90</v>
      </c>
      <c r="F2856" s="903" t="s">
        <v>763</v>
      </c>
      <c r="G2856" s="902">
        <v>177803985</v>
      </c>
    </row>
    <row r="2857" spans="1:7">
      <c r="A2857" s="903" t="s">
        <v>2479</v>
      </c>
      <c r="B2857" s="903" t="s">
        <v>306</v>
      </c>
      <c r="C2857" s="903" t="s">
        <v>200</v>
      </c>
      <c r="D2857" s="903" t="s">
        <v>1413</v>
      </c>
      <c r="E2857" s="903" t="s">
        <v>90</v>
      </c>
      <c r="F2857" s="903" t="s">
        <v>8</v>
      </c>
      <c r="G2857" s="902">
        <v>4172000</v>
      </c>
    </row>
    <row r="2858" spans="1:7">
      <c r="A2858" s="903" t="s">
        <v>2479</v>
      </c>
      <c r="B2858" s="903" t="s">
        <v>306</v>
      </c>
      <c r="C2858" s="903" t="s">
        <v>200</v>
      </c>
      <c r="D2858" s="903" t="s">
        <v>1413</v>
      </c>
      <c r="E2858" s="903" t="s">
        <v>90</v>
      </c>
      <c r="F2858" s="903" t="s">
        <v>386</v>
      </c>
      <c r="G2858" s="902">
        <v>38129700</v>
      </c>
    </row>
    <row r="2859" spans="1:7">
      <c r="A2859" s="903" t="s">
        <v>2479</v>
      </c>
      <c r="B2859" s="903" t="s">
        <v>306</v>
      </c>
      <c r="C2859" s="903" t="s">
        <v>200</v>
      </c>
      <c r="D2859" s="903" t="s">
        <v>1413</v>
      </c>
      <c r="E2859" s="903" t="s">
        <v>90</v>
      </c>
      <c r="F2859" s="903" t="s">
        <v>92</v>
      </c>
      <c r="G2859" s="902">
        <v>93464720</v>
      </c>
    </row>
    <row r="2860" spans="1:7">
      <c r="A2860" s="903" t="s">
        <v>2479</v>
      </c>
      <c r="B2860" s="903" t="s">
        <v>306</v>
      </c>
      <c r="C2860" s="903" t="s">
        <v>200</v>
      </c>
      <c r="D2860" s="903" t="s">
        <v>1413</v>
      </c>
      <c r="E2860" s="903" t="s">
        <v>90</v>
      </c>
      <c r="F2860" s="903" t="s">
        <v>390</v>
      </c>
      <c r="G2860" s="902">
        <v>48934856</v>
      </c>
    </row>
    <row r="2861" spans="1:7">
      <c r="A2861" s="903" t="s">
        <v>2479</v>
      </c>
      <c r="B2861" s="903" t="s">
        <v>306</v>
      </c>
      <c r="C2861" s="903" t="s">
        <v>200</v>
      </c>
      <c r="D2861" s="903" t="s">
        <v>1413</v>
      </c>
      <c r="E2861" s="903" t="s">
        <v>90</v>
      </c>
      <c r="F2861" s="903" t="s">
        <v>130</v>
      </c>
      <c r="G2861" s="902">
        <v>1077258190</v>
      </c>
    </row>
    <row r="2862" spans="1:7">
      <c r="A2862" s="903" t="s">
        <v>2479</v>
      </c>
      <c r="B2862" s="903" t="s">
        <v>306</v>
      </c>
      <c r="C2862" s="903" t="s">
        <v>200</v>
      </c>
      <c r="D2862" s="903" t="s">
        <v>1413</v>
      </c>
      <c r="E2862" s="903" t="s">
        <v>90</v>
      </c>
      <c r="F2862" s="903" t="s">
        <v>137</v>
      </c>
      <c r="G2862" s="902">
        <v>42906040</v>
      </c>
    </row>
    <row r="2863" spans="1:7">
      <c r="A2863" s="903" t="s">
        <v>2479</v>
      </c>
      <c r="B2863" s="903" t="s">
        <v>306</v>
      </c>
      <c r="C2863" s="903" t="s">
        <v>200</v>
      </c>
      <c r="D2863" s="903" t="s">
        <v>1413</v>
      </c>
      <c r="E2863" s="1419" t="s">
        <v>377</v>
      </c>
      <c r="F2863" s="1420"/>
      <c r="G2863" s="902">
        <v>109528000</v>
      </c>
    </row>
    <row r="2864" spans="1:7">
      <c r="A2864" s="903" t="s">
        <v>2479</v>
      </c>
      <c r="B2864" s="903" t="s">
        <v>306</v>
      </c>
      <c r="C2864" s="903" t="s">
        <v>200</v>
      </c>
      <c r="D2864" s="903" t="s">
        <v>1413</v>
      </c>
      <c r="E2864" s="903" t="s">
        <v>377</v>
      </c>
      <c r="F2864" s="903" t="s">
        <v>379</v>
      </c>
      <c r="G2864" s="902">
        <v>108472000</v>
      </c>
    </row>
    <row r="2865" spans="1:7">
      <c r="A2865" s="903" t="s">
        <v>2479</v>
      </c>
      <c r="B2865" s="903" t="s">
        <v>306</v>
      </c>
      <c r="C2865" s="903" t="s">
        <v>200</v>
      </c>
      <c r="D2865" s="903" t="s">
        <v>1413</v>
      </c>
      <c r="E2865" s="903" t="s">
        <v>377</v>
      </c>
      <c r="F2865" s="903" t="s">
        <v>380</v>
      </c>
      <c r="G2865" s="902">
        <v>1056000</v>
      </c>
    </row>
    <row r="2866" spans="1:7">
      <c r="A2866" s="903" t="s">
        <v>2479</v>
      </c>
      <c r="B2866" s="903" t="s">
        <v>306</v>
      </c>
      <c r="C2866" s="903" t="s">
        <v>200</v>
      </c>
      <c r="D2866" s="903" t="s">
        <v>1413</v>
      </c>
      <c r="E2866" s="1419" t="s">
        <v>93</v>
      </c>
      <c r="F2866" s="1420"/>
      <c r="G2866" s="902">
        <v>451204000</v>
      </c>
    </row>
    <row r="2867" spans="1:7">
      <c r="A2867" s="903" t="s">
        <v>2479</v>
      </c>
      <c r="B2867" s="903" t="s">
        <v>306</v>
      </c>
      <c r="C2867" s="903" t="s">
        <v>200</v>
      </c>
      <c r="D2867" s="903" t="s">
        <v>1413</v>
      </c>
      <c r="E2867" s="903" t="s">
        <v>93</v>
      </c>
      <c r="F2867" s="903" t="s">
        <v>391</v>
      </c>
      <c r="G2867" s="902">
        <v>451204000</v>
      </c>
    </row>
    <row r="2868" spans="1:7">
      <c r="A2868" s="903" t="s">
        <v>2479</v>
      </c>
      <c r="B2868" s="903" t="s">
        <v>306</v>
      </c>
      <c r="C2868" s="903" t="s">
        <v>200</v>
      </c>
      <c r="D2868" s="903" t="s">
        <v>1413</v>
      </c>
      <c r="E2868" s="1419" t="s">
        <v>94</v>
      </c>
      <c r="F2868" s="1420"/>
      <c r="G2868" s="902">
        <v>1212552170</v>
      </c>
    </row>
    <row r="2869" spans="1:7">
      <c r="A2869" s="903" t="s">
        <v>2479</v>
      </c>
      <c r="B2869" s="903" t="s">
        <v>306</v>
      </c>
      <c r="C2869" s="903" t="s">
        <v>200</v>
      </c>
      <c r="D2869" s="903" t="s">
        <v>1413</v>
      </c>
      <c r="E2869" s="903" t="s">
        <v>94</v>
      </c>
      <c r="F2869" s="903" t="s">
        <v>95</v>
      </c>
      <c r="G2869" s="902">
        <v>934680823</v>
      </c>
    </row>
    <row r="2870" spans="1:7">
      <c r="A2870" s="903" t="s">
        <v>2479</v>
      </c>
      <c r="B2870" s="903" t="s">
        <v>306</v>
      </c>
      <c r="C2870" s="903" t="s">
        <v>200</v>
      </c>
      <c r="D2870" s="903" t="s">
        <v>1413</v>
      </c>
      <c r="E2870" s="903" t="s">
        <v>94</v>
      </c>
      <c r="F2870" s="903" t="s">
        <v>96</v>
      </c>
      <c r="G2870" s="902">
        <v>160241356</v>
      </c>
    </row>
    <row r="2871" spans="1:7">
      <c r="A2871" s="903" t="s">
        <v>2479</v>
      </c>
      <c r="B2871" s="903" t="s">
        <v>306</v>
      </c>
      <c r="C2871" s="903" t="s">
        <v>200</v>
      </c>
      <c r="D2871" s="903" t="s">
        <v>1413</v>
      </c>
      <c r="E2871" s="903" t="s">
        <v>94</v>
      </c>
      <c r="F2871" s="903" t="s">
        <v>97</v>
      </c>
      <c r="G2871" s="902">
        <v>107031509</v>
      </c>
    </row>
    <row r="2872" spans="1:7">
      <c r="A2872" s="903" t="s">
        <v>2479</v>
      </c>
      <c r="B2872" s="903" t="s">
        <v>306</v>
      </c>
      <c r="C2872" s="903" t="s">
        <v>200</v>
      </c>
      <c r="D2872" s="903" t="s">
        <v>1413</v>
      </c>
      <c r="E2872" s="903" t="s">
        <v>94</v>
      </c>
      <c r="F2872" s="903" t="s">
        <v>0</v>
      </c>
      <c r="G2872" s="902">
        <v>10598482</v>
      </c>
    </row>
    <row r="2873" spans="1:7">
      <c r="A2873" s="903" t="s">
        <v>2479</v>
      </c>
      <c r="B2873" s="903" t="s">
        <v>306</v>
      </c>
      <c r="C2873" s="903" t="s">
        <v>200</v>
      </c>
      <c r="D2873" s="903" t="s">
        <v>1413</v>
      </c>
      <c r="E2873" s="1419" t="s">
        <v>98</v>
      </c>
      <c r="F2873" s="1420"/>
      <c r="G2873" s="902">
        <v>371463360</v>
      </c>
    </row>
    <row r="2874" spans="1:7">
      <c r="A2874" s="903" t="s">
        <v>2479</v>
      </c>
      <c r="B2874" s="903" t="s">
        <v>306</v>
      </c>
      <c r="C2874" s="903" t="s">
        <v>200</v>
      </c>
      <c r="D2874" s="903" t="s">
        <v>1413</v>
      </c>
      <c r="E2874" s="903" t="s">
        <v>98</v>
      </c>
      <c r="F2874" s="903" t="s">
        <v>757</v>
      </c>
      <c r="G2874" s="902">
        <v>371463360</v>
      </c>
    </row>
    <row r="2875" spans="1:7">
      <c r="A2875" s="903" t="s">
        <v>2479</v>
      </c>
      <c r="B2875" s="903" t="s">
        <v>306</v>
      </c>
      <c r="C2875" s="903" t="s">
        <v>200</v>
      </c>
      <c r="D2875" s="903" t="s">
        <v>1413</v>
      </c>
      <c r="E2875" s="1419" t="s">
        <v>100</v>
      </c>
      <c r="F2875" s="1420"/>
      <c r="G2875" s="902">
        <v>232961540</v>
      </c>
    </row>
    <row r="2876" spans="1:7">
      <c r="A2876" s="903" t="s">
        <v>2479</v>
      </c>
      <c r="B2876" s="903" t="s">
        <v>306</v>
      </c>
      <c r="C2876" s="903" t="s">
        <v>200</v>
      </c>
      <c r="D2876" s="903" t="s">
        <v>1413</v>
      </c>
      <c r="E2876" s="903" t="s">
        <v>100</v>
      </c>
      <c r="F2876" s="903" t="s">
        <v>138</v>
      </c>
      <c r="G2876" s="902">
        <v>93095373</v>
      </c>
    </row>
    <row r="2877" spans="1:7">
      <c r="A2877" s="903" t="s">
        <v>2479</v>
      </c>
      <c r="B2877" s="903" t="s">
        <v>306</v>
      </c>
      <c r="C2877" s="903" t="s">
        <v>200</v>
      </c>
      <c r="D2877" s="903" t="s">
        <v>1413</v>
      </c>
      <c r="E2877" s="903" t="s">
        <v>100</v>
      </c>
      <c r="F2877" s="903" t="s">
        <v>102</v>
      </c>
      <c r="G2877" s="902">
        <v>25248238</v>
      </c>
    </row>
    <row r="2878" spans="1:7">
      <c r="A2878" s="903" t="s">
        <v>2479</v>
      </c>
      <c r="B2878" s="903" t="s">
        <v>306</v>
      </c>
      <c r="C2878" s="903" t="s">
        <v>200</v>
      </c>
      <c r="D2878" s="903" t="s">
        <v>1413</v>
      </c>
      <c r="E2878" s="903" t="s">
        <v>100</v>
      </c>
      <c r="F2878" s="903" t="s">
        <v>139</v>
      </c>
      <c r="G2878" s="902">
        <v>104818929</v>
      </c>
    </row>
    <row r="2879" spans="1:7">
      <c r="A2879" s="903" t="s">
        <v>2479</v>
      </c>
      <c r="B2879" s="903" t="s">
        <v>306</v>
      </c>
      <c r="C2879" s="903" t="s">
        <v>200</v>
      </c>
      <c r="D2879" s="903" t="s">
        <v>1413</v>
      </c>
      <c r="E2879" s="903" t="s">
        <v>100</v>
      </c>
      <c r="F2879" s="903" t="s">
        <v>131</v>
      </c>
      <c r="G2879" s="902">
        <v>6408000</v>
      </c>
    </row>
    <row r="2880" spans="1:7">
      <c r="A2880" s="903" t="s">
        <v>2479</v>
      </c>
      <c r="B2880" s="903" t="s">
        <v>306</v>
      </c>
      <c r="C2880" s="903" t="s">
        <v>200</v>
      </c>
      <c r="D2880" s="903" t="s">
        <v>1413</v>
      </c>
      <c r="E2880" s="903" t="s">
        <v>100</v>
      </c>
      <c r="F2880" s="903" t="s">
        <v>140</v>
      </c>
      <c r="G2880" s="902">
        <v>3391000</v>
      </c>
    </row>
    <row r="2881" spans="1:7">
      <c r="A2881" s="903" t="s">
        <v>2479</v>
      </c>
      <c r="B2881" s="903" t="s">
        <v>306</v>
      </c>
      <c r="C2881" s="903" t="s">
        <v>200</v>
      </c>
      <c r="D2881" s="903" t="s">
        <v>1413</v>
      </c>
      <c r="E2881" s="1419" t="s">
        <v>103</v>
      </c>
      <c r="F2881" s="1420"/>
      <c r="G2881" s="902">
        <v>239404000</v>
      </c>
    </row>
    <row r="2882" spans="1:7">
      <c r="A2882" s="903" t="s">
        <v>2479</v>
      </c>
      <c r="B2882" s="903" t="s">
        <v>306</v>
      </c>
      <c r="C2882" s="903" t="s">
        <v>200</v>
      </c>
      <c r="D2882" s="903" t="s">
        <v>1413</v>
      </c>
      <c r="E2882" s="903" t="s">
        <v>103</v>
      </c>
      <c r="F2882" s="903" t="s">
        <v>104</v>
      </c>
      <c r="G2882" s="902">
        <v>89550300</v>
      </c>
    </row>
    <row r="2883" spans="1:7">
      <c r="A2883" s="903" t="s">
        <v>2479</v>
      </c>
      <c r="B2883" s="903" t="s">
        <v>306</v>
      </c>
      <c r="C2883" s="903" t="s">
        <v>200</v>
      </c>
      <c r="D2883" s="903" t="s">
        <v>1413</v>
      </c>
      <c r="E2883" s="903" t="s">
        <v>103</v>
      </c>
      <c r="F2883" s="903" t="s">
        <v>132</v>
      </c>
      <c r="G2883" s="902">
        <v>43440000</v>
      </c>
    </row>
    <row r="2884" spans="1:7">
      <c r="A2884" s="903" t="s">
        <v>2479</v>
      </c>
      <c r="B2884" s="903" t="s">
        <v>306</v>
      </c>
      <c r="C2884" s="903" t="s">
        <v>200</v>
      </c>
      <c r="D2884" s="903" t="s">
        <v>1413</v>
      </c>
      <c r="E2884" s="903" t="s">
        <v>103</v>
      </c>
      <c r="F2884" s="903" t="s">
        <v>2</v>
      </c>
      <c r="G2884" s="902">
        <v>74710000</v>
      </c>
    </row>
    <row r="2885" spans="1:7">
      <c r="A2885" s="903" t="s">
        <v>2479</v>
      </c>
      <c r="B2885" s="903" t="s">
        <v>306</v>
      </c>
      <c r="C2885" s="903" t="s">
        <v>200</v>
      </c>
      <c r="D2885" s="903" t="s">
        <v>1413</v>
      </c>
      <c r="E2885" s="903" t="s">
        <v>103</v>
      </c>
      <c r="F2885" s="903" t="s">
        <v>106</v>
      </c>
      <c r="G2885" s="902">
        <v>31703700</v>
      </c>
    </row>
    <row r="2886" spans="1:7">
      <c r="A2886" s="903" t="s">
        <v>2479</v>
      </c>
      <c r="B2886" s="903" t="s">
        <v>306</v>
      </c>
      <c r="C2886" s="903" t="s">
        <v>200</v>
      </c>
      <c r="D2886" s="903" t="s">
        <v>1413</v>
      </c>
      <c r="E2886" s="1419" t="s">
        <v>108</v>
      </c>
      <c r="F2886" s="1420"/>
      <c r="G2886" s="902">
        <v>794013739</v>
      </c>
    </row>
    <row r="2887" spans="1:7">
      <c r="A2887" s="903" t="s">
        <v>2479</v>
      </c>
      <c r="B2887" s="903" t="s">
        <v>306</v>
      </c>
      <c r="C2887" s="903" t="s">
        <v>200</v>
      </c>
      <c r="D2887" s="903" t="s">
        <v>1413</v>
      </c>
      <c r="E2887" s="903" t="s">
        <v>108</v>
      </c>
      <c r="F2887" s="903" t="s">
        <v>110</v>
      </c>
      <c r="G2887" s="902">
        <v>7795885</v>
      </c>
    </row>
    <row r="2888" spans="1:7">
      <c r="A2888" s="903" t="s">
        <v>2479</v>
      </c>
      <c r="B2888" s="903" t="s">
        <v>306</v>
      </c>
      <c r="C2888" s="903" t="s">
        <v>200</v>
      </c>
      <c r="D2888" s="903" t="s">
        <v>1413</v>
      </c>
      <c r="E2888" s="903" t="s">
        <v>108</v>
      </c>
      <c r="F2888" s="903" t="s">
        <v>111</v>
      </c>
      <c r="G2888" s="902">
        <v>57357339</v>
      </c>
    </row>
    <row r="2889" spans="1:7">
      <c r="A2889" s="903" t="s">
        <v>2479</v>
      </c>
      <c r="B2889" s="903" t="s">
        <v>306</v>
      </c>
      <c r="C2889" s="903" t="s">
        <v>200</v>
      </c>
      <c r="D2889" s="903" t="s">
        <v>1413</v>
      </c>
      <c r="E2889" s="903" t="s">
        <v>108</v>
      </c>
      <c r="F2889" s="903" t="s">
        <v>862</v>
      </c>
      <c r="G2889" s="902">
        <v>35161415</v>
      </c>
    </row>
    <row r="2890" spans="1:7">
      <c r="A2890" s="903" t="s">
        <v>2479</v>
      </c>
      <c r="B2890" s="903" t="s">
        <v>306</v>
      </c>
      <c r="C2890" s="903" t="s">
        <v>200</v>
      </c>
      <c r="D2890" s="903" t="s">
        <v>1413</v>
      </c>
      <c r="E2890" s="903" t="s">
        <v>108</v>
      </c>
      <c r="F2890" s="903" t="s">
        <v>283</v>
      </c>
      <c r="G2890" s="902">
        <v>633894000</v>
      </c>
    </row>
    <row r="2891" spans="1:7">
      <c r="A2891" s="903" t="s">
        <v>2479</v>
      </c>
      <c r="B2891" s="903" t="s">
        <v>306</v>
      </c>
      <c r="C2891" s="903" t="s">
        <v>200</v>
      </c>
      <c r="D2891" s="903" t="s">
        <v>1413</v>
      </c>
      <c r="E2891" s="903" t="s">
        <v>108</v>
      </c>
      <c r="F2891" s="903" t="s">
        <v>868</v>
      </c>
      <c r="G2891" s="902">
        <v>13646100</v>
      </c>
    </row>
    <row r="2892" spans="1:7">
      <c r="A2892" s="903" t="s">
        <v>2479</v>
      </c>
      <c r="B2892" s="903" t="s">
        <v>306</v>
      </c>
      <c r="C2892" s="903" t="s">
        <v>200</v>
      </c>
      <c r="D2892" s="903" t="s">
        <v>1413</v>
      </c>
      <c r="E2892" s="903" t="s">
        <v>108</v>
      </c>
      <c r="F2892" s="903" t="s">
        <v>141</v>
      </c>
      <c r="G2892" s="902">
        <v>42080000</v>
      </c>
    </row>
    <row r="2893" spans="1:7">
      <c r="A2893" s="903" t="s">
        <v>2479</v>
      </c>
      <c r="B2893" s="903" t="s">
        <v>306</v>
      </c>
      <c r="C2893" s="903" t="s">
        <v>200</v>
      </c>
      <c r="D2893" s="903" t="s">
        <v>1413</v>
      </c>
      <c r="E2893" s="903" t="s">
        <v>108</v>
      </c>
      <c r="F2893" s="903" t="s">
        <v>142</v>
      </c>
      <c r="G2893" s="902">
        <v>4079000</v>
      </c>
    </row>
    <row r="2894" spans="1:7">
      <c r="A2894" s="903" t="s">
        <v>2479</v>
      </c>
      <c r="B2894" s="903" t="s">
        <v>306</v>
      </c>
      <c r="C2894" s="903" t="s">
        <v>200</v>
      </c>
      <c r="D2894" s="903" t="s">
        <v>1413</v>
      </c>
      <c r="E2894" s="1419" t="s">
        <v>143</v>
      </c>
      <c r="F2894" s="1420"/>
      <c r="G2894" s="902">
        <v>305867700</v>
      </c>
    </row>
    <row r="2895" spans="1:7">
      <c r="A2895" s="903" t="s">
        <v>2479</v>
      </c>
      <c r="B2895" s="903" t="s">
        <v>306</v>
      </c>
      <c r="C2895" s="903" t="s">
        <v>200</v>
      </c>
      <c r="D2895" s="903" t="s">
        <v>1413</v>
      </c>
      <c r="E2895" s="903" t="s">
        <v>143</v>
      </c>
      <c r="F2895" s="903" t="s">
        <v>145</v>
      </c>
      <c r="G2895" s="902">
        <v>12470000</v>
      </c>
    </row>
    <row r="2896" spans="1:7">
      <c r="A2896" s="903" t="s">
        <v>2479</v>
      </c>
      <c r="B2896" s="903" t="s">
        <v>306</v>
      </c>
      <c r="C2896" s="903" t="s">
        <v>200</v>
      </c>
      <c r="D2896" s="903" t="s">
        <v>1413</v>
      </c>
      <c r="E2896" s="903" t="s">
        <v>143</v>
      </c>
      <c r="F2896" s="903" t="s">
        <v>482</v>
      </c>
      <c r="G2896" s="902">
        <v>47150000</v>
      </c>
    </row>
    <row r="2897" spans="1:7">
      <c r="A2897" s="903" t="s">
        <v>2479</v>
      </c>
      <c r="B2897" s="903" t="s">
        <v>306</v>
      </c>
      <c r="C2897" s="903" t="s">
        <v>200</v>
      </c>
      <c r="D2897" s="903" t="s">
        <v>1413</v>
      </c>
      <c r="E2897" s="903" t="s">
        <v>143</v>
      </c>
      <c r="F2897" s="903" t="s">
        <v>847</v>
      </c>
      <c r="G2897" s="902">
        <v>24865000</v>
      </c>
    </row>
    <row r="2898" spans="1:7">
      <c r="A2898" s="903" t="s">
        <v>2479</v>
      </c>
      <c r="B2898" s="903" t="s">
        <v>306</v>
      </c>
      <c r="C2898" s="903" t="s">
        <v>200</v>
      </c>
      <c r="D2898" s="903" t="s">
        <v>1413</v>
      </c>
      <c r="E2898" s="903" t="s">
        <v>143</v>
      </c>
      <c r="F2898" s="903" t="s">
        <v>484</v>
      </c>
      <c r="G2898" s="902">
        <v>39200000</v>
      </c>
    </row>
    <row r="2899" spans="1:7">
      <c r="A2899" s="903" t="s">
        <v>2479</v>
      </c>
      <c r="B2899" s="903" t="s">
        <v>306</v>
      </c>
      <c r="C2899" s="903" t="s">
        <v>200</v>
      </c>
      <c r="D2899" s="903" t="s">
        <v>1413</v>
      </c>
      <c r="E2899" s="903" t="s">
        <v>143</v>
      </c>
      <c r="F2899" s="903" t="s">
        <v>485</v>
      </c>
      <c r="G2899" s="902">
        <v>33900000</v>
      </c>
    </row>
    <row r="2900" spans="1:7">
      <c r="A2900" s="903" t="s">
        <v>2479</v>
      </c>
      <c r="B2900" s="903" t="s">
        <v>306</v>
      </c>
      <c r="C2900" s="903" t="s">
        <v>200</v>
      </c>
      <c r="D2900" s="903" t="s">
        <v>1413</v>
      </c>
      <c r="E2900" s="903" t="s">
        <v>143</v>
      </c>
      <c r="F2900" s="903" t="s">
        <v>387</v>
      </c>
      <c r="G2900" s="902">
        <v>7500000</v>
      </c>
    </row>
    <row r="2901" spans="1:7">
      <c r="A2901" s="903" t="s">
        <v>2479</v>
      </c>
      <c r="B2901" s="903" t="s">
        <v>306</v>
      </c>
      <c r="C2901" s="903" t="s">
        <v>200</v>
      </c>
      <c r="D2901" s="903" t="s">
        <v>1413</v>
      </c>
      <c r="E2901" s="903" t="s">
        <v>143</v>
      </c>
      <c r="F2901" s="903" t="s">
        <v>487</v>
      </c>
      <c r="G2901" s="902">
        <v>62200000</v>
      </c>
    </row>
    <row r="2902" spans="1:7">
      <c r="A2902" s="903" t="s">
        <v>2479</v>
      </c>
      <c r="B2902" s="903" t="s">
        <v>306</v>
      </c>
      <c r="C2902" s="903" t="s">
        <v>200</v>
      </c>
      <c r="D2902" s="903" t="s">
        <v>1413</v>
      </c>
      <c r="E2902" s="903" t="s">
        <v>143</v>
      </c>
      <c r="F2902" s="903" t="s">
        <v>489</v>
      </c>
      <c r="G2902" s="902">
        <v>78582700</v>
      </c>
    </row>
    <row r="2903" spans="1:7">
      <c r="A2903" s="903" t="s">
        <v>2479</v>
      </c>
      <c r="B2903" s="903" t="s">
        <v>306</v>
      </c>
      <c r="C2903" s="903" t="s">
        <v>200</v>
      </c>
      <c r="D2903" s="903" t="s">
        <v>1413</v>
      </c>
      <c r="E2903" s="1419" t="s">
        <v>113</v>
      </c>
      <c r="F2903" s="1420"/>
      <c r="G2903" s="902">
        <v>137138800</v>
      </c>
    </row>
    <row r="2904" spans="1:7">
      <c r="A2904" s="903" t="s">
        <v>2479</v>
      </c>
      <c r="B2904" s="903" t="s">
        <v>306</v>
      </c>
      <c r="C2904" s="903" t="s">
        <v>200</v>
      </c>
      <c r="D2904" s="903" t="s">
        <v>1413</v>
      </c>
      <c r="E2904" s="903" t="s">
        <v>113</v>
      </c>
      <c r="F2904" s="903" t="s">
        <v>381</v>
      </c>
      <c r="G2904" s="902">
        <v>2478800</v>
      </c>
    </row>
    <row r="2905" spans="1:7">
      <c r="A2905" s="903" t="s">
        <v>2479</v>
      </c>
      <c r="B2905" s="903" t="s">
        <v>306</v>
      </c>
      <c r="C2905" s="903" t="s">
        <v>200</v>
      </c>
      <c r="D2905" s="903" t="s">
        <v>1413</v>
      </c>
      <c r="E2905" s="903" t="s">
        <v>113</v>
      </c>
      <c r="F2905" s="903" t="s">
        <v>490</v>
      </c>
      <c r="G2905" s="902">
        <v>39860000</v>
      </c>
    </row>
    <row r="2906" spans="1:7">
      <c r="A2906" s="903" t="s">
        <v>2479</v>
      </c>
      <c r="B2906" s="903" t="s">
        <v>306</v>
      </c>
      <c r="C2906" s="903" t="s">
        <v>200</v>
      </c>
      <c r="D2906" s="903" t="s">
        <v>1413</v>
      </c>
      <c r="E2906" s="903" t="s">
        <v>113</v>
      </c>
      <c r="F2906" s="903" t="s">
        <v>115</v>
      </c>
      <c r="G2906" s="902">
        <v>30700000</v>
      </c>
    </row>
    <row r="2907" spans="1:7">
      <c r="A2907" s="903" t="s">
        <v>2479</v>
      </c>
      <c r="B2907" s="903" t="s">
        <v>306</v>
      </c>
      <c r="C2907" s="903" t="s">
        <v>200</v>
      </c>
      <c r="D2907" s="903" t="s">
        <v>1413</v>
      </c>
      <c r="E2907" s="903" t="s">
        <v>113</v>
      </c>
      <c r="F2907" s="903" t="s">
        <v>117</v>
      </c>
      <c r="G2907" s="902">
        <v>64100000</v>
      </c>
    </row>
    <row r="2908" spans="1:7">
      <c r="A2908" s="903" t="s">
        <v>2479</v>
      </c>
      <c r="B2908" s="903" t="s">
        <v>306</v>
      </c>
      <c r="C2908" s="903" t="s">
        <v>200</v>
      </c>
      <c r="D2908" s="903" t="s">
        <v>1413</v>
      </c>
      <c r="E2908" s="1419" t="s">
        <v>492</v>
      </c>
      <c r="F2908" s="1420"/>
      <c r="G2908" s="902">
        <v>197710000</v>
      </c>
    </row>
    <row r="2909" spans="1:7">
      <c r="A2909" s="903" t="s">
        <v>2479</v>
      </c>
      <c r="B2909" s="903" t="s">
        <v>306</v>
      </c>
      <c r="C2909" s="903" t="s">
        <v>200</v>
      </c>
      <c r="D2909" s="903" t="s">
        <v>1413</v>
      </c>
      <c r="E2909" s="903" t="s">
        <v>492</v>
      </c>
      <c r="F2909" s="903" t="s">
        <v>219</v>
      </c>
      <c r="G2909" s="902">
        <v>158800000</v>
      </c>
    </row>
    <row r="2910" spans="1:7">
      <c r="A2910" s="903" t="s">
        <v>2479</v>
      </c>
      <c r="B2910" s="903" t="s">
        <v>306</v>
      </c>
      <c r="C2910" s="903" t="s">
        <v>200</v>
      </c>
      <c r="D2910" s="903" t="s">
        <v>1413</v>
      </c>
      <c r="E2910" s="903" t="s">
        <v>492</v>
      </c>
      <c r="F2910" s="903" t="s">
        <v>186</v>
      </c>
      <c r="G2910" s="902">
        <v>38910000</v>
      </c>
    </row>
    <row r="2911" spans="1:7">
      <c r="A2911" s="903" t="s">
        <v>2479</v>
      </c>
      <c r="B2911" s="903" t="s">
        <v>306</v>
      </c>
      <c r="C2911" s="903" t="s">
        <v>200</v>
      </c>
      <c r="D2911" s="903" t="s">
        <v>1413</v>
      </c>
      <c r="E2911" s="1419" t="s">
        <v>498</v>
      </c>
      <c r="F2911" s="1420"/>
      <c r="G2911" s="902">
        <v>1091106500</v>
      </c>
    </row>
    <row r="2912" spans="1:7">
      <c r="A2912" s="903" t="s">
        <v>2479</v>
      </c>
      <c r="B2912" s="903" t="s">
        <v>306</v>
      </c>
      <c r="C2912" s="903" t="s">
        <v>200</v>
      </c>
      <c r="D2912" s="903" t="s">
        <v>1413</v>
      </c>
      <c r="E2912" s="903" t="s">
        <v>498</v>
      </c>
      <c r="F2912" s="903" t="s">
        <v>758</v>
      </c>
      <c r="G2912" s="902">
        <v>83918000</v>
      </c>
    </row>
    <row r="2913" spans="1:7">
      <c r="A2913" s="903" t="s">
        <v>2479</v>
      </c>
      <c r="B2913" s="903" t="s">
        <v>306</v>
      </c>
      <c r="C2913" s="903" t="s">
        <v>200</v>
      </c>
      <c r="D2913" s="903" t="s">
        <v>1413</v>
      </c>
      <c r="E2913" s="903" t="s">
        <v>498</v>
      </c>
      <c r="F2913" s="903" t="s">
        <v>178</v>
      </c>
      <c r="G2913" s="902">
        <v>39840000</v>
      </c>
    </row>
    <row r="2914" spans="1:7">
      <c r="A2914" s="903" t="s">
        <v>2479</v>
      </c>
      <c r="B2914" s="903" t="s">
        <v>306</v>
      </c>
      <c r="C2914" s="903" t="s">
        <v>200</v>
      </c>
      <c r="D2914" s="903" t="s">
        <v>1413</v>
      </c>
      <c r="E2914" s="903" t="s">
        <v>498</v>
      </c>
      <c r="F2914" s="903" t="s">
        <v>3</v>
      </c>
      <c r="G2914" s="902">
        <v>844100000</v>
      </c>
    </row>
    <row r="2915" spans="1:7">
      <c r="A2915" s="903" t="s">
        <v>2479</v>
      </c>
      <c r="B2915" s="903" t="s">
        <v>306</v>
      </c>
      <c r="C2915" s="903" t="s">
        <v>200</v>
      </c>
      <c r="D2915" s="903" t="s">
        <v>1413</v>
      </c>
      <c r="E2915" s="903" t="s">
        <v>498</v>
      </c>
      <c r="F2915" s="903" t="s">
        <v>370</v>
      </c>
      <c r="G2915" s="902">
        <v>88122000</v>
      </c>
    </row>
    <row r="2916" spans="1:7">
      <c r="A2916" s="903" t="s">
        <v>2479</v>
      </c>
      <c r="B2916" s="903" t="s">
        <v>306</v>
      </c>
      <c r="C2916" s="903" t="s">
        <v>200</v>
      </c>
      <c r="D2916" s="903" t="s">
        <v>1413</v>
      </c>
      <c r="E2916" s="903" t="s">
        <v>498</v>
      </c>
      <c r="F2916" s="903" t="s">
        <v>500</v>
      </c>
      <c r="G2916" s="902">
        <v>25366500</v>
      </c>
    </row>
    <row r="2917" spans="1:7">
      <c r="A2917" s="903" t="s">
        <v>2479</v>
      </c>
      <c r="B2917" s="903" t="s">
        <v>306</v>
      </c>
      <c r="C2917" s="903" t="s">
        <v>200</v>
      </c>
      <c r="D2917" s="903" t="s">
        <v>1413</v>
      </c>
      <c r="E2917" s="903" t="s">
        <v>498</v>
      </c>
      <c r="F2917" s="903" t="s">
        <v>4</v>
      </c>
      <c r="G2917" s="902">
        <v>9760000</v>
      </c>
    </row>
    <row r="2918" spans="1:7">
      <c r="A2918" s="903" t="s">
        <v>2479</v>
      </c>
      <c r="B2918" s="903" t="s">
        <v>306</v>
      </c>
      <c r="C2918" s="903" t="s">
        <v>200</v>
      </c>
      <c r="D2918" s="903" t="s">
        <v>1413</v>
      </c>
      <c r="E2918" s="1419" t="s">
        <v>1429</v>
      </c>
      <c r="F2918" s="1420"/>
      <c r="G2918" s="902">
        <v>36114059996</v>
      </c>
    </row>
    <row r="2919" spans="1:7">
      <c r="A2919" s="903" t="s">
        <v>2479</v>
      </c>
      <c r="B2919" s="903" t="s">
        <v>306</v>
      </c>
      <c r="C2919" s="903" t="s">
        <v>200</v>
      </c>
      <c r="D2919" s="903" t="s">
        <v>1413</v>
      </c>
      <c r="E2919" s="903" t="s">
        <v>1429</v>
      </c>
      <c r="F2919" s="903" t="s">
        <v>1483</v>
      </c>
      <c r="G2919" s="902">
        <v>34940690000</v>
      </c>
    </row>
    <row r="2920" spans="1:7">
      <c r="A2920" s="903" t="s">
        <v>2479</v>
      </c>
      <c r="B2920" s="903" t="s">
        <v>306</v>
      </c>
      <c r="C2920" s="903" t="s">
        <v>200</v>
      </c>
      <c r="D2920" s="903" t="s">
        <v>1413</v>
      </c>
      <c r="E2920" s="903" t="s">
        <v>1429</v>
      </c>
      <c r="F2920" s="903" t="s">
        <v>1451</v>
      </c>
      <c r="G2920" s="902">
        <v>112000000</v>
      </c>
    </row>
    <row r="2921" spans="1:7">
      <c r="A2921" s="903" t="s">
        <v>2479</v>
      </c>
      <c r="B2921" s="903" t="s">
        <v>306</v>
      </c>
      <c r="C2921" s="903" t="s">
        <v>200</v>
      </c>
      <c r="D2921" s="903" t="s">
        <v>1413</v>
      </c>
      <c r="E2921" s="903" t="s">
        <v>1429</v>
      </c>
      <c r="F2921" s="903" t="s">
        <v>1431</v>
      </c>
      <c r="G2921" s="902">
        <v>1043869996</v>
      </c>
    </row>
    <row r="2922" spans="1:7">
      <c r="A2922" s="903" t="s">
        <v>2479</v>
      </c>
      <c r="B2922" s="903" t="s">
        <v>306</v>
      </c>
      <c r="C2922" s="903" t="s">
        <v>200</v>
      </c>
      <c r="D2922" s="903" t="s">
        <v>1413</v>
      </c>
      <c r="E2922" s="903" t="s">
        <v>1429</v>
      </c>
      <c r="F2922" s="903" t="s">
        <v>1457</v>
      </c>
      <c r="G2922" s="902">
        <v>17500000</v>
      </c>
    </row>
    <row r="2923" spans="1:7">
      <c r="A2923" s="903" t="s">
        <v>2479</v>
      </c>
      <c r="B2923" s="903" t="s">
        <v>306</v>
      </c>
      <c r="C2923" s="903" t="s">
        <v>200</v>
      </c>
      <c r="D2923" s="903" t="s">
        <v>1413</v>
      </c>
      <c r="E2923" s="1419" t="s">
        <v>118</v>
      </c>
      <c r="F2923" s="1420"/>
      <c r="G2923" s="902">
        <v>1810543800</v>
      </c>
    </row>
    <row r="2924" spans="1:7">
      <c r="A2924" s="903" t="s">
        <v>2479</v>
      </c>
      <c r="B2924" s="903" t="s">
        <v>306</v>
      </c>
      <c r="C2924" s="903" t="s">
        <v>200</v>
      </c>
      <c r="D2924" s="903" t="s">
        <v>1413</v>
      </c>
      <c r="E2924" s="903" t="s">
        <v>118</v>
      </c>
      <c r="F2924" s="903" t="s">
        <v>523</v>
      </c>
      <c r="G2924" s="902">
        <v>1095293800</v>
      </c>
    </row>
    <row r="2925" spans="1:7">
      <c r="A2925" s="903" t="s">
        <v>2479</v>
      </c>
      <c r="B2925" s="903" t="s">
        <v>306</v>
      </c>
      <c r="C2925" s="903" t="s">
        <v>200</v>
      </c>
      <c r="D2925" s="903" t="s">
        <v>1413</v>
      </c>
      <c r="E2925" s="903" t="s">
        <v>118</v>
      </c>
      <c r="F2925" s="903" t="s">
        <v>5</v>
      </c>
      <c r="G2925" s="902">
        <v>37262000</v>
      </c>
    </row>
    <row r="2926" spans="1:7">
      <c r="A2926" s="903" t="s">
        <v>2479</v>
      </c>
      <c r="B2926" s="903" t="s">
        <v>306</v>
      </c>
      <c r="C2926" s="903" t="s">
        <v>200</v>
      </c>
      <c r="D2926" s="903" t="s">
        <v>1413</v>
      </c>
      <c r="E2926" s="903" t="s">
        <v>118</v>
      </c>
      <c r="F2926" s="903" t="s">
        <v>11</v>
      </c>
      <c r="G2926" s="902">
        <v>604672500</v>
      </c>
    </row>
    <row r="2927" spans="1:7">
      <c r="A2927" s="903" t="s">
        <v>2479</v>
      </c>
      <c r="B2927" s="903" t="s">
        <v>306</v>
      </c>
      <c r="C2927" s="903" t="s">
        <v>200</v>
      </c>
      <c r="D2927" s="903" t="s">
        <v>1413</v>
      </c>
      <c r="E2927" s="903" t="s">
        <v>118</v>
      </c>
      <c r="F2927" s="903" t="s">
        <v>120</v>
      </c>
      <c r="G2927" s="902">
        <v>73315500</v>
      </c>
    </row>
    <row r="2928" spans="1:7">
      <c r="A2928" s="903" t="s">
        <v>2479</v>
      </c>
      <c r="B2928" s="903" t="s">
        <v>306</v>
      </c>
      <c r="C2928" s="903" t="s">
        <v>200</v>
      </c>
      <c r="D2928" s="903" t="s">
        <v>1413</v>
      </c>
      <c r="E2928" s="1419" t="s">
        <v>122</v>
      </c>
      <c r="F2928" s="1420"/>
      <c r="G2928" s="902">
        <v>48212868000</v>
      </c>
    </row>
    <row r="2929" spans="1:7">
      <c r="A2929" s="903" t="s">
        <v>2479</v>
      </c>
      <c r="B2929" s="903" t="s">
        <v>306</v>
      </c>
      <c r="C2929" s="903" t="s">
        <v>200</v>
      </c>
      <c r="D2929" s="903" t="s">
        <v>1413</v>
      </c>
      <c r="E2929" s="903" t="s">
        <v>122</v>
      </c>
      <c r="F2929" s="903" t="s">
        <v>765</v>
      </c>
      <c r="G2929" s="902">
        <v>48032324800</v>
      </c>
    </row>
    <row r="2930" spans="1:7">
      <c r="A2930" s="903" t="s">
        <v>2479</v>
      </c>
      <c r="B2930" s="903" t="s">
        <v>306</v>
      </c>
      <c r="C2930" s="903" t="s">
        <v>200</v>
      </c>
      <c r="D2930" s="903" t="s">
        <v>1413</v>
      </c>
      <c r="E2930" s="903" t="s">
        <v>122</v>
      </c>
      <c r="F2930" s="903" t="s">
        <v>6</v>
      </c>
      <c r="G2930" s="902">
        <v>31141000</v>
      </c>
    </row>
    <row r="2931" spans="1:7">
      <c r="A2931" s="903" t="s">
        <v>2479</v>
      </c>
      <c r="B2931" s="903" t="s">
        <v>306</v>
      </c>
      <c r="C2931" s="903" t="s">
        <v>200</v>
      </c>
      <c r="D2931" s="903" t="s">
        <v>1413</v>
      </c>
      <c r="E2931" s="903" t="s">
        <v>122</v>
      </c>
      <c r="F2931" s="903" t="s">
        <v>12</v>
      </c>
      <c r="G2931" s="902">
        <v>4743500</v>
      </c>
    </row>
    <row r="2932" spans="1:7">
      <c r="A2932" s="903" t="s">
        <v>2479</v>
      </c>
      <c r="B2932" s="903" t="s">
        <v>306</v>
      </c>
      <c r="C2932" s="903" t="s">
        <v>200</v>
      </c>
      <c r="D2932" s="903" t="s">
        <v>1413</v>
      </c>
      <c r="E2932" s="903" t="s">
        <v>122</v>
      </c>
      <c r="F2932" s="903" t="s">
        <v>124</v>
      </c>
      <c r="G2932" s="902">
        <v>82066700</v>
      </c>
    </row>
    <row r="2933" spans="1:7">
      <c r="A2933" s="903" t="s">
        <v>2479</v>
      </c>
      <c r="B2933" s="903" t="s">
        <v>306</v>
      </c>
      <c r="C2933" s="903" t="s">
        <v>200</v>
      </c>
      <c r="D2933" s="903" t="s">
        <v>1413</v>
      </c>
      <c r="E2933" s="903" t="s">
        <v>122</v>
      </c>
      <c r="F2933" s="903" t="s">
        <v>126</v>
      </c>
      <c r="G2933" s="902">
        <v>62592000</v>
      </c>
    </row>
    <row r="2934" spans="1:7">
      <c r="A2934" s="903" t="s">
        <v>2479</v>
      </c>
      <c r="B2934" s="903" t="s">
        <v>306</v>
      </c>
      <c r="C2934" s="903" t="s">
        <v>200</v>
      </c>
      <c r="D2934" s="903" t="s">
        <v>1413</v>
      </c>
      <c r="E2934" s="1419" t="s">
        <v>371</v>
      </c>
      <c r="F2934" s="1420"/>
      <c r="G2934" s="902">
        <v>19221000</v>
      </c>
    </row>
    <row r="2935" spans="1:7">
      <c r="A2935" s="903" t="s">
        <v>2479</v>
      </c>
      <c r="B2935" s="903" t="s">
        <v>306</v>
      </c>
      <c r="C2935" s="903" t="s">
        <v>200</v>
      </c>
      <c r="D2935" s="903" t="s">
        <v>1413</v>
      </c>
      <c r="E2935" s="903" t="s">
        <v>371</v>
      </c>
      <c r="F2935" s="903" t="s">
        <v>372</v>
      </c>
      <c r="G2935" s="902">
        <v>19221000</v>
      </c>
    </row>
    <row r="2936" spans="1:7">
      <c r="A2936" s="903" t="s">
        <v>2479</v>
      </c>
      <c r="B2936" s="903" t="s">
        <v>306</v>
      </c>
      <c r="C2936" s="903" t="s">
        <v>200</v>
      </c>
      <c r="D2936" s="903" t="s">
        <v>1413</v>
      </c>
      <c r="E2936" s="1419" t="s">
        <v>360</v>
      </c>
      <c r="F2936" s="1420"/>
      <c r="G2936" s="902">
        <v>2600000</v>
      </c>
    </row>
    <row r="2937" spans="1:7">
      <c r="A2937" s="903" t="s">
        <v>2479</v>
      </c>
      <c r="B2937" s="903" t="s">
        <v>306</v>
      </c>
      <c r="C2937" s="903" t="s">
        <v>200</v>
      </c>
      <c r="D2937" s="903" t="s">
        <v>1413</v>
      </c>
      <c r="E2937" s="903" t="s">
        <v>360</v>
      </c>
      <c r="F2937" s="903" t="s">
        <v>1440</v>
      </c>
      <c r="G2937" s="902">
        <v>2600000</v>
      </c>
    </row>
    <row r="2938" spans="1:7">
      <c r="A2938" s="903" t="s">
        <v>2479</v>
      </c>
      <c r="B2938" s="1419" t="s">
        <v>729</v>
      </c>
      <c r="C2938" s="1420"/>
      <c r="D2938" s="1420"/>
      <c r="E2938" s="1420"/>
      <c r="F2938" s="1420"/>
      <c r="G2938" s="902">
        <v>66408516793</v>
      </c>
    </row>
    <row r="2939" spans="1:7">
      <c r="A2939" s="903" t="s">
        <v>2479</v>
      </c>
      <c r="B2939" s="903" t="s">
        <v>729</v>
      </c>
      <c r="C2939" s="1419" t="s">
        <v>368</v>
      </c>
      <c r="D2939" s="1420"/>
      <c r="E2939" s="1420"/>
      <c r="F2939" s="1420"/>
      <c r="G2939" s="902">
        <v>26410925807</v>
      </c>
    </row>
    <row r="2940" spans="1:7">
      <c r="A2940" s="903" t="s">
        <v>2479</v>
      </c>
      <c r="B2940" s="903" t="s">
        <v>729</v>
      </c>
      <c r="C2940" s="903" t="s">
        <v>368</v>
      </c>
      <c r="D2940" s="1419" t="s">
        <v>1503</v>
      </c>
      <c r="E2940" s="1420"/>
      <c r="F2940" s="1420"/>
      <c r="G2940" s="902">
        <v>400000000</v>
      </c>
    </row>
    <row r="2941" spans="1:7">
      <c r="A2941" s="903" t="s">
        <v>2479</v>
      </c>
      <c r="B2941" s="903" t="s">
        <v>729</v>
      </c>
      <c r="C2941" s="903" t="s">
        <v>368</v>
      </c>
      <c r="D2941" s="903" t="s">
        <v>1503</v>
      </c>
      <c r="E2941" s="1419" t="s">
        <v>90</v>
      </c>
      <c r="F2941" s="1420"/>
      <c r="G2941" s="902">
        <v>9433000</v>
      </c>
    </row>
    <row r="2942" spans="1:7">
      <c r="A2942" s="903" t="s">
        <v>2479</v>
      </c>
      <c r="B2942" s="903" t="s">
        <v>729</v>
      </c>
      <c r="C2942" s="903" t="s">
        <v>368</v>
      </c>
      <c r="D2942" s="903" t="s">
        <v>1503</v>
      </c>
      <c r="E2942" s="903" t="s">
        <v>90</v>
      </c>
      <c r="F2942" s="903" t="s">
        <v>763</v>
      </c>
      <c r="G2942" s="902">
        <v>9433000</v>
      </c>
    </row>
    <row r="2943" spans="1:7">
      <c r="A2943" s="903" t="s">
        <v>2479</v>
      </c>
      <c r="B2943" s="903" t="s">
        <v>729</v>
      </c>
      <c r="C2943" s="903" t="s">
        <v>368</v>
      </c>
      <c r="D2943" s="903" t="s">
        <v>1503</v>
      </c>
      <c r="E2943" s="1419" t="s">
        <v>100</v>
      </c>
      <c r="F2943" s="1420"/>
      <c r="G2943" s="902">
        <v>19329500</v>
      </c>
    </row>
    <row r="2944" spans="1:7">
      <c r="A2944" s="903" t="s">
        <v>2479</v>
      </c>
      <c r="B2944" s="903" t="s">
        <v>729</v>
      </c>
      <c r="C2944" s="903" t="s">
        <v>368</v>
      </c>
      <c r="D2944" s="903" t="s">
        <v>1503</v>
      </c>
      <c r="E2944" s="903" t="s">
        <v>100</v>
      </c>
      <c r="F2944" s="903" t="s">
        <v>139</v>
      </c>
      <c r="G2944" s="902">
        <v>2785000</v>
      </c>
    </row>
    <row r="2945" spans="1:7">
      <c r="A2945" s="903" t="s">
        <v>2479</v>
      </c>
      <c r="B2945" s="903" t="s">
        <v>729</v>
      </c>
      <c r="C2945" s="903" t="s">
        <v>368</v>
      </c>
      <c r="D2945" s="903" t="s">
        <v>1503</v>
      </c>
      <c r="E2945" s="903" t="s">
        <v>100</v>
      </c>
      <c r="F2945" s="903" t="s">
        <v>218</v>
      </c>
      <c r="G2945" s="902">
        <v>16474500</v>
      </c>
    </row>
    <row r="2946" spans="1:7">
      <c r="A2946" s="903" t="s">
        <v>2479</v>
      </c>
      <c r="B2946" s="903" t="s">
        <v>729</v>
      </c>
      <c r="C2946" s="903" t="s">
        <v>368</v>
      </c>
      <c r="D2946" s="903" t="s">
        <v>1503</v>
      </c>
      <c r="E2946" s="903" t="s">
        <v>100</v>
      </c>
      <c r="F2946" s="903" t="s">
        <v>140</v>
      </c>
      <c r="G2946" s="902">
        <v>70000</v>
      </c>
    </row>
    <row r="2947" spans="1:7">
      <c r="A2947" s="903" t="s">
        <v>2479</v>
      </c>
      <c r="B2947" s="903" t="s">
        <v>729</v>
      </c>
      <c r="C2947" s="903" t="s">
        <v>368</v>
      </c>
      <c r="D2947" s="903" t="s">
        <v>1503</v>
      </c>
      <c r="E2947" s="1419" t="s">
        <v>103</v>
      </c>
      <c r="F2947" s="1420"/>
      <c r="G2947" s="902">
        <v>8684278</v>
      </c>
    </row>
    <row r="2948" spans="1:7">
      <c r="A2948" s="903" t="s">
        <v>2479</v>
      </c>
      <c r="B2948" s="903" t="s">
        <v>729</v>
      </c>
      <c r="C2948" s="903" t="s">
        <v>368</v>
      </c>
      <c r="D2948" s="903" t="s">
        <v>1503</v>
      </c>
      <c r="E2948" s="903" t="s">
        <v>103</v>
      </c>
      <c r="F2948" s="903" t="s">
        <v>104</v>
      </c>
      <c r="G2948" s="902">
        <v>8684278</v>
      </c>
    </row>
    <row r="2949" spans="1:7">
      <c r="A2949" s="903" t="s">
        <v>2479</v>
      </c>
      <c r="B2949" s="903" t="s">
        <v>729</v>
      </c>
      <c r="C2949" s="903" t="s">
        <v>368</v>
      </c>
      <c r="D2949" s="903" t="s">
        <v>1503</v>
      </c>
      <c r="E2949" s="1419" t="s">
        <v>108</v>
      </c>
      <c r="F2949" s="1420"/>
      <c r="G2949" s="902">
        <v>141059222</v>
      </c>
    </row>
    <row r="2950" spans="1:7">
      <c r="A2950" s="903" t="s">
        <v>2479</v>
      </c>
      <c r="B2950" s="903" t="s">
        <v>729</v>
      </c>
      <c r="C2950" s="903" t="s">
        <v>368</v>
      </c>
      <c r="D2950" s="903" t="s">
        <v>1503</v>
      </c>
      <c r="E2950" s="903" t="s">
        <v>108</v>
      </c>
      <c r="F2950" s="903" t="s">
        <v>283</v>
      </c>
      <c r="G2950" s="902">
        <v>141059222</v>
      </c>
    </row>
    <row r="2951" spans="1:7">
      <c r="A2951" s="903" t="s">
        <v>2479</v>
      </c>
      <c r="B2951" s="903" t="s">
        <v>729</v>
      </c>
      <c r="C2951" s="903" t="s">
        <v>368</v>
      </c>
      <c r="D2951" s="903" t="s">
        <v>1503</v>
      </c>
      <c r="E2951" s="1419" t="s">
        <v>143</v>
      </c>
      <c r="F2951" s="1420"/>
      <c r="G2951" s="902">
        <v>78400000</v>
      </c>
    </row>
    <row r="2952" spans="1:7">
      <c r="A2952" s="903" t="s">
        <v>2479</v>
      </c>
      <c r="B2952" s="903" t="s">
        <v>729</v>
      </c>
      <c r="C2952" s="903" t="s">
        <v>368</v>
      </c>
      <c r="D2952" s="903" t="s">
        <v>1503</v>
      </c>
      <c r="E2952" s="903" t="s">
        <v>143</v>
      </c>
      <c r="F2952" s="903" t="s">
        <v>145</v>
      </c>
      <c r="G2952" s="902">
        <v>10100000</v>
      </c>
    </row>
    <row r="2953" spans="1:7">
      <c r="A2953" s="903" t="s">
        <v>2479</v>
      </c>
      <c r="B2953" s="903" t="s">
        <v>729</v>
      </c>
      <c r="C2953" s="903" t="s">
        <v>368</v>
      </c>
      <c r="D2953" s="903" t="s">
        <v>1503</v>
      </c>
      <c r="E2953" s="903" t="s">
        <v>143</v>
      </c>
      <c r="F2953" s="903" t="s">
        <v>482</v>
      </c>
      <c r="G2953" s="902">
        <v>15200000</v>
      </c>
    </row>
    <row r="2954" spans="1:7">
      <c r="A2954" s="903" t="s">
        <v>2479</v>
      </c>
      <c r="B2954" s="903" t="s">
        <v>729</v>
      </c>
      <c r="C2954" s="903" t="s">
        <v>368</v>
      </c>
      <c r="D2954" s="903" t="s">
        <v>1503</v>
      </c>
      <c r="E2954" s="903" t="s">
        <v>143</v>
      </c>
      <c r="F2954" s="903" t="s">
        <v>485</v>
      </c>
      <c r="G2954" s="902">
        <v>28600000</v>
      </c>
    </row>
    <row r="2955" spans="1:7">
      <c r="A2955" s="903" t="s">
        <v>2479</v>
      </c>
      <c r="B2955" s="903" t="s">
        <v>729</v>
      </c>
      <c r="C2955" s="903" t="s">
        <v>368</v>
      </c>
      <c r="D2955" s="903" t="s">
        <v>1503</v>
      </c>
      <c r="E2955" s="903" t="s">
        <v>143</v>
      </c>
      <c r="F2955" s="903" t="s">
        <v>387</v>
      </c>
      <c r="G2955" s="902">
        <v>6000000</v>
      </c>
    </row>
    <row r="2956" spans="1:7">
      <c r="A2956" s="903" t="s">
        <v>2479</v>
      </c>
      <c r="B2956" s="903" t="s">
        <v>729</v>
      </c>
      <c r="C2956" s="903" t="s">
        <v>368</v>
      </c>
      <c r="D2956" s="903" t="s">
        <v>1503</v>
      </c>
      <c r="E2956" s="903" t="s">
        <v>143</v>
      </c>
      <c r="F2956" s="903" t="s">
        <v>489</v>
      </c>
      <c r="G2956" s="902">
        <v>18500000</v>
      </c>
    </row>
    <row r="2957" spans="1:7">
      <c r="A2957" s="903" t="s">
        <v>2479</v>
      </c>
      <c r="B2957" s="903" t="s">
        <v>729</v>
      </c>
      <c r="C2957" s="903" t="s">
        <v>368</v>
      </c>
      <c r="D2957" s="903" t="s">
        <v>1503</v>
      </c>
      <c r="E2957" s="1419" t="s">
        <v>113</v>
      </c>
      <c r="F2957" s="1420"/>
      <c r="G2957" s="902">
        <v>7526000</v>
      </c>
    </row>
    <row r="2958" spans="1:7">
      <c r="A2958" s="903" t="s">
        <v>2479</v>
      </c>
      <c r="B2958" s="903" t="s">
        <v>729</v>
      </c>
      <c r="C2958" s="903" t="s">
        <v>368</v>
      </c>
      <c r="D2958" s="903" t="s">
        <v>1503</v>
      </c>
      <c r="E2958" s="903" t="s">
        <v>113</v>
      </c>
      <c r="F2958" s="903" t="s">
        <v>490</v>
      </c>
      <c r="G2958" s="902">
        <v>7526000</v>
      </c>
    </row>
    <row r="2959" spans="1:7">
      <c r="A2959" s="903" t="s">
        <v>2479</v>
      </c>
      <c r="B2959" s="903" t="s">
        <v>729</v>
      </c>
      <c r="C2959" s="903" t="s">
        <v>368</v>
      </c>
      <c r="D2959" s="903" t="s">
        <v>1503</v>
      </c>
      <c r="E2959" s="1419" t="s">
        <v>118</v>
      </c>
      <c r="F2959" s="1420"/>
      <c r="G2959" s="902">
        <v>133080000</v>
      </c>
    </row>
    <row r="2960" spans="1:7">
      <c r="A2960" s="903" t="s">
        <v>2479</v>
      </c>
      <c r="B2960" s="903" t="s">
        <v>729</v>
      </c>
      <c r="C2960" s="903" t="s">
        <v>368</v>
      </c>
      <c r="D2960" s="903" t="s">
        <v>1503</v>
      </c>
      <c r="E2960" s="903" t="s">
        <v>118</v>
      </c>
      <c r="F2960" s="903" t="s">
        <v>120</v>
      </c>
      <c r="G2960" s="902">
        <v>133080000</v>
      </c>
    </row>
    <row r="2961" spans="1:7">
      <c r="A2961" s="903" t="s">
        <v>2479</v>
      </c>
      <c r="B2961" s="903" t="s">
        <v>729</v>
      </c>
      <c r="C2961" s="903" t="s">
        <v>368</v>
      </c>
      <c r="D2961" s="903" t="s">
        <v>1503</v>
      </c>
      <c r="E2961" s="1419" t="s">
        <v>122</v>
      </c>
      <c r="F2961" s="1420"/>
      <c r="G2961" s="902">
        <v>2488000</v>
      </c>
    </row>
    <row r="2962" spans="1:7">
      <c r="A2962" s="903" t="s">
        <v>2479</v>
      </c>
      <c r="B2962" s="903" t="s">
        <v>729</v>
      </c>
      <c r="C2962" s="903" t="s">
        <v>368</v>
      </c>
      <c r="D2962" s="903" t="s">
        <v>1503</v>
      </c>
      <c r="E2962" s="903" t="s">
        <v>122</v>
      </c>
      <c r="F2962" s="903" t="s">
        <v>6</v>
      </c>
      <c r="G2962" s="902">
        <v>2488000</v>
      </c>
    </row>
    <row r="2963" spans="1:7">
      <c r="A2963" s="903" t="s">
        <v>2479</v>
      </c>
      <c r="B2963" s="903" t="s">
        <v>729</v>
      </c>
      <c r="C2963" s="903" t="s">
        <v>368</v>
      </c>
      <c r="D2963" s="1419" t="s">
        <v>1462</v>
      </c>
      <c r="E2963" s="1420"/>
      <c r="F2963" s="1420"/>
      <c r="G2963" s="902">
        <v>43708000</v>
      </c>
    </row>
    <row r="2964" spans="1:7">
      <c r="A2964" s="903" t="s">
        <v>2479</v>
      </c>
      <c r="B2964" s="903" t="s">
        <v>729</v>
      </c>
      <c r="C2964" s="903" t="s">
        <v>368</v>
      </c>
      <c r="D2964" s="903" t="s">
        <v>1462</v>
      </c>
      <c r="E2964" s="1419" t="s">
        <v>16</v>
      </c>
      <c r="F2964" s="1420"/>
      <c r="G2964" s="902">
        <v>43708000</v>
      </c>
    </row>
    <row r="2965" spans="1:7">
      <c r="A2965" s="903" t="s">
        <v>2479</v>
      </c>
      <c r="B2965" s="903" t="s">
        <v>729</v>
      </c>
      <c r="C2965" s="903" t="s">
        <v>368</v>
      </c>
      <c r="D2965" s="903" t="s">
        <v>1462</v>
      </c>
      <c r="E2965" s="903" t="s">
        <v>16</v>
      </c>
      <c r="F2965" s="903" t="s">
        <v>19</v>
      </c>
      <c r="G2965" s="902">
        <v>43708000</v>
      </c>
    </row>
    <row r="2966" spans="1:7">
      <c r="A2966" s="903" t="s">
        <v>2479</v>
      </c>
      <c r="B2966" s="903" t="s">
        <v>729</v>
      </c>
      <c r="C2966" s="903" t="s">
        <v>368</v>
      </c>
      <c r="D2966" s="1419" t="s">
        <v>1509</v>
      </c>
      <c r="E2966" s="1420"/>
      <c r="F2966" s="1420"/>
      <c r="G2966" s="902">
        <v>25967217807</v>
      </c>
    </row>
    <row r="2967" spans="1:7">
      <c r="A2967" s="903" t="s">
        <v>2479</v>
      </c>
      <c r="B2967" s="903" t="s">
        <v>729</v>
      </c>
      <c r="C2967" s="903" t="s">
        <v>368</v>
      </c>
      <c r="D2967" s="903" t="s">
        <v>1509</v>
      </c>
      <c r="E2967" s="1419" t="s">
        <v>87</v>
      </c>
      <c r="F2967" s="1420"/>
      <c r="G2967" s="902">
        <v>6113968481</v>
      </c>
    </row>
    <row r="2968" spans="1:7">
      <c r="A2968" s="903" t="s">
        <v>2479</v>
      </c>
      <c r="B2968" s="903" t="s">
        <v>729</v>
      </c>
      <c r="C2968" s="903" t="s">
        <v>368</v>
      </c>
      <c r="D2968" s="903" t="s">
        <v>1509</v>
      </c>
      <c r="E2968" s="903" t="s">
        <v>87</v>
      </c>
      <c r="F2968" s="903" t="s">
        <v>88</v>
      </c>
      <c r="G2968" s="902">
        <v>6113968481</v>
      </c>
    </row>
    <row r="2969" spans="1:7">
      <c r="A2969" s="903" t="s">
        <v>2479</v>
      </c>
      <c r="B2969" s="903" t="s">
        <v>729</v>
      </c>
      <c r="C2969" s="903" t="s">
        <v>368</v>
      </c>
      <c r="D2969" s="903" t="s">
        <v>1509</v>
      </c>
      <c r="E2969" s="1419" t="s">
        <v>90</v>
      </c>
      <c r="F2969" s="1420"/>
      <c r="G2969" s="902">
        <v>2910046781</v>
      </c>
    </row>
    <row r="2970" spans="1:7">
      <c r="A2970" s="903" t="s">
        <v>2479</v>
      </c>
      <c r="B2970" s="903" t="s">
        <v>729</v>
      </c>
      <c r="C2970" s="903" t="s">
        <v>368</v>
      </c>
      <c r="D2970" s="903" t="s">
        <v>1509</v>
      </c>
      <c r="E2970" s="903" t="s">
        <v>90</v>
      </c>
      <c r="F2970" s="903" t="s">
        <v>135</v>
      </c>
      <c r="G2970" s="902">
        <v>495045733</v>
      </c>
    </row>
    <row r="2971" spans="1:7">
      <c r="A2971" s="903" t="s">
        <v>2479</v>
      </c>
      <c r="B2971" s="903" t="s">
        <v>729</v>
      </c>
      <c r="C2971" s="903" t="s">
        <v>368</v>
      </c>
      <c r="D2971" s="903" t="s">
        <v>1509</v>
      </c>
      <c r="E2971" s="903" t="s">
        <v>90</v>
      </c>
      <c r="F2971" s="903" t="s">
        <v>386</v>
      </c>
      <c r="G2971" s="902">
        <v>1527459107</v>
      </c>
    </row>
    <row r="2972" spans="1:7">
      <c r="A2972" s="903" t="s">
        <v>2479</v>
      </c>
      <c r="B2972" s="903" t="s">
        <v>729</v>
      </c>
      <c r="C2972" s="903" t="s">
        <v>368</v>
      </c>
      <c r="D2972" s="903" t="s">
        <v>1509</v>
      </c>
      <c r="E2972" s="903" t="s">
        <v>90</v>
      </c>
      <c r="F2972" s="903" t="s">
        <v>92</v>
      </c>
      <c r="G2972" s="902">
        <v>14006000</v>
      </c>
    </row>
    <row r="2973" spans="1:7">
      <c r="A2973" s="903" t="s">
        <v>2479</v>
      </c>
      <c r="B2973" s="903" t="s">
        <v>729</v>
      </c>
      <c r="C2973" s="903" t="s">
        <v>368</v>
      </c>
      <c r="D2973" s="903" t="s">
        <v>1509</v>
      </c>
      <c r="E2973" s="903" t="s">
        <v>90</v>
      </c>
      <c r="F2973" s="903" t="s">
        <v>390</v>
      </c>
      <c r="G2973" s="902">
        <v>844283144</v>
      </c>
    </row>
    <row r="2974" spans="1:7">
      <c r="A2974" s="903" t="s">
        <v>2479</v>
      </c>
      <c r="B2974" s="903" t="s">
        <v>729</v>
      </c>
      <c r="C2974" s="903" t="s">
        <v>368</v>
      </c>
      <c r="D2974" s="903" t="s">
        <v>1509</v>
      </c>
      <c r="E2974" s="903" t="s">
        <v>90</v>
      </c>
      <c r="F2974" s="903" t="s">
        <v>137</v>
      </c>
      <c r="G2974" s="902">
        <v>29252797</v>
      </c>
    </row>
    <row r="2975" spans="1:7">
      <c r="A2975" s="903" t="s">
        <v>2479</v>
      </c>
      <c r="B2975" s="903" t="s">
        <v>729</v>
      </c>
      <c r="C2975" s="903" t="s">
        <v>368</v>
      </c>
      <c r="D2975" s="903" t="s">
        <v>1509</v>
      </c>
      <c r="E2975" s="1419" t="s">
        <v>296</v>
      </c>
      <c r="F2975" s="1420"/>
      <c r="G2975" s="902">
        <v>2371534000</v>
      </c>
    </row>
    <row r="2976" spans="1:7">
      <c r="A2976" s="903" t="s">
        <v>2479</v>
      </c>
      <c r="B2976" s="903" t="s">
        <v>729</v>
      </c>
      <c r="C2976" s="903" t="s">
        <v>368</v>
      </c>
      <c r="D2976" s="903" t="s">
        <v>1509</v>
      </c>
      <c r="E2976" s="903" t="s">
        <v>296</v>
      </c>
      <c r="F2976" s="903" t="s">
        <v>1498</v>
      </c>
      <c r="G2976" s="902">
        <v>1200752000</v>
      </c>
    </row>
    <row r="2977" spans="1:7">
      <c r="A2977" s="903" t="s">
        <v>2479</v>
      </c>
      <c r="B2977" s="903" t="s">
        <v>729</v>
      </c>
      <c r="C2977" s="903" t="s">
        <v>368</v>
      </c>
      <c r="D2977" s="903" t="s">
        <v>1509</v>
      </c>
      <c r="E2977" s="903" t="s">
        <v>296</v>
      </c>
      <c r="F2977" s="903" t="s">
        <v>1499</v>
      </c>
      <c r="G2977" s="902">
        <v>1105282000</v>
      </c>
    </row>
    <row r="2978" spans="1:7">
      <c r="A2978" s="903" t="s">
        <v>2479</v>
      </c>
      <c r="B2978" s="903" t="s">
        <v>729</v>
      </c>
      <c r="C2978" s="903" t="s">
        <v>368</v>
      </c>
      <c r="D2978" s="903" t="s">
        <v>1509</v>
      </c>
      <c r="E2978" s="903" t="s">
        <v>296</v>
      </c>
      <c r="F2978" s="903" t="s">
        <v>756</v>
      </c>
      <c r="G2978" s="902">
        <v>65500000</v>
      </c>
    </row>
    <row r="2979" spans="1:7">
      <c r="A2979" s="903" t="s">
        <v>2479</v>
      </c>
      <c r="B2979" s="903" t="s">
        <v>729</v>
      </c>
      <c r="C2979" s="903" t="s">
        <v>368</v>
      </c>
      <c r="D2979" s="903" t="s">
        <v>1509</v>
      </c>
      <c r="E2979" s="1419" t="s">
        <v>93</v>
      </c>
      <c r="F2979" s="1420"/>
      <c r="G2979" s="902">
        <v>10931000</v>
      </c>
    </row>
    <row r="2980" spans="1:7">
      <c r="A2980" s="903" t="s">
        <v>2479</v>
      </c>
      <c r="B2980" s="903" t="s">
        <v>729</v>
      </c>
      <c r="C2980" s="903" t="s">
        <v>368</v>
      </c>
      <c r="D2980" s="903" t="s">
        <v>1509</v>
      </c>
      <c r="E2980" s="903" t="s">
        <v>93</v>
      </c>
      <c r="F2980" s="903" t="s">
        <v>300</v>
      </c>
      <c r="G2980" s="902">
        <v>2360000</v>
      </c>
    </row>
    <row r="2981" spans="1:7">
      <c r="A2981" s="903" t="s">
        <v>2479</v>
      </c>
      <c r="B2981" s="903" t="s">
        <v>729</v>
      </c>
      <c r="C2981" s="903" t="s">
        <v>368</v>
      </c>
      <c r="D2981" s="903" t="s">
        <v>1509</v>
      </c>
      <c r="E2981" s="903" t="s">
        <v>93</v>
      </c>
      <c r="F2981" s="903" t="s">
        <v>391</v>
      </c>
      <c r="G2981" s="902">
        <v>8571000</v>
      </c>
    </row>
    <row r="2982" spans="1:7">
      <c r="A2982" s="903" t="s">
        <v>2479</v>
      </c>
      <c r="B2982" s="903" t="s">
        <v>729</v>
      </c>
      <c r="C2982" s="903" t="s">
        <v>368</v>
      </c>
      <c r="D2982" s="903" t="s">
        <v>1509</v>
      </c>
      <c r="E2982" s="1419" t="s">
        <v>94</v>
      </c>
      <c r="F2982" s="1420"/>
      <c r="G2982" s="902">
        <v>1739926850</v>
      </c>
    </row>
    <row r="2983" spans="1:7">
      <c r="A2983" s="903" t="s">
        <v>2479</v>
      </c>
      <c r="B2983" s="903" t="s">
        <v>729</v>
      </c>
      <c r="C2983" s="903" t="s">
        <v>368</v>
      </c>
      <c r="D2983" s="903" t="s">
        <v>1509</v>
      </c>
      <c r="E2983" s="903" t="s">
        <v>94</v>
      </c>
      <c r="F2983" s="903" t="s">
        <v>95</v>
      </c>
      <c r="G2983" s="902">
        <v>1306104115</v>
      </c>
    </row>
    <row r="2984" spans="1:7">
      <c r="A2984" s="903" t="s">
        <v>2479</v>
      </c>
      <c r="B2984" s="903" t="s">
        <v>729</v>
      </c>
      <c r="C2984" s="903" t="s">
        <v>368</v>
      </c>
      <c r="D2984" s="903" t="s">
        <v>1509</v>
      </c>
      <c r="E2984" s="903" t="s">
        <v>94</v>
      </c>
      <c r="F2984" s="903" t="s">
        <v>96</v>
      </c>
      <c r="G2984" s="902">
        <v>223903562</v>
      </c>
    </row>
    <row r="2985" spans="1:7">
      <c r="A2985" s="903" t="s">
        <v>2479</v>
      </c>
      <c r="B2985" s="903" t="s">
        <v>729</v>
      </c>
      <c r="C2985" s="903" t="s">
        <v>368</v>
      </c>
      <c r="D2985" s="903" t="s">
        <v>1509</v>
      </c>
      <c r="E2985" s="903" t="s">
        <v>94</v>
      </c>
      <c r="F2985" s="903" t="s">
        <v>97</v>
      </c>
      <c r="G2985" s="902">
        <v>148931046</v>
      </c>
    </row>
    <row r="2986" spans="1:7">
      <c r="A2986" s="903" t="s">
        <v>2479</v>
      </c>
      <c r="B2986" s="903" t="s">
        <v>729</v>
      </c>
      <c r="C2986" s="903" t="s">
        <v>368</v>
      </c>
      <c r="D2986" s="903" t="s">
        <v>1509</v>
      </c>
      <c r="E2986" s="903" t="s">
        <v>94</v>
      </c>
      <c r="F2986" s="903" t="s">
        <v>0</v>
      </c>
      <c r="G2986" s="902">
        <v>60988127</v>
      </c>
    </row>
    <row r="2987" spans="1:7">
      <c r="A2987" s="903" t="s">
        <v>2479</v>
      </c>
      <c r="B2987" s="903" t="s">
        <v>729</v>
      </c>
      <c r="C2987" s="903" t="s">
        <v>368</v>
      </c>
      <c r="D2987" s="903" t="s">
        <v>1509</v>
      </c>
      <c r="E2987" s="1419" t="s">
        <v>100</v>
      </c>
      <c r="F2987" s="1420"/>
      <c r="G2987" s="902">
        <v>806810965</v>
      </c>
    </row>
    <row r="2988" spans="1:7">
      <c r="A2988" s="903" t="s">
        <v>2479</v>
      </c>
      <c r="B2988" s="903" t="s">
        <v>729</v>
      </c>
      <c r="C2988" s="903" t="s">
        <v>368</v>
      </c>
      <c r="D2988" s="903" t="s">
        <v>1509</v>
      </c>
      <c r="E2988" s="903" t="s">
        <v>100</v>
      </c>
      <c r="F2988" s="903" t="s">
        <v>138</v>
      </c>
      <c r="G2988" s="902">
        <v>418030225</v>
      </c>
    </row>
    <row r="2989" spans="1:7">
      <c r="A2989" s="903" t="s">
        <v>2479</v>
      </c>
      <c r="B2989" s="903" t="s">
        <v>729</v>
      </c>
      <c r="C2989" s="903" t="s">
        <v>368</v>
      </c>
      <c r="D2989" s="903" t="s">
        <v>1509</v>
      </c>
      <c r="E2989" s="903" t="s">
        <v>100</v>
      </c>
      <c r="F2989" s="903" t="s">
        <v>102</v>
      </c>
      <c r="G2989" s="902">
        <v>348706440</v>
      </c>
    </row>
    <row r="2990" spans="1:7">
      <c r="A2990" s="903" t="s">
        <v>2479</v>
      </c>
      <c r="B2990" s="903" t="s">
        <v>729</v>
      </c>
      <c r="C2990" s="903" t="s">
        <v>368</v>
      </c>
      <c r="D2990" s="903" t="s">
        <v>1509</v>
      </c>
      <c r="E2990" s="903" t="s">
        <v>100</v>
      </c>
      <c r="F2990" s="903" t="s">
        <v>139</v>
      </c>
      <c r="G2990" s="902">
        <v>7282300</v>
      </c>
    </row>
    <row r="2991" spans="1:7">
      <c r="A2991" s="903" t="s">
        <v>2479</v>
      </c>
      <c r="B2991" s="903" t="s">
        <v>729</v>
      </c>
      <c r="C2991" s="903" t="s">
        <v>368</v>
      </c>
      <c r="D2991" s="903" t="s">
        <v>1509</v>
      </c>
      <c r="E2991" s="903" t="s">
        <v>100</v>
      </c>
      <c r="F2991" s="903" t="s">
        <v>131</v>
      </c>
      <c r="G2991" s="902">
        <v>31992000</v>
      </c>
    </row>
    <row r="2992" spans="1:7">
      <c r="A2992" s="903" t="s">
        <v>2479</v>
      </c>
      <c r="B2992" s="903" t="s">
        <v>729</v>
      </c>
      <c r="C2992" s="903" t="s">
        <v>368</v>
      </c>
      <c r="D2992" s="903" t="s">
        <v>1509</v>
      </c>
      <c r="E2992" s="903" t="s">
        <v>100</v>
      </c>
      <c r="F2992" s="903" t="s">
        <v>140</v>
      </c>
      <c r="G2992" s="902">
        <v>800000</v>
      </c>
    </row>
    <row r="2993" spans="1:7">
      <c r="A2993" s="903" t="s">
        <v>2479</v>
      </c>
      <c r="B2993" s="903" t="s">
        <v>729</v>
      </c>
      <c r="C2993" s="903" t="s">
        <v>368</v>
      </c>
      <c r="D2993" s="903" t="s">
        <v>1509</v>
      </c>
      <c r="E2993" s="1419" t="s">
        <v>103</v>
      </c>
      <c r="F2993" s="1420"/>
      <c r="G2993" s="902">
        <v>234192000</v>
      </c>
    </row>
    <row r="2994" spans="1:7">
      <c r="A2994" s="903" t="s">
        <v>2479</v>
      </c>
      <c r="B2994" s="903" t="s">
        <v>729</v>
      </c>
      <c r="C2994" s="903" t="s">
        <v>368</v>
      </c>
      <c r="D2994" s="903" t="s">
        <v>1509</v>
      </c>
      <c r="E2994" s="903" t="s">
        <v>103</v>
      </c>
      <c r="F2994" s="903" t="s">
        <v>104</v>
      </c>
      <c r="G2994" s="902">
        <v>115555000</v>
      </c>
    </row>
    <row r="2995" spans="1:7">
      <c r="A2995" s="903" t="s">
        <v>2479</v>
      </c>
      <c r="B2995" s="903" t="s">
        <v>729</v>
      </c>
      <c r="C2995" s="903" t="s">
        <v>368</v>
      </c>
      <c r="D2995" s="903" t="s">
        <v>1509</v>
      </c>
      <c r="E2995" s="903" t="s">
        <v>103</v>
      </c>
      <c r="F2995" s="903" t="s">
        <v>132</v>
      </c>
      <c r="G2995" s="902">
        <v>66460000</v>
      </c>
    </row>
    <row r="2996" spans="1:7">
      <c r="A2996" s="903" t="s">
        <v>2479</v>
      </c>
      <c r="B2996" s="903" t="s">
        <v>729</v>
      </c>
      <c r="C2996" s="903" t="s">
        <v>368</v>
      </c>
      <c r="D2996" s="903" t="s">
        <v>1509</v>
      </c>
      <c r="E2996" s="903" t="s">
        <v>103</v>
      </c>
      <c r="F2996" s="903" t="s">
        <v>2</v>
      </c>
      <c r="G2996" s="902">
        <v>18975000</v>
      </c>
    </row>
    <row r="2997" spans="1:7">
      <c r="A2997" s="903" t="s">
        <v>2479</v>
      </c>
      <c r="B2997" s="903" t="s">
        <v>729</v>
      </c>
      <c r="C2997" s="903" t="s">
        <v>368</v>
      </c>
      <c r="D2997" s="903" t="s">
        <v>1509</v>
      </c>
      <c r="E2997" s="903" t="s">
        <v>103</v>
      </c>
      <c r="F2997" s="903" t="s">
        <v>106</v>
      </c>
      <c r="G2997" s="902">
        <v>33202000</v>
      </c>
    </row>
    <row r="2998" spans="1:7">
      <c r="A2998" s="903" t="s">
        <v>2479</v>
      </c>
      <c r="B2998" s="903" t="s">
        <v>729</v>
      </c>
      <c r="C2998" s="903" t="s">
        <v>368</v>
      </c>
      <c r="D2998" s="903" t="s">
        <v>1509</v>
      </c>
      <c r="E2998" s="1419" t="s">
        <v>108</v>
      </c>
      <c r="F2998" s="1420"/>
      <c r="G2998" s="902">
        <v>126289822</v>
      </c>
    </row>
    <row r="2999" spans="1:7">
      <c r="A2999" s="903" t="s">
        <v>2479</v>
      </c>
      <c r="B2999" s="903" t="s">
        <v>729</v>
      </c>
      <c r="C2999" s="903" t="s">
        <v>368</v>
      </c>
      <c r="D2999" s="903" t="s">
        <v>1509</v>
      </c>
      <c r="E2999" s="903" t="s">
        <v>108</v>
      </c>
      <c r="F2999" s="903" t="s">
        <v>110</v>
      </c>
      <c r="G2999" s="902">
        <v>8633845</v>
      </c>
    </row>
    <row r="3000" spans="1:7">
      <c r="A3000" s="903" t="s">
        <v>2479</v>
      </c>
      <c r="B3000" s="903" t="s">
        <v>729</v>
      </c>
      <c r="C3000" s="903" t="s">
        <v>368</v>
      </c>
      <c r="D3000" s="903" t="s">
        <v>1509</v>
      </c>
      <c r="E3000" s="903" t="s">
        <v>108</v>
      </c>
      <c r="F3000" s="903" t="s">
        <v>111</v>
      </c>
      <c r="G3000" s="902">
        <v>9074000</v>
      </c>
    </row>
    <row r="3001" spans="1:7">
      <c r="A3001" s="903" t="s">
        <v>2479</v>
      </c>
      <c r="B3001" s="903" t="s">
        <v>729</v>
      </c>
      <c r="C3001" s="903" t="s">
        <v>368</v>
      </c>
      <c r="D3001" s="903" t="s">
        <v>1509</v>
      </c>
      <c r="E3001" s="903" t="s">
        <v>108</v>
      </c>
      <c r="F3001" s="903" t="s">
        <v>862</v>
      </c>
      <c r="G3001" s="902">
        <v>33114577</v>
      </c>
    </row>
    <row r="3002" spans="1:7">
      <c r="A3002" s="903" t="s">
        <v>2479</v>
      </c>
      <c r="B3002" s="903" t="s">
        <v>729</v>
      </c>
      <c r="C3002" s="903" t="s">
        <v>368</v>
      </c>
      <c r="D3002" s="903" t="s">
        <v>1509</v>
      </c>
      <c r="E3002" s="903" t="s">
        <v>108</v>
      </c>
      <c r="F3002" s="903" t="s">
        <v>283</v>
      </c>
      <c r="G3002" s="902">
        <v>50446000</v>
      </c>
    </row>
    <row r="3003" spans="1:7">
      <c r="A3003" s="903" t="s">
        <v>2479</v>
      </c>
      <c r="B3003" s="903" t="s">
        <v>729</v>
      </c>
      <c r="C3003" s="903" t="s">
        <v>368</v>
      </c>
      <c r="D3003" s="903" t="s">
        <v>1509</v>
      </c>
      <c r="E3003" s="903" t="s">
        <v>108</v>
      </c>
      <c r="F3003" s="903" t="s">
        <v>868</v>
      </c>
      <c r="G3003" s="902">
        <v>5159400</v>
      </c>
    </row>
    <row r="3004" spans="1:7">
      <c r="A3004" s="903" t="s">
        <v>2479</v>
      </c>
      <c r="B3004" s="903" t="s">
        <v>729</v>
      </c>
      <c r="C3004" s="903" t="s">
        <v>368</v>
      </c>
      <c r="D3004" s="903" t="s">
        <v>1509</v>
      </c>
      <c r="E3004" s="903" t="s">
        <v>108</v>
      </c>
      <c r="F3004" s="903" t="s">
        <v>142</v>
      </c>
      <c r="G3004" s="902">
        <v>19862000</v>
      </c>
    </row>
    <row r="3005" spans="1:7">
      <c r="A3005" s="903" t="s">
        <v>2479</v>
      </c>
      <c r="B3005" s="903" t="s">
        <v>729</v>
      </c>
      <c r="C3005" s="903" t="s">
        <v>368</v>
      </c>
      <c r="D3005" s="903" t="s">
        <v>1509</v>
      </c>
      <c r="E3005" s="1419" t="s">
        <v>113</v>
      </c>
      <c r="F3005" s="1420"/>
      <c r="G3005" s="902">
        <v>20819000</v>
      </c>
    </row>
    <row r="3006" spans="1:7">
      <c r="A3006" s="903" t="s">
        <v>2479</v>
      </c>
      <c r="B3006" s="903" t="s">
        <v>729</v>
      </c>
      <c r="C3006" s="903" t="s">
        <v>368</v>
      </c>
      <c r="D3006" s="903" t="s">
        <v>1509</v>
      </c>
      <c r="E3006" s="903" t="s">
        <v>113</v>
      </c>
      <c r="F3006" s="903" t="s">
        <v>381</v>
      </c>
      <c r="G3006" s="902">
        <v>11019000</v>
      </c>
    </row>
    <row r="3007" spans="1:7">
      <c r="A3007" s="903" t="s">
        <v>2479</v>
      </c>
      <c r="B3007" s="903" t="s">
        <v>729</v>
      </c>
      <c r="C3007" s="903" t="s">
        <v>368</v>
      </c>
      <c r="D3007" s="903" t="s">
        <v>1509</v>
      </c>
      <c r="E3007" s="903" t="s">
        <v>113</v>
      </c>
      <c r="F3007" s="903" t="s">
        <v>490</v>
      </c>
      <c r="G3007" s="902">
        <v>9800000</v>
      </c>
    </row>
    <row r="3008" spans="1:7">
      <c r="A3008" s="903" t="s">
        <v>2479</v>
      </c>
      <c r="B3008" s="903" t="s">
        <v>729</v>
      </c>
      <c r="C3008" s="903" t="s">
        <v>368</v>
      </c>
      <c r="D3008" s="903" t="s">
        <v>1509</v>
      </c>
      <c r="E3008" s="1419" t="s">
        <v>362</v>
      </c>
      <c r="F3008" s="1420"/>
      <c r="G3008" s="902">
        <v>21600000</v>
      </c>
    </row>
    <row r="3009" spans="1:7">
      <c r="A3009" s="903" t="s">
        <v>2479</v>
      </c>
      <c r="B3009" s="903" t="s">
        <v>729</v>
      </c>
      <c r="C3009" s="903" t="s">
        <v>368</v>
      </c>
      <c r="D3009" s="903" t="s">
        <v>1509</v>
      </c>
      <c r="E3009" s="903" t="s">
        <v>362</v>
      </c>
      <c r="F3009" s="903" t="s">
        <v>860</v>
      </c>
      <c r="G3009" s="902">
        <v>21600000</v>
      </c>
    </row>
    <row r="3010" spans="1:7">
      <c r="A3010" s="903" t="s">
        <v>2479</v>
      </c>
      <c r="B3010" s="903" t="s">
        <v>729</v>
      </c>
      <c r="C3010" s="903" t="s">
        <v>368</v>
      </c>
      <c r="D3010" s="903" t="s">
        <v>1509</v>
      </c>
      <c r="E3010" s="1419" t="s">
        <v>876</v>
      </c>
      <c r="F3010" s="1420"/>
      <c r="G3010" s="902">
        <v>27000000</v>
      </c>
    </row>
    <row r="3011" spans="1:7">
      <c r="A3011" s="903" t="s">
        <v>2479</v>
      </c>
      <c r="B3011" s="903" t="s">
        <v>729</v>
      </c>
      <c r="C3011" s="903" t="s">
        <v>368</v>
      </c>
      <c r="D3011" s="903" t="s">
        <v>1509</v>
      </c>
      <c r="E3011" s="903" t="s">
        <v>876</v>
      </c>
      <c r="F3011" s="903" t="s">
        <v>878</v>
      </c>
      <c r="G3011" s="902">
        <v>27000000</v>
      </c>
    </row>
    <row r="3012" spans="1:7">
      <c r="A3012" s="903" t="s">
        <v>2479</v>
      </c>
      <c r="B3012" s="903" t="s">
        <v>729</v>
      </c>
      <c r="C3012" s="903" t="s">
        <v>368</v>
      </c>
      <c r="D3012" s="903" t="s">
        <v>1509</v>
      </c>
      <c r="E3012" s="1419" t="s">
        <v>498</v>
      </c>
      <c r="F3012" s="1420"/>
      <c r="G3012" s="902">
        <v>3017123000</v>
      </c>
    </row>
    <row r="3013" spans="1:7">
      <c r="A3013" s="903" t="s">
        <v>2479</v>
      </c>
      <c r="B3013" s="903" t="s">
        <v>729</v>
      </c>
      <c r="C3013" s="903" t="s">
        <v>368</v>
      </c>
      <c r="D3013" s="903" t="s">
        <v>1509</v>
      </c>
      <c r="E3013" s="903" t="s">
        <v>498</v>
      </c>
      <c r="F3013" s="903" t="s">
        <v>758</v>
      </c>
      <c r="G3013" s="902">
        <v>5995000</v>
      </c>
    </row>
    <row r="3014" spans="1:7">
      <c r="A3014" s="903" t="s">
        <v>2479</v>
      </c>
      <c r="B3014" s="903" t="s">
        <v>729</v>
      </c>
      <c r="C3014" s="903" t="s">
        <v>368</v>
      </c>
      <c r="D3014" s="903" t="s">
        <v>1509</v>
      </c>
      <c r="E3014" s="903" t="s">
        <v>498</v>
      </c>
      <c r="F3014" s="903" t="s">
        <v>3</v>
      </c>
      <c r="G3014" s="902">
        <v>1650000000</v>
      </c>
    </row>
    <row r="3015" spans="1:7">
      <c r="A3015" s="903" t="s">
        <v>2479</v>
      </c>
      <c r="B3015" s="903" t="s">
        <v>729</v>
      </c>
      <c r="C3015" s="903" t="s">
        <v>368</v>
      </c>
      <c r="D3015" s="903" t="s">
        <v>1509</v>
      </c>
      <c r="E3015" s="903" t="s">
        <v>498</v>
      </c>
      <c r="F3015" s="903" t="s">
        <v>370</v>
      </c>
      <c r="G3015" s="902">
        <v>45185000</v>
      </c>
    </row>
    <row r="3016" spans="1:7">
      <c r="A3016" s="903" t="s">
        <v>2479</v>
      </c>
      <c r="B3016" s="903" t="s">
        <v>729</v>
      </c>
      <c r="C3016" s="903" t="s">
        <v>368</v>
      </c>
      <c r="D3016" s="903" t="s">
        <v>1509</v>
      </c>
      <c r="E3016" s="903" t="s">
        <v>498</v>
      </c>
      <c r="F3016" s="903" t="s">
        <v>500</v>
      </c>
      <c r="G3016" s="902">
        <v>155779000</v>
      </c>
    </row>
    <row r="3017" spans="1:7">
      <c r="A3017" s="903" t="s">
        <v>2479</v>
      </c>
      <c r="B3017" s="903" t="s">
        <v>729</v>
      </c>
      <c r="C3017" s="903" t="s">
        <v>368</v>
      </c>
      <c r="D3017" s="903" t="s">
        <v>1509</v>
      </c>
      <c r="E3017" s="903" t="s">
        <v>498</v>
      </c>
      <c r="F3017" s="903" t="s">
        <v>4</v>
      </c>
      <c r="G3017" s="902">
        <v>97718000</v>
      </c>
    </row>
    <row r="3018" spans="1:7">
      <c r="A3018" s="903" t="s">
        <v>2479</v>
      </c>
      <c r="B3018" s="903" t="s">
        <v>729</v>
      </c>
      <c r="C3018" s="903" t="s">
        <v>368</v>
      </c>
      <c r="D3018" s="903" t="s">
        <v>1509</v>
      </c>
      <c r="E3018" s="903" t="s">
        <v>498</v>
      </c>
      <c r="F3018" s="903" t="s">
        <v>501</v>
      </c>
      <c r="G3018" s="902">
        <v>1062446000</v>
      </c>
    </row>
    <row r="3019" spans="1:7">
      <c r="A3019" s="903" t="s">
        <v>2479</v>
      </c>
      <c r="B3019" s="903" t="s">
        <v>729</v>
      </c>
      <c r="C3019" s="903" t="s">
        <v>368</v>
      </c>
      <c r="D3019" s="903" t="s">
        <v>1509</v>
      </c>
      <c r="E3019" s="1419" t="s">
        <v>1429</v>
      </c>
      <c r="F3019" s="1420"/>
      <c r="G3019" s="902">
        <v>465990000</v>
      </c>
    </row>
    <row r="3020" spans="1:7">
      <c r="A3020" s="903" t="s">
        <v>2479</v>
      </c>
      <c r="B3020" s="903" t="s">
        <v>729</v>
      </c>
      <c r="C3020" s="903" t="s">
        <v>368</v>
      </c>
      <c r="D3020" s="903" t="s">
        <v>1509</v>
      </c>
      <c r="E3020" s="903" t="s">
        <v>1429</v>
      </c>
      <c r="F3020" s="903" t="s">
        <v>1483</v>
      </c>
      <c r="G3020" s="902">
        <v>181890000</v>
      </c>
    </row>
    <row r="3021" spans="1:7">
      <c r="A3021" s="903" t="s">
        <v>2479</v>
      </c>
      <c r="B3021" s="903" t="s">
        <v>729</v>
      </c>
      <c r="C3021" s="903" t="s">
        <v>368</v>
      </c>
      <c r="D3021" s="903" t="s">
        <v>1509</v>
      </c>
      <c r="E3021" s="903" t="s">
        <v>1429</v>
      </c>
      <c r="F3021" s="903" t="s">
        <v>1451</v>
      </c>
      <c r="G3021" s="902">
        <v>13100000</v>
      </c>
    </row>
    <row r="3022" spans="1:7">
      <c r="A3022" s="903" t="s">
        <v>2479</v>
      </c>
      <c r="B3022" s="903" t="s">
        <v>729</v>
      </c>
      <c r="C3022" s="903" t="s">
        <v>368</v>
      </c>
      <c r="D3022" s="903" t="s">
        <v>1509</v>
      </c>
      <c r="E3022" s="903" t="s">
        <v>1429</v>
      </c>
      <c r="F3022" s="903" t="s">
        <v>1431</v>
      </c>
      <c r="G3022" s="902">
        <v>162900000</v>
      </c>
    </row>
    <row r="3023" spans="1:7">
      <c r="A3023" s="903" t="s">
        <v>2479</v>
      </c>
      <c r="B3023" s="903" t="s">
        <v>729</v>
      </c>
      <c r="C3023" s="903" t="s">
        <v>368</v>
      </c>
      <c r="D3023" s="903" t="s">
        <v>1509</v>
      </c>
      <c r="E3023" s="903" t="s">
        <v>1429</v>
      </c>
      <c r="F3023" s="903" t="s">
        <v>1457</v>
      </c>
      <c r="G3023" s="902">
        <v>108100000</v>
      </c>
    </row>
    <row r="3024" spans="1:7">
      <c r="A3024" s="903" t="s">
        <v>2479</v>
      </c>
      <c r="B3024" s="903" t="s">
        <v>729</v>
      </c>
      <c r="C3024" s="903" t="s">
        <v>368</v>
      </c>
      <c r="D3024" s="903" t="s">
        <v>1509</v>
      </c>
      <c r="E3024" s="1419" t="s">
        <v>118</v>
      </c>
      <c r="F3024" s="1420"/>
      <c r="G3024" s="902">
        <v>259423018</v>
      </c>
    </row>
    <row r="3025" spans="1:7">
      <c r="A3025" s="903" t="s">
        <v>2479</v>
      </c>
      <c r="B3025" s="903" t="s">
        <v>729</v>
      </c>
      <c r="C3025" s="903" t="s">
        <v>368</v>
      </c>
      <c r="D3025" s="903" t="s">
        <v>1509</v>
      </c>
      <c r="E3025" s="903" t="s">
        <v>118</v>
      </c>
      <c r="F3025" s="903" t="s">
        <v>523</v>
      </c>
      <c r="G3025" s="902">
        <v>243287318</v>
      </c>
    </row>
    <row r="3026" spans="1:7">
      <c r="A3026" s="903" t="s">
        <v>2479</v>
      </c>
      <c r="B3026" s="903" t="s">
        <v>729</v>
      </c>
      <c r="C3026" s="903" t="s">
        <v>368</v>
      </c>
      <c r="D3026" s="903" t="s">
        <v>1509</v>
      </c>
      <c r="E3026" s="903" t="s">
        <v>118</v>
      </c>
      <c r="F3026" s="903" t="s">
        <v>11</v>
      </c>
      <c r="G3026" s="902">
        <v>7235700</v>
      </c>
    </row>
    <row r="3027" spans="1:7">
      <c r="A3027" s="903" t="s">
        <v>2479</v>
      </c>
      <c r="B3027" s="903" t="s">
        <v>729</v>
      </c>
      <c r="C3027" s="903" t="s">
        <v>368</v>
      </c>
      <c r="D3027" s="903" t="s">
        <v>1509</v>
      </c>
      <c r="E3027" s="903" t="s">
        <v>118</v>
      </c>
      <c r="F3027" s="903" t="s">
        <v>120</v>
      </c>
      <c r="G3027" s="902">
        <v>8900000</v>
      </c>
    </row>
    <row r="3028" spans="1:7">
      <c r="A3028" s="903" t="s">
        <v>2479</v>
      </c>
      <c r="B3028" s="903" t="s">
        <v>729</v>
      </c>
      <c r="C3028" s="903" t="s">
        <v>368</v>
      </c>
      <c r="D3028" s="903" t="s">
        <v>1509</v>
      </c>
      <c r="E3028" s="1419" t="s">
        <v>1434</v>
      </c>
      <c r="F3028" s="1420"/>
      <c r="G3028" s="902">
        <v>201025000</v>
      </c>
    </row>
    <row r="3029" spans="1:7">
      <c r="A3029" s="903" t="s">
        <v>2479</v>
      </c>
      <c r="B3029" s="903" t="s">
        <v>729</v>
      </c>
      <c r="C3029" s="903" t="s">
        <v>368</v>
      </c>
      <c r="D3029" s="903" t="s">
        <v>1509</v>
      </c>
      <c r="E3029" s="903" t="s">
        <v>1434</v>
      </c>
      <c r="F3029" s="903" t="s">
        <v>1436</v>
      </c>
      <c r="G3029" s="902">
        <v>3025000</v>
      </c>
    </row>
    <row r="3030" spans="1:7">
      <c r="A3030" s="903" t="s">
        <v>2479</v>
      </c>
      <c r="B3030" s="903" t="s">
        <v>729</v>
      </c>
      <c r="C3030" s="903" t="s">
        <v>368</v>
      </c>
      <c r="D3030" s="903" t="s">
        <v>1509</v>
      </c>
      <c r="E3030" s="903" t="s">
        <v>1434</v>
      </c>
      <c r="F3030" s="903" t="s">
        <v>1452</v>
      </c>
      <c r="G3030" s="902">
        <v>198000000</v>
      </c>
    </row>
    <row r="3031" spans="1:7">
      <c r="A3031" s="903" t="s">
        <v>2479</v>
      </c>
      <c r="B3031" s="903" t="s">
        <v>729</v>
      </c>
      <c r="C3031" s="903" t="s">
        <v>368</v>
      </c>
      <c r="D3031" s="903" t="s">
        <v>1509</v>
      </c>
      <c r="E3031" s="1419" t="s">
        <v>122</v>
      </c>
      <c r="F3031" s="1420"/>
      <c r="G3031" s="902">
        <v>5688641635</v>
      </c>
    </row>
    <row r="3032" spans="1:7">
      <c r="A3032" s="903" t="s">
        <v>2479</v>
      </c>
      <c r="B3032" s="903" t="s">
        <v>729</v>
      </c>
      <c r="C3032" s="903" t="s">
        <v>368</v>
      </c>
      <c r="D3032" s="903" t="s">
        <v>1509</v>
      </c>
      <c r="E3032" s="903" t="s">
        <v>122</v>
      </c>
      <c r="F3032" s="903" t="s">
        <v>6</v>
      </c>
      <c r="G3032" s="902">
        <v>70000</v>
      </c>
    </row>
    <row r="3033" spans="1:7">
      <c r="A3033" s="903" t="s">
        <v>2479</v>
      </c>
      <c r="B3033" s="903" t="s">
        <v>729</v>
      </c>
      <c r="C3033" s="903" t="s">
        <v>368</v>
      </c>
      <c r="D3033" s="903" t="s">
        <v>1509</v>
      </c>
      <c r="E3033" s="903" t="s">
        <v>122</v>
      </c>
      <c r="F3033" s="903" t="s">
        <v>124</v>
      </c>
      <c r="G3033" s="902">
        <v>75477000</v>
      </c>
    </row>
    <row r="3034" spans="1:7">
      <c r="A3034" s="903" t="s">
        <v>2479</v>
      </c>
      <c r="B3034" s="903" t="s">
        <v>729</v>
      </c>
      <c r="C3034" s="903" t="s">
        <v>368</v>
      </c>
      <c r="D3034" s="903" t="s">
        <v>1509</v>
      </c>
      <c r="E3034" s="903" t="s">
        <v>122</v>
      </c>
      <c r="F3034" s="903" t="s">
        <v>859</v>
      </c>
      <c r="G3034" s="902">
        <v>5588115000</v>
      </c>
    </row>
    <row r="3035" spans="1:7">
      <c r="A3035" s="903" t="s">
        <v>2479</v>
      </c>
      <c r="B3035" s="903" t="s">
        <v>729</v>
      </c>
      <c r="C3035" s="903" t="s">
        <v>368</v>
      </c>
      <c r="D3035" s="903" t="s">
        <v>1509</v>
      </c>
      <c r="E3035" s="903" t="s">
        <v>122</v>
      </c>
      <c r="F3035" s="903" t="s">
        <v>126</v>
      </c>
      <c r="G3035" s="902">
        <v>24979635</v>
      </c>
    </row>
    <row r="3036" spans="1:7">
      <c r="A3036" s="903" t="s">
        <v>2479</v>
      </c>
      <c r="B3036" s="903" t="s">
        <v>729</v>
      </c>
      <c r="C3036" s="903" t="s">
        <v>368</v>
      </c>
      <c r="D3036" s="903" t="s">
        <v>1509</v>
      </c>
      <c r="E3036" s="1419" t="s">
        <v>371</v>
      </c>
      <c r="F3036" s="1420"/>
      <c r="G3036" s="902">
        <v>107280000</v>
      </c>
    </row>
    <row r="3037" spans="1:7">
      <c r="A3037" s="903" t="s">
        <v>2479</v>
      </c>
      <c r="B3037" s="903" t="s">
        <v>729</v>
      </c>
      <c r="C3037" s="903" t="s">
        <v>368</v>
      </c>
      <c r="D3037" s="903" t="s">
        <v>1509</v>
      </c>
      <c r="E3037" s="903" t="s">
        <v>371</v>
      </c>
      <c r="F3037" s="903" t="s">
        <v>372</v>
      </c>
      <c r="G3037" s="902">
        <v>107280000</v>
      </c>
    </row>
    <row r="3038" spans="1:7">
      <c r="A3038" s="903" t="s">
        <v>2479</v>
      </c>
      <c r="B3038" s="903" t="s">
        <v>729</v>
      </c>
      <c r="C3038" s="903" t="s">
        <v>368</v>
      </c>
      <c r="D3038" s="903" t="s">
        <v>1509</v>
      </c>
      <c r="E3038" s="1419" t="s">
        <v>864</v>
      </c>
      <c r="F3038" s="1420"/>
      <c r="G3038" s="902">
        <v>566488448</v>
      </c>
    </row>
    <row r="3039" spans="1:7">
      <c r="A3039" s="903" t="s">
        <v>2479</v>
      </c>
      <c r="B3039" s="903" t="s">
        <v>729</v>
      </c>
      <c r="C3039" s="903" t="s">
        <v>368</v>
      </c>
      <c r="D3039" s="903" t="s">
        <v>1509</v>
      </c>
      <c r="E3039" s="903" t="s">
        <v>864</v>
      </c>
      <c r="F3039" s="903" t="s">
        <v>866</v>
      </c>
      <c r="G3039" s="902">
        <v>133683168</v>
      </c>
    </row>
    <row r="3040" spans="1:7">
      <c r="A3040" s="903" t="s">
        <v>2479</v>
      </c>
      <c r="B3040" s="903" t="s">
        <v>729</v>
      </c>
      <c r="C3040" s="903" t="s">
        <v>368</v>
      </c>
      <c r="D3040" s="903" t="s">
        <v>1509</v>
      </c>
      <c r="E3040" s="903" t="s">
        <v>864</v>
      </c>
      <c r="F3040" s="903" t="s">
        <v>865</v>
      </c>
      <c r="G3040" s="902">
        <v>157500000</v>
      </c>
    </row>
    <row r="3041" spans="1:7">
      <c r="A3041" s="903" t="s">
        <v>2479</v>
      </c>
      <c r="B3041" s="903" t="s">
        <v>729</v>
      </c>
      <c r="C3041" s="903" t="s">
        <v>368</v>
      </c>
      <c r="D3041" s="903" t="s">
        <v>1509</v>
      </c>
      <c r="E3041" s="903" t="s">
        <v>864</v>
      </c>
      <c r="F3041" s="903" t="s">
        <v>863</v>
      </c>
      <c r="G3041" s="902">
        <v>275305280</v>
      </c>
    </row>
    <row r="3042" spans="1:7">
      <c r="A3042" s="903" t="s">
        <v>2479</v>
      </c>
      <c r="B3042" s="903" t="s">
        <v>729</v>
      </c>
      <c r="C3042" s="903" t="s">
        <v>368</v>
      </c>
      <c r="D3042" s="903" t="s">
        <v>1509</v>
      </c>
      <c r="E3042" s="1419" t="s">
        <v>312</v>
      </c>
      <c r="F3042" s="1420"/>
      <c r="G3042" s="902">
        <v>1278127807</v>
      </c>
    </row>
    <row r="3043" spans="1:7">
      <c r="A3043" s="903" t="s">
        <v>2479</v>
      </c>
      <c r="B3043" s="903" t="s">
        <v>729</v>
      </c>
      <c r="C3043" s="903" t="s">
        <v>368</v>
      </c>
      <c r="D3043" s="903" t="s">
        <v>1509</v>
      </c>
      <c r="E3043" s="903" t="s">
        <v>312</v>
      </c>
      <c r="F3043" s="903" t="s">
        <v>361</v>
      </c>
      <c r="G3043" s="902">
        <v>431477807</v>
      </c>
    </row>
    <row r="3044" spans="1:7">
      <c r="A3044" s="903" t="s">
        <v>2479</v>
      </c>
      <c r="B3044" s="903" t="s">
        <v>729</v>
      </c>
      <c r="C3044" s="903" t="s">
        <v>368</v>
      </c>
      <c r="D3044" s="903" t="s">
        <v>1509</v>
      </c>
      <c r="E3044" s="903" t="s">
        <v>312</v>
      </c>
      <c r="F3044" s="903" t="s">
        <v>870</v>
      </c>
      <c r="G3044" s="902">
        <v>846650000</v>
      </c>
    </row>
    <row r="3045" spans="1:7">
      <c r="A3045" s="903" t="s">
        <v>2479</v>
      </c>
      <c r="B3045" s="903" t="s">
        <v>729</v>
      </c>
      <c r="C3045" s="1419" t="s">
        <v>170</v>
      </c>
      <c r="D3045" s="1420"/>
      <c r="E3045" s="1420"/>
      <c r="F3045" s="1420"/>
      <c r="G3045" s="902">
        <v>5086187743</v>
      </c>
    </row>
    <row r="3046" spans="1:7">
      <c r="A3046" s="903" t="s">
        <v>2479</v>
      </c>
      <c r="B3046" s="903" t="s">
        <v>729</v>
      </c>
      <c r="C3046" s="903" t="s">
        <v>170</v>
      </c>
      <c r="D3046" s="1419" t="s">
        <v>1459</v>
      </c>
      <c r="E3046" s="1420"/>
      <c r="F3046" s="1420"/>
      <c r="G3046" s="902">
        <v>86726899</v>
      </c>
    </row>
    <row r="3047" spans="1:7">
      <c r="A3047" s="903" t="s">
        <v>2479</v>
      </c>
      <c r="B3047" s="903" t="s">
        <v>729</v>
      </c>
      <c r="C3047" s="903" t="s">
        <v>170</v>
      </c>
      <c r="D3047" s="903" t="s">
        <v>1459</v>
      </c>
      <c r="E3047" s="1419" t="s">
        <v>376</v>
      </c>
      <c r="F3047" s="1420"/>
      <c r="G3047" s="902">
        <v>86726899</v>
      </c>
    </row>
    <row r="3048" spans="1:7">
      <c r="A3048" s="903" t="s">
        <v>2479</v>
      </c>
      <c r="B3048" s="903" t="s">
        <v>729</v>
      </c>
      <c r="C3048" s="903" t="s">
        <v>170</v>
      </c>
      <c r="D3048" s="903" t="s">
        <v>1459</v>
      </c>
      <c r="E3048" s="903" t="s">
        <v>376</v>
      </c>
      <c r="F3048" s="903" t="s">
        <v>182</v>
      </c>
      <c r="G3048" s="902">
        <v>86726899</v>
      </c>
    </row>
    <row r="3049" spans="1:7">
      <c r="A3049" s="903" t="s">
        <v>2479</v>
      </c>
      <c r="B3049" s="903" t="s">
        <v>729</v>
      </c>
      <c r="C3049" s="903" t="s">
        <v>170</v>
      </c>
      <c r="D3049" s="1419" t="s">
        <v>1453</v>
      </c>
      <c r="E3049" s="1420"/>
      <c r="F3049" s="1420"/>
      <c r="G3049" s="902">
        <v>4999460844</v>
      </c>
    </row>
    <row r="3050" spans="1:7">
      <c r="A3050" s="903" t="s">
        <v>2479</v>
      </c>
      <c r="B3050" s="903" t="s">
        <v>729</v>
      </c>
      <c r="C3050" s="903" t="s">
        <v>170</v>
      </c>
      <c r="D3050" s="903" t="s">
        <v>1453</v>
      </c>
      <c r="E3050" s="1419" t="s">
        <v>87</v>
      </c>
      <c r="F3050" s="1420"/>
      <c r="G3050" s="902">
        <v>978885300</v>
      </c>
    </row>
    <row r="3051" spans="1:7">
      <c r="A3051" s="903" t="s">
        <v>2479</v>
      </c>
      <c r="B3051" s="903" t="s">
        <v>729</v>
      </c>
      <c r="C3051" s="903" t="s">
        <v>170</v>
      </c>
      <c r="D3051" s="903" t="s">
        <v>1453</v>
      </c>
      <c r="E3051" s="903" t="s">
        <v>87</v>
      </c>
      <c r="F3051" s="903" t="s">
        <v>88</v>
      </c>
      <c r="G3051" s="902">
        <v>978885300</v>
      </c>
    </row>
    <row r="3052" spans="1:7">
      <c r="A3052" s="903" t="s">
        <v>2479</v>
      </c>
      <c r="B3052" s="903" t="s">
        <v>729</v>
      </c>
      <c r="C3052" s="903" t="s">
        <v>170</v>
      </c>
      <c r="D3052" s="903" t="s">
        <v>1453</v>
      </c>
      <c r="E3052" s="1419" t="s">
        <v>128</v>
      </c>
      <c r="F3052" s="1420"/>
      <c r="G3052" s="902">
        <v>52800000</v>
      </c>
    </row>
    <row r="3053" spans="1:7">
      <c r="A3053" s="903" t="s">
        <v>2479</v>
      </c>
      <c r="B3053" s="903" t="s">
        <v>729</v>
      </c>
      <c r="C3053" s="903" t="s">
        <v>170</v>
      </c>
      <c r="D3053" s="903" t="s">
        <v>1453</v>
      </c>
      <c r="E3053" s="903" t="s">
        <v>128</v>
      </c>
      <c r="F3053" s="903" t="s">
        <v>519</v>
      </c>
      <c r="G3053" s="902">
        <v>52800000</v>
      </c>
    </row>
    <row r="3054" spans="1:7">
      <c r="A3054" s="903" t="s">
        <v>2479</v>
      </c>
      <c r="B3054" s="903" t="s">
        <v>729</v>
      </c>
      <c r="C3054" s="903" t="s">
        <v>170</v>
      </c>
      <c r="D3054" s="903" t="s">
        <v>1453</v>
      </c>
      <c r="E3054" s="1419" t="s">
        <v>90</v>
      </c>
      <c r="F3054" s="1420"/>
      <c r="G3054" s="902">
        <v>301260844</v>
      </c>
    </row>
    <row r="3055" spans="1:7">
      <c r="A3055" s="903" t="s">
        <v>2479</v>
      </c>
      <c r="B3055" s="903" t="s">
        <v>729</v>
      </c>
      <c r="C3055" s="903" t="s">
        <v>170</v>
      </c>
      <c r="D3055" s="903" t="s">
        <v>1453</v>
      </c>
      <c r="E3055" s="903" t="s">
        <v>90</v>
      </c>
      <c r="F3055" s="903" t="s">
        <v>135</v>
      </c>
      <c r="G3055" s="902">
        <v>71520000</v>
      </c>
    </row>
    <row r="3056" spans="1:7">
      <c r="A3056" s="903" t="s">
        <v>2479</v>
      </c>
      <c r="B3056" s="903" t="s">
        <v>729</v>
      </c>
      <c r="C3056" s="903" t="s">
        <v>170</v>
      </c>
      <c r="D3056" s="903" t="s">
        <v>1453</v>
      </c>
      <c r="E3056" s="903" t="s">
        <v>90</v>
      </c>
      <c r="F3056" s="903" t="s">
        <v>763</v>
      </c>
      <c r="G3056" s="902">
        <v>221247844</v>
      </c>
    </row>
    <row r="3057" spans="1:7">
      <c r="A3057" s="903" t="s">
        <v>2479</v>
      </c>
      <c r="B3057" s="903" t="s">
        <v>729</v>
      </c>
      <c r="C3057" s="903" t="s">
        <v>170</v>
      </c>
      <c r="D3057" s="903" t="s">
        <v>1453</v>
      </c>
      <c r="E3057" s="903" t="s">
        <v>90</v>
      </c>
      <c r="F3057" s="903" t="s">
        <v>92</v>
      </c>
      <c r="G3057" s="902">
        <v>8493000</v>
      </c>
    </row>
    <row r="3058" spans="1:7">
      <c r="A3058" s="903" t="s">
        <v>2479</v>
      </c>
      <c r="B3058" s="903" t="s">
        <v>729</v>
      </c>
      <c r="C3058" s="903" t="s">
        <v>170</v>
      </c>
      <c r="D3058" s="903" t="s">
        <v>1453</v>
      </c>
      <c r="E3058" s="1419" t="s">
        <v>377</v>
      </c>
      <c r="F3058" s="1420"/>
      <c r="G3058" s="902">
        <v>9685000</v>
      </c>
    </row>
    <row r="3059" spans="1:7">
      <c r="A3059" s="903" t="s">
        <v>2479</v>
      </c>
      <c r="B3059" s="903" t="s">
        <v>729</v>
      </c>
      <c r="C3059" s="903" t="s">
        <v>170</v>
      </c>
      <c r="D3059" s="903" t="s">
        <v>1453</v>
      </c>
      <c r="E3059" s="903" t="s">
        <v>377</v>
      </c>
      <c r="F3059" s="903" t="s">
        <v>379</v>
      </c>
      <c r="G3059" s="902">
        <v>9685000</v>
      </c>
    </row>
    <row r="3060" spans="1:7">
      <c r="A3060" s="903" t="s">
        <v>2479</v>
      </c>
      <c r="B3060" s="903" t="s">
        <v>729</v>
      </c>
      <c r="C3060" s="903" t="s">
        <v>170</v>
      </c>
      <c r="D3060" s="903" t="s">
        <v>1453</v>
      </c>
      <c r="E3060" s="1419" t="s">
        <v>93</v>
      </c>
      <c r="F3060" s="1420"/>
      <c r="G3060" s="902">
        <v>72072154</v>
      </c>
    </row>
    <row r="3061" spans="1:7">
      <c r="A3061" s="903" t="s">
        <v>2479</v>
      </c>
      <c r="B3061" s="903" t="s">
        <v>729</v>
      </c>
      <c r="C3061" s="903" t="s">
        <v>170</v>
      </c>
      <c r="D3061" s="903" t="s">
        <v>1453</v>
      </c>
      <c r="E3061" s="903" t="s">
        <v>93</v>
      </c>
      <c r="F3061" s="903" t="s">
        <v>391</v>
      </c>
      <c r="G3061" s="902">
        <v>72072154</v>
      </c>
    </row>
    <row r="3062" spans="1:7">
      <c r="A3062" s="903" t="s">
        <v>2479</v>
      </c>
      <c r="B3062" s="903" t="s">
        <v>729</v>
      </c>
      <c r="C3062" s="903" t="s">
        <v>170</v>
      </c>
      <c r="D3062" s="903" t="s">
        <v>1453</v>
      </c>
      <c r="E3062" s="1419" t="s">
        <v>94</v>
      </c>
      <c r="F3062" s="1420"/>
      <c r="G3062" s="902">
        <v>257984284</v>
      </c>
    </row>
    <row r="3063" spans="1:7">
      <c r="A3063" s="903" t="s">
        <v>2479</v>
      </c>
      <c r="B3063" s="903" t="s">
        <v>729</v>
      </c>
      <c r="C3063" s="903" t="s">
        <v>170</v>
      </c>
      <c r="D3063" s="903" t="s">
        <v>1453</v>
      </c>
      <c r="E3063" s="903" t="s">
        <v>94</v>
      </c>
      <c r="F3063" s="903" t="s">
        <v>95</v>
      </c>
      <c r="G3063" s="902">
        <v>192744717</v>
      </c>
    </row>
    <row r="3064" spans="1:7">
      <c r="A3064" s="903" t="s">
        <v>2479</v>
      </c>
      <c r="B3064" s="903" t="s">
        <v>729</v>
      </c>
      <c r="C3064" s="903" t="s">
        <v>170</v>
      </c>
      <c r="D3064" s="903" t="s">
        <v>1453</v>
      </c>
      <c r="E3064" s="903" t="s">
        <v>94</v>
      </c>
      <c r="F3064" s="903" t="s">
        <v>96</v>
      </c>
      <c r="G3064" s="902">
        <v>33096159</v>
      </c>
    </row>
    <row r="3065" spans="1:7">
      <c r="A3065" s="903" t="s">
        <v>2479</v>
      </c>
      <c r="B3065" s="903" t="s">
        <v>729</v>
      </c>
      <c r="C3065" s="903" t="s">
        <v>170</v>
      </c>
      <c r="D3065" s="903" t="s">
        <v>1453</v>
      </c>
      <c r="E3065" s="903" t="s">
        <v>94</v>
      </c>
      <c r="F3065" s="903" t="s">
        <v>97</v>
      </c>
      <c r="G3065" s="902">
        <v>22064106</v>
      </c>
    </row>
    <row r="3066" spans="1:7">
      <c r="A3066" s="903" t="s">
        <v>2479</v>
      </c>
      <c r="B3066" s="903" t="s">
        <v>729</v>
      </c>
      <c r="C3066" s="903" t="s">
        <v>170</v>
      </c>
      <c r="D3066" s="903" t="s">
        <v>1453</v>
      </c>
      <c r="E3066" s="903" t="s">
        <v>94</v>
      </c>
      <c r="F3066" s="903" t="s">
        <v>0</v>
      </c>
      <c r="G3066" s="902">
        <v>10079302</v>
      </c>
    </row>
    <row r="3067" spans="1:7">
      <c r="A3067" s="903" t="s">
        <v>2479</v>
      </c>
      <c r="B3067" s="903" t="s">
        <v>729</v>
      </c>
      <c r="C3067" s="903" t="s">
        <v>170</v>
      </c>
      <c r="D3067" s="903" t="s">
        <v>1453</v>
      </c>
      <c r="E3067" s="1419" t="s">
        <v>100</v>
      </c>
      <c r="F3067" s="1420"/>
      <c r="G3067" s="902">
        <v>67887032</v>
      </c>
    </row>
    <row r="3068" spans="1:7">
      <c r="A3068" s="903" t="s">
        <v>2479</v>
      </c>
      <c r="B3068" s="903" t="s">
        <v>729</v>
      </c>
      <c r="C3068" s="903" t="s">
        <v>170</v>
      </c>
      <c r="D3068" s="903" t="s">
        <v>1453</v>
      </c>
      <c r="E3068" s="903" t="s">
        <v>100</v>
      </c>
      <c r="F3068" s="903" t="s">
        <v>138</v>
      </c>
      <c r="G3068" s="902">
        <v>31940953</v>
      </c>
    </row>
    <row r="3069" spans="1:7">
      <c r="A3069" s="903" t="s">
        <v>2479</v>
      </c>
      <c r="B3069" s="903" t="s">
        <v>729</v>
      </c>
      <c r="C3069" s="903" t="s">
        <v>170</v>
      </c>
      <c r="D3069" s="903" t="s">
        <v>1453</v>
      </c>
      <c r="E3069" s="903" t="s">
        <v>100</v>
      </c>
      <c r="F3069" s="903" t="s">
        <v>102</v>
      </c>
      <c r="G3069" s="902">
        <v>9154379</v>
      </c>
    </row>
    <row r="3070" spans="1:7">
      <c r="A3070" s="903" t="s">
        <v>2479</v>
      </c>
      <c r="B3070" s="903" t="s">
        <v>729</v>
      </c>
      <c r="C3070" s="903" t="s">
        <v>170</v>
      </c>
      <c r="D3070" s="903" t="s">
        <v>1453</v>
      </c>
      <c r="E3070" s="903" t="s">
        <v>100</v>
      </c>
      <c r="F3070" s="903" t="s">
        <v>139</v>
      </c>
      <c r="G3070" s="902">
        <v>8801700</v>
      </c>
    </row>
    <row r="3071" spans="1:7">
      <c r="A3071" s="903" t="s">
        <v>2479</v>
      </c>
      <c r="B3071" s="903" t="s">
        <v>729</v>
      </c>
      <c r="C3071" s="903" t="s">
        <v>170</v>
      </c>
      <c r="D3071" s="903" t="s">
        <v>1453</v>
      </c>
      <c r="E3071" s="903" t="s">
        <v>100</v>
      </c>
      <c r="F3071" s="903" t="s">
        <v>131</v>
      </c>
      <c r="G3071" s="902">
        <v>3465000</v>
      </c>
    </row>
    <row r="3072" spans="1:7">
      <c r="A3072" s="903" t="s">
        <v>2479</v>
      </c>
      <c r="B3072" s="903" t="s">
        <v>729</v>
      </c>
      <c r="C3072" s="903" t="s">
        <v>170</v>
      </c>
      <c r="D3072" s="903" t="s">
        <v>1453</v>
      </c>
      <c r="E3072" s="903" t="s">
        <v>100</v>
      </c>
      <c r="F3072" s="903" t="s">
        <v>218</v>
      </c>
      <c r="G3072" s="902">
        <v>13875000</v>
      </c>
    </row>
    <row r="3073" spans="1:7">
      <c r="A3073" s="903" t="s">
        <v>2479</v>
      </c>
      <c r="B3073" s="903" t="s">
        <v>729</v>
      </c>
      <c r="C3073" s="903" t="s">
        <v>170</v>
      </c>
      <c r="D3073" s="903" t="s">
        <v>1453</v>
      </c>
      <c r="E3073" s="903" t="s">
        <v>100</v>
      </c>
      <c r="F3073" s="903" t="s">
        <v>140</v>
      </c>
      <c r="G3073" s="902">
        <v>650000</v>
      </c>
    </row>
    <row r="3074" spans="1:7">
      <c r="A3074" s="903" t="s">
        <v>2479</v>
      </c>
      <c r="B3074" s="903" t="s">
        <v>729</v>
      </c>
      <c r="C3074" s="903" t="s">
        <v>170</v>
      </c>
      <c r="D3074" s="903" t="s">
        <v>1453</v>
      </c>
      <c r="E3074" s="1419" t="s">
        <v>103</v>
      </c>
      <c r="F3074" s="1420"/>
      <c r="G3074" s="902">
        <v>218812000</v>
      </c>
    </row>
    <row r="3075" spans="1:7">
      <c r="A3075" s="903" t="s">
        <v>2479</v>
      </c>
      <c r="B3075" s="903" t="s">
        <v>729</v>
      </c>
      <c r="C3075" s="903" t="s">
        <v>170</v>
      </c>
      <c r="D3075" s="903" t="s">
        <v>1453</v>
      </c>
      <c r="E3075" s="903" t="s">
        <v>103</v>
      </c>
      <c r="F3075" s="903" t="s">
        <v>104</v>
      </c>
      <c r="G3075" s="902">
        <v>39956000</v>
      </c>
    </row>
    <row r="3076" spans="1:7">
      <c r="A3076" s="903" t="s">
        <v>2479</v>
      </c>
      <c r="B3076" s="903" t="s">
        <v>729</v>
      </c>
      <c r="C3076" s="903" t="s">
        <v>170</v>
      </c>
      <c r="D3076" s="903" t="s">
        <v>1453</v>
      </c>
      <c r="E3076" s="903" t="s">
        <v>103</v>
      </c>
      <c r="F3076" s="903" t="s">
        <v>132</v>
      </c>
      <c r="G3076" s="902">
        <v>158100000</v>
      </c>
    </row>
    <row r="3077" spans="1:7">
      <c r="A3077" s="903" t="s">
        <v>2479</v>
      </c>
      <c r="B3077" s="903" t="s">
        <v>729</v>
      </c>
      <c r="C3077" s="903" t="s">
        <v>170</v>
      </c>
      <c r="D3077" s="903" t="s">
        <v>1453</v>
      </c>
      <c r="E3077" s="903" t="s">
        <v>103</v>
      </c>
      <c r="F3077" s="903" t="s">
        <v>106</v>
      </c>
      <c r="G3077" s="902">
        <v>20756000</v>
      </c>
    </row>
    <row r="3078" spans="1:7">
      <c r="A3078" s="903" t="s">
        <v>2479</v>
      </c>
      <c r="B3078" s="903" t="s">
        <v>729</v>
      </c>
      <c r="C3078" s="903" t="s">
        <v>170</v>
      </c>
      <c r="D3078" s="903" t="s">
        <v>1453</v>
      </c>
      <c r="E3078" s="1419" t="s">
        <v>108</v>
      </c>
      <c r="F3078" s="1420"/>
      <c r="G3078" s="902">
        <v>24172858</v>
      </c>
    </row>
    <row r="3079" spans="1:7">
      <c r="A3079" s="903" t="s">
        <v>2479</v>
      </c>
      <c r="B3079" s="903" t="s">
        <v>729</v>
      </c>
      <c r="C3079" s="903" t="s">
        <v>170</v>
      </c>
      <c r="D3079" s="903" t="s">
        <v>1453</v>
      </c>
      <c r="E3079" s="903" t="s">
        <v>108</v>
      </c>
      <c r="F3079" s="903" t="s">
        <v>110</v>
      </c>
      <c r="G3079" s="902">
        <v>15064941</v>
      </c>
    </row>
    <row r="3080" spans="1:7">
      <c r="A3080" s="903" t="s">
        <v>2479</v>
      </c>
      <c r="B3080" s="903" t="s">
        <v>729</v>
      </c>
      <c r="C3080" s="903" t="s">
        <v>170</v>
      </c>
      <c r="D3080" s="903" t="s">
        <v>1453</v>
      </c>
      <c r="E3080" s="903" t="s">
        <v>108</v>
      </c>
      <c r="F3080" s="903" t="s">
        <v>111</v>
      </c>
      <c r="G3080" s="902">
        <v>6247117</v>
      </c>
    </row>
    <row r="3081" spans="1:7">
      <c r="A3081" s="903" t="s">
        <v>2479</v>
      </c>
      <c r="B3081" s="903" t="s">
        <v>729</v>
      </c>
      <c r="C3081" s="903" t="s">
        <v>170</v>
      </c>
      <c r="D3081" s="903" t="s">
        <v>1453</v>
      </c>
      <c r="E3081" s="903" t="s">
        <v>108</v>
      </c>
      <c r="F3081" s="903" t="s">
        <v>862</v>
      </c>
      <c r="G3081" s="902">
        <v>2860800</v>
      </c>
    </row>
    <row r="3082" spans="1:7">
      <c r="A3082" s="903" t="s">
        <v>2479</v>
      </c>
      <c r="B3082" s="903" t="s">
        <v>729</v>
      </c>
      <c r="C3082" s="903" t="s">
        <v>170</v>
      </c>
      <c r="D3082" s="903" t="s">
        <v>1453</v>
      </c>
      <c r="E3082" s="1419" t="s">
        <v>143</v>
      </c>
      <c r="F3082" s="1420"/>
      <c r="G3082" s="902">
        <v>112789600</v>
      </c>
    </row>
    <row r="3083" spans="1:7">
      <c r="A3083" s="903" t="s">
        <v>2479</v>
      </c>
      <c r="B3083" s="903" t="s">
        <v>729</v>
      </c>
      <c r="C3083" s="903" t="s">
        <v>170</v>
      </c>
      <c r="D3083" s="903" t="s">
        <v>1453</v>
      </c>
      <c r="E3083" s="903" t="s">
        <v>143</v>
      </c>
      <c r="F3083" s="903" t="s">
        <v>145</v>
      </c>
      <c r="G3083" s="902">
        <v>5600000</v>
      </c>
    </row>
    <row r="3084" spans="1:7">
      <c r="A3084" s="903" t="s">
        <v>2479</v>
      </c>
      <c r="B3084" s="903" t="s">
        <v>729</v>
      </c>
      <c r="C3084" s="903" t="s">
        <v>170</v>
      </c>
      <c r="D3084" s="903" t="s">
        <v>1453</v>
      </c>
      <c r="E3084" s="903" t="s">
        <v>143</v>
      </c>
      <c r="F3084" s="903" t="s">
        <v>482</v>
      </c>
      <c r="G3084" s="902">
        <v>29800000</v>
      </c>
    </row>
    <row r="3085" spans="1:7">
      <c r="A3085" s="903" t="s">
        <v>2479</v>
      </c>
      <c r="B3085" s="903" t="s">
        <v>729</v>
      </c>
      <c r="C3085" s="903" t="s">
        <v>170</v>
      </c>
      <c r="D3085" s="903" t="s">
        <v>1453</v>
      </c>
      <c r="E3085" s="903" t="s">
        <v>143</v>
      </c>
      <c r="F3085" s="903" t="s">
        <v>387</v>
      </c>
      <c r="G3085" s="902">
        <v>40000000</v>
      </c>
    </row>
    <row r="3086" spans="1:7">
      <c r="A3086" s="903" t="s">
        <v>2479</v>
      </c>
      <c r="B3086" s="903" t="s">
        <v>729</v>
      </c>
      <c r="C3086" s="903" t="s">
        <v>170</v>
      </c>
      <c r="D3086" s="903" t="s">
        <v>1453</v>
      </c>
      <c r="E3086" s="903" t="s">
        <v>143</v>
      </c>
      <c r="F3086" s="903" t="s">
        <v>489</v>
      </c>
      <c r="G3086" s="902">
        <v>37389600</v>
      </c>
    </row>
    <row r="3087" spans="1:7">
      <c r="A3087" s="903" t="s">
        <v>2479</v>
      </c>
      <c r="B3087" s="903" t="s">
        <v>729</v>
      </c>
      <c r="C3087" s="903" t="s">
        <v>170</v>
      </c>
      <c r="D3087" s="903" t="s">
        <v>1453</v>
      </c>
      <c r="E3087" s="1419" t="s">
        <v>113</v>
      </c>
      <c r="F3087" s="1420"/>
      <c r="G3087" s="902">
        <v>47000000</v>
      </c>
    </row>
    <row r="3088" spans="1:7">
      <c r="A3088" s="903" t="s">
        <v>2479</v>
      </c>
      <c r="B3088" s="903" t="s">
        <v>729</v>
      </c>
      <c r="C3088" s="903" t="s">
        <v>170</v>
      </c>
      <c r="D3088" s="903" t="s">
        <v>1453</v>
      </c>
      <c r="E3088" s="903" t="s">
        <v>113</v>
      </c>
      <c r="F3088" s="903" t="s">
        <v>490</v>
      </c>
      <c r="G3088" s="902">
        <v>24400000</v>
      </c>
    </row>
    <row r="3089" spans="1:7">
      <c r="A3089" s="903" t="s">
        <v>2479</v>
      </c>
      <c r="B3089" s="903" t="s">
        <v>729</v>
      </c>
      <c r="C3089" s="903" t="s">
        <v>170</v>
      </c>
      <c r="D3089" s="903" t="s">
        <v>1453</v>
      </c>
      <c r="E3089" s="903" t="s">
        <v>113</v>
      </c>
      <c r="F3089" s="903" t="s">
        <v>115</v>
      </c>
      <c r="G3089" s="902">
        <v>200000</v>
      </c>
    </row>
    <row r="3090" spans="1:7">
      <c r="A3090" s="903" t="s">
        <v>2479</v>
      </c>
      <c r="B3090" s="903" t="s">
        <v>729</v>
      </c>
      <c r="C3090" s="903" t="s">
        <v>170</v>
      </c>
      <c r="D3090" s="903" t="s">
        <v>1453</v>
      </c>
      <c r="E3090" s="903" t="s">
        <v>113</v>
      </c>
      <c r="F3090" s="903" t="s">
        <v>117</v>
      </c>
      <c r="G3090" s="902">
        <v>22400000</v>
      </c>
    </row>
    <row r="3091" spans="1:7">
      <c r="A3091" s="903" t="s">
        <v>2479</v>
      </c>
      <c r="B3091" s="903" t="s">
        <v>729</v>
      </c>
      <c r="C3091" s="903" t="s">
        <v>170</v>
      </c>
      <c r="D3091" s="903" t="s">
        <v>1453</v>
      </c>
      <c r="E3091" s="1419" t="s">
        <v>492</v>
      </c>
      <c r="F3091" s="1420"/>
      <c r="G3091" s="902">
        <v>39100000</v>
      </c>
    </row>
    <row r="3092" spans="1:7">
      <c r="A3092" s="903" t="s">
        <v>2479</v>
      </c>
      <c r="B3092" s="903" t="s">
        <v>729</v>
      </c>
      <c r="C3092" s="903" t="s">
        <v>170</v>
      </c>
      <c r="D3092" s="903" t="s">
        <v>1453</v>
      </c>
      <c r="E3092" s="903" t="s">
        <v>492</v>
      </c>
      <c r="F3092" s="903" t="s">
        <v>494</v>
      </c>
      <c r="G3092" s="902">
        <v>16800000</v>
      </c>
    </row>
    <row r="3093" spans="1:7">
      <c r="A3093" s="903" t="s">
        <v>2479</v>
      </c>
      <c r="B3093" s="903" t="s">
        <v>729</v>
      </c>
      <c r="C3093" s="903" t="s">
        <v>170</v>
      </c>
      <c r="D3093" s="903" t="s">
        <v>1453</v>
      </c>
      <c r="E3093" s="903" t="s">
        <v>492</v>
      </c>
      <c r="F3093" s="903" t="s">
        <v>496</v>
      </c>
      <c r="G3093" s="902">
        <v>22300000</v>
      </c>
    </row>
    <row r="3094" spans="1:7">
      <c r="A3094" s="903" t="s">
        <v>2479</v>
      </c>
      <c r="B3094" s="903" t="s">
        <v>729</v>
      </c>
      <c r="C3094" s="903" t="s">
        <v>170</v>
      </c>
      <c r="D3094" s="903" t="s">
        <v>1453</v>
      </c>
      <c r="E3094" s="1419" t="s">
        <v>498</v>
      </c>
      <c r="F3094" s="1420"/>
      <c r="G3094" s="902">
        <v>1588258000</v>
      </c>
    </row>
    <row r="3095" spans="1:7">
      <c r="A3095" s="903" t="s">
        <v>2479</v>
      </c>
      <c r="B3095" s="903" t="s">
        <v>729</v>
      </c>
      <c r="C3095" s="903" t="s">
        <v>170</v>
      </c>
      <c r="D3095" s="903" t="s">
        <v>1453</v>
      </c>
      <c r="E3095" s="903" t="s">
        <v>498</v>
      </c>
      <c r="F3095" s="903" t="s">
        <v>178</v>
      </c>
      <c r="G3095" s="902">
        <v>22330000</v>
      </c>
    </row>
    <row r="3096" spans="1:7">
      <c r="A3096" s="903" t="s">
        <v>2479</v>
      </c>
      <c r="B3096" s="903" t="s">
        <v>729</v>
      </c>
      <c r="C3096" s="903" t="s">
        <v>170</v>
      </c>
      <c r="D3096" s="903" t="s">
        <v>1453</v>
      </c>
      <c r="E3096" s="903" t="s">
        <v>498</v>
      </c>
      <c r="F3096" s="903" t="s">
        <v>3</v>
      </c>
      <c r="G3096" s="902">
        <v>999810000</v>
      </c>
    </row>
    <row r="3097" spans="1:7">
      <c r="A3097" s="903" t="s">
        <v>2479</v>
      </c>
      <c r="B3097" s="903" t="s">
        <v>729</v>
      </c>
      <c r="C3097" s="903" t="s">
        <v>170</v>
      </c>
      <c r="D3097" s="903" t="s">
        <v>1453</v>
      </c>
      <c r="E3097" s="903" t="s">
        <v>498</v>
      </c>
      <c r="F3097" s="903" t="s">
        <v>370</v>
      </c>
      <c r="G3097" s="902">
        <v>9740000</v>
      </c>
    </row>
    <row r="3098" spans="1:7">
      <c r="A3098" s="903" t="s">
        <v>2479</v>
      </c>
      <c r="B3098" s="903" t="s">
        <v>729</v>
      </c>
      <c r="C3098" s="903" t="s">
        <v>170</v>
      </c>
      <c r="D3098" s="903" t="s">
        <v>1453</v>
      </c>
      <c r="E3098" s="903" t="s">
        <v>498</v>
      </c>
      <c r="F3098" s="903" t="s">
        <v>500</v>
      </c>
      <c r="G3098" s="902">
        <v>5900000</v>
      </c>
    </row>
    <row r="3099" spans="1:7">
      <c r="A3099" s="903" t="s">
        <v>2479</v>
      </c>
      <c r="B3099" s="903" t="s">
        <v>729</v>
      </c>
      <c r="C3099" s="903" t="s">
        <v>170</v>
      </c>
      <c r="D3099" s="903" t="s">
        <v>1453</v>
      </c>
      <c r="E3099" s="903" t="s">
        <v>498</v>
      </c>
      <c r="F3099" s="903" t="s">
        <v>4</v>
      </c>
      <c r="G3099" s="902">
        <v>9270000</v>
      </c>
    </row>
    <row r="3100" spans="1:7">
      <c r="A3100" s="903" t="s">
        <v>2479</v>
      </c>
      <c r="B3100" s="903" t="s">
        <v>729</v>
      </c>
      <c r="C3100" s="903" t="s">
        <v>170</v>
      </c>
      <c r="D3100" s="903" t="s">
        <v>1453</v>
      </c>
      <c r="E3100" s="903" t="s">
        <v>498</v>
      </c>
      <c r="F3100" s="903" t="s">
        <v>501</v>
      </c>
      <c r="G3100" s="902">
        <v>541208000</v>
      </c>
    </row>
    <row r="3101" spans="1:7">
      <c r="A3101" s="903" t="s">
        <v>2479</v>
      </c>
      <c r="B3101" s="903" t="s">
        <v>729</v>
      </c>
      <c r="C3101" s="903" t="s">
        <v>170</v>
      </c>
      <c r="D3101" s="903" t="s">
        <v>1453</v>
      </c>
      <c r="E3101" s="1419" t="s">
        <v>1429</v>
      </c>
      <c r="F3101" s="1420"/>
      <c r="G3101" s="902">
        <v>139200000</v>
      </c>
    </row>
    <row r="3102" spans="1:7">
      <c r="A3102" s="903" t="s">
        <v>2479</v>
      </c>
      <c r="B3102" s="903" t="s">
        <v>729</v>
      </c>
      <c r="C3102" s="903" t="s">
        <v>170</v>
      </c>
      <c r="D3102" s="903" t="s">
        <v>1453</v>
      </c>
      <c r="E3102" s="903" t="s">
        <v>1429</v>
      </c>
      <c r="F3102" s="903" t="s">
        <v>1451</v>
      </c>
      <c r="G3102" s="902">
        <v>107000000</v>
      </c>
    </row>
    <row r="3103" spans="1:7">
      <c r="A3103" s="903" t="s">
        <v>2479</v>
      </c>
      <c r="B3103" s="903" t="s">
        <v>729</v>
      </c>
      <c r="C3103" s="903" t="s">
        <v>170</v>
      </c>
      <c r="D3103" s="903" t="s">
        <v>1453</v>
      </c>
      <c r="E3103" s="903" t="s">
        <v>1429</v>
      </c>
      <c r="F3103" s="903" t="s">
        <v>1431</v>
      </c>
      <c r="G3103" s="902">
        <v>32200000</v>
      </c>
    </row>
    <row r="3104" spans="1:7">
      <c r="A3104" s="903" t="s">
        <v>2479</v>
      </c>
      <c r="B3104" s="903" t="s">
        <v>729</v>
      </c>
      <c r="C3104" s="903" t="s">
        <v>170</v>
      </c>
      <c r="D3104" s="903" t="s">
        <v>1453</v>
      </c>
      <c r="E3104" s="1419" t="s">
        <v>118</v>
      </c>
      <c r="F3104" s="1420"/>
      <c r="G3104" s="902">
        <v>972192772</v>
      </c>
    </row>
    <row r="3105" spans="1:7">
      <c r="A3105" s="903" t="s">
        <v>2479</v>
      </c>
      <c r="B3105" s="903" t="s">
        <v>729</v>
      </c>
      <c r="C3105" s="903" t="s">
        <v>170</v>
      </c>
      <c r="D3105" s="903" t="s">
        <v>1453</v>
      </c>
      <c r="E3105" s="903" t="s">
        <v>118</v>
      </c>
      <c r="F3105" s="903" t="s">
        <v>5</v>
      </c>
      <c r="G3105" s="902">
        <v>53300000</v>
      </c>
    </row>
    <row r="3106" spans="1:7">
      <c r="A3106" s="903" t="s">
        <v>2479</v>
      </c>
      <c r="B3106" s="903" t="s">
        <v>729</v>
      </c>
      <c r="C3106" s="903" t="s">
        <v>170</v>
      </c>
      <c r="D3106" s="903" t="s">
        <v>1453</v>
      </c>
      <c r="E3106" s="903" t="s">
        <v>118</v>
      </c>
      <c r="F3106" s="903" t="s">
        <v>120</v>
      </c>
      <c r="G3106" s="902">
        <v>918892772</v>
      </c>
    </row>
    <row r="3107" spans="1:7">
      <c r="A3107" s="903" t="s">
        <v>2479</v>
      </c>
      <c r="B3107" s="903" t="s">
        <v>729</v>
      </c>
      <c r="C3107" s="903" t="s">
        <v>170</v>
      </c>
      <c r="D3107" s="903" t="s">
        <v>1453</v>
      </c>
      <c r="E3107" s="1419" t="s">
        <v>1434</v>
      </c>
      <c r="F3107" s="1420"/>
      <c r="G3107" s="902">
        <v>4232000</v>
      </c>
    </row>
    <row r="3108" spans="1:7">
      <c r="A3108" s="903" t="s">
        <v>2479</v>
      </c>
      <c r="B3108" s="903" t="s">
        <v>729</v>
      </c>
      <c r="C3108" s="903" t="s">
        <v>170</v>
      </c>
      <c r="D3108" s="903" t="s">
        <v>1453</v>
      </c>
      <c r="E3108" s="903" t="s">
        <v>1434</v>
      </c>
      <c r="F3108" s="903" t="s">
        <v>1436</v>
      </c>
      <c r="G3108" s="902">
        <v>4232000</v>
      </c>
    </row>
    <row r="3109" spans="1:7">
      <c r="A3109" s="903" t="s">
        <v>2479</v>
      </c>
      <c r="B3109" s="903" t="s">
        <v>729</v>
      </c>
      <c r="C3109" s="903" t="s">
        <v>170</v>
      </c>
      <c r="D3109" s="903" t="s">
        <v>1453</v>
      </c>
      <c r="E3109" s="1419" t="s">
        <v>122</v>
      </c>
      <c r="F3109" s="1420"/>
      <c r="G3109" s="902">
        <v>113129000</v>
      </c>
    </row>
    <row r="3110" spans="1:7">
      <c r="A3110" s="903" t="s">
        <v>2479</v>
      </c>
      <c r="B3110" s="903" t="s">
        <v>729</v>
      </c>
      <c r="C3110" s="903" t="s">
        <v>170</v>
      </c>
      <c r="D3110" s="903" t="s">
        <v>1453</v>
      </c>
      <c r="E3110" s="903" t="s">
        <v>122</v>
      </c>
      <c r="F3110" s="903" t="s">
        <v>765</v>
      </c>
      <c r="G3110" s="902">
        <v>62131000</v>
      </c>
    </row>
    <row r="3111" spans="1:7">
      <c r="A3111" s="903" t="s">
        <v>2479</v>
      </c>
      <c r="B3111" s="903" t="s">
        <v>729</v>
      </c>
      <c r="C3111" s="903" t="s">
        <v>170</v>
      </c>
      <c r="D3111" s="903" t="s">
        <v>1453</v>
      </c>
      <c r="E3111" s="903" t="s">
        <v>122</v>
      </c>
      <c r="F3111" s="903" t="s">
        <v>124</v>
      </c>
      <c r="G3111" s="902">
        <v>47143000</v>
      </c>
    </row>
    <row r="3112" spans="1:7">
      <c r="A3112" s="903" t="s">
        <v>2479</v>
      </c>
      <c r="B3112" s="903" t="s">
        <v>729</v>
      </c>
      <c r="C3112" s="903" t="s">
        <v>170</v>
      </c>
      <c r="D3112" s="903" t="s">
        <v>1453</v>
      </c>
      <c r="E3112" s="903" t="s">
        <v>122</v>
      </c>
      <c r="F3112" s="903" t="s">
        <v>126</v>
      </c>
      <c r="G3112" s="902">
        <v>3855000</v>
      </c>
    </row>
    <row r="3113" spans="1:7">
      <c r="A3113" s="903" t="s">
        <v>2479</v>
      </c>
      <c r="B3113" s="903" t="s">
        <v>729</v>
      </c>
      <c r="C3113" s="1419" t="s">
        <v>200</v>
      </c>
      <c r="D3113" s="1420"/>
      <c r="E3113" s="1420"/>
      <c r="F3113" s="1420"/>
      <c r="G3113" s="902">
        <v>8249254734</v>
      </c>
    </row>
    <row r="3114" spans="1:7">
      <c r="A3114" s="903" t="s">
        <v>2479</v>
      </c>
      <c r="B3114" s="903" t="s">
        <v>729</v>
      </c>
      <c r="C3114" s="903" t="s">
        <v>200</v>
      </c>
      <c r="D3114" s="1419" t="s">
        <v>1413</v>
      </c>
      <c r="E3114" s="1420"/>
      <c r="F3114" s="1420"/>
      <c r="G3114" s="902">
        <v>8249254734</v>
      </c>
    </row>
    <row r="3115" spans="1:7">
      <c r="A3115" s="903" t="s">
        <v>2479</v>
      </c>
      <c r="B3115" s="903" t="s">
        <v>729</v>
      </c>
      <c r="C3115" s="903" t="s">
        <v>200</v>
      </c>
      <c r="D3115" s="903" t="s">
        <v>1413</v>
      </c>
      <c r="E3115" s="1419" t="s">
        <v>87</v>
      </c>
      <c r="F3115" s="1420"/>
      <c r="G3115" s="902">
        <v>2696591100</v>
      </c>
    </row>
    <row r="3116" spans="1:7">
      <c r="A3116" s="903" t="s">
        <v>2479</v>
      </c>
      <c r="B3116" s="903" t="s">
        <v>729</v>
      </c>
      <c r="C3116" s="903" t="s">
        <v>200</v>
      </c>
      <c r="D3116" s="903" t="s">
        <v>1413</v>
      </c>
      <c r="E3116" s="903" t="s">
        <v>87</v>
      </c>
      <c r="F3116" s="903" t="s">
        <v>88</v>
      </c>
      <c r="G3116" s="902">
        <v>2696591100</v>
      </c>
    </row>
    <row r="3117" spans="1:7">
      <c r="A3117" s="903" t="s">
        <v>2479</v>
      </c>
      <c r="B3117" s="903" t="s">
        <v>729</v>
      </c>
      <c r="C3117" s="903" t="s">
        <v>200</v>
      </c>
      <c r="D3117" s="903" t="s">
        <v>1413</v>
      </c>
      <c r="E3117" s="1419" t="s">
        <v>128</v>
      </c>
      <c r="F3117" s="1420"/>
      <c r="G3117" s="902">
        <v>283293600</v>
      </c>
    </row>
    <row r="3118" spans="1:7">
      <c r="A3118" s="903" t="s">
        <v>2479</v>
      </c>
      <c r="B3118" s="903" t="s">
        <v>729</v>
      </c>
      <c r="C3118" s="903" t="s">
        <v>200</v>
      </c>
      <c r="D3118" s="903" t="s">
        <v>1413</v>
      </c>
      <c r="E3118" s="903" t="s">
        <v>128</v>
      </c>
      <c r="F3118" s="903" t="s">
        <v>519</v>
      </c>
      <c r="G3118" s="902">
        <v>283293600</v>
      </c>
    </row>
    <row r="3119" spans="1:7">
      <c r="A3119" s="903" t="s">
        <v>2479</v>
      </c>
      <c r="B3119" s="903" t="s">
        <v>729</v>
      </c>
      <c r="C3119" s="903" t="s">
        <v>200</v>
      </c>
      <c r="D3119" s="903" t="s">
        <v>1413</v>
      </c>
      <c r="E3119" s="1419" t="s">
        <v>90</v>
      </c>
      <c r="F3119" s="1420"/>
      <c r="G3119" s="902">
        <v>1159470000</v>
      </c>
    </row>
    <row r="3120" spans="1:7">
      <c r="A3120" s="903" t="s">
        <v>2479</v>
      </c>
      <c r="B3120" s="903" t="s">
        <v>729</v>
      </c>
      <c r="C3120" s="903" t="s">
        <v>200</v>
      </c>
      <c r="D3120" s="903" t="s">
        <v>1413</v>
      </c>
      <c r="E3120" s="903" t="s">
        <v>90</v>
      </c>
      <c r="F3120" s="903" t="s">
        <v>135</v>
      </c>
      <c r="G3120" s="902">
        <v>170605000</v>
      </c>
    </row>
    <row r="3121" spans="1:7">
      <c r="A3121" s="903" t="s">
        <v>2479</v>
      </c>
      <c r="B3121" s="903" t="s">
        <v>729</v>
      </c>
      <c r="C3121" s="903" t="s">
        <v>200</v>
      </c>
      <c r="D3121" s="903" t="s">
        <v>1413</v>
      </c>
      <c r="E3121" s="903" t="s">
        <v>90</v>
      </c>
      <c r="F3121" s="903" t="s">
        <v>763</v>
      </c>
      <c r="G3121" s="902">
        <v>155451500</v>
      </c>
    </row>
    <row r="3122" spans="1:7">
      <c r="A3122" s="903" t="s">
        <v>2479</v>
      </c>
      <c r="B3122" s="903" t="s">
        <v>729</v>
      </c>
      <c r="C3122" s="903" t="s">
        <v>200</v>
      </c>
      <c r="D3122" s="903" t="s">
        <v>1413</v>
      </c>
      <c r="E3122" s="903" t="s">
        <v>90</v>
      </c>
      <c r="F3122" s="903" t="s">
        <v>8</v>
      </c>
      <c r="G3122" s="902">
        <v>6407000</v>
      </c>
    </row>
    <row r="3123" spans="1:7">
      <c r="A3123" s="903" t="s">
        <v>2479</v>
      </c>
      <c r="B3123" s="903" t="s">
        <v>729</v>
      </c>
      <c r="C3123" s="903" t="s">
        <v>200</v>
      </c>
      <c r="D3123" s="903" t="s">
        <v>1413</v>
      </c>
      <c r="E3123" s="903" t="s">
        <v>90</v>
      </c>
      <c r="F3123" s="903" t="s">
        <v>92</v>
      </c>
      <c r="G3123" s="902">
        <v>76403700</v>
      </c>
    </row>
    <row r="3124" spans="1:7">
      <c r="A3124" s="903" t="s">
        <v>2479</v>
      </c>
      <c r="B3124" s="903" t="s">
        <v>729</v>
      </c>
      <c r="C3124" s="903" t="s">
        <v>200</v>
      </c>
      <c r="D3124" s="903" t="s">
        <v>1413</v>
      </c>
      <c r="E3124" s="903" t="s">
        <v>90</v>
      </c>
      <c r="F3124" s="903" t="s">
        <v>390</v>
      </c>
      <c r="G3124" s="902">
        <v>46658800</v>
      </c>
    </row>
    <row r="3125" spans="1:7">
      <c r="A3125" s="903" t="s">
        <v>2479</v>
      </c>
      <c r="B3125" s="903" t="s">
        <v>729</v>
      </c>
      <c r="C3125" s="903" t="s">
        <v>200</v>
      </c>
      <c r="D3125" s="903" t="s">
        <v>1413</v>
      </c>
      <c r="E3125" s="903" t="s">
        <v>90</v>
      </c>
      <c r="F3125" s="903" t="s">
        <v>403</v>
      </c>
      <c r="G3125" s="902">
        <v>10728000</v>
      </c>
    </row>
    <row r="3126" spans="1:7">
      <c r="A3126" s="903" t="s">
        <v>2479</v>
      </c>
      <c r="B3126" s="903" t="s">
        <v>729</v>
      </c>
      <c r="C3126" s="903" t="s">
        <v>200</v>
      </c>
      <c r="D3126" s="903" t="s">
        <v>1413</v>
      </c>
      <c r="E3126" s="903" t="s">
        <v>90</v>
      </c>
      <c r="F3126" s="903" t="s">
        <v>130</v>
      </c>
      <c r="G3126" s="902">
        <v>663689000</v>
      </c>
    </row>
    <row r="3127" spans="1:7">
      <c r="A3127" s="903" t="s">
        <v>2479</v>
      </c>
      <c r="B3127" s="903" t="s">
        <v>729</v>
      </c>
      <c r="C3127" s="903" t="s">
        <v>200</v>
      </c>
      <c r="D3127" s="903" t="s">
        <v>1413</v>
      </c>
      <c r="E3127" s="903" t="s">
        <v>90</v>
      </c>
      <c r="F3127" s="903" t="s">
        <v>137</v>
      </c>
      <c r="G3127" s="902">
        <v>29527000</v>
      </c>
    </row>
    <row r="3128" spans="1:7">
      <c r="A3128" s="903" t="s">
        <v>2479</v>
      </c>
      <c r="B3128" s="903" t="s">
        <v>729</v>
      </c>
      <c r="C3128" s="903" t="s">
        <v>200</v>
      </c>
      <c r="D3128" s="903" t="s">
        <v>1413</v>
      </c>
      <c r="E3128" s="1419" t="s">
        <v>377</v>
      </c>
      <c r="F3128" s="1420"/>
      <c r="G3128" s="902">
        <v>58890000</v>
      </c>
    </row>
    <row r="3129" spans="1:7">
      <c r="A3129" s="903" t="s">
        <v>2479</v>
      </c>
      <c r="B3129" s="903" t="s">
        <v>729</v>
      </c>
      <c r="C3129" s="903" t="s">
        <v>200</v>
      </c>
      <c r="D3129" s="903" t="s">
        <v>1413</v>
      </c>
      <c r="E3129" s="903" t="s">
        <v>377</v>
      </c>
      <c r="F3129" s="903" t="s">
        <v>379</v>
      </c>
      <c r="G3129" s="902">
        <v>58890000</v>
      </c>
    </row>
    <row r="3130" spans="1:7">
      <c r="A3130" s="903" t="s">
        <v>2479</v>
      </c>
      <c r="B3130" s="903" t="s">
        <v>729</v>
      </c>
      <c r="C3130" s="903" t="s">
        <v>200</v>
      </c>
      <c r="D3130" s="903" t="s">
        <v>1413</v>
      </c>
      <c r="E3130" s="1419" t="s">
        <v>93</v>
      </c>
      <c r="F3130" s="1420"/>
      <c r="G3130" s="902">
        <v>385149000</v>
      </c>
    </row>
    <row r="3131" spans="1:7">
      <c r="A3131" s="903" t="s">
        <v>2479</v>
      </c>
      <c r="B3131" s="903" t="s">
        <v>729</v>
      </c>
      <c r="C3131" s="903" t="s">
        <v>200</v>
      </c>
      <c r="D3131" s="903" t="s">
        <v>1413</v>
      </c>
      <c r="E3131" s="903" t="s">
        <v>93</v>
      </c>
      <c r="F3131" s="903" t="s">
        <v>391</v>
      </c>
      <c r="G3131" s="902">
        <v>385149000</v>
      </c>
    </row>
    <row r="3132" spans="1:7">
      <c r="A3132" s="903" t="s">
        <v>2479</v>
      </c>
      <c r="B3132" s="903" t="s">
        <v>729</v>
      </c>
      <c r="C3132" s="903" t="s">
        <v>200</v>
      </c>
      <c r="D3132" s="903" t="s">
        <v>1413</v>
      </c>
      <c r="E3132" s="1419" t="s">
        <v>94</v>
      </c>
      <c r="F3132" s="1420"/>
      <c r="G3132" s="902">
        <v>725885426</v>
      </c>
    </row>
    <row r="3133" spans="1:7">
      <c r="A3133" s="903" t="s">
        <v>2479</v>
      </c>
      <c r="B3133" s="903" t="s">
        <v>729</v>
      </c>
      <c r="C3133" s="903" t="s">
        <v>200</v>
      </c>
      <c r="D3133" s="903" t="s">
        <v>1413</v>
      </c>
      <c r="E3133" s="903" t="s">
        <v>94</v>
      </c>
      <c r="F3133" s="903" t="s">
        <v>95</v>
      </c>
      <c r="G3133" s="902">
        <v>561087026</v>
      </c>
    </row>
    <row r="3134" spans="1:7">
      <c r="A3134" s="903" t="s">
        <v>2479</v>
      </c>
      <c r="B3134" s="903" t="s">
        <v>729</v>
      </c>
      <c r="C3134" s="903" t="s">
        <v>200</v>
      </c>
      <c r="D3134" s="903" t="s">
        <v>1413</v>
      </c>
      <c r="E3134" s="903" t="s">
        <v>94</v>
      </c>
      <c r="F3134" s="903" t="s">
        <v>96</v>
      </c>
      <c r="G3134" s="902">
        <v>95950800</v>
      </c>
    </row>
    <row r="3135" spans="1:7">
      <c r="A3135" s="903" t="s">
        <v>2479</v>
      </c>
      <c r="B3135" s="903" t="s">
        <v>729</v>
      </c>
      <c r="C3135" s="903" t="s">
        <v>200</v>
      </c>
      <c r="D3135" s="903" t="s">
        <v>1413</v>
      </c>
      <c r="E3135" s="903" t="s">
        <v>94</v>
      </c>
      <c r="F3135" s="903" t="s">
        <v>97</v>
      </c>
      <c r="G3135" s="902">
        <v>63719500</v>
      </c>
    </row>
    <row r="3136" spans="1:7">
      <c r="A3136" s="903" t="s">
        <v>2479</v>
      </c>
      <c r="B3136" s="903" t="s">
        <v>729</v>
      </c>
      <c r="C3136" s="903" t="s">
        <v>200</v>
      </c>
      <c r="D3136" s="903" t="s">
        <v>1413</v>
      </c>
      <c r="E3136" s="903" t="s">
        <v>94</v>
      </c>
      <c r="F3136" s="903" t="s">
        <v>0</v>
      </c>
      <c r="G3136" s="902">
        <v>5128100</v>
      </c>
    </row>
    <row r="3137" spans="1:7">
      <c r="A3137" s="903" t="s">
        <v>2479</v>
      </c>
      <c r="B3137" s="903" t="s">
        <v>729</v>
      </c>
      <c r="C3137" s="903" t="s">
        <v>200</v>
      </c>
      <c r="D3137" s="903" t="s">
        <v>1413</v>
      </c>
      <c r="E3137" s="1419" t="s">
        <v>98</v>
      </c>
      <c r="F3137" s="1420"/>
      <c r="G3137" s="902">
        <v>157300000</v>
      </c>
    </row>
    <row r="3138" spans="1:7">
      <c r="A3138" s="903" t="s">
        <v>2479</v>
      </c>
      <c r="B3138" s="903" t="s">
        <v>729</v>
      </c>
      <c r="C3138" s="903" t="s">
        <v>200</v>
      </c>
      <c r="D3138" s="903" t="s">
        <v>1413</v>
      </c>
      <c r="E3138" s="903" t="s">
        <v>98</v>
      </c>
      <c r="F3138" s="903" t="s">
        <v>757</v>
      </c>
      <c r="G3138" s="902">
        <v>157300000</v>
      </c>
    </row>
    <row r="3139" spans="1:7">
      <c r="A3139" s="903" t="s">
        <v>2479</v>
      </c>
      <c r="B3139" s="903" t="s">
        <v>729</v>
      </c>
      <c r="C3139" s="903" t="s">
        <v>200</v>
      </c>
      <c r="D3139" s="903" t="s">
        <v>1413</v>
      </c>
      <c r="E3139" s="1419" t="s">
        <v>100</v>
      </c>
      <c r="F3139" s="1420"/>
      <c r="G3139" s="902">
        <v>148501188</v>
      </c>
    </row>
    <row r="3140" spans="1:7">
      <c r="A3140" s="903" t="s">
        <v>2479</v>
      </c>
      <c r="B3140" s="903" t="s">
        <v>729</v>
      </c>
      <c r="C3140" s="903" t="s">
        <v>200</v>
      </c>
      <c r="D3140" s="903" t="s">
        <v>1413</v>
      </c>
      <c r="E3140" s="903" t="s">
        <v>100</v>
      </c>
      <c r="F3140" s="903" t="s">
        <v>138</v>
      </c>
      <c r="G3140" s="902">
        <v>84554172</v>
      </c>
    </row>
    <row r="3141" spans="1:7">
      <c r="A3141" s="903" t="s">
        <v>2479</v>
      </c>
      <c r="B3141" s="903" t="s">
        <v>729</v>
      </c>
      <c r="C3141" s="903" t="s">
        <v>200</v>
      </c>
      <c r="D3141" s="903" t="s">
        <v>1413</v>
      </c>
      <c r="E3141" s="903" t="s">
        <v>100</v>
      </c>
      <c r="F3141" s="903" t="s">
        <v>102</v>
      </c>
      <c r="G3141" s="902">
        <v>10442516</v>
      </c>
    </row>
    <row r="3142" spans="1:7">
      <c r="A3142" s="903" t="s">
        <v>2479</v>
      </c>
      <c r="B3142" s="903" t="s">
        <v>729</v>
      </c>
      <c r="C3142" s="903" t="s">
        <v>200</v>
      </c>
      <c r="D3142" s="903" t="s">
        <v>1413</v>
      </c>
      <c r="E3142" s="903" t="s">
        <v>100</v>
      </c>
      <c r="F3142" s="903" t="s">
        <v>139</v>
      </c>
      <c r="G3142" s="902">
        <v>8151000</v>
      </c>
    </row>
    <row r="3143" spans="1:7">
      <c r="A3143" s="903" t="s">
        <v>2479</v>
      </c>
      <c r="B3143" s="903" t="s">
        <v>729</v>
      </c>
      <c r="C3143" s="903" t="s">
        <v>200</v>
      </c>
      <c r="D3143" s="903" t="s">
        <v>1413</v>
      </c>
      <c r="E3143" s="903" t="s">
        <v>100</v>
      </c>
      <c r="F3143" s="903" t="s">
        <v>131</v>
      </c>
      <c r="G3143" s="902">
        <v>3168500</v>
      </c>
    </row>
    <row r="3144" spans="1:7">
      <c r="A3144" s="903" t="s">
        <v>2479</v>
      </c>
      <c r="B3144" s="903" t="s">
        <v>729</v>
      </c>
      <c r="C3144" s="903" t="s">
        <v>200</v>
      </c>
      <c r="D3144" s="903" t="s">
        <v>1413</v>
      </c>
      <c r="E3144" s="903" t="s">
        <v>100</v>
      </c>
      <c r="F3144" s="903" t="s">
        <v>218</v>
      </c>
      <c r="G3144" s="902">
        <v>37205000</v>
      </c>
    </row>
    <row r="3145" spans="1:7">
      <c r="A3145" s="903" t="s">
        <v>2479</v>
      </c>
      <c r="B3145" s="903" t="s">
        <v>729</v>
      </c>
      <c r="C3145" s="903" t="s">
        <v>200</v>
      </c>
      <c r="D3145" s="903" t="s">
        <v>1413</v>
      </c>
      <c r="E3145" s="903" t="s">
        <v>100</v>
      </c>
      <c r="F3145" s="903" t="s">
        <v>140</v>
      </c>
      <c r="G3145" s="902">
        <v>4980000</v>
      </c>
    </row>
    <row r="3146" spans="1:7">
      <c r="A3146" s="903" t="s">
        <v>2479</v>
      </c>
      <c r="B3146" s="903" t="s">
        <v>729</v>
      </c>
      <c r="C3146" s="903" t="s">
        <v>200</v>
      </c>
      <c r="D3146" s="903" t="s">
        <v>1413</v>
      </c>
      <c r="E3146" s="1419" t="s">
        <v>103</v>
      </c>
      <c r="F3146" s="1420"/>
      <c r="G3146" s="902">
        <v>78511672</v>
      </c>
    </row>
    <row r="3147" spans="1:7">
      <c r="A3147" s="903" t="s">
        <v>2479</v>
      </c>
      <c r="B3147" s="903" t="s">
        <v>729</v>
      </c>
      <c r="C3147" s="903" t="s">
        <v>200</v>
      </c>
      <c r="D3147" s="903" t="s">
        <v>1413</v>
      </c>
      <c r="E3147" s="903" t="s">
        <v>103</v>
      </c>
      <c r="F3147" s="903" t="s">
        <v>104</v>
      </c>
      <c r="G3147" s="902">
        <v>44629672</v>
      </c>
    </row>
    <row r="3148" spans="1:7">
      <c r="A3148" s="903" t="s">
        <v>2479</v>
      </c>
      <c r="B3148" s="903" t="s">
        <v>729</v>
      </c>
      <c r="C3148" s="903" t="s">
        <v>200</v>
      </c>
      <c r="D3148" s="903" t="s">
        <v>1413</v>
      </c>
      <c r="E3148" s="903" t="s">
        <v>103</v>
      </c>
      <c r="F3148" s="903" t="s">
        <v>132</v>
      </c>
      <c r="G3148" s="902">
        <v>3100000</v>
      </c>
    </row>
    <row r="3149" spans="1:7">
      <c r="A3149" s="903" t="s">
        <v>2479</v>
      </c>
      <c r="B3149" s="903" t="s">
        <v>729</v>
      </c>
      <c r="C3149" s="903" t="s">
        <v>200</v>
      </c>
      <c r="D3149" s="903" t="s">
        <v>1413</v>
      </c>
      <c r="E3149" s="903" t="s">
        <v>103</v>
      </c>
      <c r="F3149" s="903" t="s">
        <v>2</v>
      </c>
      <c r="G3149" s="902">
        <v>7466000</v>
      </c>
    </row>
    <row r="3150" spans="1:7">
      <c r="A3150" s="903" t="s">
        <v>2479</v>
      </c>
      <c r="B3150" s="903" t="s">
        <v>729</v>
      </c>
      <c r="C3150" s="903" t="s">
        <v>200</v>
      </c>
      <c r="D3150" s="903" t="s">
        <v>1413</v>
      </c>
      <c r="E3150" s="903" t="s">
        <v>103</v>
      </c>
      <c r="F3150" s="903" t="s">
        <v>106</v>
      </c>
      <c r="G3150" s="902">
        <v>23316000</v>
      </c>
    </row>
    <row r="3151" spans="1:7">
      <c r="A3151" s="903" t="s">
        <v>2479</v>
      </c>
      <c r="B3151" s="903" t="s">
        <v>729</v>
      </c>
      <c r="C3151" s="903" t="s">
        <v>200</v>
      </c>
      <c r="D3151" s="903" t="s">
        <v>1413</v>
      </c>
      <c r="E3151" s="1419" t="s">
        <v>108</v>
      </c>
      <c r="F3151" s="1420"/>
      <c r="G3151" s="902">
        <v>582209192</v>
      </c>
    </row>
    <row r="3152" spans="1:7">
      <c r="A3152" s="903" t="s">
        <v>2479</v>
      </c>
      <c r="B3152" s="903" t="s">
        <v>729</v>
      </c>
      <c r="C3152" s="903" t="s">
        <v>200</v>
      </c>
      <c r="D3152" s="903" t="s">
        <v>1413</v>
      </c>
      <c r="E3152" s="903" t="s">
        <v>108</v>
      </c>
      <c r="F3152" s="903" t="s">
        <v>110</v>
      </c>
      <c r="G3152" s="902">
        <v>16013340</v>
      </c>
    </row>
    <row r="3153" spans="1:7">
      <c r="A3153" s="903" t="s">
        <v>2479</v>
      </c>
      <c r="B3153" s="903" t="s">
        <v>729</v>
      </c>
      <c r="C3153" s="903" t="s">
        <v>200</v>
      </c>
      <c r="D3153" s="903" t="s">
        <v>1413</v>
      </c>
      <c r="E3153" s="903" t="s">
        <v>108</v>
      </c>
      <c r="F3153" s="903" t="s">
        <v>111</v>
      </c>
      <c r="G3153" s="902">
        <v>2276324</v>
      </c>
    </row>
    <row r="3154" spans="1:7">
      <c r="A3154" s="903" t="s">
        <v>2479</v>
      </c>
      <c r="B3154" s="903" t="s">
        <v>729</v>
      </c>
      <c r="C3154" s="903" t="s">
        <v>200</v>
      </c>
      <c r="D3154" s="903" t="s">
        <v>1413</v>
      </c>
      <c r="E3154" s="903" t="s">
        <v>108</v>
      </c>
      <c r="F3154" s="903" t="s">
        <v>862</v>
      </c>
      <c r="G3154" s="902">
        <v>13176000</v>
      </c>
    </row>
    <row r="3155" spans="1:7">
      <c r="A3155" s="903" t="s">
        <v>2479</v>
      </c>
      <c r="B3155" s="903" t="s">
        <v>729</v>
      </c>
      <c r="C3155" s="903" t="s">
        <v>200</v>
      </c>
      <c r="D3155" s="903" t="s">
        <v>1413</v>
      </c>
      <c r="E3155" s="903" t="s">
        <v>108</v>
      </c>
      <c r="F3155" s="903" t="s">
        <v>283</v>
      </c>
      <c r="G3155" s="902">
        <v>527923778</v>
      </c>
    </row>
    <row r="3156" spans="1:7">
      <c r="A3156" s="903" t="s">
        <v>2479</v>
      </c>
      <c r="B3156" s="903" t="s">
        <v>729</v>
      </c>
      <c r="C3156" s="903" t="s">
        <v>200</v>
      </c>
      <c r="D3156" s="903" t="s">
        <v>1413</v>
      </c>
      <c r="E3156" s="903" t="s">
        <v>108</v>
      </c>
      <c r="F3156" s="903" t="s">
        <v>868</v>
      </c>
      <c r="G3156" s="902">
        <v>15519750</v>
      </c>
    </row>
    <row r="3157" spans="1:7">
      <c r="A3157" s="903" t="s">
        <v>2479</v>
      </c>
      <c r="B3157" s="903" t="s">
        <v>729</v>
      </c>
      <c r="C3157" s="903" t="s">
        <v>200</v>
      </c>
      <c r="D3157" s="903" t="s">
        <v>1413</v>
      </c>
      <c r="E3157" s="903" t="s">
        <v>108</v>
      </c>
      <c r="F3157" s="903" t="s">
        <v>141</v>
      </c>
      <c r="G3157" s="902">
        <v>5400000</v>
      </c>
    </row>
    <row r="3158" spans="1:7">
      <c r="A3158" s="903" t="s">
        <v>2479</v>
      </c>
      <c r="B3158" s="903" t="s">
        <v>729</v>
      </c>
      <c r="C3158" s="903" t="s">
        <v>200</v>
      </c>
      <c r="D3158" s="903" t="s">
        <v>1413</v>
      </c>
      <c r="E3158" s="903" t="s">
        <v>108</v>
      </c>
      <c r="F3158" s="903" t="s">
        <v>142</v>
      </c>
      <c r="G3158" s="902">
        <v>1900000</v>
      </c>
    </row>
    <row r="3159" spans="1:7">
      <c r="A3159" s="903" t="s">
        <v>2479</v>
      </c>
      <c r="B3159" s="903" t="s">
        <v>729</v>
      </c>
      <c r="C3159" s="903" t="s">
        <v>200</v>
      </c>
      <c r="D3159" s="903" t="s">
        <v>1413</v>
      </c>
      <c r="E3159" s="1419" t="s">
        <v>143</v>
      </c>
      <c r="F3159" s="1420"/>
      <c r="G3159" s="902">
        <v>29070000</v>
      </c>
    </row>
    <row r="3160" spans="1:7">
      <c r="A3160" s="903" t="s">
        <v>2479</v>
      </c>
      <c r="B3160" s="903" t="s">
        <v>729</v>
      </c>
      <c r="C3160" s="903" t="s">
        <v>200</v>
      </c>
      <c r="D3160" s="903" t="s">
        <v>1413</v>
      </c>
      <c r="E3160" s="903" t="s">
        <v>143</v>
      </c>
      <c r="F3160" s="903" t="s">
        <v>145</v>
      </c>
      <c r="G3160" s="902">
        <v>4440000</v>
      </c>
    </row>
    <row r="3161" spans="1:7">
      <c r="A3161" s="903" t="s">
        <v>2479</v>
      </c>
      <c r="B3161" s="903" t="s">
        <v>729</v>
      </c>
      <c r="C3161" s="903" t="s">
        <v>200</v>
      </c>
      <c r="D3161" s="903" t="s">
        <v>1413</v>
      </c>
      <c r="E3161" s="903" t="s">
        <v>143</v>
      </c>
      <c r="F3161" s="903" t="s">
        <v>485</v>
      </c>
      <c r="G3161" s="902">
        <v>4000000</v>
      </c>
    </row>
    <row r="3162" spans="1:7">
      <c r="A3162" s="903" t="s">
        <v>2479</v>
      </c>
      <c r="B3162" s="903" t="s">
        <v>729</v>
      </c>
      <c r="C3162" s="903" t="s">
        <v>200</v>
      </c>
      <c r="D3162" s="903" t="s">
        <v>1413</v>
      </c>
      <c r="E3162" s="903" t="s">
        <v>143</v>
      </c>
      <c r="F3162" s="903" t="s">
        <v>387</v>
      </c>
      <c r="G3162" s="902">
        <v>300000</v>
      </c>
    </row>
    <row r="3163" spans="1:7">
      <c r="A3163" s="903" t="s">
        <v>2479</v>
      </c>
      <c r="B3163" s="903" t="s">
        <v>729</v>
      </c>
      <c r="C3163" s="903" t="s">
        <v>200</v>
      </c>
      <c r="D3163" s="903" t="s">
        <v>1413</v>
      </c>
      <c r="E3163" s="903" t="s">
        <v>143</v>
      </c>
      <c r="F3163" s="903" t="s">
        <v>489</v>
      </c>
      <c r="G3163" s="902">
        <v>20330000</v>
      </c>
    </row>
    <row r="3164" spans="1:7">
      <c r="A3164" s="903" t="s">
        <v>2479</v>
      </c>
      <c r="B3164" s="903" t="s">
        <v>729</v>
      </c>
      <c r="C3164" s="903" t="s">
        <v>200</v>
      </c>
      <c r="D3164" s="903" t="s">
        <v>1413</v>
      </c>
      <c r="E3164" s="1419" t="s">
        <v>113</v>
      </c>
      <c r="F3164" s="1420"/>
      <c r="G3164" s="902">
        <v>91950000</v>
      </c>
    </row>
    <row r="3165" spans="1:7">
      <c r="A3165" s="903" t="s">
        <v>2479</v>
      </c>
      <c r="B3165" s="903" t="s">
        <v>729</v>
      </c>
      <c r="C3165" s="903" t="s">
        <v>200</v>
      </c>
      <c r="D3165" s="903" t="s">
        <v>1413</v>
      </c>
      <c r="E3165" s="903" t="s">
        <v>113</v>
      </c>
      <c r="F3165" s="903" t="s">
        <v>490</v>
      </c>
      <c r="G3165" s="902">
        <v>38720000</v>
      </c>
    </row>
    <row r="3166" spans="1:7">
      <c r="A3166" s="903" t="s">
        <v>2479</v>
      </c>
      <c r="B3166" s="903" t="s">
        <v>729</v>
      </c>
      <c r="C3166" s="903" t="s">
        <v>200</v>
      </c>
      <c r="D3166" s="903" t="s">
        <v>1413</v>
      </c>
      <c r="E3166" s="903" t="s">
        <v>113</v>
      </c>
      <c r="F3166" s="903" t="s">
        <v>115</v>
      </c>
      <c r="G3166" s="902">
        <v>36580000</v>
      </c>
    </row>
    <row r="3167" spans="1:7">
      <c r="A3167" s="903" t="s">
        <v>2479</v>
      </c>
      <c r="B3167" s="903" t="s">
        <v>729</v>
      </c>
      <c r="C3167" s="903" t="s">
        <v>200</v>
      </c>
      <c r="D3167" s="903" t="s">
        <v>1413</v>
      </c>
      <c r="E3167" s="903" t="s">
        <v>113</v>
      </c>
      <c r="F3167" s="903" t="s">
        <v>117</v>
      </c>
      <c r="G3167" s="902">
        <v>16650000</v>
      </c>
    </row>
    <row r="3168" spans="1:7">
      <c r="A3168" s="903" t="s">
        <v>2479</v>
      </c>
      <c r="B3168" s="903" t="s">
        <v>729</v>
      </c>
      <c r="C3168" s="903" t="s">
        <v>200</v>
      </c>
      <c r="D3168" s="903" t="s">
        <v>1413</v>
      </c>
      <c r="E3168" s="1419" t="s">
        <v>492</v>
      </c>
      <c r="F3168" s="1420"/>
      <c r="G3168" s="902">
        <v>82800000</v>
      </c>
    </row>
    <row r="3169" spans="1:7">
      <c r="A3169" s="903" t="s">
        <v>2479</v>
      </c>
      <c r="B3169" s="903" t="s">
        <v>729</v>
      </c>
      <c r="C3169" s="903" t="s">
        <v>200</v>
      </c>
      <c r="D3169" s="903" t="s">
        <v>1413</v>
      </c>
      <c r="E3169" s="903" t="s">
        <v>492</v>
      </c>
      <c r="F3169" s="903" t="s">
        <v>494</v>
      </c>
      <c r="G3169" s="902">
        <v>40700000</v>
      </c>
    </row>
    <row r="3170" spans="1:7">
      <c r="A3170" s="903" t="s">
        <v>2479</v>
      </c>
      <c r="B3170" s="903" t="s">
        <v>729</v>
      </c>
      <c r="C3170" s="903" t="s">
        <v>200</v>
      </c>
      <c r="D3170" s="903" t="s">
        <v>1413</v>
      </c>
      <c r="E3170" s="903" t="s">
        <v>492</v>
      </c>
      <c r="F3170" s="903" t="s">
        <v>186</v>
      </c>
      <c r="G3170" s="902">
        <v>6500000</v>
      </c>
    </row>
    <row r="3171" spans="1:7">
      <c r="A3171" s="903" t="s">
        <v>2479</v>
      </c>
      <c r="B3171" s="903" t="s">
        <v>729</v>
      </c>
      <c r="C3171" s="903" t="s">
        <v>200</v>
      </c>
      <c r="D3171" s="903" t="s">
        <v>1413</v>
      </c>
      <c r="E3171" s="903" t="s">
        <v>492</v>
      </c>
      <c r="F3171" s="903" t="s">
        <v>496</v>
      </c>
      <c r="G3171" s="902">
        <v>35600000</v>
      </c>
    </row>
    <row r="3172" spans="1:7">
      <c r="A3172" s="903" t="s">
        <v>2479</v>
      </c>
      <c r="B3172" s="903" t="s">
        <v>729</v>
      </c>
      <c r="C3172" s="903" t="s">
        <v>200</v>
      </c>
      <c r="D3172" s="903" t="s">
        <v>1413</v>
      </c>
      <c r="E3172" s="1419" t="s">
        <v>498</v>
      </c>
      <c r="F3172" s="1420"/>
      <c r="G3172" s="902">
        <v>601546000</v>
      </c>
    </row>
    <row r="3173" spans="1:7">
      <c r="A3173" s="903" t="s">
        <v>2479</v>
      </c>
      <c r="B3173" s="903" t="s">
        <v>729</v>
      </c>
      <c r="C3173" s="903" t="s">
        <v>200</v>
      </c>
      <c r="D3173" s="903" t="s">
        <v>1413</v>
      </c>
      <c r="E3173" s="903" t="s">
        <v>498</v>
      </c>
      <c r="F3173" s="903" t="s">
        <v>758</v>
      </c>
      <c r="G3173" s="902">
        <v>64981000</v>
      </c>
    </row>
    <row r="3174" spans="1:7">
      <c r="A3174" s="903" t="s">
        <v>2479</v>
      </c>
      <c r="B3174" s="903" t="s">
        <v>729</v>
      </c>
      <c r="C3174" s="903" t="s">
        <v>200</v>
      </c>
      <c r="D3174" s="903" t="s">
        <v>1413</v>
      </c>
      <c r="E3174" s="903" t="s">
        <v>498</v>
      </c>
      <c r="F3174" s="903" t="s">
        <v>3</v>
      </c>
      <c r="G3174" s="902">
        <v>457785000</v>
      </c>
    </row>
    <row r="3175" spans="1:7">
      <c r="A3175" s="903" t="s">
        <v>2479</v>
      </c>
      <c r="B3175" s="903" t="s">
        <v>729</v>
      </c>
      <c r="C3175" s="903" t="s">
        <v>200</v>
      </c>
      <c r="D3175" s="903" t="s">
        <v>1413</v>
      </c>
      <c r="E3175" s="903" t="s">
        <v>498</v>
      </c>
      <c r="F3175" s="903" t="s">
        <v>370</v>
      </c>
      <c r="G3175" s="902">
        <v>27750000</v>
      </c>
    </row>
    <row r="3176" spans="1:7">
      <c r="A3176" s="903" t="s">
        <v>2479</v>
      </c>
      <c r="B3176" s="903" t="s">
        <v>729</v>
      </c>
      <c r="C3176" s="903" t="s">
        <v>200</v>
      </c>
      <c r="D3176" s="903" t="s">
        <v>1413</v>
      </c>
      <c r="E3176" s="903" t="s">
        <v>498</v>
      </c>
      <c r="F3176" s="903" t="s">
        <v>500</v>
      </c>
      <c r="G3176" s="902">
        <v>22830000</v>
      </c>
    </row>
    <row r="3177" spans="1:7">
      <c r="A3177" s="903" t="s">
        <v>2479</v>
      </c>
      <c r="B3177" s="903" t="s">
        <v>729</v>
      </c>
      <c r="C3177" s="903" t="s">
        <v>200</v>
      </c>
      <c r="D3177" s="903" t="s">
        <v>1413</v>
      </c>
      <c r="E3177" s="903" t="s">
        <v>498</v>
      </c>
      <c r="F3177" s="903" t="s">
        <v>4</v>
      </c>
      <c r="G3177" s="902">
        <v>22200000</v>
      </c>
    </row>
    <row r="3178" spans="1:7">
      <c r="A3178" s="903" t="s">
        <v>2479</v>
      </c>
      <c r="B3178" s="903" t="s">
        <v>729</v>
      </c>
      <c r="C3178" s="903" t="s">
        <v>200</v>
      </c>
      <c r="D3178" s="903" t="s">
        <v>1413</v>
      </c>
      <c r="E3178" s="903" t="s">
        <v>498</v>
      </c>
      <c r="F3178" s="903" t="s">
        <v>501</v>
      </c>
      <c r="G3178" s="902">
        <v>6000000</v>
      </c>
    </row>
    <row r="3179" spans="1:7">
      <c r="A3179" s="903" t="s">
        <v>2479</v>
      </c>
      <c r="B3179" s="903" t="s">
        <v>729</v>
      </c>
      <c r="C3179" s="903" t="s">
        <v>200</v>
      </c>
      <c r="D3179" s="903" t="s">
        <v>1413</v>
      </c>
      <c r="E3179" s="1419" t="s">
        <v>1429</v>
      </c>
      <c r="F3179" s="1420"/>
      <c r="G3179" s="902">
        <v>72950000</v>
      </c>
    </row>
    <row r="3180" spans="1:7">
      <c r="A3180" s="903" t="s">
        <v>2479</v>
      </c>
      <c r="B3180" s="903" t="s">
        <v>729</v>
      </c>
      <c r="C3180" s="903" t="s">
        <v>200</v>
      </c>
      <c r="D3180" s="903" t="s">
        <v>1413</v>
      </c>
      <c r="E3180" s="903" t="s">
        <v>1429</v>
      </c>
      <c r="F3180" s="903" t="s">
        <v>1431</v>
      </c>
      <c r="G3180" s="902">
        <v>14900000</v>
      </c>
    </row>
    <row r="3181" spans="1:7">
      <c r="A3181" s="903" t="s">
        <v>2479</v>
      </c>
      <c r="B3181" s="903" t="s">
        <v>729</v>
      </c>
      <c r="C3181" s="903" t="s">
        <v>200</v>
      </c>
      <c r="D3181" s="903" t="s">
        <v>1413</v>
      </c>
      <c r="E3181" s="903" t="s">
        <v>1429</v>
      </c>
      <c r="F3181" s="903" t="s">
        <v>1457</v>
      </c>
      <c r="G3181" s="902">
        <v>58050000</v>
      </c>
    </row>
    <row r="3182" spans="1:7">
      <c r="A3182" s="903" t="s">
        <v>2479</v>
      </c>
      <c r="B3182" s="903" t="s">
        <v>729</v>
      </c>
      <c r="C3182" s="903" t="s">
        <v>200</v>
      </c>
      <c r="D3182" s="903" t="s">
        <v>1413</v>
      </c>
      <c r="E3182" s="1419" t="s">
        <v>118</v>
      </c>
      <c r="F3182" s="1420"/>
      <c r="G3182" s="902">
        <v>629747500</v>
      </c>
    </row>
    <row r="3183" spans="1:7">
      <c r="A3183" s="903" t="s">
        <v>2479</v>
      </c>
      <c r="B3183" s="903" t="s">
        <v>729</v>
      </c>
      <c r="C3183" s="903" t="s">
        <v>200</v>
      </c>
      <c r="D3183" s="903" t="s">
        <v>1413</v>
      </c>
      <c r="E3183" s="903" t="s">
        <v>118</v>
      </c>
      <c r="F3183" s="903" t="s">
        <v>523</v>
      </c>
      <c r="G3183" s="902">
        <v>7360500</v>
      </c>
    </row>
    <row r="3184" spans="1:7">
      <c r="A3184" s="903" t="s">
        <v>2479</v>
      </c>
      <c r="B3184" s="903" t="s">
        <v>729</v>
      </c>
      <c r="C3184" s="903" t="s">
        <v>200</v>
      </c>
      <c r="D3184" s="903" t="s">
        <v>1413</v>
      </c>
      <c r="E3184" s="903" t="s">
        <v>118</v>
      </c>
      <c r="F3184" s="903" t="s">
        <v>5</v>
      </c>
      <c r="G3184" s="902">
        <v>7978000</v>
      </c>
    </row>
    <row r="3185" spans="1:7">
      <c r="A3185" s="903" t="s">
        <v>2479</v>
      </c>
      <c r="B3185" s="903" t="s">
        <v>729</v>
      </c>
      <c r="C3185" s="903" t="s">
        <v>200</v>
      </c>
      <c r="D3185" s="903" t="s">
        <v>1413</v>
      </c>
      <c r="E3185" s="903" t="s">
        <v>118</v>
      </c>
      <c r="F3185" s="903" t="s">
        <v>120</v>
      </c>
      <c r="G3185" s="902">
        <v>614409000</v>
      </c>
    </row>
    <row r="3186" spans="1:7">
      <c r="A3186" s="903" t="s">
        <v>2479</v>
      </c>
      <c r="B3186" s="903" t="s">
        <v>729</v>
      </c>
      <c r="C3186" s="903" t="s">
        <v>200</v>
      </c>
      <c r="D3186" s="903" t="s">
        <v>1413</v>
      </c>
      <c r="E3186" s="1419" t="s">
        <v>1434</v>
      </c>
      <c r="F3186" s="1420"/>
      <c r="G3186" s="902">
        <v>600000</v>
      </c>
    </row>
    <row r="3187" spans="1:7">
      <c r="A3187" s="903" t="s">
        <v>2479</v>
      </c>
      <c r="B3187" s="903" t="s">
        <v>729</v>
      </c>
      <c r="C3187" s="903" t="s">
        <v>200</v>
      </c>
      <c r="D3187" s="903" t="s">
        <v>1413</v>
      </c>
      <c r="E3187" s="903" t="s">
        <v>1434</v>
      </c>
      <c r="F3187" s="903" t="s">
        <v>1436</v>
      </c>
      <c r="G3187" s="902">
        <v>600000</v>
      </c>
    </row>
    <row r="3188" spans="1:7">
      <c r="A3188" s="903" t="s">
        <v>2479</v>
      </c>
      <c r="B3188" s="903" t="s">
        <v>729</v>
      </c>
      <c r="C3188" s="903" t="s">
        <v>200</v>
      </c>
      <c r="D3188" s="903" t="s">
        <v>1413</v>
      </c>
      <c r="E3188" s="1419" t="s">
        <v>122</v>
      </c>
      <c r="F3188" s="1420"/>
      <c r="G3188" s="902">
        <v>446463056</v>
      </c>
    </row>
    <row r="3189" spans="1:7">
      <c r="A3189" s="903" t="s">
        <v>2479</v>
      </c>
      <c r="B3189" s="903" t="s">
        <v>729</v>
      </c>
      <c r="C3189" s="903" t="s">
        <v>200</v>
      </c>
      <c r="D3189" s="903" t="s">
        <v>1413</v>
      </c>
      <c r="E3189" s="903" t="s">
        <v>122</v>
      </c>
      <c r="F3189" s="903" t="s">
        <v>765</v>
      </c>
      <c r="G3189" s="902">
        <v>344908956</v>
      </c>
    </row>
    <row r="3190" spans="1:7">
      <c r="A3190" s="903" t="s">
        <v>2479</v>
      </c>
      <c r="B3190" s="903" t="s">
        <v>729</v>
      </c>
      <c r="C3190" s="903" t="s">
        <v>200</v>
      </c>
      <c r="D3190" s="903" t="s">
        <v>1413</v>
      </c>
      <c r="E3190" s="903" t="s">
        <v>122</v>
      </c>
      <c r="F3190" s="903" t="s">
        <v>6</v>
      </c>
      <c r="G3190" s="902">
        <v>5807000</v>
      </c>
    </row>
    <row r="3191" spans="1:7">
      <c r="A3191" s="903" t="s">
        <v>2479</v>
      </c>
      <c r="B3191" s="903" t="s">
        <v>729</v>
      </c>
      <c r="C3191" s="903" t="s">
        <v>200</v>
      </c>
      <c r="D3191" s="903" t="s">
        <v>1413</v>
      </c>
      <c r="E3191" s="903" t="s">
        <v>122</v>
      </c>
      <c r="F3191" s="903" t="s">
        <v>12</v>
      </c>
      <c r="G3191" s="902">
        <v>1354100</v>
      </c>
    </row>
    <row r="3192" spans="1:7">
      <c r="A3192" s="903" t="s">
        <v>2479</v>
      </c>
      <c r="B3192" s="903" t="s">
        <v>729</v>
      </c>
      <c r="C3192" s="903" t="s">
        <v>200</v>
      </c>
      <c r="D3192" s="903" t="s">
        <v>1413</v>
      </c>
      <c r="E3192" s="903" t="s">
        <v>122</v>
      </c>
      <c r="F3192" s="903" t="s">
        <v>124</v>
      </c>
      <c r="G3192" s="902">
        <v>12600000</v>
      </c>
    </row>
    <row r="3193" spans="1:7">
      <c r="A3193" s="903" t="s">
        <v>2479</v>
      </c>
      <c r="B3193" s="903" t="s">
        <v>729</v>
      </c>
      <c r="C3193" s="903" t="s">
        <v>200</v>
      </c>
      <c r="D3193" s="903" t="s">
        <v>1413</v>
      </c>
      <c r="E3193" s="903" t="s">
        <v>122</v>
      </c>
      <c r="F3193" s="903" t="s">
        <v>126</v>
      </c>
      <c r="G3193" s="902">
        <v>81793000</v>
      </c>
    </row>
    <row r="3194" spans="1:7">
      <c r="A3194" s="903" t="s">
        <v>2479</v>
      </c>
      <c r="B3194" s="903" t="s">
        <v>729</v>
      </c>
      <c r="C3194" s="903" t="s">
        <v>200</v>
      </c>
      <c r="D3194" s="903" t="s">
        <v>1413</v>
      </c>
      <c r="E3194" s="1419" t="s">
        <v>371</v>
      </c>
      <c r="F3194" s="1420"/>
      <c r="G3194" s="902">
        <v>18327000</v>
      </c>
    </row>
    <row r="3195" spans="1:7">
      <c r="A3195" s="903" t="s">
        <v>2479</v>
      </c>
      <c r="B3195" s="903" t="s">
        <v>729</v>
      </c>
      <c r="C3195" s="903" t="s">
        <v>200</v>
      </c>
      <c r="D3195" s="903" t="s">
        <v>1413</v>
      </c>
      <c r="E3195" s="903" t="s">
        <v>371</v>
      </c>
      <c r="F3195" s="903" t="s">
        <v>372</v>
      </c>
      <c r="G3195" s="902">
        <v>18327000</v>
      </c>
    </row>
    <row r="3196" spans="1:7">
      <c r="A3196" s="903" t="s">
        <v>2479</v>
      </c>
      <c r="B3196" s="903" t="s">
        <v>729</v>
      </c>
      <c r="C3196" s="1419" t="s">
        <v>918</v>
      </c>
      <c r="D3196" s="1420"/>
      <c r="E3196" s="1420"/>
      <c r="F3196" s="1420"/>
      <c r="G3196" s="902">
        <v>26662148509</v>
      </c>
    </row>
    <row r="3197" spans="1:7">
      <c r="A3197" s="903" t="s">
        <v>2479</v>
      </c>
      <c r="B3197" s="903" t="s">
        <v>729</v>
      </c>
      <c r="C3197" s="903" t="s">
        <v>918</v>
      </c>
      <c r="D3197" s="1419" t="s">
        <v>928</v>
      </c>
      <c r="E3197" s="1420"/>
      <c r="F3197" s="1420"/>
      <c r="G3197" s="902">
        <v>5015608000</v>
      </c>
    </row>
    <row r="3198" spans="1:7">
      <c r="A3198" s="903" t="s">
        <v>2479</v>
      </c>
      <c r="B3198" s="903" t="s">
        <v>729</v>
      </c>
      <c r="C3198" s="903" t="s">
        <v>918</v>
      </c>
      <c r="D3198" s="903" t="s">
        <v>928</v>
      </c>
      <c r="E3198" s="1419" t="s">
        <v>87</v>
      </c>
      <c r="F3198" s="1420"/>
      <c r="G3198" s="902">
        <v>1328244000</v>
      </c>
    </row>
    <row r="3199" spans="1:7">
      <c r="A3199" s="903" t="s">
        <v>2479</v>
      </c>
      <c r="B3199" s="903" t="s">
        <v>729</v>
      </c>
      <c r="C3199" s="903" t="s">
        <v>918</v>
      </c>
      <c r="D3199" s="903" t="s">
        <v>928</v>
      </c>
      <c r="E3199" s="903" t="s">
        <v>87</v>
      </c>
      <c r="F3199" s="903" t="s">
        <v>88</v>
      </c>
      <c r="G3199" s="902">
        <v>1328244000</v>
      </c>
    </row>
    <row r="3200" spans="1:7">
      <c r="A3200" s="903" t="s">
        <v>2479</v>
      </c>
      <c r="B3200" s="903" t="s">
        <v>729</v>
      </c>
      <c r="C3200" s="903" t="s">
        <v>918</v>
      </c>
      <c r="D3200" s="903" t="s">
        <v>928</v>
      </c>
      <c r="E3200" s="1419" t="s">
        <v>128</v>
      </c>
      <c r="F3200" s="1420"/>
      <c r="G3200" s="902">
        <v>346332400</v>
      </c>
    </row>
    <row r="3201" spans="1:7">
      <c r="A3201" s="903" t="s">
        <v>2479</v>
      </c>
      <c r="B3201" s="903" t="s">
        <v>729</v>
      </c>
      <c r="C3201" s="903" t="s">
        <v>918</v>
      </c>
      <c r="D3201" s="903" t="s">
        <v>928</v>
      </c>
      <c r="E3201" s="903" t="s">
        <v>128</v>
      </c>
      <c r="F3201" s="903" t="s">
        <v>519</v>
      </c>
      <c r="G3201" s="902">
        <v>346332400</v>
      </c>
    </row>
    <row r="3202" spans="1:7">
      <c r="A3202" s="903" t="s">
        <v>2479</v>
      </c>
      <c r="B3202" s="903" t="s">
        <v>729</v>
      </c>
      <c r="C3202" s="903" t="s">
        <v>918</v>
      </c>
      <c r="D3202" s="903" t="s">
        <v>928</v>
      </c>
      <c r="E3202" s="1419" t="s">
        <v>90</v>
      </c>
      <c r="F3202" s="1420"/>
      <c r="G3202" s="902">
        <v>408569000</v>
      </c>
    </row>
    <row r="3203" spans="1:7">
      <c r="A3203" s="903" t="s">
        <v>2479</v>
      </c>
      <c r="B3203" s="903" t="s">
        <v>729</v>
      </c>
      <c r="C3203" s="903" t="s">
        <v>918</v>
      </c>
      <c r="D3203" s="903" t="s">
        <v>928</v>
      </c>
      <c r="E3203" s="903" t="s">
        <v>90</v>
      </c>
      <c r="F3203" s="903" t="s">
        <v>135</v>
      </c>
      <c r="G3203" s="902">
        <v>52597000</v>
      </c>
    </row>
    <row r="3204" spans="1:7">
      <c r="A3204" s="903" t="s">
        <v>2479</v>
      </c>
      <c r="B3204" s="903" t="s">
        <v>729</v>
      </c>
      <c r="C3204" s="903" t="s">
        <v>918</v>
      </c>
      <c r="D3204" s="903" t="s">
        <v>928</v>
      </c>
      <c r="E3204" s="903" t="s">
        <v>90</v>
      </c>
      <c r="F3204" s="903" t="s">
        <v>763</v>
      </c>
      <c r="G3204" s="902">
        <v>297043000</v>
      </c>
    </row>
    <row r="3205" spans="1:7">
      <c r="A3205" s="903" t="s">
        <v>2479</v>
      </c>
      <c r="B3205" s="903" t="s">
        <v>729</v>
      </c>
      <c r="C3205" s="903" t="s">
        <v>918</v>
      </c>
      <c r="D3205" s="903" t="s">
        <v>928</v>
      </c>
      <c r="E3205" s="903" t="s">
        <v>90</v>
      </c>
      <c r="F3205" s="903" t="s">
        <v>8</v>
      </c>
      <c r="G3205" s="902">
        <v>43806000</v>
      </c>
    </row>
    <row r="3206" spans="1:7">
      <c r="A3206" s="903" t="s">
        <v>2479</v>
      </c>
      <c r="B3206" s="903" t="s">
        <v>729</v>
      </c>
      <c r="C3206" s="903" t="s">
        <v>918</v>
      </c>
      <c r="D3206" s="903" t="s">
        <v>928</v>
      </c>
      <c r="E3206" s="903" t="s">
        <v>90</v>
      </c>
      <c r="F3206" s="903" t="s">
        <v>92</v>
      </c>
      <c r="G3206" s="902">
        <v>8493000</v>
      </c>
    </row>
    <row r="3207" spans="1:7">
      <c r="A3207" s="903" t="s">
        <v>2479</v>
      </c>
      <c r="B3207" s="903" t="s">
        <v>729</v>
      </c>
      <c r="C3207" s="903" t="s">
        <v>918</v>
      </c>
      <c r="D3207" s="903" t="s">
        <v>928</v>
      </c>
      <c r="E3207" s="903" t="s">
        <v>90</v>
      </c>
      <c r="F3207" s="903" t="s">
        <v>289</v>
      </c>
      <c r="G3207" s="902">
        <v>3000000</v>
      </c>
    </row>
    <row r="3208" spans="1:7">
      <c r="A3208" s="903" t="s">
        <v>2479</v>
      </c>
      <c r="B3208" s="903" t="s">
        <v>729</v>
      </c>
      <c r="C3208" s="903" t="s">
        <v>918</v>
      </c>
      <c r="D3208" s="903" t="s">
        <v>928</v>
      </c>
      <c r="E3208" s="903" t="s">
        <v>90</v>
      </c>
      <c r="F3208" s="903" t="s">
        <v>390</v>
      </c>
      <c r="G3208" s="902">
        <v>3630000</v>
      </c>
    </row>
    <row r="3209" spans="1:7">
      <c r="A3209" s="903" t="s">
        <v>2479</v>
      </c>
      <c r="B3209" s="903" t="s">
        <v>729</v>
      </c>
      <c r="C3209" s="903" t="s">
        <v>918</v>
      </c>
      <c r="D3209" s="903" t="s">
        <v>928</v>
      </c>
      <c r="E3209" s="1419" t="s">
        <v>377</v>
      </c>
      <c r="F3209" s="1420"/>
      <c r="G3209" s="902">
        <v>35313000</v>
      </c>
    </row>
    <row r="3210" spans="1:7">
      <c r="A3210" s="903" t="s">
        <v>2479</v>
      </c>
      <c r="B3210" s="903" t="s">
        <v>729</v>
      </c>
      <c r="C3210" s="903" t="s">
        <v>918</v>
      </c>
      <c r="D3210" s="903" t="s">
        <v>928</v>
      </c>
      <c r="E3210" s="903" t="s">
        <v>377</v>
      </c>
      <c r="F3210" s="903" t="s">
        <v>379</v>
      </c>
      <c r="G3210" s="902">
        <v>35313000</v>
      </c>
    </row>
    <row r="3211" spans="1:7">
      <c r="A3211" s="903" t="s">
        <v>2479</v>
      </c>
      <c r="B3211" s="903" t="s">
        <v>729</v>
      </c>
      <c r="C3211" s="903" t="s">
        <v>918</v>
      </c>
      <c r="D3211" s="903" t="s">
        <v>928</v>
      </c>
      <c r="E3211" s="1419" t="s">
        <v>93</v>
      </c>
      <c r="F3211" s="1420"/>
      <c r="G3211" s="902">
        <v>263990000</v>
      </c>
    </row>
    <row r="3212" spans="1:7">
      <c r="A3212" s="903" t="s">
        <v>2479</v>
      </c>
      <c r="B3212" s="903" t="s">
        <v>729</v>
      </c>
      <c r="C3212" s="903" t="s">
        <v>918</v>
      </c>
      <c r="D3212" s="903" t="s">
        <v>928</v>
      </c>
      <c r="E3212" s="903" t="s">
        <v>93</v>
      </c>
      <c r="F3212" s="903" t="s">
        <v>391</v>
      </c>
      <c r="G3212" s="902">
        <v>263990000</v>
      </c>
    </row>
    <row r="3213" spans="1:7">
      <c r="A3213" s="903" t="s">
        <v>2479</v>
      </c>
      <c r="B3213" s="903" t="s">
        <v>729</v>
      </c>
      <c r="C3213" s="903" t="s">
        <v>918</v>
      </c>
      <c r="D3213" s="903" t="s">
        <v>928</v>
      </c>
      <c r="E3213" s="1419" t="s">
        <v>94</v>
      </c>
      <c r="F3213" s="1420"/>
      <c r="G3213" s="902">
        <v>407447500</v>
      </c>
    </row>
    <row r="3214" spans="1:7">
      <c r="A3214" s="903" t="s">
        <v>2479</v>
      </c>
      <c r="B3214" s="903" t="s">
        <v>729</v>
      </c>
      <c r="C3214" s="903" t="s">
        <v>918</v>
      </c>
      <c r="D3214" s="903" t="s">
        <v>928</v>
      </c>
      <c r="E3214" s="903" t="s">
        <v>94</v>
      </c>
      <c r="F3214" s="903" t="s">
        <v>95</v>
      </c>
      <c r="G3214" s="902">
        <v>302886300</v>
      </c>
    </row>
    <row r="3215" spans="1:7">
      <c r="A3215" s="903" t="s">
        <v>2479</v>
      </c>
      <c r="B3215" s="903" t="s">
        <v>729</v>
      </c>
      <c r="C3215" s="903" t="s">
        <v>918</v>
      </c>
      <c r="D3215" s="903" t="s">
        <v>928</v>
      </c>
      <c r="E3215" s="903" t="s">
        <v>94</v>
      </c>
      <c r="F3215" s="903" t="s">
        <v>96</v>
      </c>
      <c r="G3215" s="902">
        <v>51953800</v>
      </c>
    </row>
    <row r="3216" spans="1:7">
      <c r="A3216" s="903" t="s">
        <v>2479</v>
      </c>
      <c r="B3216" s="903" t="s">
        <v>729</v>
      </c>
      <c r="C3216" s="903" t="s">
        <v>918</v>
      </c>
      <c r="D3216" s="903" t="s">
        <v>928</v>
      </c>
      <c r="E3216" s="903" t="s">
        <v>94</v>
      </c>
      <c r="F3216" s="903" t="s">
        <v>97</v>
      </c>
      <c r="G3216" s="902">
        <v>34615300</v>
      </c>
    </row>
    <row r="3217" spans="1:7">
      <c r="A3217" s="903" t="s">
        <v>2479</v>
      </c>
      <c r="B3217" s="903" t="s">
        <v>729</v>
      </c>
      <c r="C3217" s="903" t="s">
        <v>918</v>
      </c>
      <c r="D3217" s="903" t="s">
        <v>928</v>
      </c>
      <c r="E3217" s="903" t="s">
        <v>94</v>
      </c>
      <c r="F3217" s="903" t="s">
        <v>0</v>
      </c>
      <c r="G3217" s="902">
        <v>17992100</v>
      </c>
    </row>
    <row r="3218" spans="1:7">
      <c r="A3218" s="903" t="s">
        <v>2479</v>
      </c>
      <c r="B3218" s="903" t="s">
        <v>729</v>
      </c>
      <c r="C3218" s="903" t="s">
        <v>918</v>
      </c>
      <c r="D3218" s="903" t="s">
        <v>928</v>
      </c>
      <c r="E3218" s="1419" t="s">
        <v>100</v>
      </c>
      <c r="F3218" s="1420"/>
      <c r="G3218" s="902">
        <v>116603000</v>
      </c>
    </row>
    <row r="3219" spans="1:7">
      <c r="A3219" s="903" t="s">
        <v>2479</v>
      </c>
      <c r="B3219" s="903" t="s">
        <v>729</v>
      </c>
      <c r="C3219" s="903" t="s">
        <v>918</v>
      </c>
      <c r="D3219" s="903" t="s">
        <v>928</v>
      </c>
      <c r="E3219" s="903" t="s">
        <v>100</v>
      </c>
      <c r="F3219" s="903" t="s">
        <v>138</v>
      </c>
      <c r="G3219" s="902">
        <v>66633000</v>
      </c>
    </row>
    <row r="3220" spans="1:7">
      <c r="A3220" s="903" t="s">
        <v>2479</v>
      </c>
      <c r="B3220" s="903" t="s">
        <v>729</v>
      </c>
      <c r="C3220" s="903" t="s">
        <v>918</v>
      </c>
      <c r="D3220" s="903" t="s">
        <v>928</v>
      </c>
      <c r="E3220" s="903" t="s">
        <v>100</v>
      </c>
      <c r="F3220" s="903" t="s">
        <v>102</v>
      </c>
      <c r="G3220" s="902">
        <v>37942200</v>
      </c>
    </row>
    <row r="3221" spans="1:7">
      <c r="A3221" s="903" t="s">
        <v>2479</v>
      </c>
      <c r="B3221" s="903" t="s">
        <v>729</v>
      </c>
      <c r="C3221" s="903" t="s">
        <v>918</v>
      </c>
      <c r="D3221" s="903" t="s">
        <v>928</v>
      </c>
      <c r="E3221" s="903" t="s">
        <v>100</v>
      </c>
      <c r="F3221" s="903" t="s">
        <v>139</v>
      </c>
      <c r="G3221" s="902">
        <v>7445800</v>
      </c>
    </row>
    <row r="3222" spans="1:7">
      <c r="A3222" s="903" t="s">
        <v>2479</v>
      </c>
      <c r="B3222" s="903" t="s">
        <v>729</v>
      </c>
      <c r="C3222" s="903" t="s">
        <v>918</v>
      </c>
      <c r="D3222" s="903" t="s">
        <v>928</v>
      </c>
      <c r="E3222" s="903" t="s">
        <v>100</v>
      </c>
      <c r="F3222" s="903" t="s">
        <v>131</v>
      </c>
      <c r="G3222" s="902">
        <v>4272000</v>
      </c>
    </row>
    <row r="3223" spans="1:7">
      <c r="A3223" s="903" t="s">
        <v>2479</v>
      </c>
      <c r="B3223" s="903" t="s">
        <v>729</v>
      </c>
      <c r="C3223" s="903" t="s">
        <v>918</v>
      </c>
      <c r="D3223" s="903" t="s">
        <v>928</v>
      </c>
      <c r="E3223" s="903" t="s">
        <v>100</v>
      </c>
      <c r="F3223" s="903" t="s">
        <v>140</v>
      </c>
      <c r="G3223" s="902">
        <v>310000</v>
      </c>
    </row>
    <row r="3224" spans="1:7">
      <c r="A3224" s="903" t="s">
        <v>2479</v>
      </c>
      <c r="B3224" s="903" t="s">
        <v>729</v>
      </c>
      <c r="C3224" s="903" t="s">
        <v>918</v>
      </c>
      <c r="D3224" s="903" t="s">
        <v>928</v>
      </c>
      <c r="E3224" s="1419" t="s">
        <v>103</v>
      </c>
      <c r="F3224" s="1420"/>
      <c r="G3224" s="902">
        <v>50001663</v>
      </c>
    </row>
    <row r="3225" spans="1:7">
      <c r="A3225" s="903" t="s">
        <v>2479</v>
      </c>
      <c r="B3225" s="903" t="s">
        <v>729</v>
      </c>
      <c r="C3225" s="903" t="s">
        <v>918</v>
      </c>
      <c r="D3225" s="903" t="s">
        <v>928</v>
      </c>
      <c r="E3225" s="903" t="s">
        <v>103</v>
      </c>
      <c r="F3225" s="903" t="s">
        <v>104</v>
      </c>
      <c r="G3225" s="902">
        <v>37971663</v>
      </c>
    </row>
    <row r="3226" spans="1:7">
      <c r="A3226" s="903" t="s">
        <v>2479</v>
      </c>
      <c r="B3226" s="903" t="s">
        <v>729</v>
      </c>
      <c r="C3226" s="903" t="s">
        <v>918</v>
      </c>
      <c r="D3226" s="903" t="s">
        <v>928</v>
      </c>
      <c r="E3226" s="903" t="s">
        <v>103</v>
      </c>
      <c r="F3226" s="903" t="s">
        <v>106</v>
      </c>
      <c r="G3226" s="902">
        <v>12030000</v>
      </c>
    </row>
    <row r="3227" spans="1:7">
      <c r="A3227" s="903" t="s">
        <v>2479</v>
      </c>
      <c r="B3227" s="903" t="s">
        <v>729</v>
      </c>
      <c r="C3227" s="903" t="s">
        <v>918</v>
      </c>
      <c r="D3227" s="903" t="s">
        <v>928</v>
      </c>
      <c r="E3227" s="1419" t="s">
        <v>108</v>
      </c>
      <c r="F3227" s="1420"/>
      <c r="G3227" s="902">
        <v>17658300</v>
      </c>
    </row>
    <row r="3228" spans="1:7">
      <c r="A3228" s="903" t="s">
        <v>2479</v>
      </c>
      <c r="B3228" s="903" t="s">
        <v>729</v>
      </c>
      <c r="C3228" s="903" t="s">
        <v>918</v>
      </c>
      <c r="D3228" s="903" t="s">
        <v>928</v>
      </c>
      <c r="E3228" s="903" t="s">
        <v>108</v>
      </c>
      <c r="F3228" s="903" t="s">
        <v>110</v>
      </c>
      <c r="G3228" s="902">
        <v>1260900</v>
      </c>
    </row>
    <row r="3229" spans="1:7">
      <c r="A3229" s="903" t="s">
        <v>2479</v>
      </c>
      <c r="B3229" s="903" t="s">
        <v>729</v>
      </c>
      <c r="C3229" s="903" t="s">
        <v>918</v>
      </c>
      <c r="D3229" s="903" t="s">
        <v>928</v>
      </c>
      <c r="E3229" s="903" t="s">
        <v>108</v>
      </c>
      <c r="F3229" s="903" t="s">
        <v>862</v>
      </c>
      <c r="G3229" s="902">
        <v>16397400</v>
      </c>
    </row>
    <row r="3230" spans="1:7">
      <c r="A3230" s="903" t="s">
        <v>2479</v>
      </c>
      <c r="B3230" s="903" t="s">
        <v>729</v>
      </c>
      <c r="C3230" s="903" t="s">
        <v>918</v>
      </c>
      <c r="D3230" s="903" t="s">
        <v>928</v>
      </c>
      <c r="E3230" s="1419" t="s">
        <v>113</v>
      </c>
      <c r="F3230" s="1420"/>
      <c r="G3230" s="902">
        <v>87650000</v>
      </c>
    </row>
    <row r="3231" spans="1:7">
      <c r="A3231" s="903" t="s">
        <v>2479</v>
      </c>
      <c r="B3231" s="903" t="s">
        <v>729</v>
      </c>
      <c r="C3231" s="903" t="s">
        <v>918</v>
      </c>
      <c r="D3231" s="903" t="s">
        <v>928</v>
      </c>
      <c r="E3231" s="903" t="s">
        <v>113</v>
      </c>
      <c r="F3231" s="903" t="s">
        <v>490</v>
      </c>
      <c r="G3231" s="902">
        <v>4400000</v>
      </c>
    </row>
    <row r="3232" spans="1:7">
      <c r="A3232" s="903" t="s">
        <v>2479</v>
      </c>
      <c r="B3232" s="903" t="s">
        <v>729</v>
      </c>
      <c r="C3232" s="903" t="s">
        <v>918</v>
      </c>
      <c r="D3232" s="903" t="s">
        <v>928</v>
      </c>
      <c r="E3232" s="903" t="s">
        <v>113</v>
      </c>
      <c r="F3232" s="903" t="s">
        <v>115</v>
      </c>
      <c r="G3232" s="902">
        <v>3850000</v>
      </c>
    </row>
    <row r="3233" spans="1:7">
      <c r="A3233" s="903" t="s">
        <v>2479</v>
      </c>
      <c r="B3233" s="903" t="s">
        <v>729</v>
      </c>
      <c r="C3233" s="903" t="s">
        <v>918</v>
      </c>
      <c r="D3233" s="903" t="s">
        <v>928</v>
      </c>
      <c r="E3233" s="903" t="s">
        <v>113</v>
      </c>
      <c r="F3233" s="903" t="s">
        <v>117</v>
      </c>
      <c r="G3233" s="902">
        <v>79400000</v>
      </c>
    </row>
    <row r="3234" spans="1:7">
      <c r="A3234" s="903" t="s">
        <v>2479</v>
      </c>
      <c r="B3234" s="903" t="s">
        <v>729</v>
      </c>
      <c r="C3234" s="903" t="s">
        <v>918</v>
      </c>
      <c r="D3234" s="903" t="s">
        <v>928</v>
      </c>
      <c r="E3234" s="1419" t="s">
        <v>498</v>
      </c>
      <c r="F3234" s="1420"/>
      <c r="G3234" s="902">
        <v>14505000</v>
      </c>
    </row>
    <row r="3235" spans="1:7">
      <c r="A3235" s="903" t="s">
        <v>2479</v>
      </c>
      <c r="B3235" s="903" t="s">
        <v>729</v>
      </c>
      <c r="C3235" s="903" t="s">
        <v>918</v>
      </c>
      <c r="D3235" s="903" t="s">
        <v>928</v>
      </c>
      <c r="E3235" s="903" t="s">
        <v>498</v>
      </c>
      <c r="F3235" s="903" t="s">
        <v>178</v>
      </c>
      <c r="G3235" s="902">
        <v>5665000</v>
      </c>
    </row>
    <row r="3236" spans="1:7">
      <c r="A3236" s="903" t="s">
        <v>2479</v>
      </c>
      <c r="B3236" s="903" t="s">
        <v>729</v>
      </c>
      <c r="C3236" s="903" t="s">
        <v>918</v>
      </c>
      <c r="D3236" s="903" t="s">
        <v>928</v>
      </c>
      <c r="E3236" s="903" t="s">
        <v>498</v>
      </c>
      <c r="F3236" s="903" t="s">
        <v>370</v>
      </c>
      <c r="G3236" s="902">
        <v>8840000</v>
      </c>
    </row>
    <row r="3237" spans="1:7">
      <c r="A3237" s="903" t="s">
        <v>2479</v>
      </c>
      <c r="B3237" s="903" t="s">
        <v>729</v>
      </c>
      <c r="C3237" s="903" t="s">
        <v>918</v>
      </c>
      <c r="D3237" s="903" t="s">
        <v>928</v>
      </c>
      <c r="E3237" s="1419" t="s">
        <v>1429</v>
      </c>
      <c r="F3237" s="1420"/>
      <c r="G3237" s="902">
        <v>160200000</v>
      </c>
    </row>
    <row r="3238" spans="1:7">
      <c r="A3238" s="903" t="s">
        <v>2479</v>
      </c>
      <c r="B3238" s="903" t="s">
        <v>729</v>
      </c>
      <c r="C3238" s="903" t="s">
        <v>918</v>
      </c>
      <c r="D3238" s="903" t="s">
        <v>928</v>
      </c>
      <c r="E3238" s="903" t="s">
        <v>1429</v>
      </c>
      <c r="F3238" s="903" t="s">
        <v>1431</v>
      </c>
      <c r="G3238" s="902">
        <v>15000000</v>
      </c>
    </row>
    <row r="3239" spans="1:7">
      <c r="A3239" s="903" t="s">
        <v>2479</v>
      </c>
      <c r="B3239" s="903" t="s">
        <v>729</v>
      </c>
      <c r="C3239" s="903" t="s">
        <v>918</v>
      </c>
      <c r="D3239" s="903" t="s">
        <v>928</v>
      </c>
      <c r="E3239" s="903" t="s">
        <v>1429</v>
      </c>
      <c r="F3239" s="903" t="s">
        <v>1457</v>
      </c>
      <c r="G3239" s="902">
        <v>145200000</v>
      </c>
    </row>
    <row r="3240" spans="1:7">
      <c r="A3240" s="903" t="s">
        <v>2479</v>
      </c>
      <c r="B3240" s="903" t="s">
        <v>729</v>
      </c>
      <c r="C3240" s="903" t="s">
        <v>918</v>
      </c>
      <c r="D3240" s="903" t="s">
        <v>928</v>
      </c>
      <c r="E3240" s="1419" t="s">
        <v>118</v>
      </c>
      <c r="F3240" s="1420"/>
      <c r="G3240" s="902">
        <v>790000</v>
      </c>
    </row>
    <row r="3241" spans="1:7">
      <c r="A3241" s="903" t="s">
        <v>2479</v>
      </c>
      <c r="B3241" s="903" t="s">
        <v>729</v>
      </c>
      <c r="C3241" s="903" t="s">
        <v>918</v>
      </c>
      <c r="D3241" s="903" t="s">
        <v>928</v>
      </c>
      <c r="E3241" s="903" t="s">
        <v>118</v>
      </c>
      <c r="F3241" s="903" t="s">
        <v>11</v>
      </c>
      <c r="G3241" s="902">
        <v>790000</v>
      </c>
    </row>
    <row r="3242" spans="1:7">
      <c r="A3242" s="903" t="s">
        <v>2479</v>
      </c>
      <c r="B3242" s="903" t="s">
        <v>729</v>
      </c>
      <c r="C3242" s="903" t="s">
        <v>918</v>
      </c>
      <c r="D3242" s="903" t="s">
        <v>928</v>
      </c>
      <c r="E3242" s="1419" t="s">
        <v>1434</v>
      </c>
      <c r="F3242" s="1420"/>
      <c r="G3242" s="902">
        <v>2600000</v>
      </c>
    </row>
    <row r="3243" spans="1:7">
      <c r="A3243" s="903" t="s">
        <v>2479</v>
      </c>
      <c r="B3243" s="903" t="s">
        <v>729</v>
      </c>
      <c r="C3243" s="903" t="s">
        <v>918</v>
      </c>
      <c r="D3243" s="903" t="s">
        <v>928</v>
      </c>
      <c r="E3243" s="903" t="s">
        <v>1434</v>
      </c>
      <c r="F3243" s="903" t="s">
        <v>1436</v>
      </c>
      <c r="G3243" s="902">
        <v>2600000</v>
      </c>
    </row>
    <row r="3244" spans="1:7">
      <c r="A3244" s="903" t="s">
        <v>2479</v>
      </c>
      <c r="B3244" s="903" t="s">
        <v>729</v>
      </c>
      <c r="C3244" s="903" t="s">
        <v>918</v>
      </c>
      <c r="D3244" s="903" t="s">
        <v>928</v>
      </c>
      <c r="E3244" s="1419" t="s">
        <v>404</v>
      </c>
      <c r="F3244" s="1420"/>
      <c r="G3244" s="902">
        <v>321435000</v>
      </c>
    </row>
    <row r="3245" spans="1:7">
      <c r="A3245" s="903" t="s">
        <v>2479</v>
      </c>
      <c r="B3245" s="903" t="s">
        <v>729</v>
      </c>
      <c r="C3245" s="903" t="s">
        <v>918</v>
      </c>
      <c r="D3245" s="903" t="s">
        <v>928</v>
      </c>
      <c r="E3245" s="903" t="s">
        <v>404</v>
      </c>
      <c r="F3245" s="903" t="s">
        <v>400</v>
      </c>
      <c r="G3245" s="902">
        <v>321435000</v>
      </c>
    </row>
    <row r="3246" spans="1:7">
      <c r="A3246" s="903" t="s">
        <v>2479</v>
      </c>
      <c r="B3246" s="903" t="s">
        <v>729</v>
      </c>
      <c r="C3246" s="903" t="s">
        <v>918</v>
      </c>
      <c r="D3246" s="903" t="s">
        <v>928</v>
      </c>
      <c r="E3246" s="1419" t="s">
        <v>122</v>
      </c>
      <c r="F3246" s="1420"/>
      <c r="G3246" s="902">
        <v>1076161137</v>
      </c>
    </row>
    <row r="3247" spans="1:7">
      <c r="A3247" s="903" t="s">
        <v>2479</v>
      </c>
      <c r="B3247" s="903" t="s">
        <v>729</v>
      </c>
      <c r="C3247" s="903" t="s">
        <v>918</v>
      </c>
      <c r="D3247" s="903" t="s">
        <v>928</v>
      </c>
      <c r="E3247" s="903" t="s">
        <v>122</v>
      </c>
      <c r="F3247" s="903" t="s">
        <v>6</v>
      </c>
      <c r="G3247" s="902">
        <v>8111037</v>
      </c>
    </row>
    <row r="3248" spans="1:7">
      <c r="A3248" s="903" t="s">
        <v>2479</v>
      </c>
      <c r="B3248" s="903" t="s">
        <v>729</v>
      </c>
      <c r="C3248" s="903" t="s">
        <v>918</v>
      </c>
      <c r="D3248" s="903" t="s">
        <v>928</v>
      </c>
      <c r="E3248" s="903" t="s">
        <v>122</v>
      </c>
      <c r="F3248" s="903" t="s">
        <v>124</v>
      </c>
      <c r="G3248" s="902">
        <v>34481000</v>
      </c>
    </row>
    <row r="3249" spans="1:7">
      <c r="A3249" s="903" t="s">
        <v>2479</v>
      </c>
      <c r="B3249" s="903" t="s">
        <v>729</v>
      </c>
      <c r="C3249" s="903" t="s">
        <v>918</v>
      </c>
      <c r="D3249" s="903" t="s">
        <v>928</v>
      </c>
      <c r="E3249" s="903" t="s">
        <v>122</v>
      </c>
      <c r="F3249" s="903" t="s">
        <v>126</v>
      </c>
      <c r="G3249" s="902">
        <v>1033569100</v>
      </c>
    </row>
    <row r="3250" spans="1:7">
      <c r="A3250" s="903" t="s">
        <v>2479</v>
      </c>
      <c r="B3250" s="903" t="s">
        <v>729</v>
      </c>
      <c r="C3250" s="903" t="s">
        <v>918</v>
      </c>
      <c r="D3250" s="903" t="s">
        <v>928</v>
      </c>
      <c r="E3250" s="1419" t="s">
        <v>312</v>
      </c>
      <c r="F3250" s="1420"/>
      <c r="G3250" s="902">
        <v>378108000</v>
      </c>
    </row>
    <row r="3251" spans="1:7">
      <c r="A3251" s="903" t="s">
        <v>2479</v>
      </c>
      <c r="B3251" s="903" t="s">
        <v>729</v>
      </c>
      <c r="C3251" s="903" t="s">
        <v>918</v>
      </c>
      <c r="D3251" s="903" t="s">
        <v>928</v>
      </c>
      <c r="E3251" s="903" t="s">
        <v>312</v>
      </c>
      <c r="F3251" s="903" t="s">
        <v>361</v>
      </c>
      <c r="G3251" s="902">
        <v>378108000</v>
      </c>
    </row>
    <row r="3252" spans="1:7">
      <c r="A3252" s="903" t="s">
        <v>2479</v>
      </c>
      <c r="B3252" s="903" t="s">
        <v>729</v>
      </c>
      <c r="C3252" s="903" t="s">
        <v>918</v>
      </c>
      <c r="D3252" s="1419" t="s">
        <v>917</v>
      </c>
      <c r="E3252" s="1420"/>
      <c r="F3252" s="1420"/>
      <c r="G3252" s="902">
        <v>1034000000</v>
      </c>
    </row>
    <row r="3253" spans="1:7">
      <c r="A3253" s="903" t="s">
        <v>2479</v>
      </c>
      <c r="B3253" s="903" t="s">
        <v>729</v>
      </c>
      <c r="C3253" s="903" t="s">
        <v>918</v>
      </c>
      <c r="D3253" s="903" t="s">
        <v>917</v>
      </c>
      <c r="E3253" s="1419" t="s">
        <v>87</v>
      </c>
      <c r="F3253" s="1420"/>
      <c r="G3253" s="902">
        <v>176140350</v>
      </c>
    </row>
    <row r="3254" spans="1:7">
      <c r="A3254" s="903" t="s">
        <v>2479</v>
      </c>
      <c r="B3254" s="903" t="s">
        <v>729</v>
      </c>
      <c r="C3254" s="903" t="s">
        <v>918</v>
      </c>
      <c r="D3254" s="903" t="s">
        <v>917</v>
      </c>
      <c r="E3254" s="903" t="s">
        <v>87</v>
      </c>
      <c r="F3254" s="903" t="s">
        <v>88</v>
      </c>
      <c r="G3254" s="902">
        <v>176140350</v>
      </c>
    </row>
    <row r="3255" spans="1:7">
      <c r="A3255" s="903" t="s">
        <v>2479</v>
      </c>
      <c r="B3255" s="903" t="s">
        <v>729</v>
      </c>
      <c r="C3255" s="903" t="s">
        <v>918</v>
      </c>
      <c r="D3255" s="903" t="s">
        <v>917</v>
      </c>
      <c r="E3255" s="1419" t="s">
        <v>128</v>
      </c>
      <c r="F3255" s="1420"/>
      <c r="G3255" s="902">
        <v>47040000</v>
      </c>
    </row>
    <row r="3256" spans="1:7">
      <c r="A3256" s="903" t="s">
        <v>2479</v>
      </c>
      <c r="B3256" s="903" t="s">
        <v>729</v>
      </c>
      <c r="C3256" s="903" t="s">
        <v>918</v>
      </c>
      <c r="D3256" s="903" t="s">
        <v>917</v>
      </c>
      <c r="E3256" s="903" t="s">
        <v>128</v>
      </c>
      <c r="F3256" s="903" t="s">
        <v>519</v>
      </c>
      <c r="G3256" s="902">
        <v>47040000</v>
      </c>
    </row>
    <row r="3257" spans="1:7">
      <c r="A3257" s="903" t="s">
        <v>2479</v>
      </c>
      <c r="B3257" s="903" t="s">
        <v>729</v>
      </c>
      <c r="C3257" s="903" t="s">
        <v>918</v>
      </c>
      <c r="D3257" s="903" t="s">
        <v>917</v>
      </c>
      <c r="E3257" s="1419" t="s">
        <v>90</v>
      </c>
      <c r="F3257" s="1420"/>
      <c r="G3257" s="902">
        <v>21342650</v>
      </c>
    </row>
    <row r="3258" spans="1:7">
      <c r="A3258" s="903" t="s">
        <v>2479</v>
      </c>
      <c r="B3258" s="903" t="s">
        <v>729</v>
      </c>
      <c r="C3258" s="903" t="s">
        <v>918</v>
      </c>
      <c r="D3258" s="903" t="s">
        <v>917</v>
      </c>
      <c r="E3258" s="903" t="s">
        <v>90</v>
      </c>
      <c r="F3258" s="903" t="s">
        <v>135</v>
      </c>
      <c r="G3258" s="902">
        <v>8470650</v>
      </c>
    </row>
    <row r="3259" spans="1:7">
      <c r="A3259" s="903" t="s">
        <v>2479</v>
      </c>
      <c r="B3259" s="903" t="s">
        <v>729</v>
      </c>
      <c r="C3259" s="903" t="s">
        <v>918</v>
      </c>
      <c r="D3259" s="903" t="s">
        <v>917</v>
      </c>
      <c r="E3259" s="903" t="s">
        <v>90</v>
      </c>
      <c r="F3259" s="903" t="s">
        <v>763</v>
      </c>
      <c r="G3259" s="902">
        <v>11084000</v>
      </c>
    </row>
    <row r="3260" spans="1:7">
      <c r="A3260" s="903" t="s">
        <v>2479</v>
      </c>
      <c r="B3260" s="903" t="s">
        <v>729</v>
      </c>
      <c r="C3260" s="903" t="s">
        <v>918</v>
      </c>
      <c r="D3260" s="903" t="s">
        <v>917</v>
      </c>
      <c r="E3260" s="903" t="s">
        <v>90</v>
      </c>
      <c r="F3260" s="903" t="s">
        <v>92</v>
      </c>
      <c r="G3260" s="902">
        <v>1788000</v>
      </c>
    </row>
    <row r="3261" spans="1:7">
      <c r="A3261" s="903" t="s">
        <v>2479</v>
      </c>
      <c r="B3261" s="903" t="s">
        <v>729</v>
      </c>
      <c r="C3261" s="903" t="s">
        <v>918</v>
      </c>
      <c r="D3261" s="903" t="s">
        <v>917</v>
      </c>
      <c r="E3261" s="1419" t="s">
        <v>377</v>
      </c>
      <c r="F3261" s="1420"/>
      <c r="G3261" s="902">
        <v>5521000</v>
      </c>
    </row>
    <row r="3262" spans="1:7">
      <c r="A3262" s="903" t="s">
        <v>2479</v>
      </c>
      <c r="B3262" s="903" t="s">
        <v>729</v>
      </c>
      <c r="C3262" s="903" t="s">
        <v>918</v>
      </c>
      <c r="D3262" s="903" t="s">
        <v>917</v>
      </c>
      <c r="E3262" s="903" t="s">
        <v>377</v>
      </c>
      <c r="F3262" s="903" t="s">
        <v>379</v>
      </c>
      <c r="G3262" s="902">
        <v>5521000</v>
      </c>
    </row>
    <row r="3263" spans="1:7">
      <c r="A3263" s="903" t="s">
        <v>2479</v>
      </c>
      <c r="B3263" s="903" t="s">
        <v>729</v>
      </c>
      <c r="C3263" s="903" t="s">
        <v>918</v>
      </c>
      <c r="D3263" s="903" t="s">
        <v>917</v>
      </c>
      <c r="E3263" s="1419" t="s">
        <v>93</v>
      </c>
      <c r="F3263" s="1420"/>
      <c r="G3263" s="902">
        <v>109582000</v>
      </c>
    </row>
    <row r="3264" spans="1:7">
      <c r="A3264" s="903" t="s">
        <v>2479</v>
      </c>
      <c r="B3264" s="903" t="s">
        <v>729</v>
      </c>
      <c r="C3264" s="903" t="s">
        <v>918</v>
      </c>
      <c r="D3264" s="903" t="s">
        <v>917</v>
      </c>
      <c r="E3264" s="903" t="s">
        <v>93</v>
      </c>
      <c r="F3264" s="903" t="s">
        <v>391</v>
      </c>
      <c r="G3264" s="902">
        <v>109582000</v>
      </c>
    </row>
    <row r="3265" spans="1:7">
      <c r="A3265" s="903" t="s">
        <v>2479</v>
      </c>
      <c r="B3265" s="903" t="s">
        <v>729</v>
      </c>
      <c r="C3265" s="903" t="s">
        <v>918</v>
      </c>
      <c r="D3265" s="903" t="s">
        <v>917</v>
      </c>
      <c r="E3265" s="1419" t="s">
        <v>94</v>
      </c>
      <c r="F3265" s="1420"/>
      <c r="G3265" s="902">
        <v>54437989</v>
      </c>
    </row>
    <row r="3266" spans="1:7">
      <c r="A3266" s="903" t="s">
        <v>2479</v>
      </c>
      <c r="B3266" s="903" t="s">
        <v>729</v>
      </c>
      <c r="C3266" s="903" t="s">
        <v>918</v>
      </c>
      <c r="D3266" s="903" t="s">
        <v>917</v>
      </c>
      <c r="E3266" s="903" t="s">
        <v>94</v>
      </c>
      <c r="F3266" s="903" t="s">
        <v>95</v>
      </c>
      <c r="G3266" s="902">
        <v>40538929</v>
      </c>
    </row>
    <row r="3267" spans="1:7">
      <c r="A3267" s="903" t="s">
        <v>2479</v>
      </c>
      <c r="B3267" s="903" t="s">
        <v>729</v>
      </c>
      <c r="C3267" s="903" t="s">
        <v>918</v>
      </c>
      <c r="D3267" s="903" t="s">
        <v>917</v>
      </c>
      <c r="E3267" s="903" t="s">
        <v>94</v>
      </c>
      <c r="F3267" s="903" t="s">
        <v>96</v>
      </c>
      <c r="G3267" s="902">
        <v>6949530</v>
      </c>
    </row>
    <row r="3268" spans="1:7">
      <c r="A3268" s="903" t="s">
        <v>2479</v>
      </c>
      <c r="B3268" s="903" t="s">
        <v>729</v>
      </c>
      <c r="C3268" s="903" t="s">
        <v>918</v>
      </c>
      <c r="D3268" s="903" t="s">
        <v>917</v>
      </c>
      <c r="E3268" s="903" t="s">
        <v>94</v>
      </c>
      <c r="F3268" s="903" t="s">
        <v>97</v>
      </c>
      <c r="G3268" s="902">
        <v>4633020</v>
      </c>
    </row>
    <row r="3269" spans="1:7">
      <c r="A3269" s="903" t="s">
        <v>2479</v>
      </c>
      <c r="B3269" s="903" t="s">
        <v>729</v>
      </c>
      <c r="C3269" s="903" t="s">
        <v>918</v>
      </c>
      <c r="D3269" s="903" t="s">
        <v>917</v>
      </c>
      <c r="E3269" s="903" t="s">
        <v>94</v>
      </c>
      <c r="F3269" s="903" t="s">
        <v>0</v>
      </c>
      <c r="G3269" s="902">
        <v>2316510</v>
      </c>
    </row>
    <row r="3270" spans="1:7">
      <c r="A3270" s="903" t="s">
        <v>2479</v>
      </c>
      <c r="B3270" s="903" t="s">
        <v>729</v>
      </c>
      <c r="C3270" s="903" t="s">
        <v>918</v>
      </c>
      <c r="D3270" s="903" t="s">
        <v>917</v>
      </c>
      <c r="E3270" s="1419" t="s">
        <v>100</v>
      </c>
      <c r="F3270" s="1420"/>
      <c r="G3270" s="902">
        <v>14025069</v>
      </c>
    </row>
    <row r="3271" spans="1:7">
      <c r="A3271" s="903" t="s">
        <v>2479</v>
      </c>
      <c r="B3271" s="903" t="s">
        <v>729</v>
      </c>
      <c r="C3271" s="903" t="s">
        <v>918</v>
      </c>
      <c r="D3271" s="903" t="s">
        <v>917</v>
      </c>
      <c r="E3271" s="903" t="s">
        <v>100</v>
      </c>
      <c r="F3271" s="903" t="s">
        <v>138</v>
      </c>
      <c r="G3271" s="902">
        <v>9965149</v>
      </c>
    </row>
    <row r="3272" spans="1:7">
      <c r="A3272" s="903" t="s">
        <v>2479</v>
      </c>
      <c r="B3272" s="903" t="s">
        <v>729</v>
      </c>
      <c r="C3272" s="903" t="s">
        <v>918</v>
      </c>
      <c r="D3272" s="903" t="s">
        <v>917</v>
      </c>
      <c r="E3272" s="903" t="s">
        <v>100</v>
      </c>
      <c r="F3272" s="903" t="s">
        <v>102</v>
      </c>
      <c r="G3272" s="902">
        <v>1923920</v>
      </c>
    </row>
    <row r="3273" spans="1:7">
      <c r="A3273" s="903" t="s">
        <v>2479</v>
      </c>
      <c r="B3273" s="903" t="s">
        <v>729</v>
      </c>
      <c r="C3273" s="903" t="s">
        <v>918</v>
      </c>
      <c r="D3273" s="903" t="s">
        <v>917</v>
      </c>
      <c r="E3273" s="903" t="s">
        <v>100</v>
      </c>
      <c r="F3273" s="903" t="s">
        <v>131</v>
      </c>
      <c r="G3273" s="902">
        <v>2136000</v>
      </c>
    </row>
    <row r="3274" spans="1:7">
      <c r="A3274" s="903" t="s">
        <v>2479</v>
      </c>
      <c r="B3274" s="903" t="s">
        <v>729</v>
      </c>
      <c r="C3274" s="903" t="s">
        <v>918</v>
      </c>
      <c r="D3274" s="903" t="s">
        <v>917</v>
      </c>
      <c r="E3274" s="1419" t="s">
        <v>103</v>
      </c>
      <c r="F3274" s="1420"/>
      <c r="G3274" s="902">
        <v>32291000</v>
      </c>
    </row>
    <row r="3275" spans="1:7">
      <c r="A3275" s="903" t="s">
        <v>2479</v>
      </c>
      <c r="B3275" s="903" t="s">
        <v>729</v>
      </c>
      <c r="C3275" s="903" t="s">
        <v>918</v>
      </c>
      <c r="D3275" s="903" t="s">
        <v>917</v>
      </c>
      <c r="E3275" s="903" t="s">
        <v>103</v>
      </c>
      <c r="F3275" s="903" t="s">
        <v>104</v>
      </c>
      <c r="G3275" s="902">
        <v>14915000</v>
      </c>
    </row>
    <row r="3276" spans="1:7">
      <c r="A3276" s="903" t="s">
        <v>2479</v>
      </c>
      <c r="B3276" s="903" t="s">
        <v>729</v>
      </c>
      <c r="C3276" s="903" t="s">
        <v>918</v>
      </c>
      <c r="D3276" s="903" t="s">
        <v>917</v>
      </c>
      <c r="E3276" s="903" t="s">
        <v>103</v>
      </c>
      <c r="F3276" s="903" t="s">
        <v>132</v>
      </c>
      <c r="G3276" s="902">
        <v>11900000</v>
      </c>
    </row>
    <row r="3277" spans="1:7">
      <c r="A3277" s="903" t="s">
        <v>2479</v>
      </c>
      <c r="B3277" s="903" t="s">
        <v>729</v>
      </c>
      <c r="C3277" s="903" t="s">
        <v>918</v>
      </c>
      <c r="D3277" s="903" t="s">
        <v>917</v>
      </c>
      <c r="E3277" s="903" t="s">
        <v>103</v>
      </c>
      <c r="F3277" s="903" t="s">
        <v>106</v>
      </c>
      <c r="G3277" s="902">
        <v>5476000</v>
      </c>
    </row>
    <row r="3278" spans="1:7">
      <c r="A3278" s="903" t="s">
        <v>2479</v>
      </c>
      <c r="B3278" s="903" t="s">
        <v>729</v>
      </c>
      <c r="C3278" s="903" t="s">
        <v>918</v>
      </c>
      <c r="D3278" s="903" t="s">
        <v>917</v>
      </c>
      <c r="E3278" s="1419" t="s">
        <v>108</v>
      </c>
      <c r="F3278" s="1420"/>
      <c r="G3278" s="902">
        <v>8802323</v>
      </c>
    </row>
    <row r="3279" spans="1:7">
      <c r="A3279" s="903" t="s">
        <v>2479</v>
      </c>
      <c r="B3279" s="903" t="s">
        <v>729</v>
      </c>
      <c r="C3279" s="903" t="s">
        <v>918</v>
      </c>
      <c r="D3279" s="903" t="s">
        <v>917</v>
      </c>
      <c r="E3279" s="903" t="s">
        <v>108</v>
      </c>
      <c r="F3279" s="903" t="s">
        <v>110</v>
      </c>
      <c r="G3279" s="902">
        <v>1743167</v>
      </c>
    </row>
    <row r="3280" spans="1:7">
      <c r="A3280" s="903" t="s">
        <v>2479</v>
      </c>
      <c r="B3280" s="903" t="s">
        <v>729</v>
      </c>
      <c r="C3280" s="903" t="s">
        <v>918</v>
      </c>
      <c r="D3280" s="903" t="s">
        <v>917</v>
      </c>
      <c r="E3280" s="903" t="s">
        <v>108</v>
      </c>
      <c r="F3280" s="903" t="s">
        <v>111</v>
      </c>
      <c r="G3280" s="902">
        <v>1616457</v>
      </c>
    </row>
    <row r="3281" spans="1:7">
      <c r="A3281" s="903" t="s">
        <v>2479</v>
      </c>
      <c r="B3281" s="903" t="s">
        <v>729</v>
      </c>
      <c r="C3281" s="903" t="s">
        <v>918</v>
      </c>
      <c r="D3281" s="903" t="s">
        <v>917</v>
      </c>
      <c r="E3281" s="903" t="s">
        <v>108</v>
      </c>
      <c r="F3281" s="903" t="s">
        <v>862</v>
      </c>
      <c r="G3281" s="902">
        <v>2308999</v>
      </c>
    </row>
    <row r="3282" spans="1:7">
      <c r="A3282" s="903" t="s">
        <v>2479</v>
      </c>
      <c r="B3282" s="903" t="s">
        <v>729</v>
      </c>
      <c r="C3282" s="903" t="s">
        <v>918</v>
      </c>
      <c r="D3282" s="903" t="s">
        <v>917</v>
      </c>
      <c r="E3282" s="903" t="s">
        <v>108</v>
      </c>
      <c r="F3282" s="903" t="s">
        <v>283</v>
      </c>
      <c r="G3282" s="902">
        <v>500000</v>
      </c>
    </row>
    <row r="3283" spans="1:7">
      <c r="A3283" s="903" t="s">
        <v>2479</v>
      </c>
      <c r="B3283" s="903" t="s">
        <v>729</v>
      </c>
      <c r="C3283" s="903" t="s">
        <v>918</v>
      </c>
      <c r="D3283" s="903" t="s">
        <v>917</v>
      </c>
      <c r="E3283" s="903" t="s">
        <v>108</v>
      </c>
      <c r="F3283" s="903" t="s">
        <v>868</v>
      </c>
      <c r="G3283" s="902">
        <v>1049700</v>
      </c>
    </row>
    <row r="3284" spans="1:7">
      <c r="A3284" s="903" t="s">
        <v>2479</v>
      </c>
      <c r="B3284" s="903" t="s">
        <v>729</v>
      </c>
      <c r="C3284" s="903" t="s">
        <v>918</v>
      </c>
      <c r="D3284" s="903" t="s">
        <v>917</v>
      </c>
      <c r="E3284" s="903" t="s">
        <v>108</v>
      </c>
      <c r="F3284" s="903" t="s">
        <v>142</v>
      </c>
      <c r="G3284" s="902">
        <v>1584000</v>
      </c>
    </row>
    <row r="3285" spans="1:7">
      <c r="A3285" s="903" t="s">
        <v>2479</v>
      </c>
      <c r="B3285" s="903" t="s">
        <v>729</v>
      </c>
      <c r="C3285" s="903" t="s">
        <v>918</v>
      </c>
      <c r="D3285" s="903" t="s">
        <v>917</v>
      </c>
      <c r="E3285" s="1419" t="s">
        <v>113</v>
      </c>
      <c r="F3285" s="1420"/>
      <c r="G3285" s="902">
        <v>24480000</v>
      </c>
    </row>
    <row r="3286" spans="1:7">
      <c r="A3286" s="903" t="s">
        <v>2479</v>
      </c>
      <c r="B3286" s="903" t="s">
        <v>729</v>
      </c>
      <c r="C3286" s="903" t="s">
        <v>918</v>
      </c>
      <c r="D3286" s="903" t="s">
        <v>917</v>
      </c>
      <c r="E3286" s="903" t="s">
        <v>113</v>
      </c>
      <c r="F3286" s="903" t="s">
        <v>490</v>
      </c>
      <c r="G3286" s="902">
        <v>5280000</v>
      </c>
    </row>
    <row r="3287" spans="1:7">
      <c r="A3287" s="903" t="s">
        <v>2479</v>
      </c>
      <c r="B3287" s="903" t="s">
        <v>729</v>
      </c>
      <c r="C3287" s="903" t="s">
        <v>918</v>
      </c>
      <c r="D3287" s="903" t="s">
        <v>917</v>
      </c>
      <c r="E3287" s="903" t="s">
        <v>113</v>
      </c>
      <c r="F3287" s="903" t="s">
        <v>117</v>
      </c>
      <c r="G3287" s="902">
        <v>19200000</v>
      </c>
    </row>
    <row r="3288" spans="1:7">
      <c r="A3288" s="903" t="s">
        <v>2479</v>
      </c>
      <c r="B3288" s="903" t="s">
        <v>729</v>
      </c>
      <c r="C3288" s="903" t="s">
        <v>918</v>
      </c>
      <c r="D3288" s="903" t="s">
        <v>917</v>
      </c>
      <c r="E3288" s="1419" t="s">
        <v>492</v>
      </c>
      <c r="F3288" s="1420"/>
      <c r="G3288" s="902">
        <v>69350000</v>
      </c>
    </row>
    <row r="3289" spans="1:7">
      <c r="A3289" s="903" t="s">
        <v>2479</v>
      </c>
      <c r="B3289" s="903" t="s">
        <v>729</v>
      </c>
      <c r="C3289" s="903" t="s">
        <v>918</v>
      </c>
      <c r="D3289" s="903" t="s">
        <v>917</v>
      </c>
      <c r="E3289" s="903" t="s">
        <v>492</v>
      </c>
      <c r="F3289" s="903" t="s">
        <v>494</v>
      </c>
      <c r="G3289" s="902">
        <v>47000000</v>
      </c>
    </row>
    <row r="3290" spans="1:7">
      <c r="A3290" s="903" t="s">
        <v>2479</v>
      </c>
      <c r="B3290" s="903" t="s">
        <v>729</v>
      </c>
      <c r="C3290" s="903" t="s">
        <v>918</v>
      </c>
      <c r="D3290" s="903" t="s">
        <v>917</v>
      </c>
      <c r="E3290" s="903" t="s">
        <v>492</v>
      </c>
      <c r="F3290" s="903" t="s">
        <v>496</v>
      </c>
      <c r="G3290" s="902">
        <v>22350000</v>
      </c>
    </row>
    <row r="3291" spans="1:7">
      <c r="A3291" s="903" t="s">
        <v>2479</v>
      </c>
      <c r="B3291" s="903" t="s">
        <v>729</v>
      </c>
      <c r="C3291" s="903" t="s">
        <v>918</v>
      </c>
      <c r="D3291" s="903" t="s">
        <v>917</v>
      </c>
      <c r="E3291" s="1419" t="s">
        <v>498</v>
      </c>
      <c r="F3291" s="1420"/>
      <c r="G3291" s="902">
        <v>171376000</v>
      </c>
    </row>
    <row r="3292" spans="1:7">
      <c r="A3292" s="903" t="s">
        <v>2479</v>
      </c>
      <c r="B3292" s="903" t="s">
        <v>729</v>
      </c>
      <c r="C3292" s="903" t="s">
        <v>918</v>
      </c>
      <c r="D3292" s="903" t="s">
        <v>917</v>
      </c>
      <c r="E3292" s="903" t="s">
        <v>498</v>
      </c>
      <c r="F3292" s="903" t="s">
        <v>370</v>
      </c>
      <c r="G3292" s="902">
        <v>21790000</v>
      </c>
    </row>
    <row r="3293" spans="1:7">
      <c r="A3293" s="903" t="s">
        <v>2479</v>
      </c>
      <c r="B3293" s="903" t="s">
        <v>729</v>
      </c>
      <c r="C3293" s="903" t="s">
        <v>918</v>
      </c>
      <c r="D3293" s="903" t="s">
        <v>917</v>
      </c>
      <c r="E3293" s="903" t="s">
        <v>498</v>
      </c>
      <c r="F3293" s="903" t="s">
        <v>500</v>
      </c>
      <c r="G3293" s="902">
        <v>49750000</v>
      </c>
    </row>
    <row r="3294" spans="1:7">
      <c r="A3294" s="903" t="s">
        <v>2479</v>
      </c>
      <c r="B3294" s="903" t="s">
        <v>729</v>
      </c>
      <c r="C3294" s="903" t="s">
        <v>918</v>
      </c>
      <c r="D3294" s="903" t="s">
        <v>917</v>
      </c>
      <c r="E3294" s="903" t="s">
        <v>498</v>
      </c>
      <c r="F3294" s="903" t="s">
        <v>4</v>
      </c>
      <c r="G3294" s="902">
        <v>90636000</v>
      </c>
    </row>
    <row r="3295" spans="1:7">
      <c r="A3295" s="903" t="s">
        <v>2479</v>
      </c>
      <c r="B3295" s="903" t="s">
        <v>729</v>
      </c>
      <c r="C3295" s="903" t="s">
        <v>918</v>
      </c>
      <c r="D3295" s="903" t="s">
        <v>917</v>
      </c>
      <c r="E3295" s="903" t="s">
        <v>498</v>
      </c>
      <c r="F3295" s="903" t="s">
        <v>501</v>
      </c>
      <c r="G3295" s="902">
        <v>9200000</v>
      </c>
    </row>
    <row r="3296" spans="1:7">
      <c r="A3296" s="903" t="s">
        <v>2479</v>
      </c>
      <c r="B3296" s="903" t="s">
        <v>729</v>
      </c>
      <c r="C3296" s="903" t="s">
        <v>918</v>
      </c>
      <c r="D3296" s="903" t="s">
        <v>917</v>
      </c>
      <c r="E3296" s="1419" t="s">
        <v>1429</v>
      </c>
      <c r="F3296" s="1420"/>
      <c r="G3296" s="902">
        <v>35500000</v>
      </c>
    </row>
    <row r="3297" spans="1:7">
      <c r="A3297" s="903" t="s">
        <v>2479</v>
      </c>
      <c r="B3297" s="903" t="s">
        <v>729</v>
      </c>
      <c r="C3297" s="903" t="s">
        <v>918</v>
      </c>
      <c r="D3297" s="903" t="s">
        <v>917</v>
      </c>
      <c r="E3297" s="903" t="s">
        <v>1429</v>
      </c>
      <c r="F3297" s="903" t="s">
        <v>1431</v>
      </c>
      <c r="G3297" s="902">
        <v>35500000</v>
      </c>
    </row>
    <row r="3298" spans="1:7">
      <c r="A3298" s="903" t="s">
        <v>2479</v>
      </c>
      <c r="B3298" s="903" t="s">
        <v>729</v>
      </c>
      <c r="C3298" s="903" t="s">
        <v>918</v>
      </c>
      <c r="D3298" s="903" t="s">
        <v>917</v>
      </c>
      <c r="E3298" s="1419" t="s">
        <v>118</v>
      </c>
      <c r="F3298" s="1420"/>
      <c r="G3298" s="902">
        <v>109430000</v>
      </c>
    </row>
    <row r="3299" spans="1:7">
      <c r="A3299" s="903" t="s">
        <v>2479</v>
      </c>
      <c r="B3299" s="903" t="s">
        <v>729</v>
      </c>
      <c r="C3299" s="903" t="s">
        <v>918</v>
      </c>
      <c r="D3299" s="903" t="s">
        <v>917</v>
      </c>
      <c r="E3299" s="903" t="s">
        <v>118</v>
      </c>
      <c r="F3299" s="903" t="s">
        <v>523</v>
      </c>
      <c r="G3299" s="902">
        <v>180000</v>
      </c>
    </row>
    <row r="3300" spans="1:7">
      <c r="A3300" s="903" t="s">
        <v>2479</v>
      </c>
      <c r="B3300" s="903" t="s">
        <v>729</v>
      </c>
      <c r="C3300" s="903" t="s">
        <v>918</v>
      </c>
      <c r="D3300" s="903" t="s">
        <v>917</v>
      </c>
      <c r="E3300" s="903" t="s">
        <v>118</v>
      </c>
      <c r="F3300" s="903" t="s">
        <v>5</v>
      </c>
      <c r="G3300" s="902">
        <v>15000000</v>
      </c>
    </row>
    <row r="3301" spans="1:7">
      <c r="A3301" s="903" t="s">
        <v>2479</v>
      </c>
      <c r="B3301" s="903" t="s">
        <v>729</v>
      </c>
      <c r="C3301" s="903" t="s">
        <v>918</v>
      </c>
      <c r="D3301" s="903" t="s">
        <v>917</v>
      </c>
      <c r="E3301" s="903" t="s">
        <v>118</v>
      </c>
      <c r="F3301" s="903" t="s">
        <v>120</v>
      </c>
      <c r="G3301" s="902">
        <v>94250000</v>
      </c>
    </row>
    <row r="3302" spans="1:7">
      <c r="A3302" s="903" t="s">
        <v>2479</v>
      </c>
      <c r="B3302" s="903" t="s">
        <v>729</v>
      </c>
      <c r="C3302" s="903" t="s">
        <v>918</v>
      </c>
      <c r="D3302" s="903" t="s">
        <v>917</v>
      </c>
      <c r="E3302" s="1419" t="s">
        <v>1434</v>
      </c>
      <c r="F3302" s="1420"/>
      <c r="G3302" s="902">
        <v>825000</v>
      </c>
    </row>
    <row r="3303" spans="1:7">
      <c r="A3303" s="903" t="s">
        <v>2479</v>
      </c>
      <c r="B3303" s="903" t="s">
        <v>729</v>
      </c>
      <c r="C3303" s="903" t="s">
        <v>918</v>
      </c>
      <c r="D3303" s="903" t="s">
        <v>917</v>
      </c>
      <c r="E3303" s="903" t="s">
        <v>1434</v>
      </c>
      <c r="F3303" s="903" t="s">
        <v>1484</v>
      </c>
      <c r="G3303" s="902">
        <v>825000</v>
      </c>
    </row>
    <row r="3304" spans="1:7">
      <c r="A3304" s="903" t="s">
        <v>2479</v>
      </c>
      <c r="B3304" s="903" t="s">
        <v>729</v>
      </c>
      <c r="C3304" s="903" t="s">
        <v>918</v>
      </c>
      <c r="D3304" s="903" t="s">
        <v>917</v>
      </c>
      <c r="E3304" s="1419" t="s">
        <v>122</v>
      </c>
      <c r="F3304" s="1420"/>
      <c r="G3304" s="902">
        <v>153856619</v>
      </c>
    </row>
    <row r="3305" spans="1:7">
      <c r="A3305" s="903" t="s">
        <v>2479</v>
      </c>
      <c r="B3305" s="903" t="s">
        <v>729</v>
      </c>
      <c r="C3305" s="903" t="s">
        <v>918</v>
      </c>
      <c r="D3305" s="903" t="s">
        <v>917</v>
      </c>
      <c r="E3305" s="903" t="s">
        <v>122</v>
      </c>
      <c r="F3305" s="903" t="s">
        <v>6</v>
      </c>
      <c r="G3305" s="902">
        <v>3500000</v>
      </c>
    </row>
    <row r="3306" spans="1:7">
      <c r="A3306" s="903" t="s">
        <v>2479</v>
      </c>
      <c r="B3306" s="903" t="s">
        <v>729</v>
      </c>
      <c r="C3306" s="903" t="s">
        <v>918</v>
      </c>
      <c r="D3306" s="903" t="s">
        <v>917</v>
      </c>
      <c r="E3306" s="903" t="s">
        <v>122</v>
      </c>
      <c r="F3306" s="903" t="s">
        <v>124</v>
      </c>
      <c r="G3306" s="902">
        <v>76008619</v>
      </c>
    </row>
    <row r="3307" spans="1:7">
      <c r="A3307" s="903" t="s">
        <v>2479</v>
      </c>
      <c r="B3307" s="903" t="s">
        <v>729</v>
      </c>
      <c r="C3307" s="903" t="s">
        <v>918</v>
      </c>
      <c r="D3307" s="903" t="s">
        <v>917</v>
      </c>
      <c r="E3307" s="903" t="s">
        <v>122</v>
      </c>
      <c r="F3307" s="903" t="s">
        <v>126</v>
      </c>
      <c r="G3307" s="902">
        <v>74348000</v>
      </c>
    </row>
    <row r="3308" spans="1:7">
      <c r="A3308" s="903" t="s">
        <v>2479</v>
      </c>
      <c r="B3308" s="903" t="s">
        <v>729</v>
      </c>
      <c r="C3308" s="903" t="s">
        <v>918</v>
      </c>
      <c r="D3308" s="1419" t="s">
        <v>1514</v>
      </c>
      <c r="E3308" s="1420"/>
      <c r="F3308" s="1420"/>
      <c r="G3308" s="902">
        <v>20612540509</v>
      </c>
    </row>
    <row r="3309" spans="1:7">
      <c r="A3309" s="903" t="s">
        <v>2479</v>
      </c>
      <c r="B3309" s="903" t="s">
        <v>729</v>
      </c>
      <c r="C3309" s="903" t="s">
        <v>918</v>
      </c>
      <c r="D3309" s="903" t="s">
        <v>1514</v>
      </c>
      <c r="E3309" s="1419" t="s">
        <v>87</v>
      </c>
      <c r="F3309" s="1420"/>
      <c r="G3309" s="902">
        <v>3659188737</v>
      </c>
    </row>
    <row r="3310" spans="1:7">
      <c r="A3310" s="903" t="s">
        <v>2479</v>
      </c>
      <c r="B3310" s="903" t="s">
        <v>729</v>
      </c>
      <c r="C3310" s="903" t="s">
        <v>918</v>
      </c>
      <c r="D3310" s="903" t="s">
        <v>1514</v>
      </c>
      <c r="E3310" s="903" t="s">
        <v>87</v>
      </c>
      <c r="F3310" s="903" t="s">
        <v>88</v>
      </c>
      <c r="G3310" s="902">
        <v>3659188737</v>
      </c>
    </row>
    <row r="3311" spans="1:7">
      <c r="A3311" s="903" t="s">
        <v>2479</v>
      </c>
      <c r="B3311" s="903" t="s">
        <v>729</v>
      </c>
      <c r="C3311" s="903" t="s">
        <v>918</v>
      </c>
      <c r="D3311" s="903" t="s">
        <v>1514</v>
      </c>
      <c r="E3311" s="1419" t="s">
        <v>128</v>
      </c>
      <c r="F3311" s="1420"/>
      <c r="G3311" s="902">
        <v>592420000</v>
      </c>
    </row>
    <row r="3312" spans="1:7">
      <c r="A3312" s="903" t="s">
        <v>2479</v>
      </c>
      <c r="B3312" s="903" t="s">
        <v>729</v>
      </c>
      <c r="C3312" s="903" t="s">
        <v>918</v>
      </c>
      <c r="D3312" s="903" t="s">
        <v>1514</v>
      </c>
      <c r="E3312" s="903" t="s">
        <v>128</v>
      </c>
      <c r="F3312" s="903" t="s">
        <v>519</v>
      </c>
      <c r="G3312" s="902">
        <v>592420000</v>
      </c>
    </row>
    <row r="3313" spans="1:7">
      <c r="A3313" s="903" t="s">
        <v>2479</v>
      </c>
      <c r="B3313" s="903" t="s">
        <v>729</v>
      </c>
      <c r="C3313" s="903" t="s">
        <v>918</v>
      </c>
      <c r="D3313" s="903" t="s">
        <v>1514</v>
      </c>
      <c r="E3313" s="1419" t="s">
        <v>90</v>
      </c>
      <c r="F3313" s="1420"/>
      <c r="G3313" s="902">
        <v>2554836023</v>
      </c>
    </row>
    <row r="3314" spans="1:7">
      <c r="A3314" s="903" t="s">
        <v>2479</v>
      </c>
      <c r="B3314" s="903" t="s">
        <v>729</v>
      </c>
      <c r="C3314" s="903" t="s">
        <v>918</v>
      </c>
      <c r="D3314" s="903" t="s">
        <v>1514</v>
      </c>
      <c r="E3314" s="903" t="s">
        <v>90</v>
      </c>
      <c r="F3314" s="903" t="s">
        <v>135</v>
      </c>
      <c r="G3314" s="902">
        <v>100128000</v>
      </c>
    </row>
    <row r="3315" spans="1:7">
      <c r="A3315" s="903" t="s">
        <v>2479</v>
      </c>
      <c r="B3315" s="903" t="s">
        <v>729</v>
      </c>
      <c r="C3315" s="903" t="s">
        <v>918</v>
      </c>
      <c r="D3315" s="903" t="s">
        <v>1514</v>
      </c>
      <c r="E3315" s="903" t="s">
        <v>90</v>
      </c>
      <c r="F3315" s="903" t="s">
        <v>385</v>
      </c>
      <c r="G3315" s="902">
        <v>327800000</v>
      </c>
    </row>
    <row r="3316" spans="1:7">
      <c r="A3316" s="903" t="s">
        <v>2479</v>
      </c>
      <c r="B3316" s="903" t="s">
        <v>729</v>
      </c>
      <c r="C3316" s="903" t="s">
        <v>918</v>
      </c>
      <c r="D3316" s="903" t="s">
        <v>1514</v>
      </c>
      <c r="E3316" s="903" t="s">
        <v>90</v>
      </c>
      <c r="F3316" s="903" t="s">
        <v>763</v>
      </c>
      <c r="G3316" s="902">
        <v>44673118</v>
      </c>
    </row>
    <row r="3317" spans="1:7">
      <c r="A3317" s="903" t="s">
        <v>2479</v>
      </c>
      <c r="B3317" s="903" t="s">
        <v>729</v>
      </c>
      <c r="C3317" s="903" t="s">
        <v>918</v>
      </c>
      <c r="D3317" s="903" t="s">
        <v>1514</v>
      </c>
      <c r="E3317" s="903" t="s">
        <v>90</v>
      </c>
      <c r="F3317" s="903" t="s">
        <v>8</v>
      </c>
      <c r="G3317" s="902">
        <v>52746000</v>
      </c>
    </row>
    <row r="3318" spans="1:7">
      <c r="A3318" s="903" t="s">
        <v>2479</v>
      </c>
      <c r="B3318" s="903" t="s">
        <v>729</v>
      </c>
      <c r="C3318" s="903" t="s">
        <v>918</v>
      </c>
      <c r="D3318" s="903" t="s">
        <v>1514</v>
      </c>
      <c r="E3318" s="903" t="s">
        <v>90</v>
      </c>
      <c r="F3318" s="903" t="s">
        <v>386</v>
      </c>
      <c r="G3318" s="902">
        <v>1644213905</v>
      </c>
    </row>
    <row r="3319" spans="1:7">
      <c r="A3319" s="903" t="s">
        <v>2479</v>
      </c>
      <c r="B3319" s="903" t="s">
        <v>729</v>
      </c>
      <c r="C3319" s="903" t="s">
        <v>918</v>
      </c>
      <c r="D3319" s="903" t="s">
        <v>1514</v>
      </c>
      <c r="E3319" s="903" t="s">
        <v>90</v>
      </c>
      <c r="F3319" s="903" t="s">
        <v>92</v>
      </c>
      <c r="G3319" s="902">
        <v>14751000</v>
      </c>
    </row>
    <row r="3320" spans="1:7">
      <c r="A3320" s="903" t="s">
        <v>2479</v>
      </c>
      <c r="B3320" s="903" t="s">
        <v>729</v>
      </c>
      <c r="C3320" s="903" t="s">
        <v>918</v>
      </c>
      <c r="D3320" s="903" t="s">
        <v>1514</v>
      </c>
      <c r="E3320" s="903" t="s">
        <v>90</v>
      </c>
      <c r="F3320" s="903" t="s">
        <v>289</v>
      </c>
      <c r="G3320" s="902">
        <v>370524000</v>
      </c>
    </row>
    <row r="3321" spans="1:7">
      <c r="A3321" s="903" t="s">
        <v>2479</v>
      </c>
      <c r="B3321" s="903" t="s">
        <v>729</v>
      </c>
      <c r="C3321" s="903" t="s">
        <v>918</v>
      </c>
      <c r="D3321" s="903" t="s">
        <v>1514</v>
      </c>
      <c r="E3321" s="1419" t="s">
        <v>377</v>
      </c>
      <c r="F3321" s="1420"/>
      <c r="G3321" s="902">
        <v>68242000</v>
      </c>
    </row>
    <row r="3322" spans="1:7">
      <c r="A3322" s="903" t="s">
        <v>2479</v>
      </c>
      <c r="B3322" s="903" t="s">
        <v>729</v>
      </c>
      <c r="C3322" s="903" t="s">
        <v>918</v>
      </c>
      <c r="D3322" s="903" t="s">
        <v>1514</v>
      </c>
      <c r="E3322" s="903" t="s">
        <v>377</v>
      </c>
      <c r="F3322" s="903" t="s">
        <v>379</v>
      </c>
      <c r="G3322" s="902">
        <v>68242000</v>
      </c>
    </row>
    <row r="3323" spans="1:7">
      <c r="A3323" s="903" t="s">
        <v>2479</v>
      </c>
      <c r="B3323" s="903" t="s">
        <v>729</v>
      </c>
      <c r="C3323" s="903" t="s">
        <v>918</v>
      </c>
      <c r="D3323" s="903" t="s">
        <v>1514</v>
      </c>
      <c r="E3323" s="1419" t="s">
        <v>93</v>
      </c>
      <c r="F3323" s="1420"/>
      <c r="G3323" s="902">
        <v>913422000</v>
      </c>
    </row>
    <row r="3324" spans="1:7">
      <c r="A3324" s="903" t="s">
        <v>2479</v>
      </c>
      <c r="B3324" s="903" t="s">
        <v>729</v>
      </c>
      <c r="C3324" s="903" t="s">
        <v>918</v>
      </c>
      <c r="D3324" s="903" t="s">
        <v>1514</v>
      </c>
      <c r="E3324" s="903" t="s">
        <v>93</v>
      </c>
      <c r="F3324" s="903" t="s">
        <v>391</v>
      </c>
      <c r="G3324" s="902">
        <v>913422000</v>
      </c>
    </row>
    <row r="3325" spans="1:7">
      <c r="A3325" s="903" t="s">
        <v>2479</v>
      </c>
      <c r="B3325" s="903" t="s">
        <v>729</v>
      </c>
      <c r="C3325" s="903" t="s">
        <v>918</v>
      </c>
      <c r="D3325" s="903" t="s">
        <v>1514</v>
      </c>
      <c r="E3325" s="1419" t="s">
        <v>94</v>
      </c>
      <c r="F3325" s="1420"/>
      <c r="G3325" s="902">
        <v>1020264953</v>
      </c>
    </row>
    <row r="3326" spans="1:7">
      <c r="A3326" s="903" t="s">
        <v>2479</v>
      </c>
      <c r="B3326" s="903" t="s">
        <v>729</v>
      </c>
      <c r="C3326" s="903" t="s">
        <v>918</v>
      </c>
      <c r="D3326" s="903" t="s">
        <v>1514</v>
      </c>
      <c r="E3326" s="903" t="s">
        <v>94</v>
      </c>
      <c r="F3326" s="903" t="s">
        <v>95</v>
      </c>
      <c r="G3326" s="902">
        <v>759569780</v>
      </c>
    </row>
    <row r="3327" spans="1:7">
      <c r="A3327" s="903" t="s">
        <v>2479</v>
      </c>
      <c r="B3327" s="903" t="s">
        <v>729</v>
      </c>
      <c r="C3327" s="903" t="s">
        <v>918</v>
      </c>
      <c r="D3327" s="903" t="s">
        <v>1514</v>
      </c>
      <c r="E3327" s="903" t="s">
        <v>94</v>
      </c>
      <c r="F3327" s="903" t="s">
        <v>96</v>
      </c>
      <c r="G3327" s="902">
        <v>130379532</v>
      </c>
    </row>
    <row r="3328" spans="1:7">
      <c r="A3328" s="903" t="s">
        <v>2479</v>
      </c>
      <c r="B3328" s="903" t="s">
        <v>729</v>
      </c>
      <c r="C3328" s="903" t="s">
        <v>918</v>
      </c>
      <c r="D3328" s="903" t="s">
        <v>1514</v>
      </c>
      <c r="E3328" s="903" t="s">
        <v>94</v>
      </c>
      <c r="F3328" s="903" t="s">
        <v>97</v>
      </c>
      <c r="G3328" s="902">
        <v>86921188</v>
      </c>
    </row>
    <row r="3329" spans="1:7">
      <c r="A3329" s="903" t="s">
        <v>2479</v>
      </c>
      <c r="B3329" s="903" t="s">
        <v>729</v>
      </c>
      <c r="C3329" s="903" t="s">
        <v>918</v>
      </c>
      <c r="D3329" s="903" t="s">
        <v>1514</v>
      </c>
      <c r="E3329" s="903" t="s">
        <v>94</v>
      </c>
      <c r="F3329" s="903" t="s">
        <v>0</v>
      </c>
      <c r="G3329" s="902">
        <v>43394453</v>
      </c>
    </row>
    <row r="3330" spans="1:7">
      <c r="A3330" s="903" t="s">
        <v>2479</v>
      </c>
      <c r="B3330" s="903" t="s">
        <v>729</v>
      </c>
      <c r="C3330" s="903" t="s">
        <v>918</v>
      </c>
      <c r="D3330" s="903" t="s">
        <v>1514</v>
      </c>
      <c r="E3330" s="1419" t="s">
        <v>100</v>
      </c>
      <c r="F3330" s="1420"/>
      <c r="G3330" s="902">
        <v>295406375</v>
      </c>
    </row>
    <row r="3331" spans="1:7">
      <c r="A3331" s="903" t="s">
        <v>2479</v>
      </c>
      <c r="B3331" s="903" t="s">
        <v>729</v>
      </c>
      <c r="C3331" s="903" t="s">
        <v>918</v>
      </c>
      <c r="D3331" s="903" t="s">
        <v>1514</v>
      </c>
      <c r="E3331" s="903" t="s">
        <v>100</v>
      </c>
      <c r="F3331" s="903" t="s">
        <v>138</v>
      </c>
      <c r="G3331" s="902">
        <v>77051536</v>
      </c>
    </row>
    <row r="3332" spans="1:7">
      <c r="A3332" s="903" t="s">
        <v>2479</v>
      </c>
      <c r="B3332" s="903" t="s">
        <v>729</v>
      </c>
      <c r="C3332" s="903" t="s">
        <v>918</v>
      </c>
      <c r="D3332" s="903" t="s">
        <v>1514</v>
      </c>
      <c r="E3332" s="903" t="s">
        <v>100</v>
      </c>
      <c r="F3332" s="903" t="s">
        <v>102</v>
      </c>
      <c r="G3332" s="902">
        <v>19998139</v>
      </c>
    </row>
    <row r="3333" spans="1:7">
      <c r="A3333" s="903" t="s">
        <v>2479</v>
      </c>
      <c r="B3333" s="903" t="s">
        <v>729</v>
      </c>
      <c r="C3333" s="903" t="s">
        <v>918</v>
      </c>
      <c r="D3333" s="903" t="s">
        <v>1514</v>
      </c>
      <c r="E3333" s="903" t="s">
        <v>100</v>
      </c>
      <c r="F3333" s="903" t="s">
        <v>139</v>
      </c>
      <c r="G3333" s="902">
        <v>108522950</v>
      </c>
    </row>
    <row r="3334" spans="1:7">
      <c r="A3334" s="903" t="s">
        <v>2479</v>
      </c>
      <c r="B3334" s="903" t="s">
        <v>729</v>
      </c>
      <c r="C3334" s="903" t="s">
        <v>918</v>
      </c>
      <c r="D3334" s="903" t="s">
        <v>1514</v>
      </c>
      <c r="E3334" s="903" t="s">
        <v>100</v>
      </c>
      <c r="F3334" s="903" t="s">
        <v>131</v>
      </c>
      <c r="G3334" s="902">
        <v>7632000</v>
      </c>
    </row>
    <row r="3335" spans="1:7">
      <c r="A3335" s="903" t="s">
        <v>2479</v>
      </c>
      <c r="B3335" s="903" t="s">
        <v>729</v>
      </c>
      <c r="C3335" s="903" t="s">
        <v>918</v>
      </c>
      <c r="D3335" s="903" t="s">
        <v>1514</v>
      </c>
      <c r="E3335" s="903" t="s">
        <v>100</v>
      </c>
      <c r="F3335" s="903" t="s">
        <v>218</v>
      </c>
      <c r="G3335" s="902">
        <v>76936750</v>
      </c>
    </row>
    <row r="3336" spans="1:7">
      <c r="A3336" s="903" t="s">
        <v>2479</v>
      </c>
      <c r="B3336" s="903" t="s">
        <v>729</v>
      </c>
      <c r="C3336" s="903" t="s">
        <v>918</v>
      </c>
      <c r="D3336" s="903" t="s">
        <v>1514</v>
      </c>
      <c r="E3336" s="903" t="s">
        <v>100</v>
      </c>
      <c r="F3336" s="903" t="s">
        <v>140</v>
      </c>
      <c r="G3336" s="902">
        <v>5265000</v>
      </c>
    </row>
    <row r="3337" spans="1:7">
      <c r="A3337" s="903" t="s">
        <v>2479</v>
      </c>
      <c r="B3337" s="903" t="s">
        <v>729</v>
      </c>
      <c r="C3337" s="903" t="s">
        <v>918</v>
      </c>
      <c r="D3337" s="903" t="s">
        <v>1514</v>
      </c>
      <c r="E3337" s="1419" t="s">
        <v>103</v>
      </c>
      <c r="F3337" s="1420"/>
      <c r="G3337" s="902">
        <v>211827406</v>
      </c>
    </row>
    <row r="3338" spans="1:7">
      <c r="A3338" s="903" t="s">
        <v>2479</v>
      </c>
      <c r="B3338" s="903" t="s">
        <v>729</v>
      </c>
      <c r="C3338" s="903" t="s">
        <v>918</v>
      </c>
      <c r="D3338" s="903" t="s">
        <v>1514</v>
      </c>
      <c r="E3338" s="903" t="s">
        <v>103</v>
      </c>
      <c r="F3338" s="903" t="s">
        <v>104</v>
      </c>
      <c r="G3338" s="902">
        <v>105144700</v>
      </c>
    </row>
    <row r="3339" spans="1:7">
      <c r="A3339" s="903" t="s">
        <v>2479</v>
      </c>
      <c r="B3339" s="903" t="s">
        <v>729</v>
      </c>
      <c r="C3339" s="903" t="s">
        <v>918</v>
      </c>
      <c r="D3339" s="903" t="s">
        <v>1514</v>
      </c>
      <c r="E3339" s="903" t="s">
        <v>103</v>
      </c>
      <c r="F3339" s="903" t="s">
        <v>132</v>
      </c>
      <c r="G3339" s="902">
        <v>63390000</v>
      </c>
    </row>
    <row r="3340" spans="1:7">
      <c r="A3340" s="903" t="s">
        <v>2479</v>
      </c>
      <c r="B3340" s="903" t="s">
        <v>729</v>
      </c>
      <c r="C3340" s="903" t="s">
        <v>918</v>
      </c>
      <c r="D3340" s="903" t="s">
        <v>1514</v>
      </c>
      <c r="E3340" s="903" t="s">
        <v>103</v>
      </c>
      <c r="F3340" s="903" t="s">
        <v>106</v>
      </c>
      <c r="G3340" s="902">
        <v>43292706</v>
      </c>
    </row>
    <row r="3341" spans="1:7">
      <c r="A3341" s="903" t="s">
        <v>2479</v>
      </c>
      <c r="B3341" s="903" t="s">
        <v>729</v>
      </c>
      <c r="C3341" s="903" t="s">
        <v>918</v>
      </c>
      <c r="D3341" s="903" t="s">
        <v>1514</v>
      </c>
      <c r="E3341" s="1419" t="s">
        <v>108</v>
      </c>
      <c r="F3341" s="1420"/>
      <c r="G3341" s="902">
        <v>399226100</v>
      </c>
    </row>
    <row r="3342" spans="1:7">
      <c r="A3342" s="903" t="s">
        <v>2479</v>
      </c>
      <c r="B3342" s="903" t="s">
        <v>729</v>
      </c>
      <c r="C3342" s="903" t="s">
        <v>918</v>
      </c>
      <c r="D3342" s="903" t="s">
        <v>1514</v>
      </c>
      <c r="E3342" s="903" t="s">
        <v>108</v>
      </c>
      <c r="F3342" s="903" t="s">
        <v>110</v>
      </c>
      <c r="G3342" s="902">
        <v>5493079</v>
      </c>
    </row>
    <row r="3343" spans="1:7">
      <c r="A3343" s="903" t="s">
        <v>2479</v>
      </c>
      <c r="B3343" s="903" t="s">
        <v>729</v>
      </c>
      <c r="C3343" s="903" t="s">
        <v>918</v>
      </c>
      <c r="D3343" s="903" t="s">
        <v>1514</v>
      </c>
      <c r="E3343" s="903" t="s">
        <v>108</v>
      </c>
      <c r="F3343" s="903" t="s">
        <v>111</v>
      </c>
      <c r="G3343" s="902">
        <v>15529442</v>
      </c>
    </row>
    <row r="3344" spans="1:7">
      <c r="A3344" s="903" t="s">
        <v>2479</v>
      </c>
      <c r="B3344" s="903" t="s">
        <v>729</v>
      </c>
      <c r="C3344" s="903" t="s">
        <v>918</v>
      </c>
      <c r="D3344" s="903" t="s">
        <v>1514</v>
      </c>
      <c r="E3344" s="903" t="s">
        <v>108</v>
      </c>
      <c r="F3344" s="903" t="s">
        <v>862</v>
      </c>
      <c r="G3344" s="902">
        <v>12735859</v>
      </c>
    </row>
    <row r="3345" spans="1:7">
      <c r="A3345" s="903" t="s">
        <v>2479</v>
      </c>
      <c r="B3345" s="903" t="s">
        <v>729</v>
      </c>
      <c r="C3345" s="903" t="s">
        <v>918</v>
      </c>
      <c r="D3345" s="903" t="s">
        <v>1514</v>
      </c>
      <c r="E3345" s="903" t="s">
        <v>108</v>
      </c>
      <c r="F3345" s="903" t="s">
        <v>283</v>
      </c>
      <c r="G3345" s="902">
        <v>362279820</v>
      </c>
    </row>
    <row r="3346" spans="1:7">
      <c r="A3346" s="903" t="s">
        <v>2479</v>
      </c>
      <c r="B3346" s="903" t="s">
        <v>729</v>
      </c>
      <c r="C3346" s="903" t="s">
        <v>918</v>
      </c>
      <c r="D3346" s="903" t="s">
        <v>1514</v>
      </c>
      <c r="E3346" s="903" t="s">
        <v>108</v>
      </c>
      <c r="F3346" s="903" t="s">
        <v>868</v>
      </c>
      <c r="G3346" s="902">
        <v>275900</v>
      </c>
    </row>
    <row r="3347" spans="1:7">
      <c r="A3347" s="903" t="s">
        <v>2479</v>
      </c>
      <c r="B3347" s="903" t="s">
        <v>729</v>
      </c>
      <c r="C3347" s="903" t="s">
        <v>918</v>
      </c>
      <c r="D3347" s="903" t="s">
        <v>1514</v>
      </c>
      <c r="E3347" s="903" t="s">
        <v>108</v>
      </c>
      <c r="F3347" s="903" t="s">
        <v>142</v>
      </c>
      <c r="G3347" s="902">
        <v>2912000</v>
      </c>
    </row>
    <row r="3348" spans="1:7">
      <c r="A3348" s="903" t="s">
        <v>2479</v>
      </c>
      <c r="B3348" s="903" t="s">
        <v>729</v>
      </c>
      <c r="C3348" s="903" t="s">
        <v>918</v>
      </c>
      <c r="D3348" s="903" t="s">
        <v>1514</v>
      </c>
      <c r="E3348" s="1419" t="s">
        <v>143</v>
      </c>
      <c r="F3348" s="1420"/>
      <c r="G3348" s="902">
        <v>960973450</v>
      </c>
    </row>
    <row r="3349" spans="1:7">
      <c r="A3349" s="903" t="s">
        <v>2479</v>
      </c>
      <c r="B3349" s="903" t="s">
        <v>729</v>
      </c>
      <c r="C3349" s="903" t="s">
        <v>918</v>
      </c>
      <c r="D3349" s="903" t="s">
        <v>1514</v>
      </c>
      <c r="E3349" s="903" t="s">
        <v>143</v>
      </c>
      <c r="F3349" s="903" t="s">
        <v>145</v>
      </c>
      <c r="G3349" s="902">
        <v>177372450</v>
      </c>
    </row>
    <row r="3350" spans="1:7">
      <c r="A3350" s="903" t="s">
        <v>2479</v>
      </c>
      <c r="B3350" s="903" t="s">
        <v>729</v>
      </c>
      <c r="C3350" s="903" t="s">
        <v>918</v>
      </c>
      <c r="D3350" s="903" t="s">
        <v>1514</v>
      </c>
      <c r="E3350" s="903" t="s">
        <v>143</v>
      </c>
      <c r="F3350" s="903" t="s">
        <v>482</v>
      </c>
      <c r="G3350" s="902">
        <v>149500000</v>
      </c>
    </row>
    <row r="3351" spans="1:7">
      <c r="A3351" s="903" t="s">
        <v>2479</v>
      </c>
      <c r="B3351" s="903" t="s">
        <v>729</v>
      </c>
      <c r="C3351" s="903" t="s">
        <v>918</v>
      </c>
      <c r="D3351" s="903" t="s">
        <v>1514</v>
      </c>
      <c r="E3351" s="903" t="s">
        <v>143</v>
      </c>
      <c r="F3351" s="903" t="s">
        <v>485</v>
      </c>
      <c r="G3351" s="902">
        <v>201480000</v>
      </c>
    </row>
    <row r="3352" spans="1:7">
      <c r="A3352" s="903" t="s">
        <v>2479</v>
      </c>
      <c r="B3352" s="903" t="s">
        <v>729</v>
      </c>
      <c r="C3352" s="903" t="s">
        <v>918</v>
      </c>
      <c r="D3352" s="903" t="s">
        <v>1514</v>
      </c>
      <c r="E3352" s="903" t="s">
        <v>143</v>
      </c>
      <c r="F3352" s="903" t="s">
        <v>387</v>
      </c>
      <c r="G3352" s="902">
        <v>55496000</v>
      </c>
    </row>
    <row r="3353" spans="1:7">
      <c r="A3353" s="903" t="s">
        <v>2479</v>
      </c>
      <c r="B3353" s="903" t="s">
        <v>729</v>
      </c>
      <c r="C3353" s="903" t="s">
        <v>918</v>
      </c>
      <c r="D3353" s="903" t="s">
        <v>1514</v>
      </c>
      <c r="E3353" s="903" t="s">
        <v>143</v>
      </c>
      <c r="F3353" s="903" t="s">
        <v>487</v>
      </c>
      <c r="G3353" s="902">
        <v>75400000</v>
      </c>
    </row>
    <row r="3354" spans="1:7">
      <c r="A3354" s="903" t="s">
        <v>2479</v>
      </c>
      <c r="B3354" s="903" t="s">
        <v>729</v>
      </c>
      <c r="C3354" s="903" t="s">
        <v>918</v>
      </c>
      <c r="D3354" s="903" t="s">
        <v>1514</v>
      </c>
      <c r="E3354" s="903" t="s">
        <v>143</v>
      </c>
      <c r="F3354" s="903" t="s">
        <v>489</v>
      </c>
      <c r="G3354" s="902">
        <v>301725000</v>
      </c>
    </row>
    <row r="3355" spans="1:7">
      <c r="A3355" s="903" t="s">
        <v>2479</v>
      </c>
      <c r="B3355" s="903" t="s">
        <v>729</v>
      </c>
      <c r="C3355" s="903" t="s">
        <v>918</v>
      </c>
      <c r="D3355" s="903" t="s">
        <v>1514</v>
      </c>
      <c r="E3355" s="1419" t="s">
        <v>113</v>
      </c>
      <c r="F3355" s="1420"/>
      <c r="G3355" s="902">
        <v>362411000</v>
      </c>
    </row>
    <row r="3356" spans="1:7">
      <c r="A3356" s="903" t="s">
        <v>2479</v>
      </c>
      <c r="B3356" s="903" t="s">
        <v>729</v>
      </c>
      <c r="C3356" s="903" t="s">
        <v>918</v>
      </c>
      <c r="D3356" s="903" t="s">
        <v>1514</v>
      </c>
      <c r="E3356" s="903" t="s">
        <v>113</v>
      </c>
      <c r="F3356" s="903" t="s">
        <v>381</v>
      </c>
      <c r="G3356" s="902">
        <v>6871000</v>
      </c>
    </row>
    <row r="3357" spans="1:7">
      <c r="A3357" s="903" t="s">
        <v>2479</v>
      </c>
      <c r="B3357" s="903" t="s">
        <v>729</v>
      </c>
      <c r="C3357" s="903" t="s">
        <v>918</v>
      </c>
      <c r="D3357" s="903" t="s">
        <v>1514</v>
      </c>
      <c r="E3357" s="903" t="s">
        <v>113</v>
      </c>
      <c r="F3357" s="903" t="s">
        <v>490</v>
      </c>
      <c r="G3357" s="902">
        <v>140330000</v>
      </c>
    </row>
    <row r="3358" spans="1:7">
      <c r="A3358" s="903" t="s">
        <v>2479</v>
      </c>
      <c r="B3358" s="903" t="s">
        <v>729</v>
      </c>
      <c r="C3358" s="903" t="s">
        <v>918</v>
      </c>
      <c r="D3358" s="903" t="s">
        <v>1514</v>
      </c>
      <c r="E3358" s="903" t="s">
        <v>113</v>
      </c>
      <c r="F3358" s="903" t="s">
        <v>115</v>
      </c>
      <c r="G3358" s="902">
        <v>123960000</v>
      </c>
    </row>
    <row r="3359" spans="1:7">
      <c r="A3359" s="903" t="s">
        <v>2479</v>
      </c>
      <c r="B3359" s="903" t="s">
        <v>729</v>
      </c>
      <c r="C3359" s="903" t="s">
        <v>918</v>
      </c>
      <c r="D3359" s="903" t="s">
        <v>1514</v>
      </c>
      <c r="E3359" s="903" t="s">
        <v>113</v>
      </c>
      <c r="F3359" s="903" t="s">
        <v>117</v>
      </c>
      <c r="G3359" s="902">
        <v>91250000</v>
      </c>
    </row>
    <row r="3360" spans="1:7">
      <c r="A3360" s="903" t="s">
        <v>2479</v>
      </c>
      <c r="B3360" s="903" t="s">
        <v>729</v>
      </c>
      <c r="C3360" s="903" t="s">
        <v>918</v>
      </c>
      <c r="D3360" s="903" t="s">
        <v>1514</v>
      </c>
      <c r="E3360" s="1419" t="s">
        <v>492</v>
      </c>
      <c r="F3360" s="1420"/>
      <c r="G3360" s="902">
        <v>75600000</v>
      </c>
    </row>
    <row r="3361" spans="1:7">
      <c r="A3361" s="903" t="s">
        <v>2479</v>
      </c>
      <c r="B3361" s="903" t="s">
        <v>729</v>
      </c>
      <c r="C3361" s="903" t="s">
        <v>918</v>
      </c>
      <c r="D3361" s="903" t="s">
        <v>1514</v>
      </c>
      <c r="E3361" s="903" t="s">
        <v>492</v>
      </c>
      <c r="F3361" s="903" t="s">
        <v>494</v>
      </c>
      <c r="G3361" s="902">
        <v>56700000</v>
      </c>
    </row>
    <row r="3362" spans="1:7">
      <c r="A3362" s="903" t="s">
        <v>2479</v>
      </c>
      <c r="B3362" s="903" t="s">
        <v>729</v>
      </c>
      <c r="C3362" s="903" t="s">
        <v>918</v>
      </c>
      <c r="D3362" s="903" t="s">
        <v>1514</v>
      </c>
      <c r="E3362" s="903" t="s">
        <v>492</v>
      </c>
      <c r="F3362" s="903" t="s">
        <v>219</v>
      </c>
      <c r="G3362" s="902">
        <v>18900000</v>
      </c>
    </row>
    <row r="3363" spans="1:7">
      <c r="A3363" s="903" t="s">
        <v>2479</v>
      </c>
      <c r="B3363" s="903" t="s">
        <v>729</v>
      </c>
      <c r="C3363" s="903" t="s">
        <v>918</v>
      </c>
      <c r="D3363" s="903" t="s">
        <v>1514</v>
      </c>
      <c r="E3363" s="1419" t="s">
        <v>498</v>
      </c>
      <c r="F3363" s="1420"/>
      <c r="G3363" s="902">
        <v>1536001950</v>
      </c>
    </row>
    <row r="3364" spans="1:7">
      <c r="A3364" s="903" t="s">
        <v>2479</v>
      </c>
      <c r="B3364" s="903" t="s">
        <v>729</v>
      </c>
      <c r="C3364" s="903" t="s">
        <v>918</v>
      </c>
      <c r="D3364" s="903" t="s">
        <v>1514</v>
      </c>
      <c r="E3364" s="903" t="s">
        <v>498</v>
      </c>
      <c r="F3364" s="903" t="s">
        <v>758</v>
      </c>
      <c r="G3364" s="902">
        <v>10710000</v>
      </c>
    </row>
    <row r="3365" spans="1:7">
      <c r="A3365" s="903" t="s">
        <v>2479</v>
      </c>
      <c r="B3365" s="903" t="s">
        <v>729</v>
      </c>
      <c r="C3365" s="903" t="s">
        <v>918</v>
      </c>
      <c r="D3365" s="903" t="s">
        <v>1514</v>
      </c>
      <c r="E3365" s="903" t="s">
        <v>498</v>
      </c>
      <c r="F3365" s="903" t="s">
        <v>178</v>
      </c>
      <c r="G3365" s="902">
        <v>2955000</v>
      </c>
    </row>
    <row r="3366" spans="1:7">
      <c r="A3366" s="903" t="s">
        <v>2479</v>
      </c>
      <c r="B3366" s="903" t="s">
        <v>729</v>
      </c>
      <c r="C3366" s="903" t="s">
        <v>918</v>
      </c>
      <c r="D3366" s="903" t="s">
        <v>1514</v>
      </c>
      <c r="E3366" s="903" t="s">
        <v>498</v>
      </c>
      <c r="F3366" s="903" t="s">
        <v>3</v>
      </c>
      <c r="G3366" s="902">
        <v>444594950</v>
      </c>
    </row>
    <row r="3367" spans="1:7">
      <c r="A3367" s="903" t="s">
        <v>2479</v>
      </c>
      <c r="B3367" s="903" t="s">
        <v>729</v>
      </c>
      <c r="C3367" s="903" t="s">
        <v>918</v>
      </c>
      <c r="D3367" s="903" t="s">
        <v>1514</v>
      </c>
      <c r="E3367" s="903" t="s">
        <v>498</v>
      </c>
      <c r="F3367" s="903" t="s">
        <v>370</v>
      </c>
      <c r="G3367" s="902">
        <v>33145000</v>
      </c>
    </row>
    <row r="3368" spans="1:7">
      <c r="A3368" s="903" t="s">
        <v>2479</v>
      </c>
      <c r="B3368" s="903" t="s">
        <v>729</v>
      </c>
      <c r="C3368" s="903" t="s">
        <v>918</v>
      </c>
      <c r="D3368" s="903" t="s">
        <v>1514</v>
      </c>
      <c r="E3368" s="903" t="s">
        <v>498</v>
      </c>
      <c r="F3368" s="903" t="s">
        <v>500</v>
      </c>
      <c r="G3368" s="902">
        <v>11970000</v>
      </c>
    </row>
    <row r="3369" spans="1:7">
      <c r="A3369" s="903" t="s">
        <v>2479</v>
      </c>
      <c r="B3369" s="903" t="s">
        <v>729</v>
      </c>
      <c r="C3369" s="903" t="s">
        <v>918</v>
      </c>
      <c r="D3369" s="903" t="s">
        <v>1514</v>
      </c>
      <c r="E3369" s="903" t="s">
        <v>498</v>
      </c>
      <c r="F3369" s="903" t="s">
        <v>4</v>
      </c>
      <c r="G3369" s="902">
        <v>4652000</v>
      </c>
    </row>
    <row r="3370" spans="1:7">
      <c r="A3370" s="903" t="s">
        <v>2479</v>
      </c>
      <c r="B3370" s="903" t="s">
        <v>729</v>
      </c>
      <c r="C3370" s="903" t="s">
        <v>918</v>
      </c>
      <c r="D3370" s="903" t="s">
        <v>1514</v>
      </c>
      <c r="E3370" s="903" t="s">
        <v>498</v>
      </c>
      <c r="F3370" s="903" t="s">
        <v>501</v>
      </c>
      <c r="G3370" s="902">
        <v>1027975000</v>
      </c>
    </row>
    <row r="3371" spans="1:7">
      <c r="A3371" s="903" t="s">
        <v>2479</v>
      </c>
      <c r="B3371" s="903" t="s">
        <v>729</v>
      </c>
      <c r="C3371" s="903" t="s">
        <v>918</v>
      </c>
      <c r="D3371" s="903" t="s">
        <v>1514</v>
      </c>
      <c r="E3371" s="1419" t="s">
        <v>1429</v>
      </c>
      <c r="F3371" s="1420"/>
      <c r="G3371" s="902">
        <v>779100000</v>
      </c>
    </row>
    <row r="3372" spans="1:7">
      <c r="A3372" s="903" t="s">
        <v>2479</v>
      </c>
      <c r="B3372" s="903" t="s">
        <v>729</v>
      </c>
      <c r="C3372" s="903" t="s">
        <v>918</v>
      </c>
      <c r="D3372" s="903" t="s">
        <v>1514</v>
      </c>
      <c r="E3372" s="903" t="s">
        <v>1429</v>
      </c>
      <c r="F3372" s="903" t="s">
        <v>1451</v>
      </c>
      <c r="G3372" s="902">
        <v>72000000</v>
      </c>
    </row>
    <row r="3373" spans="1:7">
      <c r="A3373" s="903" t="s">
        <v>2479</v>
      </c>
      <c r="B3373" s="903" t="s">
        <v>729</v>
      </c>
      <c r="C3373" s="903" t="s">
        <v>918</v>
      </c>
      <c r="D3373" s="903" t="s">
        <v>1514</v>
      </c>
      <c r="E3373" s="903" t="s">
        <v>1429</v>
      </c>
      <c r="F3373" s="903" t="s">
        <v>1431</v>
      </c>
      <c r="G3373" s="902">
        <v>528900000</v>
      </c>
    </row>
    <row r="3374" spans="1:7">
      <c r="A3374" s="903" t="s">
        <v>2479</v>
      </c>
      <c r="B3374" s="903" t="s">
        <v>729</v>
      </c>
      <c r="C3374" s="903" t="s">
        <v>918</v>
      </c>
      <c r="D3374" s="903" t="s">
        <v>1514</v>
      </c>
      <c r="E3374" s="903" t="s">
        <v>1429</v>
      </c>
      <c r="F3374" s="903" t="s">
        <v>1457</v>
      </c>
      <c r="G3374" s="902">
        <v>178200000</v>
      </c>
    </row>
    <row r="3375" spans="1:7">
      <c r="A3375" s="903" t="s">
        <v>2479</v>
      </c>
      <c r="B3375" s="903" t="s">
        <v>729</v>
      </c>
      <c r="C3375" s="903" t="s">
        <v>918</v>
      </c>
      <c r="D3375" s="903" t="s">
        <v>1514</v>
      </c>
      <c r="E3375" s="1419" t="s">
        <v>118</v>
      </c>
      <c r="F3375" s="1420"/>
      <c r="G3375" s="902">
        <v>153710000</v>
      </c>
    </row>
    <row r="3376" spans="1:7">
      <c r="A3376" s="903" t="s">
        <v>2479</v>
      </c>
      <c r="B3376" s="903" t="s">
        <v>729</v>
      </c>
      <c r="C3376" s="903" t="s">
        <v>918</v>
      </c>
      <c r="D3376" s="903" t="s">
        <v>1514</v>
      </c>
      <c r="E3376" s="903" t="s">
        <v>118</v>
      </c>
      <c r="F3376" s="903" t="s">
        <v>523</v>
      </c>
      <c r="G3376" s="902">
        <v>23670000</v>
      </c>
    </row>
    <row r="3377" spans="1:7">
      <c r="A3377" s="903" t="s">
        <v>2479</v>
      </c>
      <c r="B3377" s="903" t="s">
        <v>729</v>
      </c>
      <c r="C3377" s="903" t="s">
        <v>918</v>
      </c>
      <c r="D3377" s="903" t="s">
        <v>1514</v>
      </c>
      <c r="E3377" s="903" t="s">
        <v>118</v>
      </c>
      <c r="F3377" s="903" t="s">
        <v>120</v>
      </c>
      <c r="G3377" s="902">
        <v>130040000</v>
      </c>
    </row>
    <row r="3378" spans="1:7">
      <c r="A3378" s="903" t="s">
        <v>2479</v>
      </c>
      <c r="B3378" s="903" t="s">
        <v>729</v>
      </c>
      <c r="C3378" s="903" t="s">
        <v>918</v>
      </c>
      <c r="D3378" s="903" t="s">
        <v>1514</v>
      </c>
      <c r="E3378" s="1419" t="s">
        <v>1434</v>
      </c>
      <c r="F3378" s="1420"/>
      <c r="G3378" s="902">
        <v>300000</v>
      </c>
    </row>
    <row r="3379" spans="1:7">
      <c r="A3379" s="903" t="s">
        <v>2479</v>
      </c>
      <c r="B3379" s="903" t="s">
        <v>729</v>
      </c>
      <c r="C3379" s="903" t="s">
        <v>918</v>
      </c>
      <c r="D3379" s="903" t="s">
        <v>1514</v>
      </c>
      <c r="E3379" s="903" t="s">
        <v>1434</v>
      </c>
      <c r="F3379" s="903" t="s">
        <v>1436</v>
      </c>
      <c r="G3379" s="902">
        <v>300000</v>
      </c>
    </row>
    <row r="3380" spans="1:7">
      <c r="A3380" s="903" t="s">
        <v>2479</v>
      </c>
      <c r="B3380" s="903" t="s">
        <v>729</v>
      </c>
      <c r="C3380" s="903" t="s">
        <v>918</v>
      </c>
      <c r="D3380" s="903" t="s">
        <v>1514</v>
      </c>
      <c r="E3380" s="1419" t="s">
        <v>404</v>
      </c>
      <c r="F3380" s="1420"/>
      <c r="G3380" s="902">
        <v>788314000</v>
      </c>
    </row>
    <row r="3381" spans="1:7">
      <c r="A3381" s="903" t="s">
        <v>2479</v>
      </c>
      <c r="B3381" s="903" t="s">
        <v>729</v>
      </c>
      <c r="C3381" s="903" t="s">
        <v>918</v>
      </c>
      <c r="D3381" s="903" t="s">
        <v>1514</v>
      </c>
      <c r="E3381" s="903" t="s">
        <v>404</v>
      </c>
      <c r="F3381" s="903" t="s">
        <v>400</v>
      </c>
      <c r="G3381" s="902">
        <v>788314000</v>
      </c>
    </row>
    <row r="3382" spans="1:7">
      <c r="A3382" s="903" t="s">
        <v>2479</v>
      </c>
      <c r="B3382" s="903" t="s">
        <v>729</v>
      </c>
      <c r="C3382" s="903" t="s">
        <v>918</v>
      </c>
      <c r="D3382" s="903" t="s">
        <v>1514</v>
      </c>
      <c r="E3382" s="1419" t="s">
        <v>1471</v>
      </c>
      <c r="F3382" s="1420"/>
      <c r="G3382" s="902">
        <v>5857170250</v>
      </c>
    </row>
    <row r="3383" spans="1:7">
      <c r="A3383" s="903" t="s">
        <v>2479</v>
      </c>
      <c r="B3383" s="903" t="s">
        <v>729</v>
      </c>
      <c r="C3383" s="903" t="s">
        <v>918</v>
      </c>
      <c r="D3383" s="903" t="s">
        <v>1514</v>
      </c>
      <c r="E3383" s="903" t="s">
        <v>1471</v>
      </c>
      <c r="F3383" s="903" t="s">
        <v>1513</v>
      </c>
      <c r="G3383" s="902">
        <v>4781266250</v>
      </c>
    </row>
    <row r="3384" spans="1:7">
      <c r="A3384" s="903" t="s">
        <v>2479</v>
      </c>
      <c r="B3384" s="903" t="s">
        <v>729</v>
      </c>
      <c r="C3384" s="903" t="s">
        <v>918</v>
      </c>
      <c r="D3384" s="903" t="s">
        <v>1514</v>
      </c>
      <c r="E3384" s="903" t="s">
        <v>1471</v>
      </c>
      <c r="F3384" s="903" t="s">
        <v>1502</v>
      </c>
      <c r="G3384" s="902">
        <v>1750000</v>
      </c>
    </row>
    <row r="3385" spans="1:7">
      <c r="A3385" s="903" t="s">
        <v>2479</v>
      </c>
      <c r="B3385" s="903" t="s">
        <v>729</v>
      </c>
      <c r="C3385" s="903" t="s">
        <v>918</v>
      </c>
      <c r="D3385" s="903" t="s">
        <v>1514</v>
      </c>
      <c r="E3385" s="903" t="s">
        <v>1471</v>
      </c>
      <c r="F3385" s="903" t="s">
        <v>1512</v>
      </c>
      <c r="G3385" s="902">
        <v>1074154000</v>
      </c>
    </row>
    <row r="3386" spans="1:7">
      <c r="A3386" s="903" t="s">
        <v>2479</v>
      </c>
      <c r="B3386" s="903" t="s">
        <v>729</v>
      </c>
      <c r="C3386" s="903" t="s">
        <v>918</v>
      </c>
      <c r="D3386" s="903" t="s">
        <v>1514</v>
      </c>
      <c r="E3386" s="1419" t="s">
        <v>122</v>
      </c>
      <c r="F3386" s="1420"/>
      <c r="G3386" s="902">
        <v>360022265</v>
      </c>
    </row>
    <row r="3387" spans="1:7">
      <c r="A3387" s="903" t="s">
        <v>2479</v>
      </c>
      <c r="B3387" s="903" t="s">
        <v>729</v>
      </c>
      <c r="C3387" s="903" t="s">
        <v>918</v>
      </c>
      <c r="D3387" s="903" t="s">
        <v>1514</v>
      </c>
      <c r="E3387" s="903" t="s">
        <v>122</v>
      </c>
      <c r="F3387" s="903" t="s">
        <v>6</v>
      </c>
      <c r="G3387" s="902">
        <v>10105705</v>
      </c>
    </row>
    <row r="3388" spans="1:7">
      <c r="A3388" s="903" t="s">
        <v>2479</v>
      </c>
      <c r="B3388" s="903" t="s">
        <v>729</v>
      </c>
      <c r="C3388" s="903" t="s">
        <v>918</v>
      </c>
      <c r="D3388" s="903" t="s">
        <v>1514</v>
      </c>
      <c r="E3388" s="903" t="s">
        <v>122</v>
      </c>
      <c r="F3388" s="903" t="s">
        <v>12</v>
      </c>
      <c r="G3388" s="902">
        <v>2164560</v>
      </c>
    </row>
    <row r="3389" spans="1:7">
      <c r="A3389" s="903" t="s">
        <v>2479</v>
      </c>
      <c r="B3389" s="903" t="s">
        <v>729</v>
      </c>
      <c r="C3389" s="903" t="s">
        <v>918</v>
      </c>
      <c r="D3389" s="903" t="s">
        <v>1514</v>
      </c>
      <c r="E3389" s="903" t="s">
        <v>122</v>
      </c>
      <c r="F3389" s="903" t="s">
        <v>124</v>
      </c>
      <c r="G3389" s="902">
        <v>202124000</v>
      </c>
    </row>
    <row r="3390" spans="1:7">
      <c r="A3390" s="903" t="s">
        <v>2479</v>
      </c>
      <c r="B3390" s="903" t="s">
        <v>729</v>
      </c>
      <c r="C3390" s="903" t="s">
        <v>918</v>
      </c>
      <c r="D3390" s="903" t="s">
        <v>1514</v>
      </c>
      <c r="E3390" s="903" t="s">
        <v>122</v>
      </c>
      <c r="F3390" s="903" t="s">
        <v>126</v>
      </c>
      <c r="G3390" s="902">
        <v>145628000</v>
      </c>
    </row>
    <row r="3391" spans="1:7">
      <c r="A3391" s="903" t="s">
        <v>2479</v>
      </c>
      <c r="B3391" s="903" t="s">
        <v>729</v>
      </c>
      <c r="C3391" s="903" t="s">
        <v>918</v>
      </c>
      <c r="D3391" s="903" t="s">
        <v>1514</v>
      </c>
      <c r="E3391" s="1419" t="s">
        <v>371</v>
      </c>
      <c r="F3391" s="1420"/>
      <c r="G3391" s="902">
        <v>5364000</v>
      </c>
    </row>
    <row r="3392" spans="1:7">
      <c r="A3392" s="903" t="s">
        <v>2479</v>
      </c>
      <c r="B3392" s="903" t="s">
        <v>729</v>
      </c>
      <c r="C3392" s="903" t="s">
        <v>918</v>
      </c>
      <c r="D3392" s="903" t="s">
        <v>1514</v>
      </c>
      <c r="E3392" s="903" t="s">
        <v>371</v>
      </c>
      <c r="F3392" s="903" t="s">
        <v>372</v>
      </c>
      <c r="G3392" s="902">
        <v>5364000</v>
      </c>
    </row>
    <row r="3393" spans="1:7">
      <c r="A3393" s="903" t="s">
        <v>2479</v>
      </c>
      <c r="B3393" s="903" t="s">
        <v>729</v>
      </c>
      <c r="C3393" s="903" t="s">
        <v>918</v>
      </c>
      <c r="D3393" s="903" t="s">
        <v>1514</v>
      </c>
      <c r="E3393" s="1419" t="s">
        <v>360</v>
      </c>
      <c r="F3393" s="1420"/>
      <c r="G3393" s="902">
        <v>18740000</v>
      </c>
    </row>
    <row r="3394" spans="1:7">
      <c r="A3394" s="903" t="s">
        <v>2479</v>
      </c>
      <c r="B3394" s="903" t="s">
        <v>729</v>
      </c>
      <c r="C3394" s="903" t="s">
        <v>918</v>
      </c>
      <c r="D3394" s="903" t="s">
        <v>1514</v>
      </c>
      <c r="E3394" s="903" t="s">
        <v>360</v>
      </c>
      <c r="F3394" s="903" t="s">
        <v>1440</v>
      </c>
      <c r="G3394" s="902">
        <v>18740000</v>
      </c>
    </row>
    <row r="3395" spans="1:7">
      <c r="A3395" s="903" t="s">
        <v>2479</v>
      </c>
      <c r="B3395" s="1419" t="s">
        <v>254</v>
      </c>
      <c r="C3395" s="1420"/>
      <c r="D3395" s="1420"/>
      <c r="E3395" s="1420"/>
      <c r="F3395" s="1420"/>
      <c r="G3395" s="902">
        <v>157179385330</v>
      </c>
    </row>
    <row r="3396" spans="1:7">
      <c r="A3396" s="903" t="s">
        <v>2479</v>
      </c>
      <c r="B3396" s="903" t="s">
        <v>254</v>
      </c>
      <c r="C3396" s="1419" t="s">
        <v>191</v>
      </c>
      <c r="D3396" s="1420"/>
      <c r="E3396" s="1420"/>
      <c r="F3396" s="1420"/>
      <c r="G3396" s="902">
        <v>7616162874</v>
      </c>
    </row>
    <row r="3397" spans="1:7">
      <c r="A3397" s="903" t="s">
        <v>2479</v>
      </c>
      <c r="B3397" s="903" t="s">
        <v>254</v>
      </c>
      <c r="C3397" s="903" t="s">
        <v>191</v>
      </c>
      <c r="D3397" s="1419" t="s">
        <v>874</v>
      </c>
      <c r="E3397" s="1420"/>
      <c r="F3397" s="1420"/>
      <c r="G3397" s="902">
        <v>2301240271</v>
      </c>
    </row>
    <row r="3398" spans="1:7">
      <c r="A3398" s="903" t="s">
        <v>2479</v>
      </c>
      <c r="B3398" s="903" t="s">
        <v>254</v>
      </c>
      <c r="C3398" s="903" t="s">
        <v>191</v>
      </c>
      <c r="D3398" s="903" t="s">
        <v>874</v>
      </c>
      <c r="E3398" s="1419" t="s">
        <v>87</v>
      </c>
      <c r="F3398" s="1420"/>
      <c r="G3398" s="902">
        <v>1016725038</v>
      </c>
    </row>
    <row r="3399" spans="1:7">
      <c r="A3399" s="903" t="s">
        <v>2479</v>
      </c>
      <c r="B3399" s="903" t="s">
        <v>254</v>
      </c>
      <c r="C3399" s="903" t="s">
        <v>191</v>
      </c>
      <c r="D3399" s="903" t="s">
        <v>874</v>
      </c>
      <c r="E3399" s="903" t="s">
        <v>87</v>
      </c>
      <c r="F3399" s="903" t="s">
        <v>88</v>
      </c>
      <c r="G3399" s="902">
        <v>1016725038</v>
      </c>
    </row>
    <row r="3400" spans="1:7">
      <c r="A3400" s="903" t="s">
        <v>2479</v>
      </c>
      <c r="B3400" s="903" t="s">
        <v>254</v>
      </c>
      <c r="C3400" s="903" t="s">
        <v>191</v>
      </c>
      <c r="D3400" s="903" t="s">
        <v>874</v>
      </c>
      <c r="E3400" s="1419" t="s">
        <v>90</v>
      </c>
      <c r="F3400" s="1420"/>
      <c r="G3400" s="902">
        <v>59884875</v>
      </c>
    </row>
    <row r="3401" spans="1:7">
      <c r="A3401" s="903" t="s">
        <v>2479</v>
      </c>
      <c r="B3401" s="903" t="s">
        <v>254</v>
      </c>
      <c r="C3401" s="903" t="s">
        <v>191</v>
      </c>
      <c r="D3401" s="903" t="s">
        <v>874</v>
      </c>
      <c r="E3401" s="903" t="s">
        <v>90</v>
      </c>
      <c r="F3401" s="903" t="s">
        <v>135</v>
      </c>
      <c r="G3401" s="902">
        <v>44308875</v>
      </c>
    </row>
    <row r="3402" spans="1:7">
      <c r="A3402" s="903" t="s">
        <v>2479</v>
      </c>
      <c r="B3402" s="903" t="s">
        <v>254</v>
      </c>
      <c r="C3402" s="903" t="s">
        <v>191</v>
      </c>
      <c r="D3402" s="903" t="s">
        <v>874</v>
      </c>
      <c r="E3402" s="903" t="s">
        <v>90</v>
      </c>
      <c r="F3402" s="903" t="s">
        <v>763</v>
      </c>
      <c r="G3402" s="902">
        <v>12000000</v>
      </c>
    </row>
    <row r="3403" spans="1:7">
      <c r="A3403" s="903" t="s">
        <v>2479</v>
      </c>
      <c r="B3403" s="903" t="s">
        <v>254</v>
      </c>
      <c r="C3403" s="903" t="s">
        <v>191</v>
      </c>
      <c r="D3403" s="903" t="s">
        <v>874</v>
      </c>
      <c r="E3403" s="903" t="s">
        <v>90</v>
      </c>
      <c r="F3403" s="903" t="s">
        <v>92</v>
      </c>
      <c r="G3403" s="902">
        <v>3576000</v>
      </c>
    </row>
    <row r="3404" spans="1:7">
      <c r="A3404" s="903" t="s">
        <v>2479</v>
      </c>
      <c r="B3404" s="903" t="s">
        <v>254</v>
      </c>
      <c r="C3404" s="903" t="s">
        <v>191</v>
      </c>
      <c r="D3404" s="903" t="s">
        <v>874</v>
      </c>
      <c r="E3404" s="1419" t="s">
        <v>94</v>
      </c>
      <c r="F3404" s="1420"/>
      <c r="G3404" s="902">
        <v>229925358</v>
      </c>
    </row>
    <row r="3405" spans="1:7">
      <c r="A3405" s="903" t="s">
        <v>2479</v>
      </c>
      <c r="B3405" s="903" t="s">
        <v>254</v>
      </c>
      <c r="C3405" s="903" t="s">
        <v>191</v>
      </c>
      <c r="D3405" s="903" t="s">
        <v>874</v>
      </c>
      <c r="E3405" s="903" t="s">
        <v>94</v>
      </c>
      <c r="F3405" s="903" t="s">
        <v>95</v>
      </c>
      <c r="G3405" s="902">
        <v>169784789</v>
      </c>
    </row>
    <row r="3406" spans="1:7">
      <c r="A3406" s="903" t="s">
        <v>2479</v>
      </c>
      <c r="B3406" s="903" t="s">
        <v>254</v>
      </c>
      <c r="C3406" s="903" t="s">
        <v>191</v>
      </c>
      <c r="D3406" s="903" t="s">
        <v>874</v>
      </c>
      <c r="E3406" s="903" t="s">
        <v>94</v>
      </c>
      <c r="F3406" s="903" t="s">
        <v>96</v>
      </c>
      <c r="G3406" s="902">
        <v>29105958</v>
      </c>
    </row>
    <row r="3407" spans="1:7">
      <c r="A3407" s="903" t="s">
        <v>2479</v>
      </c>
      <c r="B3407" s="903" t="s">
        <v>254</v>
      </c>
      <c r="C3407" s="903" t="s">
        <v>191</v>
      </c>
      <c r="D3407" s="903" t="s">
        <v>874</v>
      </c>
      <c r="E3407" s="903" t="s">
        <v>94</v>
      </c>
      <c r="F3407" s="903" t="s">
        <v>97</v>
      </c>
      <c r="G3407" s="902">
        <v>21332628</v>
      </c>
    </row>
    <row r="3408" spans="1:7">
      <c r="A3408" s="903" t="s">
        <v>2479</v>
      </c>
      <c r="B3408" s="903" t="s">
        <v>254</v>
      </c>
      <c r="C3408" s="903" t="s">
        <v>191</v>
      </c>
      <c r="D3408" s="903" t="s">
        <v>874</v>
      </c>
      <c r="E3408" s="903" t="s">
        <v>94</v>
      </c>
      <c r="F3408" s="903" t="s">
        <v>0</v>
      </c>
      <c r="G3408" s="902">
        <v>9701983</v>
      </c>
    </row>
    <row r="3409" spans="1:7">
      <c r="A3409" s="903" t="s">
        <v>2479</v>
      </c>
      <c r="B3409" s="903" t="s">
        <v>254</v>
      </c>
      <c r="C3409" s="903" t="s">
        <v>191</v>
      </c>
      <c r="D3409" s="903" t="s">
        <v>874</v>
      </c>
      <c r="E3409" s="1419" t="s">
        <v>118</v>
      </c>
      <c r="F3409" s="1420"/>
      <c r="G3409" s="902">
        <v>988000000</v>
      </c>
    </row>
    <row r="3410" spans="1:7">
      <c r="A3410" s="903" t="s">
        <v>2479</v>
      </c>
      <c r="B3410" s="903" t="s">
        <v>254</v>
      </c>
      <c r="C3410" s="903" t="s">
        <v>191</v>
      </c>
      <c r="D3410" s="903" t="s">
        <v>874</v>
      </c>
      <c r="E3410" s="903" t="s">
        <v>118</v>
      </c>
      <c r="F3410" s="903" t="s">
        <v>523</v>
      </c>
      <c r="G3410" s="902">
        <v>187869000</v>
      </c>
    </row>
    <row r="3411" spans="1:7">
      <c r="A3411" s="903" t="s">
        <v>2479</v>
      </c>
      <c r="B3411" s="903" t="s">
        <v>254</v>
      </c>
      <c r="C3411" s="903" t="s">
        <v>191</v>
      </c>
      <c r="D3411" s="903" t="s">
        <v>874</v>
      </c>
      <c r="E3411" s="903" t="s">
        <v>118</v>
      </c>
      <c r="F3411" s="903" t="s">
        <v>11</v>
      </c>
      <c r="G3411" s="902">
        <v>13033528</v>
      </c>
    </row>
    <row r="3412" spans="1:7">
      <c r="A3412" s="903" t="s">
        <v>2479</v>
      </c>
      <c r="B3412" s="903" t="s">
        <v>254</v>
      </c>
      <c r="C3412" s="903" t="s">
        <v>191</v>
      </c>
      <c r="D3412" s="903" t="s">
        <v>874</v>
      </c>
      <c r="E3412" s="903" t="s">
        <v>118</v>
      </c>
      <c r="F3412" s="903" t="s">
        <v>120</v>
      </c>
      <c r="G3412" s="902">
        <v>787097472</v>
      </c>
    </row>
    <row r="3413" spans="1:7">
      <c r="A3413" s="903" t="s">
        <v>2479</v>
      </c>
      <c r="B3413" s="903" t="s">
        <v>254</v>
      </c>
      <c r="C3413" s="903" t="s">
        <v>191</v>
      </c>
      <c r="D3413" s="903" t="s">
        <v>874</v>
      </c>
      <c r="E3413" s="1419" t="s">
        <v>371</v>
      </c>
      <c r="F3413" s="1420"/>
      <c r="G3413" s="902">
        <v>6705000</v>
      </c>
    </row>
    <row r="3414" spans="1:7">
      <c r="A3414" s="903" t="s">
        <v>2479</v>
      </c>
      <c r="B3414" s="903" t="s">
        <v>254</v>
      </c>
      <c r="C3414" s="903" t="s">
        <v>191</v>
      </c>
      <c r="D3414" s="903" t="s">
        <v>874</v>
      </c>
      <c r="E3414" s="903" t="s">
        <v>371</v>
      </c>
      <c r="F3414" s="903" t="s">
        <v>372</v>
      </c>
      <c r="G3414" s="902">
        <v>6705000</v>
      </c>
    </row>
    <row r="3415" spans="1:7">
      <c r="A3415" s="903" t="s">
        <v>2479</v>
      </c>
      <c r="B3415" s="903" t="s">
        <v>254</v>
      </c>
      <c r="C3415" s="903" t="s">
        <v>191</v>
      </c>
      <c r="D3415" s="1419" t="s">
        <v>1469</v>
      </c>
      <c r="E3415" s="1420"/>
      <c r="F3415" s="1420"/>
      <c r="G3415" s="902">
        <v>5314922603</v>
      </c>
    </row>
    <row r="3416" spans="1:7">
      <c r="A3416" s="903" t="s">
        <v>2479</v>
      </c>
      <c r="B3416" s="903" t="s">
        <v>254</v>
      </c>
      <c r="C3416" s="903" t="s">
        <v>191</v>
      </c>
      <c r="D3416" s="903" t="s">
        <v>1469</v>
      </c>
      <c r="E3416" s="1419" t="s">
        <v>160</v>
      </c>
      <c r="F3416" s="1420"/>
      <c r="G3416" s="902">
        <v>4731124603</v>
      </c>
    </row>
    <row r="3417" spans="1:7">
      <c r="A3417" s="903" t="s">
        <v>2479</v>
      </c>
      <c r="B3417" s="903" t="s">
        <v>254</v>
      </c>
      <c r="C3417" s="903" t="s">
        <v>191</v>
      </c>
      <c r="D3417" s="903" t="s">
        <v>1469</v>
      </c>
      <c r="E3417" s="903" t="s">
        <v>160</v>
      </c>
      <c r="F3417" s="903" t="s">
        <v>162</v>
      </c>
      <c r="G3417" s="902">
        <v>4731124603</v>
      </c>
    </row>
    <row r="3418" spans="1:7">
      <c r="A3418" s="903" t="s">
        <v>2479</v>
      </c>
      <c r="B3418" s="903" t="s">
        <v>254</v>
      </c>
      <c r="C3418" s="903" t="s">
        <v>191</v>
      </c>
      <c r="D3418" s="903" t="s">
        <v>1469</v>
      </c>
      <c r="E3418" s="1419" t="s">
        <v>16</v>
      </c>
      <c r="F3418" s="1420"/>
      <c r="G3418" s="902">
        <v>583798000</v>
      </c>
    </row>
    <row r="3419" spans="1:7">
      <c r="A3419" s="903" t="s">
        <v>2479</v>
      </c>
      <c r="B3419" s="903" t="s">
        <v>254</v>
      </c>
      <c r="C3419" s="903" t="s">
        <v>191</v>
      </c>
      <c r="D3419" s="903" t="s">
        <v>1469</v>
      </c>
      <c r="E3419" s="903" t="s">
        <v>16</v>
      </c>
      <c r="F3419" s="903" t="s">
        <v>17</v>
      </c>
      <c r="G3419" s="902">
        <v>216319000</v>
      </c>
    </row>
    <row r="3420" spans="1:7">
      <c r="A3420" s="903" t="s">
        <v>2479</v>
      </c>
      <c r="B3420" s="903" t="s">
        <v>254</v>
      </c>
      <c r="C3420" s="903" t="s">
        <v>191</v>
      </c>
      <c r="D3420" s="903" t="s">
        <v>1469</v>
      </c>
      <c r="E3420" s="903" t="s">
        <v>16</v>
      </c>
      <c r="F3420" s="903" t="s">
        <v>19</v>
      </c>
      <c r="G3420" s="902">
        <v>367479000</v>
      </c>
    </row>
    <row r="3421" spans="1:7">
      <c r="A3421" s="903" t="s">
        <v>2479</v>
      </c>
      <c r="B3421" s="903" t="s">
        <v>254</v>
      </c>
      <c r="C3421" s="1419" t="s">
        <v>170</v>
      </c>
      <c r="D3421" s="1420"/>
      <c r="E3421" s="1420"/>
      <c r="F3421" s="1420"/>
      <c r="G3421" s="902">
        <v>97379060364</v>
      </c>
    </row>
    <row r="3422" spans="1:7">
      <c r="A3422" s="903" t="s">
        <v>2479</v>
      </c>
      <c r="B3422" s="903" t="s">
        <v>254</v>
      </c>
      <c r="C3422" s="903" t="s">
        <v>170</v>
      </c>
      <c r="D3422" s="1419" t="s">
        <v>833</v>
      </c>
      <c r="E3422" s="1420"/>
      <c r="F3422" s="1420"/>
      <c r="G3422" s="902">
        <v>242767000</v>
      </c>
    </row>
    <row r="3423" spans="1:7">
      <c r="A3423" s="903" t="s">
        <v>2479</v>
      </c>
      <c r="B3423" s="903" t="s">
        <v>254</v>
      </c>
      <c r="C3423" s="903" t="s">
        <v>170</v>
      </c>
      <c r="D3423" s="903" t="s">
        <v>833</v>
      </c>
      <c r="E3423" s="1419" t="s">
        <v>16</v>
      </c>
      <c r="F3423" s="1420"/>
      <c r="G3423" s="902">
        <v>242767000</v>
      </c>
    </row>
    <row r="3424" spans="1:7">
      <c r="A3424" s="903" t="s">
        <v>2479</v>
      </c>
      <c r="B3424" s="903" t="s">
        <v>254</v>
      </c>
      <c r="C3424" s="903" t="s">
        <v>170</v>
      </c>
      <c r="D3424" s="903" t="s">
        <v>833</v>
      </c>
      <c r="E3424" s="903" t="s">
        <v>16</v>
      </c>
      <c r="F3424" s="903" t="s">
        <v>17</v>
      </c>
      <c r="G3424" s="902">
        <v>242767000</v>
      </c>
    </row>
    <row r="3425" spans="1:7">
      <c r="A3425" s="903" t="s">
        <v>2479</v>
      </c>
      <c r="B3425" s="903" t="s">
        <v>254</v>
      </c>
      <c r="C3425" s="903" t="s">
        <v>170</v>
      </c>
      <c r="D3425" s="1419" t="s">
        <v>1459</v>
      </c>
      <c r="E3425" s="1420"/>
      <c r="F3425" s="1420"/>
      <c r="G3425" s="902">
        <v>97136293364</v>
      </c>
    </row>
    <row r="3426" spans="1:7">
      <c r="A3426" s="903" t="s">
        <v>2479</v>
      </c>
      <c r="B3426" s="903" t="s">
        <v>254</v>
      </c>
      <c r="C3426" s="903" t="s">
        <v>170</v>
      </c>
      <c r="D3426" s="903" t="s">
        <v>1459</v>
      </c>
      <c r="E3426" s="1419" t="s">
        <v>87</v>
      </c>
      <c r="F3426" s="1420"/>
      <c r="G3426" s="902">
        <v>5669808156</v>
      </c>
    </row>
    <row r="3427" spans="1:7">
      <c r="A3427" s="903" t="s">
        <v>2479</v>
      </c>
      <c r="B3427" s="903" t="s">
        <v>254</v>
      </c>
      <c r="C3427" s="903" t="s">
        <v>170</v>
      </c>
      <c r="D3427" s="903" t="s">
        <v>1459</v>
      </c>
      <c r="E3427" s="903" t="s">
        <v>87</v>
      </c>
      <c r="F3427" s="903" t="s">
        <v>88</v>
      </c>
      <c r="G3427" s="902">
        <v>5669808156</v>
      </c>
    </row>
    <row r="3428" spans="1:7">
      <c r="A3428" s="903" t="s">
        <v>2479</v>
      </c>
      <c r="B3428" s="903" t="s">
        <v>254</v>
      </c>
      <c r="C3428" s="903" t="s">
        <v>170</v>
      </c>
      <c r="D3428" s="903" t="s">
        <v>1459</v>
      </c>
      <c r="E3428" s="1419" t="s">
        <v>128</v>
      </c>
      <c r="F3428" s="1420"/>
      <c r="G3428" s="902">
        <v>180103658</v>
      </c>
    </row>
    <row r="3429" spans="1:7">
      <c r="A3429" s="903" t="s">
        <v>2479</v>
      </c>
      <c r="B3429" s="903" t="s">
        <v>254</v>
      </c>
      <c r="C3429" s="903" t="s">
        <v>170</v>
      </c>
      <c r="D3429" s="903" t="s">
        <v>1459</v>
      </c>
      <c r="E3429" s="903" t="s">
        <v>128</v>
      </c>
      <c r="F3429" s="903" t="s">
        <v>519</v>
      </c>
      <c r="G3429" s="902">
        <v>180103658</v>
      </c>
    </row>
    <row r="3430" spans="1:7">
      <c r="A3430" s="903" t="s">
        <v>2479</v>
      </c>
      <c r="B3430" s="903" t="s">
        <v>254</v>
      </c>
      <c r="C3430" s="903" t="s">
        <v>170</v>
      </c>
      <c r="D3430" s="903" t="s">
        <v>1459</v>
      </c>
      <c r="E3430" s="1419" t="s">
        <v>90</v>
      </c>
      <c r="F3430" s="1420"/>
      <c r="G3430" s="902">
        <v>1564846536</v>
      </c>
    </row>
    <row r="3431" spans="1:7">
      <c r="A3431" s="903" t="s">
        <v>2479</v>
      </c>
      <c r="B3431" s="903" t="s">
        <v>254</v>
      </c>
      <c r="C3431" s="903" t="s">
        <v>170</v>
      </c>
      <c r="D3431" s="903" t="s">
        <v>1459</v>
      </c>
      <c r="E3431" s="903" t="s">
        <v>90</v>
      </c>
      <c r="F3431" s="903" t="s">
        <v>135</v>
      </c>
      <c r="G3431" s="902">
        <v>229875236</v>
      </c>
    </row>
    <row r="3432" spans="1:7">
      <c r="A3432" s="903" t="s">
        <v>2479</v>
      </c>
      <c r="B3432" s="903" t="s">
        <v>254</v>
      </c>
      <c r="C3432" s="903" t="s">
        <v>170</v>
      </c>
      <c r="D3432" s="903" t="s">
        <v>1459</v>
      </c>
      <c r="E3432" s="903" t="s">
        <v>90</v>
      </c>
      <c r="F3432" s="903" t="s">
        <v>389</v>
      </c>
      <c r="G3432" s="902">
        <v>42912000</v>
      </c>
    </row>
    <row r="3433" spans="1:7">
      <c r="A3433" s="903" t="s">
        <v>2479</v>
      </c>
      <c r="B3433" s="903" t="s">
        <v>254</v>
      </c>
      <c r="C3433" s="903" t="s">
        <v>170</v>
      </c>
      <c r="D3433" s="903" t="s">
        <v>1459</v>
      </c>
      <c r="E3433" s="903" t="s">
        <v>90</v>
      </c>
      <c r="F3433" s="903" t="s">
        <v>763</v>
      </c>
      <c r="G3433" s="902">
        <v>1250935300</v>
      </c>
    </row>
    <row r="3434" spans="1:7">
      <c r="A3434" s="903" t="s">
        <v>2479</v>
      </c>
      <c r="B3434" s="903" t="s">
        <v>254</v>
      </c>
      <c r="C3434" s="903" t="s">
        <v>170</v>
      </c>
      <c r="D3434" s="903" t="s">
        <v>1459</v>
      </c>
      <c r="E3434" s="903" t="s">
        <v>90</v>
      </c>
      <c r="F3434" s="903" t="s">
        <v>8</v>
      </c>
      <c r="G3434" s="902">
        <v>8940000</v>
      </c>
    </row>
    <row r="3435" spans="1:7">
      <c r="A3435" s="903" t="s">
        <v>2479</v>
      </c>
      <c r="B3435" s="903" t="s">
        <v>254</v>
      </c>
      <c r="C3435" s="903" t="s">
        <v>170</v>
      </c>
      <c r="D3435" s="903" t="s">
        <v>1459</v>
      </c>
      <c r="E3435" s="903" t="s">
        <v>90</v>
      </c>
      <c r="F3435" s="903" t="s">
        <v>92</v>
      </c>
      <c r="G3435" s="902">
        <v>30217200</v>
      </c>
    </row>
    <row r="3436" spans="1:7">
      <c r="A3436" s="903" t="s">
        <v>2479</v>
      </c>
      <c r="B3436" s="903" t="s">
        <v>254</v>
      </c>
      <c r="C3436" s="903" t="s">
        <v>170</v>
      </c>
      <c r="D3436" s="903" t="s">
        <v>1459</v>
      </c>
      <c r="E3436" s="903" t="s">
        <v>90</v>
      </c>
      <c r="F3436" s="903" t="s">
        <v>137</v>
      </c>
      <c r="G3436" s="902">
        <v>1966800</v>
      </c>
    </row>
    <row r="3437" spans="1:7">
      <c r="A3437" s="903" t="s">
        <v>2479</v>
      </c>
      <c r="B3437" s="903" t="s">
        <v>254</v>
      </c>
      <c r="C3437" s="903" t="s">
        <v>170</v>
      </c>
      <c r="D3437" s="903" t="s">
        <v>1459</v>
      </c>
      <c r="E3437" s="1419" t="s">
        <v>94</v>
      </c>
      <c r="F3437" s="1420"/>
      <c r="G3437" s="902">
        <v>1378567016</v>
      </c>
    </row>
    <row r="3438" spans="1:7">
      <c r="A3438" s="903" t="s">
        <v>2479</v>
      </c>
      <c r="B3438" s="903" t="s">
        <v>254</v>
      </c>
      <c r="C3438" s="903" t="s">
        <v>170</v>
      </c>
      <c r="D3438" s="903" t="s">
        <v>1459</v>
      </c>
      <c r="E3438" s="903" t="s">
        <v>94</v>
      </c>
      <c r="F3438" s="903" t="s">
        <v>95</v>
      </c>
      <c r="G3438" s="902">
        <v>1025875001</v>
      </c>
    </row>
    <row r="3439" spans="1:7">
      <c r="A3439" s="903" t="s">
        <v>2479</v>
      </c>
      <c r="B3439" s="903" t="s">
        <v>254</v>
      </c>
      <c r="C3439" s="903" t="s">
        <v>170</v>
      </c>
      <c r="D3439" s="903" t="s">
        <v>1459</v>
      </c>
      <c r="E3439" s="903" t="s">
        <v>94</v>
      </c>
      <c r="F3439" s="903" t="s">
        <v>96</v>
      </c>
      <c r="G3439" s="902">
        <v>175274608</v>
      </c>
    </row>
    <row r="3440" spans="1:7">
      <c r="A3440" s="903" t="s">
        <v>2479</v>
      </c>
      <c r="B3440" s="903" t="s">
        <v>254</v>
      </c>
      <c r="C3440" s="903" t="s">
        <v>170</v>
      </c>
      <c r="D3440" s="903" t="s">
        <v>1459</v>
      </c>
      <c r="E3440" s="903" t="s">
        <v>94</v>
      </c>
      <c r="F3440" s="903" t="s">
        <v>97</v>
      </c>
      <c r="G3440" s="902">
        <v>119640256</v>
      </c>
    </row>
    <row r="3441" spans="1:7">
      <c r="A3441" s="903" t="s">
        <v>2479</v>
      </c>
      <c r="B3441" s="903" t="s">
        <v>254</v>
      </c>
      <c r="C3441" s="903" t="s">
        <v>170</v>
      </c>
      <c r="D3441" s="903" t="s">
        <v>1459</v>
      </c>
      <c r="E3441" s="903" t="s">
        <v>94</v>
      </c>
      <c r="F3441" s="903" t="s">
        <v>0</v>
      </c>
      <c r="G3441" s="902">
        <v>57777151</v>
      </c>
    </row>
    <row r="3442" spans="1:7">
      <c r="A3442" s="903" t="s">
        <v>2479</v>
      </c>
      <c r="B3442" s="903" t="s">
        <v>254</v>
      </c>
      <c r="C3442" s="903" t="s">
        <v>170</v>
      </c>
      <c r="D3442" s="903" t="s">
        <v>1459</v>
      </c>
      <c r="E3442" s="1419" t="s">
        <v>100</v>
      </c>
      <c r="F3442" s="1420"/>
      <c r="G3442" s="902">
        <v>887602470</v>
      </c>
    </row>
    <row r="3443" spans="1:7">
      <c r="A3443" s="903" t="s">
        <v>2479</v>
      </c>
      <c r="B3443" s="903" t="s">
        <v>254</v>
      </c>
      <c r="C3443" s="903" t="s">
        <v>170</v>
      </c>
      <c r="D3443" s="903" t="s">
        <v>1459</v>
      </c>
      <c r="E3443" s="903" t="s">
        <v>100</v>
      </c>
      <c r="F3443" s="903" t="s">
        <v>138</v>
      </c>
      <c r="G3443" s="902">
        <v>243288580</v>
      </c>
    </row>
    <row r="3444" spans="1:7">
      <c r="A3444" s="903" t="s">
        <v>2479</v>
      </c>
      <c r="B3444" s="903" t="s">
        <v>254</v>
      </c>
      <c r="C3444" s="903" t="s">
        <v>170</v>
      </c>
      <c r="D3444" s="903" t="s">
        <v>1459</v>
      </c>
      <c r="E3444" s="903" t="s">
        <v>100</v>
      </c>
      <c r="F3444" s="903" t="s">
        <v>102</v>
      </c>
      <c r="G3444" s="902">
        <v>33534172</v>
      </c>
    </row>
    <row r="3445" spans="1:7">
      <c r="A3445" s="903" t="s">
        <v>2479</v>
      </c>
      <c r="B3445" s="903" t="s">
        <v>254</v>
      </c>
      <c r="C3445" s="903" t="s">
        <v>170</v>
      </c>
      <c r="D3445" s="903" t="s">
        <v>1459</v>
      </c>
      <c r="E3445" s="903" t="s">
        <v>100</v>
      </c>
      <c r="F3445" s="903" t="s">
        <v>139</v>
      </c>
      <c r="G3445" s="902">
        <v>320727718</v>
      </c>
    </row>
    <row r="3446" spans="1:7">
      <c r="A3446" s="903" t="s">
        <v>2479</v>
      </c>
      <c r="B3446" s="903" t="s">
        <v>254</v>
      </c>
      <c r="C3446" s="903" t="s">
        <v>170</v>
      </c>
      <c r="D3446" s="903" t="s">
        <v>1459</v>
      </c>
      <c r="E3446" s="903" t="s">
        <v>100</v>
      </c>
      <c r="F3446" s="903" t="s">
        <v>131</v>
      </c>
      <c r="G3446" s="902">
        <v>1068000</v>
      </c>
    </row>
    <row r="3447" spans="1:7">
      <c r="A3447" s="903" t="s">
        <v>2479</v>
      </c>
      <c r="B3447" s="903" t="s">
        <v>254</v>
      </c>
      <c r="C3447" s="903" t="s">
        <v>170</v>
      </c>
      <c r="D3447" s="903" t="s">
        <v>1459</v>
      </c>
      <c r="E3447" s="903" t="s">
        <v>100</v>
      </c>
      <c r="F3447" s="903" t="s">
        <v>218</v>
      </c>
      <c r="G3447" s="902">
        <v>286774000</v>
      </c>
    </row>
    <row r="3448" spans="1:7">
      <c r="A3448" s="903" t="s">
        <v>2479</v>
      </c>
      <c r="B3448" s="903" t="s">
        <v>254</v>
      </c>
      <c r="C3448" s="903" t="s">
        <v>170</v>
      </c>
      <c r="D3448" s="903" t="s">
        <v>1459</v>
      </c>
      <c r="E3448" s="903" t="s">
        <v>100</v>
      </c>
      <c r="F3448" s="903" t="s">
        <v>140</v>
      </c>
      <c r="G3448" s="902">
        <v>2210000</v>
      </c>
    </row>
    <row r="3449" spans="1:7">
      <c r="A3449" s="903" t="s">
        <v>2479</v>
      </c>
      <c r="B3449" s="903" t="s">
        <v>254</v>
      </c>
      <c r="C3449" s="903" t="s">
        <v>170</v>
      </c>
      <c r="D3449" s="903" t="s">
        <v>1459</v>
      </c>
      <c r="E3449" s="1419" t="s">
        <v>103</v>
      </c>
      <c r="F3449" s="1420"/>
      <c r="G3449" s="902">
        <v>1501734000</v>
      </c>
    </row>
    <row r="3450" spans="1:7">
      <c r="A3450" s="903" t="s">
        <v>2479</v>
      </c>
      <c r="B3450" s="903" t="s">
        <v>254</v>
      </c>
      <c r="C3450" s="903" t="s">
        <v>170</v>
      </c>
      <c r="D3450" s="903" t="s">
        <v>1459</v>
      </c>
      <c r="E3450" s="903" t="s">
        <v>103</v>
      </c>
      <c r="F3450" s="903" t="s">
        <v>104</v>
      </c>
      <c r="G3450" s="902">
        <v>351973000</v>
      </c>
    </row>
    <row r="3451" spans="1:7">
      <c r="A3451" s="903" t="s">
        <v>2479</v>
      </c>
      <c r="B3451" s="903" t="s">
        <v>254</v>
      </c>
      <c r="C3451" s="903" t="s">
        <v>170</v>
      </c>
      <c r="D3451" s="903" t="s">
        <v>1459</v>
      </c>
      <c r="E3451" s="903" t="s">
        <v>103</v>
      </c>
      <c r="F3451" s="903" t="s">
        <v>132</v>
      </c>
      <c r="G3451" s="902">
        <v>1015745000</v>
      </c>
    </row>
    <row r="3452" spans="1:7">
      <c r="A3452" s="903" t="s">
        <v>2479</v>
      </c>
      <c r="B3452" s="903" t="s">
        <v>254</v>
      </c>
      <c r="C3452" s="903" t="s">
        <v>170</v>
      </c>
      <c r="D3452" s="903" t="s">
        <v>1459</v>
      </c>
      <c r="E3452" s="903" t="s">
        <v>103</v>
      </c>
      <c r="F3452" s="903" t="s">
        <v>2</v>
      </c>
      <c r="G3452" s="902">
        <v>64400000</v>
      </c>
    </row>
    <row r="3453" spans="1:7">
      <c r="A3453" s="903" t="s">
        <v>2479</v>
      </c>
      <c r="B3453" s="903" t="s">
        <v>254</v>
      </c>
      <c r="C3453" s="903" t="s">
        <v>170</v>
      </c>
      <c r="D3453" s="903" t="s">
        <v>1459</v>
      </c>
      <c r="E3453" s="903" t="s">
        <v>103</v>
      </c>
      <c r="F3453" s="903" t="s">
        <v>106</v>
      </c>
      <c r="G3453" s="902">
        <v>69616000</v>
      </c>
    </row>
    <row r="3454" spans="1:7">
      <c r="A3454" s="903" t="s">
        <v>2479</v>
      </c>
      <c r="B3454" s="903" t="s">
        <v>254</v>
      </c>
      <c r="C3454" s="903" t="s">
        <v>170</v>
      </c>
      <c r="D3454" s="903" t="s">
        <v>1459</v>
      </c>
      <c r="E3454" s="1419" t="s">
        <v>108</v>
      </c>
      <c r="F3454" s="1420"/>
      <c r="G3454" s="902">
        <v>888852785</v>
      </c>
    </row>
    <row r="3455" spans="1:7">
      <c r="A3455" s="903" t="s">
        <v>2479</v>
      </c>
      <c r="B3455" s="903" t="s">
        <v>254</v>
      </c>
      <c r="C3455" s="903" t="s">
        <v>170</v>
      </c>
      <c r="D3455" s="903" t="s">
        <v>1459</v>
      </c>
      <c r="E3455" s="903" t="s">
        <v>108</v>
      </c>
      <c r="F3455" s="903" t="s">
        <v>110</v>
      </c>
      <c r="G3455" s="902">
        <v>63125153</v>
      </c>
    </row>
    <row r="3456" spans="1:7">
      <c r="A3456" s="903" t="s">
        <v>2479</v>
      </c>
      <c r="B3456" s="903" t="s">
        <v>254</v>
      </c>
      <c r="C3456" s="903" t="s">
        <v>170</v>
      </c>
      <c r="D3456" s="903" t="s">
        <v>1459</v>
      </c>
      <c r="E3456" s="903" t="s">
        <v>108</v>
      </c>
      <c r="F3456" s="903" t="s">
        <v>111</v>
      </c>
      <c r="G3456" s="902">
        <v>38651150</v>
      </c>
    </row>
    <row r="3457" spans="1:7">
      <c r="A3457" s="903" t="s">
        <v>2479</v>
      </c>
      <c r="B3457" s="903" t="s">
        <v>254</v>
      </c>
      <c r="C3457" s="903" t="s">
        <v>170</v>
      </c>
      <c r="D3457" s="903" t="s">
        <v>1459</v>
      </c>
      <c r="E3457" s="903" t="s">
        <v>108</v>
      </c>
      <c r="F3457" s="903" t="s">
        <v>862</v>
      </c>
      <c r="G3457" s="902">
        <v>176940811</v>
      </c>
    </row>
    <row r="3458" spans="1:7">
      <c r="A3458" s="903" t="s">
        <v>2479</v>
      </c>
      <c r="B3458" s="903" t="s">
        <v>254</v>
      </c>
      <c r="C3458" s="903" t="s">
        <v>170</v>
      </c>
      <c r="D3458" s="903" t="s">
        <v>1459</v>
      </c>
      <c r="E3458" s="903" t="s">
        <v>108</v>
      </c>
      <c r="F3458" s="903" t="s">
        <v>283</v>
      </c>
      <c r="G3458" s="902">
        <v>607686671</v>
      </c>
    </row>
    <row r="3459" spans="1:7">
      <c r="A3459" s="903" t="s">
        <v>2479</v>
      </c>
      <c r="B3459" s="903" t="s">
        <v>254</v>
      </c>
      <c r="C3459" s="903" t="s">
        <v>170</v>
      </c>
      <c r="D3459" s="903" t="s">
        <v>1459</v>
      </c>
      <c r="E3459" s="903" t="s">
        <v>108</v>
      </c>
      <c r="F3459" s="903" t="s">
        <v>868</v>
      </c>
      <c r="G3459" s="902">
        <v>2449000</v>
      </c>
    </row>
    <row r="3460" spans="1:7">
      <c r="A3460" s="903" t="s">
        <v>2479</v>
      </c>
      <c r="B3460" s="903" t="s">
        <v>254</v>
      </c>
      <c r="C3460" s="903" t="s">
        <v>170</v>
      </c>
      <c r="D3460" s="903" t="s">
        <v>1459</v>
      </c>
      <c r="E3460" s="1419" t="s">
        <v>143</v>
      </c>
      <c r="F3460" s="1420"/>
      <c r="G3460" s="902">
        <v>30683400</v>
      </c>
    </row>
    <row r="3461" spans="1:7">
      <c r="A3461" s="903" t="s">
        <v>2479</v>
      </c>
      <c r="B3461" s="903" t="s">
        <v>254</v>
      </c>
      <c r="C3461" s="903" t="s">
        <v>170</v>
      </c>
      <c r="D3461" s="903" t="s">
        <v>1459</v>
      </c>
      <c r="E3461" s="903" t="s">
        <v>143</v>
      </c>
      <c r="F3461" s="903" t="s">
        <v>145</v>
      </c>
      <c r="G3461" s="902">
        <v>5505000</v>
      </c>
    </row>
    <row r="3462" spans="1:7">
      <c r="A3462" s="903" t="s">
        <v>2479</v>
      </c>
      <c r="B3462" s="903" t="s">
        <v>254</v>
      </c>
      <c r="C3462" s="903" t="s">
        <v>170</v>
      </c>
      <c r="D3462" s="903" t="s">
        <v>1459</v>
      </c>
      <c r="E3462" s="903" t="s">
        <v>143</v>
      </c>
      <c r="F3462" s="903" t="s">
        <v>482</v>
      </c>
      <c r="G3462" s="902">
        <v>4000000</v>
      </c>
    </row>
    <row r="3463" spans="1:7">
      <c r="A3463" s="903" t="s">
        <v>2479</v>
      </c>
      <c r="B3463" s="903" t="s">
        <v>254</v>
      </c>
      <c r="C3463" s="903" t="s">
        <v>170</v>
      </c>
      <c r="D3463" s="903" t="s">
        <v>1459</v>
      </c>
      <c r="E3463" s="903" t="s">
        <v>143</v>
      </c>
      <c r="F3463" s="903" t="s">
        <v>485</v>
      </c>
      <c r="G3463" s="902">
        <v>6000000</v>
      </c>
    </row>
    <row r="3464" spans="1:7">
      <c r="A3464" s="903" t="s">
        <v>2479</v>
      </c>
      <c r="B3464" s="903" t="s">
        <v>254</v>
      </c>
      <c r="C3464" s="903" t="s">
        <v>170</v>
      </c>
      <c r="D3464" s="903" t="s">
        <v>1459</v>
      </c>
      <c r="E3464" s="903" t="s">
        <v>143</v>
      </c>
      <c r="F3464" s="903" t="s">
        <v>489</v>
      </c>
      <c r="G3464" s="902">
        <v>15178400</v>
      </c>
    </row>
    <row r="3465" spans="1:7">
      <c r="A3465" s="903" t="s">
        <v>2479</v>
      </c>
      <c r="B3465" s="903" t="s">
        <v>254</v>
      </c>
      <c r="C3465" s="903" t="s">
        <v>170</v>
      </c>
      <c r="D3465" s="903" t="s">
        <v>1459</v>
      </c>
      <c r="E3465" s="1419" t="s">
        <v>113</v>
      </c>
      <c r="F3465" s="1420"/>
      <c r="G3465" s="902">
        <v>535285000</v>
      </c>
    </row>
    <row r="3466" spans="1:7">
      <c r="A3466" s="903" t="s">
        <v>2479</v>
      </c>
      <c r="B3466" s="903" t="s">
        <v>254</v>
      </c>
      <c r="C3466" s="903" t="s">
        <v>170</v>
      </c>
      <c r="D3466" s="903" t="s">
        <v>1459</v>
      </c>
      <c r="E3466" s="903" t="s">
        <v>113</v>
      </c>
      <c r="F3466" s="903" t="s">
        <v>381</v>
      </c>
      <c r="G3466" s="902">
        <v>53260000</v>
      </c>
    </row>
    <row r="3467" spans="1:7">
      <c r="A3467" s="903" t="s">
        <v>2479</v>
      </c>
      <c r="B3467" s="903" t="s">
        <v>254</v>
      </c>
      <c r="C3467" s="903" t="s">
        <v>170</v>
      </c>
      <c r="D3467" s="903" t="s">
        <v>1459</v>
      </c>
      <c r="E3467" s="903" t="s">
        <v>113</v>
      </c>
      <c r="F3467" s="903" t="s">
        <v>490</v>
      </c>
      <c r="G3467" s="902">
        <v>87310000</v>
      </c>
    </row>
    <row r="3468" spans="1:7">
      <c r="A3468" s="903" t="s">
        <v>2479</v>
      </c>
      <c r="B3468" s="903" t="s">
        <v>254</v>
      </c>
      <c r="C3468" s="903" t="s">
        <v>170</v>
      </c>
      <c r="D3468" s="903" t="s">
        <v>1459</v>
      </c>
      <c r="E3468" s="903" t="s">
        <v>113</v>
      </c>
      <c r="F3468" s="903" t="s">
        <v>115</v>
      </c>
      <c r="G3468" s="902">
        <v>186315000</v>
      </c>
    </row>
    <row r="3469" spans="1:7">
      <c r="A3469" s="903" t="s">
        <v>2479</v>
      </c>
      <c r="B3469" s="903" t="s">
        <v>254</v>
      </c>
      <c r="C3469" s="903" t="s">
        <v>170</v>
      </c>
      <c r="D3469" s="903" t="s">
        <v>1459</v>
      </c>
      <c r="E3469" s="903" t="s">
        <v>113</v>
      </c>
      <c r="F3469" s="903" t="s">
        <v>117</v>
      </c>
      <c r="G3469" s="902">
        <v>208400000</v>
      </c>
    </row>
    <row r="3470" spans="1:7">
      <c r="A3470" s="903" t="s">
        <v>2479</v>
      </c>
      <c r="B3470" s="903" t="s">
        <v>254</v>
      </c>
      <c r="C3470" s="903" t="s">
        <v>170</v>
      </c>
      <c r="D3470" s="903" t="s">
        <v>1459</v>
      </c>
      <c r="E3470" s="1419" t="s">
        <v>492</v>
      </c>
      <c r="F3470" s="1420"/>
      <c r="G3470" s="902">
        <v>111900000</v>
      </c>
    </row>
    <row r="3471" spans="1:7">
      <c r="A3471" s="903" t="s">
        <v>2479</v>
      </c>
      <c r="B3471" s="903" t="s">
        <v>254</v>
      </c>
      <c r="C3471" s="903" t="s">
        <v>170</v>
      </c>
      <c r="D3471" s="903" t="s">
        <v>1459</v>
      </c>
      <c r="E3471" s="903" t="s">
        <v>492</v>
      </c>
      <c r="F3471" s="903" t="s">
        <v>494</v>
      </c>
      <c r="G3471" s="902">
        <v>96900000</v>
      </c>
    </row>
    <row r="3472" spans="1:7">
      <c r="A3472" s="903" t="s">
        <v>2479</v>
      </c>
      <c r="B3472" s="903" t="s">
        <v>254</v>
      </c>
      <c r="C3472" s="903" t="s">
        <v>170</v>
      </c>
      <c r="D3472" s="903" t="s">
        <v>1459</v>
      </c>
      <c r="E3472" s="903" t="s">
        <v>492</v>
      </c>
      <c r="F3472" s="903" t="s">
        <v>496</v>
      </c>
      <c r="G3472" s="902">
        <v>15000000</v>
      </c>
    </row>
    <row r="3473" spans="1:7">
      <c r="A3473" s="903" t="s">
        <v>2479</v>
      </c>
      <c r="B3473" s="903" t="s">
        <v>254</v>
      </c>
      <c r="C3473" s="903" t="s">
        <v>170</v>
      </c>
      <c r="D3473" s="903" t="s">
        <v>1459</v>
      </c>
      <c r="E3473" s="1419" t="s">
        <v>498</v>
      </c>
      <c r="F3473" s="1420"/>
      <c r="G3473" s="902">
        <v>938876000</v>
      </c>
    </row>
    <row r="3474" spans="1:7">
      <c r="A3474" s="903" t="s">
        <v>2479</v>
      </c>
      <c r="B3474" s="903" t="s">
        <v>254</v>
      </c>
      <c r="C3474" s="903" t="s">
        <v>170</v>
      </c>
      <c r="D3474" s="903" t="s">
        <v>1459</v>
      </c>
      <c r="E3474" s="903" t="s">
        <v>498</v>
      </c>
      <c r="F3474" s="903" t="s">
        <v>758</v>
      </c>
      <c r="G3474" s="902">
        <v>118082000</v>
      </c>
    </row>
    <row r="3475" spans="1:7">
      <c r="A3475" s="903" t="s">
        <v>2479</v>
      </c>
      <c r="B3475" s="903" t="s">
        <v>254</v>
      </c>
      <c r="C3475" s="903" t="s">
        <v>170</v>
      </c>
      <c r="D3475" s="903" t="s">
        <v>1459</v>
      </c>
      <c r="E3475" s="903" t="s">
        <v>498</v>
      </c>
      <c r="F3475" s="903" t="s">
        <v>3</v>
      </c>
      <c r="G3475" s="902">
        <v>79130000</v>
      </c>
    </row>
    <row r="3476" spans="1:7">
      <c r="A3476" s="903" t="s">
        <v>2479</v>
      </c>
      <c r="B3476" s="903" t="s">
        <v>254</v>
      </c>
      <c r="C3476" s="903" t="s">
        <v>170</v>
      </c>
      <c r="D3476" s="903" t="s">
        <v>1459</v>
      </c>
      <c r="E3476" s="903" t="s">
        <v>498</v>
      </c>
      <c r="F3476" s="903" t="s">
        <v>370</v>
      </c>
      <c r="G3476" s="902">
        <v>311280000</v>
      </c>
    </row>
    <row r="3477" spans="1:7">
      <c r="A3477" s="903" t="s">
        <v>2479</v>
      </c>
      <c r="B3477" s="903" t="s">
        <v>254</v>
      </c>
      <c r="C3477" s="903" t="s">
        <v>170</v>
      </c>
      <c r="D3477" s="903" t="s">
        <v>1459</v>
      </c>
      <c r="E3477" s="903" t="s">
        <v>498</v>
      </c>
      <c r="F3477" s="903" t="s">
        <v>500</v>
      </c>
      <c r="G3477" s="902">
        <v>138130000</v>
      </c>
    </row>
    <row r="3478" spans="1:7">
      <c r="A3478" s="903" t="s">
        <v>2479</v>
      </c>
      <c r="B3478" s="903" t="s">
        <v>254</v>
      </c>
      <c r="C3478" s="903" t="s">
        <v>170</v>
      </c>
      <c r="D3478" s="903" t="s">
        <v>1459</v>
      </c>
      <c r="E3478" s="903" t="s">
        <v>498</v>
      </c>
      <c r="F3478" s="903" t="s">
        <v>4</v>
      </c>
      <c r="G3478" s="902">
        <v>268554000</v>
      </c>
    </row>
    <row r="3479" spans="1:7">
      <c r="A3479" s="903" t="s">
        <v>2479</v>
      </c>
      <c r="B3479" s="903" t="s">
        <v>254</v>
      </c>
      <c r="C3479" s="903" t="s">
        <v>170</v>
      </c>
      <c r="D3479" s="903" t="s">
        <v>1459</v>
      </c>
      <c r="E3479" s="903" t="s">
        <v>498</v>
      </c>
      <c r="F3479" s="903" t="s">
        <v>501</v>
      </c>
      <c r="G3479" s="902">
        <v>23700000</v>
      </c>
    </row>
    <row r="3480" spans="1:7">
      <c r="A3480" s="903" t="s">
        <v>2479</v>
      </c>
      <c r="B3480" s="903" t="s">
        <v>254</v>
      </c>
      <c r="C3480" s="903" t="s">
        <v>170</v>
      </c>
      <c r="D3480" s="903" t="s">
        <v>1459</v>
      </c>
      <c r="E3480" s="1419" t="s">
        <v>1429</v>
      </c>
      <c r="F3480" s="1420"/>
      <c r="G3480" s="902">
        <v>656390000</v>
      </c>
    </row>
    <row r="3481" spans="1:7">
      <c r="A3481" s="903" t="s">
        <v>2479</v>
      </c>
      <c r="B3481" s="903" t="s">
        <v>254</v>
      </c>
      <c r="C3481" s="903" t="s">
        <v>170</v>
      </c>
      <c r="D3481" s="903" t="s">
        <v>1459</v>
      </c>
      <c r="E3481" s="903" t="s">
        <v>1429</v>
      </c>
      <c r="F3481" s="903" t="s">
        <v>1483</v>
      </c>
      <c r="G3481" s="902">
        <v>195800000</v>
      </c>
    </row>
    <row r="3482" spans="1:7">
      <c r="A3482" s="903" t="s">
        <v>2479</v>
      </c>
      <c r="B3482" s="903" t="s">
        <v>254</v>
      </c>
      <c r="C3482" s="903" t="s">
        <v>170</v>
      </c>
      <c r="D3482" s="903" t="s">
        <v>1459</v>
      </c>
      <c r="E3482" s="903" t="s">
        <v>1429</v>
      </c>
      <c r="F3482" s="903" t="s">
        <v>1451</v>
      </c>
      <c r="G3482" s="902">
        <v>182610000</v>
      </c>
    </row>
    <row r="3483" spans="1:7">
      <c r="A3483" s="903" t="s">
        <v>2479</v>
      </c>
      <c r="B3483" s="903" t="s">
        <v>254</v>
      </c>
      <c r="C3483" s="903" t="s">
        <v>170</v>
      </c>
      <c r="D3483" s="903" t="s">
        <v>1459</v>
      </c>
      <c r="E3483" s="903" t="s">
        <v>1429</v>
      </c>
      <c r="F3483" s="903" t="s">
        <v>1431</v>
      </c>
      <c r="G3483" s="902">
        <v>250260000</v>
      </c>
    </row>
    <row r="3484" spans="1:7">
      <c r="A3484" s="903" t="s">
        <v>2479</v>
      </c>
      <c r="B3484" s="903" t="s">
        <v>254</v>
      </c>
      <c r="C3484" s="903" t="s">
        <v>170</v>
      </c>
      <c r="D3484" s="903" t="s">
        <v>1459</v>
      </c>
      <c r="E3484" s="903" t="s">
        <v>1429</v>
      </c>
      <c r="F3484" s="903" t="s">
        <v>1457</v>
      </c>
      <c r="G3484" s="902">
        <v>27720000</v>
      </c>
    </row>
    <row r="3485" spans="1:7">
      <c r="A3485" s="903" t="s">
        <v>2479</v>
      </c>
      <c r="B3485" s="903" t="s">
        <v>254</v>
      </c>
      <c r="C3485" s="903" t="s">
        <v>170</v>
      </c>
      <c r="D3485" s="903" t="s">
        <v>1459</v>
      </c>
      <c r="E3485" s="1419" t="s">
        <v>118</v>
      </c>
      <c r="F3485" s="1420"/>
      <c r="G3485" s="902">
        <v>57403404700</v>
      </c>
    </row>
    <row r="3486" spans="1:7">
      <c r="A3486" s="903" t="s">
        <v>2479</v>
      </c>
      <c r="B3486" s="903" t="s">
        <v>254</v>
      </c>
      <c r="C3486" s="903" t="s">
        <v>170</v>
      </c>
      <c r="D3486" s="903" t="s">
        <v>1459</v>
      </c>
      <c r="E3486" s="903" t="s">
        <v>118</v>
      </c>
      <c r="F3486" s="903" t="s">
        <v>523</v>
      </c>
      <c r="G3486" s="902">
        <v>936640200</v>
      </c>
    </row>
    <row r="3487" spans="1:7">
      <c r="A3487" s="903" t="s">
        <v>2479</v>
      </c>
      <c r="B3487" s="903" t="s">
        <v>254</v>
      </c>
      <c r="C3487" s="903" t="s">
        <v>170</v>
      </c>
      <c r="D3487" s="903" t="s">
        <v>1459</v>
      </c>
      <c r="E3487" s="903" t="s">
        <v>118</v>
      </c>
      <c r="F3487" s="903" t="s">
        <v>11</v>
      </c>
      <c r="G3487" s="902">
        <v>93307500</v>
      </c>
    </row>
    <row r="3488" spans="1:7">
      <c r="A3488" s="903" t="s">
        <v>2479</v>
      </c>
      <c r="B3488" s="903" t="s">
        <v>254</v>
      </c>
      <c r="C3488" s="903" t="s">
        <v>170</v>
      </c>
      <c r="D3488" s="903" t="s">
        <v>1459</v>
      </c>
      <c r="E3488" s="903" t="s">
        <v>118</v>
      </c>
      <c r="F3488" s="903" t="s">
        <v>120</v>
      </c>
      <c r="G3488" s="902">
        <v>56373457000</v>
      </c>
    </row>
    <row r="3489" spans="1:7">
      <c r="A3489" s="903" t="s">
        <v>2479</v>
      </c>
      <c r="B3489" s="903" t="s">
        <v>254</v>
      </c>
      <c r="C3489" s="903" t="s">
        <v>170</v>
      </c>
      <c r="D3489" s="903" t="s">
        <v>1459</v>
      </c>
      <c r="E3489" s="1419" t="s">
        <v>1434</v>
      </c>
      <c r="F3489" s="1420"/>
      <c r="G3489" s="902">
        <v>1834150000</v>
      </c>
    </row>
    <row r="3490" spans="1:7">
      <c r="A3490" s="903" t="s">
        <v>2479</v>
      </c>
      <c r="B3490" s="903" t="s">
        <v>254</v>
      </c>
      <c r="C3490" s="903" t="s">
        <v>170</v>
      </c>
      <c r="D3490" s="903" t="s">
        <v>1459</v>
      </c>
      <c r="E3490" s="903" t="s">
        <v>1434</v>
      </c>
      <c r="F3490" s="903" t="s">
        <v>1452</v>
      </c>
      <c r="G3490" s="902">
        <v>1834150000</v>
      </c>
    </row>
    <row r="3491" spans="1:7">
      <c r="A3491" s="903" t="s">
        <v>2479</v>
      </c>
      <c r="B3491" s="903" t="s">
        <v>254</v>
      </c>
      <c r="C3491" s="903" t="s">
        <v>170</v>
      </c>
      <c r="D3491" s="903" t="s">
        <v>1459</v>
      </c>
      <c r="E3491" s="1419" t="s">
        <v>122</v>
      </c>
      <c r="F3491" s="1420"/>
      <c r="G3491" s="902">
        <v>1337284200</v>
      </c>
    </row>
    <row r="3492" spans="1:7">
      <c r="A3492" s="903" t="s">
        <v>2479</v>
      </c>
      <c r="B3492" s="903" t="s">
        <v>254</v>
      </c>
      <c r="C3492" s="903" t="s">
        <v>170</v>
      </c>
      <c r="D3492" s="903" t="s">
        <v>1459</v>
      </c>
      <c r="E3492" s="903" t="s">
        <v>122</v>
      </c>
      <c r="F3492" s="903" t="s">
        <v>6</v>
      </c>
      <c r="G3492" s="902">
        <v>21743000</v>
      </c>
    </row>
    <row r="3493" spans="1:7">
      <c r="A3493" s="903" t="s">
        <v>2479</v>
      </c>
      <c r="B3493" s="903" t="s">
        <v>254</v>
      </c>
      <c r="C3493" s="903" t="s">
        <v>170</v>
      </c>
      <c r="D3493" s="903" t="s">
        <v>1459</v>
      </c>
      <c r="E3493" s="903" t="s">
        <v>122</v>
      </c>
      <c r="F3493" s="903" t="s">
        <v>124</v>
      </c>
      <c r="G3493" s="902">
        <v>1270674600</v>
      </c>
    </row>
    <row r="3494" spans="1:7">
      <c r="A3494" s="903" t="s">
        <v>2479</v>
      </c>
      <c r="B3494" s="903" t="s">
        <v>254</v>
      </c>
      <c r="C3494" s="903" t="s">
        <v>170</v>
      </c>
      <c r="D3494" s="903" t="s">
        <v>1459</v>
      </c>
      <c r="E3494" s="903" t="s">
        <v>122</v>
      </c>
      <c r="F3494" s="903" t="s">
        <v>126</v>
      </c>
      <c r="G3494" s="902">
        <v>44866600</v>
      </c>
    </row>
    <row r="3495" spans="1:7">
      <c r="A3495" s="903" t="s">
        <v>2479</v>
      </c>
      <c r="B3495" s="903" t="s">
        <v>254</v>
      </c>
      <c r="C3495" s="903" t="s">
        <v>170</v>
      </c>
      <c r="D3495" s="903" t="s">
        <v>1459</v>
      </c>
      <c r="E3495" s="1419" t="s">
        <v>371</v>
      </c>
      <c r="F3495" s="1420"/>
      <c r="G3495" s="902">
        <v>16539000</v>
      </c>
    </row>
    <row r="3496" spans="1:7">
      <c r="A3496" s="903" t="s">
        <v>2479</v>
      </c>
      <c r="B3496" s="903" t="s">
        <v>254</v>
      </c>
      <c r="C3496" s="903" t="s">
        <v>170</v>
      </c>
      <c r="D3496" s="903" t="s">
        <v>1459</v>
      </c>
      <c r="E3496" s="903" t="s">
        <v>371</v>
      </c>
      <c r="F3496" s="903" t="s">
        <v>372</v>
      </c>
      <c r="G3496" s="902">
        <v>16539000</v>
      </c>
    </row>
    <row r="3497" spans="1:7">
      <c r="A3497" s="903" t="s">
        <v>2479</v>
      </c>
      <c r="B3497" s="903" t="s">
        <v>254</v>
      </c>
      <c r="C3497" s="903" t="s">
        <v>170</v>
      </c>
      <c r="D3497" s="903" t="s">
        <v>1459</v>
      </c>
      <c r="E3497" s="1419" t="s">
        <v>376</v>
      </c>
      <c r="F3497" s="1420"/>
      <c r="G3497" s="902">
        <v>22200266443</v>
      </c>
    </row>
    <row r="3498" spans="1:7">
      <c r="A3498" s="903" t="s">
        <v>2479</v>
      </c>
      <c r="B3498" s="903" t="s">
        <v>254</v>
      </c>
      <c r="C3498" s="903" t="s">
        <v>170</v>
      </c>
      <c r="D3498" s="903" t="s">
        <v>1459</v>
      </c>
      <c r="E3498" s="903" t="s">
        <v>376</v>
      </c>
      <c r="F3498" s="903" t="s">
        <v>183</v>
      </c>
      <c r="G3498" s="902">
        <v>22200266443</v>
      </c>
    </row>
    <row r="3499" spans="1:7">
      <c r="A3499" s="903" t="s">
        <v>2479</v>
      </c>
      <c r="B3499" s="903" t="s">
        <v>254</v>
      </c>
      <c r="C3499" s="1419" t="s">
        <v>200</v>
      </c>
      <c r="D3499" s="1420"/>
      <c r="E3499" s="1420"/>
      <c r="F3499" s="1420"/>
      <c r="G3499" s="902">
        <v>48086852365</v>
      </c>
    </row>
    <row r="3500" spans="1:7">
      <c r="A3500" s="903" t="s">
        <v>2479</v>
      </c>
      <c r="B3500" s="903" t="s">
        <v>254</v>
      </c>
      <c r="C3500" s="903" t="s">
        <v>200</v>
      </c>
      <c r="D3500" s="1419" t="s">
        <v>1413</v>
      </c>
      <c r="E3500" s="1420"/>
      <c r="F3500" s="1420"/>
      <c r="G3500" s="902">
        <v>48086852365</v>
      </c>
    </row>
    <row r="3501" spans="1:7">
      <c r="A3501" s="903" t="s">
        <v>2479</v>
      </c>
      <c r="B3501" s="903" t="s">
        <v>254</v>
      </c>
      <c r="C3501" s="903" t="s">
        <v>200</v>
      </c>
      <c r="D3501" s="903" t="s">
        <v>1413</v>
      </c>
      <c r="E3501" s="1419" t="s">
        <v>87</v>
      </c>
      <c r="F3501" s="1420"/>
      <c r="G3501" s="902">
        <v>3696702000</v>
      </c>
    </row>
    <row r="3502" spans="1:7">
      <c r="A3502" s="903" t="s">
        <v>2479</v>
      </c>
      <c r="B3502" s="903" t="s">
        <v>254</v>
      </c>
      <c r="C3502" s="903" t="s">
        <v>200</v>
      </c>
      <c r="D3502" s="903" t="s">
        <v>1413</v>
      </c>
      <c r="E3502" s="903" t="s">
        <v>87</v>
      </c>
      <c r="F3502" s="903" t="s">
        <v>88</v>
      </c>
      <c r="G3502" s="902">
        <v>3696702000</v>
      </c>
    </row>
    <row r="3503" spans="1:7">
      <c r="A3503" s="903" t="s">
        <v>2479</v>
      </c>
      <c r="B3503" s="903" t="s">
        <v>254</v>
      </c>
      <c r="C3503" s="903" t="s">
        <v>200</v>
      </c>
      <c r="D3503" s="903" t="s">
        <v>1413</v>
      </c>
      <c r="E3503" s="1419" t="s">
        <v>128</v>
      </c>
      <c r="F3503" s="1420"/>
      <c r="G3503" s="902">
        <v>774140200</v>
      </c>
    </row>
    <row r="3504" spans="1:7">
      <c r="A3504" s="903" t="s">
        <v>2479</v>
      </c>
      <c r="B3504" s="903" t="s">
        <v>254</v>
      </c>
      <c r="C3504" s="903" t="s">
        <v>200</v>
      </c>
      <c r="D3504" s="903" t="s">
        <v>1413</v>
      </c>
      <c r="E3504" s="903" t="s">
        <v>128</v>
      </c>
      <c r="F3504" s="903" t="s">
        <v>519</v>
      </c>
      <c r="G3504" s="902">
        <v>774140200</v>
      </c>
    </row>
    <row r="3505" spans="1:7">
      <c r="A3505" s="903" t="s">
        <v>2479</v>
      </c>
      <c r="B3505" s="903" t="s">
        <v>254</v>
      </c>
      <c r="C3505" s="903" t="s">
        <v>200</v>
      </c>
      <c r="D3505" s="903" t="s">
        <v>1413</v>
      </c>
      <c r="E3505" s="1419" t="s">
        <v>90</v>
      </c>
      <c r="F3505" s="1420"/>
      <c r="G3505" s="902">
        <v>1406182514</v>
      </c>
    </row>
    <row r="3506" spans="1:7">
      <c r="A3506" s="903" t="s">
        <v>2479</v>
      </c>
      <c r="B3506" s="903" t="s">
        <v>254</v>
      </c>
      <c r="C3506" s="903" t="s">
        <v>200</v>
      </c>
      <c r="D3506" s="903" t="s">
        <v>1413</v>
      </c>
      <c r="E3506" s="903" t="s">
        <v>90</v>
      </c>
      <c r="F3506" s="903" t="s">
        <v>135</v>
      </c>
      <c r="G3506" s="902">
        <v>240649000</v>
      </c>
    </row>
    <row r="3507" spans="1:7">
      <c r="A3507" s="903" t="s">
        <v>2479</v>
      </c>
      <c r="B3507" s="903" t="s">
        <v>254</v>
      </c>
      <c r="C3507" s="903" t="s">
        <v>200</v>
      </c>
      <c r="D3507" s="903" t="s">
        <v>1413</v>
      </c>
      <c r="E3507" s="903" t="s">
        <v>90</v>
      </c>
      <c r="F3507" s="903" t="s">
        <v>92</v>
      </c>
      <c r="G3507" s="902">
        <v>17164800</v>
      </c>
    </row>
    <row r="3508" spans="1:7">
      <c r="A3508" s="903" t="s">
        <v>2479</v>
      </c>
      <c r="B3508" s="903" t="s">
        <v>254</v>
      </c>
      <c r="C3508" s="903" t="s">
        <v>200</v>
      </c>
      <c r="D3508" s="903" t="s">
        <v>1413</v>
      </c>
      <c r="E3508" s="903" t="s">
        <v>90</v>
      </c>
      <c r="F3508" s="903" t="s">
        <v>390</v>
      </c>
      <c r="G3508" s="902">
        <v>76071506</v>
      </c>
    </row>
    <row r="3509" spans="1:7">
      <c r="A3509" s="903" t="s">
        <v>2479</v>
      </c>
      <c r="B3509" s="903" t="s">
        <v>254</v>
      </c>
      <c r="C3509" s="903" t="s">
        <v>200</v>
      </c>
      <c r="D3509" s="903" t="s">
        <v>1413</v>
      </c>
      <c r="E3509" s="903" t="s">
        <v>90</v>
      </c>
      <c r="F3509" s="903" t="s">
        <v>294</v>
      </c>
      <c r="G3509" s="902">
        <v>139176720</v>
      </c>
    </row>
    <row r="3510" spans="1:7">
      <c r="A3510" s="903" t="s">
        <v>2479</v>
      </c>
      <c r="B3510" s="903" t="s">
        <v>254</v>
      </c>
      <c r="C3510" s="903" t="s">
        <v>200</v>
      </c>
      <c r="D3510" s="903" t="s">
        <v>1413</v>
      </c>
      <c r="E3510" s="903" t="s">
        <v>90</v>
      </c>
      <c r="F3510" s="903" t="s">
        <v>130</v>
      </c>
      <c r="G3510" s="902">
        <v>921333118</v>
      </c>
    </row>
    <row r="3511" spans="1:7">
      <c r="A3511" s="903" t="s">
        <v>2479</v>
      </c>
      <c r="B3511" s="903" t="s">
        <v>254</v>
      </c>
      <c r="C3511" s="903" t="s">
        <v>200</v>
      </c>
      <c r="D3511" s="903" t="s">
        <v>1413</v>
      </c>
      <c r="E3511" s="903" t="s">
        <v>90</v>
      </c>
      <c r="F3511" s="903" t="s">
        <v>137</v>
      </c>
      <c r="G3511" s="902">
        <v>11787370</v>
      </c>
    </row>
    <row r="3512" spans="1:7">
      <c r="A3512" s="903" t="s">
        <v>2479</v>
      </c>
      <c r="B3512" s="903" t="s">
        <v>254</v>
      </c>
      <c r="C3512" s="903" t="s">
        <v>200</v>
      </c>
      <c r="D3512" s="903" t="s">
        <v>1413</v>
      </c>
      <c r="E3512" s="1419" t="s">
        <v>377</v>
      </c>
      <c r="F3512" s="1420"/>
      <c r="G3512" s="902">
        <v>66901000</v>
      </c>
    </row>
    <row r="3513" spans="1:7">
      <c r="A3513" s="903" t="s">
        <v>2479</v>
      </c>
      <c r="B3513" s="903" t="s">
        <v>254</v>
      </c>
      <c r="C3513" s="903" t="s">
        <v>200</v>
      </c>
      <c r="D3513" s="903" t="s">
        <v>1413</v>
      </c>
      <c r="E3513" s="903" t="s">
        <v>377</v>
      </c>
      <c r="F3513" s="903" t="s">
        <v>379</v>
      </c>
      <c r="G3513" s="902">
        <v>66901000</v>
      </c>
    </row>
    <row r="3514" spans="1:7">
      <c r="A3514" s="903" t="s">
        <v>2479</v>
      </c>
      <c r="B3514" s="903" t="s">
        <v>254</v>
      </c>
      <c r="C3514" s="903" t="s">
        <v>200</v>
      </c>
      <c r="D3514" s="903" t="s">
        <v>1413</v>
      </c>
      <c r="E3514" s="1419" t="s">
        <v>93</v>
      </c>
      <c r="F3514" s="1420"/>
      <c r="G3514" s="902">
        <v>405633000</v>
      </c>
    </row>
    <row r="3515" spans="1:7">
      <c r="A3515" s="903" t="s">
        <v>2479</v>
      </c>
      <c r="B3515" s="903" t="s">
        <v>254</v>
      </c>
      <c r="C3515" s="903" t="s">
        <v>200</v>
      </c>
      <c r="D3515" s="903" t="s">
        <v>1413</v>
      </c>
      <c r="E3515" s="903" t="s">
        <v>93</v>
      </c>
      <c r="F3515" s="903" t="s">
        <v>299</v>
      </c>
      <c r="G3515" s="902">
        <v>893000</v>
      </c>
    </row>
    <row r="3516" spans="1:7">
      <c r="A3516" s="903" t="s">
        <v>2479</v>
      </c>
      <c r="B3516" s="903" t="s">
        <v>254</v>
      </c>
      <c r="C3516" s="903" t="s">
        <v>200</v>
      </c>
      <c r="D3516" s="903" t="s">
        <v>1413</v>
      </c>
      <c r="E3516" s="903" t="s">
        <v>93</v>
      </c>
      <c r="F3516" s="903" t="s">
        <v>391</v>
      </c>
      <c r="G3516" s="902">
        <v>404740000</v>
      </c>
    </row>
    <row r="3517" spans="1:7">
      <c r="A3517" s="903" t="s">
        <v>2479</v>
      </c>
      <c r="B3517" s="903" t="s">
        <v>254</v>
      </c>
      <c r="C3517" s="903" t="s">
        <v>200</v>
      </c>
      <c r="D3517" s="903" t="s">
        <v>1413</v>
      </c>
      <c r="E3517" s="1419" t="s">
        <v>94</v>
      </c>
      <c r="F3517" s="1420"/>
      <c r="G3517" s="902">
        <v>1104053574</v>
      </c>
    </row>
    <row r="3518" spans="1:7">
      <c r="A3518" s="903" t="s">
        <v>2479</v>
      </c>
      <c r="B3518" s="903" t="s">
        <v>254</v>
      </c>
      <c r="C3518" s="903" t="s">
        <v>200</v>
      </c>
      <c r="D3518" s="903" t="s">
        <v>1413</v>
      </c>
      <c r="E3518" s="903" t="s">
        <v>94</v>
      </c>
      <c r="F3518" s="903" t="s">
        <v>95</v>
      </c>
      <c r="G3518" s="902">
        <v>853437850</v>
      </c>
    </row>
    <row r="3519" spans="1:7">
      <c r="A3519" s="903" t="s">
        <v>2479</v>
      </c>
      <c r="B3519" s="903" t="s">
        <v>254</v>
      </c>
      <c r="C3519" s="903" t="s">
        <v>200</v>
      </c>
      <c r="D3519" s="903" t="s">
        <v>1413</v>
      </c>
      <c r="E3519" s="903" t="s">
        <v>94</v>
      </c>
      <c r="F3519" s="903" t="s">
        <v>96</v>
      </c>
      <c r="G3519" s="902">
        <v>143575022</v>
      </c>
    </row>
    <row r="3520" spans="1:7">
      <c r="A3520" s="903" t="s">
        <v>2479</v>
      </c>
      <c r="B3520" s="903" t="s">
        <v>254</v>
      </c>
      <c r="C3520" s="903" t="s">
        <v>200</v>
      </c>
      <c r="D3520" s="903" t="s">
        <v>1413</v>
      </c>
      <c r="E3520" s="903" t="s">
        <v>94</v>
      </c>
      <c r="F3520" s="903" t="s">
        <v>97</v>
      </c>
      <c r="G3520" s="902">
        <v>95715342</v>
      </c>
    </row>
    <row r="3521" spans="1:7">
      <c r="A3521" s="903" t="s">
        <v>2479</v>
      </c>
      <c r="B3521" s="903" t="s">
        <v>254</v>
      </c>
      <c r="C3521" s="903" t="s">
        <v>200</v>
      </c>
      <c r="D3521" s="903" t="s">
        <v>1413</v>
      </c>
      <c r="E3521" s="903" t="s">
        <v>94</v>
      </c>
      <c r="F3521" s="903" t="s">
        <v>0</v>
      </c>
      <c r="G3521" s="902">
        <v>11325360</v>
      </c>
    </row>
    <row r="3522" spans="1:7">
      <c r="A3522" s="903" t="s">
        <v>2479</v>
      </c>
      <c r="B3522" s="903" t="s">
        <v>254</v>
      </c>
      <c r="C3522" s="903" t="s">
        <v>200</v>
      </c>
      <c r="D3522" s="903" t="s">
        <v>1413</v>
      </c>
      <c r="E3522" s="1419" t="s">
        <v>98</v>
      </c>
      <c r="F3522" s="1420"/>
      <c r="G3522" s="902">
        <v>355960380</v>
      </c>
    </row>
    <row r="3523" spans="1:7">
      <c r="A3523" s="903" t="s">
        <v>2479</v>
      </c>
      <c r="B3523" s="903" t="s">
        <v>254</v>
      </c>
      <c r="C3523" s="903" t="s">
        <v>200</v>
      </c>
      <c r="D3523" s="903" t="s">
        <v>1413</v>
      </c>
      <c r="E3523" s="903" t="s">
        <v>98</v>
      </c>
      <c r="F3523" s="903" t="s">
        <v>757</v>
      </c>
      <c r="G3523" s="902">
        <v>355960380</v>
      </c>
    </row>
    <row r="3524" spans="1:7">
      <c r="A3524" s="903" t="s">
        <v>2479</v>
      </c>
      <c r="B3524" s="903" t="s">
        <v>254</v>
      </c>
      <c r="C3524" s="903" t="s">
        <v>200</v>
      </c>
      <c r="D3524" s="903" t="s">
        <v>1413</v>
      </c>
      <c r="E3524" s="1419" t="s">
        <v>100</v>
      </c>
      <c r="F3524" s="1420"/>
      <c r="G3524" s="902">
        <v>67897145</v>
      </c>
    </row>
    <row r="3525" spans="1:7">
      <c r="A3525" s="903" t="s">
        <v>2479</v>
      </c>
      <c r="B3525" s="903" t="s">
        <v>254</v>
      </c>
      <c r="C3525" s="903" t="s">
        <v>200</v>
      </c>
      <c r="D3525" s="903" t="s">
        <v>1413</v>
      </c>
      <c r="E3525" s="903" t="s">
        <v>100</v>
      </c>
      <c r="F3525" s="903" t="s">
        <v>138</v>
      </c>
      <c r="G3525" s="902">
        <v>61573446</v>
      </c>
    </row>
    <row r="3526" spans="1:7">
      <c r="A3526" s="903" t="s">
        <v>2479</v>
      </c>
      <c r="B3526" s="903" t="s">
        <v>254</v>
      </c>
      <c r="C3526" s="903" t="s">
        <v>200</v>
      </c>
      <c r="D3526" s="903" t="s">
        <v>1413</v>
      </c>
      <c r="E3526" s="903" t="s">
        <v>100</v>
      </c>
      <c r="F3526" s="903" t="s">
        <v>102</v>
      </c>
      <c r="G3526" s="902">
        <v>4187699</v>
      </c>
    </row>
    <row r="3527" spans="1:7">
      <c r="A3527" s="903" t="s">
        <v>2479</v>
      </c>
      <c r="B3527" s="903" t="s">
        <v>254</v>
      </c>
      <c r="C3527" s="903" t="s">
        <v>200</v>
      </c>
      <c r="D3527" s="903" t="s">
        <v>1413</v>
      </c>
      <c r="E3527" s="903" t="s">
        <v>100</v>
      </c>
      <c r="F3527" s="903" t="s">
        <v>131</v>
      </c>
      <c r="G3527" s="902">
        <v>2136000</v>
      </c>
    </row>
    <row r="3528" spans="1:7">
      <c r="A3528" s="903" t="s">
        <v>2479</v>
      </c>
      <c r="B3528" s="903" t="s">
        <v>254</v>
      </c>
      <c r="C3528" s="903" t="s">
        <v>200</v>
      </c>
      <c r="D3528" s="903" t="s">
        <v>1413</v>
      </c>
      <c r="E3528" s="1419" t="s">
        <v>103</v>
      </c>
      <c r="F3528" s="1420"/>
      <c r="G3528" s="902">
        <v>258267000</v>
      </c>
    </row>
    <row r="3529" spans="1:7">
      <c r="A3529" s="903" t="s">
        <v>2479</v>
      </c>
      <c r="B3529" s="903" t="s">
        <v>254</v>
      </c>
      <c r="C3529" s="903" t="s">
        <v>200</v>
      </c>
      <c r="D3529" s="903" t="s">
        <v>1413</v>
      </c>
      <c r="E3529" s="903" t="s">
        <v>103</v>
      </c>
      <c r="F3529" s="903" t="s">
        <v>104</v>
      </c>
      <c r="G3529" s="902">
        <v>137486000</v>
      </c>
    </row>
    <row r="3530" spans="1:7">
      <c r="A3530" s="903" t="s">
        <v>2479</v>
      </c>
      <c r="B3530" s="903" t="s">
        <v>254</v>
      </c>
      <c r="C3530" s="903" t="s">
        <v>200</v>
      </c>
      <c r="D3530" s="903" t="s">
        <v>1413</v>
      </c>
      <c r="E3530" s="903" t="s">
        <v>103</v>
      </c>
      <c r="F3530" s="903" t="s">
        <v>132</v>
      </c>
      <c r="G3530" s="902">
        <v>86971000</v>
      </c>
    </row>
    <row r="3531" spans="1:7">
      <c r="A3531" s="903" t="s">
        <v>2479</v>
      </c>
      <c r="B3531" s="903" t="s">
        <v>254</v>
      </c>
      <c r="C3531" s="903" t="s">
        <v>200</v>
      </c>
      <c r="D3531" s="903" t="s">
        <v>1413</v>
      </c>
      <c r="E3531" s="903" t="s">
        <v>103</v>
      </c>
      <c r="F3531" s="903" t="s">
        <v>2</v>
      </c>
      <c r="G3531" s="902">
        <v>23400000</v>
      </c>
    </row>
    <row r="3532" spans="1:7">
      <c r="A3532" s="903" t="s">
        <v>2479</v>
      </c>
      <c r="B3532" s="903" t="s">
        <v>254</v>
      </c>
      <c r="C3532" s="903" t="s">
        <v>200</v>
      </c>
      <c r="D3532" s="903" t="s">
        <v>1413</v>
      </c>
      <c r="E3532" s="903" t="s">
        <v>103</v>
      </c>
      <c r="F3532" s="903" t="s">
        <v>106</v>
      </c>
      <c r="G3532" s="902">
        <v>10410000</v>
      </c>
    </row>
    <row r="3533" spans="1:7">
      <c r="A3533" s="903" t="s">
        <v>2479</v>
      </c>
      <c r="B3533" s="903" t="s">
        <v>254</v>
      </c>
      <c r="C3533" s="903" t="s">
        <v>200</v>
      </c>
      <c r="D3533" s="903" t="s">
        <v>1413</v>
      </c>
      <c r="E3533" s="1419" t="s">
        <v>108</v>
      </c>
      <c r="F3533" s="1420"/>
      <c r="G3533" s="902">
        <v>86320552</v>
      </c>
    </row>
    <row r="3534" spans="1:7">
      <c r="A3534" s="903" t="s">
        <v>2479</v>
      </c>
      <c r="B3534" s="903" t="s">
        <v>254</v>
      </c>
      <c r="C3534" s="903" t="s">
        <v>200</v>
      </c>
      <c r="D3534" s="903" t="s">
        <v>1413</v>
      </c>
      <c r="E3534" s="903" t="s">
        <v>108</v>
      </c>
      <c r="F3534" s="903" t="s">
        <v>110</v>
      </c>
      <c r="G3534" s="902">
        <v>1956004</v>
      </c>
    </row>
    <row r="3535" spans="1:7">
      <c r="A3535" s="903" t="s">
        <v>2479</v>
      </c>
      <c r="B3535" s="903" t="s">
        <v>254</v>
      </c>
      <c r="C3535" s="903" t="s">
        <v>200</v>
      </c>
      <c r="D3535" s="903" t="s">
        <v>1413</v>
      </c>
      <c r="E3535" s="903" t="s">
        <v>108</v>
      </c>
      <c r="F3535" s="903" t="s">
        <v>111</v>
      </c>
      <c r="G3535" s="902">
        <v>643548</v>
      </c>
    </row>
    <row r="3536" spans="1:7">
      <c r="A3536" s="903" t="s">
        <v>2479</v>
      </c>
      <c r="B3536" s="903" t="s">
        <v>254</v>
      </c>
      <c r="C3536" s="903" t="s">
        <v>200</v>
      </c>
      <c r="D3536" s="903" t="s">
        <v>1413</v>
      </c>
      <c r="E3536" s="903" t="s">
        <v>108</v>
      </c>
      <c r="F3536" s="903" t="s">
        <v>862</v>
      </c>
      <c r="G3536" s="902">
        <v>8184000</v>
      </c>
    </row>
    <row r="3537" spans="1:7">
      <c r="A3537" s="903" t="s">
        <v>2479</v>
      </c>
      <c r="B3537" s="903" t="s">
        <v>254</v>
      </c>
      <c r="C3537" s="903" t="s">
        <v>200</v>
      </c>
      <c r="D3537" s="903" t="s">
        <v>1413</v>
      </c>
      <c r="E3537" s="903" t="s">
        <v>108</v>
      </c>
      <c r="F3537" s="903" t="s">
        <v>283</v>
      </c>
      <c r="G3537" s="902">
        <v>39380000</v>
      </c>
    </row>
    <row r="3538" spans="1:7">
      <c r="A3538" s="903" t="s">
        <v>2479</v>
      </c>
      <c r="B3538" s="903" t="s">
        <v>254</v>
      </c>
      <c r="C3538" s="903" t="s">
        <v>200</v>
      </c>
      <c r="D3538" s="903" t="s">
        <v>1413</v>
      </c>
      <c r="E3538" s="903" t="s">
        <v>108</v>
      </c>
      <c r="F3538" s="903" t="s">
        <v>868</v>
      </c>
      <c r="G3538" s="902">
        <v>29017000</v>
      </c>
    </row>
    <row r="3539" spans="1:7">
      <c r="A3539" s="903" t="s">
        <v>2479</v>
      </c>
      <c r="B3539" s="903" t="s">
        <v>254</v>
      </c>
      <c r="C3539" s="903" t="s">
        <v>200</v>
      </c>
      <c r="D3539" s="903" t="s">
        <v>1413</v>
      </c>
      <c r="E3539" s="903" t="s">
        <v>108</v>
      </c>
      <c r="F3539" s="903" t="s">
        <v>141</v>
      </c>
      <c r="G3539" s="902">
        <v>5600000</v>
      </c>
    </row>
    <row r="3540" spans="1:7">
      <c r="A3540" s="903" t="s">
        <v>2479</v>
      </c>
      <c r="B3540" s="903" t="s">
        <v>254</v>
      </c>
      <c r="C3540" s="903" t="s">
        <v>200</v>
      </c>
      <c r="D3540" s="903" t="s">
        <v>1413</v>
      </c>
      <c r="E3540" s="903" t="s">
        <v>108</v>
      </c>
      <c r="F3540" s="903" t="s">
        <v>142</v>
      </c>
      <c r="G3540" s="902">
        <v>1540000</v>
      </c>
    </row>
    <row r="3541" spans="1:7">
      <c r="A3541" s="903" t="s">
        <v>2479</v>
      </c>
      <c r="B3541" s="903" t="s">
        <v>254</v>
      </c>
      <c r="C3541" s="903" t="s">
        <v>200</v>
      </c>
      <c r="D3541" s="903" t="s">
        <v>1413</v>
      </c>
      <c r="E3541" s="1419" t="s">
        <v>143</v>
      </c>
      <c r="F3541" s="1420"/>
      <c r="G3541" s="902">
        <v>10919000</v>
      </c>
    </row>
    <row r="3542" spans="1:7">
      <c r="A3542" s="903" t="s">
        <v>2479</v>
      </c>
      <c r="B3542" s="903" t="s">
        <v>254</v>
      </c>
      <c r="C3542" s="903" t="s">
        <v>200</v>
      </c>
      <c r="D3542" s="903" t="s">
        <v>1413</v>
      </c>
      <c r="E3542" s="903" t="s">
        <v>143</v>
      </c>
      <c r="F3542" s="903" t="s">
        <v>489</v>
      </c>
      <c r="G3542" s="902">
        <v>10919000</v>
      </c>
    </row>
    <row r="3543" spans="1:7">
      <c r="A3543" s="903" t="s">
        <v>2479</v>
      </c>
      <c r="B3543" s="903" t="s">
        <v>254</v>
      </c>
      <c r="C3543" s="903" t="s">
        <v>200</v>
      </c>
      <c r="D3543" s="903" t="s">
        <v>1413</v>
      </c>
      <c r="E3543" s="1419" t="s">
        <v>113</v>
      </c>
      <c r="F3543" s="1420"/>
      <c r="G3543" s="902">
        <v>259721000</v>
      </c>
    </row>
    <row r="3544" spans="1:7">
      <c r="A3544" s="903" t="s">
        <v>2479</v>
      </c>
      <c r="B3544" s="903" t="s">
        <v>254</v>
      </c>
      <c r="C3544" s="903" t="s">
        <v>200</v>
      </c>
      <c r="D3544" s="903" t="s">
        <v>1413</v>
      </c>
      <c r="E3544" s="903" t="s">
        <v>113</v>
      </c>
      <c r="F3544" s="903" t="s">
        <v>381</v>
      </c>
      <c r="G3544" s="902">
        <v>1671000</v>
      </c>
    </row>
    <row r="3545" spans="1:7">
      <c r="A3545" s="903" t="s">
        <v>2479</v>
      </c>
      <c r="B3545" s="903" t="s">
        <v>254</v>
      </c>
      <c r="C3545" s="903" t="s">
        <v>200</v>
      </c>
      <c r="D3545" s="903" t="s">
        <v>1413</v>
      </c>
      <c r="E3545" s="903" t="s">
        <v>113</v>
      </c>
      <c r="F3545" s="903" t="s">
        <v>490</v>
      </c>
      <c r="G3545" s="902">
        <v>1200000</v>
      </c>
    </row>
    <row r="3546" spans="1:7">
      <c r="A3546" s="903" t="s">
        <v>2479</v>
      </c>
      <c r="B3546" s="903" t="s">
        <v>254</v>
      </c>
      <c r="C3546" s="903" t="s">
        <v>200</v>
      </c>
      <c r="D3546" s="903" t="s">
        <v>1413</v>
      </c>
      <c r="E3546" s="903" t="s">
        <v>113</v>
      </c>
      <c r="F3546" s="903" t="s">
        <v>115</v>
      </c>
      <c r="G3546" s="902">
        <v>800000</v>
      </c>
    </row>
    <row r="3547" spans="1:7">
      <c r="A3547" s="903" t="s">
        <v>2479</v>
      </c>
      <c r="B3547" s="903" t="s">
        <v>254</v>
      </c>
      <c r="C3547" s="903" t="s">
        <v>200</v>
      </c>
      <c r="D3547" s="903" t="s">
        <v>1413</v>
      </c>
      <c r="E3547" s="903" t="s">
        <v>113</v>
      </c>
      <c r="F3547" s="903" t="s">
        <v>117</v>
      </c>
      <c r="G3547" s="902">
        <v>256050000</v>
      </c>
    </row>
    <row r="3548" spans="1:7">
      <c r="A3548" s="903" t="s">
        <v>2479</v>
      </c>
      <c r="B3548" s="903" t="s">
        <v>254</v>
      </c>
      <c r="C3548" s="903" t="s">
        <v>200</v>
      </c>
      <c r="D3548" s="903" t="s">
        <v>1413</v>
      </c>
      <c r="E3548" s="1419" t="s">
        <v>492</v>
      </c>
      <c r="F3548" s="1420"/>
      <c r="G3548" s="902">
        <v>31400000</v>
      </c>
    </row>
    <row r="3549" spans="1:7">
      <c r="A3549" s="903" t="s">
        <v>2479</v>
      </c>
      <c r="B3549" s="903" t="s">
        <v>254</v>
      </c>
      <c r="C3549" s="903" t="s">
        <v>200</v>
      </c>
      <c r="D3549" s="903" t="s">
        <v>1413</v>
      </c>
      <c r="E3549" s="903" t="s">
        <v>492</v>
      </c>
      <c r="F3549" s="903" t="s">
        <v>496</v>
      </c>
      <c r="G3549" s="902">
        <v>31400000</v>
      </c>
    </row>
    <row r="3550" spans="1:7">
      <c r="A3550" s="903" t="s">
        <v>2479</v>
      </c>
      <c r="B3550" s="903" t="s">
        <v>254</v>
      </c>
      <c r="C3550" s="903" t="s">
        <v>200</v>
      </c>
      <c r="D3550" s="903" t="s">
        <v>1413</v>
      </c>
      <c r="E3550" s="1419" t="s">
        <v>498</v>
      </c>
      <c r="F3550" s="1420"/>
      <c r="G3550" s="902">
        <v>946481000</v>
      </c>
    </row>
    <row r="3551" spans="1:7">
      <c r="A3551" s="903" t="s">
        <v>2479</v>
      </c>
      <c r="B3551" s="903" t="s">
        <v>254</v>
      </c>
      <c r="C3551" s="903" t="s">
        <v>200</v>
      </c>
      <c r="D3551" s="903" t="s">
        <v>1413</v>
      </c>
      <c r="E3551" s="903" t="s">
        <v>498</v>
      </c>
      <c r="F3551" s="903" t="s">
        <v>758</v>
      </c>
      <c r="G3551" s="902">
        <v>52275000</v>
      </c>
    </row>
    <row r="3552" spans="1:7">
      <c r="A3552" s="903" t="s">
        <v>2479</v>
      </c>
      <c r="B3552" s="903" t="s">
        <v>254</v>
      </c>
      <c r="C3552" s="903" t="s">
        <v>200</v>
      </c>
      <c r="D3552" s="903" t="s">
        <v>1413</v>
      </c>
      <c r="E3552" s="903" t="s">
        <v>498</v>
      </c>
      <c r="F3552" s="903" t="s">
        <v>3</v>
      </c>
      <c r="G3552" s="902">
        <v>773380000</v>
      </c>
    </row>
    <row r="3553" spans="1:7">
      <c r="A3553" s="903" t="s">
        <v>2479</v>
      </c>
      <c r="B3553" s="903" t="s">
        <v>254</v>
      </c>
      <c r="C3553" s="903" t="s">
        <v>200</v>
      </c>
      <c r="D3553" s="903" t="s">
        <v>1413</v>
      </c>
      <c r="E3553" s="903" t="s">
        <v>498</v>
      </c>
      <c r="F3553" s="903" t="s">
        <v>370</v>
      </c>
      <c r="G3553" s="902">
        <v>68936000</v>
      </c>
    </row>
    <row r="3554" spans="1:7">
      <c r="A3554" s="903" t="s">
        <v>2479</v>
      </c>
      <c r="B3554" s="903" t="s">
        <v>254</v>
      </c>
      <c r="C3554" s="903" t="s">
        <v>200</v>
      </c>
      <c r="D3554" s="903" t="s">
        <v>1413</v>
      </c>
      <c r="E3554" s="903" t="s">
        <v>498</v>
      </c>
      <c r="F3554" s="903" t="s">
        <v>500</v>
      </c>
      <c r="G3554" s="902">
        <v>30500000</v>
      </c>
    </row>
    <row r="3555" spans="1:7">
      <c r="A3555" s="903" t="s">
        <v>2479</v>
      </c>
      <c r="B3555" s="903" t="s">
        <v>254</v>
      </c>
      <c r="C3555" s="903" t="s">
        <v>200</v>
      </c>
      <c r="D3555" s="903" t="s">
        <v>1413</v>
      </c>
      <c r="E3555" s="903" t="s">
        <v>498</v>
      </c>
      <c r="F3555" s="903" t="s">
        <v>4</v>
      </c>
      <c r="G3555" s="902">
        <v>21390000</v>
      </c>
    </row>
    <row r="3556" spans="1:7">
      <c r="A3556" s="903" t="s">
        <v>2479</v>
      </c>
      <c r="B3556" s="903" t="s">
        <v>254</v>
      </c>
      <c r="C3556" s="903" t="s">
        <v>200</v>
      </c>
      <c r="D3556" s="903" t="s">
        <v>1413</v>
      </c>
      <c r="E3556" s="1419" t="s">
        <v>1429</v>
      </c>
      <c r="F3556" s="1420"/>
      <c r="G3556" s="902">
        <v>16500000</v>
      </c>
    </row>
    <row r="3557" spans="1:7">
      <c r="A3557" s="903" t="s">
        <v>2479</v>
      </c>
      <c r="B3557" s="903" t="s">
        <v>254</v>
      </c>
      <c r="C3557" s="903" t="s">
        <v>200</v>
      </c>
      <c r="D3557" s="903" t="s">
        <v>1413</v>
      </c>
      <c r="E3557" s="903" t="s">
        <v>1429</v>
      </c>
      <c r="F3557" s="903" t="s">
        <v>1451</v>
      </c>
      <c r="G3557" s="902">
        <v>16500000</v>
      </c>
    </row>
    <row r="3558" spans="1:7">
      <c r="A3558" s="903" t="s">
        <v>2479</v>
      </c>
      <c r="B3558" s="903" t="s">
        <v>254</v>
      </c>
      <c r="C3558" s="903" t="s">
        <v>200</v>
      </c>
      <c r="D3558" s="903" t="s">
        <v>1413</v>
      </c>
      <c r="E3558" s="1419" t="s">
        <v>118</v>
      </c>
      <c r="F3558" s="1420"/>
      <c r="G3558" s="902">
        <v>12190000</v>
      </c>
    </row>
    <row r="3559" spans="1:7">
      <c r="A3559" s="903" t="s">
        <v>2479</v>
      </c>
      <c r="B3559" s="903" t="s">
        <v>254</v>
      </c>
      <c r="C3559" s="903" t="s">
        <v>200</v>
      </c>
      <c r="D3559" s="903" t="s">
        <v>1413</v>
      </c>
      <c r="E3559" s="903" t="s">
        <v>118</v>
      </c>
      <c r="F3559" s="903" t="s">
        <v>523</v>
      </c>
      <c r="G3559" s="902">
        <v>11000000</v>
      </c>
    </row>
    <row r="3560" spans="1:7">
      <c r="A3560" s="903" t="s">
        <v>2479</v>
      </c>
      <c r="B3560" s="903" t="s">
        <v>254</v>
      </c>
      <c r="C3560" s="903" t="s">
        <v>200</v>
      </c>
      <c r="D3560" s="903" t="s">
        <v>1413</v>
      </c>
      <c r="E3560" s="903" t="s">
        <v>118</v>
      </c>
      <c r="F3560" s="903" t="s">
        <v>11</v>
      </c>
      <c r="G3560" s="902">
        <v>1190000</v>
      </c>
    </row>
    <row r="3561" spans="1:7">
      <c r="A3561" s="903" t="s">
        <v>2479</v>
      </c>
      <c r="B3561" s="903" t="s">
        <v>254</v>
      </c>
      <c r="C3561" s="903" t="s">
        <v>200</v>
      </c>
      <c r="D3561" s="903" t="s">
        <v>1413</v>
      </c>
      <c r="E3561" s="1419" t="s">
        <v>1434</v>
      </c>
      <c r="F3561" s="1420"/>
      <c r="G3561" s="902">
        <v>5564000</v>
      </c>
    </row>
    <row r="3562" spans="1:7">
      <c r="A3562" s="903" t="s">
        <v>2479</v>
      </c>
      <c r="B3562" s="903" t="s">
        <v>254</v>
      </c>
      <c r="C3562" s="903" t="s">
        <v>200</v>
      </c>
      <c r="D3562" s="903" t="s">
        <v>1413</v>
      </c>
      <c r="E3562" s="903" t="s">
        <v>1434</v>
      </c>
      <c r="F3562" s="903" t="s">
        <v>1436</v>
      </c>
      <c r="G3562" s="902">
        <v>5564000</v>
      </c>
    </row>
    <row r="3563" spans="1:7">
      <c r="A3563" s="903" t="s">
        <v>2479</v>
      </c>
      <c r="B3563" s="903" t="s">
        <v>254</v>
      </c>
      <c r="C3563" s="903" t="s">
        <v>200</v>
      </c>
      <c r="D3563" s="903" t="s">
        <v>1413</v>
      </c>
      <c r="E3563" s="1419" t="s">
        <v>122</v>
      </c>
      <c r="F3563" s="1420"/>
      <c r="G3563" s="902">
        <v>640449000</v>
      </c>
    </row>
    <row r="3564" spans="1:7">
      <c r="A3564" s="903" t="s">
        <v>2479</v>
      </c>
      <c r="B3564" s="903" t="s">
        <v>254</v>
      </c>
      <c r="C3564" s="903" t="s">
        <v>200</v>
      </c>
      <c r="D3564" s="903" t="s">
        <v>1413</v>
      </c>
      <c r="E3564" s="903" t="s">
        <v>122</v>
      </c>
      <c r="F3564" s="903" t="s">
        <v>6</v>
      </c>
      <c r="G3564" s="902">
        <v>2794000</v>
      </c>
    </row>
    <row r="3565" spans="1:7">
      <c r="A3565" s="903" t="s">
        <v>2479</v>
      </c>
      <c r="B3565" s="903" t="s">
        <v>254</v>
      </c>
      <c r="C3565" s="903" t="s">
        <v>200</v>
      </c>
      <c r="D3565" s="903" t="s">
        <v>1413</v>
      </c>
      <c r="E3565" s="903" t="s">
        <v>122</v>
      </c>
      <c r="F3565" s="903" t="s">
        <v>12</v>
      </c>
      <c r="G3565" s="902">
        <v>2219700</v>
      </c>
    </row>
    <row r="3566" spans="1:7">
      <c r="A3566" s="903" t="s">
        <v>2479</v>
      </c>
      <c r="B3566" s="903" t="s">
        <v>254</v>
      </c>
      <c r="C3566" s="903" t="s">
        <v>200</v>
      </c>
      <c r="D3566" s="903" t="s">
        <v>1413</v>
      </c>
      <c r="E3566" s="903" t="s">
        <v>122</v>
      </c>
      <c r="F3566" s="903" t="s">
        <v>124</v>
      </c>
      <c r="G3566" s="902">
        <v>396687000</v>
      </c>
    </row>
    <row r="3567" spans="1:7">
      <c r="A3567" s="903" t="s">
        <v>2479</v>
      </c>
      <c r="B3567" s="903" t="s">
        <v>254</v>
      </c>
      <c r="C3567" s="903" t="s">
        <v>200</v>
      </c>
      <c r="D3567" s="903" t="s">
        <v>1413</v>
      </c>
      <c r="E3567" s="903" t="s">
        <v>122</v>
      </c>
      <c r="F3567" s="903" t="s">
        <v>126</v>
      </c>
      <c r="G3567" s="902">
        <v>238748300</v>
      </c>
    </row>
    <row r="3568" spans="1:7">
      <c r="A3568" s="903" t="s">
        <v>2479</v>
      </c>
      <c r="B3568" s="903" t="s">
        <v>254</v>
      </c>
      <c r="C3568" s="903" t="s">
        <v>200</v>
      </c>
      <c r="D3568" s="903" t="s">
        <v>1413</v>
      </c>
      <c r="E3568" s="1419" t="s">
        <v>371</v>
      </c>
      <c r="F3568" s="1420"/>
      <c r="G3568" s="902">
        <v>41571000</v>
      </c>
    </row>
    <row r="3569" spans="1:7">
      <c r="A3569" s="903" t="s">
        <v>2479</v>
      </c>
      <c r="B3569" s="903" t="s">
        <v>254</v>
      </c>
      <c r="C3569" s="903" t="s">
        <v>200</v>
      </c>
      <c r="D3569" s="903" t="s">
        <v>1413</v>
      </c>
      <c r="E3569" s="903" t="s">
        <v>371</v>
      </c>
      <c r="F3569" s="903" t="s">
        <v>372</v>
      </c>
      <c r="G3569" s="902">
        <v>41571000</v>
      </c>
    </row>
    <row r="3570" spans="1:7">
      <c r="A3570" s="903" t="s">
        <v>2479</v>
      </c>
      <c r="B3570" s="903" t="s">
        <v>254</v>
      </c>
      <c r="C3570" s="903" t="s">
        <v>200</v>
      </c>
      <c r="D3570" s="903" t="s">
        <v>1413</v>
      </c>
      <c r="E3570" s="1419" t="s">
        <v>160</v>
      </c>
      <c r="F3570" s="1420"/>
      <c r="G3570" s="902">
        <v>37309102000</v>
      </c>
    </row>
    <row r="3571" spans="1:7">
      <c r="A3571" s="903" t="s">
        <v>2479</v>
      </c>
      <c r="B3571" s="903" t="s">
        <v>254</v>
      </c>
      <c r="C3571" s="903" t="s">
        <v>200</v>
      </c>
      <c r="D3571" s="903" t="s">
        <v>1413</v>
      </c>
      <c r="E3571" s="903" t="s">
        <v>160</v>
      </c>
      <c r="F3571" s="903" t="s">
        <v>162</v>
      </c>
      <c r="G3571" s="902">
        <v>37309102000</v>
      </c>
    </row>
    <row r="3572" spans="1:7">
      <c r="A3572" s="903" t="s">
        <v>2479</v>
      </c>
      <c r="B3572" s="903" t="s">
        <v>254</v>
      </c>
      <c r="C3572" s="903" t="s">
        <v>200</v>
      </c>
      <c r="D3572" s="903" t="s">
        <v>1413</v>
      </c>
      <c r="E3572" s="1419" t="s">
        <v>13</v>
      </c>
      <c r="F3572" s="1420"/>
      <c r="G3572" s="902">
        <v>590898000</v>
      </c>
    </row>
    <row r="3573" spans="1:7">
      <c r="A3573" s="903" t="s">
        <v>2479</v>
      </c>
      <c r="B3573" s="903" t="s">
        <v>254</v>
      </c>
      <c r="C3573" s="903" t="s">
        <v>200</v>
      </c>
      <c r="D3573" s="903" t="s">
        <v>1413</v>
      </c>
      <c r="E3573" s="903" t="s">
        <v>13</v>
      </c>
      <c r="F3573" s="903" t="s">
        <v>15</v>
      </c>
      <c r="G3573" s="902">
        <v>590898000</v>
      </c>
    </row>
    <row r="3574" spans="1:7">
      <c r="A3574" s="903" t="s">
        <v>2479</v>
      </c>
      <c r="B3574" s="903" t="s">
        <v>254</v>
      </c>
      <c r="C3574" s="1419" t="s">
        <v>1158</v>
      </c>
      <c r="D3574" s="1420"/>
      <c r="E3574" s="1420"/>
      <c r="F3574" s="1420"/>
      <c r="G3574" s="902">
        <v>4097309727</v>
      </c>
    </row>
    <row r="3575" spans="1:7">
      <c r="A3575" s="903" t="s">
        <v>2479</v>
      </c>
      <c r="B3575" s="903" t="s">
        <v>254</v>
      </c>
      <c r="C3575" s="903" t="s">
        <v>1158</v>
      </c>
      <c r="D3575" s="1419" t="s">
        <v>2011</v>
      </c>
      <c r="E3575" s="1420"/>
      <c r="F3575" s="1420"/>
      <c r="G3575" s="902">
        <v>4097309727</v>
      </c>
    </row>
    <row r="3576" spans="1:7">
      <c r="A3576" s="903" t="s">
        <v>2479</v>
      </c>
      <c r="B3576" s="903" t="s">
        <v>254</v>
      </c>
      <c r="C3576" s="903" t="s">
        <v>1158</v>
      </c>
      <c r="D3576" s="903" t="s">
        <v>2011</v>
      </c>
      <c r="E3576" s="1419" t="s">
        <v>810</v>
      </c>
      <c r="F3576" s="1420"/>
      <c r="G3576" s="902">
        <v>4097309727</v>
      </c>
    </row>
    <row r="3577" spans="1:7">
      <c r="A3577" s="903" t="s">
        <v>2479</v>
      </c>
      <c r="B3577" s="903" t="s">
        <v>254</v>
      </c>
      <c r="C3577" s="903" t="s">
        <v>1158</v>
      </c>
      <c r="D3577" s="903" t="s">
        <v>2011</v>
      </c>
      <c r="E3577" s="903" t="s">
        <v>810</v>
      </c>
      <c r="F3577" s="903" t="s">
        <v>820</v>
      </c>
      <c r="G3577" s="902">
        <v>4097309727</v>
      </c>
    </row>
    <row r="3578" spans="1:7">
      <c r="A3578" s="903" t="s">
        <v>2479</v>
      </c>
      <c r="B3578" s="1419" t="s">
        <v>912</v>
      </c>
      <c r="C3578" s="1420"/>
      <c r="D3578" s="1420"/>
      <c r="E3578" s="1420"/>
      <c r="F3578" s="1420"/>
      <c r="G3578" s="902">
        <v>20940297004</v>
      </c>
    </row>
    <row r="3579" spans="1:7">
      <c r="A3579" s="903" t="s">
        <v>2479</v>
      </c>
      <c r="B3579" s="903" t="s">
        <v>912</v>
      </c>
      <c r="C3579" s="1419" t="s">
        <v>368</v>
      </c>
      <c r="D3579" s="1420"/>
      <c r="E3579" s="1420"/>
      <c r="F3579" s="1420"/>
      <c r="G3579" s="902">
        <v>163855704</v>
      </c>
    </row>
    <row r="3580" spans="1:7">
      <c r="A3580" s="903" t="s">
        <v>2479</v>
      </c>
      <c r="B3580" s="903" t="s">
        <v>912</v>
      </c>
      <c r="C3580" s="903" t="s">
        <v>368</v>
      </c>
      <c r="D3580" s="1419" t="s">
        <v>1445</v>
      </c>
      <c r="E3580" s="1420"/>
      <c r="F3580" s="1420"/>
      <c r="G3580" s="902">
        <v>163855704</v>
      </c>
    </row>
    <row r="3581" spans="1:7">
      <c r="A3581" s="903" t="s">
        <v>2479</v>
      </c>
      <c r="B3581" s="903" t="s">
        <v>912</v>
      </c>
      <c r="C3581" s="903" t="s">
        <v>368</v>
      </c>
      <c r="D3581" s="903" t="s">
        <v>1445</v>
      </c>
      <c r="E3581" s="1419" t="s">
        <v>492</v>
      </c>
      <c r="F3581" s="1420"/>
      <c r="G3581" s="902">
        <v>163855704</v>
      </c>
    </row>
    <row r="3582" spans="1:7">
      <c r="A3582" s="903" t="s">
        <v>2479</v>
      </c>
      <c r="B3582" s="903" t="s">
        <v>912</v>
      </c>
      <c r="C3582" s="903" t="s">
        <v>368</v>
      </c>
      <c r="D3582" s="903" t="s">
        <v>1445</v>
      </c>
      <c r="E3582" s="903" t="s">
        <v>492</v>
      </c>
      <c r="F3582" s="903" t="s">
        <v>186</v>
      </c>
      <c r="G3582" s="902">
        <v>163855704</v>
      </c>
    </row>
    <row r="3583" spans="1:7">
      <c r="A3583" s="903" t="s">
        <v>2479</v>
      </c>
      <c r="B3583" s="903" t="s">
        <v>912</v>
      </c>
      <c r="C3583" s="1419" t="s">
        <v>170</v>
      </c>
      <c r="D3583" s="1420"/>
      <c r="E3583" s="1420"/>
      <c r="F3583" s="1420"/>
      <c r="G3583" s="902">
        <v>10106574700</v>
      </c>
    </row>
    <row r="3584" spans="1:7">
      <c r="A3584" s="903" t="s">
        <v>2479</v>
      </c>
      <c r="B3584" s="903" t="s">
        <v>912</v>
      </c>
      <c r="C3584" s="903" t="s">
        <v>170</v>
      </c>
      <c r="D3584" s="1419" t="s">
        <v>1448</v>
      </c>
      <c r="E3584" s="1420"/>
      <c r="F3584" s="1420"/>
      <c r="G3584" s="902">
        <v>10106574700</v>
      </c>
    </row>
    <row r="3585" spans="1:7">
      <c r="A3585" s="903" t="s">
        <v>2479</v>
      </c>
      <c r="B3585" s="903" t="s">
        <v>912</v>
      </c>
      <c r="C3585" s="903" t="s">
        <v>170</v>
      </c>
      <c r="D3585" s="903" t="s">
        <v>1448</v>
      </c>
      <c r="E3585" s="1419" t="s">
        <v>87</v>
      </c>
      <c r="F3585" s="1420"/>
      <c r="G3585" s="902">
        <v>724858180</v>
      </c>
    </row>
    <row r="3586" spans="1:7">
      <c r="A3586" s="903" t="s">
        <v>2479</v>
      </c>
      <c r="B3586" s="903" t="s">
        <v>912</v>
      </c>
      <c r="C3586" s="903" t="s">
        <v>170</v>
      </c>
      <c r="D3586" s="903" t="s">
        <v>1448</v>
      </c>
      <c r="E3586" s="903" t="s">
        <v>87</v>
      </c>
      <c r="F3586" s="903" t="s">
        <v>88</v>
      </c>
      <c r="G3586" s="902">
        <v>724858180</v>
      </c>
    </row>
    <row r="3587" spans="1:7">
      <c r="A3587" s="903" t="s">
        <v>2479</v>
      </c>
      <c r="B3587" s="903" t="s">
        <v>912</v>
      </c>
      <c r="C3587" s="903" t="s">
        <v>170</v>
      </c>
      <c r="D3587" s="903" t="s">
        <v>1448</v>
      </c>
      <c r="E3587" s="1419" t="s">
        <v>128</v>
      </c>
      <c r="F3587" s="1420"/>
      <c r="G3587" s="902">
        <v>85025612</v>
      </c>
    </row>
    <row r="3588" spans="1:7">
      <c r="A3588" s="903" t="s">
        <v>2479</v>
      </c>
      <c r="B3588" s="903" t="s">
        <v>912</v>
      </c>
      <c r="C3588" s="903" t="s">
        <v>170</v>
      </c>
      <c r="D3588" s="903" t="s">
        <v>1448</v>
      </c>
      <c r="E3588" s="903" t="s">
        <v>128</v>
      </c>
      <c r="F3588" s="903" t="s">
        <v>519</v>
      </c>
      <c r="G3588" s="902">
        <v>85025612</v>
      </c>
    </row>
    <row r="3589" spans="1:7">
      <c r="A3589" s="903" t="s">
        <v>2479</v>
      </c>
      <c r="B3589" s="903" t="s">
        <v>912</v>
      </c>
      <c r="C3589" s="903" t="s">
        <v>170</v>
      </c>
      <c r="D3589" s="903" t="s">
        <v>1448</v>
      </c>
      <c r="E3589" s="1419" t="s">
        <v>90</v>
      </c>
      <c r="F3589" s="1420"/>
      <c r="G3589" s="902">
        <v>138920000</v>
      </c>
    </row>
    <row r="3590" spans="1:7">
      <c r="A3590" s="903" t="s">
        <v>2479</v>
      </c>
      <c r="B3590" s="903" t="s">
        <v>912</v>
      </c>
      <c r="C3590" s="903" t="s">
        <v>170</v>
      </c>
      <c r="D3590" s="903" t="s">
        <v>1448</v>
      </c>
      <c r="E3590" s="903" t="s">
        <v>90</v>
      </c>
      <c r="F3590" s="903" t="s">
        <v>135</v>
      </c>
      <c r="G3590" s="902">
        <v>43657000</v>
      </c>
    </row>
    <row r="3591" spans="1:7">
      <c r="A3591" s="903" t="s">
        <v>2479</v>
      </c>
      <c r="B3591" s="903" t="s">
        <v>912</v>
      </c>
      <c r="C3591" s="903" t="s">
        <v>170</v>
      </c>
      <c r="D3591" s="903" t="s">
        <v>1448</v>
      </c>
      <c r="E3591" s="903" t="s">
        <v>90</v>
      </c>
      <c r="F3591" s="903" t="s">
        <v>763</v>
      </c>
      <c r="G3591" s="902">
        <v>93177000</v>
      </c>
    </row>
    <row r="3592" spans="1:7">
      <c r="A3592" s="903" t="s">
        <v>2479</v>
      </c>
      <c r="B3592" s="903" t="s">
        <v>912</v>
      </c>
      <c r="C3592" s="903" t="s">
        <v>170</v>
      </c>
      <c r="D3592" s="903" t="s">
        <v>1448</v>
      </c>
      <c r="E3592" s="903" t="s">
        <v>90</v>
      </c>
      <c r="F3592" s="903" t="s">
        <v>92</v>
      </c>
      <c r="G3592" s="902">
        <v>2086000</v>
      </c>
    </row>
    <row r="3593" spans="1:7">
      <c r="A3593" s="903" t="s">
        <v>2479</v>
      </c>
      <c r="B3593" s="903" t="s">
        <v>912</v>
      </c>
      <c r="C3593" s="903" t="s">
        <v>170</v>
      </c>
      <c r="D3593" s="903" t="s">
        <v>1448</v>
      </c>
      <c r="E3593" s="1419" t="s">
        <v>94</v>
      </c>
      <c r="F3593" s="1420"/>
      <c r="G3593" s="902">
        <v>203002566</v>
      </c>
    </row>
    <row r="3594" spans="1:7">
      <c r="A3594" s="903" t="s">
        <v>2479</v>
      </c>
      <c r="B3594" s="903" t="s">
        <v>912</v>
      </c>
      <c r="C3594" s="903" t="s">
        <v>170</v>
      </c>
      <c r="D3594" s="903" t="s">
        <v>1448</v>
      </c>
      <c r="E3594" s="903" t="s">
        <v>94</v>
      </c>
      <c r="F3594" s="903" t="s">
        <v>95</v>
      </c>
      <c r="G3594" s="902">
        <v>150916198</v>
      </c>
    </row>
    <row r="3595" spans="1:7">
      <c r="A3595" s="903" t="s">
        <v>2479</v>
      </c>
      <c r="B3595" s="903" t="s">
        <v>912</v>
      </c>
      <c r="C3595" s="903" t="s">
        <v>170</v>
      </c>
      <c r="D3595" s="903" t="s">
        <v>1448</v>
      </c>
      <c r="E3595" s="903" t="s">
        <v>94</v>
      </c>
      <c r="F3595" s="903" t="s">
        <v>96</v>
      </c>
      <c r="G3595" s="902">
        <v>26104292</v>
      </c>
    </row>
    <row r="3596" spans="1:7">
      <c r="A3596" s="903" t="s">
        <v>2479</v>
      </c>
      <c r="B3596" s="903" t="s">
        <v>912</v>
      </c>
      <c r="C3596" s="903" t="s">
        <v>170</v>
      </c>
      <c r="D3596" s="903" t="s">
        <v>1448</v>
      </c>
      <c r="E3596" s="903" t="s">
        <v>94</v>
      </c>
      <c r="F3596" s="903" t="s">
        <v>97</v>
      </c>
      <c r="G3596" s="902">
        <v>17061528</v>
      </c>
    </row>
    <row r="3597" spans="1:7">
      <c r="A3597" s="903" t="s">
        <v>2479</v>
      </c>
      <c r="B3597" s="903" t="s">
        <v>912</v>
      </c>
      <c r="C3597" s="903" t="s">
        <v>170</v>
      </c>
      <c r="D3597" s="903" t="s">
        <v>1448</v>
      </c>
      <c r="E3597" s="903" t="s">
        <v>94</v>
      </c>
      <c r="F3597" s="903" t="s">
        <v>0</v>
      </c>
      <c r="G3597" s="902">
        <v>8920548</v>
      </c>
    </row>
    <row r="3598" spans="1:7">
      <c r="A3598" s="903" t="s">
        <v>2479</v>
      </c>
      <c r="B3598" s="903" t="s">
        <v>912</v>
      </c>
      <c r="C3598" s="903" t="s">
        <v>170</v>
      </c>
      <c r="D3598" s="903" t="s">
        <v>1448</v>
      </c>
      <c r="E3598" s="1419" t="s">
        <v>100</v>
      </c>
      <c r="F3598" s="1420"/>
      <c r="G3598" s="902">
        <v>90595283</v>
      </c>
    </row>
    <row r="3599" spans="1:7">
      <c r="A3599" s="903" t="s">
        <v>2479</v>
      </c>
      <c r="B3599" s="903" t="s">
        <v>912</v>
      </c>
      <c r="C3599" s="903" t="s">
        <v>170</v>
      </c>
      <c r="D3599" s="903" t="s">
        <v>1448</v>
      </c>
      <c r="E3599" s="903" t="s">
        <v>100</v>
      </c>
      <c r="F3599" s="903" t="s">
        <v>138</v>
      </c>
      <c r="G3599" s="902">
        <v>7782984</v>
      </c>
    </row>
    <row r="3600" spans="1:7">
      <c r="A3600" s="903" t="s">
        <v>2479</v>
      </c>
      <c r="B3600" s="903" t="s">
        <v>912</v>
      </c>
      <c r="C3600" s="903" t="s">
        <v>170</v>
      </c>
      <c r="D3600" s="903" t="s">
        <v>1448</v>
      </c>
      <c r="E3600" s="903" t="s">
        <v>100</v>
      </c>
      <c r="F3600" s="903" t="s">
        <v>102</v>
      </c>
      <c r="G3600" s="902">
        <v>3831299</v>
      </c>
    </row>
    <row r="3601" spans="1:7">
      <c r="A3601" s="903" t="s">
        <v>2479</v>
      </c>
      <c r="B3601" s="903" t="s">
        <v>912</v>
      </c>
      <c r="C3601" s="903" t="s">
        <v>170</v>
      </c>
      <c r="D3601" s="903" t="s">
        <v>1448</v>
      </c>
      <c r="E3601" s="903" t="s">
        <v>100</v>
      </c>
      <c r="F3601" s="903" t="s">
        <v>139</v>
      </c>
      <c r="G3601" s="902">
        <v>75571000</v>
      </c>
    </row>
    <row r="3602" spans="1:7">
      <c r="A3602" s="903" t="s">
        <v>2479</v>
      </c>
      <c r="B3602" s="903" t="s">
        <v>912</v>
      </c>
      <c r="C3602" s="903" t="s">
        <v>170</v>
      </c>
      <c r="D3602" s="903" t="s">
        <v>1448</v>
      </c>
      <c r="E3602" s="903" t="s">
        <v>100</v>
      </c>
      <c r="F3602" s="903" t="s">
        <v>140</v>
      </c>
      <c r="G3602" s="902">
        <v>3410000</v>
      </c>
    </row>
    <row r="3603" spans="1:7">
      <c r="A3603" s="903" t="s">
        <v>2479</v>
      </c>
      <c r="B3603" s="903" t="s">
        <v>912</v>
      </c>
      <c r="C3603" s="903" t="s">
        <v>170</v>
      </c>
      <c r="D3603" s="903" t="s">
        <v>1448</v>
      </c>
      <c r="E3603" s="1419" t="s">
        <v>103</v>
      </c>
      <c r="F3603" s="1420"/>
      <c r="G3603" s="902">
        <v>34728296</v>
      </c>
    </row>
    <row r="3604" spans="1:7">
      <c r="A3604" s="903" t="s">
        <v>2479</v>
      </c>
      <c r="B3604" s="903" t="s">
        <v>912</v>
      </c>
      <c r="C3604" s="903" t="s">
        <v>170</v>
      </c>
      <c r="D3604" s="903" t="s">
        <v>1448</v>
      </c>
      <c r="E3604" s="903" t="s">
        <v>103</v>
      </c>
      <c r="F3604" s="903" t="s">
        <v>104</v>
      </c>
      <c r="G3604" s="902">
        <v>17528296</v>
      </c>
    </row>
    <row r="3605" spans="1:7">
      <c r="A3605" s="903" t="s">
        <v>2479</v>
      </c>
      <c r="B3605" s="903" t="s">
        <v>912</v>
      </c>
      <c r="C3605" s="903" t="s">
        <v>170</v>
      </c>
      <c r="D3605" s="903" t="s">
        <v>1448</v>
      </c>
      <c r="E3605" s="903" t="s">
        <v>103</v>
      </c>
      <c r="F3605" s="903" t="s">
        <v>132</v>
      </c>
      <c r="G3605" s="902">
        <v>14900000</v>
      </c>
    </row>
    <row r="3606" spans="1:7">
      <c r="A3606" s="903" t="s">
        <v>2479</v>
      </c>
      <c r="B3606" s="903" t="s">
        <v>912</v>
      </c>
      <c r="C3606" s="903" t="s">
        <v>170</v>
      </c>
      <c r="D3606" s="903" t="s">
        <v>1448</v>
      </c>
      <c r="E3606" s="903" t="s">
        <v>103</v>
      </c>
      <c r="F3606" s="903" t="s">
        <v>106</v>
      </c>
      <c r="G3606" s="902">
        <v>2300000</v>
      </c>
    </row>
    <row r="3607" spans="1:7">
      <c r="A3607" s="903" t="s">
        <v>2479</v>
      </c>
      <c r="B3607" s="903" t="s">
        <v>912</v>
      </c>
      <c r="C3607" s="903" t="s">
        <v>170</v>
      </c>
      <c r="D3607" s="903" t="s">
        <v>1448</v>
      </c>
      <c r="E3607" s="1419" t="s">
        <v>108</v>
      </c>
      <c r="F3607" s="1420"/>
      <c r="G3607" s="902">
        <v>192989899</v>
      </c>
    </row>
    <row r="3608" spans="1:7">
      <c r="A3608" s="903" t="s">
        <v>2479</v>
      </c>
      <c r="B3608" s="903" t="s">
        <v>912</v>
      </c>
      <c r="C3608" s="903" t="s">
        <v>170</v>
      </c>
      <c r="D3608" s="903" t="s">
        <v>1448</v>
      </c>
      <c r="E3608" s="903" t="s">
        <v>108</v>
      </c>
      <c r="F3608" s="903" t="s">
        <v>110</v>
      </c>
      <c r="G3608" s="902">
        <v>3335992</v>
      </c>
    </row>
    <row r="3609" spans="1:7">
      <c r="A3609" s="903" t="s">
        <v>2479</v>
      </c>
      <c r="B3609" s="903" t="s">
        <v>912</v>
      </c>
      <c r="C3609" s="903" t="s">
        <v>170</v>
      </c>
      <c r="D3609" s="903" t="s">
        <v>1448</v>
      </c>
      <c r="E3609" s="903" t="s">
        <v>108</v>
      </c>
      <c r="F3609" s="903" t="s">
        <v>111</v>
      </c>
      <c r="G3609" s="902">
        <v>6672332</v>
      </c>
    </row>
    <row r="3610" spans="1:7">
      <c r="A3610" s="903" t="s">
        <v>2479</v>
      </c>
      <c r="B3610" s="903" t="s">
        <v>912</v>
      </c>
      <c r="C3610" s="903" t="s">
        <v>170</v>
      </c>
      <c r="D3610" s="903" t="s">
        <v>1448</v>
      </c>
      <c r="E3610" s="903" t="s">
        <v>108</v>
      </c>
      <c r="F3610" s="903" t="s">
        <v>862</v>
      </c>
      <c r="G3610" s="902">
        <v>182981575</v>
      </c>
    </row>
    <row r="3611" spans="1:7">
      <c r="A3611" s="903" t="s">
        <v>2479</v>
      </c>
      <c r="B3611" s="903" t="s">
        <v>912</v>
      </c>
      <c r="C3611" s="903" t="s">
        <v>170</v>
      </c>
      <c r="D3611" s="903" t="s">
        <v>1448</v>
      </c>
      <c r="E3611" s="1419" t="s">
        <v>143</v>
      </c>
      <c r="F3611" s="1420"/>
      <c r="G3611" s="902">
        <v>257786300</v>
      </c>
    </row>
    <row r="3612" spans="1:7">
      <c r="A3612" s="903" t="s">
        <v>2479</v>
      </c>
      <c r="B3612" s="903" t="s">
        <v>912</v>
      </c>
      <c r="C3612" s="903" t="s">
        <v>170</v>
      </c>
      <c r="D3612" s="903" t="s">
        <v>1448</v>
      </c>
      <c r="E3612" s="903" t="s">
        <v>143</v>
      </c>
      <c r="F3612" s="903" t="s">
        <v>145</v>
      </c>
      <c r="G3612" s="902">
        <v>8940000</v>
      </c>
    </row>
    <row r="3613" spans="1:7">
      <c r="A3613" s="903" t="s">
        <v>2479</v>
      </c>
      <c r="B3613" s="903" t="s">
        <v>912</v>
      </c>
      <c r="C3613" s="903" t="s">
        <v>170</v>
      </c>
      <c r="D3613" s="903" t="s">
        <v>1448</v>
      </c>
      <c r="E3613" s="903" t="s">
        <v>143</v>
      </c>
      <c r="F3613" s="903" t="s">
        <v>482</v>
      </c>
      <c r="G3613" s="902">
        <v>300000</v>
      </c>
    </row>
    <row r="3614" spans="1:7">
      <c r="A3614" s="903" t="s">
        <v>2479</v>
      </c>
      <c r="B3614" s="903" t="s">
        <v>912</v>
      </c>
      <c r="C3614" s="903" t="s">
        <v>170</v>
      </c>
      <c r="D3614" s="903" t="s">
        <v>1448</v>
      </c>
      <c r="E3614" s="903" t="s">
        <v>143</v>
      </c>
      <c r="F3614" s="903" t="s">
        <v>387</v>
      </c>
      <c r="G3614" s="902">
        <v>189405000</v>
      </c>
    </row>
    <row r="3615" spans="1:7">
      <c r="A3615" s="903" t="s">
        <v>2479</v>
      </c>
      <c r="B3615" s="903" t="s">
        <v>912</v>
      </c>
      <c r="C3615" s="903" t="s">
        <v>170</v>
      </c>
      <c r="D3615" s="903" t="s">
        <v>1448</v>
      </c>
      <c r="E3615" s="903" t="s">
        <v>143</v>
      </c>
      <c r="F3615" s="903" t="s">
        <v>489</v>
      </c>
      <c r="G3615" s="902">
        <v>59141300</v>
      </c>
    </row>
    <row r="3616" spans="1:7">
      <c r="A3616" s="903" t="s">
        <v>2479</v>
      </c>
      <c r="B3616" s="903" t="s">
        <v>912</v>
      </c>
      <c r="C3616" s="903" t="s">
        <v>170</v>
      </c>
      <c r="D3616" s="903" t="s">
        <v>1448</v>
      </c>
      <c r="E3616" s="1419" t="s">
        <v>113</v>
      </c>
      <c r="F3616" s="1420"/>
      <c r="G3616" s="902">
        <v>32669800</v>
      </c>
    </row>
    <row r="3617" spans="1:7">
      <c r="A3617" s="903" t="s">
        <v>2479</v>
      </c>
      <c r="B3617" s="903" t="s">
        <v>912</v>
      </c>
      <c r="C3617" s="903" t="s">
        <v>170</v>
      </c>
      <c r="D3617" s="903" t="s">
        <v>1448</v>
      </c>
      <c r="E3617" s="903" t="s">
        <v>113</v>
      </c>
      <c r="F3617" s="903" t="s">
        <v>381</v>
      </c>
      <c r="G3617" s="902">
        <v>6069800</v>
      </c>
    </row>
    <row r="3618" spans="1:7">
      <c r="A3618" s="903" t="s">
        <v>2479</v>
      </c>
      <c r="B3618" s="903" t="s">
        <v>912</v>
      </c>
      <c r="C3618" s="903" t="s">
        <v>170</v>
      </c>
      <c r="D3618" s="903" t="s">
        <v>1448</v>
      </c>
      <c r="E3618" s="903" t="s">
        <v>113</v>
      </c>
      <c r="F3618" s="903" t="s">
        <v>490</v>
      </c>
      <c r="G3618" s="902">
        <v>17800000</v>
      </c>
    </row>
    <row r="3619" spans="1:7">
      <c r="A3619" s="903" t="s">
        <v>2479</v>
      </c>
      <c r="B3619" s="903" t="s">
        <v>912</v>
      </c>
      <c r="C3619" s="903" t="s">
        <v>170</v>
      </c>
      <c r="D3619" s="903" t="s">
        <v>1448</v>
      </c>
      <c r="E3619" s="903" t="s">
        <v>113</v>
      </c>
      <c r="F3619" s="903" t="s">
        <v>115</v>
      </c>
      <c r="G3619" s="902">
        <v>8800000</v>
      </c>
    </row>
    <row r="3620" spans="1:7">
      <c r="A3620" s="903" t="s">
        <v>2479</v>
      </c>
      <c r="B3620" s="903" t="s">
        <v>912</v>
      </c>
      <c r="C3620" s="903" t="s">
        <v>170</v>
      </c>
      <c r="D3620" s="903" t="s">
        <v>1448</v>
      </c>
      <c r="E3620" s="1419" t="s">
        <v>492</v>
      </c>
      <c r="F3620" s="1420"/>
      <c r="G3620" s="902">
        <v>89700000</v>
      </c>
    </row>
    <row r="3621" spans="1:7">
      <c r="A3621" s="903" t="s">
        <v>2479</v>
      </c>
      <c r="B3621" s="903" t="s">
        <v>912</v>
      </c>
      <c r="C3621" s="903" t="s">
        <v>170</v>
      </c>
      <c r="D3621" s="903" t="s">
        <v>1448</v>
      </c>
      <c r="E3621" s="903" t="s">
        <v>492</v>
      </c>
      <c r="F3621" s="903" t="s">
        <v>494</v>
      </c>
      <c r="G3621" s="902">
        <v>8000000</v>
      </c>
    </row>
    <row r="3622" spans="1:7">
      <c r="A3622" s="903" t="s">
        <v>2479</v>
      </c>
      <c r="B3622" s="903" t="s">
        <v>912</v>
      </c>
      <c r="C3622" s="903" t="s">
        <v>170</v>
      </c>
      <c r="D3622" s="903" t="s">
        <v>1448</v>
      </c>
      <c r="E3622" s="903" t="s">
        <v>492</v>
      </c>
      <c r="F3622" s="903" t="s">
        <v>186</v>
      </c>
      <c r="G3622" s="902">
        <v>81700000</v>
      </c>
    </row>
    <row r="3623" spans="1:7">
      <c r="A3623" s="903" t="s">
        <v>2479</v>
      </c>
      <c r="B3623" s="903" t="s">
        <v>912</v>
      </c>
      <c r="C3623" s="903" t="s">
        <v>170</v>
      </c>
      <c r="D3623" s="903" t="s">
        <v>1448</v>
      </c>
      <c r="E3623" s="1419" t="s">
        <v>498</v>
      </c>
      <c r="F3623" s="1420"/>
      <c r="G3623" s="902">
        <v>204192364</v>
      </c>
    </row>
    <row r="3624" spans="1:7">
      <c r="A3624" s="903" t="s">
        <v>2479</v>
      </c>
      <c r="B3624" s="903" t="s">
        <v>912</v>
      </c>
      <c r="C3624" s="903" t="s">
        <v>170</v>
      </c>
      <c r="D3624" s="903" t="s">
        <v>1448</v>
      </c>
      <c r="E3624" s="903" t="s">
        <v>498</v>
      </c>
      <c r="F3624" s="903" t="s">
        <v>500</v>
      </c>
      <c r="G3624" s="902">
        <v>4502364</v>
      </c>
    </row>
    <row r="3625" spans="1:7">
      <c r="A3625" s="903" t="s">
        <v>2479</v>
      </c>
      <c r="B3625" s="903" t="s">
        <v>912</v>
      </c>
      <c r="C3625" s="903" t="s">
        <v>170</v>
      </c>
      <c r="D3625" s="903" t="s">
        <v>1448</v>
      </c>
      <c r="E3625" s="903" t="s">
        <v>498</v>
      </c>
      <c r="F3625" s="903" t="s">
        <v>501</v>
      </c>
      <c r="G3625" s="902">
        <v>199690000</v>
      </c>
    </row>
    <row r="3626" spans="1:7">
      <c r="A3626" s="903" t="s">
        <v>2479</v>
      </c>
      <c r="B3626" s="903" t="s">
        <v>912</v>
      </c>
      <c r="C3626" s="903" t="s">
        <v>170</v>
      </c>
      <c r="D3626" s="903" t="s">
        <v>1448</v>
      </c>
      <c r="E3626" s="1419" t="s">
        <v>1429</v>
      </c>
      <c r="F3626" s="1420"/>
      <c r="G3626" s="902">
        <v>110650000</v>
      </c>
    </row>
    <row r="3627" spans="1:7">
      <c r="A3627" s="903" t="s">
        <v>2479</v>
      </c>
      <c r="B3627" s="903" t="s">
        <v>912</v>
      </c>
      <c r="C3627" s="903" t="s">
        <v>170</v>
      </c>
      <c r="D3627" s="903" t="s">
        <v>1448</v>
      </c>
      <c r="E3627" s="903" t="s">
        <v>1429</v>
      </c>
      <c r="F3627" s="903" t="s">
        <v>1451</v>
      </c>
      <c r="G3627" s="902">
        <v>33500000</v>
      </c>
    </row>
    <row r="3628" spans="1:7">
      <c r="A3628" s="903" t="s">
        <v>2479</v>
      </c>
      <c r="B3628" s="903" t="s">
        <v>912</v>
      </c>
      <c r="C3628" s="903" t="s">
        <v>170</v>
      </c>
      <c r="D3628" s="903" t="s">
        <v>1448</v>
      </c>
      <c r="E3628" s="903" t="s">
        <v>1429</v>
      </c>
      <c r="F3628" s="903" t="s">
        <v>1431</v>
      </c>
      <c r="G3628" s="902">
        <v>21000000</v>
      </c>
    </row>
    <row r="3629" spans="1:7">
      <c r="A3629" s="903" t="s">
        <v>2479</v>
      </c>
      <c r="B3629" s="903" t="s">
        <v>912</v>
      </c>
      <c r="C3629" s="903" t="s">
        <v>170</v>
      </c>
      <c r="D3629" s="903" t="s">
        <v>1448</v>
      </c>
      <c r="E3629" s="903" t="s">
        <v>1429</v>
      </c>
      <c r="F3629" s="903" t="s">
        <v>1457</v>
      </c>
      <c r="G3629" s="902">
        <v>56150000</v>
      </c>
    </row>
    <row r="3630" spans="1:7">
      <c r="A3630" s="903" t="s">
        <v>2479</v>
      </c>
      <c r="B3630" s="903" t="s">
        <v>912</v>
      </c>
      <c r="C3630" s="903" t="s">
        <v>170</v>
      </c>
      <c r="D3630" s="903" t="s">
        <v>1448</v>
      </c>
      <c r="E3630" s="1419" t="s">
        <v>118</v>
      </c>
      <c r="F3630" s="1420"/>
      <c r="G3630" s="902">
        <v>2847093700</v>
      </c>
    </row>
    <row r="3631" spans="1:7">
      <c r="A3631" s="903" t="s">
        <v>2479</v>
      </c>
      <c r="B3631" s="903" t="s">
        <v>912</v>
      </c>
      <c r="C3631" s="903" t="s">
        <v>170</v>
      </c>
      <c r="D3631" s="903" t="s">
        <v>1448</v>
      </c>
      <c r="E3631" s="903" t="s">
        <v>118</v>
      </c>
      <c r="F3631" s="903" t="s">
        <v>11</v>
      </c>
      <c r="G3631" s="902">
        <v>61339000</v>
      </c>
    </row>
    <row r="3632" spans="1:7">
      <c r="A3632" s="903" t="s">
        <v>2479</v>
      </c>
      <c r="B3632" s="903" t="s">
        <v>912</v>
      </c>
      <c r="C3632" s="903" t="s">
        <v>170</v>
      </c>
      <c r="D3632" s="903" t="s">
        <v>1448</v>
      </c>
      <c r="E3632" s="903" t="s">
        <v>118</v>
      </c>
      <c r="F3632" s="903" t="s">
        <v>120</v>
      </c>
      <c r="G3632" s="902">
        <v>2785754700</v>
      </c>
    </row>
    <row r="3633" spans="1:7">
      <c r="A3633" s="903" t="s">
        <v>2479</v>
      </c>
      <c r="B3633" s="903" t="s">
        <v>912</v>
      </c>
      <c r="C3633" s="903" t="s">
        <v>170</v>
      </c>
      <c r="D3633" s="903" t="s">
        <v>1448</v>
      </c>
      <c r="E3633" s="1419" t="s">
        <v>1434</v>
      </c>
      <c r="F3633" s="1420"/>
      <c r="G3633" s="902">
        <v>33000000</v>
      </c>
    </row>
    <row r="3634" spans="1:7">
      <c r="A3634" s="903" t="s">
        <v>2479</v>
      </c>
      <c r="B3634" s="903" t="s">
        <v>912</v>
      </c>
      <c r="C3634" s="903" t="s">
        <v>170</v>
      </c>
      <c r="D3634" s="903" t="s">
        <v>1448</v>
      </c>
      <c r="E3634" s="903" t="s">
        <v>1434</v>
      </c>
      <c r="F3634" s="903" t="s">
        <v>1436</v>
      </c>
      <c r="G3634" s="902">
        <v>33000000</v>
      </c>
    </row>
    <row r="3635" spans="1:7">
      <c r="A3635" s="903" t="s">
        <v>2479</v>
      </c>
      <c r="B3635" s="903" t="s">
        <v>912</v>
      </c>
      <c r="C3635" s="903" t="s">
        <v>170</v>
      </c>
      <c r="D3635" s="903" t="s">
        <v>1448</v>
      </c>
      <c r="E3635" s="1419" t="s">
        <v>122</v>
      </c>
      <c r="F3635" s="1420"/>
      <c r="G3635" s="902">
        <v>9784700</v>
      </c>
    </row>
    <row r="3636" spans="1:7">
      <c r="A3636" s="903" t="s">
        <v>2479</v>
      </c>
      <c r="B3636" s="903" t="s">
        <v>912</v>
      </c>
      <c r="C3636" s="903" t="s">
        <v>170</v>
      </c>
      <c r="D3636" s="903" t="s">
        <v>1448</v>
      </c>
      <c r="E3636" s="903" t="s">
        <v>122</v>
      </c>
      <c r="F3636" s="903" t="s">
        <v>6</v>
      </c>
      <c r="G3636" s="902">
        <v>3344000</v>
      </c>
    </row>
    <row r="3637" spans="1:7">
      <c r="A3637" s="903" t="s">
        <v>2479</v>
      </c>
      <c r="B3637" s="903" t="s">
        <v>912</v>
      </c>
      <c r="C3637" s="903" t="s">
        <v>170</v>
      </c>
      <c r="D3637" s="903" t="s">
        <v>1448</v>
      </c>
      <c r="E3637" s="903" t="s">
        <v>122</v>
      </c>
      <c r="F3637" s="903" t="s">
        <v>12</v>
      </c>
      <c r="G3637" s="902">
        <v>480700</v>
      </c>
    </row>
    <row r="3638" spans="1:7">
      <c r="A3638" s="903" t="s">
        <v>2479</v>
      </c>
      <c r="B3638" s="903" t="s">
        <v>912</v>
      </c>
      <c r="C3638" s="903" t="s">
        <v>170</v>
      </c>
      <c r="D3638" s="903" t="s">
        <v>1448</v>
      </c>
      <c r="E3638" s="903" t="s">
        <v>122</v>
      </c>
      <c r="F3638" s="903" t="s">
        <v>124</v>
      </c>
      <c r="G3638" s="902">
        <v>5960000</v>
      </c>
    </row>
    <row r="3639" spans="1:7">
      <c r="A3639" s="903" t="s">
        <v>2479</v>
      </c>
      <c r="B3639" s="903" t="s">
        <v>912</v>
      </c>
      <c r="C3639" s="903" t="s">
        <v>170</v>
      </c>
      <c r="D3639" s="903" t="s">
        <v>1448</v>
      </c>
      <c r="E3639" s="1419" t="s">
        <v>13</v>
      </c>
      <c r="F3639" s="1420"/>
      <c r="G3639" s="902">
        <v>5038536000</v>
      </c>
    </row>
    <row r="3640" spans="1:7">
      <c r="A3640" s="903" t="s">
        <v>2479</v>
      </c>
      <c r="B3640" s="903" t="s">
        <v>912</v>
      </c>
      <c r="C3640" s="903" t="s">
        <v>170</v>
      </c>
      <c r="D3640" s="903" t="s">
        <v>1448</v>
      </c>
      <c r="E3640" s="903" t="s">
        <v>13</v>
      </c>
      <c r="F3640" s="903" t="s">
        <v>15</v>
      </c>
      <c r="G3640" s="902">
        <v>2283287150</v>
      </c>
    </row>
    <row r="3641" spans="1:7">
      <c r="A3641" s="903" t="s">
        <v>2479</v>
      </c>
      <c r="B3641" s="903" t="s">
        <v>912</v>
      </c>
      <c r="C3641" s="903" t="s">
        <v>170</v>
      </c>
      <c r="D3641" s="903" t="s">
        <v>1448</v>
      </c>
      <c r="E3641" s="903" t="s">
        <v>13</v>
      </c>
      <c r="F3641" s="903" t="s">
        <v>1542</v>
      </c>
      <c r="G3641" s="902">
        <v>2155348000</v>
      </c>
    </row>
    <row r="3642" spans="1:7">
      <c r="A3642" s="903" t="s">
        <v>2479</v>
      </c>
      <c r="B3642" s="903" t="s">
        <v>912</v>
      </c>
      <c r="C3642" s="903" t="s">
        <v>170</v>
      </c>
      <c r="D3642" s="903" t="s">
        <v>1448</v>
      </c>
      <c r="E3642" s="903" t="s">
        <v>13</v>
      </c>
      <c r="F3642" s="903" t="s">
        <v>818</v>
      </c>
      <c r="G3642" s="902">
        <v>599900850</v>
      </c>
    </row>
    <row r="3643" spans="1:7">
      <c r="A3643" s="903" t="s">
        <v>2479</v>
      </c>
      <c r="B3643" s="903" t="s">
        <v>912</v>
      </c>
      <c r="C3643" s="903" t="s">
        <v>170</v>
      </c>
      <c r="D3643" s="903" t="s">
        <v>1448</v>
      </c>
      <c r="E3643" s="1419" t="s">
        <v>16</v>
      </c>
      <c r="F3643" s="1420"/>
      <c r="G3643" s="902">
        <v>13042000</v>
      </c>
    </row>
    <row r="3644" spans="1:7">
      <c r="A3644" s="903" t="s">
        <v>2479</v>
      </c>
      <c r="B3644" s="903" t="s">
        <v>912</v>
      </c>
      <c r="C3644" s="903" t="s">
        <v>170</v>
      </c>
      <c r="D3644" s="903" t="s">
        <v>1448</v>
      </c>
      <c r="E3644" s="903" t="s">
        <v>16</v>
      </c>
      <c r="F3644" s="903" t="s">
        <v>19</v>
      </c>
      <c r="G3644" s="902">
        <v>13042000</v>
      </c>
    </row>
    <row r="3645" spans="1:7">
      <c r="A3645" s="903" t="s">
        <v>2479</v>
      </c>
      <c r="B3645" s="903" t="s">
        <v>912</v>
      </c>
      <c r="C3645" s="1419" t="s">
        <v>200</v>
      </c>
      <c r="D3645" s="1420"/>
      <c r="E3645" s="1420"/>
      <c r="F3645" s="1420"/>
      <c r="G3645" s="902">
        <v>10669866600</v>
      </c>
    </row>
    <row r="3646" spans="1:7">
      <c r="A3646" s="903" t="s">
        <v>2479</v>
      </c>
      <c r="B3646" s="903" t="s">
        <v>912</v>
      </c>
      <c r="C3646" s="903" t="s">
        <v>200</v>
      </c>
      <c r="D3646" s="1419" t="s">
        <v>1413</v>
      </c>
      <c r="E3646" s="1420"/>
      <c r="F3646" s="1420"/>
      <c r="G3646" s="902">
        <v>10669866600</v>
      </c>
    </row>
    <row r="3647" spans="1:7">
      <c r="A3647" s="903" t="s">
        <v>2479</v>
      </c>
      <c r="B3647" s="903" t="s">
        <v>912</v>
      </c>
      <c r="C3647" s="903" t="s">
        <v>200</v>
      </c>
      <c r="D3647" s="903" t="s">
        <v>1413</v>
      </c>
      <c r="E3647" s="1419" t="s">
        <v>87</v>
      </c>
      <c r="F3647" s="1420"/>
      <c r="G3647" s="902">
        <v>1640738085</v>
      </c>
    </row>
    <row r="3648" spans="1:7">
      <c r="A3648" s="903" t="s">
        <v>2479</v>
      </c>
      <c r="B3648" s="903" t="s">
        <v>912</v>
      </c>
      <c r="C3648" s="903" t="s">
        <v>200</v>
      </c>
      <c r="D3648" s="903" t="s">
        <v>1413</v>
      </c>
      <c r="E3648" s="903" t="s">
        <v>87</v>
      </c>
      <c r="F3648" s="903" t="s">
        <v>88</v>
      </c>
      <c r="G3648" s="902">
        <v>1640738085</v>
      </c>
    </row>
    <row r="3649" spans="1:7">
      <c r="A3649" s="903" t="s">
        <v>2479</v>
      </c>
      <c r="B3649" s="903" t="s">
        <v>912</v>
      </c>
      <c r="C3649" s="903" t="s">
        <v>200</v>
      </c>
      <c r="D3649" s="903" t="s">
        <v>1413</v>
      </c>
      <c r="E3649" s="1419" t="s">
        <v>128</v>
      </c>
      <c r="F3649" s="1420"/>
      <c r="G3649" s="902">
        <v>211627200</v>
      </c>
    </row>
    <row r="3650" spans="1:7">
      <c r="A3650" s="903" t="s">
        <v>2479</v>
      </c>
      <c r="B3650" s="903" t="s">
        <v>912</v>
      </c>
      <c r="C3650" s="903" t="s">
        <v>200</v>
      </c>
      <c r="D3650" s="903" t="s">
        <v>1413</v>
      </c>
      <c r="E3650" s="903" t="s">
        <v>128</v>
      </c>
      <c r="F3650" s="903" t="s">
        <v>519</v>
      </c>
      <c r="G3650" s="902">
        <v>211627200</v>
      </c>
    </row>
    <row r="3651" spans="1:7">
      <c r="A3651" s="903" t="s">
        <v>2479</v>
      </c>
      <c r="B3651" s="903" t="s">
        <v>912</v>
      </c>
      <c r="C3651" s="903" t="s">
        <v>200</v>
      </c>
      <c r="D3651" s="903" t="s">
        <v>1413</v>
      </c>
      <c r="E3651" s="1419" t="s">
        <v>90</v>
      </c>
      <c r="F3651" s="1420"/>
      <c r="G3651" s="902">
        <v>726347229</v>
      </c>
    </row>
    <row r="3652" spans="1:7">
      <c r="A3652" s="903" t="s">
        <v>2479</v>
      </c>
      <c r="B3652" s="903" t="s">
        <v>912</v>
      </c>
      <c r="C3652" s="903" t="s">
        <v>200</v>
      </c>
      <c r="D3652" s="903" t="s">
        <v>1413</v>
      </c>
      <c r="E3652" s="903" t="s">
        <v>90</v>
      </c>
      <c r="F3652" s="903" t="s">
        <v>135</v>
      </c>
      <c r="G3652" s="902">
        <v>117859000</v>
      </c>
    </row>
    <row r="3653" spans="1:7">
      <c r="A3653" s="903" t="s">
        <v>2479</v>
      </c>
      <c r="B3653" s="903" t="s">
        <v>912</v>
      </c>
      <c r="C3653" s="903" t="s">
        <v>200</v>
      </c>
      <c r="D3653" s="903" t="s">
        <v>1413</v>
      </c>
      <c r="E3653" s="903" t="s">
        <v>90</v>
      </c>
      <c r="F3653" s="903" t="s">
        <v>763</v>
      </c>
      <c r="G3653" s="902">
        <v>87118976</v>
      </c>
    </row>
    <row r="3654" spans="1:7">
      <c r="A3654" s="903" t="s">
        <v>2479</v>
      </c>
      <c r="B3654" s="903" t="s">
        <v>912</v>
      </c>
      <c r="C3654" s="903" t="s">
        <v>200</v>
      </c>
      <c r="D3654" s="903" t="s">
        <v>1413</v>
      </c>
      <c r="E3654" s="903" t="s">
        <v>90</v>
      </c>
      <c r="F3654" s="903" t="s">
        <v>92</v>
      </c>
      <c r="G3654" s="902">
        <v>59120220</v>
      </c>
    </row>
    <row r="3655" spans="1:7">
      <c r="A3655" s="903" t="s">
        <v>2479</v>
      </c>
      <c r="B3655" s="903" t="s">
        <v>912</v>
      </c>
      <c r="C3655" s="903" t="s">
        <v>200</v>
      </c>
      <c r="D3655" s="903" t="s">
        <v>1413</v>
      </c>
      <c r="E3655" s="903" t="s">
        <v>90</v>
      </c>
      <c r="F3655" s="903" t="s">
        <v>390</v>
      </c>
      <c r="G3655" s="902">
        <v>9168267</v>
      </c>
    </row>
    <row r="3656" spans="1:7">
      <c r="A3656" s="903" t="s">
        <v>2479</v>
      </c>
      <c r="B3656" s="903" t="s">
        <v>912</v>
      </c>
      <c r="C3656" s="903" t="s">
        <v>200</v>
      </c>
      <c r="D3656" s="903" t="s">
        <v>1413</v>
      </c>
      <c r="E3656" s="903" t="s">
        <v>90</v>
      </c>
      <c r="F3656" s="903" t="s">
        <v>130</v>
      </c>
      <c r="G3656" s="902">
        <v>430072186</v>
      </c>
    </row>
    <row r="3657" spans="1:7">
      <c r="A3657" s="903" t="s">
        <v>2479</v>
      </c>
      <c r="B3657" s="903" t="s">
        <v>912</v>
      </c>
      <c r="C3657" s="903" t="s">
        <v>200</v>
      </c>
      <c r="D3657" s="903" t="s">
        <v>1413</v>
      </c>
      <c r="E3657" s="903" t="s">
        <v>90</v>
      </c>
      <c r="F3657" s="903" t="s">
        <v>137</v>
      </c>
      <c r="G3657" s="902">
        <v>23008580</v>
      </c>
    </row>
    <row r="3658" spans="1:7">
      <c r="A3658" s="903" t="s">
        <v>2479</v>
      </c>
      <c r="B3658" s="903" t="s">
        <v>912</v>
      </c>
      <c r="C3658" s="903" t="s">
        <v>200</v>
      </c>
      <c r="D3658" s="903" t="s">
        <v>1413</v>
      </c>
      <c r="E3658" s="1419" t="s">
        <v>377</v>
      </c>
      <c r="F3658" s="1420"/>
      <c r="G3658" s="902">
        <v>41124000</v>
      </c>
    </row>
    <row r="3659" spans="1:7">
      <c r="A3659" s="903" t="s">
        <v>2479</v>
      </c>
      <c r="B3659" s="903" t="s">
        <v>912</v>
      </c>
      <c r="C3659" s="903" t="s">
        <v>200</v>
      </c>
      <c r="D3659" s="903" t="s">
        <v>1413</v>
      </c>
      <c r="E3659" s="903" t="s">
        <v>377</v>
      </c>
      <c r="F3659" s="903" t="s">
        <v>379</v>
      </c>
      <c r="G3659" s="902">
        <v>41124000</v>
      </c>
    </row>
    <row r="3660" spans="1:7">
      <c r="A3660" s="903" t="s">
        <v>2479</v>
      </c>
      <c r="B3660" s="903" t="s">
        <v>912</v>
      </c>
      <c r="C3660" s="903" t="s">
        <v>200</v>
      </c>
      <c r="D3660" s="903" t="s">
        <v>1413</v>
      </c>
      <c r="E3660" s="1419" t="s">
        <v>93</v>
      </c>
      <c r="F3660" s="1420"/>
      <c r="G3660" s="902">
        <v>300093000</v>
      </c>
    </row>
    <row r="3661" spans="1:7">
      <c r="A3661" s="903" t="s">
        <v>2479</v>
      </c>
      <c r="B3661" s="903" t="s">
        <v>912</v>
      </c>
      <c r="C3661" s="903" t="s">
        <v>200</v>
      </c>
      <c r="D3661" s="903" t="s">
        <v>1413</v>
      </c>
      <c r="E3661" s="903" t="s">
        <v>93</v>
      </c>
      <c r="F3661" s="903" t="s">
        <v>391</v>
      </c>
      <c r="G3661" s="902">
        <v>300093000</v>
      </c>
    </row>
    <row r="3662" spans="1:7">
      <c r="A3662" s="903" t="s">
        <v>2479</v>
      </c>
      <c r="B3662" s="903" t="s">
        <v>912</v>
      </c>
      <c r="C3662" s="903" t="s">
        <v>200</v>
      </c>
      <c r="D3662" s="903" t="s">
        <v>1413</v>
      </c>
      <c r="E3662" s="1419" t="s">
        <v>94</v>
      </c>
      <c r="F3662" s="1420"/>
      <c r="G3662" s="902">
        <v>466075016</v>
      </c>
    </row>
    <row r="3663" spans="1:7">
      <c r="A3663" s="903" t="s">
        <v>2479</v>
      </c>
      <c r="B3663" s="903" t="s">
        <v>912</v>
      </c>
      <c r="C3663" s="903" t="s">
        <v>200</v>
      </c>
      <c r="D3663" s="903" t="s">
        <v>1413</v>
      </c>
      <c r="E3663" s="903" t="s">
        <v>94</v>
      </c>
      <c r="F3663" s="903" t="s">
        <v>95</v>
      </c>
      <c r="G3663" s="902">
        <v>360406591</v>
      </c>
    </row>
    <row r="3664" spans="1:7">
      <c r="A3664" s="903" t="s">
        <v>2479</v>
      </c>
      <c r="B3664" s="903" t="s">
        <v>912</v>
      </c>
      <c r="C3664" s="903" t="s">
        <v>200</v>
      </c>
      <c r="D3664" s="903" t="s">
        <v>1413</v>
      </c>
      <c r="E3664" s="903" t="s">
        <v>94</v>
      </c>
      <c r="F3664" s="903" t="s">
        <v>96</v>
      </c>
      <c r="G3664" s="902">
        <v>61854434</v>
      </c>
    </row>
    <row r="3665" spans="1:7">
      <c r="A3665" s="903" t="s">
        <v>2479</v>
      </c>
      <c r="B3665" s="903" t="s">
        <v>912</v>
      </c>
      <c r="C3665" s="903" t="s">
        <v>200</v>
      </c>
      <c r="D3665" s="903" t="s">
        <v>1413</v>
      </c>
      <c r="E3665" s="903" t="s">
        <v>94</v>
      </c>
      <c r="F3665" s="903" t="s">
        <v>97</v>
      </c>
      <c r="G3665" s="902">
        <v>39596787</v>
      </c>
    </row>
    <row r="3666" spans="1:7">
      <c r="A3666" s="903" t="s">
        <v>2479</v>
      </c>
      <c r="B3666" s="903" t="s">
        <v>912</v>
      </c>
      <c r="C3666" s="903" t="s">
        <v>200</v>
      </c>
      <c r="D3666" s="903" t="s">
        <v>1413</v>
      </c>
      <c r="E3666" s="903" t="s">
        <v>94</v>
      </c>
      <c r="F3666" s="903" t="s">
        <v>0</v>
      </c>
      <c r="G3666" s="902">
        <v>4217204</v>
      </c>
    </row>
    <row r="3667" spans="1:7">
      <c r="A3667" s="903" t="s">
        <v>2479</v>
      </c>
      <c r="B3667" s="903" t="s">
        <v>912</v>
      </c>
      <c r="C3667" s="903" t="s">
        <v>200</v>
      </c>
      <c r="D3667" s="903" t="s">
        <v>1413</v>
      </c>
      <c r="E3667" s="1419" t="s">
        <v>98</v>
      </c>
      <c r="F3667" s="1420"/>
      <c r="G3667" s="902">
        <v>22500000</v>
      </c>
    </row>
    <row r="3668" spans="1:7">
      <c r="A3668" s="903" t="s">
        <v>2479</v>
      </c>
      <c r="B3668" s="903" t="s">
        <v>912</v>
      </c>
      <c r="C3668" s="903" t="s">
        <v>200</v>
      </c>
      <c r="D3668" s="903" t="s">
        <v>1413</v>
      </c>
      <c r="E3668" s="903" t="s">
        <v>98</v>
      </c>
      <c r="F3668" s="903" t="s">
        <v>757</v>
      </c>
      <c r="G3668" s="902">
        <v>22500000</v>
      </c>
    </row>
    <row r="3669" spans="1:7">
      <c r="A3669" s="903" t="s">
        <v>2479</v>
      </c>
      <c r="B3669" s="903" t="s">
        <v>912</v>
      </c>
      <c r="C3669" s="903" t="s">
        <v>200</v>
      </c>
      <c r="D3669" s="903" t="s">
        <v>1413</v>
      </c>
      <c r="E3669" s="1419" t="s">
        <v>100</v>
      </c>
      <c r="F3669" s="1420"/>
      <c r="G3669" s="902">
        <v>356453555</v>
      </c>
    </row>
    <row r="3670" spans="1:7">
      <c r="A3670" s="903" t="s">
        <v>2479</v>
      </c>
      <c r="B3670" s="903" t="s">
        <v>912</v>
      </c>
      <c r="C3670" s="903" t="s">
        <v>200</v>
      </c>
      <c r="D3670" s="903" t="s">
        <v>1413</v>
      </c>
      <c r="E3670" s="903" t="s">
        <v>100</v>
      </c>
      <c r="F3670" s="903" t="s">
        <v>138</v>
      </c>
      <c r="G3670" s="902">
        <v>313847814</v>
      </c>
    </row>
    <row r="3671" spans="1:7">
      <c r="A3671" s="903" t="s">
        <v>2479</v>
      </c>
      <c r="B3671" s="903" t="s">
        <v>912</v>
      </c>
      <c r="C3671" s="903" t="s">
        <v>200</v>
      </c>
      <c r="D3671" s="903" t="s">
        <v>1413</v>
      </c>
      <c r="E3671" s="903" t="s">
        <v>100</v>
      </c>
      <c r="F3671" s="903" t="s">
        <v>102</v>
      </c>
      <c r="G3671" s="902">
        <v>5752238</v>
      </c>
    </row>
    <row r="3672" spans="1:7">
      <c r="A3672" s="903" t="s">
        <v>2479</v>
      </c>
      <c r="B3672" s="903" t="s">
        <v>912</v>
      </c>
      <c r="C3672" s="903" t="s">
        <v>200</v>
      </c>
      <c r="D3672" s="903" t="s">
        <v>1413</v>
      </c>
      <c r="E3672" s="903" t="s">
        <v>100</v>
      </c>
      <c r="F3672" s="903" t="s">
        <v>139</v>
      </c>
      <c r="G3672" s="902">
        <v>33007503</v>
      </c>
    </row>
    <row r="3673" spans="1:7">
      <c r="A3673" s="903" t="s">
        <v>2479</v>
      </c>
      <c r="B3673" s="903" t="s">
        <v>912</v>
      </c>
      <c r="C3673" s="903" t="s">
        <v>200</v>
      </c>
      <c r="D3673" s="903" t="s">
        <v>1413</v>
      </c>
      <c r="E3673" s="903" t="s">
        <v>100</v>
      </c>
      <c r="F3673" s="903" t="s">
        <v>131</v>
      </c>
      <c r="G3673" s="902">
        <v>2136000</v>
      </c>
    </row>
    <row r="3674" spans="1:7">
      <c r="A3674" s="903" t="s">
        <v>2479</v>
      </c>
      <c r="B3674" s="903" t="s">
        <v>912</v>
      </c>
      <c r="C3674" s="903" t="s">
        <v>200</v>
      </c>
      <c r="D3674" s="903" t="s">
        <v>1413</v>
      </c>
      <c r="E3674" s="903" t="s">
        <v>100</v>
      </c>
      <c r="F3674" s="903" t="s">
        <v>140</v>
      </c>
      <c r="G3674" s="902">
        <v>1710000</v>
      </c>
    </row>
    <row r="3675" spans="1:7">
      <c r="A3675" s="903" t="s">
        <v>2479</v>
      </c>
      <c r="B3675" s="903" t="s">
        <v>912</v>
      </c>
      <c r="C3675" s="903" t="s">
        <v>200</v>
      </c>
      <c r="D3675" s="903" t="s">
        <v>1413</v>
      </c>
      <c r="E3675" s="1419" t="s">
        <v>103</v>
      </c>
      <c r="F3675" s="1420"/>
      <c r="G3675" s="902">
        <v>165327000</v>
      </c>
    </row>
    <row r="3676" spans="1:7">
      <c r="A3676" s="903" t="s">
        <v>2479</v>
      </c>
      <c r="B3676" s="903" t="s">
        <v>912</v>
      </c>
      <c r="C3676" s="903" t="s">
        <v>200</v>
      </c>
      <c r="D3676" s="903" t="s">
        <v>1413</v>
      </c>
      <c r="E3676" s="903" t="s">
        <v>103</v>
      </c>
      <c r="F3676" s="903" t="s">
        <v>104</v>
      </c>
      <c r="G3676" s="902">
        <v>59517000</v>
      </c>
    </row>
    <row r="3677" spans="1:7">
      <c r="A3677" s="903" t="s">
        <v>2479</v>
      </c>
      <c r="B3677" s="903" t="s">
        <v>912</v>
      </c>
      <c r="C3677" s="903" t="s">
        <v>200</v>
      </c>
      <c r="D3677" s="903" t="s">
        <v>1413</v>
      </c>
      <c r="E3677" s="903" t="s">
        <v>103</v>
      </c>
      <c r="F3677" s="903" t="s">
        <v>132</v>
      </c>
      <c r="G3677" s="902">
        <v>47600000</v>
      </c>
    </row>
    <row r="3678" spans="1:7">
      <c r="A3678" s="903" t="s">
        <v>2479</v>
      </c>
      <c r="B3678" s="903" t="s">
        <v>912</v>
      </c>
      <c r="C3678" s="903" t="s">
        <v>200</v>
      </c>
      <c r="D3678" s="903" t="s">
        <v>1413</v>
      </c>
      <c r="E3678" s="903" t="s">
        <v>103</v>
      </c>
      <c r="F3678" s="903" t="s">
        <v>2</v>
      </c>
      <c r="G3678" s="902">
        <v>44950000</v>
      </c>
    </row>
    <row r="3679" spans="1:7">
      <c r="A3679" s="903" t="s">
        <v>2479</v>
      </c>
      <c r="B3679" s="903" t="s">
        <v>912</v>
      </c>
      <c r="C3679" s="903" t="s">
        <v>200</v>
      </c>
      <c r="D3679" s="903" t="s">
        <v>1413</v>
      </c>
      <c r="E3679" s="903" t="s">
        <v>103</v>
      </c>
      <c r="F3679" s="903" t="s">
        <v>106</v>
      </c>
      <c r="G3679" s="902">
        <v>13260000</v>
      </c>
    </row>
    <row r="3680" spans="1:7">
      <c r="A3680" s="903" t="s">
        <v>2479</v>
      </c>
      <c r="B3680" s="903" t="s">
        <v>912</v>
      </c>
      <c r="C3680" s="903" t="s">
        <v>200</v>
      </c>
      <c r="D3680" s="903" t="s">
        <v>1413</v>
      </c>
      <c r="E3680" s="1419" t="s">
        <v>108</v>
      </c>
      <c r="F3680" s="1420"/>
      <c r="G3680" s="902">
        <v>185138265</v>
      </c>
    </row>
    <row r="3681" spans="1:7">
      <c r="A3681" s="903" t="s">
        <v>2479</v>
      </c>
      <c r="B3681" s="903" t="s">
        <v>912</v>
      </c>
      <c r="C3681" s="903" t="s">
        <v>200</v>
      </c>
      <c r="D3681" s="903" t="s">
        <v>1413</v>
      </c>
      <c r="E3681" s="903" t="s">
        <v>108</v>
      </c>
      <c r="F3681" s="903" t="s">
        <v>110</v>
      </c>
      <c r="G3681" s="902">
        <v>7552074</v>
      </c>
    </row>
    <row r="3682" spans="1:7">
      <c r="A3682" s="903" t="s">
        <v>2479</v>
      </c>
      <c r="B3682" s="903" t="s">
        <v>912</v>
      </c>
      <c r="C3682" s="903" t="s">
        <v>200</v>
      </c>
      <c r="D3682" s="903" t="s">
        <v>1413</v>
      </c>
      <c r="E3682" s="903" t="s">
        <v>108</v>
      </c>
      <c r="F3682" s="903" t="s">
        <v>111</v>
      </c>
      <c r="G3682" s="902">
        <v>6603591</v>
      </c>
    </row>
    <row r="3683" spans="1:7">
      <c r="A3683" s="903" t="s">
        <v>2479</v>
      </c>
      <c r="B3683" s="903" t="s">
        <v>912</v>
      </c>
      <c r="C3683" s="903" t="s">
        <v>200</v>
      </c>
      <c r="D3683" s="903" t="s">
        <v>1413</v>
      </c>
      <c r="E3683" s="903" t="s">
        <v>108</v>
      </c>
      <c r="F3683" s="903" t="s">
        <v>862</v>
      </c>
      <c r="G3683" s="902">
        <v>167157600</v>
      </c>
    </row>
    <row r="3684" spans="1:7">
      <c r="A3684" s="903" t="s">
        <v>2479</v>
      </c>
      <c r="B3684" s="903" t="s">
        <v>912</v>
      </c>
      <c r="C3684" s="903" t="s">
        <v>200</v>
      </c>
      <c r="D3684" s="903" t="s">
        <v>1413</v>
      </c>
      <c r="E3684" s="903" t="s">
        <v>108</v>
      </c>
      <c r="F3684" s="903" t="s">
        <v>141</v>
      </c>
      <c r="G3684" s="902">
        <v>3000000</v>
      </c>
    </row>
    <row r="3685" spans="1:7">
      <c r="A3685" s="903" t="s">
        <v>2479</v>
      </c>
      <c r="B3685" s="903" t="s">
        <v>912</v>
      </c>
      <c r="C3685" s="903" t="s">
        <v>200</v>
      </c>
      <c r="D3685" s="903" t="s">
        <v>1413</v>
      </c>
      <c r="E3685" s="903" t="s">
        <v>108</v>
      </c>
      <c r="F3685" s="903" t="s">
        <v>142</v>
      </c>
      <c r="G3685" s="902">
        <v>825000</v>
      </c>
    </row>
    <row r="3686" spans="1:7">
      <c r="A3686" s="903" t="s">
        <v>2479</v>
      </c>
      <c r="B3686" s="903" t="s">
        <v>912</v>
      </c>
      <c r="C3686" s="903" t="s">
        <v>200</v>
      </c>
      <c r="D3686" s="903" t="s">
        <v>1413</v>
      </c>
      <c r="E3686" s="1419" t="s">
        <v>143</v>
      </c>
      <c r="F3686" s="1420"/>
      <c r="G3686" s="902">
        <v>291001000</v>
      </c>
    </row>
    <row r="3687" spans="1:7">
      <c r="A3687" s="903" t="s">
        <v>2479</v>
      </c>
      <c r="B3687" s="903" t="s">
        <v>912</v>
      </c>
      <c r="C3687" s="903" t="s">
        <v>200</v>
      </c>
      <c r="D3687" s="903" t="s">
        <v>1413</v>
      </c>
      <c r="E3687" s="903" t="s">
        <v>143</v>
      </c>
      <c r="F3687" s="903" t="s">
        <v>145</v>
      </c>
      <c r="G3687" s="902">
        <v>30248000</v>
      </c>
    </row>
    <row r="3688" spans="1:7">
      <c r="A3688" s="903" t="s">
        <v>2479</v>
      </c>
      <c r="B3688" s="903" t="s">
        <v>912</v>
      </c>
      <c r="C3688" s="903" t="s">
        <v>200</v>
      </c>
      <c r="D3688" s="903" t="s">
        <v>1413</v>
      </c>
      <c r="E3688" s="903" t="s">
        <v>143</v>
      </c>
      <c r="F3688" s="903" t="s">
        <v>387</v>
      </c>
      <c r="G3688" s="902">
        <v>168557000</v>
      </c>
    </row>
    <row r="3689" spans="1:7">
      <c r="A3689" s="903" t="s">
        <v>2479</v>
      </c>
      <c r="B3689" s="903" t="s">
        <v>912</v>
      </c>
      <c r="C3689" s="903" t="s">
        <v>200</v>
      </c>
      <c r="D3689" s="903" t="s">
        <v>1413</v>
      </c>
      <c r="E3689" s="903" t="s">
        <v>143</v>
      </c>
      <c r="F3689" s="903" t="s">
        <v>489</v>
      </c>
      <c r="G3689" s="902">
        <v>92196000</v>
      </c>
    </row>
    <row r="3690" spans="1:7">
      <c r="A3690" s="903" t="s">
        <v>2479</v>
      </c>
      <c r="B3690" s="903" t="s">
        <v>912</v>
      </c>
      <c r="C3690" s="903" t="s">
        <v>200</v>
      </c>
      <c r="D3690" s="903" t="s">
        <v>1413</v>
      </c>
      <c r="E3690" s="1419" t="s">
        <v>113</v>
      </c>
      <c r="F3690" s="1420"/>
      <c r="G3690" s="902">
        <v>72929000</v>
      </c>
    </row>
    <row r="3691" spans="1:7">
      <c r="A3691" s="903" t="s">
        <v>2479</v>
      </c>
      <c r="B3691" s="903" t="s">
        <v>912</v>
      </c>
      <c r="C3691" s="903" t="s">
        <v>200</v>
      </c>
      <c r="D3691" s="903" t="s">
        <v>1413</v>
      </c>
      <c r="E3691" s="903" t="s">
        <v>113</v>
      </c>
      <c r="F3691" s="903" t="s">
        <v>381</v>
      </c>
      <c r="G3691" s="902">
        <v>1274000</v>
      </c>
    </row>
    <row r="3692" spans="1:7">
      <c r="A3692" s="903" t="s">
        <v>2479</v>
      </c>
      <c r="B3692" s="903" t="s">
        <v>912</v>
      </c>
      <c r="C3692" s="903" t="s">
        <v>200</v>
      </c>
      <c r="D3692" s="903" t="s">
        <v>1413</v>
      </c>
      <c r="E3692" s="903" t="s">
        <v>113</v>
      </c>
      <c r="F3692" s="903" t="s">
        <v>490</v>
      </c>
      <c r="G3692" s="902">
        <v>13150000</v>
      </c>
    </row>
    <row r="3693" spans="1:7">
      <c r="A3693" s="903" t="s">
        <v>2479</v>
      </c>
      <c r="B3693" s="903" t="s">
        <v>912</v>
      </c>
      <c r="C3693" s="903" t="s">
        <v>200</v>
      </c>
      <c r="D3693" s="903" t="s">
        <v>1413</v>
      </c>
      <c r="E3693" s="903" t="s">
        <v>113</v>
      </c>
      <c r="F3693" s="903" t="s">
        <v>115</v>
      </c>
      <c r="G3693" s="902">
        <v>10575000</v>
      </c>
    </row>
    <row r="3694" spans="1:7">
      <c r="A3694" s="903" t="s">
        <v>2479</v>
      </c>
      <c r="B3694" s="903" t="s">
        <v>912</v>
      </c>
      <c r="C3694" s="903" t="s">
        <v>200</v>
      </c>
      <c r="D3694" s="903" t="s">
        <v>1413</v>
      </c>
      <c r="E3694" s="903" t="s">
        <v>113</v>
      </c>
      <c r="F3694" s="903" t="s">
        <v>117</v>
      </c>
      <c r="G3694" s="902">
        <v>47930000</v>
      </c>
    </row>
    <row r="3695" spans="1:7">
      <c r="A3695" s="903" t="s">
        <v>2479</v>
      </c>
      <c r="B3695" s="903" t="s">
        <v>912</v>
      </c>
      <c r="C3695" s="903" t="s">
        <v>200</v>
      </c>
      <c r="D3695" s="903" t="s">
        <v>1413</v>
      </c>
      <c r="E3695" s="1419" t="s">
        <v>492</v>
      </c>
      <c r="F3695" s="1420"/>
      <c r="G3695" s="902">
        <v>30200000</v>
      </c>
    </row>
    <row r="3696" spans="1:7">
      <c r="A3696" s="903" t="s">
        <v>2479</v>
      </c>
      <c r="B3696" s="903" t="s">
        <v>912</v>
      </c>
      <c r="C3696" s="903" t="s">
        <v>200</v>
      </c>
      <c r="D3696" s="903" t="s">
        <v>1413</v>
      </c>
      <c r="E3696" s="903" t="s">
        <v>492</v>
      </c>
      <c r="F3696" s="903" t="s">
        <v>494</v>
      </c>
      <c r="G3696" s="902">
        <v>8200000</v>
      </c>
    </row>
    <row r="3697" spans="1:7">
      <c r="A3697" s="903" t="s">
        <v>2479</v>
      </c>
      <c r="B3697" s="903" t="s">
        <v>912</v>
      </c>
      <c r="C3697" s="903" t="s">
        <v>200</v>
      </c>
      <c r="D3697" s="903" t="s">
        <v>1413</v>
      </c>
      <c r="E3697" s="903" t="s">
        <v>492</v>
      </c>
      <c r="F3697" s="903" t="s">
        <v>219</v>
      </c>
      <c r="G3697" s="902">
        <v>16200000</v>
      </c>
    </row>
    <row r="3698" spans="1:7">
      <c r="A3698" s="903" t="s">
        <v>2479</v>
      </c>
      <c r="B3698" s="903" t="s">
        <v>912</v>
      </c>
      <c r="C3698" s="903" t="s">
        <v>200</v>
      </c>
      <c r="D3698" s="903" t="s">
        <v>1413</v>
      </c>
      <c r="E3698" s="903" t="s">
        <v>492</v>
      </c>
      <c r="F3698" s="903" t="s">
        <v>186</v>
      </c>
      <c r="G3698" s="902">
        <v>5800000</v>
      </c>
    </row>
    <row r="3699" spans="1:7">
      <c r="A3699" s="903" t="s">
        <v>2479</v>
      </c>
      <c r="B3699" s="903" t="s">
        <v>912</v>
      </c>
      <c r="C3699" s="903" t="s">
        <v>200</v>
      </c>
      <c r="D3699" s="903" t="s">
        <v>1413</v>
      </c>
      <c r="E3699" s="1419" t="s">
        <v>498</v>
      </c>
      <c r="F3699" s="1420"/>
      <c r="G3699" s="902">
        <v>177231150</v>
      </c>
    </row>
    <row r="3700" spans="1:7">
      <c r="A3700" s="903" t="s">
        <v>2479</v>
      </c>
      <c r="B3700" s="903" t="s">
        <v>912</v>
      </c>
      <c r="C3700" s="903" t="s">
        <v>200</v>
      </c>
      <c r="D3700" s="903" t="s">
        <v>1413</v>
      </c>
      <c r="E3700" s="903" t="s">
        <v>498</v>
      </c>
      <c r="F3700" s="903" t="s">
        <v>758</v>
      </c>
      <c r="G3700" s="902">
        <v>60605000</v>
      </c>
    </row>
    <row r="3701" spans="1:7">
      <c r="A3701" s="903" t="s">
        <v>2479</v>
      </c>
      <c r="B3701" s="903" t="s">
        <v>912</v>
      </c>
      <c r="C3701" s="903" t="s">
        <v>200</v>
      </c>
      <c r="D3701" s="903" t="s">
        <v>1413</v>
      </c>
      <c r="E3701" s="903" t="s">
        <v>498</v>
      </c>
      <c r="F3701" s="903" t="s">
        <v>3</v>
      </c>
      <c r="G3701" s="902">
        <v>1500000</v>
      </c>
    </row>
    <row r="3702" spans="1:7">
      <c r="A3702" s="903" t="s">
        <v>2479</v>
      </c>
      <c r="B3702" s="903" t="s">
        <v>912</v>
      </c>
      <c r="C3702" s="903" t="s">
        <v>200</v>
      </c>
      <c r="D3702" s="903" t="s">
        <v>1413</v>
      </c>
      <c r="E3702" s="903" t="s">
        <v>498</v>
      </c>
      <c r="F3702" s="903" t="s">
        <v>370</v>
      </c>
      <c r="G3702" s="902">
        <v>71440000</v>
      </c>
    </row>
    <row r="3703" spans="1:7">
      <c r="A3703" s="903" t="s">
        <v>2479</v>
      </c>
      <c r="B3703" s="903" t="s">
        <v>912</v>
      </c>
      <c r="C3703" s="903" t="s">
        <v>200</v>
      </c>
      <c r="D3703" s="903" t="s">
        <v>1413</v>
      </c>
      <c r="E3703" s="903" t="s">
        <v>498</v>
      </c>
      <c r="F3703" s="903" t="s">
        <v>500</v>
      </c>
      <c r="G3703" s="902">
        <v>18083650</v>
      </c>
    </row>
    <row r="3704" spans="1:7">
      <c r="A3704" s="903" t="s">
        <v>2479</v>
      </c>
      <c r="B3704" s="903" t="s">
        <v>912</v>
      </c>
      <c r="C3704" s="903" t="s">
        <v>200</v>
      </c>
      <c r="D3704" s="903" t="s">
        <v>1413</v>
      </c>
      <c r="E3704" s="903" t="s">
        <v>498</v>
      </c>
      <c r="F3704" s="903" t="s">
        <v>4</v>
      </c>
      <c r="G3704" s="902">
        <v>25052500</v>
      </c>
    </row>
    <row r="3705" spans="1:7">
      <c r="A3705" s="903" t="s">
        <v>2479</v>
      </c>
      <c r="B3705" s="903" t="s">
        <v>912</v>
      </c>
      <c r="C3705" s="903" t="s">
        <v>200</v>
      </c>
      <c r="D3705" s="903" t="s">
        <v>1413</v>
      </c>
      <c r="E3705" s="903" t="s">
        <v>498</v>
      </c>
      <c r="F3705" s="903" t="s">
        <v>501</v>
      </c>
      <c r="G3705" s="902">
        <v>550000</v>
      </c>
    </row>
    <row r="3706" spans="1:7">
      <c r="A3706" s="903" t="s">
        <v>2479</v>
      </c>
      <c r="B3706" s="903" t="s">
        <v>912</v>
      </c>
      <c r="C3706" s="903" t="s">
        <v>200</v>
      </c>
      <c r="D3706" s="903" t="s">
        <v>1413</v>
      </c>
      <c r="E3706" s="1419" t="s">
        <v>1429</v>
      </c>
      <c r="F3706" s="1420"/>
      <c r="G3706" s="902">
        <v>109899000</v>
      </c>
    </row>
    <row r="3707" spans="1:7">
      <c r="A3707" s="903" t="s">
        <v>2479</v>
      </c>
      <c r="B3707" s="903" t="s">
        <v>912</v>
      </c>
      <c r="C3707" s="903" t="s">
        <v>200</v>
      </c>
      <c r="D3707" s="903" t="s">
        <v>1413</v>
      </c>
      <c r="E3707" s="903" t="s">
        <v>1429</v>
      </c>
      <c r="F3707" s="903" t="s">
        <v>1451</v>
      </c>
      <c r="G3707" s="902">
        <v>94924000</v>
      </c>
    </row>
    <row r="3708" spans="1:7">
      <c r="A3708" s="903" t="s">
        <v>2479</v>
      </c>
      <c r="B3708" s="903" t="s">
        <v>912</v>
      </c>
      <c r="C3708" s="903" t="s">
        <v>200</v>
      </c>
      <c r="D3708" s="903" t="s">
        <v>1413</v>
      </c>
      <c r="E3708" s="903" t="s">
        <v>1429</v>
      </c>
      <c r="F3708" s="903" t="s">
        <v>1431</v>
      </c>
      <c r="G3708" s="902">
        <v>14975000</v>
      </c>
    </row>
    <row r="3709" spans="1:7">
      <c r="A3709" s="903" t="s">
        <v>2479</v>
      </c>
      <c r="B3709" s="903" t="s">
        <v>912</v>
      </c>
      <c r="C3709" s="903" t="s">
        <v>200</v>
      </c>
      <c r="D3709" s="903" t="s">
        <v>1413</v>
      </c>
      <c r="E3709" s="1419" t="s">
        <v>118</v>
      </c>
      <c r="F3709" s="1420"/>
      <c r="G3709" s="902">
        <v>871858500</v>
      </c>
    </row>
    <row r="3710" spans="1:7">
      <c r="A3710" s="903" t="s">
        <v>2479</v>
      </c>
      <c r="B3710" s="903" t="s">
        <v>912</v>
      </c>
      <c r="C3710" s="903" t="s">
        <v>200</v>
      </c>
      <c r="D3710" s="903" t="s">
        <v>1413</v>
      </c>
      <c r="E3710" s="903" t="s">
        <v>118</v>
      </c>
      <c r="F3710" s="903" t="s">
        <v>11</v>
      </c>
      <c r="G3710" s="902">
        <v>56535500</v>
      </c>
    </row>
    <row r="3711" spans="1:7">
      <c r="A3711" s="903" t="s">
        <v>2479</v>
      </c>
      <c r="B3711" s="903" t="s">
        <v>912</v>
      </c>
      <c r="C3711" s="903" t="s">
        <v>200</v>
      </c>
      <c r="D3711" s="903" t="s">
        <v>1413</v>
      </c>
      <c r="E3711" s="903" t="s">
        <v>118</v>
      </c>
      <c r="F3711" s="903" t="s">
        <v>120</v>
      </c>
      <c r="G3711" s="902">
        <v>815323000</v>
      </c>
    </row>
    <row r="3712" spans="1:7">
      <c r="A3712" s="903" t="s">
        <v>2479</v>
      </c>
      <c r="B3712" s="903" t="s">
        <v>912</v>
      </c>
      <c r="C3712" s="903" t="s">
        <v>200</v>
      </c>
      <c r="D3712" s="903" t="s">
        <v>1413</v>
      </c>
      <c r="E3712" s="1419" t="s">
        <v>1434</v>
      </c>
      <c r="F3712" s="1420"/>
      <c r="G3712" s="902">
        <v>550000</v>
      </c>
    </row>
    <row r="3713" spans="1:7">
      <c r="A3713" s="903" t="s">
        <v>2479</v>
      </c>
      <c r="B3713" s="903" t="s">
        <v>912</v>
      </c>
      <c r="C3713" s="903" t="s">
        <v>200</v>
      </c>
      <c r="D3713" s="903" t="s">
        <v>1413</v>
      </c>
      <c r="E3713" s="903" t="s">
        <v>1434</v>
      </c>
      <c r="F3713" s="903" t="s">
        <v>1436</v>
      </c>
      <c r="G3713" s="902">
        <v>550000</v>
      </c>
    </row>
    <row r="3714" spans="1:7">
      <c r="A3714" s="903" t="s">
        <v>2479</v>
      </c>
      <c r="B3714" s="903" t="s">
        <v>912</v>
      </c>
      <c r="C3714" s="903" t="s">
        <v>200</v>
      </c>
      <c r="D3714" s="903" t="s">
        <v>1413</v>
      </c>
      <c r="E3714" s="1419" t="s">
        <v>122</v>
      </c>
      <c r="F3714" s="1420"/>
      <c r="G3714" s="902">
        <v>401460600</v>
      </c>
    </row>
    <row r="3715" spans="1:7">
      <c r="A3715" s="903" t="s">
        <v>2479</v>
      </c>
      <c r="B3715" s="903" t="s">
        <v>912</v>
      </c>
      <c r="C3715" s="903" t="s">
        <v>200</v>
      </c>
      <c r="D3715" s="903" t="s">
        <v>1413</v>
      </c>
      <c r="E3715" s="903" t="s">
        <v>122</v>
      </c>
      <c r="F3715" s="903" t="s">
        <v>765</v>
      </c>
      <c r="G3715" s="902">
        <v>99787000</v>
      </c>
    </row>
    <row r="3716" spans="1:7">
      <c r="A3716" s="903" t="s">
        <v>2479</v>
      </c>
      <c r="B3716" s="903" t="s">
        <v>912</v>
      </c>
      <c r="C3716" s="903" t="s">
        <v>200</v>
      </c>
      <c r="D3716" s="903" t="s">
        <v>1413</v>
      </c>
      <c r="E3716" s="903" t="s">
        <v>122</v>
      </c>
      <c r="F3716" s="903" t="s">
        <v>6</v>
      </c>
      <c r="G3716" s="902">
        <v>8903600</v>
      </c>
    </row>
    <row r="3717" spans="1:7">
      <c r="A3717" s="903" t="s">
        <v>2479</v>
      </c>
      <c r="B3717" s="903" t="s">
        <v>912</v>
      </c>
      <c r="C3717" s="903" t="s">
        <v>200</v>
      </c>
      <c r="D3717" s="903" t="s">
        <v>1413</v>
      </c>
      <c r="E3717" s="903" t="s">
        <v>122</v>
      </c>
      <c r="F3717" s="903" t="s">
        <v>124</v>
      </c>
      <c r="G3717" s="902">
        <v>32885000</v>
      </c>
    </row>
    <row r="3718" spans="1:7">
      <c r="A3718" s="903" t="s">
        <v>2479</v>
      </c>
      <c r="B3718" s="903" t="s">
        <v>912</v>
      </c>
      <c r="C3718" s="903" t="s">
        <v>200</v>
      </c>
      <c r="D3718" s="903" t="s">
        <v>1413</v>
      </c>
      <c r="E3718" s="903" t="s">
        <v>122</v>
      </c>
      <c r="F3718" s="903" t="s">
        <v>126</v>
      </c>
      <c r="G3718" s="902">
        <v>259885000</v>
      </c>
    </row>
    <row r="3719" spans="1:7">
      <c r="A3719" s="903" t="s">
        <v>2479</v>
      </c>
      <c r="B3719" s="903" t="s">
        <v>912</v>
      </c>
      <c r="C3719" s="903" t="s">
        <v>200</v>
      </c>
      <c r="D3719" s="903" t="s">
        <v>1413</v>
      </c>
      <c r="E3719" s="1419" t="s">
        <v>371</v>
      </c>
      <c r="F3719" s="1420"/>
      <c r="G3719" s="902">
        <v>26820000</v>
      </c>
    </row>
    <row r="3720" spans="1:7">
      <c r="A3720" s="903" t="s">
        <v>2479</v>
      </c>
      <c r="B3720" s="903" t="s">
        <v>912</v>
      </c>
      <c r="C3720" s="903" t="s">
        <v>200</v>
      </c>
      <c r="D3720" s="903" t="s">
        <v>1413</v>
      </c>
      <c r="E3720" s="903" t="s">
        <v>371</v>
      </c>
      <c r="F3720" s="903" t="s">
        <v>372</v>
      </c>
      <c r="G3720" s="902">
        <v>26820000</v>
      </c>
    </row>
    <row r="3721" spans="1:7">
      <c r="A3721" s="903" t="s">
        <v>2479</v>
      </c>
      <c r="B3721" s="903" t="s">
        <v>912</v>
      </c>
      <c r="C3721" s="903" t="s">
        <v>200</v>
      </c>
      <c r="D3721" s="903" t="s">
        <v>1413</v>
      </c>
      <c r="E3721" s="1419" t="s">
        <v>360</v>
      </c>
      <c r="F3721" s="1420"/>
      <c r="G3721" s="902">
        <v>67494000</v>
      </c>
    </row>
    <row r="3722" spans="1:7">
      <c r="A3722" s="903" t="s">
        <v>2479</v>
      </c>
      <c r="B3722" s="903" t="s">
        <v>912</v>
      </c>
      <c r="C3722" s="903" t="s">
        <v>200</v>
      </c>
      <c r="D3722" s="903" t="s">
        <v>1413</v>
      </c>
      <c r="E3722" s="903" t="s">
        <v>360</v>
      </c>
      <c r="F3722" s="903" t="s">
        <v>2522</v>
      </c>
      <c r="G3722" s="902">
        <v>67494000</v>
      </c>
    </row>
    <row r="3723" spans="1:7">
      <c r="A3723" s="903" t="s">
        <v>2479</v>
      </c>
      <c r="B3723" s="903" t="s">
        <v>912</v>
      </c>
      <c r="C3723" s="903" t="s">
        <v>200</v>
      </c>
      <c r="D3723" s="903" t="s">
        <v>1413</v>
      </c>
      <c r="E3723" s="1419" t="s">
        <v>13</v>
      </c>
      <c r="F3723" s="1420"/>
      <c r="G3723" s="902">
        <v>4401213600</v>
      </c>
    </row>
    <row r="3724" spans="1:7">
      <c r="A3724" s="903" t="s">
        <v>2479</v>
      </c>
      <c r="B3724" s="903" t="s">
        <v>912</v>
      </c>
      <c r="C3724" s="903" t="s">
        <v>200</v>
      </c>
      <c r="D3724" s="903" t="s">
        <v>1413</v>
      </c>
      <c r="E3724" s="903" t="s">
        <v>13</v>
      </c>
      <c r="F3724" s="903" t="s">
        <v>15</v>
      </c>
      <c r="G3724" s="902">
        <v>814213600</v>
      </c>
    </row>
    <row r="3725" spans="1:7">
      <c r="A3725" s="903" t="s">
        <v>2479</v>
      </c>
      <c r="B3725" s="903" t="s">
        <v>912</v>
      </c>
      <c r="C3725" s="903" t="s">
        <v>200</v>
      </c>
      <c r="D3725" s="903" t="s">
        <v>1413</v>
      </c>
      <c r="E3725" s="903" t="s">
        <v>13</v>
      </c>
      <c r="F3725" s="903" t="s">
        <v>2525</v>
      </c>
      <c r="G3725" s="902">
        <v>305000000</v>
      </c>
    </row>
    <row r="3726" spans="1:7">
      <c r="A3726" s="903" t="s">
        <v>2479</v>
      </c>
      <c r="B3726" s="903" t="s">
        <v>912</v>
      </c>
      <c r="C3726" s="903" t="s">
        <v>200</v>
      </c>
      <c r="D3726" s="903" t="s">
        <v>1413</v>
      </c>
      <c r="E3726" s="903" t="s">
        <v>13</v>
      </c>
      <c r="F3726" s="903" t="s">
        <v>818</v>
      </c>
      <c r="G3726" s="902">
        <v>3282000000</v>
      </c>
    </row>
    <row r="3727" spans="1:7">
      <c r="A3727" s="903" t="s">
        <v>2479</v>
      </c>
      <c r="B3727" s="903" t="s">
        <v>912</v>
      </c>
      <c r="C3727" s="903" t="s">
        <v>200</v>
      </c>
      <c r="D3727" s="903" t="s">
        <v>1413</v>
      </c>
      <c r="E3727" s="1419" t="s">
        <v>16</v>
      </c>
      <c r="F3727" s="1420"/>
      <c r="G3727" s="902">
        <v>103786400</v>
      </c>
    </row>
    <row r="3728" spans="1:7">
      <c r="A3728" s="903" t="s">
        <v>2479</v>
      </c>
      <c r="B3728" s="903" t="s">
        <v>912</v>
      </c>
      <c r="C3728" s="903" t="s">
        <v>200</v>
      </c>
      <c r="D3728" s="903" t="s">
        <v>1413</v>
      </c>
      <c r="E3728" s="903" t="s">
        <v>16</v>
      </c>
      <c r="F3728" s="903" t="s">
        <v>17</v>
      </c>
      <c r="G3728" s="902">
        <v>103786400</v>
      </c>
    </row>
    <row r="3729" spans="1:7">
      <c r="A3729" s="903" t="s">
        <v>2479</v>
      </c>
      <c r="B3729" s="1419" t="s">
        <v>1518</v>
      </c>
      <c r="C3729" s="1420"/>
      <c r="D3729" s="1420"/>
      <c r="E3729" s="1420"/>
      <c r="F3729" s="1420"/>
      <c r="G3729" s="902">
        <v>23634128589</v>
      </c>
    </row>
    <row r="3730" spans="1:7">
      <c r="A3730" s="903" t="s">
        <v>2479</v>
      </c>
      <c r="B3730" s="903" t="s">
        <v>1518</v>
      </c>
      <c r="C3730" s="1419" t="s">
        <v>170</v>
      </c>
      <c r="D3730" s="1420"/>
      <c r="E3730" s="1420"/>
      <c r="F3730" s="1420"/>
      <c r="G3730" s="902">
        <v>19695482589</v>
      </c>
    </row>
    <row r="3731" spans="1:7">
      <c r="A3731" s="903" t="s">
        <v>2479</v>
      </c>
      <c r="B3731" s="903" t="s">
        <v>1518</v>
      </c>
      <c r="C3731" s="903" t="s">
        <v>170</v>
      </c>
      <c r="D3731" s="1419" t="s">
        <v>1517</v>
      </c>
      <c r="E3731" s="1420"/>
      <c r="F3731" s="1420"/>
      <c r="G3731" s="902">
        <v>19595482589</v>
      </c>
    </row>
    <row r="3732" spans="1:7">
      <c r="A3732" s="903" t="s">
        <v>2479</v>
      </c>
      <c r="B3732" s="903" t="s">
        <v>1518</v>
      </c>
      <c r="C3732" s="903" t="s">
        <v>170</v>
      </c>
      <c r="D3732" s="903" t="s">
        <v>1517</v>
      </c>
      <c r="E3732" s="1419" t="s">
        <v>87</v>
      </c>
      <c r="F3732" s="1420"/>
      <c r="G3732" s="902">
        <v>666674300</v>
      </c>
    </row>
    <row r="3733" spans="1:7">
      <c r="A3733" s="903" t="s">
        <v>2479</v>
      </c>
      <c r="B3733" s="903" t="s">
        <v>1518</v>
      </c>
      <c r="C3733" s="903" t="s">
        <v>170</v>
      </c>
      <c r="D3733" s="903" t="s">
        <v>1517</v>
      </c>
      <c r="E3733" s="903" t="s">
        <v>87</v>
      </c>
      <c r="F3733" s="903" t="s">
        <v>88</v>
      </c>
      <c r="G3733" s="902">
        <v>657734300</v>
      </c>
    </row>
    <row r="3734" spans="1:7">
      <c r="A3734" s="903" t="s">
        <v>2479</v>
      </c>
      <c r="B3734" s="903" t="s">
        <v>1518</v>
      </c>
      <c r="C3734" s="903" t="s">
        <v>170</v>
      </c>
      <c r="D3734" s="903" t="s">
        <v>1517</v>
      </c>
      <c r="E3734" s="903" t="s">
        <v>87</v>
      </c>
      <c r="F3734" s="903" t="s">
        <v>89</v>
      </c>
      <c r="G3734" s="902">
        <v>8940000</v>
      </c>
    </row>
    <row r="3735" spans="1:7">
      <c r="A3735" s="903" t="s">
        <v>2479</v>
      </c>
      <c r="B3735" s="903" t="s">
        <v>1518</v>
      </c>
      <c r="C3735" s="903" t="s">
        <v>170</v>
      </c>
      <c r="D3735" s="903" t="s">
        <v>1517</v>
      </c>
      <c r="E3735" s="1419" t="s">
        <v>128</v>
      </c>
      <c r="F3735" s="1420"/>
      <c r="G3735" s="902">
        <v>62580000</v>
      </c>
    </row>
    <row r="3736" spans="1:7">
      <c r="A3736" s="903" t="s">
        <v>2479</v>
      </c>
      <c r="B3736" s="903" t="s">
        <v>1518</v>
      </c>
      <c r="C3736" s="903" t="s">
        <v>170</v>
      </c>
      <c r="D3736" s="903" t="s">
        <v>1517</v>
      </c>
      <c r="E3736" s="903" t="s">
        <v>128</v>
      </c>
      <c r="F3736" s="903" t="s">
        <v>519</v>
      </c>
      <c r="G3736" s="902">
        <v>62580000</v>
      </c>
    </row>
    <row r="3737" spans="1:7">
      <c r="A3737" s="903" t="s">
        <v>2479</v>
      </c>
      <c r="B3737" s="903" t="s">
        <v>1518</v>
      </c>
      <c r="C3737" s="903" t="s">
        <v>170</v>
      </c>
      <c r="D3737" s="903" t="s">
        <v>1517</v>
      </c>
      <c r="E3737" s="1419" t="s">
        <v>90</v>
      </c>
      <c r="F3737" s="1420"/>
      <c r="G3737" s="902">
        <v>35611000</v>
      </c>
    </row>
    <row r="3738" spans="1:7">
      <c r="A3738" s="903" t="s">
        <v>2479</v>
      </c>
      <c r="B3738" s="903" t="s">
        <v>1518</v>
      </c>
      <c r="C3738" s="903" t="s">
        <v>170</v>
      </c>
      <c r="D3738" s="903" t="s">
        <v>1517</v>
      </c>
      <c r="E3738" s="903" t="s">
        <v>90</v>
      </c>
      <c r="F3738" s="903" t="s">
        <v>135</v>
      </c>
      <c r="G3738" s="902">
        <v>33525000</v>
      </c>
    </row>
    <row r="3739" spans="1:7">
      <c r="A3739" s="903" t="s">
        <v>2479</v>
      </c>
      <c r="B3739" s="903" t="s">
        <v>1518</v>
      </c>
      <c r="C3739" s="903" t="s">
        <v>170</v>
      </c>
      <c r="D3739" s="903" t="s">
        <v>1517</v>
      </c>
      <c r="E3739" s="903" t="s">
        <v>90</v>
      </c>
      <c r="F3739" s="903" t="s">
        <v>92</v>
      </c>
      <c r="G3739" s="902">
        <v>2086000</v>
      </c>
    </row>
    <row r="3740" spans="1:7">
      <c r="A3740" s="903" t="s">
        <v>2479</v>
      </c>
      <c r="B3740" s="903" t="s">
        <v>1518</v>
      </c>
      <c r="C3740" s="903" t="s">
        <v>170</v>
      </c>
      <c r="D3740" s="903" t="s">
        <v>1517</v>
      </c>
      <c r="E3740" s="1419" t="s">
        <v>93</v>
      </c>
      <c r="F3740" s="1420"/>
      <c r="G3740" s="902">
        <v>172100000</v>
      </c>
    </row>
    <row r="3741" spans="1:7">
      <c r="A3741" s="903" t="s">
        <v>2479</v>
      </c>
      <c r="B3741" s="903" t="s">
        <v>1518</v>
      </c>
      <c r="C3741" s="903" t="s">
        <v>170</v>
      </c>
      <c r="D3741" s="903" t="s">
        <v>1517</v>
      </c>
      <c r="E3741" s="903" t="s">
        <v>93</v>
      </c>
      <c r="F3741" s="903" t="s">
        <v>391</v>
      </c>
      <c r="G3741" s="902">
        <v>172100000</v>
      </c>
    </row>
    <row r="3742" spans="1:7">
      <c r="A3742" s="903" t="s">
        <v>2479</v>
      </c>
      <c r="B3742" s="903" t="s">
        <v>1518</v>
      </c>
      <c r="C3742" s="903" t="s">
        <v>170</v>
      </c>
      <c r="D3742" s="903" t="s">
        <v>1517</v>
      </c>
      <c r="E3742" s="1419" t="s">
        <v>94</v>
      </c>
      <c r="F3742" s="1420"/>
      <c r="G3742" s="902">
        <v>164600800</v>
      </c>
    </row>
    <row r="3743" spans="1:7">
      <c r="A3743" s="903" t="s">
        <v>2479</v>
      </c>
      <c r="B3743" s="903" t="s">
        <v>1518</v>
      </c>
      <c r="C3743" s="903" t="s">
        <v>170</v>
      </c>
      <c r="D3743" s="903" t="s">
        <v>1517</v>
      </c>
      <c r="E3743" s="903" t="s">
        <v>94</v>
      </c>
      <c r="F3743" s="903" t="s">
        <v>95</v>
      </c>
      <c r="G3743" s="902">
        <v>123405300</v>
      </c>
    </row>
    <row r="3744" spans="1:7">
      <c r="A3744" s="903" t="s">
        <v>2479</v>
      </c>
      <c r="B3744" s="903" t="s">
        <v>1518</v>
      </c>
      <c r="C3744" s="903" t="s">
        <v>170</v>
      </c>
      <c r="D3744" s="903" t="s">
        <v>1517</v>
      </c>
      <c r="E3744" s="903" t="s">
        <v>94</v>
      </c>
      <c r="F3744" s="903" t="s">
        <v>96</v>
      </c>
      <c r="G3744" s="902">
        <v>21038100</v>
      </c>
    </row>
    <row r="3745" spans="1:7">
      <c r="A3745" s="903" t="s">
        <v>2479</v>
      </c>
      <c r="B3745" s="903" t="s">
        <v>1518</v>
      </c>
      <c r="C3745" s="903" t="s">
        <v>170</v>
      </c>
      <c r="D3745" s="903" t="s">
        <v>1517</v>
      </c>
      <c r="E3745" s="903" t="s">
        <v>94</v>
      </c>
      <c r="F3745" s="903" t="s">
        <v>97</v>
      </c>
      <c r="G3745" s="902">
        <v>14023500</v>
      </c>
    </row>
    <row r="3746" spans="1:7">
      <c r="A3746" s="903" t="s">
        <v>2479</v>
      </c>
      <c r="B3746" s="903" t="s">
        <v>1518</v>
      </c>
      <c r="C3746" s="903" t="s">
        <v>170</v>
      </c>
      <c r="D3746" s="903" t="s">
        <v>1517</v>
      </c>
      <c r="E3746" s="903" t="s">
        <v>94</v>
      </c>
      <c r="F3746" s="903" t="s">
        <v>0</v>
      </c>
      <c r="G3746" s="902">
        <v>6133900</v>
      </c>
    </row>
    <row r="3747" spans="1:7">
      <c r="A3747" s="903" t="s">
        <v>2479</v>
      </c>
      <c r="B3747" s="903" t="s">
        <v>1518</v>
      </c>
      <c r="C3747" s="903" t="s">
        <v>170</v>
      </c>
      <c r="D3747" s="903" t="s">
        <v>1517</v>
      </c>
      <c r="E3747" s="1419" t="s">
        <v>100</v>
      </c>
      <c r="F3747" s="1420"/>
      <c r="G3747" s="902">
        <v>127180226</v>
      </c>
    </row>
    <row r="3748" spans="1:7">
      <c r="A3748" s="903" t="s">
        <v>2479</v>
      </c>
      <c r="B3748" s="903" t="s">
        <v>1518</v>
      </c>
      <c r="C3748" s="903" t="s">
        <v>170</v>
      </c>
      <c r="D3748" s="903" t="s">
        <v>1517</v>
      </c>
      <c r="E3748" s="903" t="s">
        <v>100</v>
      </c>
      <c r="F3748" s="903" t="s">
        <v>138</v>
      </c>
      <c r="G3748" s="902">
        <v>13475708</v>
      </c>
    </row>
    <row r="3749" spans="1:7">
      <c r="A3749" s="903" t="s">
        <v>2479</v>
      </c>
      <c r="B3749" s="903" t="s">
        <v>1518</v>
      </c>
      <c r="C3749" s="903" t="s">
        <v>170</v>
      </c>
      <c r="D3749" s="903" t="s">
        <v>1517</v>
      </c>
      <c r="E3749" s="903" t="s">
        <v>100</v>
      </c>
      <c r="F3749" s="903" t="s">
        <v>102</v>
      </c>
      <c r="G3749" s="902">
        <v>8189518</v>
      </c>
    </row>
    <row r="3750" spans="1:7">
      <c r="A3750" s="903" t="s">
        <v>2479</v>
      </c>
      <c r="B3750" s="903" t="s">
        <v>1518</v>
      </c>
      <c r="C3750" s="903" t="s">
        <v>170</v>
      </c>
      <c r="D3750" s="903" t="s">
        <v>1517</v>
      </c>
      <c r="E3750" s="903" t="s">
        <v>100</v>
      </c>
      <c r="F3750" s="903" t="s">
        <v>139</v>
      </c>
      <c r="G3750" s="902">
        <v>99269000</v>
      </c>
    </row>
    <row r="3751" spans="1:7">
      <c r="A3751" s="903" t="s">
        <v>2479</v>
      </c>
      <c r="B3751" s="903" t="s">
        <v>1518</v>
      </c>
      <c r="C3751" s="903" t="s">
        <v>170</v>
      </c>
      <c r="D3751" s="903" t="s">
        <v>1517</v>
      </c>
      <c r="E3751" s="903" t="s">
        <v>100</v>
      </c>
      <c r="F3751" s="903" t="s">
        <v>131</v>
      </c>
      <c r="G3751" s="902">
        <v>1068000</v>
      </c>
    </row>
    <row r="3752" spans="1:7">
      <c r="A3752" s="903" t="s">
        <v>2479</v>
      </c>
      <c r="B3752" s="903" t="s">
        <v>1518</v>
      </c>
      <c r="C3752" s="903" t="s">
        <v>170</v>
      </c>
      <c r="D3752" s="903" t="s">
        <v>1517</v>
      </c>
      <c r="E3752" s="903" t="s">
        <v>100</v>
      </c>
      <c r="F3752" s="903" t="s">
        <v>140</v>
      </c>
      <c r="G3752" s="902">
        <v>5178000</v>
      </c>
    </row>
    <row r="3753" spans="1:7">
      <c r="A3753" s="903" t="s">
        <v>2479</v>
      </c>
      <c r="B3753" s="903" t="s">
        <v>1518</v>
      </c>
      <c r="C3753" s="903" t="s">
        <v>170</v>
      </c>
      <c r="D3753" s="903" t="s">
        <v>1517</v>
      </c>
      <c r="E3753" s="1419" t="s">
        <v>103</v>
      </c>
      <c r="F3753" s="1420"/>
      <c r="G3753" s="902">
        <v>124070000</v>
      </c>
    </row>
    <row r="3754" spans="1:7">
      <c r="A3754" s="903" t="s">
        <v>2479</v>
      </c>
      <c r="B3754" s="903" t="s">
        <v>1518</v>
      </c>
      <c r="C3754" s="903" t="s">
        <v>170</v>
      </c>
      <c r="D3754" s="903" t="s">
        <v>1517</v>
      </c>
      <c r="E3754" s="903" t="s">
        <v>103</v>
      </c>
      <c r="F3754" s="903" t="s">
        <v>104</v>
      </c>
      <c r="G3754" s="902">
        <v>20010000</v>
      </c>
    </row>
    <row r="3755" spans="1:7">
      <c r="A3755" s="903" t="s">
        <v>2479</v>
      </c>
      <c r="B3755" s="903" t="s">
        <v>1518</v>
      </c>
      <c r="C3755" s="903" t="s">
        <v>170</v>
      </c>
      <c r="D3755" s="903" t="s">
        <v>1517</v>
      </c>
      <c r="E3755" s="903" t="s">
        <v>103</v>
      </c>
      <c r="F3755" s="903" t="s">
        <v>132</v>
      </c>
      <c r="G3755" s="902">
        <v>80000000</v>
      </c>
    </row>
    <row r="3756" spans="1:7">
      <c r="A3756" s="903" t="s">
        <v>2479</v>
      </c>
      <c r="B3756" s="903" t="s">
        <v>1518</v>
      </c>
      <c r="C3756" s="903" t="s">
        <v>170</v>
      </c>
      <c r="D3756" s="903" t="s">
        <v>1517</v>
      </c>
      <c r="E3756" s="903" t="s">
        <v>103</v>
      </c>
      <c r="F3756" s="903" t="s">
        <v>106</v>
      </c>
      <c r="G3756" s="902">
        <v>24060000</v>
      </c>
    </row>
    <row r="3757" spans="1:7">
      <c r="A3757" s="903" t="s">
        <v>2479</v>
      </c>
      <c r="B3757" s="903" t="s">
        <v>1518</v>
      </c>
      <c r="C3757" s="903" t="s">
        <v>170</v>
      </c>
      <c r="D3757" s="903" t="s">
        <v>1517</v>
      </c>
      <c r="E3757" s="1419" t="s">
        <v>108</v>
      </c>
      <c r="F3757" s="1420"/>
      <c r="G3757" s="902">
        <v>2328971022</v>
      </c>
    </row>
    <row r="3758" spans="1:7">
      <c r="A3758" s="903" t="s">
        <v>2479</v>
      </c>
      <c r="B3758" s="903" t="s">
        <v>1518</v>
      </c>
      <c r="C3758" s="903" t="s">
        <v>170</v>
      </c>
      <c r="D3758" s="903" t="s">
        <v>1517</v>
      </c>
      <c r="E3758" s="903" t="s">
        <v>108</v>
      </c>
      <c r="F3758" s="903" t="s">
        <v>110</v>
      </c>
      <c r="G3758" s="902">
        <v>4298022</v>
      </c>
    </row>
    <row r="3759" spans="1:7">
      <c r="A3759" s="903" t="s">
        <v>2479</v>
      </c>
      <c r="B3759" s="903" t="s">
        <v>1518</v>
      </c>
      <c r="C3759" s="903" t="s">
        <v>170</v>
      </c>
      <c r="D3759" s="903" t="s">
        <v>1517</v>
      </c>
      <c r="E3759" s="903" t="s">
        <v>108</v>
      </c>
      <c r="F3759" s="903" t="s">
        <v>283</v>
      </c>
      <c r="G3759" s="902">
        <v>2316352000</v>
      </c>
    </row>
    <row r="3760" spans="1:7">
      <c r="A3760" s="903" t="s">
        <v>2479</v>
      </c>
      <c r="B3760" s="903" t="s">
        <v>1518</v>
      </c>
      <c r="C3760" s="903" t="s">
        <v>170</v>
      </c>
      <c r="D3760" s="903" t="s">
        <v>1517</v>
      </c>
      <c r="E3760" s="903" t="s">
        <v>108</v>
      </c>
      <c r="F3760" s="903" t="s">
        <v>141</v>
      </c>
      <c r="G3760" s="902">
        <v>2300000</v>
      </c>
    </row>
    <row r="3761" spans="1:7">
      <c r="A3761" s="903" t="s">
        <v>2479</v>
      </c>
      <c r="B3761" s="903" t="s">
        <v>1518</v>
      </c>
      <c r="C3761" s="903" t="s">
        <v>170</v>
      </c>
      <c r="D3761" s="903" t="s">
        <v>1517</v>
      </c>
      <c r="E3761" s="903" t="s">
        <v>108</v>
      </c>
      <c r="F3761" s="903" t="s">
        <v>142</v>
      </c>
      <c r="G3761" s="902">
        <v>6021000</v>
      </c>
    </row>
    <row r="3762" spans="1:7">
      <c r="A3762" s="903" t="s">
        <v>2479</v>
      </c>
      <c r="B3762" s="903" t="s">
        <v>1518</v>
      </c>
      <c r="C3762" s="903" t="s">
        <v>170</v>
      </c>
      <c r="D3762" s="903" t="s">
        <v>1517</v>
      </c>
      <c r="E3762" s="1419" t="s">
        <v>143</v>
      </c>
      <c r="F3762" s="1420"/>
      <c r="G3762" s="902">
        <v>209937500</v>
      </c>
    </row>
    <row r="3763" spans="1:7">
      <c r="A3763" s="903" t="s">
        <v>2479</v>
      </c>
      <c r="B3763" s="903" t="s">
        <v>1518</v>
      </c>
      <c r="C3763" s="903" t="s">
        <v>170</v>
      </c>
      <c r="D3763" s="903" t="s">
        <v>1517</v>
      </c>
      <c r="E3763" s="903" t="s">
        <v>143</v>
      </c>
      <c r="F3763" s="903" t="s">
        <v>145</v>
      </c>
      <c r="G3763" s="902">
        <v>24412500</v>
      </c>
    </row>
    <row r="3764" spans="1:7">
      <c r="A3764" s="903" t="s">
        <v>2479</v>
      </c>
      <c r="B3764" s="903" t="s">
        <v>1518</v>
      </c>
      <c r="C3764" s="903" t="s">
        <v>170</v>
      </c>
      <c r="D3764" s="903" t="s">
        <v>1517</v>
      </c>
      <c r="E3764" s="903" t="s">
        <v>143</v>
      </c>
      <c r="F3764" s="903" t="s">
        <v>485</v>
      </c>
      <c r="G3764" s="902">
        <v>45000000</v>
      </c>
    </row>
    <row r="3765" spans="1:7">
      <c r="A3765" s="903" t="s">
        <v>2479</v>
      </c>
      <c r="B3765" s="903" t="s">
        <v>1518</v>
      </c>
      <c r="C3765" s="903" t="s">
        <v>170</v>
      </c>
      <c r="D3765" s="903" t="s">
        <v>1517</v>
      </c>
      <c r="E3765" s="903" t="s">
        <v>143</v>
      </c>
      <c r="F3765" s="903" t="s">
        <v>387</v>
      </c>
      <c r="G3765" s="902">
        <v>10000000</v>
      </c>
    </row>
    <row r="3766" spans="1:7">
      <c r="A3766" s="903" t="s">
        <v>2479</v>
      </c>
      <c r="B3766" s="903" t="s">
        <v>1518</v>
      </c>
      <c r="C3766" s="903" t="s">
        <v>170</v>
      </c>
      <c r="D3766" s="903" t="s">
        <v>1517</v>
      </c>
      <c r="E3766" s="903" t="s">
        <v>143</v>
      </c>
      <c r="F3766" s="903" t="s">
        <v>487</v>
      </c>
      <c r="G3766" s="902">
        <v>30000000</v>
      </c>
    </row>
    <row r="3767" spans="1:7">
      <c r="A3767" s="903" t="s">
        <v>2479</v>
      </c>
      <c r="B3767" s="903" t="s">
        <v>1518</v>
      </c>
      <c r="C3767" s="903" t="s">
        <v>170</v>
      </c>
      <c r="D3767" s="903" t="s">
        <v>1517</v>
      </c>
      <c r="E3767" s="903" t="s">
        <v>143</v>
      </c>
      <c r="F3767" s="903" t="s">
        <v>489</v>
      </c>
      <c r="G3767" s="902">
        <v>100525000</v>
      </c>
    </row>
    <row r="3768" spans="1:7">
      <c r="A3768" s="903" t="s">
        <v>2479</v>
      </c>
      <c r="B3768" s="903" t="s">
        <v>1518</v>
      </c>
      <c r="C3768" s="903" t="s">
        <v>170</v>
      </c>
      <c r="D3768" s="903" t="s">
        <v>1517</v>
      </c>
      <c r="E3768" s="1419" t="s">
        <v>113</v>
      </c>
      <c r="F3768" s="1420"/>
      <c r="G3768" s="902">
        <v>141150000</v>
      </c>
    </row>
    <row r="3769" spans="1:7">
      <c r="A3769" s="903" t="s">
        <v>2479</v>
      </c>
      <c r="B3769" s="903" t="s">
        <v>1518</v>
      </c>
      <c r="C3769" s="903" t="s">
        <v>170</v>
      </c>
      <c r="D3769" s="903" t="s">
        <v>1517</v>
      </c>
      <c r="E3769" s="903" t="s">
        <v>113</v>
      </c>
      <c r="F3769" s="903" t="s">
        <v>381</v>
      </c>
      <c r="G3769" s="902">
        <v>21400000</v>
      </c>
    </row>
    <row r="3770" spans="1:7">
      <c r="A3770" s="903" t="s">
        <v>2479</v>
      </c>
      <c r="B3770" s="903" t="s">
        <v>1518</v>
      </c>
      <c r="C3770" s="903" t="s">
        <v>170</v>
      </c>
      <c r="D3770" s="903" t="s">
        <v>1517</v>
      </c>
      <c r="E3770" s="903" t="s">
        <v>113</v>
      </c>
      <c r="F3770" s="903" t="s">
        <v>490</v>
      </c>
      <c r="G3770" s="902">
        <v>41000000</v>
      </c>
    </row>
    <row r="3771" spans="1:7">
      <c r="A3771" s="903" t="s">
        <v>2479</v>
      </c>
      <c r="B3771" s="903" t="s">
        <v>1518</v>
      </c>
      <c r="C3771" s="903" t="s">
        <v>170</v>
      </c>
      <c r="D3771" s="903" t="s">
        <v>1517</v>
      </c>
      <c r="E3771" s="903" t="s">
        <v>113</v>
      </c>
      <c r="F3771" s="903" t="s">
        <v>115</v>
      </c>
      <c r="G3771" s="902">
        <v>34050000</v>
      </c>
    </row>
    <row r="3772" spans="1:7">
      <c r="A3772" s="903" t="s">
        <v>2479</v>
      </c>
      <c r="B3772" s="903" t="s">
        <v>1518</v>
      </c>
      <c r="C3772" s="903" t="s">
        <v>170</v>
      </c>
      <c r="D3772" s="903" t="s">
        <v>1517</v>
      </c>
      <c r="E3772" s="903" t="s">
        <v>113</v>
      </c>
      <c r="F3772" s="903" t="s">
        <v>117</v>
      </c>
      <c r="G3772" s="902">
        <v>44700000</v>
      </c>
    </row>
    <row r="3773" spans="1:7">
      <c r="A3773" s="903" t="s">
        <v>2479</v>
      </c>
      <c r="B3773" s="903" t="s">
        <v>1518</v>
      </c>
      <c r="C3773" s="903" t="s">
        <v>170</v>
      </c>
      <c r="D3773" s="903" t="s">
        <v>1517</v>
      </c>
      <c r="E3773" s="1419" t="s">
        <v>492</v>
      </c>
      <c r="F3773" s="1420"/>
      <c r="G3773" s="902">
        <v>148664000</v>
      </c>
    </row>
    <row r="3774" spans="1:7">
      <c r="A3774" s="903" t="s">
        <v>2479</v>
      </c>
      <c r="B3774" s="903" t="s">
        <v>1518</v>
      </c>
      <c r="C3774" s="903" t="s">
        <v>170</v>
      </c>
      <c r="D3774" s="903" t="s">
        <v>1517</v>
      </c>
      <c r="E3774" s="903" t="s">
        <v>492</v>
      </c>
      <c r="F3774" s="903" t="s">
        <v>494</v>
      </c>
      <c r="G3774" s="902">
        <v>13400000</v>
      </c>
    </row>
    <row r="3775" spans="1:7">
      <c r="A3775" s="903" t="s">
        <v>2479</v>
      </c>
      <c r="B3775" s="903" t="s">
        <v>1518</v>
      </c>
      <c r="C3775" s="903" t="s">
        <v>170</v>
      </c>
      <c r="D3775" s="903" t="s">
        <v>1517</v>
      </c>
      <c r="E3775" s="903" t="s">
        <v>492</v>
      </c>
      <c r="F3775" s="903" t="s">
        <v>849</v>
      </c>
      <c r="G3775" s="902">
        <v>54000000</v>
      </c>
    </row>
    <row r="3776" spans="1:7">
      <c r="A3776" s="903" t="s">
        <v>2479</v>
      </c>
      <c r="B3776" s="903" t="s">
        <v>1518</v>
      </c>
      <c r="C3776" s="903" t="s">
        <v>170</v>
      </c>
      <c r="D3776" s="903" t="s">
        <v>1517</v>
      </c>
      <c r="E3776" s="903" t="s">
        <v>492</v>
      </c>
      <c r="F3776" s="903" t="s">
        <v>824</v>
      </c>
      <c r="G3776" s="902">
        <v>66264000</v>
      </c>
    </row>
    <row r="3777" spans="1:7">
      <c r="A3777" s="903" t="s">
        <v>2479</v>
      </c>
      <c r="B3777" s="903" t="s">
        <v>1518</v>
      </c>
      <c r="C3777" s="903" t="s">
        <v>170</v>
      </c>
      <c r="D3777" s="903" t="s">
        <v>1517</v>
      </c>
      <c r="E3777" s="903" t="s">
        <v>492</v>
      </c>
      <c r="F3777" s="903" t="s">
        <v>219</v>
      </c>
      <c r="G3777" s="902">
        <v>15000000</v>
      </c>
    </row>
    <row r="3778" spans="1:7">
      <c r="A3778" s="903" t="s">
        <v>2479</v>
      </c>
      <c r="B3778" s="903" t="s">
        <v>1518</v>
      </c>
      <c r="C3778" s="903" t="s">
        <v>170</v>
      </c>
      <c r="D3778" s="903" t="s">
        <v>1517</v>
      </c>
      <c r="E3778" s="1419" t="s">
        <v>498</v>
      </c>
      <c r="F3778" s="1420"/>
      <c r="G3778" s="902">
        <v>3264558601</v>
      </c>
    </row>
    <row r="3779" spans="1:7">
      <c r="A3779" s="903" t="s">
        <v>2479</v>
      </c>
      <c r="B3779" s="903" t="s">
        <v>1518</v>
      </c>
      <c r="C3779" s="903" t="s">
        <v>170</v>
      </c>
      <c r="D3779" s="903" t="s">
        <v>1517</v>
      </c>
      <c r="E3779" s="903" t="s">
        <v>498</v>
      </c>
      <c r="F3779" s="903" t="s">
        <v>3</v>
      </c>
      <c r="G3779" s="902">
        <v>3256458601</v>
      </c>
    </row>
    <row r="3780" spans="1:7">
      <c r="A3780" s="903" t="s">
        <v>2479</v>
      </c>
      <c r="B3780" s="903" t="s">
        <v>1518</v>
      </c>
      <c r="C3780" s="903" t="s">
        <v>170</v>
      </c>
      <c r="D3780" s="903" t="s">
        <v>1517</v>
      </c>
      <c r="E3780" s="903" t="s">
        <v>498</v>
      </c>
      <c r="F3780" s="903" t="s">
        <v>370</v>
      </c>
      <c r="G3780" s="902">
        <v>8100000</v>
      </c>
    </row>
    <row r="3781" spans="1:7">
      <c r="A3781" s="903" t="s">
        <v>2479</v>
      </c>
      <c r="B3781" s="903" t="s">
        <v>1518</v>
      </c>
      <c r="C3781" s="903" t="s">
        <v>170</v>
      </c>
      <c r="D3781" s="903" t="s">
        <v>1517</v>
      </c>
      <c r="E3781" s="1419" t="s">
        <v>1429</v>
      </c>
      <c r="F3781" s="1420"/>
      <c r="G3781" s="902">
        <v>350620000</v>
      </c>
    </row>
    <row r="3782" spans="1:7">
      <c r="A3782" s="903" t="s">
        <v>2479</v>
      </c>
      <c r="B3782" s="903" t="s">
        <v>1518</v>
      </c>
      <c r="C3782" s="903" t="s">
        <v>170</v>
      </c>
      <c r="D3782" s="903" t="s">
        <v>1517</v>
      </c>
      <c r="E3782" s="903" t="s">
        <v>1429</v>
      </c>
      <c r="F3782" s="903" t="s">
        <v>1451</v>
      </c>
      <c r="G3782" s="902">
        <v>211720000</v>
      </c>
    </row>
    <row r="3783" spans="1:7">
      <c r="A3783" s="903" t="s">
        <v>2479</v>
      </c>
      <c r="B3783" s="903" t="s">
        <v>1518</v>
      </c>
      <c r="C3783" s="903" t="s">
        <v>170</v>
      </c>
      <c r="D3783" s="903" t="s">
        <v>1517</v>
      </c>
      <c r="E3783" s="903" t="s">
        <v>1429</v>
      </c>
      <c r="F3783" s="903" t="s">
        <v>1431</v>
      </c>
      <c r="G3783" s="902">
        <v>138900000</v>
      </c>
    </row>
    <row r="3784" spans="1:7">
      <c r="A3784" s="903" t="s">
        <v>2479</v>
      </c>
      <c r="B3784" s="903" t="s">
        <v>1518</v>
      </c>
      <c r="C3784" s="903" t="s">
        <v>170</v>
      </c>
      <c r="D3784" s="903" t="s">
        <v>1517</v>
      </c>
      <c r="E3784" s="1419" t="s">
        <v>118</v>
      </c>
      <c r="F3784" s="1420"/>
      <c r="G3784" s="902">
        <v>6803148500</v>
      </c>
    </row>
    <row r="3785" spans="1:7">
      <c r="A3785" s="903" t="s">
        <v>2479</v>
      </c>
      <c r="B3785" s="903" t="s">
        <v>1518</v>
      </c>
      <c r="C3785" s="903" t="s">
        <v>170</v>
      </c>
      <c r="D3785" s="903" t="s">
        <v>1517</v>
      </c>
      <c r="E3785" s="903" t="s">
        <v>118</v>
      </c>
      <c r="F3785" s="903" t="s">
        <v>120</v>
      </c>
      <c r="G3785" s="902">
        <v>6803148500</v>
      </c>
    </row>
    <row r="3786" spans="1:7">
      <c r="A3786" s="903" t="s">
        <v>2479</v>
      </c>
      <c r="B3786" s="903" t="s">
        <v>1518</v>
      </c>
      <c r="C3786" s="903" t="s">
        <v>170</v>
      </c>
      <c r="D3786" s="903" t="s">
        <v>1517</v>
      </c>
      <c r="E3786" s="1419" t="s">
        <v>1434</v>
      </c>
      <c r="F3786" s="1420"/>
      <c r="G3786" s="902">
        <v>100691000</v>
      </c>
    </row>
    <row r="3787" spans="1:7">
      <c r="A3787" s="903" t="s">
        <v>2479</v>
      </c>
      <c r="B3787" s="903" t="s">
        <v>1518</v>
      </c>
      <c r="C3787" s="903" t="s">
        <v>170</v>
      </c>
      <c r="D3787" s="903" t="s">
        <v>1517</v>
      </c>
      <c r="E3787" s="903" t="s">
        <v>1434</v>
      </c>
      <c r="F3787" s="903" t="s">
        <v>1436</v>
      </c>
      <c r="G3787" s="902">
        <v>100691000</v>
      </c>
    </row>
    <row r="3788" spans="1:7">
      <c r="A3788" s="903" t="s">
        <v>2479</v>
      </c>
      <c r="B3788" s="903" t="s">
        <v>1518</v>
      </c>
      <c r="C3788" s="903" t="s">
        <v>170</v>
      </c>
      <c r="D3788" s="903" t="s">
        <v>1517</v>
      </c>
      <c r="E3788" s="1419" t="s">
        <v>122</v>
      </c>
      <c r="F3788" s="1420"/>
      <c r="G3788" s="902">
        <v>229702352</v>
      </c>
    </row>
    <row r="3789" spans="1:7">
      <c r="A3789" s="903" t="s">
        <v>2479</v>
      </c>
      <c r="B3789" s="903" t="s">
        <v>1518</v>
      </c>
      <c r="C3789" s="903" t="s">
        <v>170</v>
      </c>
      <c r="D3789" s="903" t="s">
        <v>1517</v>
      </c>
      <c r="E3789" s="903" t="s">
        <v>122</v>
      </c>
      <c r="F3789" s="903" t="s">
        <v>6</v>
      </c>
      <c r="G3789" s="902">
        <v>978000</v>
      </c>
    </row>
    <row r="3790" spans="1:7">
      <c r="A3790" s="903" t="s">
        <v>2479</v>
      </c>
      <c r="B3790" s="903" t="s">
        <v>1518</v>
      </c>
      <c r="C3790" s="903" t="s">
        <v>170</v>
      </c>
      <c r="D3790" s="903" t="s">
        <v>1517</v>
      </c>
      <c r="E3790" s="903" t="s">
        <v>122</v>
      </c>
      <c r="F3790" s="903" t="s">
        <v>124</v>
      </c>
      <c r="G3790" s="902">
        <v>228724352</v>
      </c>
    </row>
    <row r="3791" spans="1:7">
      <c r="A3791" s="903" t="s">
        <v>2479</v>
      </c>
      <c r="B3791" s="903" t="s">
        <v>1518</v>
      </c>
      <c r="C3791" s="903" t="s">
        <v>170</v>
      </c>
      <c r="D3791" s="903" t="s">
        <v>1517</v>
      </c>
      <c r="E3791" s="1419" t="s">
        <v>16</v>
      </c>
      <c r="F3791" s="1420"/>
      <c r="G3791" s="902">
        <v>4665223288</v>
      </c>
    </row>
    <row r="3792" spans="1:7">
      <c r="A3792" s="903" t="s">
        <v>2479</v>
      </c>
      <c r="B3792" s="903" t="s">
        <v>1518</v>
      </c>
      <c r="C3792" s="903" t="s">
        <v>170</v>
      </c>
      <c r="D3792" s="903" t="s">
        <v>1517</v>
      </c>
      <c r="E3792" s="903" t="s">
        <v>16</v>
      </c>
      <c r="F3792" s="903" t="s">
        <v>17</v>
      </c>
      <c r="G3792" s="902">
        <v>2646536329</v>
      </c>
    </row>
    <row r="3793" spans="1:7">
      <c r="A3793" s="903" t="s">
        <v>2479</v>
      </c>
      <c r="B3793" s="903" t="s">
        <v>1518</v>
      </c>
      <c r="C3793" s="903" t="s">
        <v>170</v>
      </c>
      <c r="D3793" s="903" t="s">
        <v>1517</v>
      </c>
      <c r="E3793" s="903" t="s">
        <v>16</v>
      </c>
      <c r="F3793" s="903" t="s">
        <v>19</v>
      </c>
      <c r="G3793" s="902">
        <v>2018686959</v>
      </c>
    </row>
    <row r="3794" spans="1:7">
      <c r="A3794" s="903" t="s">
        <v>2479</v>
      </c>
      <c r="B3794" s="903" t="s">
        <v>1518</v>
      </c>
      <c r="C3794" s="903" t="s">
        <v>170</v>
      </c>
      <c r="D3794" s="1419" t="s">
        <v>1459</v>
      </c>
      <c r="E3794" s="1420"/>
      <c r="F3794" s="1420"/>
      <c r="G3794" s="902">
        <v>100000000</v>
      </c>
    </row>
    <row r="3795" spans="1:7">
      <c r="A3795" s="903" t="s">
        <v>2479</v>
      </c>
      <c r="B3795" s="903" t="s">
        <v>1518</v>
      </c>
      <c r="C3795" s="903" t="s">
        <v>170</v>
      </c>
      <c r="D3795" s="903" t="s">
        <v>1459</v>
      </c>
      <c r="E3795" s="1419" t="s">
        <v>90</v>
      </c>
      <c r="F3795" s="1420"/>
      <c r="G3795" s="902">
        <v>59629000</v>
      </c>
    </row>
    <row r="3796" spans="1:7">
      <c r="A3796" s="903" t="s">
        <v>2479</v>
      </c>
      <c r="B3796" s="903" t="s">
        <v>1518</v>
      </c>
      <c r="C3796" s="903" t="s">
        <v>170</v>
      </c>
      <c r="D3796" s="903" t="s">
        <v>1459</v>
      </c>
      <c r="E3796" s="903" t="s">
        <v>90</v>
      </c>
      <c r="F3796" s="903" t="s">
        <v>763</v>
      </c>
      <c r="G3796" s="902">
        <v>59629000</v>
      </c>
    </row>
    <row r="3797" spans="1:7">
      <c r="A3797" s="903" t="s">
        <v>2479</v>
      </c>
      <c r="B3797" s="903" t="s">
        <v>1518</v>
      </c>
      <c r="C3797" s="903" t="s">
        <v>170</v>
      </c>
      <c r="D3797" s="903" t="s">
        <v>1459</v>
      </c>
      <c r="E3797" s="1419" t="s">
        <v>113</v>
      </c>
      <c r="F3797" s="1420"/>
      <c r="G3797" s="902">
        <v>12100000</v>
      </c>
    </row>
    <row r="3798" spans="1:7">
      <c r="A3798" s="903" t="s">
        <v>2479</v>
      </c>
      <c r="B3798" s="903" t="s">
        <v>1518</v>
      </c>
      <c r="C3798" s="903" t="s">
        <v>170</v>
      </c>
      <c r="D3798" s="903" t="s">
        <v>1459</v>
      </c>
      <c r="E3798" s="903" t="s">
        <v>113</v>
      </c>
      <c r="F3798" s="903" t="s">
        <v>490</v>
      </c>
      <c r="G3798" s="902">
        <v>6900000</v>
      </c>
    </row>
    <row r="3799" spans="1:7">
      <c r="A3799" s="903" t="s">
        <v>2479</v>
      </c>
      <c r="B3799" s="903" t="s">
        <v>1518</v>
      </c>
      <c r="C3799" s="903" t="s">
        <v>170</v>
      </c>
      <c r="D3799" s="903" t="s">
        <v>1459</v>
      </c>
      <c r="E3799" s="903" t="s">
        <v>113</v>
      </c>
      <c r="F3799" s="903" t="s">
        <v>115</v>
      </c>
      <c r="G3799" s="902">
        <v>5200000</v>
      </c>
    </row>
    <row r="3800" spans="1:7">
      <c r="A3800" s="903" t="s">
        <v>2479</v>
      </c>
      <c r="B3800" s="903" t="s">
        <v>1518</v>
      </c>
      <c r="C3800" s="903" t="s">
        <v>170</v>
      </c>
      <c r="D3800" s="903" t="s">
        <v>1459</v>
      </c>
      <c r="E3800" s="1419" t="s">
        <v>492</v>
      </c>
      <c r="F3800" s="1420"/>
      <c r="G3800" s="902">
        <v>27735000</v>
      </c>
    </row>
    <row r="3801" spans="1:7">
      <c r="A3801" s="903" t="s">
        <v>2479</v>
      </c>
      <c r="B3801" s="903" t="s">
        <v>1518</v>
      </c>
      <c r="C3801" s="903" t="s">
        <v>170</v>
      </c>
      <c r="D3801" s="903" t="s">
        <v>1459</v>
      </c>
      <c r="E3801" s="903" t="s">
        <v>492</v>
      </c>
      <c r="F3801" s="903" t="s">
        <v>494</v>
      </c>
      <c r="G3801" s="902">
        <v>27735000</v>
      </c>
    </row>
    <row r="3802" spans="1:7">
      <c r="A3802" s="903" t="s">
        <v>2479</v>
      </c>
      <c r="B3802" s="903" t="s">
        <v>1518</v>
      </c>
      <c r="C3802" s="903" t="s">
        <v>170</v>
      </c>
      <c r="D3802" s="903" t="s">
        <v>1459</v>
      </c>
      <c r="E3802" s="1419" t="s">
        <v>118</v>
      </c>
      <c r="F3802" s="1420"/>
      <c r="G3802" s="902">
        <v>536000</v>
      </c>
    </row>
    <row r="3803" spans="1:7">
      <c r="A3803" s="903" t="s">
        <v>2479</v>
      </c>
      <c r="B3803" s="903" t="s">
        <v>1518</v>
      </c>
      <c r="C3803" s="903" t="s">
        <v>170</v>
      </c>
      <c r="D3803" s="903" t="s">
        <v>1459</v>
      </c>
      <c r="E3803" s="903" t="s">
        <v>118</v>
      </c>
      <c r="F3803" s="903" t="s">
        <v>120</v>
      </c>
      <c r="G3803" s="902">
        <v>536000</v>
      </c>
    </row>
    <row r="3804" spans="1:7">
      <c r="A3804" s="903" t="s">
        <v>2479</v>
      </c>
      <c r="B3804" s="903" t="s">
        <v>1518</v>
      </c>
      <c r="C3804" s="1419" t="s">
        <v>200</v>
      </c>
      <c r="D3804" s="1420"/>
      <c r="E3804" s="1420"/>
      <c r="F3804" s="1420"/>
      <c r="G3804" s="902">
        <v>3938646000</v>
      </c>
    </row>
    <row r="3805" spans="1:7">
      <c r="A3805" s="903" t="s">
        <v>2479</v>
      </c>
      <c r="B3805" s="903" t="s">
        <v>1518</v>
      </c>
      <c r="C3805" s="903" t="s">
        <v>200</v>
      </c>
      <c r="D3805" s="1419" t="s">
        <v>1413</v>
      </c>
      <c r="E3805" s="1420"/>
      <c r="F3805" s="1420"/>
      <c r="G3805" s="902">
        <v>3938646000</v>
      </c>
    </row>
    <row r="3806" spans="1:7">
      <c r="A3806" s="903" t="s">
        <v>2479</v>
      </c>
      <c r="B3806" s="903" t="s">
        <v>1518</v>
      </c>
      <c r="C3806" s="903" t="s">
        <v>200</v>
      </c>
      <c r="D3806" s="903" t="s">
        <v>1413</v>
      </c>
      <c r="E3806" s="1419" t="s">
        <v>87</v>
      </c>
      <c r="F3806" s="1420"/>
      <c r="G3806" s="902">
        <v>879054000</v>
      </c>
    </row>
    <row r="3807" spans="1:7">
      <c r="A3807" s="903" t="s">
        <v>2479</v>
      </c>
      <c r="B3807" s="903" t="s">
        <v>1518</v>
      </c>
      <c r="C3807" s="903" t="s">
        <v>200</v>
      </c>
      <c r="D3807" s="903" t="s">
        <v>1413</v>
      </c>
      <c r="E3807" s="903" t="s">
        <v>87</v>
      </c>
      <c r="F3807" s="903" t="s">
        <v>88</v>
      </c>
      <c r="G3807" s="902">
        <v>879054000</v>
      </c>
    </row>
    <row r="3808" spans="1:7">
      <c r="A3808" s="903" t="s">
        <v>2479</v>
      </c>
      <c r="B3808" s="903" t="s">
        <v>1518</v>
      </c>
      <c r="C3808" s="903" t="s">
        <v>200</v>
      </c>
      <c r="D3808" s="903" t="s">
        <v>1413</v>
      </c>
      <c r="E3808" s="1419" t="s">
        <v>128</v>
      </c>
      <c r="F3808" s="1420"/>
      <c r="G3808" s="902">
        <v>138807000</v>
      </c>
    </row>
    <row r="3809" spans="1:7">
      <c r="A3809" s="903" t="s">
        <v>2479</v>
      </c>
      <c r="B3809" s="903" t="s">
        <v>1518</v>
      </c>
      <c r="C3809" s="903" t="s">
        <v>200</v>
      </c>
      <c r="D3809" s="903" t="s">
        <v>1413</v>
      </c>
      <c r="E3809" s="903" t="s">
        <v>128</v>
      </c>
      <c r="F3809" s="903" t="s">
        <v>519</v>
      </c>
      <c r="G3809" s="902">
        <v>138807000</v>
      </c>
    </row>
    <row r="3810" spans="1:7">
      <c r="A3810" s="903" t="s">
        <v>2479</v>
      </c>
      <c r="B3810" s="903" t="s">
        <v>1518</v>
      </c>
      <c r="C3810" s="903" t="s">
        <v>200</v>
      </c>
      <c r="D3810" s="903" t="s">
        <v>1413</v>
      </c>
      <c r="E3810" s="1419" t="s">
        <v>90</v>
      </c>
      <c r="F3810" s="1420"/>
      <c r="G3810" s="902">
        <v>372780000</v>
      </c>
    </row>
    <row r="3811" spans="1:7">
      <c r="A3811" s="903" t="s">
        <v>2479</v>
      </c>
      <c r="B3811" s="903" t="s">
        <v>1518</v>
      </c>
      <c r="C3811" s="903" t="s">
        <v>200</v>
      </c>
      <c r="D3811" s="903" t="s">
        <v>1413</v>
      </c>
      <c r="E3811" s="903" t="s">
        <v>90</v>
      </c>
      <c r="F3811" s="903" t="s">
        <v>135</v>
      </c>
      <c r="G3811" s="902">
        <v>82397000</v>
      </c>
    </row>
    <row r="3812" spans="1:7">
      <c r="A3812" s="903" t="s">
        <v>2479</v>
      </c>
      <c r="B3812" s="903" t="s">
        <v>1518</v>
      </c>
      <c r="C3812" s="903" t="s">
        <v>200</v>
      </c>
      <c r="D3812" s="903" t="s">
        <v>1413</v>
      </c>
      <c r="E3812" s="903" t="s">
        <v>90</v>
      </c>
      <c r="F3812" s="903" t="s">
        <v>92</v>
      </c>
      <c r="G3812" s="902">
        <v>24099000</v>
      </c>
    </row>
    <row r="3813" spans="1:7">
      <c r="A3813" s="903" t="s">
        <v>2479</v>
      </c>
      <c r="B3813" s="903" t="s">
        <v>1518</v>
      </c>
      <c r="C3813" s="903" t="s">
        <v>200</v>
      </c>
      <c r="D3813" s="903" t="s">
        <v>1413</v>
      </c>
      <c r="E3813" s="903" t="s">
        <v>90</v>
      </c>
      <c r="F3813" s="903" t="s">
        <v>390</v>
      </c>
      <c r="G3813" s="902">
        <v>3562000</v>
      </c>
    </row>
    <row r="3814" spans="1:7">
      <c r="A3814" s="903" t="s">
        <v>2479</v>
      </c>
      <c r="B3814" s="903" t="s">
        <v>1518</v>
      </c>
      <c r="C3814" s="903" t="s">
        <v>200</v>
      </c>
      <c r="D3814" s="903" t="s">
        <v>1413</v>
      </c>
      <c r="E3814" s="903" t="s">
        <v>90</v>
      </c>
      <c r="F3814" s="903" t="s">
        <v>130</v>
      </c>
      <c r="G3814" s="902">
        <v>248764000</v>
      </c>
    </row>
    <row r="3815" spans="1:7">
      <c r="A3815" s="903" t="s">
        <v>2479</v>
      </c>
      <c r="B3815" s="903" t="s">
        <v>1518</v>
      </c>
      <c r="C3815" s="903" t="s">
        <v>200</v>
      </c>
      <c r="D3815" s="903" t="s">
        <v>1413</v>
      </c>
      <c r="E3815" s="903" t="s">
        <v>90</v>
      </c>
      <c r="F3815" s="903" t="s">
        <v>137</v>
      </c>
      <c r="G3815" s="902">
        <v>13958000</v>
      </c>
    </row>
    <row r="3816" spans="1:7">
      <c r="A3816" s="903" t="s">
        <v>2479</v>
      </c>
      <c r="B3816" s="903" t="s">
        <v>1518</v>
      </c>
      <c r="C3816" s="903" t="s">
        <v>200</v>
      </c>
      <c r="D3816" s="903" t="s">
        <v>1413</v>
      </c>
      <c r="E3816" s="1419" t="s">
        <v>377</v>
      </c>
      <c r="F3816" s="1420"/>
      <c r="G3816" s="902">
        <v>31280000</v>
      </c>
    </row>
    <row r="3817" spans="1:7">
      <c r="A3817" s="903" t="s">
        <v>2479</v>
      </c>
      <c r="B3817" s="903" t="s">
        <v>1518</v>
      </c>
      <c r="C3817" s="903" t="s">
        <v>200</v>
      </c>
      <c r="D3817" s="903" t="s">
        <v>1413</v>
      </c>
      <c r="E3817" s="903" t="s">
        <v>377</v>
      </c>
      <c r="F3817" s="903" t="s">
        <v>379</v>
      </c>
      <c r="G3817" s="902">
        <v>29800000</v>
      </c>
    </row>
    <row r="3818" spans="1:7">
      <c r="A3818" s="903" t="s">
        <v>2479</v>
      </c>
      <c r="B3818" s="903" t="s">
        <v>1518</v>
      </c>
      <c r="C3818" s="903" t="s">
        <v>200</v>
      </c>
      <c r="D3818" s="903" t="s">
        <v>1413</v>
      </c>
      <c r="E3818" s="903" t="s">
        <v>377</v>
      </c>
      <c r="F3818" s="903" t="s">
        <v>380</v>
      </c>
      <c r="G3818" s="902">
        <v>1480000</v>
      </c>
    </row>
    <row r="3819" spans="1:7">
      <c r="A3819" s="903" t="s">
        <v>2479</v>
      </c>
      <c r="B3819" s="903" t="s">
        <v>1518</v>
      </c>
      <c r="C3819" s="903" t="s">
        <v>200</v>
      </c>
      <c r="D3819" s="903" t="s">
        <v>1413</v>
      </c>
      <c r="E3819" s="1419" t="s">
        <v>93</v>
      </c>
      <c r="F3819" s="1420"/>
      <c r="G3819" s="902">
        <v>290260000</v>
      </c>
    </row>
    <row r="3820" spans="1:7">
      <c r="A3820" s="903" t="s">
        <v>2479</v>
      </c>
      <c r="B3820" s="903" t="s">
        <v>1518</v>
      </c>
      <c r="C3820" s="903" t="s">
        <v>200</v>
      </c>
      <c r="D3820" s="903" t="s">
        <v>1413</v>
      </c>
      <c r="E3820" s="903" t="s">
        <v>93</v>
      </c>
      <c r="F3820" s="903" t="s">
        <v>391</v>
      </c>
      <c r="G3820" s="902">
        <v>290260000</v>
      </c>
    </row>
    <row r="3821" spans="1:7">
      <c r="A3821" s="903" t="s">
        <v>2479</v>
      </c>
      <c r="B3821" s="903" t="s">
        <v>1518</v>
      </c>
      <c r="C3821" s="903" t="s">
        <v>200</v>
      </c>
      <c r="D3821" s="903" t="s">
        <v>1413</v>
      </c>
      <c r="E3821" s="1419" t="s">
        <v>94</v>
      </c>
      <c r="F3821" s="1420"/>
      <c r="G3821" s="902">
        <v>254164000</v>
      </c>
    </row>
    <row r="3822" spans="1:7">
      <c r="A3822" s="903" t="s">
        <v>2479</v>
      </c>
      <c r="B3822" s="903" t="s">
        <v>1518</v>
      </c>
      <c r="C3822" s="903" t="s">
        <v>200</v>
      </c>
      <c r="D3822" s="903" t="s">
        <v>1413</v>
      </c>
      <c r="E3822" s="903" t="s">
        <v>94</v>
      </c>
      <c r="F3822" s="903" t="s">
        <v>95</v>
      </c>
      <c r="G3822" s="902">
        <v>197497000</v>
      </c>
    </row>
    <row r="3823" spans="1:7">
      <c r="A3823" s="903" t="s">
        <v>2479</v>
      </c>
      <c r="B3823" s="903" t="s">
        <v>1518</v>
      </c>
      <c r="C3823" s="903" t="s">
        <v>200</v>
      </c>
      <c r="D3823" s="903" t="s">
        <v>1413</v>
      </c>
      <c r="E3823" s="903" t="s">
        <v>94</v>
      </c>
      <c r="F3823" s="903" t="s">
        <v>96</v>
      </c>
      <c r="G3823" s="902">
        <v>33088000</v>
      </c>
    </row>
    <row r="3824" spans="1:7">
      <c r="A3824" s="903" t="s">
        <v>2479</v>
      </c>
      <c r="B3824" s="903" t="s">
        <v>1518</v>
      </c>
      <c r="C3824" s="903" t="s">
        <v>200</v>
      </c>
      <c r="D3824" s="903" t="s">
        <v>1413</v>
      </c>
      <c r="E3824" s="903" t="s">
        <v>94</v>
      </c>
      <c r="F3824" s="903" t="s">
        <v>97</v>
      </c>
      <c r="G3824" s="902">
        <v>22063000</v>
      </c>
    </row>
    <row r="3825" spans="1:7">
      <c r="A3825" s="903" t="s">
        <v>2479</v>
      </c>
      <c r="B3825" s="903" t="s">
        <v>1518</v>
      </c>
      <c r="C3825" s="903" t="s">
        <v>200</v>
      </c>
      <c r="D3825" s="903" t="s">
        <v>1413</v>
      </c>
      <c r="E3825" s="903" t="s">
        <v>94</v>
      </c>
      <c r="F3825" s="903" t="s">
        <v>0</v>
      </c>
      <c r="G3825" s="902">
        <v>1516000</v>
      </c>
    </row>
    <row r="3826" spans="1:7">
      <c r="A3826" s="903" t="s">
        <v>2479</v>
      </c>
      <c r="B3826" s="903" t="s">
        <v>1518</v>
      </c>
      <c r="C3826" s="903" t="s">
        <v>200</v>
      </c>
      <c r="D3826" s="903" t="s">
        <v>1413</v>
      </c>
      <c r="E3826" s="1419" t="s">
        <v>100</v>
      </c>
      <c r="F3826" s="1420"/>
      <c r="G3826" s="902">
        <v>49190300</v>
      </c>
    </row>
    <row r="3827" spans="1:7">
      <c r="A3827" s="903" t="s">
        <v>2479</v>
      </c>
      <c r="B3827" s="903" t="s">
        <v>1518</v>
      </c>
      <c r="C3827" s="903" t="s">
        <v>200</v>
      </c>
      <c r="D3827" s="903" t="s">
        <v>1413</v>
      </c>
      <c r="E3827" s="903" t="s">
        <v>100</v>
      </c>
      <c r="F3827" s="903" t="s">
        <v>138</v>
      </c>
      <c r="G3827" s="902">
        <v>23627300</v>
      </c>
    </row>
    <row r="3828" spans="1:7">
      <c r="A3828" s="903" t="s">
        <v>2479</v>
      </c>
      <c r="B3828" s="903" t="s">
        <v>1518</v>
      </c>
      <c r="C3828" s="903" t="s">
        <v>200</v>
      </c>
      <c r="D3828" s="903" t="s">
        <v>1413</v>
      </c>
      <c r="E3828" s="903" t="s">
        <v>100</v>
      </c>
      <c r="F3828" s="903" t="s">
        <v>102</v>
      </c>
      <c r="G3828" s="902">
        <v>5157300</v>
      </c>
    </row>
    <row r="3829" spans="1:7">
      <c r="A3829" s="903" t="s">
        <v>2479</v>
      </c>
      <c r="B3829" s="903" t="s">
        <v>1518</v>
      </c>
      <c r="C3829" s="903" t="s">
        <v>200</v>
      </c>
      <c r="D3829" s="903" t="s">
        <v>1413</v>
      </c>
      <c r="E3829" s="903" t="s">
        <v>100</v>
      </c>
      <c r="F3829" s="903" t="s">
        <v>139</v>
      </c>
      <c r="G3829" s="902">
        <v>17737700</v>
      </c>
    </row>
    <row r="3830" spans="1:7">
      <c r="A3830" s="903" t="s">
        <v>2479</v>
      </c>
      <c r="B3830" s="903" t="s">
        <v>1518</v>
      </c>
      <c r="C3830" s="903" t="s">
        <v>200</v>
      </c>
      <c r="D3830" s="903" t="s">
        <v>1413</v>
      </c>
      <c r="E3830" s="903" t="s">
        <v>100</v>
      </c>
      <c r="F3830" s="903" t="s">
        <v>131</v>
      </c>
      <c r="G3830" s="902">
        <v>1068000</v>
      </c>
    </row>
    <row r="3831" spans="1:7">
      <c r="A3831" s="903" t="s">
        <v>2479</v>
      </c>
      <c r="B3831" s="903" t="s">
        <v>1518</v>
      </c>
      <c r="C3831" s="903" t="s">
        <v>200</v>
      </c>
      <c r="D3831" s="903" t="s">
        <v>1413</v>
      </c>
      <c r="E3831" s="903" t="s">
        <v>100</v>
      </c>
      <c r="F3831" s="903" t="s">
        <v>140</v>
      </c>
      <c r="G3831" s="902">
        <v>1600000</v>
      </c>
    </row>
    <row r="3832" spans="1:7">
      <c r="A3832" s="903" t="s">
        <v>2479</v>
      </c>
      <c r="B3832" s="903" t="s">
        <v>1518</v>
      </c>
      <c r="C3832" s="903" t="s">
        <v>200</v>
      </c>
      <c r="D3832" s="903" t="s">
        <v>1413</v>
      </c>
      <c r="E3832" s="1419" t="s">
        <v>103</v>
      </c>
      <c r="F3832" s="1420"/>
      <c r="G3832" s="902">
        <v>97412000</v>
      </c>
    </row>
    <row r="3833" spans="1:7">
      <c r="A3833" s="903" t="s">
        <v>2479</v>
      </c>
      <c r="B3833" s="903" t="s">
        <v>1518</v>
      </c>
      <c r="C3833" s="903" t="s">
        <v>200</v>
      </c>
      <c r="D3833" s="903" t="s">
        <v>1413</v>
      </c>
      <c r="E3833" s="903" t="s">
        <v>103</v>
      </c>
      <c r="F3833" s="903" t="s">
        <v>104</v>
      </c>
      <c r="G3833" s="902">
        <v>2450000</v>
      </c>
    </row>
    <row r="3834" spans="1:7">
      <c r="A3834" s="903" t="s">
        <v>2479</v>
      </c>
      <c r="B3834" s="903" t="s">
        <v>1518</v>
      </c>
      <c r="C3834" s="903" t="s">
        <v>200</v>
      </c>
      <c r="D3834" s="903" t="s">
        <v>1413</v>
      </c>
      <c r="E3834" s="903" t="s">
        <v>103</v>
      </c>
      <c r="F3834" s="903" t="s">
        <v>132</v>
      </c>
      <c r="G3834" s="902">
        <v>50930000</v>
      </c>
    </row>
    <row r="3835" spans="1:7">
      <c r="A3835" s="903" t="s">
        <v>2479</v>
      </c>
      <c r="B3835" s="903" t="s">
        <v>1518</v>
      </c>
      <c r="C3835" s="903" t="s">
        <v>200</v>
      </c>
      <c r="D3835" s="903" t="s">
        <v>1413</v>
      </c>
      <c r="E3835" s="903" t="s">
        <v>103</v>
      </c>
      <c r="F3835" s="903" t="s">
        <v>2</v>
      </c>
      <c r="G3835" s="902">
        <v>16200000</v>
      </c>
    </row>
    <row r="3836" spans="1:7">
      <c r="A3836" s="903" t="s">
        <v>2479</v>
      </c>
      <c r="B3836" s="903" t="s">
        <v>1518</v>
      </c>
      <c r="C3836" s="903" t="s">
        <v>200</v>
      </c>
      <c r="D3836" s="903" t="s">
        <v>1413</v>
      </c>
      <c r="E3836" s="903" t="s">
        <v>103</v>
      </c>
      <c r="F3836" s="903" t="s">
        <v>106</v>
      </c>
      <c r="G3836" s="902">
        <v>27832000</v>
      </c>
    </row>
    <row r="3837" spans="1:7">
      <c r="A3837" s="903" t="s">
        <v>2479</v>
      </c>
      <c r="B3837" s="903" t="s">
        <v>1518</v>
      </c>
      <c r="C3837" s="903" t="s">
        <v>200</v>
      </c>
      <c r="D3837" s="903" t="s">
        <v>1413</v>
      </c>
      <c r="E3837" s="1419" t="s">
        <v>108</v>
      </c>
      <c r="F3837" s="1420"/>
      <c r="G3837" s="902">
        <v>25158300</v>
      </c>
    </row>
    <row r="3838" spans="1:7">
      <c r="A3838" s="903" t="s">
        <v>2479</v>
      </c>
      <c r="B3838" s="903" t="s">
        <v>1518</v>
      </c>
      <c r="C3838" s="903" t="s">
        <v>200</v>
      </c>
      <c r="D3838" s="903" t="s">
        <v>1413</v>
      </c>
      <c r="E3838" s="903" t="s">
        <v>108</v>
      </c>
      <c r="F3838" s="903" t="s">
        <v>110</v>
      </c>
      <c r="G3838" s="902">
        <v>15180700</v>
      </c>
    </row>
    <row r="3839" spans="1:7">
      <c r="A3839" s="903" t="s">
        <v>2479</v>
      </c>
      <c r="B3839" s="903" t="s">
        <v>1518</v>
      </c>
      <c r="C3839" s="903" t="s">
        <v>200</v>
      </c>
      <c r="D3839" s="903" t="s">
        <v>1413</v>
      </c>
      <c r="E3839" s="903" t="s">
        <v>108</v>
      </c>
      <c r="F3839" s="903" t="s">
        <v>111</v>
      </c>
      <c r="G3839" s="902">
        <v>4777600</v>
      </c>
    </row>
    <row r="3840" spans="1:7">
      <c r="A3840" s="903" t="s">
        <v>2479</v>
      </c>
      <c r="B3840" s="903" t="s">
        <v>1518</v>
      </c>
      <c r="C3840" s="903" t="s">
        <v>200</v>
      </c>
      <c r="D3840" s="903" t="s">
        <v>1413</v>
      </c>
      <c r="E3840" s="903" t="s">
        <v>108</v>
      </c>
      <c r="F3840" s="903" t="s">
        <v>862</v>
      </c>
      <c r="G3840" s="902">
        <v>1000000</v>
      </c>
    </row>
    <row r="3841" spans="1:7">
      <c r="A3841" s="903" t="s">
        <v>2479</v>
      </c>
      <c r="B3841" s="903" t="s">
        <v>1518</v>
      </c>
      <c r="C3841" s="903" t="s">
        <v>200</v>
      </c>
      <c r="D3841" s="903" t="s">
        <v>1413</v>
      </c>
      <c r="E3841" s="903" t="s">
        <v>108</v>
      </c>
      <c r="F3841" s="903" t="s">
        <v>141</v>
      </c>
      <c r="G3841" s="902">
        <v>4200000</v>
      </c>
    </row>
    <row r="3842" spans="1:7">
      <c r="A3842" s="903" t="s">
        <v>2479</v>
      </c>
      <c r="B3842" s="903" t="s">
        <v>1518</v>
      </c>
      <c r="C3842" s="903" t="s">
        <v>200</v>
      </c>
      <c r="D3842" s="903" t="s">
        <v>1413</v>
      </c>
      <c r="E3842" s="1419" t="s">
        <v>143</v>
      </c>
      <c r="F3842" s="1420"/>
      <c r="G3842" s="902">
        <v>24310000</v>
      </c>
    </row>
    <row r="3843" spans="1:7">
      <c r="A3843" s="903" t="s">
        <v>2479</v>
      </c>
      <c r="B3843" s="903" t="s">
        <v>1518</v>
      </c>
      <c r="C3843" s="903" t="s">
        <v>200</v>
      </c>
      <c r="D3843" s="903" t="s">
        <v>1413</v>
      </c>
      <c r="E3843" s="903" t="s">
        <v>143</v>
      </c>
      <c r="F3843" s="903" t="s">
        <v>145</v>
      </c>
      <c r="G3843" s="902">
        <v>1000000</v>
      </c>
    </row>
    <row r="3844" spans="1:7">
      <c r="A3844" s="903" t="s">
        <v>2479</v>
      </c>
      <c r="B3844" s="903" t="s">
        <v>1518</v>
      </c>
      <c r="C3844" s="903" t="s">
        <v>200</v>
      </c>
      <c r="D3844" s="903" t="s">
        <v>1413</v>
      </c>
      <c r="E3844" s="903" t="s">
        <v>143</v>
      </c>
      <c r="F3844" s="903" t="s">
        <v>485</v>
      </c>
      <c r="G3844" s="902">
        <v>15000000</v>
      </c>
    </row>
    <row r="3845" spans="1:7">
      <c r="A3845" s="903" t="s">
        <v>2479</v>
      </c>
      <c r="B3845" s="903" t="s">
        <v>1518</v>
      </c>
      <c r="C3845" s="903" t="s">
        <v>200</v>
      </c>
      <c r="D3845" s="903" t="s">
        <v>1413</v>
      </c>
      <c r="E3845" s="903" t="s">
        <v>143</v>
      </c>
      <c r="F3845" s="903" t="s">
        <v>387</v>
      </c>
      <c r="G3845" s="902">
        <v>3000000</v>
      </c>
    </row>
    <row r="3846" spans="1:7">
      <c r="A3846" s="903" t="s">
        <v>2479</v>
      </c>
      <c r="B3846" s="903" t="s">
        <v>1518</v>
      </c>
      <c r="C3846" s="903" t="s">
        <v>200</v>
      </c>
      <c r="D3846" s="903" t="s">
        <v>1413</v>
      </c>
      <c r="E3846" s="903" t="s">
        <v>143</v>
      </c>
      <c r="F3846" s="903" t="s">
        <v>489</v>
      </c>
      <c r="G3846" s="902">
        <v>5310000</v>
      </c>
    </row>
    <row r="3847" spans="1:7">
      <c r="A3847" s="903" t="s">
        <v>2479</v>
      </c>
      <c r="B3847" s="903" t="s">
        <v>1518</v>
      </c>
      <c r="C3847" s="903" t="s">
        <v>200</v>
      </c>
      <c r="D3847" s="903" t="s">
        <v>1413</v>
      </c>
      <c r="E3847" s="1419" t="s">
        <v>113</v>
      </c>
      <c r="F3847" s="1420"/>
      <c r="G3847" s="902">
        <v>90641000</v>
      </c>
    </row>
    <row r="3848" spans="1:7">
      <c r="A3848" s="903" t="s">
        <v>2479</v>
      </c>
      <c r="B3848" s="903" t="s">
        <v>1518</v>
      </c>
      <c r="C3848" s="903" t="s">
        <v>200</v>
      </c>
      <c r="D3848" s="903" t="s">
        <v>1413</v>
      </c>
      <c r="E3848" s="903" t="s">
        <v>113</v>
      </c>
      <c r="F3848" s="903" t="s">
        <v>381</v>
      </c>
      <c r="G3848" s="902">
        <v>10910000</v>
      </c>
    </row>
    <row r="3849" spans="1:7">
      <c r="A3849" s="903" t="s">
        <v>2479</v>
      </c>
      <c r="B3849" s="903" t="s">
        <v>1518</v>
      </c>
      <c r="C3849" s="903" t="s">
        <v>200</v>
      </c>
      <c r="D3849" s="903" t="s">
        <v>1413</v>
      </c>
      <c r="E3849" s="903" t="s">
        <v>113</v>
      </c>
      <c r="F3849" s="903" t="s">
        <v>490</v>
      </c>
      <c r="G3849" s="902">
        <v>9500000</v>
      </c>
    </row>
    <row r="3850" spans="1:7">
      <c r="A3850" s="903" t="s">
        <v>2479</v>
      </c>
      <c r="B3850" s="903" t="s">
        <v>1518</v>
      </c>
      <c r="C3850" s="903" t="s">
        <v>200</v>
      </c>
      <c r="D3850" s="903" t="s">
        <v>1413</v>
      </c>
      <c r="E3850" s="903" t="s">
        <v>113</v>
      </c>
      <c r="F3850" s="903" t="s">
        <v>115</v>
      </c>
      <c r="G3850" s="902">
        <v>14191000</v>
      </c>
    </row>
    <row r="3851" spans="1:7">
      <c r="A3851" s="903" t="s">
        <v>2479</v>
      </c>
      <c r="B3851" s="903" t="s">
        <v>1518</v>
      </c>
      <c r="C3851" s="903" t="s">
        <v>200</v>
      </c>
      <c r="D3851" s="903" t="s">
        <v>1413</v>
      </c>
      <c r="E3851" s="903" t="s">
        <v>113</v>
      </c>
      <c r="F3851" s="903" t="s">
        <v>117</v>
      </c>
      <c r="G3851" s="902">
        <v>56040000</v>
      </c>
    </row>
    <row r="3852" spans="1:7">
      <c r="A3852" s="903" t="s">
        <v>2479</v>
      </c>
      <c r="B3852" s="903" t="s">
        <v>1518</v>
      </c>
      <c r="C3852" s="903" t="s">
        <v>200</v>
      </c>
      <c r="D3852" s="903" t="s">
        <v>1413</v>
      </c>
      <c r="E3852" s="1419" t="s">
        <v>492</v>
      </c>
      <c r="F3852" s="1420"/>
      <c r="G3852" s="902">
        <v>51690000</v>
      </c>
    </row>
    <row r="3853" spans="1:7">
      <c r="A3853" s="903" t="s">
        <v>2479</v>
      </c>
      <c r="B3853" s="903" t="s">
        <v>1518</v>
      </c>
      <c r="C3853" s="903" t="s">
        <v>200</v>
      </c>
      <c r="D3853" s="903" t="s">
        <v>1413</v>
      </c>
      <c r="E3853" s="903" t="s">
        <v>492</v>
      </c>
      <c r="F3853" s="903" t="s">
        <v>494</v>
      </c>
      <c r="G3853" s="902">
        <v>30680000</v>
      </c>
    </row>
    <row r="3854" spans="1:7">
      <c r="A3854" s="903" t="s">
        <v>2479</v>
      </c>
      <c r="B3854" s="903" t="s">
        <v>1518</v>
      </c>
      <c r="C3854" s="903" t="s">
        <v>200</v>
      </c>
      <c r="D3854" s="903" t="s">
        <v>1413</v>
      </c>
      <c r="E3854" s="903" t="s">
        <v>492</v>
      </c>
      <c r="F3854" s="903" t="s">
        <v>219</v>
      </c>
      <c r="G3854" s="902">
        <v>8400000</v>
      </c>
    </row>
    <row r="3855" spans="1:7">
      <c r="A3855" s="903" t="s">
        <v>2479</v>
      </c>
      <c r="B3855" s="903" t="s">
        <v>1518</v>
      </c>
      <c r="C3855" s="903" t="s">
        <v>200</v>
      </c>
      <c r="D3855" s="903" t="s">
        <v>1413</v>
      </c>
      <c r="E3855" s="903" t="s">
        <v>492</v>
      </c>
      <c r="F3855" s="903" t="s">
        <v>186</v>
      </c>
      <c r="G3855" s="902">
        <v>12610000</v>
      </c>
    </row>
    <row r="3856" spans="1:7">
      <c r="A3856" s="903" t="s">
        <v>2479</v>
      </c>
      <c r="B3856" s="903" t="s">
        <v>1518</v>
      </c>
      <c r="C3856" s="903" t="s">
        <v>200</v>
      </c>
      <c r="D3856" s="903" t="s">
        <v>1413</v>
      </c>
      <c r="E3856" s="1419" t="s">
        <v>498</v>
      </c>
      <c r="F3856" s="1420"/>
      <c r="G3856" s="902">
        <v>43274000</v>
      </c>
    </row>
    <row r="3857" spans="1:7">
      <c r="A3857" s="903" t="s">
        <v>2479</v>
      </c>
      <c r="B3857" s="903" t="s">
        <v>1518</v>
      </c>
      <c r="C3857" s="903" t="s">
        <v>200</v>
      </c>
      <c r="D3857" s="903" t="s">
        <v>1413</v>
      </c>
      <c r="E3857" s="903" t="s">
        <v>498</v>
      </c>
      <c r="F3857" s="903" t="s">
        <v>758</v>
      </c>
      <c r="G3857" s="902">
        <v>20151000</v>
      </c>
    </row>
    <row r="3858" spans="1:7">
      <c r="A3858" s="903" t="s">
        <v>2479</v>
      </c>
      <c r="B3858" s="903" t="s">
        <v>1518</v>
      </c>
      <c r="C3858" s="903" t="s">
        <v>200</v>
      </c>
      <c r="D3858" s="903" t="s">
        <v>1413</v>
      </c>
      <c r="E3858" s="903" t="s">
        <v>498</v>
      </c>
      <c r="F3858" s="903" t="s">
        <v>500</v>
      </c>
      <c r="G3858" s="902">
        <v>4930000</v>
      </c>
    </row>
    <row r="3859" spans="1:7">
      <c r="A3859" s="903" t="s">
        <v>2479</v>
      </c>
      <c r="B3859" s="903" t="s">
        <v>1518</v>
      </c>
      <c r="C3859" s="903" t="s">
        <v>200</v>
      </c>
      <c r="D3859" s="903" t="s">
        <v>1413</v>
      </c>
      <c r="E3859" s="903" t="s">
        <v>498</v>
      </c>
      <c r="F3859" s="903" t="s">
        <v>4</v>
      </c>
      <c r="G3859" s="902">
        <v>18193000</v>
      </c>
    </row>
    <row r="3860" spans="1:7">
      <c r="A3860" s="903" t="s">
        <v>2479</v>
      </c>
      <c r="B3860" s="903" t="s">
        <v>1518</v>
      </c>
      <c r="C3860" s="903" t="s">
        <v>200</v>
      </c>
      <c r="D3860" s="903" t="s">
        <v>1413</v>
      </c>
      <c r="E3860" s="1419" t="s">
        <v>1429</v>
      </c>
      <c r="F3860" s="1420"/>
      <c r="G3860" s="902">
        <v>20000000</v>
      </c>
    </row>
    <row r="3861" spans="1:7">
      <c r="A3861" s="903" t="s">
        <v>2479</v>
      </c>
      <c r="B3861" s="903" t="s">
        <v>1518</v>
      </c>
      <c r="C3861" s="903" t="s">
        <v>200</v>
      </c>
      <c r="D3861" s="903" t="s">
        <v>1413</v>
      </c>
      <c r="E3861" s="903" t="s">
        <v>1429</v>
      </c>
      <c r="F3861" s="903" t="s">
        <v>1451</v>
      </c>
      <c r="G3861" s="902">
        <v>20000000</v>
      </c>
    </row>
    <row r="3862" spans="1:7">
      <c r="A3862" s="903" t="s">
        <v>2479</v>
      </c>
      <c r="B3862" s="903" t="s">
        <v>1518</v>
      </c>
      <c r="C3862" s="903" t="s">
        <v>200</v>
      </c>
      <c r="D3862" s="903" t="s">
        <v>1413</v>
      </c>
      <c r="E3862" s="1419" t="s">
        <v>118</v>
      </c>
      <c r="F3862" s="1420"/>
      <c r="G3862" s="902">
        <v>663798000</v>
      </c>
    </row>
    <row r="3863" spans="1:7">
      <c r="A3863" s="903" t="s">
        <v>2479</v>
      </c>
      <c r="B3863" s="903" t="s">
        <v>1518</v>
      </c>
      <c r="C3863" s="903" t="s">
        <v>200</v>
      </c>
      <c r="D3863" s="903" t="s">
        <v>1413</v>
      </c>
      <c r="E3863" s="903" t="s">
        <v>118</v>
      </c>
      <c r="F3863" s="903" t="s">
        <v>5</v>
      </c>
      <c r="G3863" s="902">
        <v>7447000</v>
      </c>
    </row>
    <row r="3864" spans="1:7">
      <c r="A3864" s="903" t="s">
        <v>2479</v>
      </c>
      <c r="B3864" s="903" t="s">
        <v>1518</v>
      </c>
      <c r="C3864" s="903" t="s">
        <v>200</v>
      </c>
      <c r="D3864" s="903" t="s">
        <v>1413</v>
      </c>
      <c r="E3864" s="903" t="s">
        <v>118</v>
      </c>
      <c r="F3864" s="903" t="s">
        <v>120</v>
      </c>
      <c r="G3864" s="902">
        <v>656351000</v>
      </c>
    </row>
    <row r="3865" spans="1:7">
      <c r="A3865" s="903" t="s">
        <v>2479</v>
      </c>
      <c r="B3865" s="903" t="s">
        <v>1518</v>
      </c>
      <c r="C3865" s="903" t="s">
        <v>200</v>
      </c>
      <c r="D3865" s="903" t="s">
        <v>1413</v>
      </c>
      <c r="E3865" s="1419" t="s">
        <v>122</v>
      </c>
      <c r="F3865" s="1420"/>
      <c r="G3865" s="902">
        <v>882689400</v>
      </c>
    </row>
    <row r="3866" spans="1:7">
      <c r="A3866" s="903" t="s">
        <v>2479</v>
      </c>
      <c r="B3866" s="903" t="s">
        <v>1518</v>
      </c>
      <c r="C3866" s="903" t="s">
        <v>200</v>
      </c>
      <c r="D3866" s="903" t="s">
        <v>1413</v>
      </c>
      <c r="E3866" s="903" t="s">
        <v>122</v>
      </c>
      <c r="F3866" s="903" t="s">
        <v>765</v>
      </c>
      <c r="G3866" s="902">
        <v>723450000</v>
      </c>
    </row>
    <row r="3867" spans="1:7">
      <c r="A3867" s="903" t="s">
        <v>2479</v>
      </c>
      <c r="B3867" s="903" t="s">
        <v>1518</v>
      </c>
      <c r="C3867" s="903" t="s">
        <v>200</v>
      </c>
      <c r="D3867" s="903" t="s">
        <v>1413</v>
      </c>
      <c r="E3867" s="903" t="s">
        <v>122</v>
      </c>
      <c r="F3867" s="903" t="s">
        <v>6</v>
      </c>
      <c r="G3867" s="902">
        <v>5874000</v>
      </c>
    </row>
    <row r="3868" spans="1:7">
      <c r="A3868" s="903" t="s">
        <v>2479</v>
      </c>
      <c r="B3868" s="903" t="s">
        <v>1518</v>
      </c>
      <c r="C3868" s="903" t="s">
        <v>200</v>
      </c>
      <c r="D3868" s="903" t="s">
        <v>1413</v>
      </c>
      <c r="E3868" s="903" t="s">
        <v>122</v>
      </c>
      <c r="F3868" s="903" t="s">
        <v>12</v>
      </c>
      <c r="G3868" s="902">
        <v>1474100</v>
      </c>
    </row>
    <row r="3869" spans="1:7">
      <c r="A3869" s="903" t="s">
        <v>2479</v>
      </c>
      <c r="B3869" s="903" t="s">
        <v>1518</v>
      </c>
      <c r="C3869" s="903" t="s">
        <v>200</v>
      </c>
      <c r="D3869" s="903" t="s">
        <v>1413</v>
      </c>
      <c r="E3869" s="903" t="s">
        <v>122</v>
      </c>
      <c r="F3869" s="903" t="s">
        <v>124</v>
      </c>
      <c r="G3869" s="902">
        <v>70951000</v>
      </c>
    </row>
    <row r="3870" spans="1:7">
      <c r="A3870" s="903" t="s">
        <v>2479</v>
      </c>
      <c r="B3870" s="903" t="s">
        <v>1518</v>
      </c>
      <c r="C3870" s="903" t="s">
        <v>200</v>
      </c>
      <c r="D3870" s="903" t="s">
        <v>1413</v>
      </c>
      <c r="E3870" s="903" t="s">
        <v>122</v>
      </c>
      <c r="F3870" s="903" t="s">
        <v>126</v>
      </c>
      <c r="G3870" s="902">
        <v>80940300</v>
      </c>
    </row>
    <row r="3871" spans="1:7">
      <c r="A3871" s="903" t="s">
        <v>2479</v>
      </c>
      <c r="B3871" s="903" t="s">
        <v>1518</v>
      </c>
      <c r="C3871" s="903" t="s">
        <v>200</v>
      </c>
      <c r="D3871" s="903" t="s">
        <v>1413</v>
      </c>
      <c r="E3871" s="1419" t="s">
        <v>371</v>
      </c>
      <c r="F3871" s="1420"/>
      <c r="G3871" s="902">
        <v>24138000</v>
      </c>
    </row>
    <row r="3872" spans="1:7">
      <c r="A3872" s="903" t="s">
        <v>2479</v>
      </c>
      <c r="B3872" s="903" t="s">
        <v>1518</v>
      </c>
      <c r="C3872" s="903" t="s">
        <v>200</v>
      </c>
      <c r="D3872" s="903" t="s">
        <v>1413</v>
      </c>
      <c r="E3872" s="903" t="s">
        <v>371</v>
      </c>
      <c r="F3872" s="903" t="s">
        <v>372</v>
      </c>
      <c r="G3872" s="902">
        <v>24138000</v>
      </c>
    </row>
    <row r="3873" spans="1:7">
      <c r="A3873" s="903" t="s">
        <v>2479</v>
      </c>
      <c r="B3873" s="1419" t="s">
        <v>1461</v>
      </c>
      <c r="C3873" s="1420"/>
      <c r="D3873" s="1420"/>
      <c r="E3873" s="1420"/>
      <c r="F3873" s="1420"/>
      <c r="G3873" s="902">
        <v>60629042890</v>
      </c>
    </row>
    <row r="3874" spans="1:7">
      <c r="A3874" s="903" t="s">
        <v>2479</v>
      </c>
      <c r="B3874" s="903" t="s">
        <v>1461</v>
      </c>
      <c r="C3874" s="1419" t="s">
        <v>375</v>
      </c>
      <c r="D3874" s="1420"/>
      <c r="E3874" s="1420"/>
      <c r="F3874" s="1420"/>
      <c r="G3874" s="902">
        <v>32438530690</v>
      </c>
    </row>
    <row r="3875" spans="1:7">
      <c r="A3875" s="903" t="s">
        <v>2479</v>
      </c>
      <c r="B3875" s="903" t="s">
        <v>1461</v>
      </c>
      <c r="C3875" s="903" t="s">
        <v>375</v>
      </c>
      <c r="D3875" s="1419" t="s">
        <v>163</v>
      </c>
      <c r="E3875" s="1420"/>
      <c r="F3875" s="1420"/>
      <c r="G3875" s="902">
        <v>31351530690</v>
      </c>
    </row>
    <row r="3876" spans="1:7">
      <c r="A3876" s="903" t="s">
        <v>2479</v>
      </c>
      <c r="B3876" s="903" t="s">
        <v>1461</v>
      </c>
      <c r="C3876" s="903" t="s">
        <v>375</v>
      </c>
      <c r="D3876" s="903" t="s">
        <v>163</v>
      </c>
      <c r="E3876" s="1419" t="s">
        <v>87</v>
      </c>
      <c r="F3876" s="1420"/>
      <c r="G3876" s="902">
        <v>6857870421</v>
      </c>
    </row>
    <row r="3877" spans="1:7">
      <c r="A3877" s="903" t="s">
        <v>2479</v>
      </c>
      <c r="B3877" s="903" t="s">
        <v>1461</v>
      </c>
      <c r="C3877" s="903" t="s">
        <v>375</v>
      </c>
      <c r="D3877" s="903" t="s">
        <v>163</v>
      </c>
      <c r="E3877" s="903" t="s">
        <v>87</v>
      </c>
      <c r="F3877" s="903" t="s">
        <v>88</v>
      </c>
      <c r="G3877" s="902">
        <v>6857870421</v>
      </c>
    </row>
    <row r="3878" spans="1:7">
      <c r="A3878" s="903" t="s">
        <v>2479</v>
      </c>
      <c r="B3878" s="903" t="s">
        <v>1461</v>
      </c>
      <c r="C3878" s="903" t="s">
        <v>375</v>
      </c>
      <c r="D3878" s="903" t="s">
        <v>163</v>
      </c>
      <c r="E3878" s="1419" t="s">
        <v>128</v>
      </c>
      <c r="F3878" s="1420"/>
      <c r="G3878" s="902">
        <v>926583599</v>
      </c>
    </row>
    <row r="3879" spans="1:7">
      <c r="A3879" s="903" t="s">
        <v>2479</v>
      </c>
      <c r="B3879" s="903" t="s">
        <v>1461</v>
      </c>
      <c r="C3879" s="903" t="s">
        <v>375</v>
      </c>
      <c r="D3879" s="903" t="s">
        <v>163</v>
      </c>
      <c r="E3879" s="903" t="s">
        <v>128</v>
      </c>
      <c r="F3879" s="903" t="s">
        <v>519</v>
      </c>
      <c r="G3879" s="902">
        <v>926583599</v>
      </c>
    </row>
    <row r="3880" spans="1:7">
      <c r="A3880" s="903" t="s">
        <v>2479</v>
      </c>
      <c r="B3880" s="903" t="s">
        <v>1461</v>
      </c>
      <c r="C3880" s="903" t="s">
        <v>375</v>
      </c>
      <c r="D3880" s="903" t="s">
        <v>163</v>
      </c>
      <c r="E3880" s="1419" t="s">
        <v>90</v>
      </c>
      <c r="F3880" s="1420"/>
      <c r="G3880" s="902">
        <v>1342812682</v>
      </c>
    </row>
    <row r="3881" spans="1:7">
      <c r="A3881" s="903" t="s">
        <v>2479</v>
      </c>
      <c r="B3881" s="903" t="s">
        <v>1461</v>
      </c>
      <c r="C3881" s="903" t="s">
        <v>375</v>
      </c>
      <c r="D3881" s="903" t="s">
        <v>163</v>
      </c>
      <c r="E3881" s="903" t="s">
        <v>90</v>
      </c>
      <c r="F3881" s="903" t="s">
        <v>135</v>
      </c>
      <c r="G3881" s="902">
        <v>207356085</v>
      </c>
    </row>
    <row r="3882" spans="1:7">
      <c r="A3882" s="903" t="s">
        <v>2479</v>
      </c>
      <c r="B3882" s="903" t="s">
        <v>1461</v>
      </c>
      <c r="C3882" s="903" t="s">
        <v>375</v>
      </c>
      <c r="D3882" s="903" t="s">
        <v>163</v>
      </c>
      <c r="E3882" s="903" t="s">
        <v>90</v>
      </c>
      <c r="F3882" s="903" t="s">
        <v>389</v>
      </c>
      <c r="G3882" s="902">
        <v>62580000</v>
      </c>
    </row>
    <row r="3883" spans="1:7">
      <c r="A3883" s="903" t="s">
        <v>2479</v>
      </c>
      <c r="B3883" s="903" t="s">
        <v>1461</v>
      </c>
      <c r="C3883" s="903" t="s">
        <v>375</v>
      </c>
      <c r="D3883" s="903" t="s">
        <v>163</v>
      </c>
      <c r="E3883" s="903" t="s">
        <v>90</v>
      </c>
      <c r="F3883" s="903" t="s">
        <v>763</v>
      </c>
      <c r="G3883" s="902">
        <v>261769582</v>
      </c>
    </row>
    <row r="3884" spans="1:7">
      <c r="A3884" s="903" t="s">
        <v>2479</v>
      </c>
      <c r="B3884" s="903" t="s">
        <v>1461</v>
      </c>
      <c r="C3884" s="903" t="s">
        <v>375</v>
      </c>
      <c r="D3884" s="903" t="s">
        <v>163</v>
      </c>
      <c r="E3884" s="903" t="s">
        <v>90</v>
      </c>
      <c r="F3884" s="903" t="s">
        <v>8</v>
      </c>
      <c r="G3884" s="902">
        <v>189468400</v>
      </c>
    </row>
    <row r="3885" spans="1:7">
      <c r="A3885" s="903" t="s">
        <v>2479</v>
      </c>
      <c r="B3885" s="903" t="s">
        <v>1461</v>
      </c>
      <c r="C3885" s="903" t="s">
        <v>375</v>
      </c>
      <c r="D3885" s="903" t="s">
        <v>163</v>
      </c>
      <c r="E3885" s="903" t="s">
        <v>90</v>
      </c>
      <c r="F3885" s="903" t="s">
        <v>386</v>
      </c>
      <c r="G3885" s="902">
        <v>332139772</v>
      </c>
    </row>
    <row r="3886" spans="1:7">
      <c r="A3886" s="903" t="s">
        <v>2479</v>
      </c>
      <c r="B3886" s="903" t="s">
        <v>1461</v>
      </c>
      <c r="C3886" s="903" t="s">
        <v>375</v>
      </c>
      <c r="D3886" s="903" t="s">
        <v>163</v>
      </c>
      <c r="E3886" s="903" t="s">
        <v>90</v>
      </c>
      <c r="F3886" s="903" t="s">
        <v>92</v>
      </c>
      <c r="G3886" s="902">
        <v>12963000</v>
      </c>
    </row>
    <row r="3887" spans="1:7">
      <c r="A3887" s="903" t="s">
        <v>2479</v>
      </c>
      <c r="B3887" s="903" t="s">
        <v>1461</v>
      </c>
      <c r="C3887" s="903" t="s">
        <v>375</v>
      </c>
      <c r="D3887" s="903" t="s">
        <v>163</v>
      </c>
      <c r="E3887" s="903" t="s">
        <v>90</v>
      </c>
      <c r="F3887" s="903" t="s">
        <v>390</v>
      </c>
      <c r="G3887" s="902">
        <v>169333807</v>
      </c>
    </row>
    <row r="3888" spans="1:7">
      <c r="A3888" s="903" t="s">
        <v>2479</v>
      </c>
      <c r="B3888" s="903" t="s">
        <v>1461</v>
      </c>
      <c r="C3888" s="903" t="s">
        <v>375</v>
      </c>
      <c r="D3888" s="903" t="s">
        <v>163</v>
      </c>
      <c r="E3888" s="903" t="s">
        <v>90</v>
      </c>
      <c r="F3888" s="903" t="s">
        <v>295</v>
      </c>
      <c r="G3888" s="902">
        <v>53640000</v>
      </c>
    </row>
    <row r="3889" spans="1:7">
      <c r="A3889" s="903" t="s">
        <v>2479</v>
      </c>
      <c r="B3889" s="903" t="s">
        <v>1461</v>
      </c>
      <c r="C3889" s="903" t="s">
        <v>375</v>
      </c>
      <c r="D3889" s="903" t="s">
        <v>163</v>
      </c>
      <c r="E3889" s="903" t="s">
        <v>90</v>
      </c>
      <c r="F3889" s="903" t="s">
        <v>137</v>
      </c>
      <c r="G3889" s="902">
        <v>53562036</v>
      </c>
    </row>
    <row r="3890" spans="1:7">
      <c r="A3890" s="903" t="s">
        <v>2479</v>
      </c>
      <c r="B3890" s="903" t="s">
        <v>1461</v>
      </c>
      <c r="C3890" s="903" t="s">
        <v>375</v>
      </c>
      <c r="D3890" s="903" t="s">
        <v>163</v>
      </c>
      <c r="E3890" s="1419" t="s">
        <v>377</v>
      </c>
      <c r="F3890" s="1420"/>
      <c r="G3890" s="902">
        <v>148528000</v>
      </c>
    </row>
    <row r="3891" spans="1:7">
      <c r="A3891" s="903" t="s">
        <v>2479</v>
      </c>
      <c r="B3891" s="903" t="s">
        <v>1461</v>
      </c>
      <c r="C3891" s="903" t="s">
        <v>375</v>
      </c>
      <c r="D3891" s="903" t="s">
        <v>163</v>
      </c>
      <c r="E3891" s="903" t="s">
        <v>377</v>
      </c>
      <c r="F3891" s="903" t="s">
        <v>379</v>
      </c>
      <c r="G3891" s="902">
        <v>120122000</v>
      </c>
    </row>
    <row r="3892" spans="1:7">
      <c r="A3892" s="903" t="s">
        <v>2479</v>
      </c>
      <c r="B3892" s="903" t="s">
        <v>1461</v>
      </c>
      <c r="C3892" s="903" t="s">
        <v>375</v>
      </c>
      <c r="D3892" s="903" t="s">
        <v>163</v>
      </c>
      <c r="E3892" s="903" t="s">
        <v>377</v>
      </c>
      <c r="F3892" s="903" t="s">
        <v>298</v>
      </c>
      <c r="G3892" s="902">
        <v>17615000</v>
      </c>
    </row>
    <row r="3893" spans="1:7">
      <c r="A3893" s="903" t="s">
        <v>2479</v>
      </c>
      <c r="B3893" s="903" t="s">
        <v>1461</v>
      </c>
      <c r="C3893" s="903" t="s">
        <v>375</v>
      </c>
      <c r="D3893" s="903" t="s">
        <v>163</v>
      </c>
      <c r="E3893" s="903" t="s">
        <v>377</v>
      </c>
      <c r="F3893" s="903" t="s">
        <v>380</v>
      </c>
      <c r="G3893" s="902">
        <v>10791000</v>
      </c>
    </row>
    <row r="3894" spans="1:7">
      <c r="A3894" s="903" t="s">
        <v>2479</v>
      </c>
      <c r="B3894" s="903" t="s">
        <v>1461</v>
      </c>
      <c r="C3894" s="903" t="s">
        <v>375</v>
      </c>
      <c r="D3894" s="903" t="s">
        <v>163</v>
      </c>
      <c r="E3894" s="1419" t="s">
        <v>93</v>
      </c>
      <c r="F3894" s="1420"/>
      <c r="G3894" s="902">
        <v>1062785000</v>
      </c>
    </row>
    <row r="3895" spans="1:7">
      <c r="A3895" s="903" t="s">
        <v>2479</v>
      </c>
      <c r="B3895" s="903" t="s">
        <v>1461</v>
      </c>
      <c r="C3895" s="903" t="s">
        <v>375</v>
      </c>
      <c r="D3895" s="903" t="s">
        <v>163</v>
      </c>
      <c r="E3895" s="903" t="s">
        <v>93</v>
      </c>
      <c r="F3895" s="903" t="s">
        <v>299</v>
      </c>
      <c r="G3895" s="902">
        <v>620000</v>
      </c>
    </row>
    <row r="3896" spans="1:7">
      <c r="A3896" s="903" t="s">
        <v>2479</v>
      </c>
      <c r="B3896" s="903" t="s">
        <v>1461</v>
      </c>
      <c r="C3896" s="903" t="s">
        <v>375</v>
      </c>
      <c r="D3896" s="903" t="s">
        <v>163</v>
      </c>
      <c r="E3896" s="903" t="s">
        <v>93</v>
      </c>
      <c r="F3896" s="903" t="s">
        <v>391</v>
      </c>
      <c r="G3896" s="902">
        <v>1062165000</v>
      </c>
    </row>
    <row r="3897" spans="1:7">
      <c r="A3897" s="903" t="s">
        <v>2479</v>
      </c>
      <c r="B3897" s="903" t="s">
        <v>1461</v>
      </c>
      <c r="C3897" s="903" t="s">
        <v>375</v>
      </c>
      <c r="D3897" s="903" t="s">
        <v>163</v>
      </c>
      <c r="E3897" s="1419" t="s">
        <v>94</v>
      </c>
      <c r="F3897" s="1420"/>
      <c r="G3897" s="902">
        <v>1842585365</v>
      </c>
    </row>
    <row r="3898" spans="1:7">
      <c r="A3898" s="903" t="s">
        <v>2479</v>
      </c>
      <c r="B3898" s="903" t="s">
        <v>1461</v>
      </c>
      <c r="C3898" s="903" t="s">
        <v>375</v>
      </c>
      <c r="D3898" s="903" t="s">
        <v>163</v>
      </c>
      <c r="E3898" s="903" t="s">
        <v>94</v>
      </c>
      <c r="F3898" s="903" t="s">
        <v>95</v>
      </c>
      <c r="G3898" s="902">
        <v>1367703733</v>
      </c>
    </row>
    <row r="3899" spans="1:7">
      <c r="A3899" s="903" t="s">
        <v>2479</v>
      </c>
      <c r="B3899" s="903" t="s">
        <v>1461</v>
      </c>
      <c r="C3899" s="903" t="s">
        <v>375</v>
      </c>
      <c r="D3899" s="903" t="s">
        <v>163</v>
      </c>
      <c r="E3899" s="903" t="s">
        <v>94</v>
      </c>
      <c r="F3899" s="903" t="s">
        <v>96</v>
      </c>
      <c r="G3899" s="902">
        <v>211964384</v>
      </c>
    </row>
    <row r="3900" spans="1:7">
      <c r="A3900" s="903" t="s">
        <v>2479</v>
      </c>
      <c r="B3900" s="903" t="s">
        <v>1461</v>
      </c>
      <c r="C3900" s="903" t="s">
        <v>375</v>
      </c>
      <c r="D3900" s="903" t="s">
        <v>163</v>
      </c>
      <c r="E3900" s="903" t="s">
        <v>94</v>
      </c>
      <c r="F3900" s="903" t="s">
        <v>97</v>
      </c>
      <c r="G3900" s="902">
        <v>167967279</v>
      </c>
    </row>
    <row r="3901" spans="1:7">
      <c r="A3901" s="903" t="s">
        <v>2479</v>
      </c>
      <c r="B3901" s="903" t="s">
        <v>1461</v>
      </c>
      <c r="C3901" s="903" t="s">
        <v>375</v>
      </c>
      <c r="D3901" s="903" t="s">
        <v>163</v>
      </c>
      <c r="E3901" s="903" t="s">
        <v>94</v>
      </c>
      <c r="F3901" s="903" t="s">
        <v>0</v>
      </c>
      <c r="G3901" s="902">
        <v>94949969</v>
      </c>
    </row>
    <row r="3902" spans="1:7">
      <c r="A3902" s="903" t="s">
        <v>2479</v>
      </c>
      <c r="B3902" s="903" t="s">
        <v>1461</v>
      </c>
      <c r="C3902" s="903" t="s">
        <v>375</v>
      </c>
      <c r="D3902" s="903" t="s">
        <v>163</v>
      </c>
      <c r="E3902" s="1419" t="s">
        <v>98</v>
      </c>
      <c r="F3902" s="1420"/>
      <c r="G3902" s="902">
        <v>21655000</v>
      </c>
    </row>
    <row r="3903" spans="1:7">
      <c r="A3903" s="903" t="s">
        <v>2479</v>
      </c>
      <c r="B3903" s="903" t="s">
        <v>1461</v>
      </c>
      <c r="C3903" s="903" t="s">
        <v>375</v>
      </c>
      <c r="D3903" s="903" t="s">
        <v>163</v>
      </c>
      <c r="E3903" s="903" t="s">
        <v>98</v>
      </c>
      <c r="F3903" s="903" t="s">
        <v>99</v>
      </c>
      <c r="G3903" s="902">
        <v>21655000</v>
      </c>
    </row>
    <row r="3904" spans="1:7">
      <c r="A3904" s="903" t="s">
        <v>2479</v>
      </c>
      <c r="B3904" s="903" t="s">
        <v>1461</v>
      </c>
      <c r="C3904" s="903" t="s">
        <v>375</v>
      </c>
      <c r="D3904" s="903" t="s">
        <v>163</v>
      </c>
      <c r="E3904" s="1419" t="s">
        <v>100</v>
      </c>
      <c r="F3904" s="1420"/>
      <c r="G3904" s="902">
        <v>451325234</v>
      </c>
    </row>
    <row r="3905" spans="1:7">
      <c r="A3905" s="903" t="s">
        <v>2479</v>
      </c>
      <c r="B3905" s="903" t="s">
        <v>1461</v>
      </c>
      <c r="C3905" s="903" t="s">
        <v>375</v>
      </c>
      <c r="D3905" s="903" t="s">
        <v>163</v>
      </c>
      <c r="E3905" s="903" t="s">
        <v>100</v>
      </c>
      <c r="F3905" s="903" t="s">
        <v>138</v>
      </c>
      <c r="G3905" s="902">
        <v>141394070</v>
      </c>
    </row>
    <row r="3906" spans="1:7">
      <c r="A3906" s="903" t="s">
        <v>2479</v>
      </c>
      <c r="B3906" s="903" t="s">
        <v>1461</v>
      </c>
      <c r="C3906" s="903" t="s">
        <v>375</v>
      </c>
      <c r="D3906" s="903" t="s">
        <v>163</v>
      </c>
      <c r="E3906" s="903" t="s">
        <v>100</v>
      </c>
      <c r="F3906" s="903" t="s">
        <v>102</v>
      </c>
      <c r="G3906" s="902">
        <v>103048384</v>
      </c>
    </row>
    <row r="3907" spans="1:7">
      <c r="A3907" s="903" t="s">
        <v>2479</v>
      </c>
      <c r="B3907" s="903" t="s">
        <v>1461</v>
      </c>
      <c r="C3907" s="903" t="s">
        <v>375</v>
      </c>
      <c r="D3907" s="903" t="s">
        <v>163</v>
      </c>
      <c r="E3907" s="903" t="s">
        <v>100</v>
      </c>
      <c r="F3907" s="903" t="s">
        <v>139</v>
      </c>
      <c r="G3907" s="902">
        <v>155070780</v>
      </c>
    </row>
    <row r="3908" spans="1:7">
      <c r="A3908" s="903" t="s">
        <v>2479</v>
      </c>
      <c r="B3908" s="903" t="s">
        <v>1461</v>
      </c>
      <c r="C3908" s="903" t="s">
        <v>375</v>
      </c>
      <c r="D3908" s="903" t="s">
        <v>163</v>
      </c>
      <c r="E3908" s="903" t="s">
        <v>100</v>
      </c>
      <c r="F3908" s="903" t="s">
        <v>131</v>
      </c>
      <c r="G3908" s="902">
        <v>10407000</v>
      </c>
    </row>
    <row r="3909" spans="1:7">
      <c r="A3909" s="903" t="s">
        <v>2479</v>
      </c>
      <c r="B3909" s="903" t="s">
        <v>1461</v>
      </c>
      <c r="C3909" s="903" t="s">
        <v>375</v>
      </c>
      <c r="D3909" s="903" t="s">
        <v>163</v>
      </c>
      <c r="E3909" s="903" t="s">
        <v>100</v>
      </c>
      <c r="F3909" s="903" t="s">
        <v>218</v>
      </c>
      <c r="G3909" s="902">
        <v>30480000</v>
      </c>
    </row>
    <row r="3910" spans="1:7">
      <c r="A3910" s="903" t="s">
        <v>2479</v>
      </c>
      <c r="B3910" s="903" t="s">
        <v>1461</v>
      </c>
      <c r="C3910" s="903" t="s">
        <v>375</v>
      </c>
      <c r="D3910" s="903" t="s">
        <v>163</v>
      </c>
      <c r="E3910" s="903" t="s">
        <v>100</v>
      </c>
      <c r="F3910" s="903" t="s">
        <v>140</v>
      </c>
      <c r="G3910" s="902">
        <v>10925000</v>
      </c>
    </row>
    <row r="3911" spans="1:7">
      <c r="A3911" s="903" t="s">
        <v>2479</v>
      </c>
      <c r="B3911" s="903" t="s">
        <v>1461</v>
      </c>
      <c r="C3911" s="903" t="s">
        <v>375</v>
      </c>
      <c r="D3911" s="903" t="s">
        <v>163</v>
      </c>
      <c r="E3911" s="1419" t="s">
        <v>103</v>
      </c>
      <c r="F3911" s="1420"/>
      <c r="G3911" s="902">
        <v>276555525</v>
      </c>
    </row>
    <row r="3912" spans="1:7">
      <c r="A3912" s="903" t="s">
        <v>2479</v>
      </c>
      <c r="B3912" s="903" t="s">
        <v>1461</v>
      </c>
      <c r="C3912" s="903" t="s">
        <v>375</v>
      </c>
      <c r="D3912" s="903" t="s">
        <v>163</v>
      </c>
      <c r="E3912" s="903" t="s">
        <v>103</v>
      </c>
      <c r="F3912" s="903" t="s">
        <v>104</v>
      </c>
      <c r="G3912" s="902">
        <v>64436525</v>
      </c>
    </row>
    <row r="3913" spans="1:7">
      <c r="A3913" s="903" t="s">
        <v>2479</v>
      </c>
      <c r="B3913" s="903" t="s">
        <v>1461</v>
      </c>
      <c r="C3913" s="903" t="s">
        <v>375</v>
      </c>
      <c r="D3913" s="903" t="s">
        <v>163</v>
      </c>
      <c r="E3913" s="903" t="s">
        <v>103</v>
      </c>
      <c r="F3913" s="903" t="s">
        <v>132</v>
      </c>
      <c r="G3913" s="902">
        <v>35840000</v>
      </c>
    </row>
    <row r="3914" spans="1:7">
      <c r="A3914" s="903" t="s">
        <v>2479</v>
      </c>
      <c r="B3914" s="903" t="s">
        <v>1461</v>
      </c>
      <c r="C3914" s="903" t="s">
        <v>375</v>
      </c>
      <c r="D3914" s="903" t="s">
        <v>163</v>
      </c>
      <c r="E3914" s="903" t="s">
        <v>103</v>
      </c>
      <c r="F3914" s="903" t="s">
        <v>2</v>
      </c>
      <c r="G3914" s="902">
        <v>12500000</v>
      </c>
    </row>
    <row r="3915" spans="1:7">
      <c r="A3915" s="903" t="s">
        <v>2479</v>
      </c>
      <c r="B3915" s="903" t="s">
        <v>1461</v>
      </c>
      <c r="C3915" s="903" t="s">
        <v>375</v>
      </c>
      <c r="D3915" s="903" t="s">
        <v>163</v>
      </c>
      <c r="E3915" s="903" t="s">
        <v>103</v>
      </c>
      <c r="F3915" s="903" t="s">
        <v>106</v>
      </c>
      <c r="G3915" s="902">
        <v>163779000</v>
      </c>
    </row>
    <row r="3916" spans="1:7">
      <c r="A3916" s="903" t="s">
        <v>2479</v>
      </c>
      <c r="B3916" s="903" t="s">
        <v>1461</v>
      </c>
      <c r="C3916" s="903" t="s">
        <v>375</v>
      </c>
      <c r="D3916" s="903" t="s">
        <v>163</v>
      </c>
      <c r="E3916" s="1419" t="s">
        <v>108</v>
      </c>
      <c r="F3916" s="1420"/>
      <c r="G3916" s="902">
        <v>258643500</v>
      </c>
    </row>
    <row r="3917" spans="1:7">
      <c r="A3917" s="903" t="s">
        <v>2479</v>
      </c>
      <c r="B3917" s="903" t="s">
        <v>1461</v>
      </c>
      <c r="C3917" s="903" t="s">
        <v>375</v>
      </c>
      <c r="D3917" s="903" t="s">
        <v>163</v>
      </c>
      <c r="E3917" s="903" t="s">
        <v>108</v>
      </c>
      <c r="F3917" s="903" t="s">
        <v>110</v>
      </c>
      <c r="G3917" s="902">
        <v>26572932</v>
      </c>
    </row>
    <row r="3918" spans="1:7">
      <c r="A3918" s="903" t="s">
        <v>2479</v>
      </c>
      <c r="B3918" s="903" t="s">
        <v>1461</v>
      </c>
      <c r="C3918" s="903" t="s">
        <v>375</v>
      </c>
      <c r="D3918" s="903" t="s">
        <v>163</v>
      </c>
      <c r="E3918" s="903" t="s">
        <v>108</v>
      </c>
      <c r="F3918" s="903" t="s">
        <v>111</v>
      </c>
      <c r="G3918" s="902">
        <v>4535268</v>
      </c>
    </row>
    <row r="3919" spans="1:7">
      <c r="A3919" s="903" t="s">
        <v>2479</v>
      </c>
      <c r="B3919" s="903" t="s">
        <v>1461</v>
      </c>
      <c r="C3919" s="903" t="s">
        <v>375</v>
      </c>
      <c r="D3919" s="903" t="s">
        <v>163</v>
      </c>
      <c r="E3919" s="903" t="s">
        <v>108</v>
      </c>
      <c r="F3919" s="903" t="s">
        <v>862</v>
      </c>
      <c r="G3919" s="902">
        <v>13531000</v>
      </c>
    </row>
    <row r="3920" spans="1:7">
      <c r="A3920" s="903" t="s">
        <v>2479</v>
      </c>
      <c r="B3920" s="903" t="s">
        <v>1461</v>
      </c>
      <c r="C3920" s="903" t="s">
        <v>375</v>
      </c>
      <c r="D3920" s="903" t="s">
        <v>163</v>
      </c>
      <c r="E3920" s="903" t="s">
        <v>108</v>
      </c>
      <c r="F3920" s="903" t="s">
        <v>283</v>
      </c>
      <c r="G3920" s="902">
        <v>200847000</v>
      </c>
    </row>
    <row r="3921" spans="1:7">
      <c r="A3921" s="903" t="s">
        <v>2479</v>
      </c>
      <c r="B3921" s="903" t="s">
        <v>1461</v>
      </c>
      <c r="C3921" s="903" t="s">
        <v>375</v>
      </c>
      <c r="D3921" s="903" t="s">
        <v>163</v>
      </c>
      <c r="E3921" s="903" t="s">
        <v>108</v>
      </c>
      <c r="F3921" s="903" t="s">
        <v>868</v>
      </c>
      <c r="G3921" s="902">
        <v>3222300</v>
      </c>
    </row>
    <row r="3922" spans="1:7">
      <c r="A3922" s="903" t="s">
        <v>2479</v>
      </c>
      <c r="B3922" s="903" t="s">
        <v>1461</v>
      </c>
      <c r="C3922" s="903" t="s">
        <v>375</v>
      </c>
      <c r="D3922" s="903" t="s">
        <v>163</v>
      </c>
      <c r="E3922" s="903" t="s">
        <v>108</v>
      </c>
      <c r="F3922" s="903" t="s">
        <v>141</v>
      </c>
      <c r="G3922" s="902">
        <v>5450000</v>
      </c>
    </row>
    <row r="3923" spans="1:7">
      <c r="A3923" s="903" t="s">
        <v>2479</v>
      </c>
      <c r="B3923" s="903" t="s">
        <v>1461</v>
      </c>
      <c r="C3923" s="903" t="s">
        <v>375</v>
      </c>
      <c r="D3923" s="903" t="s">
        <v>163</v>
      </c>
      <c r="E3923" s="903" t="s">
        <v>108</v>
      </c>
      <c r="F3923" s="903" t="s">
        <v>142</v>
      </c>
      <c r="G3923" s="902">
        <v>4485000</v>
      </c>
    </row>
    <row r="3924" spans="1:7">
      <c r="A3924" s="903" t="s">
        <v>2479</v>
      </c>
      <c r="B3924" s="903" t="s">
        <v>1461</v>
      </c>
      <c r="C3924" s="903" t="s">
        <v>375</v>
      </c>
      <c r="D3924" s="903" t="s">
        <v>163</v>
      </c>
      <c r="E3924" s="1419" t="s">
        <v>143</v>
      </c>
      <c r="F3924" s="1420"/>
      <c r="G3924" s="902">
        <v>28446000</v>
      </c>
    </row>
    <row r="3925" spans="1:7">
      <c r="A3925" s="903" t="s">
        <v>2479</v>
      </c>
      <c r="B3925" s="903" t="s">
        <v>1461</v>
      </c>
      <c r="C3925" s="903" t="s">
        <v>375</v>
      </c>
      <c r="D3925" s="903" t="s">
        <v>163</v>
      </c>
      <c r="E3925" s="903" t="s">
        <v>143</v>
      </c>
      <c r="F3925" s="903" t="s">
        <v>145</v>
      </c>
      <c r="G3925" s="902">
        <v>6380000</v>
      </c>
    </row>
    <row r="3926" spans="1:7">
      <c r="A3926" s="903" t="s">
        <v>2479</v>
      </c>
      <c r="B3926" s="903" t="s">
        <v>1461</v>
      </c>
      <c r="C3926" s="903" t="s">
        <v>375</v>
      </c>
      <c r="D3926" s="903" t="s">
        <v>163</v>
      </c>
      <c r="E3926" s="903" t="s">
        <v>143</v>
      </c>
      <c r="F3926" s="903" t="s">
        <v>489</v>
      </c>
      <c r="G3926" s="902">
        <v>22066000</v>
      </c>
    </row>
    <row r="3927" spans="1:7">
      <c r="A3927" s="903" t="s">
        <v>2479</v>
      </c>
      <c r="B3927" s="903" t="s">
        <v>1461</v>
      </c>
      <c r="C3927" s="903" t="s">
        <v>375</v>
      </c>
      <c r="D3927" s="903" t="s">
        <v>163</v>
      </c>
      <c r="E3927" s="1419" t="s">
        <v>113</v>
      </c>
      <c r="F3927" s="1420"/>
      <c r="G3927" s="902">
        <v>485970280</v>
      </c>
    </row>
    <row r="3928" spans="1:7">
      <c r="A3928" s="903" t="s">
        <v>2479</v>
      </c>
      <c r="B3928" s="903" t="s">
        <v>1461</v>
      </c>
      <c r="C3928" s="903" t="s">
        <v>375</v>
      </c>
      <c r="D3928" s="903" t="s">
        <v>163</v>
      </c>
      <c r="E3928" s="903" t="s">
        <v>113</v>
      </c>
      <c r="F3928" s="903" t="s">
        <v>381</v>
      </c>
      <c r="G3928" s="902">
        <v>32801000</v>
      </c>
    </row>
    <row r="3929" spans="1:7">
      <c r="A3929" s="903" t="s">
        <v>2479</v>
      </c>
      <c r="B3929" s="903" t="s">
        <v>1461</v>
      </c>
      <c r="C3929" s="903" t="s">
        <v>375</v>
      </c>
      <c r="D3929" s="903" t="s">
        <v>163</v>
      </c>
      <c r="E3929" s="903" t="s">
        <v>113</v>
      </c>
      <c r="F3929" s="903" t="s">
        <v>490</v>
      </c>
      <c r="G3929" s="902">
        <v>157850000</v>
      </c>
    </row>
    <row r="3930" spans="1:7">
      <c r="A3930" s="903" t="s">
        <v>2479</v>
      </c>
      <c r="B3930" s="903" t="s">
        <v>1461</v>
      </c>
      <c r="C3930" s="903" t="s">
        <v>375</v>
      </c>
      <c r="D3930" s="903" t="s">
        <v>163</v>
      </c>
      <c r="E3930" s="903" t="s">
        <v>113</v>
      </c>
      <c r="F3930" s="903" t="s">
        <v>115</v>
      </c>
      <c r="G3930" s="902">
        <v>67769280</v>
      </c>
    </row>
    <row r="3931" spans="1:7">
      <c r="A3931" s="903" t="s">
        <v>2479</v>
      </c>
      <c r="B3931" s="903" t="s">
        <v>1461</v>
      </c>
      <c r="C3931" s="903" t="s">
        <v>375</v>
      </c>
      <c r="D3931" s="903" t="s">
        <v>163</v>
      </c>
      <c r="E3931" s="903" t="s">
        <v>113</v>
      </c>
      <c r="F3931" s="903" t="s">
        <v>117</v>
      </c>
      <c r="G3931" s="902">
        <v>227550000</v>
      </c>
    </row>
    <row r="3932" spans="1:7">
      <c r="A3932" s="903" t="s">
        <v>2479</v>
      </c>
      <c r="B3932" s="903" t="s">
        <v>1461</v>
      </c>
      <c r="C3932" s="903" t="s">
        <v>375</v>
      </c>
      <c r="D3932" s="903" t="s">
        <v>163</v>
      </c>
      <c r="E3932" s="1419" t="s">
        <v>492</v>
      </c>
      <c r="F3932" s="1420"/>
      <c r="G3932" s="902">
        <v>942590000</v>
      </c>
    </row>
    <row r="3933" spans="1:7">
      <c r="A3933" s="903" t="s">
        <v>2479</v>
      </c>
      <c r="B3933" s="903" t="s">
        <v>1461</v>
      </c>
      <c r="C3933" s="903" t="s">
        <v>375</v>
      </c>
      <c r="D3933" s="903" t="s">
        <v>163</v>
      </c>
      <c r="E3933" s="903" t="s">
        <v>492</v>
      </c>
      <c r="F3933" s="903" t="s">
        <v>494</v>
      </c>
      <c r="G3933" s="902">
        <v>59050000</v>
      </c>
    </row>
    <row r="3934" spans="1:7">
      <c r="A3934" s="903" t="s">
        <v>2479</v>
      </c>
      <c r="B3934" s="903" t="s">
        <v>1461</v>
      </c>
      <c r="C3934" s="903" t="s">
        <v>375</v>
      </c>
      <c r="D3934" s="903" t="s">
        <v>163</v>
      </c>
      <c r="E3934" s="903" t="s">
        <v>492</v>
      </c>
      <c r="F3934" s="903" t="s">
        <v>219</v>
      </c>
      <c r="G3934" s="902">
        <v>878040000</v>
      </c>
    </row>
    <row r="3935" spans="1:7">
      <c r="A3935" s="903" t="s">
        <v>2479</v>
      </c>
      <c r="B3935" s="903" t="s">
        <v>1461</v>
      </c>
      <c r="C3935" s="903" t="s">
        <v>375</v>
      </c>
      <c r="D3935" s="903" t="s">
        <v>163</v>
      </c>
      <c r="E3935" s="903" t="s">
        <v>492</v>
      </c>
      <c r="F3935" s="903" t="s">
        <v>186</v>
      </c>
      <c r="G3935" s="902">
        <v>5000000</v>
      </c>
    </row>
    <row r="3936" spans="1:7">
      <c r="A3936" s="903" t="s">
        <v>2479</v>
      </c>
      <c r="B3936" s="903" t="s">
        <v>1461</v>
      </c>
      <c r="C3936" s="903" t="s">
        <v>375</v>
      </c>
      <c r="D3936" s="903" t="s">
        <v>163</v>
      </c>
      <c r="E3936" s="903" t="s">
        <v>492</v>
      </c>
      <c r="F3936" s="903" t="s">
        <v>496</v>
      </c>
      <c r="G3936" s="902">
        <v>500000</v>
      </c>
    </row>
    <row r="3937" spans="1:7">
      <c r="A3937" s="903" t="s">
        <v>2479</v>
      </c>
      <c r="B3937" s="903" t="s">
        <v>1461</v>
      </c>
      <c r="C3937" s="903" t="s">
        <v>375</v>
      </c>
      <c r="D3937" s="903" t="s">
        <v>163</v>
      </c>
      <c r="E3937" s="1419" t="s">
        <v>498</v>
      </c>
      <c r="F3937" s="1420"/>
      <c r="G3937" s="902">
        <v>3717096500</v>
      </c>
    </row>
    <row r="3938" spans="1:7">
      <c r="A3938" s="903" t="s">
        <v>2479</v>
      </c>
      <c r="B3938" s="903" t="s">
        <v>1461</v>
      </c>
      <c r="C3938" s="903" t="s">
        <v>375</v>
      </c>
      <c r="D3938" s="903" t="s">
        <v>163</v>
      </c>
      <c r="E3938" s="903" t="s">
        <v>498</v>
      </c>
      <c r="F3938" s="903" t="s">
        <v>758</v>
      </c>
      <c r="G3938" s="902">
        <v>4749000</v>
      </c>
    </row>
    <row r="3939" spans="1:7">
      <c r="A3939" s="903" t="s">
        <v>2479</v>
      </c>
      <c r="B3939" s="903" t="s">
        <v>1461</v>
      </c>
      <c r="C3939" s="903" t="s">
        <v>375</v>
      </c>
      <c r="D3939" s="903" t="s">
        <v>163</v>
      </c>
      <c r="E3939" s="903" t="s">
        <v>498</v>
      </c>
      <c r="F3939" s="903" t="s">
        <v>499</v>
      </c>
      <c r="G3939" s="902">
        <v>50000</v>
      </c>
    </row>
    <row r="3940" spans="1:7">
      <c r="A3940" s="903" t="s">
        <v>2479</v>
      </c>
      <c r="B3940" s="903" t="s">
        <v>1461</v>
      </c>
      <c r="C3940" s="903" t="s">
        <v>375</v>
      </c>
      <c r="D3940" s="903" t="s">
        <v>163</v>
      </c>
      <c r="E3940" s="903" t="s">
        <v>498</v>
      </c>
      <c r="F3940" s="903" t="s">
        <v>178</v>
      </c>
      <c r="G3940" s="902">
        <v>23347500</v>
      </c>
    </row>
    <row r="3941" spans="1:7">
      <c r="A3941" s="903" t="s">
        <v>2479</v>
      </c>
      <c r="B3941" s="903" t="s">
        <v>1461</v>
      </c>
      <c r="C3941" s="903" t="s">
        <v>375</v>
      </c>
      <c r="D3941" s="903" t="s">
        <v>163</v>
      </c>
      <c r="E3941" s="903" t="s">
        <v>498</v>
      </c>
      <c r="F3941" s="903" t="s">
        <v>284</v>
      </c>
      <c r="G3941" s="902">
        <v>8900000</v>
      </c>
    </row>
    <row r="3942" spans="1:7">
      <c r="A3942" s="903" t="s">
        <v>2479</v>
      </c>
      <c r="B3942" s="903" t="s">
        <v>1461</v>
      </c>
      <c r="C3942" s="903" t="s">
        <v>375</v>
      </c>
      <c r="D3942" s="903" t="s">
        <v>163</v>
      </c>
      <c r="E3942" s="903" t="s">
        <v>498</v>
      </c>
      <c r="F3942" s="903" t="s">
        <v>3</v>
      </c>
      <c r="G3942" s="902">
        <v>11788000</v>
      </c>
    </row>
    <row r="3943" spans="1:7">
      <c r="A3943" s="903" t="s">
        <v>2479</v>
      </c>
      <c r="B3943" s="903" t="s">
        <v>1461</v>
      </c>
      <c r="C3943" s="903" t="s">
        <v>375</v>
      </c>
      <c r="D3943" s="903" t="s">
        <v>163</v>
      </c>
      <c r="E3943" s="903" t="s">
        <v>498</v>
      </c>
      <c r="F3943" s="903" t="s">
        <v>370</v>
      </c>
      <c r="G3943" s="902">
        <v>65814000</v>
      </c>
    </row>
    <row r="3944" spans="1:7">
      <c r="A3944" s="903" t="s">
        <v>2479</v>
      </c>
      <c r="B3944" s="903" t="s">
        <v>1461</v>
      </c>
      <c r="C3944" s="903" t="s">
        <v>375</v>
      </c>
      <c r="D3944" s="903" t="s">
        <v>163</v>
      </c>
      <c r="E3944" s="903" t="s">
        <v>498</v>
      </c>
      <c r="F3944" s="903" t="s">
        <v>500</v>
      </c>
      <c r="G3944" s="902">
        <v>45145000</v>
      </c>
    </row>
    <row r="3945" spans="1:7">
      <c r="A3945" s="903" t="s">
        <v>2479</v>
      </c>
      <c r="B3945" s="903" t="s">
        <v>1461</v>
      </c>
      <c r="C3945" s="903" t="s">
        <v>375</v>
      </c>
      <c r="D3945" s="903" t="s">
        <v>163</v>
      </c>
      <c r="E3945" s="903" t="s">
        <v>498</v>
      </c>
      <c r="F3945" s="903" t="s">
        <v>344</v>
      </c>
      <c r="G3945" s="902">
        <v>3499780000</v>
      </c>
    </row>
    <row r="3946" spans="1:7">
      <c r="A3946" s="903" t="s">
        <v>2479</v>
      </c>
      <c r="B3946" s="903" t="s">
        <v>1461</v>
      </c>
      <c r="C3946" s="903" t="s">
        <v>375</v>
      </c>
      <c r="D3946" s="903" t="s">
        <v>163</v>
      </c>
      <c r="E3946" s="903" t="s">
        <v>498</v>
      </c>
      <c r="F3946" s="903" t="s">
        <v>4</v>
      </c>
      <c r="G3946" s="902">
        <v>8843000</v>
      </c>
    </row>
    <row r="3947" spans="1:7">
      <c r="A3947" s="903" t="s">
        <v>2479</v>
      </c>
      <c r="B3947" s="903" t="s">
        <v>1461</v>
      </c>
      <c r="C3947" s="903" t="s">
        <v>375</v>
      </c>
      <c r="D3947" s="903" t="s">
        <v>163</v>
      </c>
      <c r="E3947" s="903" t="s">
        <v>498</v>
      </c>
      <c r="F3947" s="903" t="s">
        <v>501</v>
      </c>
      <c r="G3947" s="902">
        <v>48680000</v>
      </c>
    </row>
    <row r="3948" spans="1:7">
      <c r="A3948" s="903" t="s">
        <v>2479</v>
      </c>
      <c r="B3948" s="903" t="s">
        <v>1461</v>
      </c>
      <c r="C3948" s="903" t="s">
        <v>375</v>
      </c>
      <c r="D3948" s="903" t="s">
        <v>163</v>
      </c>
      <c r="E3948" s="1419" t="s">
        <v>1429</v>
      </c>
      <c r="F3948" s="1420"/>
      <c r="G3948" s="902">
        <v>820552888</v>
      </c>
    </row>
    <row r="3949" spans="1:7">
      <c r="A3949" s="903" t="s">
        <v>2479</v>
      </c>
      <c r="B3949" s="903" t="s">
        <v>1461</v>
      </c>
      <c r="C3949" s="903" t="s">
        <v>375</v>
      </c>
      <c r="D3949" s="903" t="s">
        <v>163</v>
      </c>
      <c r="E3949" s="903" t="s">
        <v>1429</v>
      </c>
      <c r="F3949" s="903" t="s">
        <v>1483</v>
      </c>
      <c r="G3949" s="902">
        <v>55250000</v>
      </c>
    </row>
    <row r="3950" spans="1:7">
      <c r="A3950" s="903" t="s">
        <v>2479</v>
      </c>
      <c r="B3950" s="903" t="s">
        <v>1461</v>
      </c>
      <c r="C3950" s="903" t="s">
        <v>375</v>
      </c>
      <c r="D3950" s="903" t="s">
        <v>163</v>
      </c>
      <c r="E3950" s="903" t="s">
        <v>1429</v>
      </c>
      <c r="F3950" s="903" t="s">
        <v>1451</v>
      </c>
      <c r="G3950" s="902">
        <v>160259000</v>
      </c>
    </row>
    <row r="3951" spans="1:7">
      <c r="A3951" s="903" t="s">
        <v>2479</v>
      </c>
      <c r="B3951" s="903" t="s">
        <v>1461</v>
      </c>
      <c r="C3951" s="903" t="s">
        <v>375</v>
      </c>
      <c r="D3951" s="903" t="s">
        <v>163</v>
      </c>
      <c r="E3951" s="903" t="s">
        <v>1429</v>
      </c>
      <c r="F3951" s="903" t="s">
        <v>1431</v>
      </c>
      <c r="G3951" s="902">
        <v>65050000</v>
      </c>
    </row>
    <row r="3952" spans="1:7">
      <c r="A3952" s="903" t="s">
        <v>2479</v>
      </c>
      <c r="B3952" s="903" t="s">
        <v>1461</v>
      </c>
      <c r="C3952" s="903" t="s">
        <v>375</v>
      </c>
      <c r="D3952" s="903" t="s">
        <v>163</v>
      </c>
      <c r="E3952" s="903" t="s">
        <v>1429</v>
      </c>
      <c r="F3952" s="903" t="s">
        <v>1457</v>
      </c>
      <c r="G3952" s="902">
        <v>539993888</v>
      </c>
    </row>
    <row r="3953" spans="1:7">
      <c r="A3953" s="903" t="s">
        <v>2479</v>
      </c>
      <c r="B3953" s="903" t="s">
        <v>1461</v>
      </c>
      <c r="C3953" s="903" t="s">
        <v>375</v>
      </c>
      <c r="D3953" s="903" t="s">
        <v>163</v>
      </c>
      <c r="E3953" s="1419" t="s">
        <v>118</v>
      </c>
      <c r="F3953" s="1420"/>
      <c r="G3953" s="902">
        <v>4921845200</v>
      </c>
    </row>
    <row r="3954" spans="1:7">
      <c r="A3954" s="903" t="s">
        <v>2479</v>
      </c>
      <c r="B3954" s="903" t="s">
        <v>1461</v>
      </c>
      <c r="C3954" s="903" t="s">
        <v>375</v>
      </c>
      <c r="D3954" s="903" t="s">
        <v>163</v>
      </c>
      <c r="E3954" s="903" t="s">
        <v>118</v>
      </c>
      <c r="F3954" s="903" t="s">
        <v>523</v>
      </c>
      <c r="G3954" s="902">
        <v>184228000</v>
      </c>
    </row>
    <row r="3955" spans="1:7">
      <c r="A3955" s="903" t="s">
        <v>2479</v>
      </c>
      <c r="B3955" s="903" t="s">
        <v>1461</v>
      </c>
      <c r="C3955" s="903" t="s">
        <v>375</v>
      </c>
      <c r="D3955" s="903" t="s">
        <v>163</v>
      </c>
      <c r="E3955" s="903" t="s">
        <v>118</v>
      </c>
      <c r="F3955" s="903" t="s">
        <v>5</v>
      </c>
      <c r="G3955" s="902">
        <v>16750000</v>
      </c>
    </row>
    <row r="3956" spans="1:7">
      <c r="A3956" s="903" t="s">
        <v>2479</v>
      </c>
      <c r="B3956" s="903" t="s">
        <v>1461</v>
      </c>
      <c r="C3956" s="903" t="s">
        <v>375</v>
      </c>
      <c r="D3956" s="903" t="s">
        <v>163</v>
      </c>
      <c r="E3956" s="903" t="s">
        <v>118</v>
      </c>
      <c r="F3956" s="903" t="s">
        <v>11</v>
      </c>
      <c r="G3956" s="902">
        <v>14544000</v>
      </c>
    </row>
    <row r="3957" spans="1:7">
      <c r="A3957" s="903" t="s">
        <v>2479</v>
      </c>
      <c r="B3957" s="903" t="s">
        <v>1461</v>
      </c>
      <c r="C3957" s="903" t="s">
        <v>375</v>
      </c>
      <c r="D3957" s="903" t="s">
        <v>163</v>
      </c>
      <c r="E3957" s="903" t="s">
        <v>118</v>
      </c>
      <c r="F3957" s="903" t="s">
        <v>120</v>
      </c>
      <c r="G3957" s="902">
        <v>4706323200</v>
      </c>
    </row>
    <row r="3958" spans="1:7">
      <c r="A3958" s="903" t="s">
        <v>2479</v>
      </c>
      <c r="B3958" s="903" t="s">
        <v>1461</v>
      </c>
      <c r="C3958" s="903" t="s">
        <v>375</v>
      </c>
      <c r="D3958" s="903" t="s">
        <v>163</v>
      </c>
      <c r="E3958" s="1419" t="s">
        <v>1434</v>
      </c>
      <c r="F3958" s="1420"/>
      <c r="G3958" s="902">
        <v>25125000</v>
      </c>
    </row>
    <row r="3959" spans="1:7">
      <c r="A3959" s="903" t="s">
        <v>2479</v>
      </c>
      <c r="B3959" s="903" t="s">
        <v>1461</v>
      </c>
      <c r="C3959" s="903" t="s">
        <v>375</v>
      </c>
      <c r="D3959" s="903" t="s">
        <v>163</v>
      </c>
      <c r="E3959" s="903" t="s">
        <v>1434</v>
      </c>
      <c r="F3959" s="903" t="s">
        <v>1436</v>
      </c>
      <c r="G3959" s="902">
        <v>25125000</v>
      </c>
    </row>
    <row r="3960" spans="1:7">
      <c r="A3960" s="903" t="s">
        <v>2479</v>
      </c>
      <c r="B3960" s="903" t="s">
        <v>1461</v>
      </c>
      <c r="C3960" s="903" t="s">
        <v>375</v>
      </c>
      <c r="D3960" s="903" t="s">
        <v>163</v>
      </c>
      <c r="E3960" s="1419" t="s">
        <v>122</v>
      </c>
      <c r="F3960" s="1420"/>
      <c r="G3960" s="902">
        <v>744612496</v>
      </c>
    </row>
    <row r="3961" spans="1:7">
      <c r="A3961" s="903" t="s">
        <v>2479</v>
      </c>
      <c r="B3961" s="903" t="s">
        <v>1461</v>
      </c>
      <c r="C3961" s="903" t="s">
        <v>375</v>
      </c>
      <c r="D3961" s="903" t="s">
        <v>163</v>
      </c>
      <c r="E3961" s="903" t="s">
        <v>122</v>
      </c>
      <c r="F3961" s="903" t="s">
        <v>6</v>
      </c>
      <c r="G3961" s="902">
        <v>27749300</v>
      </c>
    </row>
    <row r="3962" spans="1:7">
      <c r="A3962" s="903" t="s">
        <v>2479</v>
      </c>
      <c r="B3962" s="903" t="s">
        <v>1461</v>
      </c>
      <c r="C3962" s="903" t="s">
        <v>375</v>
      </c>
      <c r="D3962" s="903" t="s">
        <v>163</v>
      </c>
      <c r="E3962" s="903" t="s">
        <v>122</v>
      </c>
      <c r="F3962" s="903" t="s">
        <v>12</v>
      </c>
      <c r="G3962" s="902">
        <v>40072400</v>
      </c>
    </row>
    <row r="3963" spans="1:7">
      <c r="A3963" s="903" t="s">
        <v>2479</v>
      </c>
      <c r="B3963" s="903" t="s">
        <v>1461</v>
      </c>
      <c r="C3963" s="903" t="s">
        <v>375</v>
      </c>
      <c r="D3963" s="903" t="s">
        <v>163</v>
      </c>
      <c r="E3963" s="903" t="s">
        <v>122</v>
      </c>
      <c r="F3963" s="903" t="s">
        <v>124</v>
      </c>
      <c r="G3963" s="902">
        <v>484878430</v>
      </c>
    </row>
    <row r="3964" spans="1:7">
      <c r="A3964" s="903" t="s">
        <v>2479</v>
      </c>
      <c r="B3964" s="903" t="s">
        <v>1461</v>
      </c>
      <c r="C3964" s="903" t="s">
        <v>375</v>
      </c>
      <c r="D3964" s="903" t="s">
        <v>163</v>
      </c>
      <c r="E3964" s="903" t="s">
        <v>122</v>
      </c>
      <c r="F3964" s="903" t="s">
        <v>126</v>
      </c>
      <c r="G3964" s="902">
        <v>191912366</v>
      </c>
    </row>
    <row r="3965" spans="1:7">
      <c r="A3965" s="903" t="s">
        <v>2479</v>
      </c>
      <c r="B3965" s="903" t="s">
        <v>1461</v>
      </c>
      <c r="C3965" s="903" t="s">
        <v>375</v>
      </c>
      <c r="D3965" s="903" t="s">
        <v>163</v>
      </c>
      <c r="E3965" s="1419" t="s">
        <v>360</v>
      </c>
      <c r="F3965" s="1420"/>
      <c r="G3965" s="902">
        <v>50000000</v>
      </c>
    </row>
    <row r="3966" spans="1:7">
      <c r="A3966" s="903" t="s">
        <v>2479</v>
      </c>
      <c r="B3966" s="903" t="s">
        <v>1461</v>
      </c>
      <c r="C3966" s="903" t="s">
        <v>375</v>
      </c>
      <c r="D3966" s="903" t="s">
        <v>163</v>
      </c>
      <c r="E3966" s="903" t="s">
        <v>360</v>
      </c>
      <c r="F3966" s="903" t="s">
        <v>1440</v>
      </c>
      <c r="G3966" s="902">
        <v>50000000</v>
      </c>
    </row>
    <row r="3967" spans="1:7">
      <c r="A3967" s="903" t="s">
        <v>2479</v>
      </c>
      <c r="B3967" s="903" t="s">
        <v>1461</v>
      </c>
      <c r="C3967" s="903" t="s">
        <v>375</v>
      </c>
      <c r="D3967" s="903" t="s">
        <v>163</v>
      </c>
      <c r="E3967" s="1419" t="s">
        <v>312</v>
      </c>
      <c r="F3967" s="1420"/>
      <c r="G3967" s="902">
        <v>131186000</v>
      </c>
    </row>
    <row r="3968" spans="1:7">
      <c r="A3968" s="903" t="s">
        <v>2479</v>
      </c>
      <c r="B3968" s="903" t="s">
        <v>1461</v>
      </c>
      <c r="C3968" s="903" t="s">
        <v>375</v>
      </c>
      <c r="D3968" s="903" t="s">
        <v>163</v>
      </c>
      <c r="E3968" s="903" t="s">
        <v>312</v>
      </c>
      <c r="F3968" s="903" t="s">
        <v>870</v>
      </c>
      <c r="G3968" s="902">
        <v>131186000</v>
      </c>
    </row>
    <row r="3969" spans="1:7">
      <c r="A3969" s="903" t="s">
        <v>2479</v>
      </c>
      <c r="B3969" s="903" t="s">
        <v>1461</v>
      </c>
      <c r="C3969" s="903" t="s">
        <v>375</v>
      </c>
      <c r="D3969" s="903" t="s">
        <v>163</v>
      </c>
      <c r="E3969" s="1419" t="s">
        <v>165</v>
      </c>
      <c r="F3969" s="1420"/>
      <c r="G3969" s="902">
        <v>3145557000</v>
      </c>
    </row>
    <row r="3970" spans="1:7">
      <c r="A3970" s="903" t="s">
        <v>2479</v>
      </c>
      <c r="B3970" s="903" t="s">
        <v>1461</v>
      </c>
      <c r="C3970" s="903" t="s">
        <v>375</v>
      </c>
      <c r="D3970" s="903" t="s">
        <v>163</v>
      </c>
      <c r="E3970" s="903" t="s">
        <v>165</v>
      </c>
      <c r="F3970" s="903" t="s">
        <v>166</v>
      </c>
      <c r="G3970" s="902">
        <v>2319258000</v>
      </c>
    </row>
    <row r="3971" spans="1:7">
      <c r="A3971" s="903" t="s">
        <v>2479</v>
      </c>
      <c r="B3971" s="903" t="s">
        <v>1461</v>
      </c>
      <c r="C3971" s="903" t="s">
        <v>375</v>
      </c>
      <c r="D3971" s="903" t="s">
        <v>163</v>
      </c>
      <c r="E3971" s="903" t="s">
        <v>165</v>
      </c>
      <c r="F3971" s="903" t="s">
        <v>819</v>
      </c>
      <c r="G3971" s="902">
        <v>188013000</v>
      </c>
    </row>
    <row r="3972" spans="1:7">
      <c r="A3972" s="903" t="s">
        <v>2479</v>
      </c>
      <c r="B3972" s="903" t="s">
        <v>1461</v>
      </c>
      <c r="C3972" s="903" t="s">
        <v>375</v>
      </c>
      <c r="D3972" s="903" t="s">
        <v>163</v>
      </c>
      <c r="E3972" s="903" t="s">
        <v>165</v>
      </c>
      <c r="F3972" s="903" t="s">
        <v>2526</v>
      </c>
      <c r="G3972" s="902">
        <v>638286000</v>
      </c>
    </row>
    <row r="3973" spans="1:7">
      <c r="A3973" s="903" t="s">
        <v>2479</v>
      </c>
      <c r="B3973" s="903" t="s">
        <v>1461</v>
      </c>
      <c r="C3973" s="903" t="s">
        <v>375</v>
      </c>
      <c r="D3973" s="903" t="s">
        <v>163</v>
      </c>
      <c r="E3973" s="1419" t="s">
        <v>160</v>
      </c>
      <c r="F3973" s="1420"/>
      <c r="G3973" s="902">
        <v>2412500000</v>
      </c>
    </row>
    <row r="3974" spans="1:7">
      <c r="A3974" s="903" t="s">
        <v>2479</v>
      </c>
      <c r="B3974" s="903" t="s">
        <v>1461</v>
      </c>
      <c r="C3974" s="903" t="s">
        <v>375</v>
      </c>
      <c r="D3974" s="903" t="s">
        <v>163</v>
      </c>
      <c r="E3974" s="903" t="s">
        <v>160</v>
      </c>
      <c r="F3974" s="903" t="s">
        <v>162</v>
      </c>
      <c r="G3974" s="902">
        <v>2412500000</v>
      </c>
    </row>
    <row r="3975" spans="1:7">
      <c r="A3975" s="903" t="s">
        <v>2479</v>
      </c>
      <c r="B3975" s="903" t="s">
        <v>1461</v>
      </c>
      <c r="C3975" s="903" t="s">
        <v>375</v>
      </c>
      <c r="D3975" s="903" t="s">
        <v>163</v>
      </c>
      <c r="E3975" s="1419" t="s">
        <v>16</v>
      </c>
      <c r="F3975" s="1420"/>
      <c r="G3975" s="902">
        <v>736705000</v>
      </c>
    </row>
    <row r="3976" spans="1:7">
      <c r="A3976" s="903" t="s">
        <v>2479</v>
      </c>
      <c r="B3976" s="903" t="s">
        <v>1461</v>
      </c>
      <c r="C3976" s="903" t="s">
        <v>375</v>
      </c>
      <c r="D3976" s="903" t="s">
        <v>163</v>
      </c>
      <c r="E3976" s="903" t="s">
        <v>16</v>
      </c>
      <c r="F3976" s="903" t="s">
        <v>19</v>
      </c>
      <c r="G3976" s="902">
        <v>576287000</v>
      </c>
    </row>
    <row r="3977" spans="1:7">
      <c r="A3977" s="903" t="s">
        <v>2479</v>
      </c>
      <c r="B3977" s="903" t="s">
        <v>1461</v>
      </c>
      <c r="C3977" s="903" t="s">
        <v>375</v>
      </c>
      <c r="D3977" s="903" t="s">
        <v>163</v>
      </c>
      <c r="E3977" s="903" t="s">
        <v>16</v>
      </c>
      <c r="F3977" s="903" t="s">
        <v>221</v>
      </c>
      <c r="G3977" s="902">
        <v>160418000</v>
      </c>
    </row>
    <row r="3978" spans="1:7">
      <c r="A3978" s="903" t="s">
        <v>2479</v>
      </c>
      <c r="B3978" s="903" t="s">
        <v>1461</v>
      </c>
      <c r="C3978" s="903" t="s">
        <v>375</v>
      </c>
      <c r="D3978" s="1419" t="s">
        <v>1467</v>
      </c>
      <c r="E3978" s="1420"/>
      <c r="F3978" s="1420"/>
      <c r="G3978" s="902">
        <v>1087000000</v>
      </c>
    </row>
    <row r="3979" spans="1:7">
      <c r="A3979" s="903" t="s">
        <v>2479</v>
      </c>
      <c r="B3979" s="903" t="s">
        <v>1461</v>
      </c>
      <c r="C3979" s="903" t="s">
        <v>375</v>
      </c>
      <c r="D3979" s="903" t="s">
        <v>1467</v>
      </c>
      <c r="E3979" s="1419" t="s">
        <v>87</v>
      </c>
      <c r="F3979" s="1420"/>
      <c r="G3979" s="902">
        <v>402175996</v>
      </c>
    </row>
    <row r="3980" spans="1:7">
      <c r="A3980" s="903" t="s">
        <v>2479</v>
      </c>
      <c r="B3980" s="903" t="s">
        <v>1461</v>
      </c>
      <c r="C3980" s="903" t="s">
        <v>375</v>
      </c>
      <c r="D3980" s="903" t="s">
        <v>1467</v>
      </c>
      <c r="E3980" s="903" t="s">
        <v>87</v>
      </c>
      <c r="F3980" s="903" t="s">
        <v>88</v>
      </c>
      <c r="G3980" s="902">
        <v>402175996</v>
      </c>
    </row>
    <row r="3981" spans="1:7">
      <c r="A3981" s="903" t="s">
        <v>2479</v>
      </c>
      <c r="B3981" s="903" t="s">
        <v>1461</v>
      </c>
      <c r="C3981" s="903" t="s">
        <v>375</v>
      </c>
      <c r="D3981" s="903" t="s">
        <v>1467</v>
      </c>
      <c r="E3981" s="1419" t="s">
        <v>90</v>
      </c>
      <c r="F3981" s="1420"/>
      <c r="G3981" s="902">
        <v>45231909</v>
      </c>
    </row>
    <row r="3982" spans="1:7">
      <c r="A3982" s="903" t="s">
        <v>2479</v>
      </c>
      <c r="B3982" s="903" t="s">
        <v>1461</v>
      </c>
      <c r="C3982" s="903" t="s">
        <v>375</v>
      </c>
      <c r="D3982" s="903" t="s">
        <v>1467</v>
      </c>
      <c r="E3982" s="903" t="s">
        <v>90</v>
      </c>
      <c r="F3982" s="903" t="s">
        <v>135</v>
      </c>
      <c r="G3982" s="902">
        <v>17880000</v>
      </c>
    </row>
    <row r="3983" spans="1:7">
      <c r="A3983" s="903" t="s">
        <v>2479</v>
      </c>
      <c r="B3983" s="903" t="s">
        <v>1461</v>
      </c>
      <c r="C3983" s="903" t="s">
        <v>375</v>
      </c>
      <c r="D3983" s="903" t="s">
        <v>1467</v>
      </c>
      <c r="E3983" s="903" t="s">
        <v>90</v>
      </c>
      <c r="F3983" s="903" t="s">
        <v>763</v>
      </c>
      <c r="G3983" s="902">
        <v>18804375</v>
      </c>
    </row>
    <row r="3984" spans="1:7">
      <c r="A3984" s="903" t="s">
        <v>2479</v>
      </c>
      <c r="B3984" s="903" t="s">
        <v>1461</v>
      </c>
      <c r="C3984" s="903" t="s">
        <v>375</v>
      </c>
      <c r="D3984" s="903" t="s">
        <v>1467</v>
      </c>
      <c r="E3984" s="903" t="s">
        <v>90</v>
      </c>
      <c r="F3984" s="903" t="s">
        <v>92</v>
      </c>
      <c r="G3984" s="902">
        <v>3576000</v>
      </c>
    </row>
    <row r="3985" spans="1:7">
      <c r="A3985" s="903" t="s">
        <v>2479</v>
      </c>
      <c r="B3985" s="903" t="s">
        <v>1461</v>
      </c>
      <c r="C3985" s="903" t="s">
        <v>375</v>
      </c>
      <c r="D3985" s="903" t="s">
        <v>1467</v>
      </c>
      <c r="E3985" s="903" t="s">
        <v>90</v>
      </c>
      <c r="F3985" s="903" t="s">
        <v>390</v>
      </c>
      <c r="G3985" s="902">
        <v>4971534</v>
      </c>
    </row>
    <row r="3986" spans="1:7">
      <c r="A3986" s="903" t="s">
        <v>2479</v>
      </c>
      <c r="B3986" s="903" t="s">
        <v>1461</v>
      </c>
      <c r="C3986" s="903" t="s">
        <v>375</v>
      </c>
      <c r="D3986" s="903" t="s">
        <v>1467</v>
      </c>
      <c r="E3986" s="1419" t="s">
        <v>93</v>
      </c>
      <c r="F3986" s="1420"/>
      <c r="G3986" s="902">
        <v>31600000</v>
      </c>
    </row>
    <row r="3987" spans="1:7">
      <c r="A3987" s="903" t="s">
        <v>2479</v>
      </c>
      <c r="B3987" s="903" t="s">
        <v>1461</v>
      </c>
      <c r="C3987" s="903" t="s">
        <v>375</v>
      </c>
      <c r="D3987" s="903" t="s">
        <v>1467</v>
      </c>
      <c r="E3987" s="903" t="s">
        <v>93</v>
      </c>
      <c r="F3987" s="903" t="s">
        <v>391</v>
      </c>
      <c r="G3987" s="902">
        <v>31600000</v>
      </c>
    </row>
    <row r="3988" spans="1:7">
      <c r="A3988" s="903" t="s">
        <v>2479</v>
      </c>
      <c r="B3988" s="903" t="s">
        <v>1461</v>
      </c>
      <c r="C3988" s="903" t="s">
        <v>375</v>
      </c>
      <c r="D3988" s="903" t="s">
        <v>1467</v>
      </c>
      <c r="E3988" s="1419" t="s">
        <v>94</v>
      </c>
      <c r="F3988" s="1420"/>
      <c r="G3988" s="902">
        <v>94355404</v>
      </c>
    </row>
    <row r="3989" spans="1:7">
      <c r="A3989" s="903" t="s">
        <v>2479</v>
      </c>
      <c r="B3989" s="903" t="s">
        <v>1461</v>
      </c>
      <c r="C3989" s="903" t="s">
        <v>375</v>
      </c>
      <c r="D3989" s="903" t="s">
        <v>1467</v>
      </c>
      <c r="E3989" s="903" t="s">
        <v>94</v>
      </c>
      <c r="F3989" s="903" t="s">
        <v>95</v>
      </c>
      <c r="G3989" s="902">
        <v>69518870</v>
      </c>
    </row>
    <row r="3990" spans="1:7">
      <c r="A3990" s="903" t="s">
        <v>2479</v>
      </c>
      <c r="B3990" s="903" t="s">
        <v>1461</v>
      </c>
      <c r="C3990" s="903" t="s">
        <v>375</v>
      </c>
      <c r="D3990" s="903" t="s">
        <v>1467</v>
      </c>
      <c r="E3990" s="903" t="s">
        <v>94</v>
      </c>
      <c r="F3990" s="903" t="s">
        <v>96</v>
      </c>
      <c r="G3990" s="902">
        <v>12774657</v>
      </c>
    </row>
    <row r="3991" spans="1:7">
      <c r="A3991" s="903" t="s">
        <v>2479</v>
      </c>
      <c r="B3991" s="903" t="s">
        <v>1461</v>
      </c>
      <c r="C3991" s="903" t="s">
        <v>375</v>
      </c>
      <c r="D3991" s="903" t="s">
        <v>1467</v>
      </c>
      <c r="E3991" s="903" t="s">
        <v>94</v>
      </c>
      <c r="F3991" s="903" t="s">
        <v>97</v>
      </c>
      <c r="G3991" s="902">
        <v>8516438</v>
      </c>
    </row>
    <row r="3992" spans="1:7">
      <c r="A3992" s="903" t="s">
        <v>2479</v>
      </c>
      <c r="B3992" s="903" t="s">
        <v>1461</v>
      </c>
      <c r="C3992" s="903" t="s">
        <v>375</v>
      </c>
      <c r="D3992" s="903" t="s">
        <v>1467</v>
      </c>
      <c r="E3992" s="903" t="s">
        <v>94</v>
      </c>
      <c r="F3992" s="903" t="s">
        <v>0</v>
      </c>
      <c r="G3992" s="902">
        <v>3545439</v>
      </c>
    </row>
    <row r="3993" spans="1:7">
      <c r="A3993" s="903" t="s">
        <v>2479</v>
      </c>
      <c r="B3993" s="903" t="s">
        <v>1461</v>
      </c>
      <c r="C3993" s="903" t="s">
        <v>375</v>
      </c>
      <c r="D3993" s="903" t="s">
        <v>1467</v>
      </c>
      <c r="E3993" s="1419" t="s">
        <v>98</v>
      </c>
      <c r="F3993" s="1420"/>
      <c r="G3993" s="902">
        <v>22163112</v>
      </c>
    </row>
    <row r="3994" spans="1:7">
      <c r="A3994" s="903" t="s">
        <v>2479</v>
      </c>
      <c r="B3994" s="903" t="s">
        <v>1461</v>
      </c>
      <c r="C3994" s="903" t="s">
        <v>375</v>
      </c>
      <c r="D3994" s="903" t="s">
        <v>1467</v>
      </c>
      <c r="E3994" s="903" t="s">
        <v>98</v>
      </c>
      <c r="F3994" s="903" t="s">
        <v>757</v>
      </c>
      <c r="G3994" s="902">
        <v>22163112</v>
      </c>
    </row>
    <row r="3995" spans="1:7">
      <c r="A3995" s="903" t="s">
        <v>2479</v>
      </c>
      <c r="B3995" s="903" t="s">
        <v>1461</v>
      </c>
      <c r="C3995" s="903" t="s">
        <v>375</v>
      </c>
      <c r="D3995" s="903" t="s">
        <v>1467</v>
      </c>
      <c r="E3995" s="1419" t="s">
        <v>100</v>
      </c>
      <c r="F3995" s="1420"/>
      <c r="G3995" s="902">
        <v>5872179</v>
      </c>
    </row>
    <row r="3996" spans="1:7">
      <c r="A3996" s="903" t="s">
        <v>2479</v>
      </c>
      <c r="B3996" s="903" t="s">
        <v>1461</v>
      </c>
      <c r="C3996" s="903" t="s">
        <v>375</v>
      </c>
      <c r="D3996" s="903" t="s">
        <v>1467</v>
      </c>
      <c r="E3996" s="903" t="s">
        <v>100</v>
      </c>
      <c r="F3996" s="903" t="s">
        <v>138</v>
      </c>
      <c r="G3996" s="902">
        <v>4270179</v>
      </c>
    </row>
    <row r="3997" spans="1:7">
      <c r="A3997" s="903" t="s">
        <v>2479</v>
      </c>
      <c r="B3997" s="903" t="s">
        <v>1461</v>
      </c>
      <c r="C3997" s="903" t="s">
        <v>375</v>
      </c>
      <c r="D3997" s="903" t="s">
        <v>1467</v>
      </c>
      <c r="E3997" s="903" t="s">
        <v>100</v>
      </c>
      <c r="F3997" s="903" t="s">
        <v>131</v>
      </c>
      <c r="G3997" s="902">
        <v>1602000</v>
      </c>
    </row>
    <row r="3998" spans="1:7">
      <c r="A3998" s="903" t="s">
        <v>2479</v>
      </c>
      <c r="B3998" s="903" t="s">
        <v>1461</v>
      </c>
      <c r="C3998" s="903" t="s">
        <v>375</v>
      </c>
      <c r="D3998" s="903" t="s">
        <v>1467</v>
      </c>
      <c r="E3998" s="1419" t="s">
        <v>103</v>
      </c>
      <c r="F3998" s="1420"/>
      <c r="G3998" s="902">
        <v>26990000</v>
      </c>
    </row>
    <row r="3999" spans="1:7">
      <c r="A3999" s="903" t="s">
        <v>2479</v>
      </c>
      <c r="B3999" s="903" t="s">
        <v>1461</v>
      </c>
      <c r="C3999" s="903" t="s">
        <v>375</v>
      </c>
      <c r="D3999" s="903" t="s">
        <v>1467</v>
      </c>
      <c r="E3999" s="903" t="s">
        <v>103</v>
      </c>
      <c r="F3999" s="903" t="s">
        <v>104</v>
      </c>
      <c r="G3999" s="902">
        <v>4534000</v>
      </c>
    </row>
    <row r="4000" spans="1:7">
      <c r="A4000" s="903" t="s">
        <v>2479</v>
      </c>
      <c r="B4000" s="903" t="s">
        <v>1461</v>
      </c>
      <c r="C4000" s="903" t="s">
        <v>375</v>
      </c>
      <c r="D4000" s="903" t="s">
        <v>1467</v>
      </c>
      <c r="E4000" s="903" t="s">
        <v>103</v>
      </c>
      <c r="F4000" s="903" t="s">
        <v>132</v>
      </c>
      <c r="G4000" s="902">
        <v>13850000</v>
      </c>
    </row>
    <row r="4001" spans="1:7">
      <c r="A4001" s="903" t="s">
        <v>2479</v>
      </c>
      <c r="B4001" s="903" t="s">
        <v>1461</v>
      </c>
      <c r="C4001" s="903" t="s">
        <v>375</v>
      </c>
      <c r="D4001" s="903" t="s">
        <v>1467</v>
      </c>
      <c r="E4001" s="903" t="s">
        <v>103</v>
      </c>
      <c r="F4001" s="903" t="s">
        <v>106</v>
      </c>
      <c r="G4001" s="902">
        <v>8606000</v>
      </c>
    </row>
    <row r="4002" spans="1:7">
      <c r="A4002" s="903" t="s">
        <v>2479</v>
      </c>
      <c r="B4002" s="903" t="s">
        <v>1461</v>
      </c>
      <c r="C4002" s="903" t="s">
        <v>375</v>
      </c>
      <c r="D4002" s="903" t="s">
        <v>1467</v>
      </c>
      <c r="E4002" s="1419" t="s">
        <v>108</v>
      </c>
      <c r="F4002" s="1420"/>
      <c r="G4002" s="902">
        <v>6789700</v>
      </c>
    </row>
    <row r="4003" spans="1:7">
      <c r="A4003" s="903" t="s">
        <v>2479</v>
      </c>
      <c r="B4003" s="903" t="s">
        <v>1461</v>
      </c>
      <c r="C4003" s="903" t="s">
        <v>375</v>
      </c>
      <c r="D4003" s="903" t="s">
        <v>1467</v>
      </c>
      <c r="E4003" s="903" t="s">
        <v>108</v>
      </c>
      <c r="F4003" s="903" t="s">
        <v>110</v>
      </c>
      <c r="G4003" s="902">
        <v>598900</v>
      </c>
    </row>
    <row r="4004" spans="1:7">
      <c r="A4004" s="903" t="s">
        <v>2479</v>
      </c>
      <c r="B4004" s="903" t="s">
        <v>1461</v>
      </c>
      <c r="C4004" s="903" t="s">
        <v>375</v>
      </c>
      <c r="D4004" s="903" t="s">
        <v>1467</v>
      </c>
      <c r="E4004" s="903" t="s">
        <v>108</v>
      </c>
      <c r="F4004" s="903" t="s">
        <v>111</v>
      </c>
      <c r="G4004" s="902">
        <v>36000</v>
      </c>
    </row>
    <row r="4005" spans="1:7">
      <c r="A4005" s="903" t="s">
        <v>2479</v>
      </c>
      <c r="B4005" s="903" t="s">
        <v>1461</v>
      </c>
      <c r="C4005" s="903" t="s">
        <v>375</v>
      </c>
      <c r="D4005" s="903" t="s">
        <v>1467</v>
      </c>
      <c r="E4005" s="903" t="s">
        <v>108</v>
      </c>
      <c r="F4005" s="903" t="s">
        <v>862</v>
      </c>
      <c r="G4005" s="902">
        <v>2640000</v>
      </c>
    </row>
    <row r="4006" spans="1:7">
      <c r="A4006" s="903" t="s">
        <v>2479</v>
      </c>
      <c r="B4006" s="903" t="s">
        <v>1461</v>
      </c>
      <c r="C4006" s="903" t="s">
        <v>375</v>
      </c>
      <c r="D4006" s="903" t="s">
        <v>1467</v>
      </c>
      <c r="E4006" s="903" t="s">
        <v>108</v>
      </c>
      <c r="F4006" s="903" t="s">
        <v>868</v>
      </c>
      <c r="G4006" s="902">
        <v>2314800</v>
      </c>
    </row>
    <row r="4007" spans="1:7">
      <c r="A4007" s="903" t="s">
        <v>2479</v>
      </c>
      <c r="B4007" s="903" t="s">
        <v>1461</v>
      </c>
      <c r="C4007" s="903" t="s">
        <v>375</v>
      </c>
      <c r="D4007" s="903" t="s">
        <v>1467</v>
      </c>
      <c r="E4007" s="903" t="s">
        <v>108</v>
      </c>
      <c r="F4007" s="903" t="s">
        <v>141</v>
      </c>
      <c r="G4007" s="902">
        <v>1200000</v>
      </c>
    </row>
    <row r="4008" spans="1:7">
      <c r="A4008" s="903" t="s">
        <v>2479</v>
      </c>
      <c r="B4008" s="903" t="s">
        <v>1461</v>
      </c>
      <c r="C4008" s="903" t="s">
        <v>375</v>
      </c>
      <c r="D4008" s="903" t="s">
        <v>1467</v>
      </c>
      <c r="E4008" s="1419" t="s">
        <v>113</v>
      </c>
      <c r="F4008" s="1420"/>
      <c r="G4008" s="902">
        <v>16834000</v>
      </c>
    </row>
    <row r="4009" spans="1:7">
      <c r="A4009" s="903" t="s">
        <v>2479</v>
      </c>
      <c r="B4009" s="903" t="s">
        <v>1461</v>
      </c>
      <c r="C4009" s="903" t="s">
        <v>375</v>
      </c>
      <c r="D4009" s="903" t="s">
        <v>1467</v>
      </c>
      <c r="E4009" s="903" t="s">
        <v>113</v>
      </c>
      <c r="F4009" s="903" t="s">
        <v>381</v>
      </c>
      <c r="G4009" s="902">
        <v>2434000</v>
      </c>
    </row>
    <row r="4010" spans="1:7">
      <c r="A4010" s="903" t="s">
        <v>2479</v>
      </c>
      <c r="B4010" s="903" t="s">
        <v>1461</v>
      </c>
      <c r="C4010" s="903" t="s">
        <v>375</v>
      </c>
      <c r="D4010" s="903" t="s">
        <v>1467</v>
      </c>
      <c r="E4010" s="903" t="s">
        <v>113</v>
      </c>
      <c r="F4010" s="903" t="s">
        <v>490</v>
      </c>
      <c r="G4010" s="902">
        <v>2400000</v>
      </c>
    </row>
    <row r="4011" spans="1:7">
      <c r="A4011" s="903" t="s">
        <v>2479</v>
      </c>
      <c r="B4011" s="903" t="s">
        <v>1461</v>
      </c>
      <c r="C4011" s="903" t="s">
        <v>375</v>
      </c>
      <c r="D4011" s="903" t="s">
        <v>1467</v>
      </c>
      <c r="E4011" s="903" t="s">
        <v>113</v>
      </c>
      <c r="F4011" s="903" t="s">
        <v>117</v>
      </c>
      <c r="G4011" s="902">
        <v>12000000</v>
      </c>
    </row>
    <row r="4012" spans="1:7">
      <c r="A4012" s="903" t="s">
        <v>2479</v>
      </c>
      <c r="B4012" s="903" t="s">
        <v>1461</v>
      </c>
      <c r="C4012" s="903" t="s">
        <v>375</v>
      </c>
      <c r="D4012" s="903" t="s">
        <v>1467</v>
      </c>
      <c r="E4012" s="1419" t="s">
        <v>498</v>
      </c>
      <c r="F4012" s="1420"/>
      <c r="G4012" s="902">
        <v>13500000</v>
      </c>
    </row>
    <row r="4013" spans="1:7">
      <c r="A4013" s="903" t="s">
        <v>2479</v>
      </c>
      <c r="B4013" s="903" t="s">
        <v>1461</v>
      </c>
      <c r="C4013" s="903" t="s">
        <v>375</v>
      </c>
      <c r="D4013" s="903" t="s">
        <v>1467</v>
      </c>
      <c r="E4013" s="903" t="s">
        <v>498</v>
      </c>
      <c r="F4013" s="903" t="s">
        <v>370</v>
      </c>
      <c r="G4013" s="902">
        <v>9650000</v>
      </c>
    </row>
    <row r="4014" spans="1:7">
      <c r="A4014" s="903" t="s">
        <v>2479</v>
      </c>
      <c r="B4014" s="903" t="s">
        <v>1461</v>
      </c>
      <c r="C4014" s="903" t="s">
        <v>375</v>
      </c>
      <c r="D4014" s="903" t="s">
        <v>1467</v>
      </c>
      <c r="E4014" s="903" t="s">
        <v>498</v>
      </c>
      <c r="F4014" s="903" t="s">
        <v>500</v>
      </c>
      <c r="G4014" s="902">
        <v>3850000</v>
      </c>
    </row>
    <row r="4015" spans="1:7">
      <c r="A4015" s="903" t="s">
        <v>2479</v>
      </c>
      <c r="B4015" s="903" t="s">
        <v>1461</v>
      </c>
      <c r="C4015" s="903" t="s">
        <v>375</v>
      </c>
      <c r="D4015" s="903" t="s">
        <v>1467</v>
      </c>
      <c r="E4015" s="1419" t="s">
        <v>1429</v>
      </c>
      <c r="F4015" s="1420"/>
      <c r="G4015" s="902">
        <v>20500000</v>
      </c>
    </row>
    <row r="4016" spans="1:7">
      <c r="A4016" s="903" t="s">
        <v>2479</v>
      </c>
      <c r="B4016" s="903" t="s">
        <v>1461</v>
      </c>
      <c r="C4016" s="903" t="s">
        <v>375</v>
      </c>
      <c r="D4016" s="903" t="s">
        <v>1467</v>
      </c>
      <c r="E4016" s="903" t="s">
        <v>1429</v>
      </c>
      <c r="F4016" s="903" t="s">
        <v>1457</v>
      </c>
      <c r="G4016" s="902">
        <v>20500000</v>
      </c>
    </row>
    <row r="4017" spans="1:7">
      <c r="A4017" s="903" t="s">
        <v>2479</v>
      </c>
      <c r="B4017" s="903" t="s">
        <v>1461</v>
      </c>
      <c r="C4017" s="903" t="s">
        <v>375</v>
      </c>
      <c r="D4017" s="903" t="s">
        <v>1467</v>
      </c>
      <c r="E4017" s="1419" t="s">
        <v>118</v>
      </c>
      <c r="F4017" s="1420"/>
      <c r="G4017" s="902">
        <v>376460700</v>
      </c>
    </row>
    <row r="4018" spans="1:7">
      <c r="A4018" s="903" t="s">
        <v>2479</v>
      </c>
      <c r="B4018" s="903" t="s">
        <v>1461</v>
      </c>
      <c r="C4018" s="903" t="s">
        <v>375</v>
      </c>
      <c r="D4018" s="903" t="s">
        <v>1467</v>
      </c>
      <c r="E4018" s="903" t="s">
        <v>118</v>
      </c>
      <c r="F4018" s="903" t="s">
        <v>11</v>
      </c>
      <c r="G4018" s="902">
        <v>376460700</v>
      </c>
    </row>
    <row r="4019" spans="1:7">
      <c r="A4019" s="903" t="s">
        <v>2479</v>
      </c>
      <c r="B4019" s="903" t="s">
        <v>1461</v>
      </c>
      <c r="C4019" s="903" t="s">
        <v>375</v>
      </c>
      <c r="D4019" s="903" t="s">
        <v>1467</v>
      </c>
      <c r="E4019" s="1419" t="s">
        <v>122</v>
      </c>
      <c r="F4019" s="1420"/>
      <c r="G4019" s="902">
        <v>19163000</v>
      </c>
    </row>
    <row r="4020" spans="1:7">
      <c r="A4020" s="903" t="s">
        <v>2479</v>
      </c>
      <c r="B4020" s="903" t="s">
        <v>1461</v>
      </c>
      <c r="C4020" s="903" t="s">
        <v>375</v>
      </c>
      <c r="D4020" s="903" t="s">
        <v>1467</v>
      </c>
      <c r="E4020" s="903" t="s">
        <v>122</v>
      </c>
      <c r="F4020" s="903" t="s">
        <v>124</v>
      </c>
      <c r="G4020" s="902">
        <v>13800000</v>
      </c>
    </row>
    <row r="4021" spans="1:7">
      <c r="A4021" s="903" t="s">
        <v>2479</v>
      </c>
      <c r="B4021" s="903" t="s">
        <v>1461</v>
      </c>
      <c r="C4021" s="903" t="s">
        <v>375</v>
      </c>
      <c r="D4021" s="903" t="s">
        <v>1467</v>
      </c>
      <c r="E4021" s="903" t="s">
        <v>122</v>
      </c>
      <c r="F4021" s="903" t="s">
        <v>126</v>
      </c>
      <c r="G4021" s="902">
        <v>5363000</v>
      </c>
    </row>
    <row r="4022" spans="1:7">
      <c r="A4022" s="903" t="s">
        <v>2479</v>
      </c>
      <c r="B4022" s="903" t="s">
        <v>1461</v>
      </c>
      <c r="C4022" s="903" t="s">
        <v>375</v>
      </c>
      <c r="D4022" s="903" t="s">
        <v>1467</v>
      </c>
      <c r="E4022" s="1419" t="s">
        <v>371</v>
      </c>
      <c r="F4022" s="1420"/>
      <c r="G4022" s="902">
        <v>5364000</v>
      </c>
    </row>
    <row r="4023" spans="1:7">
      <c r="A4023" s="903" t="s">
        <v>2479</v>
      </c>
      <c r="B4023" s="903" t="s">
        <v>1461</v>
      </c>
      <c r="C4023" s="903" t="s">
        <v>375</v>
      </c>
      <c r="D4023" s="903" t="s">
        <v>1467</v>
      </c>
      <c r="E4023" s="903" t="s">
        <v>371</v>
      </c>
      <c r="F4023" s="903" t="s">
        <v>372</v>
      </c>
      <c r="G4023" s="902">
        <v>5364000</v>
      </c>
    </row>
    <row r="4024" spans="1:7">
      <c r="A4024" s="903" t="s">
        <v>2479</v>
      </c>
      <c r="B4024" s="903" t="s">
        <v>1461</v>
      </c>
      <c r="C4024" s="1419" t="s">
        <v>147</v>
      </c>
      <c r="D4024" s="1420"/>
      <c r="E4024" s="1420"/>
      <c r="F4024" s="1420"/>
      <c r="G4024" s="902">
        <v>12674921800</v>
      </c>
    </row>
    <row r="4025" spans="1:7">
      <c r="A4025" s="903" t="s">
        <v>2479</v>
      </c>
      <c r="B4025" s="903" t="s">
        <v>1461</v>
      </c>
      <c r="C4025" s="903" t="s">
        <v>147</v>
      </c>
      <c r="D4025" s="1419" t="s">
        <v>1520</v>
      </c>
      <c r="E4025" s="1420"/>
      <c r="F4025" s="1420"/>
      <c r="G4025" s="902">
        <v>12674921800</v>
      </c>
    </row>
    <row r="4026" spans="1:7">
      <c r="A4026" s="903" t="s">
        <v>2479</v>
      </c>
      <c r="B4026" s="903" t="s">
        <v>1461</v>
      </c>
      <c r="C4026" s="903" t="s">
        <v>147</v>
      </c>
      <c r="D4026" s="903" t="s">
        <v>1520</v>
      </c>
      <c r="E4026" s="1419" t="s">
        <v>87</v>
      </c>
      <c r="F4026" s="1420"/>
      <c r="G4026" s="902">
        <v>1547621200</v>
      </c>
    </row>
    <row r="4027" spans="1:7">
      <c r="A4027" s="903" t="s">
        <v>2479</v>
      </c>
      <c r="B4027" s="903" t="s">
        <v>1461</v>
      </c>
      <c r="C4027" s="903" t="s">
        <v>147</v>
      </c>
      <c r="D4027" s="903" t="s">
        <v>1520</v>
      </c>
      <c r="E4027" s="903" t="s">
        <v>87</v>
      </c>
      <c r="F4027" s="903" t="s">
        <v>88</v>
      </c>
      <c r="G4027" s="902">
        <v>1547621200</v>
      </c>
    </row>
    <row r="4028" spans="1:7">
      <c r="A4028" s="903" t="s">
        <v>2479</v>
      </c>
      <c r="B4028" s="903" t="s">
        <v>1461</v>
      </c>
      <c r="C4028" s="903" t="s">
        <v>147</v>
      </c>
      <c r="D4028" s="903" t="s">
        <v>1520</v>
      </c>
      <c r="E4028" s="1419" t="s">
        <v>128</v>
      </c>
      <c r="F4028" s="1420"/>
      <c r="G4028" s="902">
        <v>243214800</v>
      </c>
    </row>
    <row r="4029" spans="1:7">
      <c r="A4029" s="903" t="s">
        <v>2479</v>
      </c>
      <c r="B4029" s="903" t="s">
        <v>1461</v>
      </c>
      <c r="C4029" s="903" t="s">
        <v>147</v>
      </c>
      <c r="D4029" s="903" t="s">
        <v>1520</v>
      </c>
      <c r="E4029" s="903" t="s">
        <v>128</v>
      </c>
      <c r="F4029" s="903" t="s">
        <v>519</v>
      </c>
      <c r="G4029" s="902">
        <v>243214800</v>
      </c>
    </row>
    <row r="4030" spans="1:7">
      <c r="A4030" s="903" t="s">
        <v>2479</v>
      </c>
      <c r="B4030" s="903" t="s">
        <v>1461</v>
      </c>
      <c r="C4030" s="903" t="s">
        <v>147</v>
      </c>
      <c r="D4030" s="903" t="s">
        <v>1520</v>
      </c>
      <c r="E4030" s="1419" t="s">
        <v>90</v>
      </c>
      <c r="F4030" s="1420"/>
      <c r="G4030" s="902">
        <v>94379200</v>
      </c>
    </row>
    <row r="4031" spans="1:7">
      <c r="A4031" s="903" t="s">
        <v>2479</v>
      </c>
      <c r="B4031" s="903" t="s">
        <v>1461</v>
      </c>
      <c r="C4031" s="903" t="s">
        <v>147</v>
      </c>
      <c r="D4031" s="903" t="s">
        <v>1520</v>
      </c>
      <c r="E4031" s="903" t="s">
        <v>90</v>
      </c>
      <c r="F4031" s="903" t="s">
        <v>135</v>
      </c>
      <c r="G4031" s="902">
        <v>38442000</v>
      </c>
    </row>
    <row r="4032" spans="1:7">
      <c r="A4032" s="903" t="s">
        <v>2479</v>
      </c>
      <c r="B4032" s="903" t="s">
        <v>1461</v>
      </c>
      <c r="C4032" s="903" t="s">
        <v>147</v>
      </c>
      <c r="D4032" s="903" t="s">
        <v>1520</v>
      </c>
      <c r="E4032" s="903" t="s">
        <v>90</v>
      </c>
      <c r="F4032" s="903" t="s">
        <v>763</v>
      </c>
      <c r="G4032" s="902">
        <v>19062000</v>
      </c>
    </row>
    <row r="4033" spans="1:7">
      <c r="A4033" s="903" t="s">
        <v>2479</v>
      </c>
      <c r="B4033" s="903" t="s">
        <v>1461</v>
      </c>
      <c r="C4033" s="903" t="s">
        <v>147</v>
      </c>
      <c r="D4033" s="903" t="s">
        <v>1520</v>
      </c>
      <c r="E4033" s="903" t="s">
        <v>90</v>
      </c>
      <c r="F4033" s="903" t="s">
        <v>92</v>
      </c>
      <c r="G4033" s="902">
        <v>17880000</v>
      </c>
    </row>
    <row r="4034" spans="1:7">
      <c r="A4034" s="903" t="s">
        <v>2479</v>
      </c>
      <c r="B4034" s="903" t="s">
        <v>1461</v>
      </c>
      <c r="C4034" s="903" t="s">
        <v>147</v>
      </c>
      <c r="D4034" s="903" t="s">
        <v>1520</v>
      </c>
      <c r="E4034" s="903" t="s">
        <v>90</v>
      </c>
      <c r="F4034" s="903" t="s">
        <v>390</v>
      </c>
      <c r="G4034" s="902">
        <v>18995200</v>
      </c>
    </row>
    <row r="4035" spans="1:7">
      <c r="A4035" s="903" t="s">
        <v>2479</v>
      </c>
      <c r="B4035" s="903" t="s">
        <v>1461</v>
      </c>
      <c r="C4035" s="903" t="s">
        <v>147</v>
      </c>
      <c r="D4035" s="903" t="s">
        <v>1520</v>
      </c>
      <c r="E4035" s="1419" t="s">
        <v>377</v>
      </c>
      <c r="F4035" s="1420"/>
      <c r="G4035" s="902">
        <v>17700000</v>
      </c>
    </row>
    <row r="4036" spans="1:7">
      <c r="A4036" s="903" t="s">
        <v>2479</v>
      </c>
      <c r="B4036" s="903" t="s">
        <v>1461</v>
      </c>
      <c r="C4036" s="903" t="s">
        <v>147</v>
      </c>
      <c r="D4036" s="903" t="s">
        <v>1520</v>
      </c>
      <c r="E4036" s="903" t="s">
        <v>377</v>
      </c>
      <c r="F4036" s="903" t="s">
        <v>379</v>
      </c>
      <c r="G4036" s="902">
        <v>17700000</v>
      </c>
    </row>
    <row r="4037" spans="1:7">
      <c r="A4037" s="903" t="s">
        <v>2479</v>
      </c>
      <c r="B4037" s="903" t="s">
        <v>1461</v>
      </c>
      <c r="C4037" s="903" t="s">
        <v>147</v>
      </c>
      <c r="D4037" s="903" t="s">
        <v>1520</v>
      </c>
      <c r="E4037" s="1419" t="s">
        <v>93</v>
      </c>
      <c r="F4037" s="1420"/>
      <c r="G4037" s="902">
        <v>213250000</v>
      </c>
    </row>
    <row r="4038" spans="1:7">
      <c r="A4038" s="903" t="s">
        <v>2479</v>
      </c>
      <c r="B4038" s="903" t="s">
        <v>1461</v>
      </c>
      <c r="C4038" s="903" t="s">
        <v>147</v>
      </c>
      <c r="D4038" s="903" t="s">
        <v>1520</v>
      </c>
      <c r="E4038" s="903" t="s">
        <v>93</v>
      </c>
      <c r="F4038" s="903" t="s">
        <v>391</v>
      </c>
      <c r="G4038" s="902">
        <v>213250000</v>
      </c>
    </row>
    <row r="4039" spans="1:7">
      <c r="A4039" s="903" t="s">
        <v>2479</v>
      </c>
      <c r="B4039" s="903" t="s">
        <v>1461</v>
      </c>
      <c r="C4039" s="903" t="s">
        <v>147</v>
      </c>
      <c r="D4039" s="903" t="s">
        <v>1520</v>
      </c>
      <c r="E4039" s="1419" t="s">
        <v>94</v>
      </c>
      <c r="F4039" s="1420"/>
      <c r="G4039" s="902">
        <v>431358900</v>
      </c>
    </row>
    <row r="4040" spans="1:7">
      <c r="A4040" s="903" t="s">
        <v>2479</v>
      </c>
      <c r="B4040" s="903" t="s">
        <v>1461</v>
      </c>
      <c r="C4040" s="903" t="s">
        <v>147</v>
      </c>
      <c r="D4040" s="903" t="s">
        <v>1520</v>
      </c>
      <c r="E4040" s="903" t="s">
        <v>94</v>
      </c>
      <c r="F4040" s="903" t="s">
        <v>95</v>
      </c>
      <c r="G4040" s="902">
        <v>323447900</v>
      </c>
    </row>
    <row r="4041" spans="1:7">
      <c r="A4041" s="903" t="s">
        <v>2479</v>
      </c>
      <c r="B4041" s="903" t="s">
        <v>1461</v>
      </c>
      <c r="C4041" s="903" t="s">
        <v>147</v>
      </c>
      <c r="D4041" s="903" t="s">
        <v>1520</v>
      </c>
      <c r="E4041" s="903" t="s">
        <v>94</v>
      </c>
      <c r="F4041" s="903" t="s">
        <v>96</v>
      </c>
      <c r="G4041" s="902">
        <v>55451200</v>
      </c>
    </row>
    <row r="4042" spans="1:7">
      <c r="A4042" s="903" t="s">
        <v>2479</v>
      </c>
      <c r="B4042" s="903" t="s">
        <v>1461</v>
      </c>
      <c r="C4042" s="903" t="s">
        <v>147</v>
      </c>
      <c r="D4042" s="903" t="s">
        <v>1520</v>
      </c>
      <c r="E4042" s="903" t="s">
        <v>94</v>
      </c>
      <c r="F4042" s="903" t="s">
        <v>97</v>
      </c>
      <c r="G4042" s="902">
        <v>36969500</v>
      </c>
    </row>
    <row r="4043" spans="1:7">
      <c r="A4043" s="903" t="s">
        <v>2479</v>
      </c>
      <c r="B4043" s="903" t="s">
        <v>1461</v>
      </c>
      <c r="C4043" s="903" t="s">
        <v>147</v>
      </c>
      <c r="D4043" s="903" t="s">
        <v>1520</v>
      </c>
      <c r="E4043" s="903" t="s">
        <v>94</v>
      </c>
      <c r="F4043" s="903" t="s">
        <v>0</v>
      </c>
      <c r="G4043" s="902">
        <v>15490300</v>
      </c>
    </row>
    <row r="4044" spans="1:7">
      <c r="A4044" s="903" t="s">
        <v>2479</v>
      </c>
      <c r="B4044" s="903" t="s">
        <v>1461</v>
      </c>
      <c r="C4044" s="903" t="s">
        <v>147</v>
      </c>
      <c r="D4044" s="903" t="s">
        <v>1520</v>
      </c>
      <c r="E4044" s="1419" t="s">
        <v>98</v>
      </c>
      <c r="F4044" s="1420"/>
      <c r="G4044" s="902">
        <v>2565205300</v>
      </c>
    </row>
    <row r="4045" spans="1:7">
      <c r="A4045" s="903" t="s">
        <v>2479</v>
      </c>
      <c r="B4045" s="903" t="s">
        <v>1461</v>
      </c>
      <c r="C4045" s="903" t="s">
        <v>147</v>
      </c>
      <c r="D4045" s="903" t="s">
        <v>1520</v>
      </c>
      <c r="E4045" s="903" t="s">
        <v>98</v>
      </c>
      <c r="F4045" s="903" t="s">
        <v>1</v>
      </c>
      <c r="G4045" s="902">
        <v>2513700000</v>
      </c>
    </row>
    <row r="4046" spans="1:7">
      <c r="A4046" s="903" t="s">
        <v>2479</v>
      </c>
      <c r="B4046" s="903" t="s">
        <v>1461</v>
      </c>
      <c r="C4046" s="903" t="s">
        <v>147</v>
      </c>
      <c r="D4046" s="903" t="s">
        <v>1520</v>
      </c>
      <c r="E4046" s="903" t="s">
        <v>98</v>
      </c>
      <c r="F4046" s="903" t="s">
        <v>757</v>
      </c>
      <c r="G4046" s="902">
        <v>51505300</v>
      </c>
    </row>
    <row r="4047" spans="1:7">
      <c r="A4047" s="903" t="s">
        <v>2479</v>
      </c>
      <c r="B4047" s="903" t="s">
        <v>1461</v>
      </c>
      <c r="C4047" s="903" t="s">
        <v>147</v>
      </c>
      <c r="D4047" s="903" t="s">
        <v>1520</v>
      </c>
      <c r="E4047" s="1419" t="s">
        <v>100</v>
      </c>
      <c r="F4047" s="1420"/>
      <c r="G4047" s="902">
        <v>18287100</v>
      </c>
    </row>
    <row r="4048" spans="1:7">
      <c r="A4048" s="903" t="s">
        <v>2479</v>
      </c>
      <c r="B4048" s="903" t="s">
        <v>1461</v>
      </c>
      <c r="C4048" s="903" t="s">
        <v>147</v>
      </c>
      <c r="D4048" s="903" t="s">
        <v>1520</v>
      </c>
      <c r="E4048" s="903" t="s">
        <v>100</v>
      </c>
      <c r="F4048" s="903" t="s">
        <v>138</v>
      </c>
      <c r="G4048" s="902">
        <v>14628600</v>
      </c>
    </row>
    <row r="4049" spans="1:7">
      <c r="A4049" s="903" t="s">
        <v>2479</v>
      </c>
      <c r="B4049" s="903" t="s">
        <v>1461</v>
      </c>
      <c r="C4049" s="903" t="s">
        <v>147</v>
      </c>
      <c r="D4049" s="903" t="s">
        <v>1520</v>
      </c>
      <c r="E4049" s="903" t="s">
        <v>100</v>
      </c>
      <c r="F4049" s="903" t="s">
        <v>102</v>
      </c>
      <c r="G4049" s="902">
        <v>1522500</v>
      </c>
    </row>
    <row r="4050" spans="1:7">
      <c r="A4050" s="903" t="s">
        <v>2479</v>
      </c>
      <c r="B4050" s="903" t="s">
        <v>1461</v>
      </c>
      <c r="C4050" s="903" t="s">
        <v>147</v>
      </c>
      <c r="D4050" s="903" t="s">
        <v>1520</v>
      </c>
      <c r="E4050" s="903" t="s">
        <v>100</v>
      </c>
      <c r="F4050" s="903" t="s">
        <v>131</v>
      </c>
      <c r="G4050" s="902">
        <v>2136000</v>
      </c>
    </row>
    <row r="4051" spans="1:7">
      <c r="A4051" s="903" t="s">
        <v>2479</v>
      </c>
      <c r="B4051" s="903" t="s">
        <v>1461</v>
      </c>
      <c r="C4051" s="903" t="s">
        <v>147</v>
      </c>
      <c r="D4051" s="903" t="s">
        <v>1520</v>
      </c>
      <c r="E4051" s="1419" t="s">
        <v>103</v>
      </c>
      <c r="F4051" s="1420"/>
      <c r="G4051" s="902">
        <v>43049000</v>
      </c>
    </row>
    <row r="4052" spans="1:7">
      <c r="A4052" s="903" t="s">
        <v>2479</v>
      </c>
      <c r="B4052" s="903" t="s">
        <v>1461</v>
      </c>
      <c r="C4052" s="903" t="s">
        <v>147</v>
      </c>
      <c r="D4052" s="903" t="s">
        <v>1520</v>
      </c>
      <c r="E4052" s="903" t="s">
        <v>103</v>
      </c>
      <c r="F4052" s="903" t="s">
        <v>104</v>
      </c>
      <c r="G4052" s="902">
        <v>20625000</v>
      </c>
    </row>
    <row r="4053" spans="1:7">
      <c r="A4053" s="903" t="s">
        <v>2479</v>
      </c>
      <c r="B4053" s="903" t="s">
        <v>1461</v>
      </c>
      <c r="C4053" s="903" t="s">
        <v>147</v>
      </c>
      <c r="D4053" s="903" t="s">
        <v>1520</v>
      </c>
      <c r="E4053" s="903" t="s">
        <v>103</v>
      </c>
      <c r="F4053" s="903" t="s">
        <v>132</v>
      </c>
      <c r="G4053" s="902">
        <v>21800000</v>
      </c>
    </row>
    <row r="4054" spans="1:7">
      <c r="A4054" s="903" t="s">
        <v>2479</v>
      </c>
      <c r="B4054" s="903" t="s">
        <v>1461</v>
      </c>
      <c r="C4054" s="903" t="s">
        <v>147</v>
      </c>
      <c r="D4054" s="903" t="s">
        <v>1520</v>
      </c>
      <c r="E4054" s="903" t="s">
        <v>103</v>
      </c>
      <c r="F4054" s="903" t="s">
        <v>106</v>
      </c>
      <c r="G4054" s="902">
        <v>624000</v>
      </c>
    </row>
    <row r="4055" spans="1:7">
      <c r="A4055" s="903" t="s">
        <v>2479</v>
      </c>
      <c r="B4055" s="903" t="s">
        <v>1461</v>
      </c>
      <c r="C4055" s="903" t="s">
        <v>147</v>
      </c>
      <c r="D4055" s="903" t="s">
        <v>1520</v>
      </c>
      <c r="E4055" s="1419" t="s">
        <v>108</v>
      </c>
      <c r="F4055" s="1420"/>
      <c r="G4055" s="902">
        <v>58870200</v>
      </c>
    </row>
    <row r="4056" spans="1:7">
      <c r="A4056" s="903" t="s">
        <v>2479</v>
      </c>
      <c r="B4056" s="903" t="s">
        <v>1461</v>
      </c>
      <c r="C4056" s="903" t="s">
        <v>147</v>
      </c>
      <c r="D4056" s="903" t="s">
        <v>1520</v>
      </c>
      <c r="E4056" s="903" t="s">
        <v>108</v>
      </c>
      <c r="F4056" s="903" t="s">
        <v>110</v>
      </c>
      <c r="G4056" s="902">
        <v>1644200</v>
      </c>
    </row>
    <row r="4057" spans="1:7">
      <c r="A4057" s="903" t="s">
        <v>2479</v>
      </c>
      <c r="B4057" s="903" t="s">
        <v>1461</v>
      </c>
      <c r="C4057" s="903" t="s">
        <v>147</v>
      </c>
      <c r="D4057" s="903" t="s">
        <v>1520</v>
      </c>
      <c r="E4057" s="903" t="s">
        <v>108</v>
      </c>
      <c r="F4057" s="903" t="s">
        <v>111</v>
      </c>
      <c r="G4057" s="902">
        <v>500000</v>
      </c>
    </row>
    <row r="4058" spans="1:7">
      <c r="A4058" s="903" t="s">
        <v>2479</v>
      </c>
      <c r="B4058" s="903" t="s">
        <v>1461</v>
      </c>
      <c r="C4058" s="903" t="s">
        <v>147</v>
      </c>
      <c r="D4058" s="903" t="s">
        <v>1520</v>
      </c>
      <c r="E4058" s="903" t="s">
        <v>108</v>
      </c>
      <c r="F4058" s="903" t="s">
        <v>862</v>
      </c>
      <c r="G4058" s="902">
        <v>13176000</v>
      </c>
    </row>
    <row r="4059" spans="1:7">
      <c r="A4059" s="903" t="s">
        <v>2479</v>
      </c>
      <c r="B4059" s="903" t="s">
        <v>1461</v>
      </c>
      <c r="C4059" s="903" t="s">
        <v>147</v>
      </c>
      <c r="D4059" s="903" t="s">
        <v>1520</v>
      </c>
      <c r="E4059" s="903" t="s">
        <v>108</v>
      </c>
      <c r="F4059" s="903" t="s">
        <v>283</v>
      </c>
      <c r="G4059" s="902">
        <v>42000000</v>
      </c>
    </row>
    <row r="4060" spans="1:7">
      <c r="A4060" s="903" t="s">
        <v>2479</v>
      </c>
      <c r="B4060" s="903" t="s">
        <v>1461</v>
      </c>
      <c r="C4060" s="903" t="s">
        <v>147</v>
      </c>
      <c r="D4060" s="903" t="s">
        <v>1520</v>
      </c>
      <c r="E4060" s="903" t="s">
        <v>108</v>
      </c>
      <c r="F4060" s="903" t="s">
        <v>141</v>
      </c>
      <c r="G4060" s="902">
        <v>1550000</v>
      </c>
    </row>
    <row r="4061" spans="1:7">
      <c r="A4061" s="903" t="s">
        <v>2479</v>
      </c>
      <c r="B4061" s="903" t="s">
        <v>1461</v>
      </c>
      <c r="C4061" s="903" t="s">
        <v>147</v>
      </c>
      <c r="D4061" s="903" t="s">
        <v>1520</v>
      </c>
      <c r="E4061" s="1419" t="s">
        <v>143</v>
      </c>
      <c r="F4061" s="1420"/>
      <c r="G4061" s="902">
        <v>52029000</v>
      </c>
    </row>
    <row r="4062" spans="1:7">
      <c r="A4062" s="903" t="s">
        <v>2479</v>
      </c>
      <c r="B4062" s="903" t="s">
        <v>1461</v>
      </c>
      <c r="C4062" s="903" t="s">
        <v>147</v>
      </c>
      <c r="D4062" s="903" t="s">
        <v>1520</v>
      </c>
      <c r="E4062" s="903" t="s">
        <v>143</v>
      </c>
      <c r="F4062" s="903" t="s">
        <v>145</v>
      </c>
      <c r="G4062" s="902">
        <v>4680000</v>
      </c>
    </row>
    <row r="4063" spans="1:7">
      <c r="A4063" s="903" t="s">
        <v>2479</v>
      </c>
      <c r="B4063" s="903" t="s">
        <v>1461</v>
      </c>
      <c r="C4063" s="903" t="s">
        <v>147</v>
      </c>
      <c r="D4063" s="903" t="s">
        <v>1520</v>
      </c>
      <c r="E4063" s="903" t="s">
        <v>143</v>
      </c>
      <c r="F4063" s="903" t="s">
        <v>482</v>
      </c>
      <c r="G4063" s="902">
        <v>4000000</v>
      </c>
    </row>
    <row r="4064" spans="1:7">
      <c r="A4064" s="903" t="s">
        <v>2479</v>
      </c>
      <c r="B4064" s="903" t="s">
        <v>1461</v>
      </c>
      <c r="C4064" s="903" t="s">
        <v>147</v>
      </c>
      <c r="D4064" s="903" t="s">
        <v>1520</v>
      </c>
      <c r="E4064" s="903" t="s">
        <v>143</v>
      </c>
      <c r="F4064" s="903" t="s">
        <v>485</v>
      </c>
      <c r="G4064" s="902">
        <v>12000000</v>
      </c>
    </row>
    <row r="4065" spans="1:7">
      <c r="A4065" s="903" t="s">
        <v>2479</v>
      </c>
      <c r="B4065" s="903" t="s">
        <v>1461</v>
      </c>
      <c r="C4065" s="903" t="s">
        <v>147</v>
      </c>
      <c r="D4065" s="903" t="s">
        <v>1520</v>
      </c>
      <c r="E4065" s="903" t="s">
        <v>143</v>
      </c>
      <c r="F4065" s="903" t="s">
        <v>487</v>
      </c>
      <c r="G4065" s="902">
        <v>500000</v>
      </c>
    </row>
    <row r="4066" spans="1:7">
      <c r="A4066" s="903" t="s">
        <v>2479</v>
      </c>
      <c r="B4066" s="903" t="s">
        <v>1461</v>
      </c>
      <c r="C4066" s="903" t="s">
        <v>147</v>
      </c>
      <c r="D4066" s="903" t="s">
        <v>1520</v>
      </c>
      <c r="E4066" s="903" t="s">
        <v>143</v>
      </c>
      <c r="F4066" s="903" t="s">
        <v>489</v>
      </c>
      <c r="G4066" s="902">
        <v>30849000</v>
      </c>
    </row>
    <row r="4067" spans="1:7">
      <c r="A4067" s="903" t="s">
        <v>2479</v>
      </c>
      <c r="B4067" s="903" t="s">
        <v>1461</v>
      </c>
      <c r="C4067" s="903" t="s">
        <v>147</v>
      </c>
      <c r="D4067" s="903" t="s">
        <v>1520</v>
      </c>
      <c r="E4067" s="1419" t="s">
        <v>113</v>
      </c>
      <c r="F4067" s="1420"/>
      <c r="G4067" s="902">
        <v>88550000</v>
      </c>
    </row>
    <row r="4068" spans="1:7">
      <c r="A4068" s="903" t="s">
        <v>2479</v>
      </c>
      <c r="B4068" s="903" t="s">
        <v>1461</v>
      </c>
      <c r="C4068" s="903" t="s">
        <v>147</v>
      </c>
      <c r="D4068" s="903" t="s">
        <v>1520</v>
      </c>
      <c r="E4068" s="903" t="s">
        <v>113</v>
      </c>
      <c r="F4068" s="903" t="s">
        <v>381</v>
      </c>
      <c r="G4068" s="902">
        <v>8000000</v>
      </c>
    </row>
    <row r="4069" spans="1:7">
      <c r="A4069" s="903" t="s">
        <v>2479</v>
      </c>
      <c r="B4069" s="903" t="s">
        <v>1461</v>
      </c>
      <c r="C4069" s="903" t="s">
        <v>147</v>
      </c>
      <c r="D4069" s="903" t="s">
        <v>1520</v>
      </c>
      <c r="E4069" s="903" t="s">
        <v>113</v>
      </c>
      <c r="F4069" s="903" t="s">
        <v>490</v>
      </c>
      <c r="G4069" s="902">
        <v>2550000</v>
      </c>
    </row>
    <row r="4070" spans="1:7">
      <c r="A4070" s="903" t="s">
        <v>2479</v>
      </c>
      <c r="B4070" s="903" t="s">
        <v>1461</v>
      </c>
      <c r="C4070" s="903" t="s">
        <v>147</v>
      </c>
      <c r="D4070" s="903" t="s">
        <v>1520</v>
      </c>
      <c r="E4070" s="903" t="s">
        <v>113</v>
      </c>
      <c r="F4070" s="903" t="s">
        <v>115</v>
      </c>
      <c r="G4070" s="902">
        <v>3000000</v>
      </c>
    </row>
    <row r="4071" spans="1:7">
      <c r="A4071" s="903" t="s">
        <v>2479</v>
      </c>
      <c r="B4071" s="903" t="s">
        <v>1461</v>
      </c>
      <c r="C4071" s="903" t="s">
        <v>147</v>
      </c>
      <c r="D4071" s="903" t="s">
        <v>1520</v>
      </c>
      <c r="E4071" s="903" t="s">
        <v>113</v>
      </c>
      <c r="F4071" s="903" t="s">
        <v>117</v>
      </c>
      <c r="G4071" s="902">
        <v>75000000</v>
      </c>
    </row>
    <row r="4072" spans="1:7">
      <c r="A4072" s="903" t="s">
        <v>2479</v>
      </c>
      <c r="B4072" s="903" t="s">
        <v>1461</v>
      </c>
      <c r="C4072" s="903" t="s">
        <v>147</v>
      </c>
      <c r="D4072" s="903" t="s">
        <v>1520</v>
      </c>
      <c r="E4072" s="1419" t="s">
        <v>492</v>
      </c>
      <c r="F4072" s="1420"/>
      <c r="G4072" s="902">
        <v>87000000</v>
      </c>
    </row>
    <row r="4073" spans="1:7">
      <c r="A4073" s="903" t="s">
        <v>2479</v>
      </c>
      <c r="B4073" s="903" t="s">
        <v>1461</v>
      </c>
      <c r="C4073" s="903" t="s">
        <v>147</v>
      </c>
      <c r="D4073" s="903" t="s">
        <v>1520</v>
      </c>
      <c r="E4073" s="903" t="s">
        <v>492</v>
      </c>
      <c r="F4073" s="903" t="s">
        <v>219</v>
      </c>
      <c r="G4073" s="902">
        <v>87000000</v>
      </c>
    </row>
    <row r="4074" spans="1:7">
      <c r="A4074" s="903" t="s">
        <v>2479</v>
      </c>
      <c r="B4074" s="903" t="s">
        <v>1461</v>
      </c>
      <c r="C4074" s="903" t="s">
        <v>147</v>
      </c>
      <c r="D4074" s="903" t="s">
        <v>1520</v>
      </c>
      <c r="E4074" s="1419" t="s">
        <v>498</v>
      </c>
      <c r="F4074" s="1420"/>
      <c r="G4074" s="902">
        <v>1037044500</v>
      </c>
    </row>
    <row r="4075" spans="1:7">
      <c r="A4075" s="903" t="s">
        <v>2479</v>
      </c>
      <c r="B4075" s="903" t="s">
        <v>1461</v>
      </c>
      <c r="C4075" s="903" t="s">
        <v>147</v>
      </c>
      <c r="D4075" s="903" t="s">
        <v>1520</v>
      </c>
      <c r="E4075" s="903" t="s">
        <v>498</v>
      </c>
      <c r="F4075" s="903" t="s">
        <v>3</v>
      </c>
      <c r="G4075" s="902">
        <v>65781000</v>
      </c>
    </row>
    <row r="4076" spans="1:7">
      <c r="A4076" s="903" t="s">
        <v>2479</v>
      </c>
      <c r="B4076" s="903" t="s">
        <v>1461</v>
      </c>
      <c r="C4076" s="903" t="s">
        <v>147</v>
      </c>
      <c r="D4076" s="903" t="s">
        <v>1520</v>
      </c>
      <c r="E4076" s="903" t="s">
        <v>498</v>
      </c>
      <c r="F4076" s="903" t="s">
        <v>370</v>
      </c>
      <c r="G4076" s="902">
        <v>7880000</v>
      </c>
    </row>
    <row r="4077" spans="1:7">
      <c r="A4077" s="903" t="s">
        <v>2479</v>
      </c>
      <c r="B4077" s="903" t="s">
        <v>1461</v>
      </c>
      <c r="C4077" s="903" t="s">
        <v>147</v>
      </c>
      <c r="D4077" s="903" t="s">
        <v>1520</v>
      </c>
      <c r="E4077" s="903" t="s">
        <v>498</v>
      </c>
      <c r="F4077" s="903" t="s">
        <v>500</v>
      </c>
      <c r="G4077" s="902">
        <v>4468500</v>
      </c>
    </row>
    <row r="4078" spans="1:7">
      <c r="A4078" s="903" t="s">
        <v>2479</v>
      </c>
      <c r="B4078" s="903" t="s">
        <v>1461</v>
      </c>
      <c r="C4078" s="903" t="s">
        <v>147</v>
      </c>
      <c r="D4078" s="903" t="s">
        <v>1520</v>
      </c>
      <c r="E4078" s="903" t="s">
        <v>498</v>
      </c>
      <c r="F4078" s="903" t="s">
        <v>344</v>
      </c>
      <c r="G4078" s="902">
        <v>893652000</v>
      </c>
    </row>
    <row r="4079" spans="1:7">
      <c r="A4079" s="903" t="s">
        <v>2479</v>
      </c>
      <c r="B4079" s="903" t="s">
        <v>1461</v>
      </c>
      <c r="C4079" s="903" t="s">
        <v>147</v>
      </c>
      <c r="D4079" s="903" t="s">
        <v>1520</v>
      </c>
      <c r="E4079" s="903" t="s">
        <v>498</v>
      </c>
      <c r="F4079" s="903" t="s">
        <v>4</v>
      </c>
      <c r="G4079" s="902">
        <v>65263000</v>
      </c>
    </row>
    <row r="4080" spans="1:7">
      <c r="A4080" s="903" t="s">
        <v>2479</v>
      </c>
      <c r="B4080" s="903" t="s">
        <v>1461</v>
      </c>
      <c r="C4080" s="903" t="s">
        <v>147</v>
      </c>
      <c r="D4080" s="903" t="s">
        <v>1520</v>
      </c>
      <c r="E4080" s="1419" t="s">
        <v>1429</v>
      </c>
      <c r="F4080" s="1420"/>
      <c r="G4080" s="902">
        <v>531926000</v>
      </c>
    </row>
    <row r="4081" spans="1:7">
      <c r="A4081" s="903" t="s">
        <v>2479</v>
      </c>
      <c r="B4081" s="903" t="s">
        <v>1461</v>
      </c>
      <c r="C4081" s="903" t="s">
        <v>147</v>
      </c>
      <c r="D4081" s="903" t="s">
        <v>1520</v>
      </c>
      <c r="E4081" s="903" t="s">
        <v>1429</v>
      </c>
      <c r="F4081" s="903" t="s">
        <v>1483</v>
      </c>
      <c r="G4081" s="902">
        <v>64000000</v>
      </c>
    </row>
    <row r="4082" spans="1:7">
      <c r="A4082" s="903" t="s">
        <v>2479</v>
      </c>
      <c r="B4082" s="903" t="s">
        <v>1461</v>
      </c>
      <c r="C4082" s="903" t="s">
        <v>147</v>
      </c>
      <c r="D4082" s="903" t="s">
        <v>1520</v>
      </c>
      <c r="E4082" s="903" t="s">
        <v>1429</v>
      </c>
      <c r="F4082" s="903" t="s">
        <v>1451</v>
      </c>
      <c r="G4082" s="902">
        <v>170576000</v>
      </c>
    </row>
    <row r="4083" spans="1:7">
      <c r="A4083" s="903" t="s">
        <v>2479</v>
      </c>
      <c r="B4083" s="903" t="s">
        <v>1461</v>
      </c>
      <c r="C4083" s="903" t="s">
        <v>147</v>
      </c>
      <c r="D4083" s="903" t="s">
        <v>1520</v>
      </c>
      <c r="E4083" s="903" t="s">
        <v>1429</v>
      </c>
      <c r="F4083" s="903" t="s">
        <v>1431</v>
      </c>
      <c r="G4083" s="902">
        <v>128900000</v>
      </c>
    </row>
    <row r="4084" spans="1:7">
      <c r="A4084" s="903" t="s">
        <v>2479</v>
      </c>
      <c r="B4084" s="903" t="s">
        <v>1461</v>
      </c>
      <c r="C4084" s="903" t="s">
        <v>147</v>
      </c>
      <c r="D4084" s="903" t="s">
        <v>1520</v>
      </c>
      <c r="E4084" s="903" t="s">
        <v>1429</v>
      </c>
      <c r="F4084" s="903" t="s">
        <v>1457</v>
      </c>
      <c r="G4084" s="902">
        <v>168450000</v>
      </c>
    </row>
    <row r="4085" spans="1:7">
      <c r="A4085" s="903" t="s">
        <v>2479</v>
      </c>
      <c r="B4085" s="903" t="s">
        <v>1461</v>
      </c>
      <c r="C4085" s="903" t="s">
        <v>147</v>
      </c>
      <c r="D4085" s="903" t="s">
        <v>1520</v>
      </c>
      <c r="E4085" s="1419" t="s">
        <v>118</v>
      </c>
      <c r="F4085" s="1420"/>
      <c r="G4085" s="902">
        <v>5288690800</v>
      </c>
    </row>
    <row r="4086" spans="1:7">
      <c r="A4086" s="903" t="s">
        <v>2479</v>
      </c>
      <c r="B4086" s="903" t="s">
        <v>1461</v>
      </c>
      <c r="C4086" s="903" t="s">
        <v>147</v>
      </c>
      <c r="D4086" s="903" t="s">
        <v>1520</v>
      </c>
      <c r="E4086" s="903" t="s">
        <v>118</v>
      </c>
      <c r="F4086" s="903" t="s">
        <v>523</v>
      </c>
      <c r="G4086" s="902">
        <v>402562500</v>
      </c>
    </row>
    <row r="4087" spans="1:7">
      <c r="A4087" s="903" t="s">
        <v>2479</v>
      </c>
      <c r="B4087" s="903" t="s">
        <v>1461</v>
      </c>
      <c r="C4087" s="903" t="s">
        <v>147</v>
      </c>
      <c r="D4087" s="903" t="s">
        <v>1520</v>
      </c>
      <c r="E4087" s="903" t="s">
        <v>118</v>
      </c>
      <c r="F4087" s="903" t="s">
        <v>5</v>
      </c>
      <c r="G4087" s="902">
        <v>141100000</v>
      </c>
    </row>
    <row r="4088" spans="1:7">
      <c r="A4088" s="903" t="s">
        <v>2479</v>
      </c>
      <c r="B4088" s="903" t="s">
        <v>1461</v>
      </c>
      <c r="C4088" s="903" t="s">
        <v>147</v>
      </c>
      <c r="D4088" s="903" t="s">
        <v>1520</v>
      </c>
      <c r="E4088" s="903" t="s">
        <v>118</v>
      </c>
      <c r="F4088" s="903" t="s">
        <v>120</v>
      </c>
      <c r="G4088" s="902">
        <v>4745028300</v>
      </c>
    </row>
    <row r="4089" spans="1:7">
      <c r="A4089" s="903" t="s">
        <v>2479</v>
      </c>
      <c r="B4089" s="903" t="s">
        <v>1461</v>
      </c>
      <c r="C4089" s="903" t="s">
        <v>147</v>
      </c>
      <c r="D4089" s="903" t="s">
        <v>1520</v>
      </c>
      <c r="E4089" s="1419" t="s">
        <v>1434</v>
      </c>
      <c r="F4089" s="1420"/>
      <c r="G4089" s="902">
        <v>5000000</v>
      </c>
    </row>
    <row r="4090" spans="1:7">
      <c r="A4090" s="903" t="s">
        <v>2479</v>
      </c>
      <c r="B4090" s="903" t="s">
        <v>1461</v>
      </c>
      <c r="C4090" s="903" t="s">
        <v>147</v>
      </c>
      <c r="D4090" s="903" t="s">
        <v>1520</v>
      </c>
      <c r="E4090" s="903" t="s">
        <v>1434</v>
      </c>
      <c r="F4090" s="903" t="s">
        <v>1436</v>
      </c>
      <c r="G4090" s="902">
        <v>5000000</v>
      </c>
    </row>
    <row r="4091" spans="1:7">
      <c r="A4091" s="903" t="s">
        <v>2479</v>
      </c>
      <c r="B4091" s="903" t="s">
        <v>1461</v>
      </c>
      <c r="C4091" s="903" t="s">
        <v>147</v>
      </c>
      <c r="D4091" s="903" t="s">
        <v>1520</v>
      </c>
      <c r="E4091" s="1419" t="s">
        <v>122</v>
      </c>
      <c r="F4091" s="1420"/>
      <c r="G4091" s="902">
        <v>57845800</v>
      </c>
    </row>
    <row r="4092" spans="1:7">
      <c r="A4092" s="903" t="s">
        <v>2479</v>
      </c>
      <c r="B4092" s="903" t="s">
        <v>1461</v>
      </c>
      <c r="C4092" s="903" t="s">
        <v>147</v>
      </c>
      <c r="D4092" s="903" t="s">
        <v>1520</v>
      </c>
      <c r="E4092" s="903" t="s">
        <v>122</v>
      </c>
      <c r="F4092" s="903" t="s">
        <v>124</v>
      </c>
      <c r="G4092" s="902">
        <v>26677000</v>
      </c>
    </row>
    <row r="4093" spans="1:7">
      <c r="A4093" s="903" t="s">
        <v>2479</v>
      </c>
      <c r="B4093" s="903" t="s">
        <v>1461</v>
      </c>
      <c r="C4093" s="903" t="s">
        <v>147</v>
      </c>
      <c r="D4093" s="903" t="s">
        <v>1520</v>
      </c>
      <c r="E4093" s="903" t="s">
        <v>122</v>
      </c>
      <c r="F4093" s="903" t="s">
        <v>126</v>
      </c>
      <c r="G4093" s="902">
        <v>31168800</v>
      </c>
    </row>
    <row r="4094" spans="1:7">
      <c r="A4094" s="903" t="s">
        <v>2479</v>
      </c>
      <c r="B4094" s="903" t="s">
        <v>1461</v>
      </c>
      <c r="C4094" s="903" t="s">
        <v>147</v>
      </c>
      <c r="D4094" s="903" t="s">
        <v>1520</v>
      </c>
      <c r="E4094" s="1419" t="s">
        <v>360</v>
      </c>
      <c r="F4094" s="1420"/>
      <c r="G4094" s="902">
        <v>293900000</v>
      </c>
    </row>
    <row r="4095" spans="1:7">
      <c r="A4095" s="903" t="s">
        <v>2479</v>
      </c>
      <c r="B4095" s="903" t="s">
        <v>1461</v>
      </c>
      <c r="C4095" s="903" t="s">
        <v>147</v>
      </c>
      <c r="D4095" s="903" t="s">
        <v>1520</v>
      </c>
      <c r="E4095" s="903" t="s">
        <v>360</v>
      </c>
      <c r="F4095" s="903" t="s">
        <v>1440</v>
      </c>
      <c r="G4095" s="902">
        <v>293900000</v>
      </c>
    </row>
    <row r="4096" spans="1:7">
      <c r="A4096" s="903" t="s">
        <v>2479</v>
      </c>
      <c r="B4096" s="903" t="s">
        <v>1461</v>
      </c>
      <c r="C4096" s="1419" t="s">
        <v>170</v>
      </c>
      <c r="D4096" s="1420"/>
      <c r="E4096" s="1420"/>
      <c r="F4096" s="1420"/>
      <c r="G4096" s="902">
        <v>192025000</v>
      </c>
    </row>
    <row r="4097" spans="1:7">
      <c r="A4097" s="903" t="s">
        <v>2479</v>
      </c>
      <c r="B4097" s="903" t="s">
        <v>1461</v>
      </c>
      <c r="C4097" s="903" t="s">
        <v>170</v>
      </c>
      <c r="D4097" s="1419" t="s">
        <v>1459</v>
      </c>
      <c r="E4097" s="1420"/>
      <c r="F4097" s="1420"/>
      <c r="G4097" s="902">
        <v>192025000</v>
      </c>
    </row>
    <row r="4098" spans="1:7">
      <c r="A4098" s="903" t="s">
        <v>2479</v>
      </c>
      <c r="B4098" s="903" t="s">
        <v>1461</v>
      </c>
      <c r="C4098" s="903" t="s">
        <v>170</v>
      </c>
      <c r="D4098" s="903" t="s">
        <v>1459</v>
      </c>
      <c r="E4098" s="1419" t="s">
        <v>90</v>
      </c>
      <c r="F4098" s="1420"/>
      <c r="G4098" s="902">
        <v>44730000</v>
      </c>
    </row>
    <row r="4099" spans="1:7">
      <c r="A4099" s="903" t="s">
        <v>2479</v>
      </c>
      <c r="B4099" s="903" t="s">
        <v>1461</v>
      </c>
      <c r="C4099" s="903" t="s">
        <v>170</v>
      </c>
      <c r="D4099" s="903" t="s">
        <v>1459</v>
      </c>
      <c r="E4099" s="903" t="s">
        <v>90</v>
      </c>
      <c r="F4099" s="903" t="s">
        <v>763</v>
      </c>
      <c r="G4099" s="902">
        <v>44730000</v>
      </c>
    </row>
    <row r="4100" spans="1:7">
      <c r="A4100" s="903" t="s">
        <v>2479</v>
      </c>
      <c r="B4100" s="903" t="s">
        <v>1461</v>
      </c>
      <c r="C4100" s="903" t="s">
        <v>170</v>
      </c>
      <c r="D4100" s="903" t="s">
        <v>1459</v>
      </c>
      <c r="E4100" s="1419" t="s">
        <v>118</v>
      </c>
      <c r="F4100" s="1420"/>
      <c r="G4100" s="902">
        <v>960000</v>
      </c>
    </row>
    <row r="4101" spans="1:7">
      <c r="A4101" s="903" t="s">
        <v>2479</v>
      </c>
      <c r="B4101" s="903" t="s">
        <v>1461</v>
      </c>
      <c r="C4101" s="903" t="s">
        <v>170</v>
      </c>
      <c r="D4101" s="903" t="s">
        <v>1459</v>
      </c>
      <c r="E4101" s="903" t="s">
        <v>118</v>
      </c>
      <c r="F4101" s="903" t="s">
        <v>120</v>
      </c>
      <c r="G4101" s="902">
        <v>960000</v>
      </c>
    </row>
    <row r="4102" spans="1:7">
      <c r="A4102" s="903" t="s">
        <v>2479</v>
      </c>
      <c r="B4102" s="903" t="s">
        <v>1461</v>
      </c>
      <c r="C4102" s="903" t="s">
        <v>170</v>
      </c>
      <c r="D4102" s="903" t="s">
        <v>1459</v>
      </c>
      <c r="E4102" s="1419" t="s">
        <v>122</v>
      </c>
      <c r="F4102" s="1420"/>
      <c r="G4102" s="902">
        <v>4310000</v>
      </c>
    </row>
    <row r="4103" spans="1:7">
      <c r="A4103" s="903" t="s">
        <v>2479</v>
      </c>
      <c r="B4103" s="903" t="s">
        <v>1461</v>
      </c>
      <c r="C4103" s="903" t="s">
        <v>170</v>
      </c>
      <c r="D4103" s="903" t="s">
        <v>1459</v>
      </c>
      <c r="E4103" s="903" t="s">
        <v>122</v>
      </c>
      <c r="F4103" s="903" t="s">
        <v>124</v>
      </c>
      <c r="G4103" s="902">
        <v>4310000</v>
      </c>
    </row>
    <row r="4104" spans="1:7">
      <c r="A4104" s="903" t="s">
        <v>2479</v>
      </c>
      <c r="B4104" s="903" t="s">
        <v>1461</v>
      </c>
      <c r="C4104" s="903" t="s">
        <v>170</v>
      </c>
      <c r="D4104" s="903" t="s">
        <v>1459</v>
      </c>
      <c r="E4104" s="1419" t="s">
        <v>376</v>
      </c>
      <c r="F4104" s="1420"/>
      <c r="G4104" s="902">
        <v>142025000</v>
      </c>
    </row>
    <row r="4105" spans="1:7">
      <c r="A4105" s="903" t="s">
        <v>2479</v>
      </c>
      <c r="B4105" s="903" t="s">
        <v>1461</v>
      </c>
      <c r="C4105" s="903" t="s">
        <v>170</v>
      </c>
      <c r="D4105" s="903" t="s">
        <v>1459</v>
      </c>
      <c r="E4105" s="903" t="s">
        <v>376</v>
      </c>
      <c r="F4105" s="903" t="s">
        <v>227</v>
      </c>
      <c r="G4105" s="902">
        <v>142025000</v>
      </c>
    </row>
    <row r="4106" spans="1:7">
      <c r="A4106" s="903" t="s">
        <v>2479</v>
      </c>
      <c r="B4106" s="903" t="s">
        <v>1461</v>
      </c>
      <c r="C4106" s="1419" t="s">
        <v>200</v>
      </c>
      <c r="D4106" s="1420"/>
      <c r="E4106" s="1420"/>
      <c r="F4106" s="1420"/>
      <c r="G4106" s="902">
        <v>15323565400</v>
      </c>
    </row>
    <row r="4107" spans="1:7">
      <c r="A4107" s="903" t="s">
        <v>2479</v>
      </c>
      <c r="B4107" s="903" t="s">
        <v>1461</v>
      </c>
      <c r="C4107" s="903" t="s">
        <v>200</v>
      </c>
      <c r="D4107" s="1419" t="s">
        <v>1413</v>
      </c>
      <c r="E4107" s="1420"/>
      <c r="F4107" s="1420"/>
      <c r="G4107" s="902">
        <v>15323565400</v>
      </c>
    </row>
    <row r="4108" spans="1:7">
      <c r="A4108" s="903" t="s">
        <v>2479</v>
      </c>
      <c r="B4108" s="903" t="s">
        <v>1461</v>
      </c>
      <c r="C4108" s="903" t="s">
        <v>200</v>
      </c>
      <c r="D4108" s="903" t="s">
        <v>1413</v>
      </c>
      <c r="E4108" s="1419" t="s">
        <v>87</v>
      </c>
      <c r="F4108" s="1420"/>
      <c r="G4108" s="902">
        <v>1840776200</v>
      </c>
    </row>
    <row r="4109" spans="1:7">
      <c r="A4109" s="903" t="s">
        <v>2479</v>
      </c>
      <c r="B4109" s="903" t="s">
        <v>1461</v>
      </c>
      <c r="C4109" s="903" t="s">
        <v>200</v>
      </c>
      <c r="D4109" s="903" t="s">
        <v>1413</v>
      </c>
      <c r="E4109" s="903" t="s">
        <v>87</v>
      </c>
      <c r="F4109" s="903" t="s">
        <v>88</v>
      </c>
      <c r="G4109" s="902">
        <v>1840776200</v>
      </c>
    </row>
    <row r="4110" spans="1:7">
      <c r="A4110" s="903" t="s">
        <v>2479</v>
      </c>
      <c r="B4110" s="903" t="s">
        <v>1461</v>
      </c>
      <c r="C4110" s="903" t="s">
        <v>200</v>
      </c>
      <c r="D4110" s="903" t="s">
        <v>1413</v>
      </c>
      <c r="E4110" s="1419" t="s">
        <v>128</v>
      </c>
      <c r="F4110" s="1420"/>
      <c r="G4110" s="902">
        <v>284904300</v>
      </c>
    </row>
    <row r="4111" spans="1:7">
      <c r="A4111" s="903" t="s">
        <v>2479</v>
      </c>
      <c r="B4111" s="903" t="s">
        <v>1461</v>
      </c>
      <c r="C4111" s="903" t="s">
        <v>200</v>
      </c>
      <c r="D4111" s="903" t="s">
        <v>1413</v>
      </c>
      <c r="E4111" s="903" t="s">
        <v>128</v>
      </c>
      <c r="F4111" s="903" t="s">
        <v>519</v>
      </c>
      <c r="G4111" s="902">
        <v>284904300</v>
      </c>
    </row>
    <row r="4112" spans="1:7">
      <c r="A4112" s="903" t="s">
        <v>2479</v>
      </c>
      <c r="B4112" s="903" t="s">
        <v>1461</v>
      </c>
      <c r="C4112" s="903" t="s">
        <v>200</v>
      </c>
      <c r="D4112" s="903" t="s">
        <v>1413</v>
      </c>
      <c r="E4112" s="1419" t="s">
        <v>90</v>
      </c>
      <c r="F4112" s="1420"/>
      <c r="G4112" s="902">
        <v>822531514</v>
      </c>
    </row>
    <row r="4113" spans="1:7">
      <c r="A4113" s="903" t="s">
        <v>2479</v>
      </c>
      <c r="B4113" s="903" t="s">
        <v>1461</v>
      </c>
      <c r="C4113" s="903" t="s">
        <v>200</v>
      </c>
      <c r="D4113" s="903" t="s">
        <v>1413</v>
      </c>
      <c r="E4113" s="903" t="s">
        <v>90</v>
      </c>
      <c r="F4113" s="903" t="s">
        <v>135</v>
      </c>
      <c r="G4113" s="902">
        <v>132759000</v>
      </c>
    </row>
    <row r="4114" spans="1:7">
      <c r="A4114" s="903" t="s">
        <v>2479</v>
      </c>
      <c r="B4114" s="903" t="s">
        <v>1461</v>
      </c>
      <c r="C4114" s="903" t="s">
        <v>200</v>
      </c>
      <c r="D4114" s="903" t="s">
        <v>1413</v>
      </c>
      <c r="E4114" s="903" t="s">
        <v>90</v>
      </c>
      <c r="F4114" s="903" t="s">
        <v>763</v>
      </c>
      <c r="G4114" s="902">
        <v>93432000</v>
      </c>
    </row>
    <row r="4115" spans="1:7">
      <c r="A4115" s="903" t="s">
        <v>2479</v>
      </c>
      <c r="B4115" s="903" t="s">
        <v>1461</v>
      </c>
      <c r="C4115" s="903" t="s">
        <v>200</v>
      </c>
      <c r="D4115" s="903" t="s">
        <v>1413</v>
      </c>
      <c r="E4115" s="903" t="s">
        <v>90</v>
      </c>
      <c r="F4115" s="903" t="s">
        <v>92</v>
      </c>
      <c r="G4115" s="902">
        <v>54140640</v>
      </c>
    </row>
    <row r="4116" spans="1:7">
      <c r="A4116" s="903" t="s">
        <v>2479</v>
      </c>
      <c r="B4116" s="903" t="s">
        <v>1461</v>
      </c>
      <c r="C4116" s="903" t="s">
        <v>200</v>
      </c>
      <c r="D4116" s="903" t="s">
        <v>1413</v>
      </c>
      <c r="E4116" s="903" t="s">
        <v>90</v>
      </c>
      <c r="F4116" s="903" t="s">
        <v>390</v>
      </c>
      <c r="G4116" s="902">
        <v>24928964</v>
      </c>
    </row>
    <row r="4117" spans="1:7">
      <c r="A4117" s="903" t="s">
        <v>2479</v>
      </c>
      <c r="B4117" s="903" t="s">
        <v>1461</v>
      </c>
      <c r="C4117" s="903" t="s">
        <v>200</v>
      </c>
      <c r="D4117" s="903" t="s">
        <v>1413</v>
      </c>
      <c r="E4117" s="903" t="s">
        <v>90</v>
      </c>
      <c r="F4117" s="903" t="s">
        <v>130</v>
      </c>
      <c r="G4117" s="902">
        <v>498196527</v>
      </c>
    </row>
    <row r="4118" spans="1:7">
      <c r="A4118" s="903" t="s">
        <v>2479</v>
      </c>
      <c r="B4118" s="903" t="s">
        <v>1461</v>
      </c>
      <c r="C4118" s="903" t="s">
        <v>200</v>
      </c>
      <c r="D4118" s="903" t="s">
        <v>1413</v>
      </c>
      <c r="E4118" s="903" t="s">
        <v>90</v>
      </c>
      <c r="F4118" s="903" t="s">
        <v>137</v>
      </c>
      <c r="G4118" s="902">
        <v>19074383</v>
      </c>
    </row>
    <row r="4119" spans="1:7">
      <c r="A4119" s="903" t="s">
        <v>2479</v>
      </c>
      <c r="B4119" s="903" t="s">
        <v>1461</v>
      </c>
      <c r="C4119" s="903" t="s">
        <v>200</v>
      </c>
      <c r="D4119" s="903" t="s">
        <v>1413</v>
      </c>
      <c r="E4119" s="1419" t="s">
        <v>377</v>
      </c>
      <c r="F4119" s="1420"/>
      <c r="G4119" s="902">
        <v>13494000</v>
      </c>
    </row>
    <row r="4120" spans="1:7">
      <c r="A4120" s="903" t="s">
        <v>2479</v>
      </c>
      <c r="B4120" s="903" t="s">
        <v>1461</v>
      </c>
      <c r="C4120" s="903" t="s">
        <v>200</v>
      </c>
      <c r="D4120" s="903" t="s">
        <v>1413</v>
      </c>
      <c r="E4120" s="903" t="s">
        <v>377</v>
      </c>
      <c r="F4120" s="903" t="s">
        <v>379</v>
      </c>
      <c r="G4120" s="902">
        <v>13494000</v>
      </c>
    </row>
    <row r="4121" spans="1:7">
      <c r="A4121" s="903" t="s">
        <v>2479</v>
      </c>
      <c r="B4121" s="903" t="s">
        <v>1461</v>
      </c>
      <c r="C4121" s="903" t="s">
        <v>200</v>
      </c>
      <c r="D4121" s="903" t="s">
        <v>1413</v>
      </c>
      <c r="E4121" s="1419" t="s">
        <v>93</v>
      </c>
      <c r="F4121" s="1420"/>
      <c r="G4121" s="902">
        <v>732259000</v>
      </c>
    </row>
    <row r="4122" spans="1:7">
      <c r="A4122" s="903" t="s">
        <v>2479</v>
      </c>
      <c r="B4122" s="903" t="s">
        <v>1461</v>
      </c>
      <c r="C4122" s="903" t="s">
        <v>200</v>
      </c>
      <c r="D4122" s="903" t="s">
        <v>1413</v>
      </c>
      <c r="E4122" s="903" t="s">
        <v>93</v>
      </c>
      <c r="F4122" s="903" t="s">
        <v>391</v>
      </c>
      <c r="G4122" s="902">
        <v>732259000</v>
      </c>
    </row>
    <row r="4123" spans="1:7">
      <c r="A4123" s="903" t="s">
        <v>2479</v>
      </c>
      <c r="B4123" s="903" t="s">
        <v>1461</v>
      </c>
      <c r="C4123" s="903" t="s">
        <v>200</v>
      </c>
      <c r="D4123" s="903" t="s">
        <v>1413</v>
      </c>
      <c r="E4123" s="1419" t="s">
        <v>94</v>
      </c>
      <c r="F4123" s="1420"/>
      <c r="G4123" s="902">
        <v>543325209</v>
      </c>
    </row>
    <row r="4124" spans="1:7">
      <c r="A4124" s="903" t="s">
        <v>2479</v>
      </c>
      <c r="B4124" s="903" t="s">
        <v>1461</v>
      </c>
      <c r="C4124" s="903" t="s">
        <v>200</v>
      </c>
      <c r="D4124" s="903" t="s">
        <v>1413</v>
      </c>
      <c r="E4124" s="903" t="s">
        <v>94</v>
      </c>
      <c r="F4124" s="903" t="s">
        <v>95</v>
      </c>
      <c r="G4124" s="902">
        <v>425619619</v>
      </c>
    </row>
    <row r="4125" spans="1:7">
      <c r="A4125" s="903" t="s">
        <v>2479</v>
      </c>
      <c r="B4125" s="903" t="s">
        <v>1461</v>
      </c>
      <c r="C4125" s="903" t="s">
        <v>200</v>
      </c>
      <c r="D4125" s="903" t="s">
        <v>1413</v>
      </c>
      <c r="E4125" s="903" t="s">
        <v>94</v>
      </c>
      <c r="F4125" s="903" t="s">
        <v>96</v>
      </c>
      <c r="G4125" s="902">
        <v>68473005</v>
      </c>
    </row>
    <row r="4126" spans="1:7">
      <c r="A4126" s="903" t="s">
        <v>2479</v>
      </c>
      <c r="B4126" s="903" t="s">
        <v>1461</v>
      </c>
      <c r="C4126" s="903" t="s">
        <v>200</v>
      </c>
      <c r="D4126" s="903" t="s">
        <v>1413</v>
      </c>
      <c r="E4126" s="903" t="s">
        <v>94</v>
      </c>
      <c r="F4126" s="903" t="s">
        <v>97</v>
      </c>
      <c r="G4126" s="902">
        <v>45648674</v>
      </c>
    </row>
    <row r="4127" spans="1:7">
      <c r="A4127" s="903" t="s">
        <v>2479</v>
      </c>
      <c r="B4127" s="903" t="s">
        <v>1461</v>
      </c>
      <c r="C4127" s="903" t="s">
        <v>200</v>
      </c>
      <c r="D4127" s="903" t="s">
        <v>1413</v>
      </c>
      <c r="E4127" s="903" t="s">
        <v>94</v>
      </c>
      <c r="F4127" s="903" t="s">
        <v>0</v>
      </c>
      <c r="G4127" s="902">
        <v>3583911</v>
      </c>
    </row>
    <row r="4128" spans="1:7">
      <c r="A4128" s="903" t="s">
        <v>2479</v>
      </c>
      <c r="B4128" s="903" t="s">
        <v>1461</v>
      </c>
      <c r="C4128" s="903" t="s">
        <v>200</v>
      </c>
      <c r="D4128" s="903" t="s">
        <v>1413</v>
      </c>
      <c r="E4128" s="1419" t="s">
        <v>98</v>
      </c>
      <c r="F4128" s="1420"/>
      <c r="G4128" s="902">
        <v>59400000</v>
      </c>
    </row>
    <row r="4129" spans="1:7">
      <c r="A4129" s="903" t="s">
        <v>2479</v>
      </c>
      <c r="B4129" s="903" t="s">
        <v>1461</v>
      </c>
      <c r="C4129" s="903" t="s">
        <v>200</v>
      </c>
      <c r="D4129" s="903" t="s">
        <v>1413</v>
      </c>
      <c r="E4129" s="903" t="s">
        <v>98</v>
      </c>
      <c r="F4129" s="903" t="s">
        <v>757</v>
      </c>
      <c r="G4129" s="902">
        <v>59400000</v>
      </c>
    </row>
    <row r="4130" spans="1:7">
      <c r="A4130" s="903" t="s">
        <v>2479</v>
      </c>
      <c r="B4130" s="903" t="s">
        <v>1461</v>
      </c>
      <c r="C4130" s="903" t="s">
        <v>200</v>
      </c>
      <c r="D4130" s="903" t="s">
        <v>1413</v>
      </c>
      <c r="E4130" s="1419" t="s">
        <v>100</v>
      </c>
      <c r="F4130" s="1420"/>
      <c r="G4130" s="902">
        <v>135079110</v>
      </c>
    </row>
    <row r="4131" spans="1:7">
      <c r="A4131" s="903" t="s">
        <v>2479</v>
      </c>
      <c r="B4131" s="903" t="s">
        <v>1461</v>
      </c>
      <c r="C4131" s="903" t="s">
        <v>200</v>
      </c>
      <c r="D4131" s="903" t="s">
        <v>1413</v>
      </c>
      <c r="E4131" s="903" t="s">
        <v>100</v>
      </c>
      <c r="F4131" s="903" t="s">
        <v>138</v>
      </c>
      <c r="G4131" s="902">
        <v>52707110</v>
      </c>
    </row>
    <row r="4132" spans="1:7">
      <c r="A4132" s="903" t="s">
        <v>2479</v>
      </c>
      <c r="B4132" s="903" t="s">
        <v>1461</v>
      </c>
      <c r="C4132" s="903" t="s">
        <v>200</v>
      </c>
      <c r="D4132" s="903" t="s">
        <v>1413</v>
      </c>
      <c r="E4132" s="903" t="s">
        <v>100</v>
      </c>
      <c r="F4132" s="903" t="s">
        <v>102</v>
      </c>
      <c r="G4132" s="902">
        <v>8256000</v>
      </c>
    </row>
    <row r="4133" spans="1:7">
      <c r="A4133" s="903" t="s">
        <v>2479</v>
      </c>
      <c r="B4133" s="903" t="s">
        <v>1461</v>
      </c>
      <c r="C4133" s="903" t="s">
        <v>200</v>
      </c>
      <c r="D4133" s="903" t="s">
        <v>1413</v>
      </c>
      <c r="E4133" s="903" t="s">
        <v>100</v>
      </c>
      <c r="F4133" s="903" t="s">
        <v>139</v>
      </c>
      <c r="G4133" s="902">
        <v>68210000</v>
      </c>
    </row>
    <row r="4134" spans="1:7">
      <c r="A4134" s="903" t="s">
        <v>2479</v>
      </c>
      <c r="B4134" s="903" t="s">
        <v>1461</v>
      </c>
      <c r="C4134" s="903" t="s">
        <v>200</v>
      </c>
      <c r="D4134" s="903" t="s">
        <v>1413</v>
      </c>
      <c r="E4134" s="903" t="s">
        <v>100</v>
      </c>
      <c r="F4134" s="903" t="s">
        <v>131</v>
      </c>
      <c r="G4134" s="902">
        <v>2136000</v>
      </c>
    </row>
    <row r="4135" spans="1:7">
      <c r="A4135" s="903" t="s">
        <v>2479</v>
      </c>
      <c r="B4135" s="903" t="s">
        <v>1461</v>
      </c>
      <c r="C4135" s="903" t="s">
        <v>200</v>
      </c>
      <c r="D4135" s="903" t="s">
        <v>1413</v>
      </c>
      <c r="E4135" s="903" t="s">
        <v>100</v>
      </c>
      <c r="F4135" s="903" t="s">
        <v>140</v>
      </c>
      <c r="G4135" s="902">
        <v>3770000</v>
      </c>
    </row>
    <row r="4136" spans="1:7">
      <c r="A4136" s="903" t="s">
        <v>2479</v>
      </c>
      <c r="B4136" s="903" t="s">
        <v>1461</v>
      </c>
      <c r="C4136" s="903" t="s">
        <v>200</v>
      </c>
      <c r="D4136" s="903" t="s">
        <v>1413</v>
      </c>
      <c r="E4136" s="1419" t="s">
        <v>103</v>
      </c>
      <c r="F4136" s="1420"/>
      <c r="G4136" s="902">
        <v>155376000</v>
      </c>
    </row>
    <row r="4137" spans="1:7">
      <c r="A4137" s="903" t="s">
        <v>2479</v>
      </c>
      <c r="B4137" s="903" t="s">
        <v>1461</v>
      </c>
      <c r="C4137" s="903" t="s">
        <v>200</v>
      </c>
      <c r="D4137" s="903" t="s">
        <v>1413</v>
      </c>
      <c r="E4137" s="903" t="s">
        <v>103</v>
      </c>
      <c r="F4137" s="903" t="s">
        <v>104</v>
      </c>
      <c r="G4137" s="902">
        <v>31690000</v>
      </c>
    </row>
    <row r="4138" spans="1:7">
      <c r="A4138" s="903" t="s">
        <v>2479</v>
      </c>
      <c r="B4138" s="903" t="s">
        <v>1461</v>
      </c>
      <c r="C4138" s="903" t="s">
        <v>200</v>
      </c>
      <c r="D4138" s="903" t="s">
        <v>1413</v>
      </c>
      <c r="E4138" s="903" t="s">
        <v>103</v>
      </c>
      <c r="F4138" s="903" t="s">
        <v>132</v>
      </c>
      <c r="G4138" s="902">
        <v>19782000</v>
      </c>
    </row>
    <row r="4139" spans="1:7">
      <c r="A4139" s="903" t="s">
        <v>2479</v>
      </c>
      <c r="B4139" s="903" t="s">
        <v>1461</v>
      </c>
      <c r="C4139" s="903" t="s">
        <v>200</v>
      </c>
      <c r="D4139" s="903" t="s">
        <v>1413</v>
      </c>
      <c r="E4139" s="903" t="s">
        <v>103</v>
      </c>
      <c r="F4139" s="903" t="s">
        <v>2</v>
      </c>
      <c r="G4139" s="902">
        <v>87300000</v>
      </c>
    </row>
    <row r="4140" spans="1:7">
      <c r="A4140" s="903" t="s">
        <v>2479</v>
      </c>
      <c r="B4140" s="903" t="s">
        <v>1461</v>
      </c>
      <c r="C4140" s="903" t="s">
        <v>200</v>
      </c>
      <c r="D4140" s="903" t="s">
        <v>1413</v>
      </c>
      <c r="E4140" s="903" t="s">
        <v>103</v>
      </c>
      <c r="F4140" s="903" t="s">
        <v>106</v>
      </c>
      <c r="G4140" s="902">
        <v>16604000</v>
      </c>
    </row>
    <row r="4141" spans="1:7">
      <c r="A4141" s="903" t="s">
        <v>2479</v>
      </c>
      <c r="B4141" s="903" t="s">
        <v>1461</v>
      </c>
      <c r="C4141" s="903" t="s">
        <v>200</v>
      </c>
      <c r="D4141" s="903" t="s">
        <v>1413</v>
      </c>
      <c r="E4141" s="1419" t="s">
        <v>108</v>
      </c>
      <c r="F4141" s="1420"/>
      <c r="G4141" s="902">
        <v>388838367</v>
      </c>
    </row>
    <row r="4142" spans="1:7">
      <c r="A4142" s="903" t="s">
        <v>2479</v>
      </c>
      <c r="B4142" s="903" t="s">
        <v>1461</v>
      </c>
      <c r="C4142" s="903" t="s">
        <v>200</v>
      </c>
      <c r="D4142" s="903" t="s">
        <v>1413</v>
      </c>
      <c r="E4142" s="903" t="s">
        <v>108</v>
      </c>
      <c r="F4142" s="903" t="s">
        <v>110</v>
      </c>
      <c r="G4142" s="902">
        <v>5486667</v>
      </c>
    </row>
    <row r="4143" spans="1:7">
      <c r="A4143" s="903" t="s">
        <v>2479</v>
      </c>
      <c r="B4143" s="903" t="s">
        <v>1461</v>
      </c>
      <c r="C4143" s="903" t="s">
        <v>200</v>
      </c>
      <c r="D4143" s="903" t="s">
        <v>1413</v>
      </c>
      <c r="E4143" s="903" t="s">
        <v>108</v>
      </c>
      <c r="F4143" s="903" t="s">
        <v>111</v>
      </c>
      <c r="G4143" s="902">
        <v>12511000</v>
      </c>
    </row>
    <row r="4144" spans="1:7">
      <c r="A4144" s="903" t="s">
        <v>2479</v>
      </c>
      <c r="B4144" s="903" t="s">
        <v>1461</v>
      </c>
      <c r="C4144" s="903" t="s">
        <v>200</v>
      </c>
      <c r="D4144" s="903" t="s">
        <v>1413</v>
      </c>
      <c r="E4144" s="903" t="s">
        <v>108</v>
      </c>
      <c r="F4144" s="903" t="s">
        <v>862</v>
      </c>
      <c r="G4144" s="902">
        <v>13188000</v>
      </c>
    </row>
    <row r="4145" spans="1:7">
      <c r="A4145" s="903" t="s">
        <v>2479</v>
      </c>
      <c r="B4145" s="903" t="s">
        <v>1461</v>
      </c>
      <c r="C4145" s="903" t="s">
        <v>200</v>
      </c>
      <c r="D4145" s="903" t="s">
        <v>1413</v>
      </c>
      <c r="E4145" s="903" t="s">
        <v>108</v>
      </c>
      <c r="F4145" s="903" t="s">
        <v>283</v>
      </c>
      <c r="G4145" s="902">
        <v>268322000</v>
      </c>
    </row>
    <row r="4146" spans="1:7">
      <c r="A4146" s="903" t="s">
        <v>2479</v>
      </c>
      <c r="B4146" s="903" t="s">
        <v>1461</v>
      </c>
      <c r="C4146" s="903" t="s">
        <v>200</v>
      </c>
      <c r="D4146" s="903" t="s">
        <v>1413</v>
      </c>
      <c r="E4146" s="903" t="s">
        <v>108</v>
      </c>
      <c r="F4146" s="903" t="s">
        <v>868</v>
      </c>
      <c r="G4146" s="902">
        <v>85230700</v>
      </c>
    </row>
    <row r="4147" spans="1:7">
      <c r="A4147" s="903" t="s">
        <v>2479</v>
      </c>
      <c r="B4147" s="903" t="s">
        <v>1461</v>
      </c>
      <c r="C4147" s="903" t="s">
        <v>200</v>
      </c>
      <c r="D4147" s="903" t="s">
        <v>1413</v>
      </c>
      <c r="E4147" s="903" t="s">
        <v>108</v>
      </c>
      <c r="F4147" s="903" t="s">
        <v>141</v>
      </c>
      <c r="G4147" s="902">
        <v>4100000</v>
      </c>
    </row>
    <row r="4148" spans="1:7">
      <c r="A4148" s="903" t="s">
        <v>2479</v>
      </c>
      <c r="B4148" s="903" t="s">
        <v>1461</v>
      </c>
      <c r="C4148" s="903" t="s">
        <v>200</v>
      </c>
      <c r="D4148" s="903" t="s">
        <v>1413</v>
      </c>
      <c r="E4148" s="1419" t="s">
        <v>143</v>
      </c>
      <c r="F4148" s="1420"/>
      <c r="G4148" s="902">
        <v>105445000</v>
      </c>
    </row>
    <row r="4149" spans="1:7">
      <c r="A4149" s="903" t="s">
        <v>2479</v>
      </c>
      <c r="B4149" s="903" t="s">
        <v>1461</v>
      </c>
      <c r="C4149" s="903" t="s">
        <v>200</v>
      </c>
      <c r="D4149" s="903" t="s">
        <v>1413</v>
      </c>
      <c r="E4149" s="903" t="s">
        <v>143</v>
      </c>
      <c r="F4149" s="903" t="s">
        <v>145</v>
      </c>
      <c r="G4149" s="902">
        <v>17575000</v>
      </c>
    </row>
    <row r="4150" spans="1:7">
      <c r="A4150" s="903" t="s">
        <v>2479</v>
      </c>
      <c r="B4150" s="903" t="s">
        <v>1461</v>
      </c>
      <c r="C4150" s="903" t="s">
        <v>200</v>
      </c>
      <c r="D4150" s="903" t="s">
        <v>1413</v>
      </c>
      <c r="E4150" s="903" t="s">
        <v>143</v>
      </c>
      <c r="F4150" s="903" t="s">
        <v>482</v>
      </c>
      <c r="G4150" s="902">
        <v>8000000</v>
      </c>
    </row>
    <row r="4151" spans="1:7">
      <c r="A4151" s="903" t="s">
        <v>2479</v>
      </c>
      <c r="B4151" s="903" t="s">
        <v>1461</v>
      </c>
      <c r="C4151" s="903" t="s">
        <v>200</v>
      </c>
      <c r="D4151" s="903" t="s">
        <v>1413</v>
      </c>
      <c r="E4151" s="903" t="s">
        <v>143</v>
      </c>
      <c r="F4151" s="903" t="s">
        <v>485</v>
      </c>
      <c r="G4151" s="902">
        <v>4000000</v>
      </c>
    </row>
    <row r="4152" spans="1:7">
      <c r="A4152" s="903" t="s">
        <v>2479</v>
      </c>
      <c r="B4152" s="903" t="s">
        <v>1461</v>
      </c>
      <c r="C4152" s="903" t="s">
        <v>200</v>
      </c>
      <c r="D4152" s="903" t="s">
        <v>1413</v>
      </c>
      <c r="E4152" s="903" t="s">
        <v>143</v>
      </c>
      <c r="F4152" s="903" t="s">
        <v>487</v>
      </c>
      <c r="G4152" s="902">
        <v>31200000</v>
      </c>
    </row>
    <row r="4153" spans="1:7">
      <c r="A4153" s="903" t="s">
        <v>2479</v>
      </c>
      <c r="B4153" s="903" t="s">
        <v>1461</v>
      </c>
      <c r="C4153" s="903" t="s">
        <v>200</v>
      </c>
      <c r="D4153" s="903" t="s">
        <v>1413</v>
      </c>
      <c r="E4153" s="903" t="s">
        <v>143</v>
      </c>
      <c r="F4153" s="903" t="s">
        <v>489</v>
      </c>
      <c r="G4153" s="902">
        <v>44670000</v>
      </c>
    </row>
    <row r="4154" spans="1:7">
      <c r="A4154" s="903" t="s">
        <v>2479</v>
      </c>
      <c r="B4154" s="903" t="s">
        <v>1461</v>
      </c>
      <c r="C4154" s="903" t="s">
        <v>200</v>
      </c>
      <c r="D4154" s="903" t="s">
        <v>1413</v>
      </c>
      <c r="E4154" s="1419" t="s">
        <v>113</v>
      </c>
      <c r="F4154" s="1420"/>
      <c r="G4154" s="902">
        <v>124110000</v>
      </c>
    </row>
    <row r="4155" spans="1:7">
      <c r="A4155" s="903" t="s">
        <v>2479</v>
      </c>
      <c r="B4155" s="903" t="s">
        <v>1461</v>
      </c>
      <c r="C4155" s="903" t="s">
        <v>200</v>
      </c>
      <c r="D4155" s="903" t="s">
        <v>1413</v>
      </c>
      <c r="E4155" s="903" t="s">
        <v>113</v>
      </c>
      <c r="F4155" s="903" t="s">
        <v>490</v>
      </c>
      <c r="G4155" s="902">
        <v>18350000</v>
      </c>
    </row>
    <row r="4156" spans="1:7">
      <c r="A4156" s="903" t="s">
        <v>2479</v>
      </c>
      <c r="B4156" s="903" t="s">
        <v>1461</v>
      </c>
      <c r="C4156" s="903" t="s">
        <v>200</v>
      </c>
      <c r="D4156" s="903" t="s">
        <v>1413</v>
      </c>
      <c r="E4156" s="903" t="s">
        <v>113</v>
      </c>
      <c r="F4156" s="903" t="s">
        <v>115</v>
      </c>
      <c r="G4156" s="902">
        <v>10300000</v>
      </c>
    </row>
    <row r="4157" spans="1:7">
      <c r="A4157" s="903" t="s">
        <v>2479</v>
      </c>
      <c r="B4157" s="903" t="s">
        <v>1461</v>
      </c>
      <c r="C4157" s="903" t="s">
        <v>200</v>
      </c>
      <c r="D4157" s="903" t="s">
        <v>1413</v>
      </c>
      <c r="E4157" s="903" t="s">
        <v>113</v>
      </c>
      <c r="F4157" s="903" t="s">
        <v>117</v>
      </c>
      <c r="G4157" s="902">
        <v>95460000</v>
      </c>
    </row>
    <row r="4158" spans="1:7">
      <c r="A4158" s="903" t="s">
        <v>2479</v>
      </c>
      <c r="B4158" s="903" t="s">
        <v>1461</v>
      </c>
      <c r="C4158" s="903" t="s">
        <v>200</v>
      </c>
      <c r="D4158" s="903" t="s">
        <v>1413</v>
      </c>
      <c r="E4158" s="1419" t="s">
        <v>492</v>
      </c>
      <c r="F4158" s="1420"/>
      <c r="G4158" s="902">
        <v>42150000</v>
      </c>
    </row>
    <row r="4159" spans="1:7">
      <c r="A4159" s="903" t="s">
        <v>2479</v>
      </c>
      <c r="B4159" s="903" t="s">
        <v>1461</v>
      </c>
      <c r="C4159" s="903" t="s">
        <v>200</v>
      </c>
      <c r="D4159" s="903" t="s">
        <v>1413</v>
      </c>
      <c r="E4159" s="903" t="s">
        <v>492</v>
      </c>
      <c r="F4159" s="903" t="s">
        <v>219</v>
      </c>
      <c r="G4159" s="902">
        <v>34000000</v>
      </c>
    </row>
    <row r="4160" spans="1:7">
      <c r="A4160" s="903" t="s">
        <v>2479</v>
      </c>
      <c r="B4160" s="903" t="s">
        <v>1461</v>
      </c>
      <c r="C4160" s="903" t="s">
        <v>200</v>
      </c>
      <c r="D4160" s="903" t="s">
        <v>1413</v>
      </c>
      <c r="E4160" s="903" t="s">
        <v>492</v>
      </c>
      <c r="F4160" s="903" t="s">
        <v>186</v>
      </c>
      <c r="G4160" s="902">
        <v>8150000</v>
      </c>
    </row>
    <row r="4161" spans="1:7">
      <c r="A4161" s="903" t="s">
        <v>2479</v>
      </c>
      <c r="B4161" s="903" t="s">
        <v>1461</v>
      </c>
      <c r="C4161" s="903" t="s">
        <v>200</v>
      </c>
      <c r="D4161" s="903" t="s">
        <v>1413</v>
      </c>
      <c r="E4161" s="1419" t="s">
        <v>498</v>
      </c>
      <c r="F4161" s="1420"/>
      <c r="G4161" s="902">
        <v>1728224000</v>
      </c>
    </row>
    <row r="4162" spans="1:7">
      <c r="A4162" s="903" t="s">
        <v>2479</v>
      </c>
      <c r="B4162" s="903" t="s">
        <v>1461</v>
      </c>
      <c r="C4162" s="903" t="s">
        <v>200</v>
      </c>
      <c r="D4162" s="903" t="s">
        <v>1413</v>
      </c>
      <c r="E4162" s="903" t="s">
        <v>498</v>
      </c>
      <c r="F4162" s="903" t="s">
        <v>758</v>
      </c>
      <c r="G4162" s="902">
        <v>92920000</v>
      </c>
    </row>
    <row r="4163" spans="1:7">
      <c r="A4163" s="903" t="s">
        <v>2479</v>
      </c>
      <c r="B4163" s="903" t="s">
        <v>1461</v>
      </c>
      <c r="C4163" s="903" t="s">
        <v>200</v>
      </c>
      <c r="D4163" s="903" t="s">
        <v>1413</v>
      </c>
      <c r="E4163" s="903" t="s">
        <v>498</v>
      </c>
      <c r="F4163" s="903" t="s">
        <v>370</v>
      </c>
      <c r="G4163" s="902">
        <v>17640000</v>
      </c>
    </row>
    <row r="4164" spans="1:7">
      <c r="A4164" s="903" t="s">
        <v>2479</v>
      </c>
      <c r="B4164" s="903" t="s">
        <v>1461</v>
      </c>
      <c r="C4164" s="903" t="s">
        <v>200</v>
      </c>
      <c r="D4164" s="903" t="s">
        <v>1413</v>
      </c>
      <c r="E4164" s="903" t="s">
        <v>498</v>
      </c>
      <c r="F4164" s="903" t="s">
        <v>500</v>
      </c>
      <c r="G4164" s="902">
        <v>20130000</v>
      </c>
    </row>
    <row r="4165" spans="1:7">
      <c r="A4165" s="903" t="s">
        <v>2479</v>
      </c>
      <c r="B4165" s="903" t="s">
        <v>1461</v>
      </c>
      <c r="C4165" s="903" t="s">
        <v>200</v>
      </c>
      <c r="D4165" s="903" t="s">
        <v>1413</v>
      </c>
      <c r="E4165" s="903" t="s">
        <v>498</v>
      </c>
      <c r="F4165" s="903" t="s">
        <v>344</v>
      </c>
      <c r="G4165" s="902">
        <v>1597364000</v>
      </c>
    </row>
    <row r="4166" spans="1:7">
      <c r="A4166" s="903" t="s">
        <v>2479</v>
      </c>
      <c r="B4166" s="903" t="s">
        <v>1461</v>
      </c>
      <c r="C4166" s="903" t="s">
        <v>200</v>
      </c>
      <c r="D4166" s="903" t="s">
        <v>1413</v>
      </c>
      <c r="E4166" s="903" t="s">
        <v>498</v>
      </c>
      <c r="F4166" s="903" t="s">
        <v>4</v>
      </c>
      <c r="G4166" s="902">
        <v>170000</v>
      </c>
    </row>
    <row r="4167" spans="1:7">
      <c r="A4167" s="903" t="s">
        <v>2479</v>
      </c>
      <c r="B4167" s="903" t="s">
        <v>1461</v>
      </c>
      <c r="C4167" s="903" t="s">
        <v>200</v>
      </c>
      <c r="D4167" s="903" t="s">
        <v>1413</v>
      </c>
      <c r="E4167" s="1419" t="s">
        <v>1429</v>
      </c>
      <c r="F4167" s="1420"/>
      <c r="G4167" s="902">
        <v>429540000</v>
      </c>
    </row>
    <row r="4168" spans="1:7">
      <c r="A4168" s="903" t="s">
        <v>2479</v>
      </c>
      <c r="B4168" s="903" t="s">
        <v>1461</v>
      </c>
      <c r="C4168" s="903" t="s">
        <v>200</v>
      </c>
      <c r="D4168" s="903" t="s">
        <v>1413</v>
      </c>
      <c r="E4168" s="903" t="s">
        <v>1429</v>
      </c>
      <c r="F4168" s="903" t="s">
        <v>1451</v>
      </c>
      <c r="G4168" s="902">
        <v>51180000</v>
      </c>
    </row>
    <row r="4169" spans="1:7">
      <c r="A4169" s="903" t="s">
        <v>2479</v>
      </c>
      <c r="B4169" s="903" t="s">
        <v>1461</v>
      </c>
      <c r="C4169" s="903" t="s">
        <v>200</v>
      </c>
      <c r="D4169" s="903" t="s">
        <v>1413</v>
      </c>
      <c r="E4169" s="903" t="s">
        <v>1429</v>
      </c>
      <c r="F4169" s="903" t="s">
        <v>1431</v>
      </c>
      <c r="G4169" s="902">
        <v>87190000</v>
      </c>
    </row>
    <row r="4170" spans="1:7">
      <c r="A4170" s="903" t="s">
        <v>2479</v>
      </c>
      <c r="B4170" s="903" t="s">
        <v>1461</v>
      </c>
      <c r="C4170" s="903" t="s">
        <v>200</v>
      </c>
      <c r="D4170" s="903" t="s">
        <v>1413</v>
      </c>
      <c r="E4170" s="903" t="s">
        <v>1429</v>
      </c>
      <c r="F4170" s="903" t="s">
        <v>1457</v>
      </c>
      <c r="G4170" s="902">
        <v>291170000</v>
      </c>
    </row>
    <row r="4171" spans="1:7">
      <c r="A4171" s="903" t="s">
        <v>2479</v>
      </c>
      <c r="B4171" s="903" t="s">
        <v>1461</v>
      </c>
      <c r="C4171" s="903" t="s">
        <v>200</v>
      </c>
      <c r="D4171" s="903" t="s">
        <v>1413</v>
      </c>
      <c r="E4171" s="1419" t="s">
        <v>118</v>
      </c>
      <c r="F4171" s="1420"/>
      <c r="G4171" s="902">
        <v>816380000</v>
      </c>
    </row>
    <row r="4172" spans="1:7">
      <c r="A4172" s="903" t="s">
        <v>2479</v>
      </c>
      <c r="B4172" s="903" t="s">
        <v>1461</v>
      </c>
      <c r="C4172" s="903" t="s">
        <v>200</v>
      </c>
      <c r="D4172" s="903" t="s">
        <v>1413</v>
      </c>
      <c r="E4172" s="903" t="s">
        <v>118</v>
      </c>
      <c r="F4172" s="903" t="s">
        <v>120</v>
      </c>
      <c r="G4172" s="902">
        <v>816380000</v>
      </c>
    </row>
    <row r="4173" spans="1:7">
      <c r="A4173" s="903" t="s">
        <v>2479</v>
      </c>
      <c r="B4173" s="903" t="s">
        <v>1461</v>
      </c>
      <c r="C4173" s="903" t="s">
        <v>200</v>
      </c>
      <c r="D4173" s="903" t="s">
        <v>1413</v>
      </c>
      <c r="E4173" s="1419" t="s">
        <v>1434</v>
      </c>
      <c r="F4173" s="1420"/>
      <c r="G4173" s="902">
        <v>3108000</v>
      </c>
    </row>
    <row r="4174" spans="1:7">
      <c r="A4174" s="903" t="s">
        <v>2479</v>
      </c>
      <c r="B4174" s="903" t="s">
        <v>1461</v>
      </c>
      <c r="C4174" s="903" t="s">
        <v>200</v>
      </c>
      <c r="D4174" s="903" t="s">
        <v>1413</v>
      </c>
      <c r="E4174" s="903" t="s">
        <v>1434</v>
      </c>
      <c r="F4174" s="903" t="s">
        <v>1436</v>
      </c>
      <c r="G4174" s="902">
        <v>3108000</v>
      </c>
    </row>
    <row r="4175" spans="1:7">
      <c r="A4175" s="903" t="s">
        <v>2479</v>
      </c>
      <c r="B4175" s="903" t="s">
        <v>1461</v>
      </c>
      <c r="C4175" s="903" t="s">
        <v>200</v>
      </c>
      <c r="D4175" s="903" t="s">
        <v>1413</v>
      </c>
      <c r="E4175" s="1419" t="s">
        <v>122</v>
      </c>
      <c r="F4175" s="1420"/>
      <c r="G4175" s="902">
        <v>538048300</v>
      </c>
    </row>
    <row r="4176" spans="1:7">
      <c r="A4176" s="903" t="s">
        <v>2479</v>
      </c>
      <c r="B4176" s="903" t="s">
        <v>1461</v>
      </c>
      <c r="C4176" s="903" t="s">
        <v>200</v>
      </c>
      <c r="D4176" s="903" t="s">
        <v>1413</v>
      </c>
      <c r="E4176" s="903" t="s">
        <v>122</v>
      </c>
      <c r="F4176" s="903" t="s">
        <v>6</v>
      </c>
      <c r="G4176" s="902">
        <v>16451000</v>
      </c>
    </row>
    <row r="4177" spans="1:7">
      <c r="A4177" s="903" t="s">
        <v>2479</v>
      </c>
      <c r="B4177" s="903" t="s">
        <v>1461</v>
      </c>
      <c r="C4177" s="903" t="s">
        <v>200</v>
      </c>
      <c r="D4177" s="903" t="s">
        <v>1413</v>
      </c>
      <c r="E4177" s="903" t="s">
        <v>122</v>
      </c>
      <c r="F4177" s="903" t="s">
        <v>12</v>
      </c>
      <c r="G4177" s="902">
        <v>1353700</v>
      </c>
    </row>
    <row r="4178" spans="1:7">
      <c r="A4178" s="903" t="s">
        <v>2479</v>
      </c>
      <c r="B4178" s="903" t="s">
        <v>1461</v>
      </c>
      <c r="C4178" s="903" t="s">
        <v>200</v>
      </c>
      <c r="D4178" s="903" t="s">
        <v>1413</v>
      </c>
      <c r="E4178" s="903" t="s">
        <v>122</v>
      </c>
      <c r="F4178" s="903" t="s">
        <v>124</v>
      </c>
      <c r="G4178" s="902">
        <v>328879000</v>
      </c>
    </row>
    <row r="4179" spans="1:7">
      <c r="A4179" s="903" t="s">
        <v>2479</v>
      </c>
      <c r="B4179" s="903" t="s">
        <v>1461</v>
      </c>
      <c r="C4179" s="903" t="s">
        <v>200</v>
      </c>
      <c r="D4179" s="903" t="s">
        <v>1413</v>
      </c>
      <c r="E4179" s="903" t="s">
        <v>122</v>
      </c>
      <c r="F4179" s="903" t="s">
        <v>126</v>
      </c>
      <c r="G4179" s="902">
        <v>191364600</v>
      </c>
    </row>
    <row r="4180" spans="1:7">
      <c r="A4180" s="903" t="s">
        <v>2479</v>
      </c>
      <c r="B4180" s="903" t="s">
        <v>1461</v>
      </c>
      <c r="C4180" s="903" t="s">
        <v>200</v>
      </c>
      <c r="D4180" s="903" t="s">
        <v>1413</v>
      </c>
      <c r="E4180" s="1419" t="s">
        <v>371</v>
      </c>
      <c r="F4180" s="1420"/>
      <c r="G4180" s="902">
        <v>65468000</v>
      </c>
    </row>
    <row r="4181" spans="1:7">
      <c r="A4181" s="903" t="s">
        <v>2479</v>
      </c>
      <c r="B4181" s="903" t="s">
        <v>1461</v>
      </c>
      <c r="C4181" s="903" t="s">
        <v>200</v>
      </c>
      <c r="D4181" s="903" t="s">
        <v>1413</v>
      </c>
      <c r="E4181" s="903" t="s">
        <v>371</v>
      </c>
      <c r="F4181" s="903" t="s">
        <v>372</v>
      </c>
      <c r="G4181" s="902">
        <v>64368000</v>
      </c>
    </row>
    <row r="4182" spans="1:7">
      <c r="A4182" s="903" t="s">
        <v>2479</v>
      </c>
      <c r="B4182" s="903" t="s">
        <v>1461</v>
      </c>
      <c r="C4182" s="903" t="s">
        <v>200</v>
      </c>
      <c r="D4182" s="903" t="s">
        <v>1413</v>
      </c>
      <c r="E4182" s="903" t="s">
        <v>371</v>
      </c>
      <c r="F4182" s="903" t="s">
        <v>226</v>
      </c>
      <c r="G4182" s="902">
        <v>1100000</v>
      </c>
    </row>
    <row r="4183" spans="1:7">
      <c r="A4183" s="903" t="s">
        <v>2479</v>
      </c>
      <c r="B4183" s="903" t="s">
        <v>1461</v>
      </c>
      <c r="C4183" s="903" t="s">
        <v>200</v>
      </c>
      <c r="D4183" s="903" t="s">
        <v>1413</v>
      </c>
      <c r="E4183" s="1419" t="s">
        <v>360</v>
      </c>
      <c r="F4183" s="1420"/>
      <c r="G4183" s="902">
        <v>6495108400</v>
      </c>
    </row>
    <row r="4184" spans="1:7">
      <c r="A4184" s="903" t="s">
        <v>2479</v>
      </c>
      <c r="B4184" s="903" t="s">
        <v>1461</v>
      </c>
      <c r="C4184" s="903" t="s">
        <v>200</v>
      </c>
      <c r="D4184" s="903" t="s">
        <v>1413</v>
      </c>
      <c r="E4184" s="903" t="s">
        <v>360</v>
      </c>
      <c r="F4184" s="903" t="s">
        <v>2522</v>
      </c>
      <c r="G4184" s="902">
        <v>101209000</v>
      </c>
    </row>
    <row r="4185" spans="1:7">
      <c r="A4185" s="903" t="s">
        <v>2479</v>
      </c>
      <c r="B4185" s="903" t="s">
        <v>1461</v>
      </c>
      <c r="C4185" s="903" t="s">
        <v>200</v>
      </c>
      <c r="D4185" s="903" t="s">
        <v>1413</v>
      </c>
      <c r="E4185" s="903" t="s">
        <v>360</v>
      </c>
      <c r="F4185" s="903" t="s">
        <v>1440</v>
      </c>
      <c r="G4185" s="902">
        <v>6393899400</v>
      </c>
    </row>
    <row r="4186" spans="1:7">
      <c r="A4186" s="903" t="s">
        <v>2479</v>
      </c>
      <c r="B4186" s="1419" t="s">
        <v>910</v>
      </c>
      <c r="C4186" s="1420"/>
      <c r="D4186" s="1420"/>
      <c r="E4186" s="1420"/>
      <c r="F4186" s="1420"/>
      <c r="G4186" s="902">
        <v>37856876000</v>
      </c>
    </row>
    <row r="4187" spans="1:7">
      <c r="A4187" s="903" t="s">
        <v>2479</v>
      </c>
      <c r="B4187" s="903" t="s">
        <v>910</v>
      </c>
      <c r="C4187" s="1419" t="s">
        <v>368</v>
      </c>
      <c r="D4187" s="1420"/>
      <c r="E4187" s="1420"/>
      <c r="F4187" s="1420"/>
      <c r="G4187" s="902">
        <v>952277000</v>
      </c>
    </row>
    <row r="4188" spans="1:7">
      <c r="A4188" s="903" t="s">
        <v>2479</v>
      </c>
      <c r="B4188" s="903" t="s">
        <v>910</v>
      </c>
      <c r="C4188" s="903" t="s">
        <v>368</v>
      </c>
      <c r="D4188" s="1419" t="s">
        <v>1505</v>
      </c>
      <c r="E4188" s="1420"/>
      <c r="F4188" s="1420"/>
      <c r="G4188" s="902">
        <v>101010000</v>
      </c>
    </row>
    <row r="4189" spans="1:7">
      <c r="A4189" s="903" t="s">
        <v>2479</v>
      </c>
      <c r="B4189" s="903" t="s">
        <v>910</v>
      </c>
      <c r="C4189" s="903" t="s">
        <v>368</v>
      </c>
      <c r="D4189" s="903" t="s">
        <v>1505</v>
      </c>
      <c r="E4189" s="1419" t="s">
        <v>492</v>
      </c>
      <c r="F4189" s="1420"/>
      <c r="G4189" s="902">
        <v>101010000</v>
      </c>
    </row>
    <row r="4190" spans="1:7">
      <c r="A4190" s="903" t="s">
        <v>2479</v>
      </c>
      <c r="B4190" s="903" t="s">
        <v>910</v>
      </c>
      <c r="C4190" s="903" t="s">
        <v>368</v>
      </c>
      <c r="D4190" s="903" t="s">
        <v>1505</v>
      </c>
      <c r="E4190" s="903" t="s">
        <v>492</v>
      </c>
      <c r="F4190" s="903" t="s">
        <v>186</v>
      </c>
      <c r="G4190" s="902">
        <v>101010000</v>
      </c>
    </row>
    <row r="4191" spans="1:7">
      <c r="A4191" s="903" t="s">
        <v>2479</v>
      </c>
      <c r="B4191" s="903" t="s">
        <v>910</v>
      </c>
      <c r="C4191" s="903" t="s">
        <v>368</v>
      </c>
      <c r="D4191" s="1419" t="s">
        <v>1445</v>
      </c>
      <c r="E4191" s="1420"/>
      <c r="F4191" s="1420"/>
      <c r="G4191" s="902">
        <v>851267000</v>
      </c>
    </row>
    <row r="4192" spans="1:7">
      <c r="A4192" s="903" t="s">
        <v>2479</v>
      </c>
      <c r="B4192" s="903" t="s">
        <v>910</v>
      </c>
      <c r="C4192" s="903" t="s">
        <v>368</v>
      </c>
      <c r="D4192" s="903" t="s">
        <v>1445</v>
      </c>
      <c r="E4192" s="1419" t="s">
        <v>492</v>
      </c>
      <c r="F4192" s="1420"/>
      <c r="G4192" s="902">
        <v>851267000</v>
      </c>
    </row>
    <row r="4193" spans="1:7">
      <c r="A4193" s="903" t="s">
        <v>2479</v>
      </c>
      <c r="B4193" s="903" t="s">
        <v>910</v>
      </c>
      <c r="C4193" s="903" t="s">
        <v>368</v>
      </c>
      <c r="D4193" s="903" t="s">
        <v>1445</v>
      </c>
      <c r="E4193" s="903" t="s">
        <v>492</v>
      </c>
      <c r="F4193" s="903" t="s">
        <v>186</v>
      </c>
      <c r="G4193" s="902">
        <v>851267000</v>
      </c>
    </row>
    <row r="4194" spans="1:7">
      <c r="A4194" s="903" t="s">
        <v>2479</v>
      </c>
      <c r="B4194" s="903" t="s">
        <v>910</v>
      </c>
      <c r="C4194" s="1419" t="s">
        <v>170</v>
      </c>
      <c r="D4194" s="1420"/>
      <c r="E4194" s="1420"/>
      <c r="F4194" s="1420"/>
      <c r="G4194" s="902">
        <v>4975000000</v>
      </c>
    </row>
    <row r="4195" spans="1:7">
      <c r="A4195" s="903" t="s">
        <v>2479</v>
      </c>
      <c r="B4195" s="903" t="s">
        <v>910</v>
      </c>
      <c r="C4195" s="903" t="s">
        <v>170</v>
      </c>
      <c r="D4195" s="1419" t="s">
        <v>1459</v>
      </c>
      <c r="E4195" s="1420"/>
      <c r="F4195" s="1420"/>
      <c r="G4195" s="902">
        <v>30000000</v>
      </c>
    </row>
    <row r="4196" spans="1:7">
      <c r="A4196" s="903" t="s">
        <v>2479</v>
      </c>
      <c r="B4196" s="903" t="s">
        <v>910</v>
      </c>
      <c r="C4196" s="903" t="s">
        <v>170</v>
      </c>
      <c r="D4196" s="903" t="s">
        <v>1459</v>
      </c>
      <c r="E4196" s="1419" t="s">
        <v>90</v>
      </c>
      <c r="F4196" s="1420"/>
      <c r="G4196" s="902">
        <v>28358000</v>
      </c>
    </row>
    <row r="4197" spans="1:7">
      <c r="A4197" s="903" t="s">
        <v>2479</v>
      </c>
      <c r="B4197" s="903" t="s">
        <v>910</v>
      </c>
      <c r="C4197" s="903" t="s">
        <v>170</v>
      </c>
      <c r="D4197" s="903" t="s">
        <v>1459</v>
      </c>
      <c r="E4197" s="903" t="s">
        <v>90</v>
      </c>
      <c r="F4197" s="903" t="s">
        <v>763</v>
      </c>
      <c r="G4197" s="902">
        <v>28358000</v>
      </c>
    </row>
    <row r="4198" spans="1:7">
      <c r="A4198" s="903" t="s">
        <v>2479</v>
      </c>
      <c r="B4198" s="903" t="s">
        <v>910</v>
      </c>
      <c r="C4198" s="903" t="s">
        <v>170</v>
      </c>
      <c r="D4198" s="903" t="s">
        <v>1459</v>
      </c>
      <c r="E4198" s="1419" t="s">
        <v>103</v>
      </c>
      <c r="F4198" s="1420"/>
      <c r="G4198" s="902">
        <v>1642000</v>
      </c>
    </row>
    <row r="4199" spans="1:7">
      <c r="A4199" s="903" t="s">
        <v>2479</v>
      </c>
      <c r="B4199" s="903" t="s">
        <v>910</v>
      </c>
      <c r="C4199" s="903" t="s">
        <v>170</v>
      </c>
      <c r="D4199" s="903" t="s">
        <v>1459</v>
      </c>
      <c r="E4199" s="903" t="s">
        <v>103</v>
      </c>
      <c r="F4199" s="903" t="s">
        <v>104</v>
      </c>
      <c r="G4199" s="902">
        <v>1642000</v>
      </c>
    </row>
    <row r="4200" spans="1:7">
      <c r="A4200" s="903" t="s">
        <v>2479</v>
      </c>
      <c r="B4200" s="903" t="s">
        <v>910</v>
      </c>
      <c r="C4200" s="903" t="s">
        <v>170</v>
      </c>
      <c r="D4200" s="1419" t="s">
        <v>1453</v>
      </c>
      <c r="E4200" s="1420"/>
      <c r="F4200" s="1420"/>
      <c r="G4200" s="902">
        <v>4945000000</v>
      </c>
    </row>
    <row r="4201" spans="1:7">
      <c r="A4201" s="903" t="s">
        <v>2479</v>
      </c>
      <c r="B4201" s="903" t="s">
        <v>910</v>
      </c>
      <c r="C4201" s="903" t="s">
        <v>170</v>
      </c>
      <c r="D4201" s="903" t="s">
        <v>1453</v>
      </c>
      <c r="E4201" s="1419" t="s">
        <v>87</v>
      </c>
      <c r="F4201" s="1420"/>
      <c r="G4201" s="902">
        <v>1279999222</v>
      </c>
    </row>
    <row r="4202" spans="1:7">
      <c r="A4202" s="903" t="s">
        <v>2479</v>
      </c>
      <c r="B4202" s="903" t="s">
        <v>910</v>
      </c>
      <c r="C4202" s="903" t="s">
        <v>170</v>
      </c>
      <c r="D4202" s="903" t="s">
        <v>1453</v>
      </c>
      <c r="E4202" s="903" t="s">
        <v>87</v>
      </c>
      <c r="F4202" s="903" t="s">
        <v>88</v>
      </c>
      <c r="G4202" s="902">
        <v>1279999222</v>
      </c>
    </row>
    <row r="4203" spans="1:7">
      <c r="A4203" s="903" t="s">
        <v>2479</v>
      </c>
      <c r="B4203" s="903" t="s">
        <v>910</v>
      </c>
      <c r="C4203" s="903" t="s">
        <v>170</v>
      </c>
      <c r="D4203" s="903" t="s">
        <v>1453</v>
      </c>
      <c r="E4203" s="1419" t="s">
        <v>128</v>
      </c>
      <c r="F4203" s="1420"/>
      <c r="G4203" s="902">
        <v>377594864</v>
      </c>
    </row>
    <row r="4204" spans="1:7">
      <c r="A4204" s="903" t="s">
        <v>2479</v>
      </c>
      <c r="B4204" s="903" t="s">
        <v>910</v>
      </c>
      <c r="C4204" s="903" t="s">
        <v>170</v>
      </c>
      <c r="D4204" s="903" t="s">
        <v>1453</v>
      </c>
      <c r="E4204" s="903" t="s">
        <v>128</v>
      </c>
      <c r="F4204" s="903" t="s">
        <v>519</v>
      </c>
      <c r="G4204" s="902">
        <v>377594864</v>
      </c>
    </row>
    <row r="4205" spans="1:7">
      <c r="A4205" s="903" t="s">
        <v>2479</v>
      </c>
      <c r="B4205" s="903" t="s">
        <v>910</v>
      </c>
      <c r="C4205" s="903" t="s">
        <v>170</v>
      </c>
      <c r="D4205" s="903" t="s">
        <v>1453</v>
      </c>
      <c r="E4205" s="1419" t="s">
        <v>90</v>
      </c>
      <c r="F4205" s="1420"/>
      <c r="G4205" s="902">
        <v>54814558</v>
      </c>
    </row>
    <row r="4206" spans="1:7">
      <c r="A4206" s="903" t="s">
        <v>2479</v>
      </c>
      <c r="B4206" s="903" t="s">
        <v>910</v>
      </c>
      <c r="C4206" s="903" t="s">
        <v>170</v>
      </c>
      <c r="D4206" s="903" t="s">
        <v>1453</v>
      </c>
      <c r="E4206" s="903" t="s">
        <v>90</v>
      </c>
      <c r="F4206" s="903" t="s">
        <v>135</v>
      </c>
      <c r="G4206" s="902">
        <v>2674558</v>
      </c>
    </row>
    <row r="4207" spans="1:7">
      <c r="A4207" s="903" t="s">
        <v>2479</v>
      </c>
      <c r="B4207" s="903" t="s">
        <v>910</v>
      </c>
      <c r="C4207" s="903" t="s">
        <v>170</v>
      </c>
      <c r="D4207" s="903" t="s">
        <v>1453</v>
      </c>
      <c r="E4207" s="903" t="s">
        <v>90</v>
      </c>
      <c r="F4207" s="903" t="s">
        <v>137</v>
      </c>
      <c r="G4207" s="902">
        <v>52140000</v>
      </c>
    </row>
    <row r="4208" spans="1:7">
      <c r="A4208" s="903" t="s">
        <v>2479</v>
      </c>
      <c r="B4208" s="903" t="s">
        <v>910</v>
      </c>
      <c r="C4208" s="903" t="s">
        <v>170</v>
      </c>
      <c r="D4208" s="903" t="s">
        <v>1453</v>
      </c>
      <c r="E4208" s="1419" t="s">
        <v>377</v>
      </c>
      <c r="F4208" s="1420"/>
      <c r="G4208" s="902">
        <v>20711000</v>
      </c>
    </row>
    <row r="4209" spans="1:7">
      <c r="A4209" s="903" t="s">
        <v>2479</v>
      </c>
      <c r="B4209" s="903" t="s">
        <v>910</v>
      </c>
      <c r="C4209" s="903" t="s">
        <v>170</v>
      </c>
      <c r="D4209" s="903" t="s">
        <v>1453</v>
      </c>
      <c r="E4209" s="903" t="s">
        <v>377</v>
      </c>
      <c r="F4209" s="903" t="s">
        <v>379</v>
      </c>
      <c r="G4209" s="902">
        <v>20711000</v>
      </c>
    </row>
    <row r="4210" spans="1:7">
      <c r="A4210" s="903" t="s">
        <v>2479</v>
      </c>
      <c r="B4210" s="903" t="s">
        <v>910</v>
      </c>
      <c r="C4210" s="903" t="s">
        <v>170</v>
      </c>
      <c r="D4210" s="903" t="s">
        <v>1453</v>
      </c>
      <c r="E4210" s="1419" t="s">
        <v>93</v>
      </c>
      <c r="F4210" s="1420"/>
      <c r="G4210" s="902">
        <v>207300000</v>
      </c>
    </row>
    <row r="4211" spans="1:7">
      <c r="A4211" s="903" t="s">
        <v>2479</v>
      </c>
      <c r="B4211" s="903" t="s">
        <v>910</v>
      </c>
      <c r="C4211" s="903" t="s">
        <v>170</v>
      </c>
      <c r="D4211" s="903" t="s">
        <v>1453</v>
      </c>
      <c r="E4211" s="903" t="s">
        <v>93</v>
      </c>
      <c r="F4211" s="903" t="s">
        <v>391</v>
      </c>
      <c r="G4211" s="902">
        <v>207300000</v>
      </c>
    </row>
    <row r="4212" spans="1:7">
      <c r="A4212" s="903" t="s">
        <v>2479</v>
      </c>
      <c r="B4212" s="903" t="s">
        <v>910</v>
      </c>
      <c r="C4212" s="903" t="s">
        <v>170</v>
      </c>
      <c r="D4212" s="903" t="s">
        <v>1453</v>
      </c>
      <c r="E4212" s="1419" t="s">
        <v>94</v>
      </c>
      <c r="F4212" s="1420"/>
      <c r="G4212" s="902">
        <v>546994278</v>
      </c>
    </row>
    <row r="4213" spans="1:7">
      <c r="A4213" s="903" t="s">
        <v>2479</v>
      </c>
      <c r="B4213" s="903" t="s">
        <v>910</v>
      </c>
      <c r="C4213" s="903" t="s">
        <v>170</v>
      </c>
      <c r="D4213" s="903" t="s">
        <v>1453</v>
      </c>
      <c r="E4213" s="903" t="s">
        <v>94</v>
      </c>
      <c r="F4213" s="903" t="s">
        <v>95</v>
      </c>
      <c r="G4213" s="902">
        <v>419845998</v>
      </c>
    </row>
    <row r="4214" spans="1:7">
      <c r="A4214" s="903" t="s">
        <v>2479</v>
      </c>
      <c r="B4214" s="903" t="s">
        <v>910</v>
      </c>
      <c r="C4214" s="903" t="s">
        <v>170</v>
      </c>
      <c r="D4214" s="903" t="s">
        <v>1453</v>
      </c>
      <c r="E4214" s="903" t="s">
        <v>94</v>
      </c>
      <c r="F4214" s="903" t="s">
        <v>96</v>
      </c>
      <c r="G4214" s="902">
        <v>71973598</v>
      </c>
    </row>
    <row r="4215" spans="1:7">
      <c r="A4215" s="903" t="s">
        <v>2479</v>
      </c>
      <c r="B4215" s="903" t="s">
        <v>910</v>
      </c>
      <c r="C4215" s="903" t="s">
        <v>170</v>
      </c>
      <c r="D4215" s="903" t="s">
        <v>1453</v>
      </c>
      <c r="E4215" s="903" t="s">
        <v>94</v>
      </c>
      <c r="F4215" s="903" t="s">
        <v>97</v>
      </c>
      <c r="G4215" s="902">
        <v>31752070</v>
      </c>
    </row>
    <row r="4216" spans="1:7">
      <c r="A4216" s="903" t="s">
        <v>2479</v>
      </c>
      <c r="B4216" s="903" t="s">
        <v>910</v>
      </c>
      <c r="C4216" s="903" t="s">
        <v>170</v>
      </c>
      <c r="D4216" s="903" t="s">
        <v>1453</v>
      </c>
      <c r="E4216" s="903" t="s">
        <v>94</v>
      </c>
      <c r="F4216" s="903" t="s">
        <v>0</v>
      </c>
      <c r="G4216" s="902">
        <v>23422612</v>
      </c>
    </row>
    <row r="4217" spans="1:7">
      <c r="A4217" s="903" t="s">
        <v>2479</v>
      </c>
      <c r="B4217" s="903" t="s">
        <v>910</v>
      </c>
      <c r="C4217" s="903" t="s">
        <v>170</v>
      </c>
      <c r="D4217" s="903" t="s">
        <v>1453</v>
      </c>
      <c r="E4217" s="1419" t="s">
        <v>100</v>
      </c>
      <c r="F4217" s="1420"/>
      <c r="G4217" s="902">
        <v>97922963</v>
      </c>
    </row>
    <row r="4218" spans="1:7">
      <c r="A4218" s="903" t="s">
        <v>2479</v>
      </c>
      <c r="B4218" s="903" t="s">
        <v>910</v>
      </c>
      <c r="C4218" s="903" t="s">
        <v>170</v>
      </c>
      <c r="D4218" s="903" t="s">
        <v>1453</v>
      </c>
      <c r="E4218" s="903" t="s">
        <v>100</v>
      </c>
      <c r="F4218" s="903" t="s">
        <v>138</v>
      </c>
      <c r="G4218" s="902">
        <v>81384488</v>
      </c>
    </row>
    <row r="4219" spans="1:7">
      <c r="A4219" s="903" t="s">
        <v>2479</v>
      </c>
      <c r="B4219" s="903" t="s">
        <v>910</v>
      </c>
      <c r="C4219" s="903" t="s">
        <v>170</v>
      </c>
      <c r="D4219" s="903" t="s">
        <v>1453</v>
      </c>
      <c r="E4219" s="903" t="s">
        <v>100</v>
      </c>
      <c r="F4219" s="903" t="s">
        <v>102</v>
      </c>
      <c r="G4219" s="902">
        <v>16538475</v>
      </c>
    </row>
    <row r="4220" spans="1:7">
      <c r="A4220" s="903" t="s">
        <v>2479</v>
      </c>
      <c r="B4220" s="903" t="s">
        <v>910</v>
      </c>
      <c r="C4220" s="903" t="s">
        <v>170</v>
      </c>
      <c r="D4220" s="903" t="s">
        <v>1453</v>
      </c>
      <c r="E4220" s="1419" t="s">
        <v>103</v>
      </c>
      <c r="F4220" s="1420"/>
      <c r="G4220" s="902">
        <v>59440651</v>
      </c>
    </row>
    <row r="4221" spans="1:7">
      <c r="A4221" s="903" t="s">
        <v>2479</v>
      </c>
      <c r="B4221" s="903" t="s">
        <v>910</v>
      </c>
      <c r="C4221" s="903" t="s">
        <v>170</v>
      </c>
      <c r="D4221" s="903" t="s">
        <v>1453</v>
      </c>
      <c r="E4221" s="903" t="s">
        <v>103</v>
      </c>
      <c r="F4221" s="903" t="s">
        <v>104</v>
      </c>
      <c r="G4221" s="902">
        <v>22191651</v>
      </c>
    </row>
    <row r="4222" spans="1:7">
      <c r="A4222" s="903" t="s">
        <v>2479</v>
      </c>
      <c r="B4222" s="903" t="s">
        <v>910</v>
      </c>
      <c r="C4222" s="903" t="s">
        <v>170</v>
      </c>
      <c r="D4222" s="903" t="s">
        <v>1453</v>
      </c>
      <c r="E4222" s="903" t="s">
        <v>103</v>
      </c>
      <c r="F4222" s="903" t="s">
        <v>132</v>
      </c>
      <c r="G4222" s="902">
        <v>7295000</v>
      </c>
    </row>
    <row r="4223" spans="1:7">
      <c r="A4223" s="903" t="s">
        <v>2479</v>
      </c>
      <c r="B4223" s="903" t="s">
        <v>910</v>
      </c>
      <c r="C4223" s="903" t="s">
        <v>170</v>
      </c>
      <c r="D4223" s="903" t="s">
        <v>1453</v>
      </c>
      <c r="E4223" s="903" t="s">
        <v>103</v>
      </c>
      <c r="F4223" s="903" t="s">
        <v>2</v>
      </c>
      <c r="G4223" s="902">
        <v>22710000</v>
      </c>
    </row>
    <row r="4224" spans="1:7">
      <c r="A4224" s="903" t="s">
        <v>2479</v>
      </c>
      <c r="B4224" s="903" t="s">
        <v>910</v>
      </c>
      <c r="C4224" s="903" t="s">
        <v>170</v>
      </c>
      <c r="D4224" s="903" t="s">
        <v>1453</v>
      </c>
      <c r="E4224" s="903" t="s">
        <v>103</v>
      </c>
      <c r="F4224" s="903" t="s">
        <v>106</v>
      </c>
      <c r="G4224" s="902">
        <v>7244000</v>
      </c>
    </row>
    <row r="4225" spans="1:7">
      <c r="A4225" s="903" t="s">
        <v>2479</v>
      </c>
      <c r="B4225" s="903" t="s">
        <v>910</v>
      </c>
      <c r="C4225" s="903" t="s">
        <v>170</v>
      </c>
      <c r="D4225" s="903" t="s">
        <v>1453</v>
      </c>
      <c r="E4225" s="1419" t="s">
        <v>108</v>
      </c>
      <c r="F4225" s="1420"/>
      <c r="G4225" s="902">
        <v>11753000</v>
      </c>
    </row>
    <row r="4226" spans="1:7">
      <c r="A4226" s="903" t="s">
        <v>2479</v>
      </c>
      <c r="B4226" s="903" t="s">
        <v>910</v>
      </c>
      <c r="C4226" s="903" t="s">
        <v>170</v>
      </c>
      <c r="D4226" s="903" t="s">
        <v>1453</v>
      </c>
      <c r="E4226" s="903" t="s">
        <v>108</v>
      </c>
      <c r="F4226" s="903" t="s">
        <v>862</v>
      </c>
      <c r="G4226" s="902">
        <v>5183000</v>
      </c>
    </row>
    <row r="4227" spans="1:7">
      <c r="A4227" s="903" t="s">
        <v>2479</v>
      </c>
      <c r="B4227" s="903" t="s">
        <v>910</v>
      </c>
      <c r="C4227" s="903" t="s">
        <v>170</v>
      </c>
      <c r="D4227" s="903" t="s">
        <v>1453</v>
      </c>
      <c r="E4227" s="903" t="s">
        <v>108</v>
      </c>
      <c r="F4227" s="903" t="s">
        <v>868</v>
      </c>
      <c r="G4227" s="902">
        <v>4070000</v>
      </c>
    </row>
    <row r="4228" spans="1:7">
      <c r="A4228" s="903" t="s">
        <v>2479</v>
      </c>
      <c r="B4228" s="903" t="s">
        <v>910</v>
      </c>
      <c r="C4228" s="903" t="s">
        <v>170</v>
      </c>
      <c r="D4228" s="903" t="s">
        <v>1453</v>
      </c>
      <c r="E4228" s="903" t="s">
        <v>108</v>
      </c>
      <c r="F4228" s="903" t="s">
        <v>141</v>
      </c>
      <c r="G4228" s="902">
        <v>2500000</v>
      </c>
    </row>
    <row r="4229" spans="1:7">
      <c r="A4229" s="903" t="s">
        <v>2479</v>
      </c>
      <c r="B4229" s="903" t="s">
        <v>910</v>
      </c>
      <c r="C4229" s="903" t="s">
        <v>170</v>
      </c>
      <c r="D4229" s="903" t="s">
        <v>1453</v>
      </c>
      <c r="E4229" s="1419" t="s">
        <v>143</v>
      </c>
      <c r="F4229" s="1420"/>
      <c r="G4229" s="902">
        <v>22700000</v>
      </c>
    </row>
    <row r="4230" spans="1:7">
      <c r="A4230" s="903" t="s">
        <v>2479</v>
      </c>
      <c r="B4230" s="903" t="s">
        <v>910</v>
      </c>
      <c r="C4230" s="903" t="s">
        <v>170</v>
      </c>
      <c r="D4230" s="903" t="s">
        <v>1453</v>
      </c>
      <c r="E4230" s="903" t="s">
        <v>143</v>
      </c>
      <c r="F4230" s="903" t="s">
        <v>485</v>
      </c>
      <c r="G4230" s="902">
        <v>22700000</v>
      </c>
    </row>
    <row r="4231" spans="1:7">
      <c r="A4231" s="903" t="s">
        <v>2479</v>
      </c>
      <c r="B4231" s="903" t="s">
        <v>910</v>
      </c>
      <c r="C4231" s="903" t="s">
        <v>170</v>
      </c>
      <c r="D4231" s="903" t="s">
        <v>1453</v>
      </c>
      <c r="E4231" s="1419" t="s">
        <v>113</v>
      </c>
      <c r="F4231" s="1420"/>
      <c r="G4231" s="902">
        <v>160500000</v>
      </c>
    </row>
    <row r="4232" spans="1:7">
      <c r="A4232" s="903" t="s">
        <v>2479</v>
      </c>
      <c r="B4232" s="903" t="s">
        <v>910</v>
      </c>
      <c r="C4232" s="903" t="s">
        <v>170</v>
      </c>
      <c r="D4232" s="903" t="s">
        <v>1453</v>
      </c>
      <c r="E4232" s="903" t="s">
        <v>113</v>
      </c>
      <c r="F4232" s="903" t="s">
        <v>117</v>
      </c>
      <c r="G4232" s="902">
        <v>160500000</v>
      </c>
    </row>
    <row r="4233" spans="1:7">
      <c r="A4233" s="903" t="s">
        <v>2479</v>
      </c>
      <c r="B4233" s="903" t="s">
        <v>910</v>
      </c>
      <c r="C4233" s="903" t="s">
        <v>170</v>
      </c>
      <c r="D4233" s="903" t="s">
        <v>1453</v>
      </c>
      <c r="E4233" s="1419" t="s">
        <v>492</v>
      </c>
      <c r="F4233" s="1420"/>
      <c r="G4233" s="902">
        <v>876977500</v>
      </c>
    </row>
    <row r="4234" spans="1:7">
      <c r="A4234" s="903" t="s">
        <v>2479</v>
      </c>
      <c r="B4234" s="903" t="s">
        <v>910</v>
      </c>
      <c r="C4234" s="903" t="s">
        <v>170</v>
      </c>
      <c r="D4234" s="903" t="s">
        <v>1453</v>
      </c>
      <c r="E4234" s="903" t="s">
        <v>492</v>
      </c>
      <c r="F4234" s="903" t="s">
        <v>824</v>
      </c>
      <c r="G4234" s="902">
        <v>49800000</v>
      </c>
    </row>
    <row r="4235" spans="1:7">
      <c r="A4235" s="903" t="s">
        <v>2479</v>
      </c>
      <c r="B4235" s="903" t="s">
        <v>910</v>
      </c>
      <c r="C4235" s="903" t="s">
        <v>170</v>
      </c>
      <c r="D4235" s="903" t="s">
        <v>1453</v>
      </c>
      <c r="E4235" s="903" t="s">
        <v>492</v>
      </c>
      <c r="F4235" s="903" t="s">
        <v>219</v>
      </c>
      <c r="G4235" s="902">
        <v>818177500</v>
      </c>
    </row>
    <row r="4236" spans="1:7">
      <c r="A4236" s="903" t="s">
        <v>2479</v>
      </c>
      <c r="B4236" s="903" t="s">
        <v>910</v>
      </c>
      <c r="C4236" s="903" t="s">
        <v>170</v>
      </c>
      <c r="D4236" s="903" t="s">
        <v>1453</v>
      </c>
      <c r="E4236" s="903" t="s">
        <v>492</v>
      </c>
      <c r="F4236" s="903" t="s">
        <v>496</v>
      </c>
      <c r="G4236" s="902">
        <v>9000000</v>
      </c>
    </row>
    <row r="4237" spans="1:7">
      <c r="A4237" s="903" t="s">
        <v>2479</v>
      </c>
      <c r="B4237" s="903" t="s">
        <v>910</v>
      </c>
      <c r="C4237" s="903" t="s">
        <v>170</v>
      </c>
      <c r="D4237" s="903" t="s">
        <v>1453</v>
      </c>
      <c r="E4237" s="1419" t="s">
        <v>498</v>
      </c>
      <c r="F4237" s="1420"/>
      <c r="G4237" s="902">
        <v>88390000</v>
      </c>
    </row>
    <row r="4238" spans="1:7">
      <c r="A4238" s="903" t="s">
        <v>2479</v>
      </c>
      <c r="B4238" s="903" t="s">
        <v>910</v>
      </c>
      <c r="C4238" s="903" t="s">
        <v>170</v>
      </c>
      <c r="D4238" s="903" t="s">
        <v>1453</v>
      </c>
      <c r="E4238" s="903" t="s">
        <v>498</v>
      </c>
      <c r="F4238" s="903" t="s">
        <v>284</v>
      </c>
      <c r="G4238" s="902">
        <v>9950000</v>
      </c>
    </row>
    <row r="4239" spans="1:7">
      <c r="A4239" s="903" t="s">
        <v>2479</v>
      </c>
      <c r="B4239" s="903" t="s">
        <v>910</v>
      </c>
      <c r="C4239" s="903" t="s">
        <v>170</v>
      </c>
      <c r="D4239" s="903" t="s">
        <v>1453</v>
      </c>
      <c r="E4239" s="903" t="s">
        <v>498</v>
      </c>
      <c r="F4239" s="903" t="s">
        <v>370</v>
      </c>
      <c r="G4239" s="902">
        <v>55287000</v>
      </c>
    </row>
    <row r="4240" spans="1:7">
      <c r="A4240" s="903" t="s">
        <v>2479</v>
      </c>
      <c r="B4240" s="903" t="s">
        <v>910</v>
      </c>
      <c r="C4240" s="903" t="s">
        <v>170</v>
      </c>
      <c r="D4240" s="903" t="s">
        <v>1453</v>
      </c>
      <c r="E4240" s="903" t="s">
        <v>498</v>
      </c>
      <c r="F4240" s="903" t="s">
        <v>500</v>
      </c>
      <c r="G4240" s="902">
        <v>12300000</v>
      </c>
    </row>
    <row r="4241" spans="1:7">
      <c r="A4241" s="903" t="s">
        <v>2479</v>
      </c>
      <c r="B4241" s="903" t="s">
        <v>910</v>
      </c>
      <c r="C4241" s="903" t="s">
        <v>170</v>
      </c>
      <c r="D4241" s="903" t="s">
        <v>1453</v>
      </c>
      <c r="E4241" s="903" t="s">
        <v>498</v>
      </c>
      <c r="F4241" s="903" t="s">
        <v>344</v>
      </c>
      <c r="G4241" s="902">
        <v>7000000</v>
      </c>
    </row>
    <row r="4242" spans="1:7">
      <c r="A4242" s="903" t="s">
        <v>2479</v>
      </c>
      <c r="B4242" s="903" t="s">
        <v>910</v>
      </c>
      <c r="C4242" s="903" t="s">
        <v>170</v>
      </c>
      <c r="D4242" s="903" t="s">
        <v>1453</v>
      </c>
      <c r="E4242" s="903" t="s">
        <v>498</v>
      </c>
      <c r="F4242" s="903" t="s">
        <v>4</v>
      </c>
      <c r="G4242" s="902">
        <v>3853000</v>
      </c>
    </row>
    <row r="4243" spans="1:7">
      <c r="A4243" s="903" t="s">
        <v>2479</v>
      </c>
      <c r="B4243" s="903" t="s">
        <v>910</v>
      </c>
      <c r="C4243" s="903" t="s">
        <v>170</v>
      </c>
      <c r="D4243" s="903" t="s">
        <v>1453</v>
      </c>
      <c r="E4243" s="1419" t="s">
        <v>1429</v>
      </c>
      <c r="F4243" s="1420"/>
      <c r="G4243" s="902">
        <v>47080000</v>
      </c>
    </row>
    <row r="4244" spans="1:7">
      <c r="A4244" s="903" t="s">
        <v>2479</v>
      </c>
      <c r="B4244" s="903" t="s">
        <v>910</v>
      </c>
      <c r="C4244" s="903" t="s">
        <v>170</v>
      </c>
      <c r="D4244" s="903" t="s">
        <v>1453</v>
      </c>
      <c r="E4244" s="903" t="s">
        <v>1429</v>
      </c>
      <c r="F4244" s="903" t="s">
        <v>1451</v>
      </c>
      <c r="G4244" s="902">
        <v>27500000</v>
      </c>
    </row>
    <row r="4245" spans="1:7">
      <c r="A4245" s="903" t="s">
        <v>2479</v>
      </c>
      <c r="B4245" s="903" t="s">
        <v>910</v>
      </c>
      <c r="C4245" s="903" t="s">
        <v>170</v>
      </c>
      <c r="D4245" s="903" t="s">
        <v>1453</v>
      </c>
      <c r="E4245" s="903" t="s">
        <v>1429</v>
      </c>
      <c r="F4245" s="903" t="s">
        <v>1431</v>
      </c>
      <c r="G4245" s="902">
        <v>19580000</v>
      </c>
    </row>
    <row r="4246" spans="1:7">
      <c r="A4246" s="903" t="s">
        <v>2479</v>
      </c>
      <c r="B4246" s="903" t="s">
        <v>910</v>
      </c>
      <c r="C4246" s="903" t="s">
        <v>170</v>
      </c>
      <c r="D4246" s="903" t="s">
        <v>1453</v>
      </c>
      <c r="E4246" s="1419" t="s">
        <v>118</v>
      </c>
      <c r="F4246" s="1420"/>
      <c r="G4246" s="902">
        <v>1015833964</v>
      </c>
    </row>
    <row r="4247" spans="1:7">
      <c r="A4247" s="903" t="s">
        <v>2479</v>
      </c>
      <c r="B4247" s="903" t="s">
        <v>910</v>
      </c>
      <c r="C4247" s="903" t="s">
        <v>170</v>
      </c>
      <c r="D4247" s="903" t="s">
        <v>1453</v>
      </c>
      <c r="E4247" s="903" t="s">
        <v>118</v>
      </c>
      <c r="F4247" s="903" t="s">
        <v>523</v>
      </c>
      <c r="G4247" s="902">
        <v>396977820</v>
      </c>
    </row>
    <row r="4248" spans="1:7">
      <c r="A4248" s="903" t="s">
        <v>2479</v>
      </c>
      <c r="B4248" s="903" t="s">
        <v>910</v>
      </c>
      <c r="C4248" s="903" t="s">
        <v>170</v>
      </c>
      <c r="D4248" s="903" t="s">
        <v>1453</v>
      </c>
      <c r="E4248" s="903" t="s">
        <v>118</v>
      </c>
      <c r="F4248" s="903" t="s">
        <v>5</v>
      </c>
      <c r="G4248" s="902">
        <v>84600000</v>
      </c>
    </row>
    <row r="4249" spans="1:7">
      <c r="A4249" s="903" t="s">
        <v>2479</v>
      </c>
      <c r="B4249" s="903" t="s">
        <v>910</v>
      </c>
      <c r="C4249" s="903" t="s">
        <v>170</v>
      </c>
      <c r="D4249" s="903" t="s">
        <v>1453</v>
      </c>
      <c r="E4249" s="903" t="s">
        <v>118</v>
      </c>
      <c r="F4249" s="903" t="s">
        <v>120</v>
      </c>
      <c r="G4249" s="902">
        <v>534256144</v>
      </c>
    </row>
    <row r="4250" spans="1:7">
      <c r="A4250" s="903" t="s">
        <v>2479</v>
      </c>
      <c r="B4250" s="903" t="s">
        <v>910</v>
      </c>
      <c r="C4250" s="903" t="s">
        <v>170</v>
      </c>
      <c r="D4250" s="903" t="s">
        <v>1453</v>
      </c>
      <c r="E4250" s="1419" t="s">
        <v>122</v>
      </c>
      <c r="F4250" s="1420"/>
      <c r="G4250" s="902">
        <v>76988000</v>
      </c>
    </row>
    <row r="4251" spans="1:7">
      <c r="A4251" s="903" t="s">
        <v>2479</v>
      </c>
      <c r="B4251" s="903" t="s">
        <v>910</v>
      </c>
      <c r="C4251" s="903" t="s">
        <v>170</v>
      </c>
      <c r="D4251" s="903" t="s">
        <v>1453</v>
      </c>
      <c r="E4251" s="903" t="s">
        <v>122</v>
      </c>
      <c r="F4251" s="903" t="s">
        <v>124</v>
      </c>
      <c r="G4251" s="902">
        <v>57959000</v>
      </c>
    </row>
    <row r="4252" spans="1:7">
      <c r="A4252" s="903" t="s">
        <v>2479</v>
      </c>
      <c r="B4252" s="903" t="s">
        <v>910</v>
      </c>
      <c r="C4252" s="903" t="s">
        <v>170</v>
      </c>
      <c r="D4252" s="903" t="s">
        <v>1453</v>
      </c>
      <c r="E4252" s="903" t="s">
        <v>122</v>
      </c>
      <c r="F4252" s="903" t="s">
        <v>126</v>
      </c>
      <c r="G4252" s="902">
        <v>19029000</v>
      </c>
    </row>
    <row r="4253" spans="1:7">
      <c r="A4253" s="903" t="s">
        <v>2479</v>
      </c>
      <c r="B4253" s="903" t="s">
        <v>910</v>
      </c>
      <c r="C4253" s="1419" t="s">
        <v>200</v>
      </c>
      <c r="D4253" s="1420"/>
      <c r="E4253" s="1420"/>
      <c r="F4253" s="1420"/>
      <c r="G4253" s="902">
        <v>31929599000</v>
      </c>
    </row>
    <row r="4254" spans="1:7">
      <c r="A4254" s="903" t="s">
        <v>2479</v>
      </c>
      <c r="B4254" s="903" t="s">
        <v>910</v>
      </c>
      <c r="C4254" s="903" t="s">
        <v>200</v>
      </c>
      <c r="D4254" s="1419" t="s">
        <v>1413</v>
      </c>
      <c r="E4254" s="1420"/>
      <c r="F4254" s="1420"/>
      <c r="G4254" s="902">
        <v>31929599000</v>
      </c>
    </row>
    <row r="4255" spans="1:7">
      <c r="A4255" s="903" t="s">
        <v>2479</v>
      </c>
      <c r="B4255" s="903" t="s">
        <v>910</v>
      </c>
      <c r="C4255" s="903" t="s">
        <v>200</v>
      </c>
      <c r="D4255" s="903" t="s">
        <v>1413</v>
      </c>
      <c r="E4255" s="1419" t="s">
        <v>87</v>
      </c>
      <c r="F4255" s="1420"/>
      <c r="G4255" s="902">
        <v>4168796500</v>
      </c>
    </row>
    <row r="4256" spans="1:7">
      <c r="A4256" s="903" t="s">
        <v>2479</v>
      </c>
      <c r="B4256" s="903" t="s">
        <v>910</v>
      </c>
      <c r="C4256" s="903" t="s">
        <v>200</v>
      </c>
      <c r="D4256" s="903" t="s">
        <v>1413</v>
      </c>
      <c r="E4256" s="903" t="s">
        <v>87</v>
      </c>
      <c r="F4256" s="903" t="s">
        <v>88</v>
      </c>
      <c r="G4256" s="902">
        <v>4168796500</v>
      </c>
    </row>
    <row r="4257" spans="1:7">
      <c r="A4257" s="903" t="s">
        <v>2479</v>
      </c>
      <c r="B4257" s="903" t="s">
        <v>910</v>
      </c>
      <c r="C4257" s="903" t="s">
        <v>200</v>
      </c>
      <c r="D4257" s="903" t="s">
        <v>1413</v>
      </c>
      <c r="E4257" s="1419" t="s">
        <v>128</v>
      </c>
      <c r="F4257" s="1420"/>
      <c r="G4257" s="902">
        <v>550337878</v>
      </c>
    </row>
    <row r="4258" spans="1:7">
      <c r="A4258" s="903" t="s">
        <v>2479</v>
      </c>
      <c r="B4258" s="903" t="s">
        <v>910</v>
      </c>
      <c r="C4258" s="903" t="s">
        <v>200</v>
      </c>
      <c r="D4258" s="903" t="s">
        <v>1413</v>
      </c>
      <c r="E4258" s="903" t="s">
        <v>128</v>
      </c>
      <c r="F4258" s="903" t="s">
        <v>519</v>
      </c>
      <c r="G4258" s="902">
        <v>550337878</v>
      </c>
    </row>
    <row r="4259" spans="1:7">
      <c r="A4259" s="903" t="s">
        <v>2479</v>
      </c>
      <c r="B4259" s="903" t="s">
        <v>910</v>
      </c>
      <c r="C4259" s="903" t="s">
        <v>200</v>
      </c>
      <c r="D4259" s="903" t="s">
        <v>1413</v>
      </c>
      <c r="E4259" s="1419" t="s">
        <v>90</v>
      </c>
      <c r="F4259" s="1420"/>
      <c r="G4259" s="902">
        <v>1590365322</v>
      </c>
    </row>
    <row r="4260" spans="1:7">
      <c r="A4260" s="903" t="s">
        <v>2479</v>
      </c>
      <c r="B4260" s="903" t="s">
        <v>910</v>
      </c>
      <c r="C4260" s="903" t="s">
        <v>200</v>
      </c>
      <c r="D4260" s="903" t="s">
        <v>1413</v>
      </c>
      <c r="E4260" s="903" t="s">
        <v>90</v>
      </c>
      <c r="F4260" s="903" t="s">
        <v>135</v>
      </c>
      <c r="G4260" s="902">
        <v>240188000</v>
      </c>
    </row>
    <row r="4261" spans="1:7">
      <c r="A4261" s="903" t="s">
        <v>2479</v>
      </c>
      <c r="B4261" s="903" t="s">
        <v>910</v>
      </c>
      <c r="C4261" s="903" t="s">
        <v>200</v>
      </c>
      <c r="D4261" s="903" t="s">
        <v>1413</v>
      </c>
      <c r="E4261" s="903" t="s">
        <v>90</v>
      </c>
      <c r="F4261" s="903" t="s">
        <v>763</v>
      </c>
      <c r="G4261" s="902">
        <v>115267115</v>
      </c>
    </row>
    <row r="4262" spans="1:7">
      <c r="A4262" s="903" t="s">
        <v>2479</v>
      </c>
      <c r="B4262" s="903" t="s">
        <v>910</v>
      </c>
      <c r="C4262" s="903" t="s">
        <v>200</v>
      </c>
      <c r="D4262" s="903" t="s">
        <v>1413</v>
      </c>
      <c r="E4262" s="903" t="s">
        <v>90</v>
      </c>
      <c r="F4262" s="903" t="s">
        <v>92</v>
      </c>
      <c r="G4262" s="902">
        <v>80223800</v>
      </c>
    </row>
    <row r="4263" spans="1:7">
      <c r="A4263" s="903" t="s">
        <v>2479</v>
      </c>
      <c r="B4263" s="903" t="s">
        <v>910</v>
      </c>
      <c r="C4263" s="903" t="s">
        <v>200</v>
      </c>
      <c r="D4263" s="903" t="s">
        <v>1413</v>
      </c>
      <c r="E4263" s="903" t="s">
        <v>90</v>
      </c>
      <c r="F4263" s="903" t="s">
        <v>289</v>
      </c>
      <c r="G4263" s="902">
        <v>5700000</v>
      </c>
    </row>
    <row r="4264" spans="1:7">
      <c r="A4264" s="903" t="s">
        <v>2479</v>
      </c>
      <c r="B4264" s="903" t="s">
        <v>910</v>
      </c>
      <c r="C4264" s="903" t="s">
        <v>200</v>
      </c>
      <c r="D4264" s="903" t="s">
        <v>1413</v>
      </c>
      <c r="E4264" s="903" t="s">
        <v>90</v>
      </c>
      <c r="F4264" s="903" t="s">
        <v>390</v>
      </c>
      <c r="G4264" s="902">
        <v>15202361</v>
      </c>
    </row>
    <row r="4265" spans="1:7">
      <c r="A4265" s="903" t="s">
        <v>2479</v>
      </c>
      <c r="B4265" s="903" t="s">
        <v>910</v>
      </c>
      <c r="C4265" s="903" t="s">
        <v>200</v>
      </c>
      <c r="D4265" s="903" t="s">
        <v>1413</v>
      </c>
      <c r="E4265" s="903" t="s">
        <v>90</v>
      </c>
      <c r="F4265" s="903" t="s">
        <v>130</v>
      </c>
      <c r="G4265" s="902">
        <v>1118407246</v>
      </c>
    </row>
    <row r="4266" spans="1:7">
      <c r="A4266" s="903" t="s">
        <v>2479</v>
      </c>
      <c r="B4266" s="903" t="s">
        <v>910</v>
      </c>
      <c r="C4266" s="903" t="s">
        <v>200</v>
      </c>
      <c r="D4266" s="903" t="s">
        <v>1413</v>
      </c>
      <c r="E4266" s="903" t="s">
        <v>90</v>
      </c>
      <c r="F4266" s="903" t="s">
        <v>137</v>
      </c>
      <c r="G4266" s="902">
        <v>15376800</v>
      </c>
    </row>
    <row r="4267" spans="1:7">
      <c r="A4267" s="903" t="s">
        <v>2479</v>
      </c>
      <c r="B4267" s="903" t="s">
        <v>910</v>
      </c>
      <c r="C4267" s="903" t="s">
        <v>200</v>
      </c>
      <c r="D4267" s="903" t="s">
        <v>1413</v>
      </c>
      <c r="E4267" s="1419" t="s">
        <v>377</v>
      </c>
      <c r="F4267" s="1420"/>
      <c r="G4267" s="902">
        <v>10657068000</v>
      </c>
    </row>
    <row r="4268" spans="1:7">
      <c r="A4268" s="903" t="s">
        <v>2479</v>
      </c>
      <c r="B4268" s="903" t="s">
        <v>910</v>
      </c>
      <c r="C4268" s="903" t="s">
        <v>200</v>
      </c>
      <c r="D4268" s="903" t="s">
        <v>1413</v>
      </c>
      <c r="E4268" s="903" t="s">
        <v>377</v>
      </c>
      <c r="F4268" s="903" t="s">
        <v>379</v>
      </c>
      <c r="G4268" s="902">
        <v>10150628000</v>
      </c>
    </row>
    <row r="4269" spans="1:7">
      <c r="A4269" s="903" t="s">
        <v>2479</v>
      </c>
      <c r="B4269" s="903" t="s">
        <v>910</v>
      </c>
      <c r="C4269" s="903" t="s">
        <v>200</v>
      </c>
      <c r="D4269" s="903" t="s">
        <v>1413</v>
      </c>
      <c r="E4269" s="903" t="s">
        <v>377</v>
      </c>
      <c r="F4269" s="903" t="s">
        <v>298</v>
      </c>
      <c r="G4269" s="902">
        <v>500640000</v>
      </c>
    </row>
    <row r="4270" spans="1:7">
      <c r="A4270" s="903" t="s">
        <v>2479</v>
      </c>
      <c r="B4270" s="903" t="s">
        <v>910</v>
      </c>
      <c r="C4270" s="903" t="s">
        <v>200</v>
      </c>
      <c r="D4270" s="903" t="s">
        <v>1413</v>
      </c>
      <c r="E4270" s="903" t="s">
        <v>377</v>
      </c>
      <c r="F4270" s="903" t="s">
        <v>380</v>
      </c>
      <c r="G4270" s="902">
        <v>5800000</v>
      </c>
    </row>
    <row r="4271" spans="1:7">
      <c r="A4271" s="903" t="s">
        <v>2479</v>
      </c>
      <c r="B4271" s="903" t="s">
        <v>910</v>
      </c>
      <c r="C4271" s="903" t="s">
        <v>200</v>
      </c>
      <c r="D4271" s="903" t="s">
        <v>1413</v>
      </c>
      <c r="E4271" s="1419" t="s">
        <v>93</v>
      </c>
      <c r="F4271" s="1420"/>
      <c r="G4271" s="902">
        <v>675784060</v>
      </c>
    </row>
    <row r="4272" spans="1:7">
      <c r="A4272" s="903" t="s">
        <v>2479</v>
      </c>
      <c r="B4272" s="903" t="s">
        <v>910</v>
      </c>
      <c r="C4272" s="903" t="s">
        <v>200</v>
      </c>
      <c r="D4272" s="903" t="s">
        <v>1413</v>
      </c>
      <c r="E4272" s="903" t="s">
        <v>93</v>
      </c>
      <c r="F4272" s="903" t="s">
        <v>391</v>
      </c>
      <c r="G4272" s="902">
        <v>675784060</v>
      </c>
    </row>
    <row r="4273" spans="1:7">
      <c r="A4273" s="903" t="s">
        <v>2479</v>
      </c>
      <c r="B4273" s="903" t="s">
        <v>910</v>
      </c>
      <c r="C4273" s="903" t="s">
        <v>200</v>
      </c>
      <c r="D4273" s="903" t="s">
        <v>1413</v>
      </c>
      <c r="E4273" s="1419" t="s">
        <v>94</v>
      </c>
      <c r="F4273" s="1420"/>
      <c r="G4273" s="902">
        <v>1147617569</v>
      </c>
    </row>
    <row r="4274" spans="1:7">
      <c r="A4274" s="903" t="s">
        <v>2479</v>
      </c>
      <c r="B4274" s="903" t="s">
        <v>910</v>
      </c>
      <c r="C4274" s="903" t="s">
        <v>200</v>
      </c>
      <c r="D4274" s="903" t="s">
        <v>1413</v>
      </c>
      <c r="E4274" s="903" t="s">
        <v>94</v>
      </c>
      <c r="F4274" s="903" t="s">
        <v>95</v>
      </c>
      <c r="G4274" s="902">
        <v>886916332</v>
      </c>
    </row>
    <row r="4275" spans="1:7">
      <c r="A4275" s="903" t="s">
        <v>2479</v>
      </c>
      <c r="B4275" s="903" t="s">
        <v>910</v>
      </c>
      <c r="C4275" s="903" t="s">
        <v>200</v>
      </c>
      <c r="D4275" s="903" t="s">
        <v>1413</v>
      </c>
      <c r="E4275" s="903" t="s">
        <v>94</v>
      </c>
      <c r="F4275" s="903" t="s">
        <v>96</v>
      </c>
      <c r="G4275" s="902">
        <v>152121193</v>
      </c>
    </row>
    <row r="4276" spans="1:7">
      <c r="A4276" s="903" t="s">
        <v>2479</v>
      </c>
      <c r="B4276" s="903" t="s">
        <v>910</v>
      </c>
      <c r="C4276" s="903" t="s">
        <v>200</v>
      </c>
      <c r="D4276" s="903" t="s">
        <v>1413</v>
      </c>
      <c r="E4276" s="903" t="s">
        <v>94</v>
      </c>
      <c r="F4276" s="903" t="s">
        <v>97</v>
      </c>
      <c r="G4276" s="902">
        <v>99845530</v>
      </c>
    </row>
    <row r="4277" spans="1:7">
      <c r="A4277" s="903" t="s">
        <v>2479</v>
      </c>
      <c r="B4277" s="903" t="s">
        <v>910</v>
      </c>
      <c r="C4277" s="903" t="s">
        <v>200</v>
      </c>
      <c r="D4277" s="903" t="s">
        <v>1413</v>
      </c>
      <c r="E4277" s="903" t="s">
        <v>94</v>
      </c>
      <c r="F4277" s="903" t="s">
        <v>0</v>
      </c>
      <c r="G4277" s="902">
        <v>8734514</v>
      </c>
    </row>
    <row r="4278" spans="1:7">
      <c r="A4278" s="903" t="s">
        <v>2479</v>
      </c>
      <c r="B4278" s="903" t="s">
        <v>910</v>
      </c>
      <c r="C4278" s="903" t="s">
        <v>200</v>
      </c>
      <c r="D4278" s="903" t="s">
        <v>1413</v>
      </c>
      <c r="E4278" s="1419" t="s">
        <v>98</v>
      </c>
      <c r="F4278" s="1420"/>
      <c r="G4278" s="902">
        <v>385114874</v>
      </c>
    </row>
    <row r="4279" spans="1:7">
      <c r="A4279" s="903" t="s">
        <v>2479</v>
      </c>
      <c r="B4279" s="903" t="s">
        <v>910</v>
      </c>
      <c r="C4279" s="903" t="s">
        <v>200</v>
      </c>
      <c r="D4279" s="903" t="s">
        <v>1413</v>
      </c>
      <c r="E4279" s="903" t="s">
        <v>98</v>
      </c>
      <c r="F4279" s="903" t="s">
        <v>757</v>
      </c>
      <c r="G4279" s="902">
        <v>385114874</v>
      </c>
    </row>
    <row r="4280" spans="1:7">
      <c r="A4280" s="903" t="s">
        <v>2479</v>
      </c>
      <c r="B4280" s="903" t="s">
        <v>910</v>
      </c>
      <c r="C4280" s="903" t="s">
        <v>200</v>
      </c>
      <c r="D4280" s="903" t="s">
        <v>1413</v>
      </c>
      <c r="E4280" s="1419" t="s">
        <v>100</v>
      </c>
      <c r="F4280" s="1420"/>
      <c r="G4280" s="902">
        <v>289145159</v>
      </c>
    </row>
    <row r="4281" spans="1:7">
      <c r="A4281" s="903" t="s">
        <v>2479</v>
      </c>
      <c r="B4281" s="903" t="s">
        <v>910</v>
      </c>
      <c r="C4281" s="903" t="s">
        <v>200</v>
      </c>
      <c r="D4281" s="903" t="s">
        <v>1413</v>
      </c>
      <c r="E4281" s="903" t="s">
        <v>100</v>
      </c>
      <c r="F4281" s="903" t="s">
        <v>138</v>
      </c>
      <c r="G4281" s="902">
        <v>108185140</v>
      </c>
    </row>
    <row r="4282" spans="1:7">
      <c r="A4282" s="903" t="s">
        <v>2479</v>
      </c>
      <c r="B4282" s="903" t="s">
        <v>910</v>
      </c>
      <c r="C4282" s="903" t="s">
        <v>200</v>
      </c>
      <c r="D4282" s="903" t="s">
        <v>1413</v>
      </c>
      <c r="E4282" s="903" t="s">
        <v>100</v>
      </c>
      <c r="F4282" s="903" t="s">
        <v>102</v>
      </c>
      <c r="G4282" s="902">
        <v>13009019</v>
      </c>
    </row>
    <row r="4283" spans="1:7">
      <c r="A4283" s="903" t="s">
        <v>2479</v>
      </c>
      <c r="B4283" s="903" t="s">
        <v>910</v>
      </c>
      <c r="C4283" s="903" t="s">
        <v>200</v>
      </c>
      <c r="D4283" s="903" t="s">
        <v>1413</v>
      </c>
      <c r="E4283" s="903" t="s">
        <v>100</v>
      </c>
      <c r="F4283" s="903" t="s">
        <v>139</v>
      </c>
      <c r="G4283" s="902">
        <v>155496000</v>
      </c>
    </row>
    <row r="4284" spans="1:7">
      <c r="A4284" s="903" t="s">
        <v>2479</v>
      </c>
      <c r="B4284" s="903" t="s">
        <v>910</v>
      </c>
      <c r="C4284" s="903" t="s">
        <v>200</v>
      </c>
      <c r="D4284" s="903" t="s">
        <v>1413</v>
      </c>
      <c r="E4284" s="903" t="s">
        <v>100</v>
      </c>
      <c r="F4284" s="903" t="s">
        <v>131</v>
      </c>
      <c r="G4284" s="902">
        <v>3810000</v>
      </c>
    </row>
    <row r="4285" spans="1:7">
      <c r="A4285" s="903" t="s">
        <v>2479</v>
      </c>
      <c r="B4285" s="903" t="s">
        <v>910</v>
      </c>
      <c r="C4285" s="903" t="s">
        <v>200</v>
      </c>
      <c r="D4285" s="903" t="s">
        <v>1413</v>
      </c>
      <c r="E4285" s="903" t="s">
        <v>100</v>
      </c>
      <c r="F4285" s="903" t="s">
        <v>140</v>
      </c>
      <c r="G4285" s="902">
        <v>8645000</v>
      </c>
    </row>
    <row r="4286" spans="1:7">
      <c r="A4286" s="903" t="s">
        <v>2479</v>
      </c>
      <c r="B4286" s="903" t="s">
        <v>910</v>
      </c>
      <c r="C4286" s="903" t="s">
        <v>200</v>
      </c>
      <c r="D4286" s="903" t="s">
        <v>1413</v>
      </c>
      <c r="E4286" s="1419" t="s">
        <v>103</v>
      </c>
      <c r="F4286" s="1420"/>
      <c r="G4286" s="902">
        <v>163969000</v>
      </c>
    </row>
    <row r="4287" spans="1:7">
      <c r="A4287" s="903" t="s">
        <v>2479</v>
      </c>
      <c r="B4287" s="903" t="s">
        <v>910</v>
      </c>
      <c r="C4287" s="903" t="s">
        <v>200</v>
      </c>
      <c r="D4287" s="903" t="s">
        <v>1413</v>
      </c>
      <c r="E4287" s="903" t="s">
        <v>103</v>
      </c>
      <c r="F4287" s="903" t="s">
        <v>104</v>
      </c>
      <c r="G4287" s="902">
        <v>49379000</v>
      </c>
    </row>
    <row r="4288" spans="1:7">
      <c r="A4288" s="903" t="s">
        <v>2479</v>
      </c>
      <c r="B4288" s="903" t="s">
        <v>910</v>
      </c>
      <c r="C4288" s="903" t="s">
        <v>200</v>
      </c>
      <c r="D4288" s="903" t="s">
        <v>1413</v>
      </c>
      <c r="E4288" s="903" t="s">
        <v>103</v>
      </c>
      <c r="F4288" s="903" t="s">
        <v>132</v>
      </c>
      <c r="G4288" s="902">
        <v>31345000</v>
      </c>
    </row>
    <row r="4289" spans="1:7">
      <c r="A4289" s="903" t="s">
        <v>2479</v>
      </c>
      <c r="B4289" s="903" t="s">
        <v>910</v>
      </c>
      <c r="C4289" s="903" t="s">
        <v>200</v>
      </c>
      <c r="D4289" s="903" t="s">
        <v>1413</v>
      </c>
      <c r="E4289" s="903" t="s">
        <v>103</v>
      </c>
      <c r="F4289" s="903" t="s">
        <v>2</v>
      </c>
      <c r="G4289" s="902">
        <v>56440000</v>
      </c>
    </row>
    <row r="4290" spans="1:7">
      <c r="A4290" s="903" t="s">
        <v>2479</v>
      </c>
      <c r="B4290" s="903" t="s">
        <v>910</v>
      </c>
      <c r="C4290" s="903" t="s">
        <v>200</v>
      </c>
      <c r="D4290" s="903" t="s">
        <v>1413</v>
      </c>
      <c r="E4290" s="903" t="s">
        <v>103</v>
      </c>
      <c r="F4290" s="903" t="s">
        <v>106</v>
      </c>
      <c r="G4290" s="902">
        <v>26805000</v>
      </c>
    </row>
    <row r="4291" spans="1:7">
      <c r="A4291" s="903" t="s">
        <v>2479</v>
      </c>
      <c r="B4291" s="903" t="s">
        <v>910</v>
      </c>
      <c r="C4291" s="903" t="s">
        <v>200</v>
      </c>
      <c r="D4291" s="903" t="s">
        <v>1413</v>
      </c>
      <c r="E4291" s="1419" t="s">
        <v>108</v>
      </c>
      <c r="F4291" s="1420"/>
      <c r="G4291" s="902">
        <v>313323138</v>
      </c>
    </row>
    <row r="4292" spans="1:7">
      <c r="A4292" s="903" t="s">
        <v>2479</v>
      </c>
      <c r="B4292" s="903" t="s">
        <v>910</v>
      </c>
      <c r="C4292" s="903" t="s">
        <v>200</v>
      </c>
      <c r="D4292" s="903" t="s">
        <v>1413</v>
      </c>
      <c r="E4292" s="903" t="s">
        <v>108</v>
      </c>
      <c r="F4292" s="903" t="s">
        <v>110</v>
      </c>
      <c r="G4292" s="902">
        <v>1260358</v>
      </c>
    </row>
    <row r="4293" spans="1:7">
      <c r="A4293" s="903" t="s">
        <v>2479</v>
      </c>
      <c r="B4293" s="903" t="s">
        <v>910</v>
      </c>
      <c r="C4293" s="903" t="s">
        <v>200</v>
      </c>
      <c r="D4293" s="903" t="s">
        <v>1413</v>
      </c>
      <c r="E4293" s="903" t="s">
        <v>108</v>
      </c>
      <c r="F4293" s="903" t="s">
        <v>111</v>
      </c>
      <c r="G4293" s="902">
        <v>22866280</v>
      </c>
    </row>
    <row r="4294" spans="1:7">
      <c r="A4294" s="903" t="s">
        <v>2479</v>
      </c>
      <c r="B4294" s="903" t="s">
        <v>910</v>
      </c>
      <c r="C4294" s="903" t="s">
        <v>200</v>
      </c>
      <c r="D4294" s="903" t="s">
        <v>1413</v>
      </c>
      <c r="E4294" s="903" t="s">
        <v>108</v>
      </c>
      <c r="F4294" s="903" t="s">
        <v>862</v>
      </c>
      <c r="G4294" s="902">
        <v>19140000</v>
      </c>
    </row>
    <row r="4295" spans="1:7">
      <c r="A4295" s="903" t="s">
        <v>2479</v>
      </c>
      <c r="B4295" s="903" t="s">
        <v>910</v>
      </c>
      <c r="C4295" s="903" t="s">
        <v>200</v>
      </c>
      <c r="D4295" s="903" t="s">
        <v>1413</v>
      </c>
      <c r="E4295" s="903" t="s">
        <v>108</v>
      </c>
      <c r="F4295" s="903" t="s">
        <v>283</v>
      </c>
      <c r="G4295" s="902">
        <v>232330000</v>
      </c>
    </row>
    <row r="4296" spans="1:7">
      <c r="A4296" s="903" t="s">
        <v>2479</v>
      </c>
      <c r="B4296" s="903" t="s">
        <v>910</v>
      </c>
      <c r="C4296" s="903" t="s">
        <v>200</v>
      </c>
      <c r="D4296" s="903" t="s">
        <v>1413</v>
      </c>
      <c r="E4296" s="903" t="s">
        <v>108</v>
      </c>
      <c r="F4296" s="903" t="s">
        <v>868</v>
      </c>
      <c r="G4296" s="902">
        <v>7395500</v>
      </c>
    </row>
    <row r="4297" spans="1:7">
      <c r="A4297" s="903" t="s">
        <v>2479</v>
      </c>
      <c r="B4297" s="903" t="s">
        <v>910</v>
      </c>
      <c r="C4297" s="903" t="s">
        <v>200</v>
      </c>
      <c r="D4297" s="903" t="s">
        <v>1413</v>
      </c>
      <c r="E4297" s="903" t="s">
        <v>108</v>
      </c>
      <c r="F4297" s="903" t="s">
        <v>141</v>
      </c>
      <c r="G4297" s="902">
        <v>24620000</v>
      </c>
    </row>
    <row r="4298" spans="1:7">
      <c r="A4298" s="903" t="s">
        <v>2479</v>
      </c>
      <c r="B4298" s="903" t="s">
        <v>910</v>
      </c>
      <c r="C4298" s="903" t="s">
        <v>200</v>
      </c>
      <c r="D4298" s="903" t="s">
        <v>1413</v>
      </c>
      <c r="E4298" s="903" t="s">
        <v>108</v>
      </c>
      <c r="F4298" s="903" t="s">
        <v>142</v>
      </c>
      <c r="G4298" s="902">
        <v>5711000</v>
      </c>
    </row>
    <row r="4299" spans="1:7">
      <c r="A4299" s="903" t="s">
        <v>2479</v>
      </c>
      <c r="B4299" s="903" t="s">
        <v>910</v>
      </c>
      <c r="C4299" s="903" t="s">
        <v>200</v>
      </c>
      <c r="D4299" s="903" t="s">
        <v>1413</v>
      </c>
      <c r="E4299" s="1419" t="s">
        <v>143</v>
      </c>
      <c r="F4299" s="1420"/>
      <c r="G4299" s="902">
        <v>55390500</v>
      </c>
    </row>
    <row r="4300" spans="1:7">
      <c r="A4300" s="903" t="s">
        <v>2479</v>
      </c>
      <c r="B4300" s="903" t="s">
        <v>910</v>
      </c>
      <c r="C4300" s="903" t="s">
        <v>200</v>
      </c>
      <c r="D4300" s="903" t="s">
        <v>1413</v>
      </c>
      <c r="E4300" s="903" t="s">
        <v>143</v>
      </c>
      <c r="F4300" s="903" t="s">
        <v>145</v>
      </c>
      <c r="G4300" s="902">
        <v>600500</v>
      </c>
    </row>
    <row r="4301" spans="1:7">
      <c r="A4301" s="903" t="s">
        <v>2479</v>
      </c>
      <c r="B4301" s="903" t="s">
        <v>910</v>
      </c>
      <c r="C4301" s="903" t="s">
        <v>200</v>
      </c>
      <c r="D4301" s="903" t="s">
        <v>1413</v>
      </c>
      <c r="E4301" s="903" t="s">
        <v>143</v>
      </c>
      <c r="F4301" s="903" t="s">
        <v>487</v>
      </c>
      <c r="G4301" s="902">
        <v>28340000</v>
      </c>
    </row>
    <row r="4302" spans="1:7">
      <c r="A4302" s="903" t="s">
        <v>2479</v>
      </c>
      <c r="B4302" s="903" t="s">
        <v>910</v>
      </c>
      <c r="C4302" s="903" t="s">
        <v>200</v>
      </c>
      <c r="D4302" s="903" t="s">
        <v>1413</v>
      </c>
      <c r="E4302" s="903" t="s">
        <v>143</v>
      </c>
      <c r="F4302" s="903" t="s">
        <v>489</v>
      </c>
      <c r="G4302" s="902">
        <v>26450000</v>
      </c>
    </row>
    <row r="4303" spans="1:7">
      <c r="A4303" s="903" t="s">
        <v>2479</v>
      </c>
      <c r="B4303" s="903" t="s">
        <v>910</v>
      </c>
      <c r="C4303" s="903" t="s">
        <v>200</v>
      </c>
      <c r="D4303" s="903" t="s">
        <v>1413</v>
      </c>
      <c r="E4303" s="1419" t="s">
        <v>113</v>
      </c>
      <c r="F4303" s="1420"/>
      <c r="G4303" s="902">
        <v>471734000</v>
      </c>
    </row>
    <row r="4304" spans="1:7">
      <c r="A4304" s="903" t="s">
        <v>2479</v>
      </c>
      <c r="B4304" s="903" t="s">
        <v>910</v>
      </c>
      <c r="C4304" s="903" t="s">
        <v>200</v>
      </c>
      <c r="D4304" s="903" t="s">
        <v>1413</v>
      </c>
      <c r="E4304" s="903" t="s">
        <v>113</v>
      </c>
      <c r="F4304" s="903" t="s">
        <v>381</v>
      </c>
      <c r="G4304" s="902">
        <v>51554000</v>
      </c>
    </row>
    <row r="4305" spans="1:7">
      <c r="A4305" s="903" t="s">
        <v>2479</v>
      </c>
      <c r="B4305" s="903" t="s">
        <v>910</v>
      </c>
      <c r="C4305" s="903" t="s">
        <v>200</v>
      </c>
      <c r="D4305" s="903" t="s">
        <v>1413</v>
      </c>
      <c r="E4305" s="903" t="s">
        <v>113</v>
      </c>
      <c r="F4305" s="903" t="s">
        <v>490</v>
      </c>
      <c r="G4305" s="902">
        <v>83540000</v>
      </c>
    </row>
    <row r="4306" spans="1:7">
      <c r="A4306" s="903" t="s">
        <v>2479</v>
      </c>
      <c r="B4306" s="903" t="s">
        <v>910</v>
      </c>
      <c r="C4306" s="903" t="s">
        <v>200</v>
      </c>
      <c r="D4306" s="903" t="s">
        <v>1413</v>
      </c>
      <c r="E4306" s="903" t="s">
        <v>113</v>
      </c>
      <c r="F4306" s="903" t="s">
        <v>115</v>
      </c>
      <c r="G4306" s="902">
        <v>51490000</v>
      </c>
    </row>
    <row r="4307" spans="1:7">
      <c r="A4307" s="903" t="s">
        <v>2479</v>
      </c>
      <c r="B4307" s="903" t="s">
        <v>910</v>
      </c>
      <c r="C4307" s="903" t="s">
        <v>200</v>
      </c>
      <c r="D4307" s="903" t="s">
        <v>1413</v>
      </c>
      <c r="E4307" s="903" t="s">
        <v>113</v>
      </c>
      <c r="F4307" s="903" t="s">
        <v>117</v>
      </c>
      <c r="G4307" s="902">
        <v>285150000</v>
      </c>
    </row>
    <row r="4308" spans="1:7">
      <c r="A4308" s="903" t="s">
        <v>2479</v>
      </c>
      <c r="B4308" s="903" t="s">
        <v>910</v>
      </c>
      <c r="C4308" s="903" t="s">
        <v>200</v>
      </c>
      <c r="D4308" s="903" t="s">
        <v>1413</v>
      </c>
      <c r="E4308" s="1419" t="s">
        <v>492</v>
      </c>
      <c r="F4308" s="1420"/>
      <c r="G4308" s="902">
        <v>127144000</v>
      </c>
    </row>
    <row r="4309" spans="1:7">
      <c r="A4309" s="903" t="s">
        <v>2479</v>
      </c>
      <c r="B4309" s="903" t="s">
        <v>910</v>
      </c>
      <c r="C4309" s="903" t="s">
        <v>200</v>
      </c>
      <c r="D4309" s="903" t="s">
        <v>1413</v>
      </c>
      <c r="E4309" s="903" t="s">
        <v>492</v>
      </c>
      <c r="F4309" s="903" t="s">
        <v>494</v>
      </c>
      <c r="G4309" s="902">
        <v>29300000</v>
      </c>
    </row>
    <row r="4310" spans="1:7">
      <c r="A4310" s="903" t="s">
        <v>2479</v>
      </c>
      <c r="B4310" s="903" t="s">
        <v>910</v>
      </c>
      <c r="C4310" s="903" t="s">
        <v>200</v>
      </c>
      <c r="D4310" s="903" t="s">
        <v>1413</v>
      </c>
      <c r="E4310" s="903" t="s">
        <v>492</v>
      </c>
      <c r="F4310" s="903" t="s">
        <v>219</v>
      </c>
      <c r="G4310" s="902">
        <v>4650000</v>
      </c>
    </row>
    <row r="4311" spans="1:7">
      <c r="A4311" s="903" t="s">
        <v>2479</v>
      </c>
      <c r="B4311" s="903" t="s">
        <v>910</v>
      </c>
      <c r="C4311" s="903" t="s">
        <v>200</v>
      </c>
      <c r="D4311" s="903" t="s">
        <v>1413</v>
      </c>
      <c r="E4311" s="903" t="s">
        <v>492</v>
      </c>
      <c r="F4311" s="903" t="s">
        <v>186</v>
      </c>
      <c r="G4311" s="902">
        <v>16423000</v>
      </c>
    </row>
    <row r="4312" spans="1:7">
      <c r="A4312" s="903" t="s">
        <v>2479</v>
      </c>
      <c r="B4312" s="903" t="s">
        <v>910</v>
      </c>
      <c r="C4312" s="903" t="s">
        <v>200</v>
      </c>
      <c r="D4312" s="903" t="s">
        <v>1413</v>
      </c>
      <c r="E4312" s="903" t="s">
        <v>492</v>
      </c>
      <c r="F4312" s="903" t="s">
        <v>496</v>
      </c>
      <c r="G4312" s="902">
        <v>76771000</v>
      </c>
    </row>
    <row r="4313" spans="1:7">
      <c r="A4313" s="903" t="s">
        <v>2479</v>
      </c>
      <c r="B4313" s="903" t="s">
        <v>910</v>
      </c>
      <c r="C4313" s="903" t="s">
        <v>200</v>
      </c>
      <c r="D4313" s="903" t="s">
        <v>1413</v>
      </c>
      <c r="E4313" s="1419" t="s">
        <v>498</v>
      </c>
      <c r="F4313" s="1420"/>
      <c r="G4313" s="902">
        <v>160841000</v>
      </c>
    </row>
    <row r="4314" spans="1:7">
      <c r="A4314" s="903" t="s">
        <v>2479</v>
      </c>
      <c r="B4314" s="903" t="s">
        <v>910</v>
      </c>
      <c r="C4314" s="903" t="s">
        <v>200</v>
      </c>
      <c r="D4314" s="903" t="s">
        <v>1413</v>
      </c>
      <c r="E4314" s="903" t="s">
        <v>498</v>
      </c>
      <c r="F4314" s="903" t="s">
        <v>758</v>
      </c>
      <c r="G4314" s="902">
        <v>39824000</v>
      </c>
    </row>
    <row r="4315" spans="1:7">
      <c r="A4315" s="903" t="s">
        <v>2479</v>
      </c>
      <c r="B4315" s="903" t="s">
        <v>910</v>
      </c>
      <c r="C4315" s="903" t="s">
        <v>200</v>
      </c>
      <c r="D4315" s="903" t="s">
        <v>1413</v>
      </c>
      <c r="E4315" s="903" t="s">
        <v>498</v>
      </c>
      <c r="F4315" s="903" t="s">
        <v>3</v>
      </c>
      <c r="G4315" s="902">
        <v>7899000</v>
      </c>
    </row>
    <row r="4316" spans="1:7">
      <c r="A4316" s="903" t="s">
        <v>2479</v>
      </c>
      <c r="B4316" s="903" t="s">
        <v>910</v>
      </c>
      <c r="C4316" s="903" t="s">
        <v>200</v>
      </c>
      <c r="D4316" s="903" t="s">
        <v>1413</v>
      </c>
      <c r="E4316" s="903" t="s">
        <v>498</v>
      </c>
      <c r="F4316" s="903" t="s">
        <v>370</v>
      </c>
      <c r="G4316" s="902">
        <v>67150000</v>
      </c>
    </row>
    <row r="4317" spans="1:7">
      <c r="A4317" s="903" t="s">
        <v>2479</v>
      </c>
      <c r="B4317" s="903" t="s">
        <v>910</v>
      </c>
      <c r="C4317" s="903" t="s">
        <v>200</v>
      </c>
      <c r="D4317" s="903" t="s">
        <v>1413</v>
      </c>
      <c r="E4317" s="903" t="s">
        <v>498</v>
      </c>
      <c r="F4317" s="903" t="s">
        <v>500</v>
      </c>
      <c r="G4317" s="902">
        <v>14358000</v>
      </c>
    </row>
    <row r="4318" spans="1:7">
      <c r="A4318" s="903" t="s">
        <v>2479</v>
      </c>
      <c r="B4318" s="903" t="s">
        <v>910</v>
      </c>
      <c r="C4318" s="903" t="s">
        <v>200</v>
      </c>
      <c r="D4318" s="903" t="s">
        <v>1413</v>
      </c>
      <c r="E4318" s="903" t="s">
        <v>498</v>
      </c>
      <c r="F4318" s="903" t="s">
        <v>4</v>
      </c>
      <c r="G4318" s="902">
        <v>31610000</v>
      </c>
    </row>
    <row r="4319" spans="1:7">
      <c r="A4319" s="903" t="s">
        <v>2479</v>
      </c>
      <c r="B4319" s="903" t="s">
        <v>910</v>
      </c>
      <c r="C4319" s="903" t="s">
        <v>200</v>
      </c>
      <c r="D4319" s="903" t="s">
        <v>1413</v>
      </c>
      <c r="E4319" s="1419" t="s">
        <v>1429</v>
      </c>
      <c r="F4319" s="1420"/>
      <c r="G4319" s="902">
        <v>88490000</v>
      </c>
    </row>
    <row r="4320" spans="1:7">
      <c r="A4320" s="903" t="s">
        <v>2479</v>
      </c>
      <c r="B4320" s="903" t="s">
        <v>910</v>
      </c>
      <c r="C4320" s="903" t="s">
        <v>200</v>
      </c>
      <c r="D4320" s="903" t="s">
        <v>1413</v>
      </c>
      <c r="E4320" s="903" t="s">
        <v>1429</v>
      </c>
      <c r="F4320" s="903" t="s">
        <v>1431</v>
      </c>
      <c r="G4320" s="902">
        <v>88490000</v>
      </c>
    </row>
    <row r="4321" spans="1:7">
      <c r="A4321" s="903" t="s">
        <v>2479</v>
      </c>
      <c r="B4321" s="903" t="s">
        <v>910</v>
      </c>
      <c r="C4321" s="903" t="s">
        <v>200</v>
      </c>
      <c r="D4321" s="903" t="s">
        <v>1413</v>
      </c>
      <c r="E4321" s="1419" t="s">
        <v>118</v>
      </c>
      <c r="F4321" s="1420"/>
      <c r="G4321" s="902">
        <v>2559605000</v>
      </c>
    </row>
    <row r="4322" spans="1:7">
      <c r="A4322" s="903" t="s">
        <v>2479</v>
      </c>
      <c r="B4322" s="903" t="s">
        <v>910</v>
      </c>
      <c r="C4322" s="903" t="s">
        <v>200</v>
      </c>
      <c r="D4322" s="903" t="s">
        <v>1413</v>
      </c>
      <c r="E4322" s="903" t="s">
        <v>118</v>
      </c>
      <c r="F4322" s="903" t="s">
        <v>523</v>
      </c>
      <c r="G4322" s="902">
        <v>399893000</v>
      </c>
    </row>
    <row r="4323" spans="1:7">
      <c r="A4323" s="903" t="s">
        <v>2479</v>
      </c>
      <c r="B4323" s="903" t="s">
        <v>910</v>
      </c>
      <c r="C4323" s="903" t="s">
        <v>200</v>
      </c>
      <c r="D4323" s="903" t="s">
        <v>1413</v>
      </c>
      <c r="E4323" s="903" t="s">
        <v>118</v>
      </c>
      <c r="F4323" s="903" t="s">
        <v>5</v>
      </c>
      <c r="G4323" s="902">
        <v>6320000</v>
      </c>
    </row>
    <row r="4324" spans="1:7">
      <c r="A4324" s="903" t="s">
        <v>2479</v>
      </c>
      <c r="B4324" s="903" t="s">
        <v>910</v>
      </c>
      <c r="C4324" s="903" t="s">
        <v>200</v>
      </c>
      <c r="D4324" s="903" t="s">
        <v>1413</v>
      </c>
      <c r="E4324" s="903" t="s">
        <v>118</v>
      </c>
      <c r="F4324" s="903" t="s">
        <v>11</v>
      </c>
      <c r="G4324" s="902">
        <v>614476000</v>
      </c>
    </row>
    <row r="4325" spans="1:7">
      <c r="A4325" s="903" t="s">
        <v>2479</v>
      </c>
      <c r="B4325" s="903" t="s">
        <v>910</v>
      </c>
      <c r="C4325" s="903" t="s">
        <v>200</v>
      </c>
      <c r="D4325" s="903" t="s">
        <v>1413</v>
      </c>
      <c r="E4325" s="903" t="s">
        <v>118</v>
      </c>
      <c r="F4325" s="903" t="s">
        <v>120</v>
      </c>
      <c r="G4325" s="902">
        <v>1538916000</v>
      </c>
    </row>
    <row r="4326" spans="1:7">
      <c r="A4326" s="903" t="s">
        <v>2479</v>
      </c>
      <c r="B4326" s="903" t="s">
        <v>910</v>
      </c>
      <c r="C4326" s="903" t="s">
        <v>200</v>
      </c>
      <c r="D4326" s="903" t="s">
        <v>1413</v>
      </c>
      <c r="E4326" s="1419" t="s">
        <v>1434</v>
      </c>
      <c r="F4326" s="1420"/>
      <c r="G4326" s="902">
        <v>6720000</v>
      </c>
    </row>
    <row r="4327" spans="1:7">
      <c r="A4327" s="903" t="s">
        <v>2479</v>
      </c>
      <c r="B4327" s="903" t="s">
        <v>910</v>
      </c>
      <c r="C4327" s="903" t="s">
        <v>200</v>
      </c>
      <c r="D4327" s="903" t="s">
        <v>1413</v>
      </c>
      <c r="E4327" s="903" t="s">
        <v>1434</v>
      </c>
      <c r="F4327" s="903" t="s">
        <v>1436</v>
      </c>
      <c r="G4327" s="902">
        <v>6720000</v>
      </c>
    </row>
    <row r="4328" spans="1:7">
      <c r="A4328" s="903" t="s">
        <v>2479</v>
      </c>
      <c r="B4328" s="903" t="s">
        <v>910</v>
      </c>
      <c r="C4328" s="903" t="s">
        <v>200</v>
      </c>
      <c r="D4328" s="903" t="s">
        <v>1413</v>
      </c>
      <c r="E4328" s="1419" t="s">
        <v>122</v>
      </c>
      <c r="F4328" s="1420"/>
      <c r="G4328" s="902">
        <v>558892000</v>
      </c>
    </row>
    <row r="4329" spans="1:7">
      <c r="A4329" s="903" t="s">
        <v>2479</v>
      </c>
      <c r="B4329" s="903" t="s">
        <v>910</v>
      </c>
      <c r="C4329" s="903" t="s">
        <v>200</v>
      </c>
      <c r="D4329" s="903" t="s">
        <v>1413</v>
      </c>
      <c r="E4329" s="903" t="s">
        <v>122</v>
      </c>
      <c r="F4329" s="903" t="s">
        <v>6</v>
      </c>
      <c r="G4329" s="902">
        <v>11012000</v>
      </c>
    </row>
    <row r="4330" spans="1:7">
      <c r="A4330" s="903" t="s">
        <v>2479</v>
      </c>
      <c r="B4330" s="903" t="s">
        <v>910</v>
      </c>
      <c r="C4330" s="903" t="s">
        <v>200</v>
      </c>
      <c r="D4330" s="903" t="s">
        <v>1413</v>
      </c>
      <c r="E4330" s="903" t="s">
        <v>122</v>
      </c>
      <c r="F4330" s="903" t="s">
        <v>12</v>
      </c>
      <c r="G4330" s="902">
        <v>1491000</v>
      </c>
    </row>
    <row r="4331" spans="1:7">
      <c r="A4331" s="903" t="s">
        <v>2479</v>
      </c>
      <c r="B4331" s="903" t="s">
        <v>910</v>
      </c>
      <c r="C4331" s="903" t="s">
        <v>200</v>
      </c>
      <c r="D4331" s="903" t="s">
        <v>1413</v>
      </c>
      <c r="E4331" s="903" t="s">
        <v>122</v>
      </c>
      <c r="F4331" s="903" t="s">
        <v>124</v>
      </c>
      <c r="G4331" s="902">
        <v>484647000</v>
      </c>
    </row>
    <row r="4332" spans="1:7">
      <c r="A4332" s="903" t="s">
        <v>2479</v>
      </c>
      <c r="B4332" s="903" t="s">
        <v>910</v>
      </c>
      <c r="C4332" s="903" t="s">
        <v>200</v>
      </c>
      <c r="D4332" s="903" t="s">
        <v>1413</v>
      </c>
      <c r="E4332" s="903" t="s">
        <v>122</v>
      </c>
      <c r="F4332" s="903" t="s">
        <v>126</v>
      </c>
      <c r="G4332" s="902">
        <v>61742000</v>
      </c>
    </row>
    <row r="4333" spans="1:7">
      <c r="A4333" s="903" t="s">
        <v>2479</v>
      </c>
      <c r="B4333" s="903" t="s">
        <v>910</v>
      </c>
      <c r="C4333" s="903" t="s">
        <v>200</v>
      </c>
      <c r="D4333" s="903" t="s">
        <v>1413</v>
      </c>
      <c r="E4333" s="1419" t="s">
        <v>371</v>
      </c>
      <c r="F4333" s="1420"/>
      <c r="G4333" s="902">
        <v>42912000</v>
      </c>
    </row>
    <row r="4334" spans="1:7">
      <c r="A4334" s="903" t="s">
        <v>2479</v>
      </c>
      <c r="B4334" s="903" t="s">
        <v>910</v>
      </c>
      <c r="C4334" s="903" t="s">
        <v>200</v>
      </c>
      <c r="D4334" s="903" t="s">
        <v>1413</v>
      </c>
      <c r="E4334" s="903" t="s">
        <v>371</v>
      </c>
      <c r="F4334" s="903" t="s">
        <v>372</v>
      </c>
      <c r="G4334" s="902">
        <v>42912000</v>
      </c>
    </row>
    <row r="4335" spans="1:7">
      <c r="A4335" s="903" t="s">
        <v>2479</v>
      </c>
      <c r="B4335" s="903" t="s">
        <v>910</v>
      </c>
      <c r="C4335" s="903" t="s">
        <v>200</v>
      </c>
      <c r="D4335" s="903" t="s">
        <v>1413</v>
      </c>
      <c r="E4335" s="1419" t="s">
        <v>360</v>
      </c>
      <c r="F4335" s="1420"/>
      <c r="G4335" s="902">
        <v>2288506000</v>
      </c>
    </row>
    <row r="4336" spans="1:7">
      <c r="A4336" s="903" t="s">
        <v>2479</v>
      </c>
      <c r="B4336" s="903" t="s">
        <v>910</v>
      </c>
      <c r="C4336" s="903" t="s">
        <v>200</v>
      </c>
      <c r="D4336" s="903" t="s">
        <v>1413</v>
      </c>
      <c r="E4336" s="903" t="s">
        <v>360</v>
      </c>
      <c r="F4336" s="903" t="s">
        <v>2522</v>
      </c>
      <c r="G4336" s="902">
        <v>2288506000</v>
      </c>
    </row>
    <row r="4337" spans="1:7">
      <c r="A4337" s="903" t="s">
        <v>2479</v>
      </c>
      <c r="B4337" s="903" t="s">
        <v>910</v>
      </c>
      <c r="C4337" s="903" t="s">
        <v>200</v>
      </c>
      <c r="D4337" s="903" t="s">
        <v>1413</v>
      </c>
      <c r="E4337" s="1419" t="s">
        <v>160</v>
      </c>
      <c r="F4337" s="1420"/>
      <c r="G4337" s="902">
        <v>2186234000</v>
      </c>
    </row>
    <row r="4338" spans="1:7">
      <c r="A4338" s="903" t="s">
        <v>2479</v>
      </c>
      <c r="B4338" s="903" t="s">
        <v>910</v>
      </c>
      <c r="C4338" s="903" t="s">
        <v>200</v>
      </c>
      <c r="D4338" s="903" t="s">
        <v>1413</v>
      </c>
      <c r="E4338" s="903" t="s">
        <v>160</v>
      </c>
      <c r="F4338" s="903" t="s">
        <v>162</v>
      </c>
      <c r="G4338" s="902">
        <v>2063234000</v>
      </c>
    </row>
    <row r="4339" spans="1:7">
      <c r="A4339" s="903" t="s">
        <v>2479</v>
      </c>
      <c r="B4339" s="903" t="s">
        <v>910</v>
      </c>
      <c r="C4339" s="903" t="s">
        <v>200</v>
      </c>
      <c r="D4339" s="903" t="s">
        <v>1413</v>
      </c>
      <c r="E4339" s="903" t="s">
        <v>160</v>
      </c>
      <c r="F4339" s="903" t="s">
        <v>823</v>
      </c>
      <c r="G4339" s="902">
        <v>123000000</v>
      </c>
    </row>
    <row r="4340" spans="1:7">
      <c r="A4340" s="903" t="s">
        <v>2479</v>
      </c>
      <c r="B4340" s="903" t="s">
        <v>910</v>
      </c>
      <c r="C4340" s="903" t="s">
        <v>200</v>
      </c>
      <c r="D4340" s="903" t="s">
        <v>1413</v>
      </c>
      <c r="E4340" s="1419" t="s">
        <v>13</v>
      </c>
      <c r="F4340" s="1420"/>
      <c r="G4340" s="902">
        <v>2359695000</v>
      </c>
    </row>
    <row r="4341" spans="1:7">
      <c r="A4341" s="903" t="s">
        <v>2479</v>
      </c>
      <c r="B4341" s="903" t="s">
        <v>910</v>
      </c>
      <c r="C4341" s="903" t="s">
        <v>200</v>
      </c>
      <c r="D4341" s="903" t="s">
        <v>1413</v>
      </c>
      <c r="E4341" s="903" t="s">
        <v>13</v>
      </c>
      <c r="F4341" s="903" t="s">
        <v>15</v>
      </c>
      <c r="G4341" s="902">
        <v>2359695000</v>
      </c>
    </row>
    <row r="4342" spans="1:7">
      <c r="A4342" s="903" t="s">
        <v>2479</v>
      </c>
      <c r="B4342" s="903" t="s">
        <v>910</v>
      </c>
      <c r="C4342" s="903" t="s">
        <v>200</v>
      </c>
      <c r="D4342" s="903" t="s">
        <v>1413</v>
      </c>
      <c r="E4342" s="1419" t="s">
        <v>16</v>
      </c>
      <c r="F4342" s="1420"/>
      <c r="G4342" s="902">
        <v>1081914000</v>
      </c>
    </row>
    <row r="4343" spans="1:7">
      <c r="A4343" s="903" t="s">
        <v>2479</v>
      </c>
      <c r="B4343" s="903" t="s">
        <v>910</v>
      </c>
      <c r="C4343" s="903" t="s">
        <v>200</v>
      </c>
      <c r="D4343" s="903" t="s">
        <v>1413</v>
      </c>
      <c r="E4343" s="903" t="s">
        <v>16</v>
      </c>
      <c r="F4343" s="903" t="s">
        <v>17</v>
      </c>
      <c r="G4343" s="902">
        <v>186083000</v>
      </c>
    </row>
    <row r="4344" spans="1:7">
      <c r="A4344" s="903" t="s">
        <v>2479</v>
      </c>
      <c r="B4344" s="903" t="s">
        <v>910</v>
      </c>
      <c r="C4344" s="903" t="s">
        <v>200</v>
      </c>
      <c r="D4344" s="903" t="s">
        <v>1413</v>
      </c>
      <c r="E4344" s="903" t="s">
        <v>16</v>
      </c>
      <c r="F4344" s="903" t="s">
        <v>19</v>
      </c>
      <c r="G4344" s="902">
        <v>713213000</v>
      </c>
    </row>
    <row r="4345" spans="1:7">
      <c r="A4345" s="903" t="s">
        <v>2479</v>
      </c>
      <c r="B4345" s="903" t="s">
        <v>910</v>
      </c>
      <c r="C4345" s="903" t="s">
        <v>200</v>
      </c>
      <c r="D4345" s="903" t="s">
        <v>1413</v>
      </c>
      <c r="E4345" s="903" t="s">
        <v>16</v>
      </c>
      <c r="F4345" s="903" t="s">
        <v>221</v>
      </c>
      <c r="G4345" s="902">
        <v>182618000</v>
      </c>
    </row>
    <row r="4346" spans="1:7">
      <c r="A4346" s="903" t="s">
        <v>2479</v>
      </c>
      <c r="B4346" s="1419" t="s">
        <v>907</v>
      </c>
      <c r="C4346" s="1420"/>
      <c r="D4346" s="1420"/>
      <c r="E4346" s="1420"/>
      <c r="F4346" s="1420"/>
      <c r="G4346" s="902">
        <v>8749299826</v>
      </c>
    </row>
    <row r="4347" spans="1:7">
      <c r="A4347" s="903" t="s">
        <v>2479</v>
      </c>
      <c r="B4347" s="903" t="s">
        <v>907</v>
      </c>
      <c r="C4347" s="1419" t="s">
        <v>200</v>
      </c>
      <c r="D4347" s="1420"/>
      <c r="E4347" s="1420"/>
      <c r="F4347" s="1420"/>
      <c r="G4347" s="902">
        <v>8749299826</v>
      </c>
    </row>
    <row r="4348" spans="1:7">
      <c r="A4348" s="903" t="s">
        <v>2479</v>
      </c>
      <c r="B4348" s="903" t="s">
        <v>907</v>
      </c>
      <c r="C4348" s="903" t="s">
        <v>200</v>
      </c>
      <c r="D4348" s="1419" t="s">
        <v>1413</v>
      </c>
      <c r="E4348" s="1420"/>
      <c r="F4348" s="1420"/>
      <c r="G4348" s="902">
        <v>8749299826</v>
      </c>
    </row>
    <row r="4349" spans="1:7">
      <c r="A4349" s="903" t="s">
        <v>2479</v>
      </c>
      <c r="B4349" s="903" t="s">
        <v>907</v>
      </c>
      <c r="C4349" s="903" t="s">
        <v>200</v>
      </c>
      <c r="D4349" s="903" t="s">
        <v>1413</v>
      </c>
      <c r="E4349" s="1419" t="s">
        <v>87</v>
      </c>
      <c r="F4349" s="1420"/>
      <c r="G4349" s="902">
        <v>2331035531</v>
      </c>
    </row>
    <row r="4350" spans="1:7">
      <c r="A4350" s="903" t="s">
        <v>2479</v>
      </c>
      <c r="B4350" s="903" t="s">
        <v>907</v>
      </c>
      <c r="C4350" s="903" t="s">
        <v>200</v>
      </c>
      <c r="D4350" s="903" t="s">
        <v>1413</v>
      </c>
      <c r="E4350" s="903" t="s">
        <v>87</v>
      </c>
      <c r="F4350" s="903" t="s">
        <v>88</v>
      </c>
      <c r="G4350" s="902">
        <v>2331035531</v>
      </c>
    </row>
    <row r="4351" spans="1:7">
      <c r="A4351" s="903" t="s">
        <v>2479</v>
      </c>
      <c r="B4351" s="903" t="s">
        <v>907</v>
      </c>
      <c r="C4351" s="903" t="s">
        <v>200</v>
      </c>
      <c r="D4351" s="903" t="s">
        <v>1413</v>
      </c>
      <c r="E4351" s="1419" t="s">
        <v>128</v>
      </c>
      <c r="F4351" s="1420"/>
      <c r="G4351" s="902">
        <v>200975927</v>
      </c>
    </row>
    <row r="4352" spans="1:7">
      <c r="A4352" s="903" t="s">
        <v>2479</v>
      </c>
      <c r="B4352" s="903" t="s">
        <v>907</v>
      </c>
      <c r="C4352" s="903" t="s">
        <v>200</v>
      </c>
      <c r="D4352" s="903" t="s">
        <v>1413</v>
      </c>
      <c r="E4352" s="903" t="s">
        <v>128</v>
      </c>
      <c r="F4352" s="903" t="s">
        <v>519</v>
      </c>
      <c r="G4352" s="902">
        <v>200975927</v>
      </c>
    </row>
    <row r="4353" spans="1:7">
      <c r="A4353" s="903" t="s">
        <v>2479</v>
      </c>
      <c r="B4353" s="903" t="s">
        <v>907</v>
      </c>
      <c r="C4353" s="903" t="s">
        <v>200</v>
      </c>
      <c r="D4353" s="903" t="s">
        <v>1413</v>
      </c>
      <c r="E4353" s="1419" t="s">
        <v>90</v>
      </c>
      <c r="F4353" s="1420"/>
      <c r="G4353" s="902">
        <v>1765021111</v>
      </c>
    </row>
    <row r="4354" spans="1:7">
      <c r="A4354" s="903" t="s">
        <v>2479</v>
      </c>
      <c r="B4354" s="903" t="s">
        <v>907</v>
      </c>
      <c r="C4354" s="903" t="s">
        <v>200</v>
      </c>
      <c r="D4354" s="903" t="s">
        <v>1413</v>
      </c>
      <c r="E4354" s="903" t="s">
        <v>90</v>
      </c>
      <c r="F4354" s="903" t="s">
        <v>135</v>
      </c>
      <c r="G4354" s="902">
        <v>127321500</v>
      </c>
    </row>
    <row r="4355" spans="1:7">
      <c r="A4355" s="903" t="s">
        <v>2479</v>
      </c>
      <c r="B4355" s="903" t="s">
        <v>907</v>
      </c>
      <c r="C4355" s="903" t="s">
        <v>200</v>
      </c>
      <c r="D4355" s="903" t="s">
        <v>1413</v>
      </c>
      <c r="E4355" s="903" t="s">
        <v>90</v>
      </c>
      <c r="F4355" s="903" t="s">
        <v>763</v>
      </c>
      <c r="G4355" s="902">
        <v>216312521</v>
      </c>
    </row>
    <row r="4356" spans="1:7">
      <c r="A4356" s="903" t="s">
        <v>2479</v>
      </c>
      <c r="B4356" s="903" t="s">
        <v>907</v>
      </c>
      <c r="C4356" s="903" t="s">
        <v>200</v>
      </c>
      <c r="D4356" s="903" t="s">
        <v>1413</v>
      </c>
      <c r="E4356" s="903" t="s">
        <v>90</v>
      </c>
      <c r="F4356" s="903" t="s">
        <v>8</v>
      </c>
      <c r="G4356" s="902">
        <v>3576000</v>
      </c>
    </row>
    <row r="4357" spans="1:7">
      <c r="A4357" s="903" t="s">
        <v>2479</v>
      </c>
      <c r="B4357" s="903" t="s">
        <v>907</v>
      </c>
      <c r="C4357" s="903" t="s">
        <v>200</v>
      </c>
      <c r="D4357" s="903" t="s">
        <v>1413</v>
      </c>
      <c r="E4357" s="903" t="s">
        <v>90</v>
      </c>
      <c r="F4357" s="903" t="s">
        <v>92</v>
      </c>
      <c r="G4357" s="902">
        <v>476672514</v>
      </c>
    </row>
    <row r="4358" spans="1:7">
      <c r="A4358" s="903" t="s">
        <v>2479</v>
      </c>
      <c r="B4358" s="903" t="s">
        <v>907</v>
      </c>
      <c r="C4358" s="903" t="s">
        <v>200</v>
      </c>
      <c r="D4358" s="903" t="s">
        <v>1413</v>
      </c>
      <c r="E4358" s="903" t="s">
        <v>90</v>
      </c>
      <c r="F4358" s="903" t="s">
        <v>390</v>
      </c>
      <c r="G4358" s="902">
        <v>315248466</v>
      </c>
    </row>
    <row r="4359" spans="1:7">
      <c r="A4359" s="903" t="s">
        <v>2479</v>
      </c>
      <c r="B4359" s="903" t="s">
        <v>907</v>
      </c>
      <c r="C4359" s="903" t="s">
        <v>200</v>
      </c>
      <c r="D4359" s="903" t="s">
        <v>1413</v>
      </c>
      <c r="E4359" s="903" t="s">
        <v>90</v>
      </c>
      <c r="F4359" s="903" t="s">
        <v>130</v>
      </c>
      <c r="G4359" s="902">
        <v>597512350</v>
      </c>
    </row>
    <row r="4360" spans="1:7">
      <c r="A4360" s="903" t="s">
        <v>2479</v>
      </c>
      <c r="B4360" s="903" t="s">
        <v>907</v>
      </c>
      <c r="C4360" s="903" t="s">
        <v>200</v>
      </c>
      <c r="D4360" s="903" t="s">
        <v>1413</v>
      </c>
      <c r="E4360" s="903" t="s">
        <v>90</v>
      </c>
      <c r="F4360" s="903" t="s">
        <v>137</v>
      </c>
      <c r="G4360" s="902">
        <v>28377760</v>
      </c>
    </row>
    <row r="4361" spans="1:7">
      <c r="A4361" s="903" t="s">
        <v>2479</v>
      </c>
      <c r="B4361" s="903" t="s">
        <v>907</v>
      </c>
      <c r="C4361" s="903" t="s">
        <v>200</v>
      </c>
      <c r="D4361" s="903" t="s">
        <v>1413</v>
      </c>
      <c r="E4361" s="1419" t="s">
        <v>377</v>
      </c>
      <c r="F4361" s="1420"/>
      <c r="G4361" s="902">
        <v>194946000</v>
      </c>
    </row>
    <row r="4362" spans="1:7">
      <c r="A4362" s="903" t="s">
        <v>2479</v>
      </c>
      <c r="B4362" s="903" t="s">
        <v>907</v>
      </c>
      <c r="C4362" s="903" t="s">
        <v>200</v>
      </c>
      <c r="D4362" s="903" t="s">
        <v>1413</v>
      </c>
      <c r="E4362" s="903" t="s">
        <v>377</v>
      </c>
      <c r="F4362" s="903" t="s">
        <v>298</v>
      </c>
      <c r="G4362" s="902">
        <v>192000000</v>
      </c>
    </row>
    <row r="4363" spans="1:7">
      <c r="A4363" s="903" t="s">
        <v>2479</v>
      </c>
      <c r="B4363" s="903" t="s">
        <v>907</v>
      </c>
      <c r="C4363" s="903" t="s">
        <v>200</v>
      </c>
      <c r="D4363" s="903" t="s">
        <v>1413</v>
      </c>
      <c r="E4363" s="903" t="s">
        <v>377</v>
      </c>
      <c r="F4363" s="903" t="s">
        <v>380</v>
      </c>
      <c r="G4363" s="902">
        <v>2946000</v>
      </c>
    </row>
    <row r="4364" spans="1:7">
      <c r="A4364" s="903" t="s">
        <v>2479</v>
      </c>
      <c r="B4364" s="903" t="s">
        <v>907</v>
      </c>
      <c r="C4364" s="903" t="s">
        <v>200</v>
      </c>
      <c r="D4364" s="903" t="s">
        <v>1413</v>
      </c>
      <c r="E4364" s="1419" t="s">
        <v>93</v>
      </c>
      <c r="F4364" s="1420"/>
      <c r="G4364" s="902">
        <v>891004450</v>
      </c>
    </row>
    <row r="4365" spans="1:7">
      <c r="A4365" s="903" t="s">
        <v>2479</v>
      </c>
      <c r="B4365" s="903" t="s">
        <v>907</v>
      </c>
      <c r="C4365" s="903" t="s">
        <v>200</v>
      </c>
      <c r="D4365" s="903" t="s">
        <v>1413</v>
      </c>
      <c r="E4365" s="903" t="s">
        <v>93</v>
      </c>
      <c r="F4365" s="903" t="s">
        <v>391</v>
      </c>
      <c r="G4365" s="902">
        <v>891004450</v>
      </c>
    </row>
    <row r="4366" spans="1:7">
      <c r="A4366" s="903" t="s">
        <v>2479</v>
      </c>
      <c r="B4366" s="903" t="s">
        <v>907</v>
      </c>
      <c r="C4366" s="903" t="s">
        <v>200</v>
      </c>
      <c r="D4366" s="903" t="s">
        <v>1413</v>
      </c>
      <c r="E4366" s="1419" t="s">
        <v>94</v>
      </c>
      <c r="F4366" s="1420"/>
      <c r="G4366" s="902">
        <v>621668815</v>
      </c>
    </row>
    <row r="4367" spans="1:7">
      <c r="A4367" s="903" t="s">
        <v>2479</v>
      </c>
      <c r="B4367" s="903" t="s">
        <v>907</v>
      </c>
      <c r="C4367" s="903" t="s">
        <v>200</v>
      </c>
      <c r="D4367" s="903" t="s">
        <v>1413</v>
      </c>
      <c r="E4367" s="903" t="s">
        <v>94</v>
      </c>
      <c r="F4367" s="903" t="s">
        <v>95</v>
      </c>
      <c r="G4367" s="902">
        <v>493016858</v>
      </c>
    </row>
    <row r="4368" spans="1:7">
      <c r="A4368" s="903" t="s">
        <v>2479</v>
      </c>
      <c r="B4368" s="903" t="s">
        <v>907</v>
      </c>
      <c r="C4368" s="903" t="s">
        <v>200</v>
      </c>
      <c r="D4368" s="903" t="s">
        <v>1413</v>
      </c>
      <c r="E4368" s="903" t="s">
        <v>94</v>
      </c>
      <c r="F4368" s="903" t="s">
        <v>96</v>
      </c>
      <c r="G4368" s="902">
        <v>69955957</v>
      </c>
    </row>
    <row r="4369" spans="1:7">
      <c r="A4369" s="903" t="s">
        <v>2479</v>
      </c>
      <c r="B4369" s="903" t="s">
        <v>907</v>
      </c>
      <c r="C4369" s="903" t="s">
        <v>200</v>
      </c>
      <c r="D4369" s="903" t="s">
        <v>1413</v>
      </c>
      <c r="E4369" s="903" t="s">
        <v>94</v>
      </c>
      <c r="F4369" s="903" t="s">
        <v>97</v>
      </c>
      <c r="G4369" s="902">
        <v>58696000</v>
      </c>
    </row>
    <row r="4370" spans="1:7">
      <c r="A4370" s="903" t="s">
        <v>2479</v>
      </c>
      <c r="B4370" s="903" t="s">
        <v>907</v>
      </c>
      <c r="C4370" s="903" t="s">
        <v>200</v>
      </c>
      <c r="D4370" s="903" t="s">
        <v>1413</v>
      </c>
      <c r="E4370" s="1419" t="s">
        <v>98</v>
      </c>
      <c r="F4370" s="1420"/>
      <c r="G4370" s="902">
        <v>177390000</v>
      </c>
    </row>
    <row r="4371" spans="1:7">
      <c r="A4371" s="903" t="s">
        <v>2479</v>
      </c>
      <c r="B4371" s="903" t="s">
        <v>907</v>
      </c>
      <c r="C4371" s="903" t="s">
        <v>200</v>
      </c>
      <c r="D4371" s="903" t="s">
        <v>1413</v>
      </c>
      <c r="E4371" s="903" t="s">
        <v>98</v>
      </c>
      <c r="F4371" s="903" t="s">
        <v>757</v>
      </c>
      <c r="G4371" s="902">
        <v>159150000</v>
      </c>
    </row>
    <row r="4372" spans="1:7">
      <c r="A4372" s="903" t="s">
        <v>2479</v>
      </c>
      <c r="B4372" s="903" t="s">
        <v>907</v>
      </c>
      <c r="C4372" s="903" t="s">
        <v>200</v>
      </c>
      <c r="D4372" s="903" t="s">
        <v>1413</v>
      </c>
      <c r="E4372" s="903" t="s">
        <v>98</v>
      </c>
      <c r="F4372" s="903" t="s">
        <v>99</v>
      </c>
      <c r="G4372" s="902">
        <v>18240000</v>
      </c>
    </row>
    <row r="4373" spans="1:7">
      <c r="A4373" s="903" t="s">
        <v>2479</v>
      </c>
      <c r="B4373" s="903" t="s">
        <v>907</v>
      </c>
      <c r="C4373" s="903" t="s">
        <v>200</v>
      </c>
      <c r="D4373" s="903" t="s">
        <v>1413</v>
      </c>
      <c r="E4373" s="1419" t="s">
        <v>100</v>
      </c>
      <c r="F4373" s="1420"/>
      <c r="G4373" s="902">
        <v>151545785</v>
      </c>
    </row>
    <row r="4374" spans="1:7">
      <c r="A4374" s="903" t="s">
        <v>2479</v>
      </c>
      <c r="B4374" s="903" t="s">
        <v>907</v>
      </c>
      <c r="C4374" s="903" t="s">
        <v>200</v>
      </c>
      <c r="D4374" s="903" t="s">
        <v>1413</v>
      </c>
      <c r="E4374" s="903" t="s">
        <v>100</v>
      </c>
      <c r="F4374" s="903" t="s">
        <v>138</v>
      </c>
      <c r="G4374" s="902">
        <v>59502167</v>
      </c>
    </row>
    <row r="4375" spans="1:7">
      <c r="A4375" s="903" t="s">
        <v>2479</v>
      </c>
      <c r="B4375" s="903" t="s">
        <v>907</v>
      </c>
      <c r="C4375" s="903" t="s">
        <v>200</v>
      </c>
      <c r="D4375" s="903" t="s">
        <v>1413</v>
      </c>
      <c r="E4375" s="903" t="s">
        <v>100</v>
      </c>
      <c r="F4375" s="903" t="s">
        <v>102</v>
      </c>
      <c r="G4375" s="902">
        <v>8208618</v>
      </c>
    </row>
    <row r="4376" spans="1:7">
      <c r="A4376" s="903" t="s">
        <v>2479</v>
      </c>
      <c r="B4376" s="903" t="s">
        <v>907</v>
      </c>
      <c r="C4376" s="903" t="s">
        <v>200</v>
      </c>
      <c r="D4376" s="903" t="s">
        <v>1413</v>
      </c>
      <c r="E4376" s="903" t="s">
        <v>100</v>
      </c>
      <c r="F4376" s="903" t="s">
        <v>139</v>
      </c>
      <c r="G4376" s="902">
        <v>77779000</v>
      </c>
    </row>
    <row r="4377" spans="1:7">
      <c r="A4377" s="903" t="s">
        <v>2479</v>
      </c>
      <c r="B4377" s="903" t="s">
        <v>907</v>
      </c>
      <c r="C4377" s="903" t="s">
        <v>200</v>
      </c>
      <c r="D4377" s="903" t="s">
        <v>1413</v>
      </c>
      <c r="E4377" s="903" t="s">
        <v>100</v>
      </c>
      <c r="F4377" s="903" t="s">
        <v>131</v>
      </c>
      <c r="G4377" s="902">
        <v>2136000</v>
      </c>
    </row>
    <row r="4378" spans="1:7">
      <c r="A4378" s="903" t="s">
        <v>2479</v>
      </c>
      <c r="B4378" s="903" t="s">
        <v>907</v>
      </c>
      <c r="C4378" s="903" t="s">
        <v>200</v>
      </c>
      <c r="D4378" s="903" t="s">
        <v>1413</v>
      </c>
      <c r="E4378" s="903" t="s">
        <v>100</v>
      </c>
      <c r="F4378" s="903" t="s">
        <v>140</v>
      </c>
      <c r="G4378" s="902">
        <v>3920000</v>
      </c>
    </row>
    <row r="4379" spans="1:7">
      <c r="A4379" s="903" t="s">
        <v>2479</v>
      </c>
      <c r="B4379" s="903" t="s">
        <v>907</v>
      </c>
      <c r="C4379" s="903" t="s">
        <v>200</v>
      </c>
      <c r="D4379" s="903" t="s">
        <v>1413</v>
      </c>
      <c r="E4379" s="1419" t="s">
        <v>103</v>
      </c>
      <c r="F4379" s="1420"/>
      <c r="G4379" s="902">
        <v>174084000</v>
      </c>
    </row>
    <row r="4380" spans="1:7">
      <c r="A4380" s="903" t="s">
        <v>2479</v>
      </c>
      <c r="B4380" s="903" t="s">
        <v>907</v>
      </c>
      <c r="C4380" s="903" t="s">
        <v>200</v>
      </c>
      <c r="D4380" s="903" t="s">
        <v>1413</v>
      </c>
      <c r="E4380" s="903" t="s">
        <v>103</v>
      </c>
      <c r="F4380" s="903" t="s">
        <v>104</v>
      </c>
      <c r="G4380" s="902">
        <v>30543000</v>
      </c>
    </row>
    <row r="4381" spans="1:7">
      <c r="A4381" s="903" t="s">
        <v>2479</v>
      </c>
      <c r="B4381" s="903" t="s">
        <v>907</v>
      </c>
      <c r="C4381" s="903" t="s">
        <v>200</v>
      </c>
      <c r="D4381" s="903" t="s">
        <v>1413</v>
      </c>
      <c r="E4381" s="903" t="s">
        <v>103</v>
      </c>
      <c r="F4381" s="903" t="s">
        <v>132</v>
      </c>
      <c r="G4381" s="902">
        <v>64580000</v>
      </c>
    </row>
    <row r="4382" spans="1:7">
      <c r="A4382" s="903" t="s">
        <v>2479</v>
      </c>
      <c r="B4382" s="903" t="s">
        <v>907</v>
      </c>
      <c r="C4382" s="903" t="s">
        <v>200</v>
      </c>
      <c r="D4382" s="903" t="s">
        <v>1413</v>
      </c>
      <c r="E4382" s="903" t="s">
        <v>103</v>
      </c>
      <c r="F4382" s="903" t="s">
        <v>2</v>
      </c>
      <c r="G4382" s="902">
        <v>14650000</v>
      </c>
    </row>
    <row r="4383" spans="1:7">
      <c r="A4383" s="903" t="s">
        <v>2479</v>
      </c>
      <c r="B4383" s="903" t="s">
        <v>907</v>
      </c>
      <c r="C4383" s="903" t="s">
        <v>200</v>
      </c>
      <c r="D4383" s="903" t="s">
        <v>1413</v>
      </c>
      <c r="E4383" s="903" t="s">
        <v>103</v>
      </c>
      <c r="F4383" s="903" t="s">
        <v>106</v>
      </c>
      <c r="G4383" s="902">
        <v>64311000</v>
      </c>
    </row>
    <row r="4384" spans="1:7">
      <c r="A4384" s="903" t="s">
        <v>2479</v>
      </c>
      <c r="B4384" s="903" t="s">
        <v>907</v>
      </c>
      <c r="C4384" s="903" t="s">
        <v>200</v>
      </c>
      <c r="D4384" s="903" t="s">
        <v>1413</v>
      </c>
      <c r="E4384" s="1419" t="s">
        <v>108</v>
      </c>
      <c r="F4384" s="1420"/>
      <c r="G4384" s="902">
        <v>59323861</v>
      </c>
    </row>
    <row r="4385" spans="1:7">
      <c r="A4385" s="903" t="s">
        <v>2479</v>
      </c>
      <c r="B4385" s="903" t="s">
        <v>907</v>
      </c>
      <c r="C4385" s="903" t="s">
        <v>200</v>
      </c>
      <c r="D4385" s="903" t="s">
        <v>1413</v>
      </c>
      <c r="E4385" s="903" t="s">
        <v>108</v>
      </c>
      <c r="F4385" s="903" t="s">
        <v>110</v>
      </c>
      <c r="G4385" s="902">
        <v>17416736</v>
      </c>
    </row>
    <row r="4386" spans="1:7">
      <c r="A4386" s="903" t="s">
        <v>2479</v>
      </c>
      <c r="B4386" s="903" t="s">
        <v>907</v>
      </c>
      <c r="C4386" s="903" t="s">
        <v>200</v>
      </c>
      <c r="D4386" s="903" t="s">
        <v>1413</v>
      </c>
      <c r="E4386" s="903" t="s">
        <v>108</v>
      </c>
      <c r="F4386" s="903" t="s">
        <v>111</v>
      </c>
      <c r="G4386" s="902">
        <v>17121025</v>
      </c>
    </row>
    <row r="4387" spans="1:7">
      <c r="A4387" s="903" t="s">
        <v>2479</v>
      </c>
      <c r="B4387" s="903" t="s">
        <v>907</v>
      </c>
      <c r="C4387" s="903" t="s">
        <v>200</v>
      </c>
      <c r="D4387" s="903" t="s">
        <v>1413</v>
      </c>
      <c r="E4387" s="903" t="s">
        <v>108</v>
      </c>
      <c r="F4387" s="903" t="s">
        <v>862</v>
      </c>
      <c r="G4387" s="902">
        <v>1296000</v>
      </c>
    </row>
    <row r="4388" spans="1:7">
      <c r="A4388" s="903" t="s">
        <v>2479</v>
      </c>
      <c r="B4388" s="903" t="s">
        <v>907</v>
      </c>
      <c r="C4388" s="903" t="s">
        <v>200</v>
      </c>
      <c r="D4388" s="903" t="s">
        <v>1413</v>
      </c>
      <c r="E4388" s="903" t="s">
        <v>108</v>
      </c>
      <c r="F4388" s="903" t="s">
        <v>283</v>
      </c>
      <c r="G4388" s="902">
        <v>12337000</v>
      </c>
    </row>
    <row r="4389" spans="1:7">
      <c r="A4389" s="903" t="s">
        <v>2479</v>
      </c>
      <c r="B4389" s="903" t="s">
        <v>907</v>
      </c>
      <c r="C4389" s="903" t="s">
        <v>200</v>
      </c>
      <c r="D4389" s="903" t="s">
        <v>1413</v>
      </c>
      <c r="E4389" s="903" t="s">
        <v>108</v>
      </c>
      <c r="F4389" s="903" t="s">
        <v>868</v>
      </c>
      <c r="G4389" s="902">
        <v>3853100</v>
      </c>
    </row>
    <row r="4390" spans="1:7">
      <c r="A4390" s="903" t="s">
        <v>2479</v>
      </c>
      <c r="B4390" s="903" t="s">
        <v>907</v>
      </c>
      <c r="C4390" s="903" t="s">
        <v>200</v>
      </c>
      <c r="D4390" s="903" t="s">
        <v>1413</v>
      </c>
      <c r="E4390" s="903" t="s">
        <v>108</v>
      </c>
      <c r="F4390" s="903" t="s">
        <v>141</v>
      </c>
      <c r="G4390" s="902">
        <v>7300000</v>
      </c>
    </row>
    <row r="4391" spans="1:7">
      <c r="A4391" s="903" t="s">
        <v>2479</v>
      </c>
      <c r="B4391" s="903" t="s">
        <v>907</v>
      </c>
      <c r="C4391" s="903" t="s">
        <v>200</v>
      </c>
      <c r="D4391" s="903" t="s">
        <v>1413</v>
      </c>
      <c r="E4391" s="1419" t="s">
        <v>143</v>
      </c>
      <c r="F4391" s="1420"/>
      <c r="G4391" s="902">
        <v>12400000</v>
      </c>
    </row>
    <row r="4392" spans="1:7">
      <c r="A4392" s="903" t="s">
        <v>2479</v>
      </c>
      <c r="B4392" s="903" t="s">
        <v>907</v>
      </c>
      <c r="C4392" s="903" t="s">
        <v>200</v>
      </c>
      <c r="D4392" s="903" t="s">
        <v>1413</v>
      </c>
      <c r="E4392" s="903" t="s">
        <v>143</v>
      </c>
      <c r="F4392" s="903" t="s">
        <v>145</v>
      </c>
      <c r="G4392" s="902">
        <v>10500000</v>
      </c>
    </row>
    <row r="4393" spans="1:7">
      <c r="A4393" s="903" t="s">
        <v>2479</v>
      </c>
      <c r="B4393" s="903" t="s">
        <v>907</v>
      </c>
      <c r="C4393" s="903" t="s">
        <v>200</v>
      </c>
      <c r="D4393" s="903" t="s">
        <v>1413</v>
      </c>
      <c r="E4393" s="903" t="s">
        <v>143</v>
      </c>
      <c r="F4393" s="903" t="s">
        <v>489</v>
      </c>
      <c r="G4393" s="902">
        <v>1900000</v>
      </c>
    </row>
    <row r="4394" spans="1:7">
      <c r="A4394" s="903" t="s">
        <v>2479</v>
      </c>
      <c r="B4394" s="903" t="s">
        <v>907</v>
      </c>
      <c r="C4394" s="903" t="s">
        <v>200</v>
      </c>
      <c r="D4394" s="903" t="s">
        <v>1413</v>
      </c>
      <c r="E4394" s="1419" t="s">
        <v>113</v>
      </c>
      <c r="F4394" s="1420"/>
      <c r="G4394" s="902">
        <v>200283000</v>
      </c>
    </row>
    <row r="4395" spans="1:7">
      <c r="A4395" s="903" t="s">
        <v>2479</v>
      </c>
      <c r="B4395" s="903" t="s">
        <v>907</v>
      </c>
      <c r="C4395" s="903" t="s">
        <v>200</v>
      </c>
      <c r="D4395" s="903" t="s">
        <v>1413</v>
      </c>
      <c r="E4395" s="903" t="s">
        <v>113</v>
      </c>
      <c r="F4395" s="903" t="s">
        <v>381</v>
      </c>
      <c r="G4395" s="902">
        <v>32858000</v>
      </c>
    </row>
    <row r="4396" spans="1:7">
      <c r="A4396" s="903" t="s">
        <v>2479</v>
      </c>
      <c r="B4396" s="903" t="s">
        <v>907</v>
      </c>
      <c r="C4396" s="903" t="s">
        <v>200</v>
      </c>
      <c r="D4396" s="903" t="s">
        <v>1413</v>
      </c>
      <c r="E4396" s="903" t="s">
        <v>113</v>
      </c>
      <c r="F4396" s="903" t="s">
        <v>490</v>
      </c>
      <c r="G4396" s="902">
        <v>39935000</v>
      </c>
    </row>
    <row r="4397" spans="1:7">
      <c r="A4397" s="903" t="s">
        <v>2479</v>
      </c>
      <c r="B4397" s="903" t="s">
        <v>907</v>
      </c>
      <c r="C4397" s="903" t="s">
        <v>200</v>
      </c>
      <c r="D4397" s="903" t="s">
        <v>1413</v>
      </c>
      <c r="E4397" s="903" t="s">
        <v>113</v>
      </c>
      <c r="F4397" s="903" t="s">
        <v>115</v>
      </c>
      <c r="G4397" s="902">
        <v>14390000</v>
      </c>
    </row>
    <row r="4398" spans="1:7">
      <c r="A4398" s="903" t="s">
        <v>2479</v>
      </c>
      <c r="B4398" s="903" t="s">
        <v>907</v>
      </c>
      <c r="C4398" s="903" t="s">
        <v>200</v>
      </c>
      <c r="D4398" s="903" t="s">
        <v>1413</v>
      </c>
      <c r="E4398" s="903" t="s">
        <v>113</v>
      </c>
      <c r="F4398" s="903" t="s">
        <v>117</v>
      </c>
      <c r="G4398" s="902">
        <v>113100000</v>
      </c>
    </row>
    <row r="4399" spans="1:7">
      <c r="A4399" s="903" t="s">
        <v>2479</v>
      </c>
      <c r="B4399" s="903" t="s">
        <v>907</v>
      </c>
      <c r="C4399" s="903" t="s">
        <v>200</v>
      </c>
      <c r="D4399" s="903" t="s">
        <v>1413</v>
      </c>
      <c r="E4399" s="1419" t="s">
        <v>492</v>
      </c>
      <c r="F4399" s="1420"/>
      <c r="G4399" s="902">
        <v>56560890</v>
      </c>
    </row>
    <row r="4400" spans="1:7">
      <c r="A4400" s="903" t="s">
        <v>2479</v>
      </c>
      <c r="B4400" s="903" t="s">
        <v>907</v>
      </c>
      <c r="C4400" s="903" t="s">
        <v>200</v>
      </c>
      <c r="D4400" s="903" t="s">
        <v>1413</v>
      </c>
      <c r="E4400" s="903" t="s">
        <v>492</v>
      </c>
      <c r="F4400" s="903" t="s">
        <v>219</v>
      </c>
      <c r="G4400" s="902">
        <v>43260890</v>
      </c>
    </row>
    <row r="4401" spans="1:7">
      <c r="A4401" s="903" t="s">
        <v>2479</v>
      </c>
      <c r="B4401" s="903" t="s">
        <v>907</v>
      </c>
      <c r="C4401" s="903" t="s">
        <v>200</v>
      </c>
      <c r="D4401" s="903" t="s">
        <v>1413</v>
      </c>
      <c r="E4401" s="903" t="s">
        <v>492</v>
      </c>
      <c r="F4401" s="903" t="s">
        <v>186</v>
      </c>
      <c r="G4401" s="902">
        <v>13300000</v>
      </c>
    </row>
    <row r="4402" spans="1:7">
      <c r="A4402" s="903" t="s">
        <v>2479</v>
      </c>
      <c r="B4402" s="903" t="s">
        <v>907</v>
      </c>
      <c r="C4402" s="903" t="s">
        <v>200</v>
      </c>
      <c r="D4402" s="903" t="s">
        <v>1413</v>
      </c>
      <c r="E4402" s="1419" t="s">
        <v>498</v>
      </c>
      <c r="F4402" s="1420"/>
      <c r="G4402" s="902">
        <v>1194971350</v>
      </c>
    </row>
    <row r="4403" spans="1:7">
      <c r="A4403" s="903" t="s">
        <v>2479</v>
      </c>
      <c r="B4403" s="903" t="s">
        <v>907</v>
      </c>
      <c r="C4403" s="903" t="s">
        <v>200</v>
      </c>
      <c r="D4403" s="903" t="s">
        <v>1413</v>
      </c>
      <c r="E4403" s="903" t="s">
        <v>498</v>
      </c>
      <c r="F4403" s="903" t="s">
        <v>758</v>
      </c>
      <c r="G4403" s="902">
        <v>98386350</v>
      </c>
    </row>
    <row r="4404" spans="1:7">
      <c r="A4404" s="903" t="s">
        <v>2479</v>
      </c>
      <c r="B4404" s="903" t="s">
        <v>907</v>
      </c>
      <c r="C4404" s="903" t="s">
        <v>200</v>
      </c>
      <c r="D4404" s="903" t="s">
        <v>1413</v>
      </c>
      <c r="E4404" s="903" t="s">
        <v>498</v>
      </c>
      <c r="F4404" s="903" t="s">
        <v>3</v>
      </c>
      <c r="G4404" s="902">
        <v>16900000</v>
      </c>
    </row>
    <row r="4405" spans="1:7">
      <c r="A4405" s="903" t="s">
        <v>2479</v>
      </c>
      <c r="B4405" s="903" t="s">
        <v>907</v>
      </c>
      <c r="C4405" s="903" t="s">
        <v>200</v>
      </c>
      <c r="D4405" s="903" t="s">
        <v>1413</v>
      </c>
      <c r="E4405" s="903" t="s">
        <v>498</v>
      </c>
      <c r="F4405" s="903" t="s">
        <v>370</v>
      </c>
      <c r="G4405" s="902">
        <v>88709000</v>
      </c>
    </row>
    <row r="4406" spans="1:7">
      <c r="A4406" s="903" t="s">
        <v>2479</v>
      </c>
      <c r="B4406" s="903" t="s">
        <v>907</v>
      </c>
      <c r="C4406" s="903" t="s">
        <v>200</v>
      </c>
      <c r="D4406" s="903" t="s">
        <v>1413</v>
      </c>
      <c r="E4406" s="903" t="s">
        <v>498</v>
      </c>
      <c r="F4406" s="903" t="s">
        <v>500</v>
      </c>
      <c r="G4406" s="902">
        <v>2900000</v>
      </c>
    </row>
    <row r="4407" spans="1:7">
      <c r="A4407" s="903" t="s">
        <v>2479</v>
      </c>
      <c r="B4407" s="903" t="s">
        <v>907</v>
      </c>
      <c r="C4407" s="903" t="s">
        <v>200</v>
      </c>
      <c r="D4407" s="903" t="s">
        <v>1413</v>
      </c>
      <c r="E4407" s="903" t="s">
        <v>498</v>
      </c>
      <c r="F4407" s="903" t="s">
        <v>4</v>
      </c>
      <c r="G4407" s="902">
        <v>7364000</v>
      </c>
    </row>
    <row r="4408" spans="1:7">
      <c r="A4408" s="903" t="s">
        <v>2479</v>
      </c>
      <c r="B4408" s="903" t="s">
        <v>907</v>
      </c>
      <c r="C4408" s="903" t="s">
        <v>200</v>
      </c>
      <c r="D4408" s="903" t="s">
        <v>1413</v>
      </c>
      <c r="E4408" s="903" t="s">
        <v>498</v>
      </c>
      <c r="F4408" s="903" t="s">
        <v>501</v>
      </c>
      <c r="G4408" s="902">
        <v>980712000</v>
      </c>
    </row>
    <row r="4409" spans="1:7">
      <c r="A4409" s="903" t="s">
        <v>2479</v>
      </c>
      <c r="B4409" s="903" t="s">
        <v>907</v>
      </c>
      <c r="C4409" s="903" t="s">
        <v>200</v>
      </c>
      <c r="D4409" s="903" t="s">
        <v>1413</v>
      </c>
      <c r="E4409" s="1419" t="s">
        <v>1429</v>
      </c>
      <c r="F4409" s="1420"/>
      <c r="G4409" s="902">
        <v>243810000</v>
      </c>
    </row>
    <row r="4410" spans="1:7">
      <c r="A4410" s="903" t="s">
        <v>2479</v>
      </c>
      <c r="B4410" s="903" t="s">
        <v>907</v>
      </c>
      <c r="C4410" s="903" t="s">
        <v>200</v>
      </c>
      <c r="D4410" s="903" t="s">
        <v>1413</v>
      </c>
      <c r="E4410" s="903" t="s">
        <v>1429</v>
      </c>
      <c r="F4410" s="903" t="s">
        <v>1451</v>
      </c>
      <c r="G4410" s="902">
        <v>92680000</v>
      </c>
    </row>
    <row r="4411" spans="1:7">
      <c r="A4411" s="903" t="s">
        <v>2479</v>
      </c>
      <c r="B4411" s="903" t="s">
        <v>907</v>
      </c>
      <c r="C4411" s="903" t="s">
        <v>200</v>
      </c>
      <c r="D4411" s="903" t="s">
        <v>1413</v>
      </c>
      <c r="E4411" s="903" t="s">
        <v>1429</v>
      </c>
      <c r="F4411" s="903" t="s">
        <v>1431</v>
      </c>
      <c r="G4411" s="902">
        <v>37500000</v>
      </c>
    </row>
    <row r="4412" spans="1:7">
      <c r="A4412" s="903" t="s">
        <v>2479</v>
      </c>
      <c r="B4412" s="903" t="s">
        <v>907</v>
      </c>
      <c r="C4412" s="903" t="s">
        <v>200</v>
      </c>
      <c r="D4412" s="903" t="s">
        <v>1413</v>
      </c>
      <c r="E4412" s="903" t="s">
        <v>1429</v>
      </c>
      <c r="F4412" s="903" t="s">
        <v>1457</v>
      </c>
      <c r="G4412" s="902">
        <v>113630000</v>
      </c>
    </row>
    <row r="4413" spans="1:7">
      <c r="A4413" s="903" t="s">
        <v>2479</v>
      </c>
      <c r="B4413" s="903" t="s">
        <v>907</v>
      </c>
      <c r="C4413" s="903" t="s">
        <v>200</v>
      </c>
      <c r="D4413" s="903" t="s">
        <v>1413</v>
      </c>
      <c r="E4413" s="1419" t="s">
        <v>118</v>
      </c>
      <c r="F4413" s="1420"/>
      <c r="G4413" s="902">
        <v>71876000</v>
      </c>
    </row>
    <row r="4414" spans="1:7">
      <c r="A4414" s="903" t="s">
        <v>2479</v>
      </c>
      <c r="B4414" s="903" t="s">
        <v>907</v>
      </c>
      <c r="C4414" s="903" t="s">
        <v>200</v>
      </c>
      <c r="D4414" s="903" t="s">
        <v>1413</v>
      </c>
      <c r="E4414" s="903" t="s">
        <v>118</v>
      </c>
      <c r="F4414" s="903" t="s">
        <v>5</v>
      </c>
      <c r="G4414" s="902">
        <v>56486000</v>
      </c>
    </row>
    <row r="4415" spans="1:7">
      <c r="A4415" s="903" t="s">
        <v>2479</v>
      </c>
      <c r="B4415" s="903" t="s">
        <v>907</v>
      </c>
      <c r="C4415" s="903" t="s">
        <v>200</v>
      </c>
      <c r="D4415" s="903" t="s">
        <v>1413</v>
      </c>
      <c r="E4415" s="903" t="s">
        <v>118</v>
      </c>
      <c r="F4415" s="903" t="s">
        <v>120</v>
      </c>
      <c r="G4415" s="902">
        <v>15390000</v>
      </c>
    </row>
    <row r="4416" spans="1:7">
      <c r="A4416" s="903" t="s">
        <v>2479</v>
      </c>
      <c r="B4416" s="903" t="s">
        <v>907</v>
      </c>
      <c r="C4416" s="903" t="s">
        <v>200</v>
      </c>
      <c r="D4416" s="903" t="s">
        <v>1413</v>
      </c>
      <c r="E4416" s="1419" t="s">
        <v>122</v>
      </c>
      <c r="F4416" s="1420"/>
      <c r="G4416" s="902">
        <v>364855106</v>
      </c>
    </row>
    <row r="4417" spans="1:7">
      <c r="A4417" s="903" t="s">
        <v>2479</v>
      </c>
      <c r="B4417" s="903" t="s">
        <v>907</v>
      </c>
      <c r="C4417" s="903" t="s">
        <v>200</v>
      </c>
      <c r="D4417" s="903" t="s">
        <v>1413</v>
      </c>
      <c r="E4417" s="903" t="s">
        <v>122</v>
      </c>
      <c r="F4417" s="903" t="s">
        <v>6</v>
      </c>
      <c r="G4417" s="902">
        <v>5496000</v>
      </c>
    </row>
    <row r="4418" spans="1:7">
      <c r="A4418" s="903" t="s">
        <v>2479</v>
      </c>
      <c r="B4418" s="903" t="s">
        <v>907</v>
      </c>
      <c r="C4418" s="903" t="s">
        <v>200</v>
      </c>
      <c r="D4418" s="903" t="s">
        <v>1413</v>
      </c>
      <c r="E4418" s="903" t="s">
        <v>122</v>
      </c>
      <c r="F4418" s="903" t="s">
        <v>12</v>
      </c>
      <c r="G4418" s="902">
        <v>961400</v>
      </c>
    </row>
    <row r="4419" spans="1:7">
      <c r="A4419" s="903" t="s">
        <v>2479</v>
      </c>
      <c r="B4419" s="903" t="s">
        <v>907</v>
      </c>
      <c r="C4419" s="903" t="s">
        <v>200</v>
      </c>
      <c r="D4419" s="903" t="s">
        <v>1413</v>
      </c>
      <c r="E4419" s="903" t="s">
        <v>122</v>
      </c>
      <c r="F4419" s="903" t="s">
        <v>124</v>
      </c>
      <c r="G4419" s="902">
        <v>284610706</v>
      </c>
    </row>
    <row r="4420" spans="1:7">
      <c r="A4420" s="903" t="s">
        <v>2479</v>
      </c>
      <c r="B4420" s="903" t="s">
        <v>907</v>
      </c>
      <c r="C4420" s="903" t="s">
        <v>200</v>
      </c>
      <c r="D4420" s="903" t="s">
        <v>1413</v>
      </c>
      <c r="E4420" s="903" t="s">
        <v>122</v>
      </c>
      <c r="F4420" s="903" t="s">
        <v>126</v>
      </c>
      <c r="G4420" s="902">
        <v>73787000</v>
      </c>
    </row>
    <row r="4421" spans="1:7">
      <c r="A4421" s="903" t="s">
        <v>2479</v>
      </c>
      <c r="B4421" s="903" t="s">
        <v>907</v>
      </c>
      <c r="C4421" s="903" t="s">
        <v>200</v>
      </c>
      <c r="D4421" s="903" t="s">
        <v>1413</v>
      </c>
      <c r="E4421" s="1419" t="s">
        <v>371</v>
      </c>
      <c r="F4421" s="1420"/>
      <c r="G4421" s="902">
        <v>37548000</v>
      </c>
    </row>
    <row r="4422" spans="1:7">
      <c r="A4422" s="903" t="s">
        <v>2479</v>
      </c>
      <c r="B4422" s="903" t="s">
        <v>907</v>
      </c>
      <c r="C4422" s="903" t="s">
        <v>200</v>
      </c>
      <c r="D4422" s="903" t="s">
        <v>1413</v>
      </c>
      <c r="E4422" s="903" t="s">
        <v>371</v>
      </c>
      <c r="F4422" s="903" t="s">
        <v>372</v>
      </c>
      <c r="G4422" s="902">
        <v>37548000</v>
      </c>
    </row>
    <row r="4423" spans="1:7">
      <c r="A4423" s="903" t="s">
        <v>2479</v>
      </c>
      <c r="B4423" s="1419" t="s">
        <v>906</v>
      </c>
      <c r="C4423" s="1420"/>
      <c r="D4423" s="1420"/>
      <c r="E4423" s="1420"/>
      <c r="F4423" s="1420"/>
      <c r="G4423" s="902">
        <v>31325127000</v>
      </c>
    </row>
    <row r="4424" spans="1:7">
      <c r="A4424" s="903" t="s">
        <v>2479</v>
      </c>
      <c r="B4424" s="903" t="s">
        <v>906</v>
      </c>
      <c r="C4424" s="1419" t="s">
        <v>1154</v>
      </c>
      <c r="D4424" s="1420"/>
      <c r="E4424" s="1420"/>
      <c r="F4424" s="1420"/>
      <c r="G4424" s="902">
        <v>31325127000</v>
      </c>
    </row>
    <row r="4425" spans="1:7">
      <c r="A4425" s="903" t="s">
        <v>2479</v>
      </c>
      <c r="B4425" s="903" t="s">
        <v>906</v>
      </c>
      <c r="C4425" s="903" t="s">
        <v>1154</v>
      </c>
      <c r="D4425" s="1419" t="s">
        <v>1524</v>
      </c>
      <c r="E4425" s="1420"/>
      <c r="F4425" s="1420"/>
      <c r="G4425" s="902">
        <v>31325127000</v>
      </c>
    </row>
    <row r="4426" spans="1:7">
      <c r="A4426" s="903" t="s">
        <v>2479</v>
      </c>
      <c r="B4426" s="903" t="s">
        <v>906</v>
      </c>
      <c r="C4426" s="903" t="s">
        <v>1154</v>
      </c>
      <c r="D4426" s="903" t="s">
        <v>1524</v>
      </c>
      <c r="E4426" s="1419" t="s">
        <v>87</v>
      </c>
      <c r="F4426" s="1420"/>
      <c r="G4426" s="902">
        <v>4188080381</v>
      </c>
    </row>
    <row r="4427" spans="1:7">
      <c r="A4427" s="903" t="s">
        <v>2479</v>
      </c>
      <c r="B4427" s="903" t="s">
        <v>906</v>
      </c>
      <c r="C4427" s="903" t="s">
        <v>1154</v>
      </c>
      <c r="D4427" s="903" t="s">
        <v>1524</v>
      </c>
      <c r="E4427" s="903" t="s">
        <v>87</v>
      </c>
      <c r="F4427" s="903" t="s">
        <v>88</v>
      </c>
      <c r="G4427" s="902">
        <v>4188080381</v>
      </c>
    </row>
    <row r="4428" spans="1:7">
      <c r="A4428" s="903" t="s">
        <v>2479</v>
      </c>
      <c r="B4428" s="903" t="s">
        <v>906</v>
      </c>
      <c r="C4428" s="903" t="s">
        <v>1154</v>
      </c>
      <c r="D4428" s="903" t="s">
        <v>1524</v>
      </c>
      <c r="E4428" s="1419" t="s">
        <v>90</v>
      </c>
      <c r="F4428" s="1420"/>
      <c r="G4428" s="902">
        <v>284640601</v>
      </c>
    </row>
    <row r="4429" spans="1:7">
      <c r="A4429" s="903" t="s">
        <v>2479</v>
      </c>
      <c r="B4429" s="903" t="s">
        <v>906</v>
      </c>
      <c r="C4429" s="903" t="s">
        <v>1154</v>
      </c>
      <c r="D4429" s="903" t="s">
        <v>1524</v>
      </c>
      <c r="E4429" s="903" t="s">
        <v>90</v>
      </c>
      <c r="F4429" s="903" t="s">
        <v>135</v>
      </c>
      <c r="G4429" s="902">
        <v>154210020</v>
      </c>
    </row>
    <row r="4430" spans="1:7">
      <c r="A4430" s="903" t="s">
        <v>2479</v>
      </c>
      <c r="B4430" s="903" t="s">
        <v>906</v>
      </c>
      <c r="C4430" s="903" t="s">
        <v>1154</v>
      </c>
      <c r="D4430" s="903" t="s">
        <v>1524</v>
      </c>
      <c r="E4430" s="903" t="s">
        <v>90</v>
      </c>
      <c r="F4430" s="903" t="s">
        <v>8</v>
      </c>
      <c r="G4430" s="902">
        <v>86243000</v>
      </c>
    </row>
    <row r="4431" spans="1:7">
      <c r="A4431" s="903" t="s">
        <v>2479</v>
      </c>
      <c r="B4431" s="903" t="s">
        <v>906</v>
      </c>
      <c r="C4431" s="903" t="s">
        <v>1154</v>
      </c>
      <c r="D4431" s="903" t="s">
        <v>1524</v>
      </c>
      <c r="E4431" s="903" t="s">
        <v>90</v>
      </c>
      <c r="F4431" s="903" t="s">
        <v>92</v>
      </c>
      <c r="G4431" s="902">
        <v>5364000</v>
      </c>
    </row>
    <row r="4432" spans="1:7">
      <c r="A4432" s="903" t="s">
        <v>2479</v>
      </c>
      <c r="B4432" s="903" t="s">
        <v>906</v>
      </c>
      <c r="C4432" s="903" t="s">
        <v>1154</v>
      </c>
      <c r="D4432" s="903" t="s">
        <v>1524</v>
      </c>
      <c r="E4432" s="903" t="s">
        <v>90</v>
      </c>
      <c r="F4432" s="903" t="s">
        <v>390</v>
      </c>
      <c r="G4432" s="902">
        <v>26307581</v>
      </c>
    </row>
    <row r="4433" spans="1:7">
      <c r="A4433" s="903" t="s">
        <v>2479</v>
      </c>
      <c r="B4433" s="903" t="s">
        <v>906</v>
      </c>
      <c r="C4433" s="903" t="s">
        <v>1154</v>
      </c>
      <c r="D4433" s="903" t="s">
        <v>1524</v>
      </c>
      <c r="E4433" s="903" t="s">
        <v>90</v>
      </c>
      <c r="F4433" s="903" t="s">
        <v>137</v>
      </c>
      <c r="G4433" s="902">
        <v>12516000</v>
      </c>
    </row>
    <row r="4434" spans="1:7">
      <c r="A4434" s="903" t="s">
        <v>2479</v>
      </c>
      <c r="B4434" s="903" t="s">
        <v>906</v>
      </c>
      <c r="C4434" s="903" t="s">
        <v>1154</v>
      </c>
      <c r="D4434" s="903" t="s">
        <v>1524</v>
      </c>
      <c r="E4434" s="1419" t="s">
        <v>93</v>
      </c>
      <c r="F4434" s="1420"/>
      <c r="G4434" s="902">
        <v>26793000</v>
      </c>
    </row>
    <row r="4435" spans="1:7">
      <c r="A4435" s="903" t="s">
        <v>2479</v>
      </c>
      <c r="B4435" s="903" t="s">
        <v>906</v>
      </c>
      <c r="C4435" s="903" t="s">
        <v>1154</v>
      </c>
      <c r="D4435" s="903" t="s">
        <v>1524</v>
      </c>
      <c r="E4435" s="903" t="s">
        <v>93</v>
      </c>
      <c r="F4435" s="903" t="s">
        <v>391</v>
      </c>
      <c r="G4435" s="902">
        <v>26793000</v>
      </c>
    </row>
    <row r="4436" spans="1:7">
      <c r="A4436" s="903" t="s">
        <v>2479</v>
      </c>
      <c r="B4436" s="903" t="s">
        <v>906</v>
      </c>
      <c r="C4436" s="903" t="s">
        <v>1154</v>
      </c>
      <c r="D4436" s="903" t="s">
        <v>1524</v>
      </c>
      <c r="E4436" s="1419" t="s">
        <v>94</v>
      </c>
      <c r="F4436" s="1420"/>
      <c r="G4436" s="902">
        <v>1652554062</v>
      </c>
    </row>
    <row r="4437" spans="1:7">
      <c r="A4437" s="903" t="s">
        <v>2479</v>
      </c>
      <c r="B4437" s="903" t="s">
        <v>906</v>
      </c>
      <c r="C4437" s="903" t="s">
        <v>1154</v>
      </c>
      <c r="D4437" s="903" t="s">
        <v>1524</v>
      </c>
      <c r="E4437" s="903" t="s">
        <v>94</v>
      </c>
      <c r="F4437" s="903" t="s">
        <v>95</v>
      </c>
      <c r="G4437" s="902">
        <v>1241737652</v>
      </c>
    </row>
    <row r="4438" spans="1:7">
      <c r="A4438" s="903" t="s">
        <v>2479</v>
      </c>
      <c r="B4438" s="903" t="s">
        <v>906</v>
      </c>
      <c r="C4438" s="903" t="s">
        <v>1154</v>
      </c>
      <c r="D4438" s="903" t="s">
        <v>1524</v>
      </c>
      <c r="E4438" s="903" t="s">
        <v>94</v>
      </c>
      <c r="F4438" s="903" t="s">
        <v>96</v>
      </c>
      <c r="G4438" s="902">
        <v>219130482</v>
      </c>
    </row>
    <row r="4439" spans="1:7">
      <c r="A4439" s="903" t="s">
        <v>2479</v>
      </c>
      <c r="B4439" s="903" t="s">
        <v>906</v>
      </c>
      <c r="C4439" s="903" t="s">
        <v>1154</v>
      </c>
      <c r="D4439" s="903" t="s">
        <v>1524</v>
      </c>
      <c r="E4439" s="903" t="s">
        <v>94</v>
      </c>
      <c r="F4439" s="903" t="s">
        <v>97</v>
      </c>
      <c r="G4439" s="902">
        <v>95954118</v>
      </c>
    </row>
    <row r="4440" spans="1:7">
      <c r="A4440" s="903" t="s">
        <v>2479</v>
      </c>
      <c r="B4440" s="903" t="s">
        <v>906</v>
      </c>
      <c r="C4440" s="903" t="s">
        <v>1154</v>
      </c>
      <c r="D4440" s="903" t="s">
        <v>1524</v>
      </c>
      <c r="E4440" s="903" t="s">
        <v>94</v>
      </c>
      <c r="F4440" s="903" t="s">
        <v>0</v>
      </c>
      <c r="G4440" s="902">
        <v>95731810</v>
      </c>
    </row>
    <row r="4441" spans="1:7">
      <c r="A4441" s="903" t="s">
        <v>2479</v>
      </c>
      <c r="B4441" s="903" t="s">
        <v>906</v>
      </c>
      <c r="C4441" s="903" t="s">
        <v>1154</v>
      </c>
      <c r="D4441" s="903" t="s">
        <v>1524</v>
      </c>
      <c r="E4441" s="1419" t="s">
        <v>98</v>
      </c>
      <c r="F4441" s="1420"/>
      <c r="G4441" s="902">
        <v>6240000</v>
      </c>
    </row>
    <row r="4442" spans="1:7">
      <c r="A4442" s="903" t="s">
        <v>2479</v>
      </c>
      <c r="B4442" s="903" t="s">
        <v>906</v>
      </c>
      <c r="C4442" s="903" t="s">
        <v>1154</v>
      </c>
      <c r="D4442" s="903" t="s">
        <v>1524</v>
      </c>
      <c r="E4442" s="903" t="s">
        <v>98</v>
      </c>
      <c r="F4442" s="903" t="s">
        <v>99</v>
      </c>
      <c r="G4442" s="902">
        <v>6240000</v>
      </c>
    </row>
    <row r="4443" spans="1:7">
      <c r="A4443" s="903" t="s">
        <v>2479</v>
      </c>
      <c r="B4443" s="903" t="s">
        <v>906</v>
      </c>
      <c r="C4443" s="903" t="s">
        <v>1154</v>
      </c>
      <c r="D4443" s="903" t="s">
        <v>1524</v>
      </c>
      <c r="E4443" s="1419" t="s">
        <v>100</v>
      </c>
      <c r="F4443" s="1420"/>
      <c r="G4443" s="902">
        <v>695041437</v>
      </c>
    </row>
    <row r="4444" spans="1:7">
      <c r="A4444" s="903" t="s">
        <v>2479</v>
      </c>
      <c r="B4444" s="903" t="s">
        <v>906</v>
      </c>
      <c r="C4444" s="903" t="s">
        <v>1154</v>
      </c>
      <c r="D4444" s="903" t="s">
        <v>1524</v>
      </c>
      <c r="E4444" s="903" t="s">
        <v>100</v>
      </c>
      <c r="F4444" s="903" t="s">
        <v>138</v>
      </c>
      <c r="G4444" s="902">
        <v>527186612</v>
      </c>
    </row>
    <row r="4445" spans="1:7">
      <c r="A4445" s="903" t="s">
        <v>2479</v>
      </c>
      <c r="B4445" s="903" t="s">
        <v>906</v>
      </c>
      <c r="C4445" s="903" t="s">
        <v>1154</v>
      </c>
      <c r="D4445" s="903" t="s">
        <v>1524</v>
      </c>
      <c r="E4445" s="903" t="s">
        <v>100</v>
      </c>
      <c r="F4445" s="903" t="s">
        <v>102</v>
      </c>
      <c r="G4445" s="902">
        <v>19246677</v>
      </c>
    </row>
    <row r="4446" spans="1:7">
      <c r="A4446" s="903" t="s">
        <v>2479</v>
      </c>
      <c r="B4446" s="903" t="s">
        <v>906</v>
      </c>
      <c r="C4446" s="903" t="s">
        <v>1154</v>
      </c>
      <c r="D4446" s="903" t="s">
        <v>1524</v>
      </c>
      <c r="E4446" s="903" t="s">
        <v>100</v>
      </c>
      <c r="F4446" s="903" t="s">
        <v>139</v>
      </c>
      <c r="G4446" s="902">
        <v>141911148</v>
      </c>
    </row>
    <row r="4447" spans="1:7">
      <c r="A4447" s="903" t="s">
        <v>2479</v>
      </c>
      <c r="B4447" s="903" t="s">
        <v>906</v>
      </c>
      <c r="C4447" s="903" t="s">
        <v>1154</v>
      </c>
      <c r="D4447" s="903" t="s">
        <v>1524</v>
      </c>
      <c r="E4447" s="903" t="s">
        <v>100</v>
      </c>
      <c r="F4447" s="903" t="s">
        <v>140</v>
      </c>
      <c r="G4447" s="902">
        <v>6697000</v>
      </c>
    </row>
    <row r="4448" spans="1:7">
      <c r="A4448" s="903" t="s">
        <v>2479</v>
      </c>
      <c r="B4448" s="903" t="s">
        <v>906</v>
      </c>
      <c r="C4448" s="903" t="s">
        <v>1154</v>
      </c>
      <c r="D4448" s="903" t="s">
        <v>1524</v>
      </c>
      <c r="E4448" s="1419" t="s">
        <v>103</v>
      </c>
      <c r="F4448" s="1420"/>
      <c r="G4448" s="902">
        <v>58553400</v>
      </c>
    </row>
    <row r="4449" spans="1:7">
      <c r="A4449" s="903" t="s">
        <v>2479</v>
      </c>
      <c r="B4449" s="903" t="s">
        <v>906</v>
      </c>
      <c r="C4449" s="903" t="s">
        <v>1154</v>
      </c>
      <c r="D4449" s="903" t="s">
        <v>1524</v>
      </c>
      <c r="E4449" s="903" t="s">
        <v>103</v>
      </c>
      <c r="F4449" s="903" t="s">
        <v>104</v>
      </c>
      <c r="G4449" s="902">
        <v>19480000</v>
      </c>
    </row>
    <row r="4450" spans="1:7">
      <c r="A4450" s="903" t="s">
        <v>2479</v>
      </c>
      <c r="B4450" s="903" t="s">
        <v>906</v>
      </c>
      <c r="C4450" s="903" t="s">
        <v>1154</v>
      </c>
      <c r="D4450" s="903" t="s">
        <v>1524</v>
      </c>
      <c r="E4450" s="903" t="s">
        <v>103</v>
      </c>
      <c r="F4450" s="903" t="s">
        <v>132</v>
      </c>
      <c r="G4450" s="902">
        <v>9885000</v>
      </c>
    </row>
    <row r="4451" spans="1:7">
      <c r="A4451" s="903" t="s">
        <v>2479</v>
      </c>
      <c r="B4451" s="903" t="s">
        <v>906</v>
      </c>
      <c r="C4451" s="903" t="s">
        <v>1154</v>
      </c>
      <c r="D4451" s="903" t="s">
        <v>1524</v>
      </c>
      <c r="E4451" s="903" t="s">
        <v>103</v>
      </c>
      <c r="F4451" s="903" t="s">
        <v>2</v>
      </c>
      <c r="G4451" s="902">
        <v>28500000</v>
      </c>
    </row>
    <row r="4452" spans="1:7">
      <c r="A4452" s="903" t="s">
        <v>2479</v>
      </c>
      <c r="B4452" s="903" t="s">
        <v>906</v>
      </c>
      <c r="C4452" s="903" t="s">
        <v>1154</v>
      </c>
      <c r="D4452" s="903" t="s">
        <v>1524</v>
      </c>
      <c r="E4452" s="903" t="s">
        <v>103</v>
      </c>
      <c r="F4452" s="903" t="s">
        <v>106</v>
      </c>
      <c r="G4452" s="902">
        <v>688400</v>
      </c>
    </row>
    <row r="4453" spans="1:7">
      <c r="A4453" s="903" t="s">
        <v>2479</v>
      </c>
      <c r="B4453" s="903" t="s">
        <v>906</v>
      </c>
      <c r="C4453" s="903" t="s">
        <v>1154</v>
      </c>
      <c r="D4453" s="903" t="s">
        <v>1524</v>
      </c>
      <c r="E4453" s="1419" t="s">
        <v>108</v>
      </c>
      <c r="F4453" s="1420"/>
      <c r="G4453" s="902">
        <v>68513046</v>
      </c>
    </row>
    <row r="4454" spans="1:7">
      <c r="A4454" s="903" t="s">
        <v>2479</v>
      </c>
      <c r="B4454" s="903" t="s">
        <v>906</v>
      </c>
      <c r="C4454" s="903" t="s">
        <v>1154</v>
      </c>
      <c r="D4454" s="903" t="s">
        <v>1524</v>
      </c>
      <c r="E4454" s="903" t="s">
        <v>108</v>
      </c>
      <c r="F4454" s="903" t="s">
        <v>110</v>
      </c>
      <c r="G4454" s="902">
        <v>7792477</v>
      </c>
    </row>
    <row r="4455" spans="1:7">
      <c r="A4455" s="903" t="s">
        <v>2479</v>
      </c>
      <c r="B4455" s="903" t="s">
        <v>906</v>
      </c>
      <c r="C4455" s="903" t="s">
        <v>1154</v>
      </c>
      <c r="D4455" s="903" t="s">
        <v>1524</v>
      </c>
      <c r="E4455" s="903" t="s">
        <v>108</v>
      </c>
      <c r="F4455" s="903" t="s">
        <v>111</v>
      </c>
      <c r="G4455" s="902">
        <v>7316029</v>
      </c>
    </row>
    <row r="4456" spans="1:7">
      <c r="A4456" s="903" t="s">
        <v>2479</v>
      </c>
      <c r="B4456" s="903" t="s">
        <v>906</v>
      </c>
      <c r="C4456" s="903" t="s">
        <v>1154</v>
      </c>
      <c r="D4456" s="903" t="s">
        <v>1524</v>
      </c>
      <c r="E4456" s="903" t="s">
        <v>108</v>
      </c>
      <c r="F4456" s="903" t="s">
        <v>862</v>
      </c>
      <c r="G4456" s="902">
        <v>50509540</v>
      </c>
    </row>
    <row r="4457" spans="1:7">
      <c r="A4457" s="903" t="s">
        <v>2479</v>
      </c>
      <c r="B4457" s="903" t="s">
        <v>906</v>
      </c>
      <c r="C4457" s="903" t="s">
        <v>1154</v>
      </c>
      <c r="D4457" s="903" t="s">
        <v>1524</v>
      </c>
      <c r="E4457" s="903" t="s">
        <v>108</v>
      </c>
      <c r="F4457" s="903" t="s">
        <v>283</v>
      </c>
      <c r="G4457" s="902">
        <v>360000</v>
      </c>
    </row>
    <row r="4458" spans="1:7">
      <c r="A4458" s="903" t="s">
        <v>2479</v>
      </c>
      <c r="B4458" s="903" t="s">
        <v>906</v>
      </c>
      <c r="C4458" s="903" t="s">
        <v>1154</v>
      </c>
      <c r="D4458" s="903" t="s">
        <v>1524</v>
      </c>
      <c r="E4458" s="903" t="s">
        <v>108</v>
      </c>
      <c r="F4458" s="903" t="s">
        <v>868</v>
      </c>
      <c r="G4458" s="902">
        <v>1260000</v>
      </c>
    </row>
    <row r="4459" spans="1:7">
      <c r="A4459" s="903" t="s">
        <v>2479</v>
      </c>
      <c r="B4459" s="903" t="s">
        <v>906</v>
      </c>
      <c r="C4459" s="903" t="s">
        <v>1154</v>
      </c>
      <c r="D4459" s="903" t="s">
        <v>1524</v>
      </c>
      <c r="E4459" s="903" t="s">
        <v>108</v>
      </c>
      <c r="F4459" s="903" t="s">
        <v>142</v>
      </c>
      <c r="G4459" s="902">
        <v>1275000</v>
      </c>
    </row>
    <row r="4460" spans="1:7">
      <c r="A4460" s="903" t="s">
        <v>2479</v>
      </c>
      <c r="B4460" s="903" t="s">
        <v>906</v>
      </c>
      <c r="C4460" s="903" t="s">
        <v>1154</v>
      </c>
      <c r="D4460" s="903" t="s">
        <v>1524</v>
      </c>
      <c r="E4460" s="1419" t="s">
        <v>113</v>
      </c>
      <c r="F4460" s="1420"/>
      <c r="G4460" s="902">
        <v>14400000</v>
      </c>
    </row>
    <row r="4461" spans="1:7">
      <c r="A4461" s="903" t="s">
        <v>2479</v>
      </c>
      <c r="B4461" s="903" t="s">
        <v>906</v>
      </c>
      <c r="C4461" s="903" t="s">
        <v>1154</v>
      </c>
      <c r="D4461" s="903" t="s">
        <v>1524</v>
      </c>
      <c r="E4461" s="903" t="s">
        <v>113</v>
      </c>
      <c r="F4461" s="903" t="s">
        <v>490</v>
      </c>
      <c r="G4461" s="902">
        <v>14400000</v>
      </c>
    </row>
    <row r="4462" spans="1:7">
      <c r="A4462" s="903" t="s">
        <v>2479</v>
      </c>
      <c r="B4462" s="903" t="s">
        <v>906</v>
      </c>
      <c r="C4462" s="903" t="s">
        <v>1154</v>
      </c>
      <c r="D4462" s="903" t="s">
        <v>1524</v>
      </c>
      <c r="E4462" s="1419" t="s">
        <v>492</v>
      </c>
      <c r="F4462" s="1420"/>
      <c r="G4462" s="902">
        <v>30000000</v>
      </c>
    </row>
    <row r="4463" spans="1:7">
      <c r="A4463" s="903" t="s">
        <v>2479</v>
      </c>
      <c r="B4463" s="903" t="s">
        <v>906</v>
      </c>
      <c r="C4463" s="903" t="s">
        <v>1154</v>
      </c>
      <c r="D4463" s="903" t="s">
        <v>1524</v>
      </c>
      <c r="E4463" s="903" t="s">
        <v>492</v>
      </c>
      <c r="F4463" s="903" t="s">
        <v>186</v>
      </c>
      <c r="G4463" s="902">
        <v>30000000</v>
      </c>
    </row>
    <row r="4464" spans="1:7">
      <c r="A4464" s="903" t="s">
        <v>2479</v>
      </c>
      <c r="B4464" s="903" t="s">
        <v>906</v>
      </c>
      <c r="C4464" s="903" t="s">
        <v>1154</v>
      </c>
      <c r="D4464" s="903" t="s">
        <v>1524</v>
      </c>
      <c r="E4464" s="1419" t="s">
        <v>498</v>
      </c>
      <c r="F4464" s="1420"/>
      <c r="G4464" s="902">
        <v>2708541500</v>
      </c>
    </row>
    <row r="4465" spans="1:7">
      <c r="A4465" s="903" t="s">
        <v>2479</v>
      </c>
      <c r="B4465" s="903" t="s">
        <v>906</v>
      </c>
      <c r="C4465" s="903" t="s">
        <v>1154</v>
      </c>
      <c r="D4465" s="903" t="s">
        <v>1524</v>
      </c>
      <c r="E4465" s="903" t="s">
        <v>498</v>
      </c>
      <c r="F4465" s="903" t="s">
        <v>178</v>
      </c>
      <c r="G4465" s="902">
        <v>28864000</v>
      </c>
    </row>
    <row r="4466" spans="1:7">
      <c r="A4466" s="903" t="s">
        <v>2479</v>
      </c>
      <c r="B4466" s="903" t="s">
        <v>906</v>
      </c>
      <c r="C4466" s="903" t="s">
        <v>1154</v>
      </c>
      <c r="D4466" s="903" t="s">
        <v>1524</v>
      </c>
      <c r="E4466" s="903" t="s">
        <v>498</v>
      </c>
      <c r="F4466" s="903" t="s">
        <v>284</v>
      </c>
      <c r="G4466" s="902">
        <v>2560835800</v>
      </c>
    </row>
    <row r="4467" spans="1:7">
      <c r="A4467" s="903" t="s">
        <v>2479</v>
      </c>
      <c r="B4467" s="903" t="s">
        <v>906</v>
      </c>
      <c r="C4467" s="903" t="s">
        <v>1154</v>
      </c>
      <c r="D4467" s="903" t="s">
        <v>1524</v>
      </c>
      <c r="E4467" s="903" t="s">
        <v>498</v>
      </c>
      <c r="F4467" s="903" t="s">
        <v>3</v>
      </c>
      <c r="G4467" s="902">
        <v>12622000</v>
      </c>
    </row>
    <row r="4468" spans="1:7">
      <c r="A4468" s="903" t="s">
        <v>2479</v>
      </c>
      <c r="B4468" s="903" t="s">
        <v>906</v>
      </c>
      <c r="C4468" s="903" t="s">
        <v>1154</v>
      </c>
      <c r="D4468" s="903" t="s">
        <v>1524</v>
      </c>
      <c r="E4468" s="903" t="s">
        <v>498</v>
      </c>
      <c r="F4468" s="903" t="s">
        <v>370</v>
      </c>
      <c r="G4468" s="902">
        <v>27500000</v>
      </c>
    </row>
    <row r="4469" spans="1:7">
      <c r="A4469" s="903" t="s">
        <v>2479</v>
      </c>
      <c r="B4469" s="903" t="s">
        <v>906</v>
      </c>
      <c r="C4469" s="903" t="s">
        <v>1154</v>
      </c>
      <c r="D4469" s="903" t="s">
        <v>1524</v>
      </c>
      <c r="E4469" s="903" t="s">
        <v>498</v>
      </c>
      <c r="F4469" s="903" t="s">
        <v>500</v>
      </c>
      <c r="G4469" s="902">
        <v>25269500</v>
      </c>
    </row>
    <row r="4470" spans="1:7">
      <c r="A4470" s="903" t="s">
        <v>2479</v>
      </c>
      <c r="B4470" s="903" t="s">
        <v>906</v>
      </c>
      <c r="C4470" s="903" t="s">
        <v>1154</v>
      </c>
      <c r="D4470" s="903" t="s">
        <v>1524</v>
      </c>
      <c r="E4470" s="903" t="s">
        <v>498</v>
      </c>
      <c r="F4470" s="903" t="s">
        <v>4</v>
      </c>
      <c r="G4470" s="902">
        <v>5480200</v>
      </c>
    </row>
    <row r="4471" spans="1:7">
      <c r="A4471" s="903" t="s">
        <v>2479</v>
      </c>
      <c r="B4471" s="903" t="s">
        <v>906</v>
      </c>
      <c r="C4471" s="903" t="s">
        <v>1154</v>
      </c>
      <c r="D4471" s="903" t="s">
        <v>1524</v>
      </c>
      <c r="E4471" s="903" t="s">
        <v>498</v>
      </c>
      <c r="F4471" s="903" t="s">
        <v>501</v>
      </c>
      <c r="G4471" s="902">
        <v>47970000</v>
      </c>
    </row>
    <row r="4472" spans="1:7">
      <c r="A4472" s="903" t="s">
        <v>2479</v>
      </c>
      <c r="B4472" s="903" t="s">
        <v>906</v>
      </c>
      <c r="C4472" s="903" t="s">
        <v>1154</v>
      </c>
      <c r="D4472" s="903" t="s">
        <v>1524</v>
      </c>
      <c r="E4472" s="1419" t="s">
        <v>118</v>
      </c>
      <c r="F4472" s="1420"/>
      <c r="G4472" s="902">
        <v>20427114273</v>
      </c>
    </row>
    <row r="4473" spans="1:7">
      <c r="A4473" s="903" t="s">
        <v>2479</v>
      </c>
      <c r="B4473" s="903" t="s">
        <v>906</v>
      </c>
      <c r="C4473" s="903" t="s">
        <v>1154</v>
      </c>
      <c r="D4473" s="903" t="s">
        <v>1524</v>
      </c>
      <c r="E4473" s="903" t="s">
        <v>118</v>
      </c>
      <c r="F4473" s="903" t="s">
        <v>523</v>
      </c>
      <c r="G4473" s="902">
        <v>46108200</v>
      </c>
    </row>
    <row r="4474" spans="1:7">
      <c r="A4474" s="903" t="s">
        <v>2479</v>
      </c>
      <c r="B4474" s="903" t="s">
        <v>906</v>
      </c>
      <c r="C4474" s="903" t="s">
        <v>1154</v>
      </c>
      <c r="D4474" s="903" t="s">
        <v>1524</v>
      </c>
      <c r="E4474" s="903" t="s">
        <v>118</v>
      </c>
      <c r="F4474" s="903" t="s">
        <v>11</v>
      </c>
      <c r="G4474" s="902">
        <v>14594080073</v>
      </c>
    </row>
    <row r="4475" spans="1:7">
      <c r="A4475" s="903" t="s">
        <v>2479</v>
      </c>
      <c r="B4475" s="903" t="s">
        <v>906</v>
      </c>
      <c r="C4475" s="903" t="s">
        <v>1154</v>
      </c>
      <c r="D4475" s="903" t="s">
        <v>1524</v>
      </c>
      <c r="E4475" s="903" t="s">
        <v>118</v>
      </c>
      <c r="F4475" s="903" t="s">
        <v>120</v>
      </c>
      <c r="G4475" s="902">
        <v>5786926000</v>
      </c>
    </row>
    <row r="4476" spans="1:7">
      <c r="A4476" s="903" t="s">
        <v>2479</v>
      </c>
      <c r="B4476" s="903" t="s">
        <v>906</v>
      </c>
      <c r="C4476" s="903" t="s">
        <v>1154</v>
      </c>
      <c r="D4476" s="903" t="s">
        <v>1524</v>
      </c>
      <c r="E4476" s="1419" t="s">
        <v>1434</v>
      </c>
      <c r="F4476" s="1420"/>
      <c r="G4476" s="902">
        <v>13860000</v>
      </c>
    </row>
    <row r="4477" spans="1:7">
      <c r="A4477" s="903" t="s">
        <v>2479</v>
      </c>
      <c r="B4477" s="903" t="s">
        <v>906</v>
      </c>
      <c r="C4477" s="903" t="s">
        <v>1154</v>
      </c>
      <c r="D4477" s="903" t="s">
        <v>1524</v>
      </c>
      <c r="E4477" s="903" t="s">
        <v>1434</v>
      </c>
      <c r="F4477" s="903" t="s">
        <v>1436</v>
      </c>
      <c r="G4477" s="902">
        <v>13860000</v>
      </c>
    </row>
    <row r="4478" spans="1:7">
      <c r="A4478" s="903" t="s">
        <v>2479</v>
      </c>
      <c r="B4478" s="903" t="s">
        <v>906</v>
      </c>
      <c r="C4478" s="903" t="s">
        <v>1154</v>
      </c>
      <c r="D4478" s="903" t="s">
        <v>1524</v>
      </c>
      <c r="E4478" s="1419" t="s">
        <v>122</v>
      </c>
      <c r="F4478" s="1420"/>
      <c r="G4478" s="902">
        <v>153403300</v>
      </c>
    </row>
    <row r="4479" spans="1:7">
      <c r="A4479" s="903" t="s">
        <v>2479</v>
      </c>
      <c r="B4479" s="903" t="s">
        <v>906</v>
      </c>
      <c r="C4479" s="903" t="s">
        <v>1154</v>
      </c>
      <c r="D4479" s="903" t="s">
        <v>1524</v>
      </c>
      <c r="E4479" s="903" t="s">
        <v>122</v>
      </c>
      <c r="F4479" s="903" t="s">
        <v>6</v>
      </c>
      <c r="G4479" s="902">
        <v>25019000</v>
      </c>
    </row>
    <row r="4480" spans="1:7">
      <c r="A4480" s="903" t="s">
        <v>2479</v>
      </c>
      <c r="B4480" s="903" t="s">
        <v>906</v>
      </c>
      <c r="C4480" s="903" t="s">
        <v>1154</v>
      </c>
      <c r="D4480" s="903" t="s">
        <v>1524</v>
      </c>
      <c r="E4480" s="903" t="s">
        <v>122</v>
      </c>
      <c r="F4480" s="903" t="s">
        <v>12</v>
      </c>
      <c r="G4480" s="902">
        <v>1442100</v>
      </c>
    </row>
    <row r="4481" spans="1:7">
      <c r="A4481" s="903" t="s">
        <v>2479</v>
      </c>
      <c r="B4481" s="903" t="s">
        <v>906</v>
      </c>
      <c r="C4481" s="903" t="s">
        <v>1154</v>
      </c>
      <c r="D4481" s="903" t="s">
        <v>1524</v>
      </c>
      <c r="E4481" s="903" t="s">
        <v>122</v>
      </c>
      <c r="F4481" s="903" t="s">
        <v>124</v>
      </c>
      <c r="G4481" s="902">
        <v>75766000</v>
      </c>
    </row>
    <row r="4482" spans="1:7">
      <c r="A4482" s="903" t="s">
        <v>2479</v>
      </c>
      <c r="B4482" s="903" t="s">
        <v>906</v>
      </c>
      <c r="C4482" s="903" t="s">
        <v>1154</v>
      </c>
      <c r="D4482" s="903" t="s">
        <v>1524</v>
      </c>
      <c r="E4482" s="903" t="s">
        <v>122</v>
      </c>
      <c r="F4482" s="903" t="s">
        <v>126</v>
      </c>
      <c r="G4482" s="902">
        <v>51176200</v>
      </c>
    </row>
    <row r="4483" spans="1:7">
      <c r="A4483" s="903" t="s">
        <v>2479</v>
      </c>
      <c r="B4483" s="903" t="s">
        <v>906</v>
      </c>
      <c r="C4483" s="903" t="s">
        <v>1154</v>
      </c>
      <c r="D4483" s="903" t="s">
        <v>1524</v>
      </c>
      <c r="E4483" s="1419" t="s">
        <v>371</v>
      </c>
      <c r="F4483" s="1420"/>
      <c r="G4483" s="902">
        <v>55875000</v>
      </c>
    </row>
    <row r="4484" spans="1:7">
      <c r="A4484" s="903" t="s">
        <v>2479</v>
      </c>
      <c r="B4484" s="903" t="s">
        <v>906</v>
      </c>
      <c r="C4484" s="903" t="s">
        <v>1154</v>
      </c>
      <c r="D4484" s="903" t="s">
        <v>1524</v>
      </c>
      <c r="E4484" s="903" t="s">
        <v>371</v>
      </c>
      <c r="F4484" s="903" t="s">
        <v>225</v>
      </c>
      <c r="G4484" s="902">
        <v>8493000</v>
      </c>
    </row>
    <row r="4485" spans="1:7">
      <c r="A4485" s="903" t="s">
        <v>2479</v>
      </c>
      <c r="B4485" s="903" t="s">
        <v>906</v>
      </c>
      <c r="C4485" s="903" t="s">
        <v>1154</v>
      </c>
      <c r="D4485" s="903" t="s">
        <v>1524</v>
      </c>
      <c r="E4485" s="903" t="s">
        <v>371</v>
      </c>
      <c r="F4485" s="903" t="s">
        <v>372</v>
      </c>
      <c r="G4485" s="902">
        <v>47382000</v>
      </c>
    </row>
    <row r="4486" spans="1:7">
      <c r="A4486" s="903" t="s">
        <v>2479</v>
      </c>
      <c r="B4486" s="903" t="s">
        <v>906</v>
      </c>
      <c r="C4486" s="903" t="s">
        <v>1154</v>
      </c>
      <c r="D4486" s="903" t="s">
        <v>1524</v>
      </c>
      <c r="E4486" s="1419" t="s">
        <v>360</v>
      </c>
      <c r="F4486" s="1420"/>
      <c r="G4486" s="902">
        <v>1200000</v>
      </c>
    </row>
    <row r="4487" spans="1:7">
      <c r="A4487" s="903" t="s">
        <v>2479</v>
      </c>
      <c r="B4487" s="903" t="s">
        <v>906</v>
      </c>
      <c r="C4487" s="903" t="s">
        <v>1154</v>
      </c>
      <c r="D4487" s="903" t="s">
        <v>1524</v>
      </c>
      <c r="E4487" s="903" t="s">
        <v>360</v>
      </c>
      <c r="F4487" s="903" t="s">
        <v>2522</v>
      </c>
      <c r="G4487" s="902">
        <v>1200000</v>
      </c>
    </row>
    <row r="4488" spans="1:7">
      <c r="A4488" s="903" t="s">
        <v>2479</v>
      </c>
      <c r="B4488" s="903" t="s">
        <v>906</v>
      </c>
      <c r="C4488" s="903" t="s">
        <v>1154</v>
      </c>
      <c r="D4488" s="903" t="s">
        <v>1524</v>
      </c>
      <c r="E4488" s="1419" t="s">
        <v>160</v>
      </c>
      <c r="F4488" s="1420"/>
      <c r="G4488" s="902">
        <v>486064000</v>
      </c>
    </row>
    <row r="4489" spans="1:7">
      <c r="A4489" s="903" t="s">
        <v>2479</v>
      </c>
      <c r="B4489" s="903" t="s">
        <v>906</v>
      </c>
      <c r="C4489" s="903" t="s">
        <v>1154</v>
      </c>
      <c r="D4489" s="903" t="s">
        <v>1524</v>
      </c>
      <c r="E4489" s="903" t="s">
        <v>160</v>
      </c>
      <c r="F4489" s="903" t="s">
        <v>162</v>
      </c>
      <c r="G4489" s="902">
        <v>486064000</v>
      </c>
    </row>
    <row r="4490" spans="1:7">
      <c r="A4490" s="903" t="s">
        <v>2479</v>
      </c>
      <c r="B4490" s="903" t="s">
        <v>906</v>
      </c>
      <c r="C4490" s="903" t="s">
        <v>1154</v>
      </c>
      <c r="D4490" s="903" t="s">
        <v>1524</v>
      </c>
      <c r="E4490" s="1419" t="s">
        <v>16</v>
      </c>
      <c r="F4490" s="1420"/>
      <c r="G4490" s="902">
        <v>454253000</v>
      </c>
    </row>
    <row r="4491" spans="1:7">
      <c r="A4491" s="903" t="s">
        <v>2479</v>
      </c>
      <c r="B4491" s="903" t="s">
        <v>906</v>
      </c>
      <c r="C4491" s="903" t="s">
        <v>1154</v>
      </c>
      <c r="D4491" s="903" t="s">
        <v>1524</v>
      </c>
      <c r="E4491" s="903" t="s">
        <v>16</v>
      </c>
      <c r="F4491" s="903" t="s">
        <v>17</v>
      </c>
      <c r="G4491" s="902">
        <v>143083000</v>
      </c>
    </row>
    <row r="4492" spans="1:7">
      <c r="A4492" s="903" t="s">
        <v>2479</v>
      </c>
      <c r="B4492" s="903" t="s">
        <v>906</v>
      </c>
      <c r="C4492" s="903" t="s">
        <v>1154</v>
      </c>
      <c r="D4492" s="903" t="s">
        <v>1524</v>
      </c>
      <c r="E4492" s="903" t="s">
        <v>16</v>
      </c>
      <c r="F4492" s="903" t="s">
        <v>19</v>
      </c>
      <c r="G4492" s="902">
        <v>311170000</v>
      </c>
    </row>
    <row r="4493" spans="1:7">
      <c r="A4493" s="903" t="s">
        <v>2479</v>
      </c>
      <c r="B4493" s="1419" t="s">
        <v>905</v>
      </c>
      <c r="C4493" s="1420"/>
      <c r="D4493" s="1420"/>
      <c r="E4493" s="1420"/>
      <c r="F4493" s="1420"/>
      <c r="G4493" s="902">
        <v>2362000000</v>
      </c>
    </row>
    <row r="4494" spans="1:7">
      <c r="A4494" s="903" t="s">
        <v>2479</v>
      </c>
      <c r="B4494" s="903" t="s">
        <v>905</v>
      </c>
      <c r="C4494" s="1419" t="s">
        <v>368</v>
      </c>
      <c r="D4494" s="1420"/>
      <c r="E4494" s="1420"/>
      <c r="F4494" s="1420"/>
      <c r="G4494" s="902">
        <v>500000000</v>
      </c>
    </row>
    <row r="4495" spans="1:7">
      <c r="A4495" s="903" t="s">
        <v>2479</v>
      </c>
      <c r="B4495" s="903" t="s">
        <v>905</v>
      </c>
      <c r="C4495" s="903" t="s">
        <v>368</v>
      </c>
      <c r="D4495" s="1419" t="s">
        <v>1445</v>
      </c>
      <c r="E4495" s="1420"/>
      <c r="F4495" s="1420"/>
      <c r="G4495" s="902">
        <v>500000000</v>
      </c>
    </row>
    <row r="4496" spans="1:7">
      <c r="A4496" s="903" t="s">
        <v>2479</v>
      </c>
      <c r="B4496" s="903" t="s">
        <v>905</v>
      </c>
      <c r="C4496" s="903" t="s">
        <v>368</v>
      </c>
      <c r="D4496" s="903" t="s">
        <v>1445</v>
      </c>
      <c r="E4496" s="1419" t="s">
        <v>492</v>
      </c>
      <c r="F4496" s="1420"/>
      <c r="G4496" s="902">
        <v>484000000</v>
      </c>
    </row>
    <row r="4497" spans="1:7">
      <c r="A4497" s="903" t="s">
        <v>2479</v>
      </c>
      <c r="B4497" s="903" t="s">
        <v>905</v>
      </c>
      <c r="C4497" s="903" t="s">
        <v>368</v>
      </c>
      <c r="D4497" s="903" t="s">
        <v>1445</v>
      </c>
      <c r="E4497" s="903" t="s">
        <v>492</v>
      </c>
      <c r="F4497" s="903" t="s">
        <v>186</v>
      </c>
      <c r="G4497" s="902">
        <v>484000000</v>
      </c>
    </row>
    <row r="4498" spans="1:7">
      <c r="A4498" s="903" t="s">
        <v>2479</v>
      </c>
      <c r="B4498" s="903" t="s">
        <v>905</v>
      </c>
      <c r="C4498" s="903" t="s">
        <v>368</v>
      </c>
      <c r="D4498" s="903" t="s">
        <v>1445</v>
      </c>
      <c r="E4498" s="1419" t="s">
        <v>118</v>
      </c>
      <c r="F4498" s="1420"/>
      <c r="G4498" s="902">
        <v>16000000</v>
      </c>
    </row>
    <row r="4499" spans="1:7">
      <c r="A4499" s="903" t="s">
        <v>2479</v>
      </c>
      <c r="B4499" s="903" t="s">
        <v>905</v>
      </c>
      <c r="C4499" s="903" t="s">
        <v>368</v>
      </c>
      <c r="D4499" s="903" t="s">
        <v>1445</v>
      </c>
      <c r="E4499" s="903" t="s">
        <v>118</v>
      </c>
      <c r="F4499" s="903" t="s">
        <v>120</v>
      </c>
      <c r="G4499" s="902">
        <v>16000000</v>
      </c>
    </row>
    <row r="4500" spans="1:7">
      <c r="A4500" s="903" t="s">
        <v>2479</v>
      </c>
      <c r="B4500" s="903" t="s">
        <v>905</v>
      </c>
      <c r="C4500" s="1419" t="s">
        <v>200</v>
      </c>
      <c r="D4500" s="1420"/>
      <c r="E4500" s="1420"/>
      <c r="F4500" s="1420"/>
      <c r="G4500" s="902">
        <v>1862000000</v>
      </c>
    </row>
    <row r="4501" spans="1:7">
      <c r="A4501" s="903" t="s">
        <v>2479</v>
      </c>
      <c r="B4501" s="903" t="s">
        <v>905</v>
      </c>
      <c r="C4501" s="903" t="s">
        <v>200</v>
      </c>
      <c r="D4501" s="1419" t="s">
        <v>1488</v>
      </c>
      <c r="E4501" s="1420"/>
      <c r="F4501" s="1420"/>
      <c r="G4501" s="902">
        <v>1862000000</v>
      </c>
    </row>
    <row r="4502" spans="1:7">
      <c r="A4502" s="903" t="s">
        <v>2479</v>
      </c>
      <c r="B4502" s="903" t="s">
        <v>905</v>
      </c>
      <c r="C4502" s="903" t="s">
        <v>200</v>
      </c>
      <c r="D4502" s="903" t="s">
        <v>1488</v>
      </c>
      <c r="E4502" s="1419" t="s">
        <v>87</v>
      </c>
      <c r="F4502" s="1420"/>
      <c r="G4502" s="902">
        <v>830229020</v>
      </c>
    </row>
    <row r="4503" spans="1:7">
      <c r="A4503" s="903" t="s">
        <v>2479</v>
      </c>
      <c r="B4503" s="903" t="s">
        <v>905</v>
      </c>
      <c r="C4503" s="903" t="s">
        <v>200</v>
      </c>
      <c r="D4503" s="903" t="s">
        <v>1488</v>
      </c>
      <c r="E4503" s="903" t="s">
        <v>87</v>
      </c>
      <c r="F4503" s="903" t="s">
        <v>88</v>
      </c>
      <c r="G4503" s="902">
        <v>830229020</v>
      </c>
    </row>
    <row r="4504" spans="1:7">
      <c r="A4504" s="903" t="s">
        <v>2479</v>
      </c>
      <c r="B4504" s="903" t="s">
        <v>905</v>
      </c>
      <c r="C4504" s="903" t="s">
        <v>200</v>
      </c>
      <c r="D4504" s="903" t="s">
        <v>1488</v>
      </c>
      <c r="E4504" s="1419" t="s">
        <v>128</v>
      </c>
      <c r="F4504" s="1420"/>
      <c r="G4504" s="902">
        <v>75636450</v>
      </c>
    </row>
    <row r="4505" spans="1:7">
      <c r="A4505" s="903" t="s">
        <v>2479</v>
      </c>
      <c r="B4505" s="903" t="s">
        <v>905</v>
      </c>
      <c r="C4505" s="903" t="s">
        <v>200</v>
      </c>
      <c r="D4505" s="903" t="s">
        <v>1488</v>
      </c>
      <c r="E4505" s="903" t="s">
        <v>128</v>
      </c>
      <c r="F4505" s="903" t="s">
        <v>519</v>
      </c>
      <c r="G4505" s="902">
        <v>75636450</v>
      </c>
    </row>
    <row r="4506" spans="1:7">
      <c r="A4506" s="903" t="s">
        <v>2479</v>
      </c>
      <c r="B4506" s="903" t="s">
        <v>905</v>
      </c>
      <c r="C4506" s="903" t="s">
        <v>200</v>
      </c>
      <c r="D4506" s="903" t="s">
        <v>1488</v>
      </c>
      <c r="E4506" s="1419" t="s">
        <v>90</v>
      </c>
      <c r="F4506" s="1420"/>
      <c r="G4506" s="902">
        <v>146692512</v>
      </c>
    </row>
    <row r="4507" spans="1:7">
      <c r="A4507" s="903" t="s">
        <v>2479</v>
      </c>
      <c r="B4507" s="903" t="s">
        <v>905</v>
      </c>
      <c r="C4507" s="903" t="s">
        <v>200</v>
      </c>
      <c r="D4507" s="903" t="s">
        <v>1488</v>
      </c>
      <c r="E4507" s="903" t="s">
        <v>90</v>
      </c>
      <c r="F4507" s="903" t="s">
        <v>135</v>
      </c>
      <c r="G4507" s="902">
        <v>70114700</v>
      </c>
    </row>
    <row r="4508" spans="1:7">
      <c r="A4508" s="903" t="s">
        <v>2479</v>
      </c>
      <c r="B4508" s="903" t="s">
        <v>905</v>
      </c>
      <c r="C4508" s="903" t="s">
        <v>200</v>
      </c>
      <c r="D4508" s="903" t="s">
        <v>1488</v>
      </c>
      <c r="E4508" s="903" t="s">
        <v>90</v>
      </c>
      <c r="F4508" s="903" t="s">
        <v>763</v>
      </c>
      <c r="G4508" s="902">
        <v>13086449</v>
      </c>
    </row>
    <row r="4509" spans="1:7">
      <c r="A4509" s="903" t="s">
        <v>2479</v>
      </c>
      <c r="B4509" s="903" t="s">
        <v>905</v>
      </c>
      <c r="C4509" s="903" t="s">
        <v>200</v>
      </c>
      <c r="D4509" s="903" t="s">
        <v>1488</v>
      </c>
      <c r="E4509" s="903" t="s">
        <v>90</v>
      </c>
      <c r="F4509" s="903" t="s">
        <v>92</v>
      </c>
      <c r="G4509" s="902">
        <v>3576000</v>
      </c>
    </row>
    <row r="4510" spans="1:7">
      <c r="A4510" s="903" t="s">
        <v>2479</v>
      </c>
      <c r="B4510" s="903" t="s">
        <v>905</v>
      </c>
      <c r="C4510" s="903" t="s">
        <v>200</v>
      </c>
      <c r="D4510" s="903" t="s">
        <v>1488</v>
      </c>
      <c r="E4510" s="903" t="s">
        <v>90</v>
      </c>
      <c r="F4510" s="903" t="s">
        <v>390</v>
      </c>
      <c r="G4510" s="902">
        <v>28769963</v>
      </c>
    </row>
    <row r="4511" spans="1:7">
      <c r="A4511" s="903" t="s">
        <v>2479</v>
      </c>
      <c r="B4511" s="903" t="s">
        <v>905</v>
      </c>
      <c r="C4511" s="903" t="s">
        <v>200</v>
      </c>
      <c r="D4511" s="903" t="s">
        <v>1488</v>
      </c>
      <c r="E4511" s="903" t="s">
        <v>90</v>
      </c>
      <c r="F4511" s="903" t="s">
        <v>403</v>
      </c>
      <c r="G4511" s="902">
        <v>4023000</v>
      </c>
    </row>
    <row r="4512" spans="1:7">
      <c r="A4512" s="903" t="s">
        <v>2479</v>
      </c>
      <c r="B4512" s="903" t="s">
        <v>905</v>
      </c>
      <c r="C4512" s="903" t="s">
        <v>200</v>
      </c>
      <c r="D4512" s="903" t="s">
        <v>1488</v>
      </c>
      <c r="E4512" s="903" t="s">
        <v>90</v>
      </c>
      <c r="F4512" s="903" t="s">
        <v>130</v>
      </c>
      <c r="G4512" s="902">
        <v>27122400</v>
      </c>
    </row>
    <row r="4513" spans="1:7">
      <c r="A4513" s="903" t="s">
        <v>2479</v>
      </c>
      <c r="B4513" s="903" t="s">
        <v>905</v>
      </c>
      <c r="C4513" s="903" t="s">
        <v>200</v>
      </c>
      <c r="D4513" s="903" t="s">
        <v>1488</v>
      </c>
      <c r="E4513" s="1419" t="s">
        <v>377</v>
      </c>
      <c r="F4513" s="1420"/>
      <c r="G4513" s="902">
        <v>6000000</v>
      </c>
    </row>
    <row r="4514" spans="1:7">
      <c r="A4514" s="903" t="s">
        <v>2479</v>
      </c>
      <c r="B4514" s="903" t="s">
        <v>905</v>
      </c>
      <c r="C4514" s="903" t="s">
        <v>200</v>
      </c>
      <c r="D4514" s="903" t="s">
        <v>1488</v>
      </c>
      <c r="E4514" s="903" t="s">
        <v>377</v>
      </c>
      <c r="F4514" s="903" t="s">
        <v>379</v>
      </c>
      <c r="G4514" s="902">
        <v>6000000</v>
      </c>
    </row>
    <row r="4515" spans="1:7">
      <c r="A4515" s="903" t="s">
        <v>2479</v>
      </c>
      <c r="B4515" s="903" t="s">
        <v>905</v>
      </c>
      <c r="C4515" s="903" t="s">
        <v>200</v>
      </c>
      <c r="D4515" s="903" t="s">
        <v>1488</v>
      </c>
      <c r="E4515" s="1419" t="s">
        <v>93</v>
      </c>
      <c r="F4515" s="1420"/>
      <c r="G4515" s="902">
        <v>78230199</v>
      </c>
    </row>
    <row r="4516" spans="1:7">
      <c r="A4516" s="903" t="s">
        <v>2479</v>
      </c>
      <c r="B4516" s="903" t="s">
        <v>905</v>
      </c>
      <c r="C4516" s="903" t="s">
        <v>200</v>
      </c>
      <c r="D4516" s="903" t="s">
        <v>1488</v>
      </c>
      <c r="E4516" s="903" t="s">
        <v>93</v>
      </c>
      <c r="F4516" s="903" t="s">
        <v>391</v>
      </c>
      <c r="G4516" s="902">
        <v>78230199</v>
      </c>
    </row>
    <row r="4517" spans="1:7">
      <c r="A4517" s="903" t="s">
        <v>2479</v>
      </c>
      <c r="B4517" s="903" t="s">
        <v>905</v>
      </c>
      <c r="C4517" s="903" t="s">
        <v>200</v>
      </c>
      <c r="D4517" s="903" t="s">
        <v>1488</v>
      </c>
      <c r="E4517" s="1419" t="s">
        <v>94</v>
      </c>
      <c r="F4517" s="1420"/>
      <c r="G4517" s="902">
        <v>234925661</v>
      </c>
    </row>
    <row r="4518" spans="1:7">
      <c r="A4518" s="903" t="s">
        <v>2479</v>
      </c>
      <c r="B4518" s="903" t="s">
        <v>905</v>
      </c>
      <c r="C4518" s="903" t="s">
        <v>200</v>
      </c>
      <c r="D4518" s="903" t="s">
        <v>1488</v>
      </c>
      <c r="E4518" s="903" t="s">
        <v>94</v>
      </c>
      <c r="F4518" s="903" t="s">
        <v>95</v>
      </c>
      <c r="G4518" s="902">
        <v>179176020</v>
      </c>
    </row>
    <row r="4519" spans="1:7">
      <c r="A4519" s="903" t="s">
        <v>2479</v>
      </c>
      <c r="B4519" s="903" t="s">
        <v>905</v>
      </c>
      <c r="C4519" s="903" t="s">
        <v>200</v>
      </c>
      <c r="D4519" s="903" t="s">
        <v>1488</v>
      </c>
      <c r="E4519" s="903" t="s">
        <v>94</v>
      </c>
      <c r="F4519" s="903" t="s">
        <v>96</v>
      </c>
      <c r="G4519" s="902">
        <v>30081598</v>
      </c>
    </row>
    <row r="4520" spans="1:7">
      <c r="A4520" s="903" t="s">
        <v>2479</v>
      </c>
      <c r="B4520" s="903" t="s">
        <v>905</v>
      </c>
      <c r="C4520" s="903" t="s">
        <v>200</v>
      </c>
      <c r="D4520" s="903" t="s">
        <v>1488</v>
      </c>
      <c r="E4520" s="903" t="s">
        <v>94</v>
      </c>
      <c r="F4520" s="903" t="s">
        <v>97</v>
      </c>
      <c r="G4520" s="902">
        <v>20054403</v>
      </c>
    </row>
    <row r="4521" spans="1:7">
      <c r="A4521" s="903" t="s">
        <v>2479</v>
      </c>
      <c r="B4521" s="903" t="s">
        <v>905</v>
      </c>
      <c r="C4521" s="903" t="s">
        <v>200</v>
      </c>
      <c r="D4521" s="903" t="s">
        <v>1488</v>
      </c>
      <c r="E4521" s="903" t="s">
        <v>94</v>
      </c>
      <c r="F4521" s="903" t="s">
        <v>0</v>
      </c>
      <c r="G4521" s="902">
        <v>5613640</v>
      </c>
    </row>
    <row r="4522" spans="1:7">
      <c r="A4522" s="903" t="s">
        <v>2479</v>
      </c>
      <c r="B4522" s="903" t="s">
        <v>905</v>
      </c>
      <c r="C4522" s="903" t="s">
        <v>200</v>
      </c>
      <c r="D4522" s="903" t="s">
        <v>1488</v>
      </c>
      <c r="E4522" s="1419" t="s">
        <v>100</v>
      </c>
      <c r="F4522" s="1420"/>
      <c r="G4522" s="902">
        <v>105359658</v>
      </c>
    </row>
    <row r="4523" spans="1:7">
      <c r="A4523" s="903" t="s">
        <v>2479</v>
      </c>
      <c r="B4523" s="903" t="s">
        <v>905</v>
      </c>
      <c r="C4523" s="903" t="s">
        <v>200</v>
      </c>
      <c r="D4523" s="903" t="s">
        <v>1488</v>
      </c>
      <c r="E4523" s="903" t="s">
        <v>100</v>
      </c>
      <c r="F4523" s="903" t="s">
        <v>138</v>
      </c>
      <c r="G4523" s="902">
        <v>30384658</v>
      </c>
    </row>
    <row r="4524" spans="1:7">
      <c r="A4524" s="903" t="s">
        <v>2479</v>
      </c>
      <c r="B4524" s="903" t="s">
        <v>905</v>
      </c>
      <c r="C4524" s="903" t="s">
        <v>200</v>
      </c>
      <c r="D4524" s="903" t="s">
        <v>1488</v>
      </c>
      <c r="E4524" s="903" t="s">
        <v>100</v>
      </c>
      <c r="F4524" s="903" t="s">
        <v>102</v>
      </c>
      <c r="G4524" s="902">
        <v>24986000</v>
      </c>
    </row>
    <row r="4525" spans="1:7">
      <c r="A4525" s="903" t="s">
        <v>2479</v>
      </c>
      <c r="B4525" s="903" t="s">
        <v>905</v>
      </c>
      <c r="C4525" s="903" t="s">
        <v>200</v>
      </c>
      <c r="D4525" s="903" t="s">
        <v>1488</v>
      </c>
      <c r="E4525" s="903" t="s">
        <v>100</v>
      </c>
      <c r="F4525" s="903" t="s">
        <v>139</v>
      </c>
      <c r="G4525" s="902">
        <v>46793000</v>
      </c>
    </row>
    <row r="4526" spans="1:7">
      <c r="A4526" s="903" t="s">
        <v>2479</v>
      </c>
      <c r="B4526" s="903" t="s">
        <v>905</v>
      </c>
      <c r="C4526" s="903" t="s">
        <v>200</v>
      </c>
      <c r="D4526" s="903" t="s">
        <v>1488</v>
      </c>
      <c r="E4526" s="903" t="s">
        <v>100</v>
      </c>
      <c r="F4526" s="903" t="s">
        <v>131</v>
      </c>
      <c r="G4526" s="902">
        <v>2136000</v>
      </c>
    </row>
    <row r="4527" spans="1:7">
      <c r="A4527" s="903" t="s">
        <v>2479</v>
      </c>
      <c r="B4527" s="903" t="s">
        <v>905</v>
      </c>
      <c r="C4527" s="903" t="s">
        <v>200</v>
      </c>
      <c r="D4527" s="903" t="s">
        <v>1488</v>
      </c>
      <c r="E4527" s="903" t="s">
        <v>100</v>
      </c>
      <c r="F4527" s="903" t="s">
        <v>140</v>
      </c>
      <c r="G4527" s="902">
        <v>1060000</v>
      </c>
    </row>
    <row r="4528" spans="1:7">
      <c r="A4528" s="903" t="s">
        <v>2479</v>
      </c>
      <c r="B4528" s="903" t="s">
        <v>905</v>
      </c>
      <c r="C4528" s="903" t="s">
        <v>200</v>
      </c>
      <c r="D4528" s="903" t="s">
        <v>1488</v>
      </c>
      <c r="E4528" s="1419" t="s">
        <v>103</v>
      </c>
      <c r="F4528" s="1420"/>
      <c r="G4528" s="902">
        <v>17920700</v>
      </c>
    </row>
    <row r="4529" spans="1:7">
      <c r="A4529" s="903" t="s">
        <v>2479</v>
      </c>
      <c r="B4529" s="903" t="s">
        <v>905</v>
      </c>
      <c r="C4529" s="903" t="s">
        <v>200</v>
      </c>
      <c r="D4529" s="903" t="s">
        <v>1488</v>
      </c>
      <c r="E4529" s="903" t="s">
        <v>103</v>
      </c>
      <c r="F4529" s="903" t="s">
        <v>104</v>
      </c>
      <c r="G4529" s="902">
        <v>15720700</v>
      </c>
    </row>
    <row r="4530" spans="1:7">
      <c r="A4530" s="903" t="s">
        <v>2479</v>
      </c>
      <c r="B4530" s="903" t="s">
        <v>905</v>
      </c>
      <c r="C4530" s="903" t="s">
        <v>200</v>
      </c>
      <c r="D4530" s="903" t="s">
        <v>1488</v>
      </c>
      <c r="E4530" s="903" t="s">
        <v>103</v>
      </c>
      <c r="F4530" s="903" t="s">
        <v>106</v>
      </c>
      <c r="G4530" s="902">
        <v>2200000</v>
      </c>
    </row>
    <row r="4531" spans="1:7">
      <c r="A4531" s="903" t="s">
        <v>2479</v>
      </c>
      <c r="B4531" s="903" t="s">
        <v>905</v>
      </c>
      <c r="C4531" s="903" t="s">
        <v>200</v>
      </c>
      <c r="D4531" s="903" t="s">
        <v>1488</v>
      </c>
      <c r="E4531" s="1419" t="s">
        <v>108</v>
      </c>
      <c r="F4531" s="1420"/>
      <c r="G4531" s="902">
        <v>51586400</v>
      </c>
    </row>
    <row r="4532" spans="1:7">
      <c r="A4532" s="903" t="s">
        <v>2479</v>
      </c>
      <c r="B4532" s="903" t="s">
        <v>905</v>
      </c>
      <c r="C4532" s="903" t="s">
        <v>200</v>
      </c>
      <c r="D4532" s="903" t="s">
        <v>1488</v>
      </c>
      <c r="E4532" s="903" t="s">
        <v>108</v>
      </c>
      <c r="F4532" s="903" t="s">
        <v>110</v>
      </c>
      <c r="G4532" s="902">
        <v>3450900</v>
      </c>
    </row>
    <row r="4533" spans="1:7">
      <c r="A4533" s="903" t="s">
        <v>2479</v>
      </c>
      <c r="B4533" s="903" t="s">
        <v>905</v>
      </c>
      <c r="C4533" s="903" t="s">
        <v>200</v>
      </c>
      <c r="D4533" s="903" t="s">
        <v>1488</v>
      </c>
      <c r="E4533" s="903" t="s">
        <v>108</v>
      </c>
      <c r="F4533" s="903" t="s">
        <v>111</v>
      </c>
      <c r="G4533" s="902">
        <v>4219500</v>
      </c>
    </row>
    <row r="4534" spans="1:7">
      <c r="A4534" s="903" t="s">
        <v>2479</v>
      </c>
      <c r="B4534" s="903" t="s">
        <v>905</v>
      </c>
      <c r="C4534" s="903" t="s">
        <v>200</v>
      </c>
      <c r="D4534" s="903" t="s">
        <v>1488</v>
      </c>
      <c r="E4534" s="903" t="s">
        <v>108</v>
      </c>
      <c r="F4534" s="903" t="s">
        <v>862</v>
      </c>
      <c r="G4534" s="902">
        <v>3780000</v>
      </c>
    </row>
    <row r="4535" spans="1:7">
      <c r="A4535" s="903" t="s">
        <v>2479</v>
      </c>
      <c r="B4535" s="903" t="s">
        <v>905</v>
      </c>
      <c r="C4535" s="903" t="s">
        <v>200</v>
      </c>
      <c r="D4535" s="903" t="s">
        <v>1488</v>
      </c>
      <c r="E4535" s="903" t="s">
        <v>108</v>
      </c>
      <c r="F4535" s="903" t="s">
        <v>283</v>
      </c>
      <c r="G4535" s="902">
        <v>29000000</v>
      </c>
    </row>
    <row r="4536" spans="1:7">
      <c r="A4536" s="903" t="s">
        <v>2479</v>
      </c>
      <c r="B4536" s="903" t="s">
        <v>905</v>
      </c>
      <c r="C4536" s="903" t="s">
        <v>200</v>
      </c>
      <c r="D4536" s="903" t="s">
        <v>1488</v>
      </c>
      <c r="E4536" s="903" t="s">
        <v>108</v>
      </c>
      <c r="F4536" s="903" t="s">
        <v>141</v>
      </c>
      <c r="G4536" s="902">
        <v>5200000</v>
      </c>
    </row>
    <row r="4537" spans="1:7">
      <c r="A4537" s="903" t="s">
        <v>2479</v>
      </c>
      <c r="B4537" s="903" t="s">
        <v>905</v>
      </c>
      <c r="C4537" s="903" t="s">
        <v>200</v>
      </c>
      <c r="D4537" s="903" t="s">
        <v>1488</v>
      </c>
      <c r="E4537" s="903" t="s">
        <v>108</v>
      </c>
      <c r="F4537" s="903" t="s">
        <v>142</v>
      </c>
      <c r="G4537" s="902">
        <v>5936000</v>
      </c>
    </row>
    <row r="4538" spans="1:7">
      <c r="A4538" s="903" t="s">
        <v>2479</v>
      </c>
      <c r="B4538" s="903" t="s">
        <v>905</v>
      </c>
      <c r="C4538" s="903" t="s">
        <v>200</v>
      </c>
      <c r="D4538" s="903" t="s">
        <v>1488</v>
      </c>
      <c r="E4538" s="1419" t="s">
        <v>143</v>
      </c>
      <c r="F4538" s="1420"/>
      <c r="G4538" s="902">
        <v>5577000</v>
      </c>
    </row>
    <row r="4539" spans="1:7">
      <c r="A4539" s="903" t="s">
        <v>2479</v>
      </c>
      <c r="B4539" s="903" t="s">
        <v>905</v>
      </c>
      <c r="C4539" s="903" t="s">
        <v>200</v>
      </c>
      <c r="D4539" s="903" t="s">
        <v>1488</v>
      </c>
      <c r="E4539" s="903" t="s">
        <v>143</v>
      </c>
      <c r="F4539" s="903" t="s">
        <v>145</v>
      </c>
      <c r="G4539" s="902">
        <v>3750000</v>
      </c>
    </row>
    <row r="4540" spans="1:7">
      <c r="A4540" s="903" t="s">
        <v>2479</v>
      </c>
      <c r="B4540" s="903" t="s">
        <v>905</v>
      </c>
      <c r="C4540" s="903" t="s">
        <v>200</v>
      </c>
      <c r="D4540" s="903" t="s">
        <v>1488</v>
      </c>
      <c r="E4540" s="903" t="s">
        <v>143</v>
      </c>
      <c r="F4540" s="903" t="s">
        <v>489</v>
      </c>
      <c r="G4540" s="902">
        <v>1827000</v>
      </c>
    </row>
    <row r="4541" spans="1:7">
      <c r="A4541" s="903" t="s">
        <v>2479</v>
      </c>
      <c r="B4541" s="903" t="s">
        <v>905</v>
      </c>
      <c r="C4541" s="903" t="s">
        <v>200</v>
      </c>
      <c r="D4541" s="903" t="s">
        <v>1488</v>
      </c>
      <c r="E4541" s="1419" t="s">
        <v>113</v>
      </c>
      <c r="F4541" s="1420"/>
      <c r="G4541" s="902">
        <v>81034000</v>
      </c>
    </row>
    <row r="4542" spans="1:7">
      <c r="A4542" s="903" t="s">
        <v>2479</v>
      </c>
      <c r="B4542" s="903" t="s">
        <v>905</v>
      </c>
      <c r="C4542" s="903" t="s">
        <v>200</v>
      </c>
      <c r="D4542" s="903" t="s">
        <v>1488</v>
      </c>
      <c r="E4542" s="903" t="s">
        <v>113</v>
      </c>
      <c r="F4542" s="903" t="s">
        <v>490</v>
      </c>
      <c r="G4542" s="902">
        <v>21300000</v>
      </c>
    </row>
    <row r="4543" spans="1:7">
      <c r="A4543" s="903" t="s">
        <v>2479</v>
      </c>
      <c r="B4543" s="903" t="s">
        <v>905</v>
      </c>
      <c r="C4543" s="903" t="s">
        <v>200</v>
      </c>
      <c r="D4543" s="903" t="s">
        <v>1488</v>
      </c>
      <c r="E4543" s="903" t="s">
        <v>113</v>
      </c>
      <c r="F4543" s="903" t="s">
        <v>115</v>
      </c>
      <c r="G4543" s="902">
        <v>700000</v>
      </c>
    </row>
    <row r="4544" spans="1:7">
      <c r="A4544" s="903" t="s">
        <v>2479</v>
      </c>
      <c r="B4544" s="903" t="s">
        <v>905</v>
      </c>
      <c r="C4544" s="903" t="s">
        <v>200</v>
      </c>
      <c r="D4544" s="903" t="s">
        <v>1488</v>
      </c>
      <c r="E4544" s="903" t="s">
        <v>113</v>
      </c>
      <c r="F4544" s="903" t="s">
        <v>117</v>
      </c>
      <c r="G4544" s="902">
        <v>59034000</v>
      </c>
    </row>
    <row r="4545" spans="1:7">
      <c r="A4545" s="903" t="s">
        <v>2479</v>
      </c>
      <c r="B4545" s="903" t="s">
        <v>905</v>
      </c>
      <c r="C4545" s="903" t="s">
        <v>200</v>
      </c>
      <c r="D4545" s="903" t="s">
        <v>1488</v>
      </c>
      <c r="E4545" s="1419" t="s">
        <v>492</v>
      </c>
      <c r="F4545" s="1420"/>
      <c r="G4545" s="902">
        <v>1350000</v>
      </c>
    </row>
    <row r="4546" spans="1:7">
      <c r="A4546" s="903" t="s">
        <v>2479</v>
      </c>
      <c r="B4546" s="903" t="s">
        <v>905</v>
      </c>
      <c r="C4546" s="903" t="s">
        <v>200</v>
      </c>
      <c r="D4546" s="903" t="s">
        <v>1488</v>
      </c>
      <c r="E4546" s="903" t="s">
        <v>492</v>
      </c>
      <c r="F4546" s="903" t="s">
        <v>186</v>
      </c>
      <c r="G4546" s="902">
        <v>1350000</v>
      </c>
    </row>
    <row r="4547" spans="1:7">
      <c r="A4547" s="903" t="s">
        <v>2479</v>
      </c>
      <c r="B4547" s="903" t="s">
        <v>905</v>
      </c>
      <c r="C4547" s="903" t="s">
        <v>200</v>
      </c>
      <c r="D4547" s="903" t="s">
        <v>1488</v>
      </c>
      <c r="E4547" s="1419" t="s">
        <v>498</v>
      </c>
      <c r="F4547" s="1420"/>
      <c r="G4547" s="902">
        <v>116000000</v>
      </c>
    </row>
    <row r="4548" spans="1:7">
      <c r="A4548" s="903" t="s">
        <v>2479</v>
      </c>
      <c r="B4548" s="903" t="s">
        <v>905</v>
      </c>
      <c r="C4548" s="903" t="s">
        <v>200</v>
      </c>
      <c r="D4548" s="903" t="s">
        <v>1488</v>
      </c>
      <c r="E4548" s="903" t="s">
        <v>498</v>
      </c>
      <c r="F4548" s="903" t="s">
        <v>758</v>
      </c>
      <c r="G4548" s="902">
        <v>46195000</v>
      </c>
    </row>
    <row r="4549" spans="1:7">
      <c r="A4549" s="903" t="s">
        <v>2479</v>
      </c>
      <c r="B4549" s="903" t="s">
        <v>905</v>
      </c>
      <c r="C4549" s="903" t="s">
        <v>200</v>
      </c>
      <c r="D4549" s="903" t="s">
        <v>1488</v>
      </c>
      <c r="E4549" s="903" t="s">
        <v>498</v>
      </c>
      <c r="F4549" s="903" t="s">
        <v>3</v>
      </c>
      <c r="G4549" s="902">
        <v>16930000</v>
      </c>
    </row>
    <row r="4550" spans="1:7">
      <c r="A4550" s="903" t="s">
        <v>2479</v>
      </c>
      <c r="B4550" s="903" t="s">
        <v>905</v>
      </c>
      <c r="C4550" s="903" t="s">
        <v>200</v>
      </c>
      <c r="D4550" s="903" t="s">
        <v>1488</v>
      </c>
      <c r="E4550" s="903" t="s">
        <v>498</v>
      </c>
      <c r="F4550" s="903" t="s">
        <v>370</v>
      </c>
      <c r="G4550" s="902">
        <v>28750000</v>
      </c>
    </row>
    <row r="4551" spans="1:7">
      <c r="A4551" s="903" t="s">
        <v>2479</v>
      </c>
      <c r="B4551" s="903" t="s">
        <v>905</v>
      </c>
      <c r="C4551" s="903" t="s">
        <v>200</v>
      </c>
      <c r="D4551" s="903" t="s">
        <v>1488</v>
      </c>
      <c r="E4551" s="903" t="s">
        <v>498</v>
      </c>
      <c r="F4551" s="903" t="s">
        <v>500</v>
      </c>
      <c r="G4551" s="902">
        <v>3350000</v>
      </c>
    </row>
    <row r="4552" spans="1:7">
      <c r="A4552" s="903" t="s">
        <v>2479</v>
      </c>
      <c r="B4552" s="903" t="s">
        <v>905</v>
      </c>
      <c r="C4552" s="903" t="s">
        <v>200</v>
      </c>
      <c r="D4552" s="903" t="s">
        <v>1488</v>
      </c>
      <c r="E4552" s="903" t="s">
        <v>498</v>
      </c>
      <c r="F4552" s="903" t="s">
        <v>4</v>
      </c>
      <c r="G4552" s="902">
        <v>20775000</v>
      </c>
    </row>
    <row r="4553" spans="1:7">
      <c r="A4553" s="903" t="s">
        <v>2479</v>
      </c>
      <c r="B4553" s="903" t="s">
        <v>905</v>
      </c>
      <c r="C4553" s="903" t="s">
        <v>200</v>
      </c>
      <c r="D4553" s="903" t="s">
        <v>1488</v>
      </c>
      <c r="E4553" s="1419" t="s">
        <v>1429</v>
      </c>
      <c r="F4553" s="1420"/>
      <c r="G4553" s="902">
        <v>24700000</v>
      </c>
    </row>
    <row r="4554" spans="1:7">
      <c r="A4554" s="903" t="s">
        <v>2479</v>
      </c>
      <c r="B4554" s="903" t="s">
        <v>905</v>
      </c>
      <c r="C4554" s="903" t="s">
        <v>200</v>
      </c>
      <c r="D4554" s="903" t="s">
        <v>1488</v>
      </c>
      <c r="E4554" s="903" t="s">
        <v>1429</v>
      </c>
      <c r="F4554" s="903" t="s">
        <v>1431</v>
      </c>
      <c r="G4554" s="902">
        <v>24700000</v>
      </c>
    </row>
    <row r="4555" spans="1:7">
      <c r="A4555" s="903" t="s">
        <v>2479</v>
      </c>
      <c r="B4555" s="903" t="s">
        <v>905</v>
      </c>
      <c r="C4555" s="903" t="s">
        <v>200</v>
      </c>
      <c r="D4555" s="903" t="s">
        <v>1488</v>
      </c>
      <c r="E4555" s="1419" t="s">
        <v>118</v>
      </c>
      <c r="F4555" s="1420"/>
      <c r="G4555" s="902">
        <v>7290000</v>
      </c>
    </row>
    <row r="4556" spans="1:7">
      <c r="A4556" s="903" t="s">
        <v>2479</v>
      </c>
      <c r="B4556" s="903" t="s">
        <v>905</v>
      </c>
      <c r="C4556" s="903" t="s">
        <v>200</v>
      </c>
      <c r="D4556" s="903" t="s">
        <v>1488</v>
      </c>
      <c r="E4556" s="903" t="s">
        <v>118</v>
      </c>
      <c r="F4556" s="903" t="s">
        <v>11</v>
      </c>
      <c r="G4556" s="902">
        <v>7290000</v>
      </c>
    </row>
    <row r="4557" spans="1:7">
      <c r="A4557" s="903" t="s">
        <v>2479</v>
      </c>
      <c r="B4557" s="903" t="s">
        <v>905</v>
      </c>
      <c r="C4557" s="903" t="s">
        <v>200</v>
      </c>
      <c r="D4557" s="903" t="s">
        <v>1488</v>
      </c>
      <c r="E4557" s="1419" t="s">
        <v>1434</v>
      </c>
      <c r="F4557" s="1420"/>
      <c r="G4557" s="902">
        <v>2750000</v>
      </c>
    </row>
    <row r="4558" spans="1:7">
      <c r="A4558" s="903" t="s">
        <v>2479</v>
      </c>
      <c r="B4558" s="903" t="s">
        <v>905</v>
      </c>
      <c r="C4558" s="903" t="s">
        <v>200</v>
      </c>
      <c r="D4558" s="903" t="s">
        <v>1488</v>
      </c>
      <c r="E4558" s="903" t="s">
        <v>1434</v>
      </c>
      <c r="F4558" s="903" t="s">
        <v>1436</v>
      </c>
      <c r="G4558" s="902">
        <v>2750000</v>
      </c>
    </row>
    <row r="4559" spans="1:7">
      <c r="A4559" s="903" t="s">
        <v>2479</v>
      </c>
      <c r="B4559" s="903" t="s">
        <v>905</v>
      </c>
      <c r="C4559" s="903" t="s">
        <v>200</v>
      </c>
      <c r="D4559" s="903" t="s">
        <v>1488</v>
      </c>
      <c r="E4559" s="1419" t="s">
        <v>122</v>
      </c>
      <c r="F4559" s="1420"/>
      <c r="G4559" s="902">
        <v>65990400</v>
      </c>
    </row>
    <row r="4560" spans="1:7">
      <c r="A4560" s="903" t="s">
        <v>2479</v>
      </c>
      <c r="B4560" s="903" t="s">
        <v>905</v>
      </c>
      <c r="C4560" s="903" t="s">
        <v>200</v>
      </c>
      <c r="D4560" s="903" t="s">
        <v>1488</v>
      </c>
      <c r="E4560" s="903" t="s">
        <v>122</v>
      </c>
      <c r="F4560" s="903" t="s">
        <v>6</v>
      </c>
      <c r="G4560" s="902">
        <v>7165400</v>
      </c>
    </row>
    <row r="4561" spans="1:7">
      <c r="A4561" s="903" t="s">
        <v>2479</v>
      </c>
      <c r="B4561" s="903" t="s">
        <v>905</v>
      </c>
      <c r="C4561" s="903" t="s">
        <v>200</v>
      </c>
      <c r="D4561" s="903" t="s">
        <v>1488</v>
      </c>
      <c r="E4561" s="903" t="s">
        <v>122</v>
      </c>
      <c r="F4561" s="903" t="s">
        <v>124</v>
      </c>
      <c r="G4561" s="902">
        <v>50825000</v>
      </c>
    </row>
    <row r="4562" spans="1:7">
      <c r="A4562" s="903" t="s">
        <v>2479</v>
      </c>
      <c r="B4562" s="903" t="s">
        <v>905</v>
      </c>
      <c r="C4562" s="903" t="s">
        <v>200</v>
      </c>
      <c r="D4562" s="903" t="s">
        <v>1488</v>
      </c>
      <c r="E4562" s="903" t="s">
        <v>122</v>
      </c>
      <c r="F4562" s="903" t="s">
        <v>126</v>
      </c>
      <c r="G4562" s="902">
        <v>8000000</v>
      </c>
    </row>
    <row r="4563" spans="1:7">
      <c r="A4563" s="903" t="s">
        <v>2479</v>
      </c>
      <c r="B4563" s="903" t="s">
        <v>905</v>
      </c>
      <c r="C4563" s="903" t="s">
        <v>200</v>
      </c>
      <c r="D4563" s="903" t="s">
        <v>1488</v>
      </c>
      <c r="E4563" s="1419" t="s">
        <v>371</v>
      </c>
      <c r="F4563" s="1420"/>
      <c r="G4563" s="902">
        <v>10728000</v>
      </c>
    </row>
    <row r="4564" spans="1:7">
      <c r="A4564" s="903" t="s">
        <v>2479</v>
      </c>
      <c r="B4564" s="903" t="s">
        <v>905</v>
      </c>
      <c r="C4564" s="903" t="s">
        <v>200</v>
      </c>
      <c r="D4564" s="903" t="s">
        <v>1488</v>
      </c>
      <c r="E4564" s="903" t="s">
        <v>371</v>
      </c>
      <c r="F4564" s="903" t="s">
        <v>372</v>
      </c>
      <c r="G4564" s="902">
        <v>10728000</v>
      </c>
    </row>
    <row r="4565" spans="1:7">
      <c r="A4565" s="903" t="s">
        <v>2479</v>
      </c>
      <c r="B4565" s="1419" t="s">
        <v>903</v>
      </c>
      <c r="C4565" s="1420"/>
      <c r="D4565" s="1420"/>
      <c r="E4565" s="1420"/>
      <c r="F4565" s="1420"/>
      <c r="G4565" s="902">
        <v>19096020274</v>
      </c>
    </row>
    <row r="4566" spans="1:7">
      <c r="A4566" s="903" t="s">
        <v>2479</v>
      </c>
      <c r="B4566" s="903" t="s">
        <v>903</v>
      </c>
      <c r="C4566" s="1419" t="s">
        <v>368</v>
      </c>
      <c r="D4566" s="1420"/>
      <c r="E4566" s="1420"/>
      <c r="F4566" s="1420"/>
      <c r="G4566" s="902">
        <v>110000000</v>
      </c>
    </row>
    <row r="4567" spans="1:7">
      <c r="A4567" s="903" t="s">
        <v>2479</v>
      </c>
      <c r="B4567" s="903" t="s">
        <v>903</v>
      </c>
      <c r="C4567" s="903" t="s">
        <v>368</v>
      </c>
      <c r="D4567" s="1419" t="s">
        <v>1445</v>
      </c>
      <c r="E4567" s="1420"/>
      <c r="F4567" s="1420"/>
      <c r="G4567" s="902">
        <v>110000000</v>
      </c>
    </row>
    <row r="4568" spans="1:7">
      <c r="A4568" s="903" t="s">
        <v>2479</v>
      </c>
      <c r="B4568" s="903" t="s">
        <v>903</v>
      </c>
      <c r="C4568" s="903" t="s">
        <v>368</v>
      </c>
      <c r="D4568" s="903" t="s">
        <v>1445</v>
      </c>
      <c r="E4568" s="1419" t="s">
        <v>492</v>
      </c>
      <c r="F4568" s="1420"/>
      <c r="G4568" s="902">
        <v>110000000</v>
      </c>
    </row>
    <row r="4569" spans="1:7">
      <c r="A4569" s="903" t="s">
        <v>2479</v>
      </c>
      <c r="B4569" s="903" t="s">
        <v>903</v>
      </c>
      <c r="C4569" s="903" t="s">
        <v>368</v>
      </c>
      <c r="D4569" s="903" t="s">
        <v>1445</v>
      </c>
      <c r="E4569" s="903" t="s">
        <v>492</v>
      </c>
      <c r="F4569" s="903" t="s">
        <v>186</v>
      </c>
      <c r="G4569" s="902">
        <v>110000000</v>
      </c>
    </row>
    <row r="4570" spans="1:7">
      <c r="A4570" s="903" t="s">
        <v>2479</v>
      </c>
      <c r="B4570" s="903" t="s">
        <v>903</v>
      </c>
      <c r="C4570" s="1419" t="s">
        <v>375</v>
      </c>
      <c r="D4570" s="1420"/>
      <c r="E4570" s="1420"/>
      <c r="F4570" s="1420"/>
      <c r="G4570" s="902">
        <v>1127246979</v>
      </c>
    </row>
    <row r="4571" spans="1:7">
      <c r="A4571" s="903" t="s">
        <v>2479</v>
      </c>
      <c r="B4571" s="903" t="s">
        <v>903</v>
      </c>
      <c r="C4571" s="903" t="s">
        <v>375</v>
      </c>
      <c r="D4571" s="1419" t="s">
        <v>163</v>
      </c>
      <c r="E4571" s="1420"/>
      <c r="F4571" s="1420"/>
      <c r="G4571" s="902">
        <v>1127246979</v>
      </c>
    </row>
    <row r="4572" spans="1:7">
      <c r="A4572" s="903" t="s">
        <v>2479</v>
      </c>
      <c r="B4572" s="903" t="s">
        <v>903</v>
      </c>
      <c r="C4572" s="903" t="s">
        <v>375</v>
      </c>
      <c r="D4572" s="903" t="s">
        <v>163</v>
      </c>
      <c r="E4572" s="1419" t="s">
        <v>160</v>
      </c>
      <c r="F4572" s="1420"/>
      <c r="G4572" s="902">
        <v>1040724979</v>
      </c>
    </row>
    <row r="4573" spans="1:7">
      <c r="A4573" s="903" t="s">
        <v>2479</v>
      </c>
      <c r="B4573" s="903" t="s">
        <v>903</v>
      </c>
      <c r="C4573" s="903" t="s">
        <v>375</v>
      </c>
      <c r="D4573" s="903" t="s">
        <v>163</v>
      </c>
      <c r="E4573" s="903" t="s">
        <v>160</v>
      </c>
      <c r="F4573" s="903" t="s">
        <v>162</v>
      </c>
      <c r="G4573" s="902">
        <v>1040724979</v>
      </c>
    </row>
    <row r="4574" spans="1:7">
      <c r="A4574" s="903" t="s">
        <v>2479</v>
      </c>
      <c r="B4574" s="903" t="s">
        <v>903</v>
      </c>
      <c r="C4574" s="903" t="s">
        <v>375</v>
      </c>
      <c r="D4574" s="903" t="s">
        <v>163</v>
      </c>
      <c r="E4574" s="1419" t="s">
        <v>16</v>
      </c>
      <c r="F4574" s="1420"/>
      <c r="G4574" s="902">
        <v>86522000</v>
      </c>
    </row>
    <row r="4575" spans="1:7">
      <c r="A4575" s="903" t="s">
        <v>2479</v>
      </c>
      <c r="B4575" s="903" t="s">
        <v>903</v>
      </c>
      <c r="C4575" s="903" t="s">
        <v>375</v>
      </c>
      <c r="D4575" s="903" t="s">
        <v>163</v>
      </c>
      <c r="E4575" s="903" t="s">
        <v>16</v>
      </c>
      <c r="F4575" s="903" t="s">
        <v>17</v>
      </c>
      <c r="G4575" s="902">
        <v>30723000</v>
      </c>
    </row>
    <row r="4576" spans="1:7">
      <c r="A4576" s="903" t="s">
        <v>2479</v>
      </c>
      <c r="B4576" s="903" t="s">
        <v>903</v>
      </c>
      <c r="C4576" s="903" t="s">
        <v>375</v>
      </c>
      <c r="D4576" s="903" t="s">
        <v>163</v>
      </c>
      <c r="E4576" s="903" t="s">
        <v>16</v>
      </c>
      <c r="F4576" s="903" t="s">
        <v>19</v>
      </c>
      <c r="G4576" s="902">
        <v>54666000</v>
      </c>
    </row>
    <row r="4577" spans="1:7">
      <c r="A4577" s="903" t="s">
        <v>2479</v>
      </c>
      <c r="B4577" s="903" t="s">
        <v>903</v>
      </c>
      <c r="C4577" s="903" t="s">
        <v>375</v>
      </c>
      <c r="D4577" s="903" t="s">
        <v>163</v>
      </c>
      <c r="E4577" s="903" t="s">
        <v>16</v>
      </c>
      <c r="F4577" s="903" t="s">
        <v>221</v>
      </c>
      <c r="G4577" s="902">
        <v>1133000</v>
      </c>
    </row>
    <row r="4578" spans="1:7">
      <c r="A4578" s="903" t="s">
        <v>2479</v>
      </c>
      <c r="B4578" s="903" t="s">
        <v>903</v>
      </c>
      <c r="C4578" s="1419" t="s">
        <v>170</v>
      </c>
      <c r="D4578" s="1420"/>
      <c r="E4578" s="1420"/>
      <c r="F4578" s="1420"/>
      <c r="G4578" s="902">
        <v>13318326295</v>
      </c>
    </row>
    <row r="4579" spans="1:7">
      <c r="A4579" s="903" t="s">
        <v>2479</v>
      </c>
      <c r="B4579" s="903" t="s">
        <v>903</v>
      </c>
      <c r="C4579" s="903" t="s">
        <v>170</v>
      </c>
      <c r="D4579" s="1419" t="s">
        <v>1480</v>
      </c>
      <c r="E4579" s="1420"/>
      <c r="F4579" s="1420"/>
      <c r="G4579" s="902">
        <v>13318326295</v>
      </c>
    </row>
    <row r="4580" spans="1:7">
      <c r="A4580" s="903" t="s">
        <v>2479</v>
      </c>
      <c r="B4580" s="903" t="s">
        <v>903</v>
      </c>
      <c r="C4580" s="903" t="s">
        <v>170</v>
      </c>
      <c r="D4580" s="903" t="s">
        <v>1480</v>
      </c>
      <c r="E4580" s="1419" t="s">
        <v>160</v>
      </c>
      <c r="F4580" s="1420"/>
      <c r="G4580" s="902">
        <v>12352133174</v>
      </c>
    </row>
    <row r="4581" spans="1:7">
      <c r="A4581" s="903" t="s">
        <v>2479</v>
      </c>
      <c r="B4581" s="903" t="s">
        <v>903</v>
      </c>
      <c r="C4581" s="903" t="s">
        <v>170</v>
      </c>
      <c r="D4581" s="903" t="s">
        <v>1480</v>
      </c>
      <c r="E4581" s="903" t="s">
        <v>160</v>
      </c>
      <c r="F4581" s="903" t="s">
        <v>162</v>
      </c>
      <c r="G4581" s="902">
        <v>12352133174</v>
      </c>
    </row>
    <row r="4582" spans="1:7">
      <c r="A4582" s="903" t="s">
        <v>2479</v>
      </c>
      <c r="B4582" s="903" t="s">
        <v>903</v>
      </c>
      <c r="C4582" s="903" t="s">
        <v>170</v>
      </c>
      <c r="D4582" s="903" t="s">
        <v>1480</v>
      </c>
      <c r="E4582" s="1419" t="s">
        <v>16</v>
      </c>
      <c r="F4582" s="1420"/>
      <c r="G4582" s="902">
        <v>966193121</v>
      </c>
    </row>
    <row r="4583" spans="1:7">
      <c r="A4583" s="903" t="s">
        <v>2479</v>
      </c>
      <c r="B4583" s="903" t="s">
        <v>903</v>
      </c>
      <c r="C4583" s="903" t="s">
        <v>170</v>
      </c>
      <c r="D4583" s="903" t="s">
        <v>1480</v>
      </c>
      <c r="E4583" s="903" t="s">
        <v>16</v>
      </c>
      <c r="F4583" s="903" t="s">
        <v>17</v>
      </c>
      <c r="G4583" s="902">
        <v>334151000</v>
      </c>
    </row>
    <row r="4584" spans="1:7">
      <c r="A4584" s="903" t="s">
        <v>2479</v>
      </c>
      <c r="B4584" s="903" t="s">
        <v>903</v>
      </c>
      <c r="C4584" s="903" t="s">
        <v>170</v>
      </c>
      <c r="D4584" s="903" t="s">
        <v>1480</v>
      </c>
      <c r="E4584" s="903" t="s">
        <v>16</v>
      </c>
      <c r="F4584" s="903" t="s">
        <v>19</v>
      </c>
      <c r="G4584" s="902">
        <v>603300121</v>
      </c>
    </row>
    <row r="4585" spans="1:7">
      <c r="A4585" s="903" t="s">
        <v>2479</v>
      </c>
      <c r="B4585" s="903" t="s">
        <v>903</v>
      </c>
      <c r="C4585" s="903" t="s">
        <v>170</v>
      </c>
      <c r="D4585" s="903" t="s">
        <v>1480</v>
      </c>
      <c r="E4585" s="903" t="s">
        <v>16</v>
      </c>
      <c r="F4585" s="903" t="s">
        <v>221</v>
      </c>
      <c r="G4585" s="902">
        <v>28742000</v>
      </c>
    </row>
    <row r="4586" spans="1:7">
      <c r="A4586" s="903" t="s">
        <v>2479</v>
      </c>
      <c r="B4586" s="903" t="s">
        <v>903</v>
      </c>
      <c r="C4586" s="1419" t="s">
        <v>200</v>
      </c>
      <c r="D4586" s="1420"/>
      <c r="E4586" s="1420"/>
      <c r="F4586" s="1420"/>
      <c r="G4586" s="902">
        <v>4540447000</v>
      </c>
    </row>
    <row r="4587" spans="1:7">
      <c r="A4587" s="903" t="s">
        <v>2479</v>
      </c>
      <c r="B4587" s="903" t="s">
        <v>903</v>
      </c>
      <c r="C4587" s="903" t="s">
        <v>200</v>
      </c>
      <c r="D4587" s="1419" t="s">
        <v>1413</v>
      </c>
      <c r="E4587" s="1420"/>
      <c r="F4587" s="1420"/>
      <c r="G4587" s="902">
        <v>4540447000</v>
      </c>
    </row>
    <row r="4588" spans="1:7">
      <c r="A4588" s="903" t="s">
        <v>2479</v>
      </c>
      <c r="B4588" s="903" t="s">
        <v>903</v>
      </c>
      <c r="C4588" s="903" t="s">
        <v>200</v>
      </c>
      <c r="D4588" s="903" t="s">
        <v>1413</v>
      </c>
      <c r="E4588" s="1419" t="s">
        <v>87</v>
      </c>
      <c r="F4588" s="1420"/>
      <c r="G4588" s="902">
        <v>1196157100</v>
      </c>
    </row>
    <row r="4589" spans="1:7">
      <c r="A4589" s="903" t="s">
        <v>2479</v>
      </c>
      <c r="B4589" s="903" t="s">
        <v>903</v>
      </c>
      <c r="C4589" s="903" t="s">
        <v>200</v>
      </c>
      <c r="D4589" s="903" t="s">
        <v>1413</v>
      </c>
      <c r="E4589" s="903" t="s">
        <v>87</v>
      </c>
      <c r="F4589" s="903" t="s">
        <v>88</v>
      </c>
      <c r="G4589" s="902">
        <v>1196157100</v>
      </c>
    </row>
    <row r="4590" spans="1:7">
      <c r="A4590" s="903" t="s">
        <v>2479</v>
      </c>
      <c r="B4590" s="903" t="s">
        <v>903</v>
      </c>
      <c r="C4590" s="903" t="s">
        <v>200</v>
      </c>
      <c r="D4590" s="903" t="s">
        <v>1413</v>
      </c>
      <c r="E4590" s="1419" t="s">
        <v>128</v>
      </c>
      <c r="F4590" s="1420"/>
      <c r="G4590" s="902">
        <v>237600000</v>
      </c>
    </row>
    <row r="4591" spans="1:7">
      <c r="A4591" s="903" t="s">
        <v>2479</v>
      </c>
      <c r="B4591" s="903" t="s">
        <v>903</v>
      </c>
      <c r="C4591" s="903" t="s">
        <v>200</v>
      </c>
      <c r="D4591" s="903" t="s">
        <v>1413</v>
      </c>
      <c r="E4591" s="903" t="s">
        <v>128</v>
      </c>
      <c r="F4591" s="903" t="s">
        <v>519</v>
      </c>
      <c r="G4591" s="902">
        <v>237600000</v>
      </c>
    </row>
    <row r="4592" spans="1:7">
      <c r="A4592" s="903" t="s">
        <v>2479</v>
      </c>
      <c r="B4592" s="903" t="s">
        <v>903</v>
      </c>
      <c r="C4592" s="903" t="s">
        <v>200</v>
      </c>
      <c r="D4592" s="903" t="s">
        <v>1413</v>
      </c>
      <c r="E4592" s="1419" t="s">
        <v>90</v>
      </c>
      <c r="F4592" s="1420"/>
      <c r="G4592" s="902">
        <v>546621429</v>
      </c>
    </row>
    <row r="4593" spans="1:7">
      <c r="A4593" s="903" t="s">
        <v>2479</v>
      </c>
      <c r="B4593" s="903" t="s">
        <v>903</v>
      </c>
      <c r="C4593" s="903" t="s">
        <v>200</v>
      </c>
      <c r="D4593" s="903" t="s">
        <v>1413</v>
      </c>
      <c r="E4593" s="903" t="s">
        <v>90</v>
      </c>
      <c r="F4593" s="903" t="s">
        <v>135</v>
      </c>
      <c r="G4593" s="902">
        <v>95956000</v>
      </c>
    </row>
    <row r="4594" spans="1:7">
      <c r="A4594" s="903" t="s">
        <v>2479</v>
      </c>
      <c r="B4594" s="903" t="s">
        <v>903</v>
      </c>
      <c r="C4594" s="903" t="s">
        <v>200</v>
      </c>
      <c r="D4594" s="903" t="s">
        <v>1413</v>
      </c>
      <c r="E4594" s="903" t="s">
        <v>90</v>
      </c>
      <c r="F4594" s="903" t="s">
        <v>763</v>
      </c>
      <c r="G4594" s="902">
        <v>87734000</v>
      </c>
    </row>
    <row r="4595" spans="1:7">
      <c r="A4595" s="903" t="s">
        <v>2479</v>
      </c>
      <c r="B4595" s="903" t="s">
        <v>903</v>
      </c>
      <c r="C4595" s="903" t="s">
        <v>200</v>
      </c>
      <c r="D4595" s="903" t="s">
        <v>1413</v>
      </c>
      <c r="E4595" s="903" t="s">
        <v>90</v>
      </c>
      <c r="F4595" s="903" t="s">
        <v>92</v>
      </c>
      <c r="G4595" s="902">
        <v>15718760</v>
      </c>
    </row>
    <row r="4596" spans="1:7">
      <c r="A4596" s="903" t="s">
        <v>2479</v>
      </c>
      <c r="B4596" s="903" t="s">
        <v>903</v>
      </c>
      <c r="C4596" s="903" t="s">
        <v>200</v>
      </c>
      <c r="D4596" s="903" t="s">
        <v>1413</v>
      </c>
      <c r="E4596" s="903" t="s">
        <v>90</v>
      </c>
      <c r="F4596" s="903" t="s">
        <v>390</v>
      </c>
      <c r="G4596" s="902">
        <v>9999394</v>
      </c>
    </row>
    <row r="4597" spans="1:7">
      <c r="A4597" s="903" t="s">
        <v>2479</v>
      </c>
      <c r="B4597" s="903" t="s">
        <v>903</v>
      </c>
      <c r="C4597" s="903" t="s">
        <v>200</v>
      </c>
      <c r="D4597" s="903" t="s">
        <v>1413</v>
      </c>
      <c r="E4597" s="903" t="s">
        <v>90</v>
      </c>
      <c r="F4597" s="903" t="s">
        <v>130</v>
      </c>
      <c r="G4597" s="902">
        <v>325054875</v>
      </c>
    </row>
    <row r="4598" spans="1:7">
      <c r="A4598" s="903" t="s">
        <v>2479</v>
      </c>
      <c r="B4598" s="903" t="s">
        <v>903</v>
      </c>
      <c r="C4598" s="903" t="s">
        <v>200</v>
      </c>
      <c r="D4598" s="903" t="s">
        <v>1413</v>
      </c>
      <c r="E4598" s="903" t="s">
        <v>90</v>
      </c>
      <c r="F4598" s="903" t="s">
        <v>137</v>
      </c>
      <c r="G4598" s="902">
        <v>12158400</v>
      </c>
    </row>
    <row r="4599" spans="1:7">
      <c r="A4599" s="903" t="s">
        <v>2479</v>
      </c>
      <c r="B4599" s="903" t="s">
        <v>903</v>
      </c>
      <c r="C4599" s="903" t="s">
        <v>200</v>
      </c>
      <c r="D4599" s="903" t="s">
        <v>1413</v>
      </c>
      <c r="E4599" s="1419" t="s">
        <v>377</v>
      </c>
      <c r="F4599" s="1420"/>
      <c r="G4599" s="902">
        <v>23098000</v>
      </c>
    </row>
    <row r="4600" spans="1:7">
      <c r="A4600" s="903" t="s">
        <v>2479</v>
      </c>
      <c r="B4600" s="903" t="s">
        <v>903</v>
      </c>
      <c r="C4600" s="903" t="s">
        <v>200</v>
      </c>
      <c r="D4600" s="903" t="s">
        <v>1413</v>
      </c>
      <c r="E4600" s="903" t="s">
        <v>377</v>
      </c>
      <c r="F4600" s="903" t="s">
        <v>379</v>
      </c>
      <c r="G4600" s="902">
        <v>19668000</v>
      </c>
    </row>
    <row r="4601" spans="1:7">
      <c r="A4601" s="903" t="s">
        <v>2479</v>
      </c>
      <c r="B4601" s="903" t="s">
        <v>903</v>
      </c>
      <c r="C4601" s="903" t="s">
        <v>200</v>
      </c>
      <c r="D4601" s="903" t="s">
        <v>1413</v>
      </c>
      <c r="E4601" s="903" t="s">
        <v>377</v>
      </c>
      <c r="F4601" s="903" t="s">
        <v>380</v>
      </c>
      <c r="G4601" s="902">
        <v>3430000</v>
      </c>
    </row>
    <row r="4602" spans="1:7">
      <c r="A4602" s="903" t="s">
        <v>2479</v>
      </c>
      <c r="B4602" s="903" t="s">
        <v>903</v>
      </c>
      <c r="C4602" s="903" t="s">
        <v>200</v>
      </c>
      <c r="D4602" s="903" t="s">
        <v>1413</v>
      </c>
      <c r="E4602" s="1419" t="s">
        <v>93</v>
      </c>
      <c r="F4602" s="1420"/>
      <c r="G4602" s="902">
        <v>264101000</v>
      </c>
    </row>
    <row r="4603" spans="1:7">
      <c r="A4603" s="903" t="s">
        <v>2479</v>
      </c>
      <c r="B4603" s="903" t="s">
        <v>903</v>
      </c>
      <c r="C4603" s="903" t="s">
        <v>200</v>
      </c>
      <c r="D4603" s="903" t="s">
        <v>1413</v>
      </c>
      <c r="E4603" s="903" t="s">
        <v>93</v>
      </c>
      <c r="F4603" s="903" t="s">
        <v>391</v>
      </c>
      <c r="G4603" s="902">
        <v>264101000</v>
      </c>
    </row>
    <row r="4604" spans="1:7">
      <c r="A4604" s="903" t="s">
        <v>2479</v>
      </c>
      <c r="B4604" s="903" t="s">
        <v>903</v>
      </c>
      <c r="C4604" s="903" t="s">
        <v>200</v>
      </c>
      <c r="D4604" s="903" t="s">
        <v>1413</v>
      </c>
      <c r="E4604" s="1419" t="s">
        <v>94</v>
      </c>
      <c r="F4604" s="1420"/>
      <c r="G4604" s="902">
        <v>337549824</v>
      </c>
    </row>
    <row r="4605" spans="1:7">
      <c r="A4605" s="903" t="s">
        <v>2479</v>
      </c>
      <c r="B4605" s="903" t="s">
        <v>903</v>
      </c>
      <c r="C4605" s="903" t="s">
        <v>200</v>
      </c>
      <c r="D4605" s="903" t="s">
        <v>1413</v>
      </c>
      <c r="E4605" s="903" t="s">
        <v>94</v>
      </c>
      <c r="F4605" s="903" t="s">
        <v>95</v>
      </c>
      <c r="G4605" s="902">
        <v>261068222</v>
      </c>
    </row>
    <row r="4606" spans="1:7">
      <c r="A4606" s="903" t="s">
        <v>2479</v>
      </c>
      <c r="B4606" s="903" t="s">
        <v>903</v>
      </c>
      <c r="C4606" s="903" t="s">
        <v>200</v>
      </c>
      <c r="D4606" s="903" t="s">
        <v>1413</v>
      </c>
      <c r="E4606" s="903" t="s">
        <v>94</v>
      </c>
      <c r="F4606" s="903" t="s">
        <v>96</v>
      </c>
      <c r="G4606" s="902">
        <v>44751367</v>
      </c>
    </row>
    <row r="4607" spans="1:7">
      <c r="A4607" s="903" t="s">
        <v>2479</v>
      </c>
      <c r="B4607" s="903" t="s">
        <v>903</v>
      </c>
      <c r="C4607" s="903" t="s">
        <v>200</v>
      </c>
      <c r="D4607" s="903" t="s">
        <v>1413</v>
      </c>
      <c r="E4607" s="903" t="s">
        <v>94</v>
      </c>
      <c r="F4607" s="903" t="s">
        <v>97</v>
      </c>
      <c r="G4607" s="902">
        <v>29834235</v>
      </c>
    </row>
    <row r="4608" spans="1:7">
      <c r="A4608" s="903" t="s">
        <v>2479</v>
      </c>
      <c r="B4608" s="903" t="s">
        <v>903</v>
      </c>
      <c r="C4608" s="903" t="s">
        <v>200</v>
      </c>
      <c r="D4608" s="903" t="s">
        <v>1413</v>
      </c>
      <c r="E4608" s="903" t="s">
        <v>94</v>
      </c>
      <c r="F4608" s="903" t="s">
        <v>0</v>
      </c>
      <c r="G4608" s="902">
        <v>1896000</v>
      </c>
    </row>
    <row r="4609" spans="1:7">
      <c r="A4609" s="903" t="s">
        <v>2479</v>
      </c>
      <c r="B4609" s="903" t="s">
        <v>903</v>
      </c>
      <c r="C4609" s="903" t="s">
        <v>200</v>
      </c>
      <c r="D4609" s="903" t="s">
        <v>1413</v>
      </c>
      <c r="E4609" s="1419" t="s">
        <v>98</v>
      </c>
      <c r="F4609" s="1420"/>
      <c r="G4609" s="902">
        <v>90002898</v>
      </c>
    </row>
    <row r="4610" spans="1:7">
      <c r="A4610" s="903" t="s">
        <v>2479</v>
      </c>
      <c r="B4610" s="903" t="s">
        <v>903</v>
      </c>
      <c r="C4610" s="903" t="s">
        <v>200</v>
      </c>
      <c r="D4610" s="903" t="s">
        <v>1413</v>
      </c>
      <c r="E4610" s="903" t="s">
        <v>98</v>
      </c>
      <c r="F4610" s="903" t="s">
        <v>757</v>
      </c>
      <c r="G4610" s="902">
        <v>90002898</v>
      </c>
    </row>
    <row r="4611" spans="1:7">
      <c r="A4611" s="903" t="s">
        <v>2479</v>
      </c>
      <c r="B4611" s="903" t="s">
        <v>903</v>
      </c>
      <c r="C4611" s="903" t="s">
        <v>200</v>
      </c>
      <c r="D4611" s="903" t="s">
        <v>1413</v>
      </c>
      <c r="E4611" s="1419" t="s">
        <v>100</v>
      </c>
      <c r="F4611" s="1420"/>
      <c r="G4611" s="902">
        <v>113122419</v>
      </c>
    </row>
    <row r="4612" spans="1:7">
      <c r="A4612" s="903" t="s">
        <v>2479</v>
      </c>
      <c r="B4612" s="903" t="s">
        <v>903</v>
      </c>
      <c r="C4612" s="903" t="s">
        <v>200</v>
      </c>
      <c r="D4612" s="903" t="s">
        <v>1413</v>
      </c>
      <c r="E4612" s="903" t="s">
        <v>100</v>
      </c>
      <c r="F4612" s="903" t="s">
        <v>138</v>
      </c>
      <c r="G4612" s="902">
        <v>25717322</v>
      </c>
    </row>
    <row r="4613" spans="1:7">
      <c r="A4613" s="903" t="s">
        <v>2479</v>
      </c>
      <c r="B4613" s="903" t="s">
        <v>903</v>
      </c>
      <c r="C4613" s="903" t="s">
        <v>200</v>
      </c>
      <c r="D4613" s="903" t="s">
        <v>1413</v>
      </c>
      <c r="E4613" s="903" t="s">
        <v>100</v>
      </c>
      <c r="F4613" s="903" t="s">
        <v>102</v>
      </c>
      <c r="G4613" s="902">
        <v>10302097</v>
      </c>
    </row>
    <row r="4614" spans="1:7">
      <c r="A4614" s="903" t="s">
        <v>2479</v>
      </c>
      <c r="B4614" s="903" t="s">
        <v>903</v>
      </c>
      <c r="C4614" s="903" t="s">
        <v>200</v>
      </c>
      <c r="D4614" s="903" t="s">
        <v>1413</v>
      </c>
      <c r="E4614" s="903" t="s">
        <v>100</v>
      </c>
      <c r="F4614" s="903" t="s">
        <v>139</v>
      </c>
      <c r="G4614" s="902">
        <v>65795000</v>
      </c>
    </row>
    <row r="4615" spans="1:7">
      <c r="A4615" s="903" t="s">
        <v>2479</v>
      </c>
      <c r="B4615" s="903" t="s">
        <v>903</v>
      </c>
      <c r="C4615" s="903" t="s">
        <v>200</v>
      </c>
      <c r="D4615" s="903" t="s">
        <v>1413</v>
      </c>
      <c r="E4615" s="903" t="s">
        <v>100</v>
      </c>
      <c r="F4615" s="903" t="s">
        <v>131</v>
      </c>
      <c r="G4615" s="902">
        <v>2136000</v>
      </c>
    </row>
    <row r="4616" spans="1:7">
      <c r="A4616" s="903" t="s">
        <v>2479</v>
      </c>
      <c r="B4616" s="903" t="s">
        <v>903</v>
      </c>
      <c r="C4616" s="903" t="s">
        <v>200</v>
      </c>
      <c r="D4616" s="903" t="s">
        <v>1413</v>
      </c>
      <c r="E4616" s="903" t="s">
        <v>100</v>
      </c>
      <c r="F4616" s="903" t="s">
        <v>218</v>
      </c>
      <c r="G4616" s="902">
        <v>5532000</v>
      </c>
    </row>
    <row r="4617" spans="1:7">
      <c r="A4617" s="903" t="s">
        <v>2479</v>
      </c>
      <c r="B4617" s="903" t="s">
        <v>903</v>
      </c>
      <c r="C4617" s="903" t="s">
        <v>200</v>
      </c>
      <c r="D4617" s="903" t="s">
        <v>1413</v>
      </c>
      <c r="E4617" s="903" t="s">
        <v>100</v>
      </c>
      <c r="F4617" s="903" t="s">
        <v>140</v>
      </c>
      <c r="G4617" s="902">
        <v>3640000</v>
      </c>
    </row>
    <row r="4618" spans="1:7">
      <c r="A4618" s="903" t="s">
        <v>2479</v>
      </c>
      <c r="B4618" s="903" t="s">
        <v>903</v>
      </c>
      <c r="C4618" s="903" t="s">
        <v>200</v>
      </c>
      <c r="D4618" s="903" t="s">
        <v>1413</v>
      </c>
      <c r="E4618" s="1419" t="s">
        <v>103</v>
      </c>
      <c r="F4618" s="1420"/>
      <c r="G4618" s="902">
        <v>165478000</v>
      </c>
    </row>
    <row r="4619" spans="1:7">
      <c r="A4619" s="903" t="s">
        <v>2479</v>
      </c>
      <c r="B4619" s="903" t="s">
        <v>903</v>
      </c>
      <c r="C4619" s="903" t="s">
        <v>200</v>
      </c>
      <c r="D4619" s="903" t="s">
        <v>1413</v>
      </c>
      <c r="E4619" s="903" t="s">
        <v>103</v>
      </c>
      <c r="F4619" s="903" t="s">
        <v>104</v>
      </c>
      <c r="G4619" s="902">
        <v>82092000</v>
      </c>
    </row>
    <row r="4620" spans="1:7">
      <c r="A4620" s="903" t="s">
        <v>2479</v>
      </c>
      <c r="B4620" s="903" t="s">
        <v>903</v>
      </c>
      <c r="C4620" s="903" t="s">
        <v>200</v>
      </c>
      <c r="D4620" s="903" t="s">
        <v>1413</v>
      </c>
      <c r="E4620" s="903" t="s">
        <v>103</v>
      </c>
      <c r="F4620" s="903" t="s">
        <v>132</v>
      </c>
      <c r="G4620" s="902">
        <v>26400000</v>
      </c>
    </row>
    <row r="4621" spans="1:7">
      <c r="A4621" s="903" t="s">
        <v>2479</v>
      </c>
      <c r="B4621" s="903" t="s">
        <v>903</v>
      </c>
      <c r="C4621" s="903" t="s">
        <v>200</v>
      </c>
      <c r="D4621" s="903" t="s">
        <v>1413</v>
      </c>
      <c r="E4621" s="903" t="s">
        <v>103</v>
      </c>
      <c r="F4621" s="903" t="s">
        <v>2</v>
      </c>
      <c r="G4621" s="902">
        <v>7680000</v>
      </c>
    </row>
    <row r="4622" spans="1:7">
      <c r="A4622" s="903" t="s">
        <v>2479</v>
      </c>
      <c r="B4622" s="903" t="s">
        <v>903</v>
      </c>
      <c r="C4622" s="903" t="s">
        <v>200</v>
      </c>
      <c r="D4622" s="903" t="s">
        <v>1413</v>
      </c>
      <c r="E4622" s="903" t="s">
        <v>103</v>
      </c>
      <c r="F4622" s="903" t="s">
        <v>106</v>
      </c>
      <c r="G4622" s="902">
        <v>49306000</v>
      </c>
    </row>
    <row r="4623" spans="1:7">
      <c r="A4623" s="903" t="s">
        <v>2479</v>
      </c>
      <c r="B4623" s="903" t="s">
        <v>903</v>
      </c>
      <c r="C4623" s="903" t="s">
        <v>200</v>
      </c>
      <c r="D4623" s="903" t="s">
        <v>1413</v>
      </c>
      <c r="E4623" s="1419" t="s">
        <v>108</v>
      </c>
      <c r="F4623" s="1420"/>
      <c r="G4623" s="902">
        <v>151464330</v>
      </c>
    </row>
    <row r="4624" spans="1:7">
      <c r="A4624" s="903" t="s">
        <v>2479</v>
      </c>
      <c r="B4624" s="903" t="s">
        <v>903</v>
      </c>
      <c r="C4624" s="903" t="s">
        <v>200</v>
      </c>
      <c r="D4624" s="903" t="s">
        <v>1413</v>
      </c>
      <c r="E4624" s="903" t="s">
        <v>108</v>
      </c>
      <c r="F4624" s="903" t="s">
        <v>110</v>
      </c>
      <c r="G4624" s="902">
        <v>11683828</v>
      </c>
    </row>
    <row r="4625" spans="1:7">
      <c r="A4625" s="903" t="s">
        <v>2479</v>
      </c>
      <c r="B4625" s="903" t="s">
        <v>903</v>
      </c>
      <c r="C4625" s="903" t="s">
        <v>200</v>
      </c>
      <c r="D4625" s="903" t="s">
        <v>1413</v>
      </c>
      <c r="E4625" s="903" t="s">
        <v>108</v>
      </c>
      <c r="F4625" s="903" t="s">
        <v>111</v>
      </c>
      <c r="G4625" s="902">
        <v>2654302</v>
      </c>
    </row>
    <row r="4626" spans="1:7">
      <c r="A4626" s="903" t="s">
        <v>2479</v>
      </c>
      <c r="B4626" s="903" t="s">
        <v>903</v>
      </c>
      <c r="C4626" s="903" t="s">
        <v>200</v>
      </c>
      <c r="D4626" s="903" t="s">
        <v>1413</v>
      </c>
      <c r="E4626" s="903" t="s">
        <v>108</v>
      </c>
      <c r="F4626" s="903" t="s">
        <v>283</v>
      </c>
      <c r="G4626" s="902">
        <v>122265000</v>
      </c>
    </row>
    <row r="4627" spans="1:7">
      <c r="A4627" s="903" t="s">
        <v>2479</v>
      </c>
      <c r="B4627" s="903" t="s">
        <v>903</v>
      </c>
      <c r="C4627" s="903" t="s">
        <v>200</v>
      </c>
      <c r="D4627" s="903" t="s">
        <v>1413</v>
      </c>
      <c r="E4627" s="903" t="s">
        <v>108</v>
      </c>
      <c r="F4627" s="903" t="s">
        <v>868</v>
      </c>
      <c r="G4627" s="902">
        <v>11861200</v>
      </c>
    </row>
    <row r="4628" spans="1:7">
      <c r="A4628" s="903" t="s">
        <v>2479</v>
      </c>
      <c r="B4628" s="903" t="s">
        <v>903</v>
      </c>
      <c r="C4628" s="903" t="s">
        <v>200</v>
      </c>
      <c r="D4628" s="903" t="s">
        <v>1413</v>
      </c>
      <c r="E4628" s="903" t="s">
        <v>108</v>
      </c>
      <c r="F4628" s="903" t="s">
        <v>141</v>
      </c>
      <c r="G4628" s="902">
        <v>3000000</v>
      </c>
    </row>
    <row r="4629" spans="1:7">
      <c r="A4629" s="903" t="s">
        <v>2479</v>
      </c>
      <c r="B4629" s="903" t="s">
        <v>903</v>
      </c>
      <c r="C4629" s="903" t="s">
        <v>200</v>
      </c>
      <c r="D4629" s="903" t="s">
        <v>1413</v>
      </c>
      <c r="E4629" s="1419" t="s">
        <v>143</v>
      </c>
      <c r="F4629" s="1420"/>
      <c r="G4629" s="902">
        <v>569464000</v>
      </c>
    </row>
    <row r="4630" spans="1:7">
      <c r="A4630" s="903" t="s">
        <v>2479</v>
      </c>
      <c r="B4630" s="903" t="s">
        <v>903</v>
      </c>
      <c r="C4630" s="903" t="s">
        <v>200</v>
      </c>
      <c r="D4630" s="903" t="s">
        <v>1413</v>
      </c>
      <c r="E4630" s="903" t="s">
        <v>143</v>
      </c>
      <c r="F4630" s="903" t="s">
        <v>145</v>
      </c>
      <c r="G4630" s="902">
        <v>34930000</v>
      </c>
    </row>
    <row r="4631" spans="1:7">
      <c r="A4631" s="903" t="s">
        <v>2479</v>
      </c>
      <c r="B4631" s="903" t="s">
        <v>903</v>
      </c>
      <c r="C4631" s="903" t="s">
        <v>200</v>
      </c>
      <c r="D4631" s="903" t="s">
        <v>1413</v>
      </c>
      <c r="E4631" s="903" t="s">
        <v>143</v>
      </c>
      <c r="F4631" s="903" t="s">
        <v>482</v>
      </c>
      <c r="G4631" s="902">
        <v>71400000</v>
      </c>
    </row>
    <row r="4632" spans="1:7">
      <c r="A4632" s="903" t="s">
        <v>2479</v>
      </c>
      <c r="B4632" s="903" t="s">
        <v>903</v>
      </c>
      <c r="C4632" s="903" t="s">
        <v>200</v>
      </c>
      <c r="D4632" s="903" t="s">
        <v>1413</v>
      </c>
      <c r="E4632" s="903" t="s">
        <v>143</v>
      </c>
      <c r="F4632" s="903" t="s">
        <v>847</v>
      </c>
      <c r="G4632" s="902">
        <v>48940000</v>
      </c>
    </row>
    <row r="4633" spans="1:7">
      <c r="A4633" s="903" t="s">
        <v>2479</v>
      </c>
      <c r="B4633" s="903" t="s">
        <v>903</v>
      </c>
      <c r="C4633" s="903" t="s">
        <v>200</v>
      </c>
      <c r="D4633" s="903" t="s">
        <v>1413</v>
      </c>
      <c r="E4633" s="903" t="s">
        <v>143</v>
      </c>
      <c r="F4633" s="903" t="s">
        <v>484</v>
      </c>
      <c r="G4633" s="902">
        <v>36050000</v>
      </c>
    </row>
    <row r="4634" spans="1:7">
      <c r="A4634" s="903" t="s">
        <v>2479</v>
      </c>
      <c r="B4634" s="903" t="s">
        <v>903</v>
      </c>
      <c r="C4634" s="903" t="s">
        <v>200</v>
      </c>
      <c r="D4634" s="903" t="s">
        <v>1413</v>
      </c>
      <c r="E4634" s="903" t="s">
        <v>143</v>
      </c>
      <c r="F4634" s="903" t="s">
        <v>485</v>
      </c>
      <c r="G4634" s="902">
        <v>149750000</v>
      </c>
    </row>
    <row r="4635" spans="1:7">
      <c r="A4635" s="903" t="s">
        <v>2479</v>
      </c>
      <c r="B4635" s="903" t="s">
        <v>903</v>
      </c>
      <c r="C4635" s="903" t="s">
        <v>200</v>
      </c>
      <c r="D4635" s="903" t="s">
        <v>1413</v>
      </c>
      <c r="E4635" s="903" t="s">
        <v>143</v>
      </c>
      <c r="F4635" s="903" t="s">
        <v>487</v>
      </c>
      <c r="G4635" s="902">
        <v>119100000</v>
      </c>
    </row>
    <row r="4636" spans="1:7">
      <c r="A4636" s="903" t="s">
        <v>2479</v>
      </c>
      <c r="B4636" s="903" t="s">
        <v>903</v>
      </c>
      <c r="C4636" s="903" t="s">
        <v>200</v>
      </c>
      <c r="D4636" s="903" t="s">
        <v>1413</v>
      </c>
      <c r="E4636" s="903" t="s">
        <v>143</v>
      </c>
      <c r="F4636" s="903" t="s">
        <v>489</v>
      </c>
      <c r="G4636" s="902">
        <v>109294000</v>
      </c>
    </row>
    <row r="4637" spans="1:7">
      <c r="A4637" s="903" t="s">
        <v>2479</v>
      </c>
      <c r="B4637" s="903" t="s">
        <v>903</v>
      </c>
      <c r="C4637" s="903" t="s">
        <v>200</v>
      </c>
      <c r="D4637" s="903" t="s">
        <v>1413</v>
      </c>
      <c r="E4637" s="1419" t="s">
        <v>113</v>
      </c>
      <c r="F4637" s="1420"/>
      <c r="G4637" s="902">
        <v>141205000</v>
      </c>
    </row>
    <row r="4638" spans="1:7">
      <c r="A4638" s="903" t="s">
        <v>2479</v>
      </c>
      <c r="B4638" s="903" t="s">
        <v>903</v>
      </c>
      <c r="C4638" s="903" t="s">
        <v>200</v>
      </c>
      <c r="D4638" s="903" t="s">
        <v>1413</v>
      </c>
      <c r="E4638" s="903" t="s">
        <v>113</v>
      </c>
      <c r="F4638" s="903" t="s">
        <v>381</v>
      </c>
      <c r="G4638" s="902">
        <v>2655000</v>
      </c>
    </row>
    <row r="4639" spans="1:7">
      <c r="A4639" s="903" t="s">
        <v>2479</v>
      </c>
      <c r="B4639" s="903" t="s">
        <v>903</v>
      </c>
      <c r="C4639" s="903" t="s">
        <v>200</v>
      </c>
      <c r="D4639" s="903" t="s">
        <v>1413</v>
      </c>
      <c r="E4639" s="903" t="s">
        <v>113</v>
      </c>
      <c r="F4639" s="903" t="s">
        <v>490</v>
      </c>
      <c r="G4639" s="902">
        <v>61800000</v>
      </c>
    </row>
    <row r="4640" spans="1:7">
      <c r="A4640" s="903" t="s">
        <v>2479</v>
      </c>
      <c r="B4640" s="903" t="s">
        <v>903</v>
      </c>
      <c r="C4640" s="903" t="s">
        <v>200</v>
      </c>
      <c r="D4640" s="903" t="s">
        <v>1413</v>
      </c>
      <c r="E4640" s="903" t="s">
        <v>113</v>
      </c>
      <c r="F4640" s="903" t="s">
        <v>115</v>
      </c>
      <c r="G4640" s="902">
        <v>17350000</v>
      </c>
    </row>
    <row r="4641" spans="1:7">
      <c r="A4641" s="903" t="s">
        <v>2479</v>
      </c>
      <c r="B4641" s="903" t="s">
        <v>903</v>
      </c>
      <c r="C4641" s="903" t="s">
        <v>200</v>
      </c>
      <c r="D4641" s="903" t="s">
        <v>1413</v>
      </c>
      <c r="E4641" s="903" t="s">
        <v>113</v>
      </c>
      <c r="F4641" s="903" t="s">
        <v>117</v>
      </c>
      <c r="G4641" s="902">
        <v>59400000</v>
      </c>
    </row>
    <row r="4642" spans="1:7">
      <c r="A4642" s="903" t="s">
        <v>2479</v>
      </c>
      <c r="B4642" s="903" t="s">
        <v>903</v>
      </c>
      <c r="C4642" s="903" t="s">
        <v>200</v>
      </c>
      <c r="D4642" s="903" t="s">
        <v>1413</v>
      </c>
      <c r="E4642" s="1419" t="s">
        <v>492</v>
      </c>
      <c r="F4642" s="1420"/>
      <c r="G4642" s="902">
        <v>113940000</v>
      </c>
    </row>
    <row r="4643" spans="1:7">
      <c r="A4643" s="903" t="s">
        <v>2479</v>
      </c>
      <c r="B4643" s="903" t="s">
        <v>903</v>
      </c>
      <c r="C4643" s="903" t="s">
        <v>200</v>
      </c>
      <c r="D4643" s="903" t="s">
        <v>1413</v>
      </c>
      <c r="E4643" s="903" t="s">
        <v>492</v>
      </c>
      <c r="F4643" s="903" t="s">
        <v>494</v>
      </c>
      <c r="G4643" s="902">
        <v>77140000</v>
      </c>
    </row>
    <row r="4644" spans="1:7">
      <c r="A4644" s="903" t="s">
        <v>2479</v>
      </c>
      <c r="B4644" s="903" t="s">
        <v>903</v>
      </c>
      <c r="C4644" s="903" t="s">
        <v>200</v>
      </c>
      <c r="D4644" s="903" t="s">
        <v>1413</v>
      </c>
      <c r="E4644" s="903" t="s">
        <v>492</v>
      </c>
      <c r="F4644" s="903" t="s">
        <v>219</v>
      </c>
      <c r="G4644" s="902">
        <v>30000000</v>
      </c>
    </row>
    <row r="4645" spans="1:7">
      <c r="A4645" s="903" t="s">
        <v>2479</v>
      </c>
      <c r="B4645" s="903" t="s">
        <v>903</v>
      </c>
      <c r="C4645" s="903" t="s">
        <v>200</v>
      </c>
      <c r="D4645" s="903" t="s">
        <v>1413</v>
      </c>
      <c r="E4645" s="903" t="s">
        <v>492</v>
      </c>
      <c r="F4645" s="903" t="s">
        <v>186</v>
      </c>
      <c r="G4645" s="902">
        <v>6800000</v>
      </c>
    </row>
    <row r="4646" spans="1:7">
      <c r="A4646" s="903" t="s">
        <v>2479</v>
      </c>
      <c r="B4646" s="903" t="s">
        <v>903</v>
      </c>
      <c r="C4646" s="903" t="s">
        <v>200</v>
      </c>
      <c r="D4646" s="903" t="s">
        <v>1413</v>
      </c>
      <c r="E4646" s="1419" t="s">
        <v>498</v>
      </c>
      <c r="F4646" s="1420"/>
      <c r="G4646" s="902">
        <v>43748000</v>
      </c>
    </row>
    <row r="4647" spans="1:7">
      <c r="A4647" s="903" t="s">
        <v>2479</v>
      </c>
      <c r="B4647" s="903" t="s">
        <v>903</v>
      </c>
      <c r="C4647" s="903" t="s">
        <v>200</v>
      </c>
      <c r="D4647" s="903" t="s">
        <v>1413</v>
      </c>
      <c r="E4647" s="903" t="s">
        <v>498</v>
      </c>
      <c r="F4647" s="903" t="s">
        <v>758</v>
      </c>
      <c r="G4647" s="902">
        <v>25830000</v>
      </c>
    </row>
    <row r="4648" spans="1:7">
      <c r="A4648" s="903" t="s">
        <v>2479</v>
      </c>
      <c r="B4648" s="903" t="s">
        <v>903</v>
      </c>
      <c r="C4648" s="903" t="s">
        <v>200</v>
      </c>
      <c r="D4648" s="903" t="s">
        <v>1413</v>
      </c>
      <c r="E4648" s="903" t="s">
        <v>498</v>
      </c>
      <c r="F4648" s="903" t="s">
        <v>3</v>
      </c>
      <c r="G4648" s="902">
        <v>1800000</v>
      </c>
    </row>
    <row r="4649" spans="1:7">
      <c r="A4649" s="903" t="s">
        <v>2479</v>
      </c>
      <c r="B4649" s="903" t="s">
        <v>903</v>
      </c>
      <c r="C4649" s="903" t="s">
        <v>200</v>
      </c>
      <c r="D4649" s="903" t="s">
        <v>1413</v>
      </c>
      <c r="E4649" s="903" t="s">
        <v>498</v>
      </c>
      <c r="F4649" s="903" t="s">
        <v>370</v>
      </c>
      <c r="G4649" s="902">
        <v>7590000</v>
      </c>
    </row>
    <row r="4650" spans="1:7">
      <c r="A4650" s="903" t="s">
        <v>2479</v>
      </c>
      <c r="B4650" s="903" t="s">
        <v>903</v>
      </c>
      <c r="C4650" s="903" t="s">
        <v>200</v>
      </c>
      <c r="D4650" s="903" t="s">
        <v>1413</v>
      </c>
      <c r="E4650" s="903" t="s">
        <v>498</v>
      </c>
      <c r="F4650" s="903" t="s">
        <v>4</v>
      </c>
      <c r="G4650" s="902">
        <v>5248000</v>
      </c>
    </row>
    <row r="4651" spans="1:7">
      <c r="A4651" s="903" t="s">
        <v>2479</v>
      </c>
      <c r="B4651" s="903" t="s">
        <v>903</v>
      </c>
      <c r="C4651" s="903" t="s">
        <v>200</v>
      </c>
      <c r="D4651" s="903" t="s">
        <v>1413</v>
      </c>
      <c r="E4651" s="903" t="s">
        <v>498</v>
      </c>
      <c r="F4651" s="903" t="s">
        <v>501</v>
      </c>
      <c r="G4651" s="902">
        <v>3280000</v>
      </c>
    </row>
    <row r="4652" spans="1:7">
      <c r="A4652" s="903" t="s">
        <v>2479</v>
      </c>
      <c r="B4652" s="903" t="s">
        <v>903</v>
      </c>
      <c r="C4652" s="903" t="s">
        <v>200</v>
      </c>
      <c r="D4652" s="903" t="s">
        <v>1413</v>
      </c>
      <c r="E4652" s="1419" t="s">
        <v>1429</v>
      </c>
      <c r="F4652" s="1420"/>
      <c r="G4652" s="902">
        <v>23120000</v>
      </c>
    </row>
    <row r="4653" spans="1:7">
      <c r="A4653" s="903" t="s">
        <v>2479</v>
      </c>
      <c r="B4653" s="903" t="s">
        <v>903</v>
      </c>
      <c r="C4653" s="903" t="s">
        <v>200</v>
      </c>
      <c r="D4653" s="903" t="s">
        <v>1413</v>
      </c>
      <c r="E4653" s="903" t="s">
        <v>1429</v>
      </c>
      <c r="F4653" s="903" t="s">
        <v>1451</v>
      </c>
      <c r="G4653" s="902">
        <v>11120000</v>
      </c>
    </row>
    <row r="4654" spans="1:7">
      <c r="A4654" s="903" t="s">
        <v>2479</v>
      </c>
      <c r="B4654" s="903" t="s">
        <v>903</v>
      </c>
      <c r="C4654" s="903" t="s">
        <v>200</v>
      </c>
      <c r="D4654" s="903" t="s">
        <v>1413</v>
      </c>
      <c r="E4654" s="903" t="s">
        <v>1429</v>
      </c>
      <c r="F4654" s="903" t="s">
        <v>1431</v>
      </c>
      <c r="G4654" s="902">
        <v>12000000</v>
      </c>
    </row>
    <row r="4655" spans="1:7">
      <c r="A4655" s="903" t="s">
        <v>2479</v>
      </c>
      <c r="B4655" s="903" t="s">
        <v>903</v>
      </c>
      <c r="C4655" s="903" t="s">
        <v>200</v>
      </c>
      <c r="D4655" s="903" t="s">
        <v>1413</v>
      </c>
      <c r="E4655" s="1419" t="s">
        <v>118</v>
      </c>
      <c r="F4655" s="1420"/>
      <c r="G4655" s="902">
        <v>47380000</v>
      </c>
    </row>
    <row r="4656" spans="1:7">
      <c r="A4656" s="903" t="s">
        <v>2479</v>
      </c>
      <c r="B4656" s="903" t="s">
        <v>903</v>
      </c>
      <c r="C4656" s="903" t="s">
        <v>200</v>
      </c>
      <c r="D4656" s="903" t="s">
        <v>1413</v>
      </c>
      <c r="E4656" s="903" t="s">
        <v>118</v>
      </c>
      <c r="F4656" s="903" t="s">
        <v>11</v>
      </c>
      <c r="G4656" s="902">
        <v>13815000</v>
      </c>
    </row>
    <row r="4657" spans="1:7">
      <c r="A4657" s="903" t="s">
        <v>2479</v>
      </c>
      <c r="B4657" s="903" t="s">
        <v>903</v>
      </c>
      <c r="C4657" s="903" t="s">
        <v>200</v>
      </c>
      <c r="D4657" s="903" t="s">
        <v>1413</v>
      </c>
      <c r="E4657" s="903" t="s">
        <v>118</v>
      </c>
      <c r="F4657" s="903" t="s">
        <v>120</v>
      </c>
      <c r="G4657" s="902">
        <v>33565000</v>
      </c>
    </row>
    <row r="4658" spans="1:7">
      <c r="A4658" s="903" t="s">
        <v>2479</v>
      </c>
      <c r="B4658" s="903" t="s">
        <v>903</v>
      </c>
      <c r="C4658" s="903" t="s">
        <v>200</v>
      </c>
      <c r="D4658" s="903" t="s">
        <v>1413</v>
      </c>
      <c r="E4658" s="1419" t="s">
        <v>1434</v>
      </c>
      <c r="F4658" s="1420"/>
      <c r="G4658" s="902">
        <v>9653000</v>
      </c>
    </row>
    <row r="4659" spans="1:7">
      <c r="A4659" s="903" t="s">
        <v>2479</v>
      </c>
      <c r="B4659" s="903" t="s">
        <v>903</v>
      </c>
      <c r="C4659" s="903" t="s">
        <v>200</v>
      </c>
      <c r="D4659" s="903" t="s">
        <v>1413</v>
      </c>
      <c r="E4659" s="903" t="s">
        <v>1434</v>
      </c>
      <c r="F4659" s="903" t="s">
        <v>1436</v>
      </c>
      <c r="G4659" s="902">
        <v>9653000</v>
      </c>
    </row>
    <row r="4660" spans="1:7">
      <c r="A4660" s="903" t="s">
        <v>2479</v>
      </c>
      <c r="B4660" s="903" t="s">
        <v>903</v>
      </c>
      <c r="C4660" s="903" t="s">
        <v>200</v>
      </c>
      <c r="D4660" s="903" t="s">
        <v>1413</v>
      </c>
      <c r="E4660" s="1419" t="s">
        <v>27</v>
      </c>
      <c r="F4660" s="1420"/>
      <c r="G4660" s="902">
        <v>214140000</v>
      </c>
    </row>
    <row r="4661" spans="1:7">
      <c r="A4661" s="903" t="s">
        <v>2479</v>
      </c>
      <c r="B4661" s="903" t="s">
        <v>903</v>
      </c>
      <c r="C4661" s="903" t="s">
        <v>200</v>
      </c>
      <c r="D4661" s="903" t="s">
        <v>1413</v>
      </c>
      <c r="E4661" s="903" t="s">
        <v>27</v>
      </c>
      <c r="F4661" s="903" t="s">
        <v>364</v>
      </c>
      <c r="G4661" s="902">
        <v>214140000</v>
      </c>
    </row>
    <row r="4662" spans="1:7">
      <c r="A4662" s="903" t="s">
        <v>2479</v>
      </c>
      <c r="B4662" s="903" t="s">
        <v>903</v>
      </c>
      <c r="C4662" s="903" t="s">
        <v>200</v>
      </c>
      <c r="D4662" s="903" t="s">
        <v>1413</v>
      </c>
      <c r="E4662" s="1419" t="s">
        <v>842</v>
      </c>
      <c r="F4662" s="1420"/>
      <c r="G4662" s="902">
        <v>19000000</v>
      </c>
    </row>
    <row r="4663" spans="1:7">
      <c r="A4663" s="903" t="s">
        <v>2479</v>
      </c>
      <c r="B4663" s="903" t="s">
        <v>903</v>
      </c>
      <c r="C4663" s="903" t="s">
        <v>200</v>
      </c>
      <c r="D4663" s="903" t="s">
        <v>1413</v>
      </c>
      <c r="E4663" s="903" t="s">
        <v>842</v>
      </c>
      <c r="F4663" s="903" t="s">
        <v>861</v>
      </c>
      <c r="G4663" s="902">
        <v>19000000</v>
      </c>
    </row>
    <row r="4664" spans="1:7">
      <c r="A4664" s="903" t="s">
        <v>2479</v>
      </c>
      <c r="B4664" s="903" t="s">
        <v>903</v>
      </c>
      <c r="C4664" s="903" t="s">
        <v>200</v>
      </c>
      <c r="D4664" s="903" t="s">
        <v>1413</v>
      </c>
      <c r="E4664" s="1419" t="s">
        <v>122</v>
      </c>
      <c r="F4664" s="1420"/>
      <c r="G4664" s="902">
        <v>217510000</v>
      </c>
    </row>
    <row r="4665" spans="1:7">
      <c r="A4665" s="903" t="s">
        <v>2479</v>
      </c>
      <c r="B4665" s="903" t="s">
        <v>903</v>
      </c>
      <c r="C4665" s="903" t="s">
        <v>200</v>
      </c>
      <c r="D4665" s="903" t="s">
        <v>1413</v>
      </c>
      <c r="E4665" s="903" t="s">
        <v>122</v>
      </c>
      <c r="F4665" s="903" t="s">
        <v>6</v>
      </c>
      <c r="G4665" s="902">
        <v>5936000</v>
      </c>
    </row>
    <row r="4666" spans="1:7">
      <c r="A4666" s="903" t="s">
        <v>2479</v>
      </c>
      <c r="B4666" s="903" t="s">
        <v>903</v>
      </c>
      <c r="C4666" s="903" t="s">
        <v>200</v>
      </c>
      <c r="D4666" s="903" t="s">
        <v>1413</v>
      </c>
      <c r="E4666" s="903" t="s">
        <v>122</v>
      </c>
      <c r="F4666" s="903" t="s">
        <v>12</v>
      </c>
      <c r="G4666" s="902">
        <v>730000</v>
      </c>
    </row>
    <row r="4667" spans="1:7">
      <c r="A4667" s="903" t="s">
        <v>2479</v>
      </c>
      <c r="B4667" s="903" t="s">
        <v>903</v>
      </c>
      <c r="C4667" s="903" t="s">
        <v>200</v>
      </c>
      <c r="D4667" s="903" t="s">
        <v>1413</v>
      </c>
      <c r="E4667" s="903" t="s">
        <v>122</v>
      </c>
      <c r="F4667" s="903" t="s">
        <v>124</v>
      </c>
      <c r="G4667" s="902">
        <v>102555000</v>
      </c>
    </row>
    <row r="4668" spans="1:7">
      <c r="A4668" s="903" t="s">
        <v>2479</v>
      </c>
      <c r="B4668" s="903" t="s">
        <v>903</v>
      </c>
      <c r="C4668" s="903" t="s">
        <v>200</v>
      </c>
      <c r="D4668" s="903" t="s">
        <v>1413</v>
      </c>
      <c r="E4668" s="903" t="s">
        <v>122</v>
      </c>
      <c r="F4668" s="903" t="s">
        <v>126</v>
      </c>
      <c r="G4668" s="902">
        <v>108289000</v>
      </c>
    </row>
    <row r="4669" spans="1:7">
      <c r="A4669" s="903" t="s">
        <v>2479</v>
      </c>
      <c r="B4669" s="903" t="s">
        <v>903</v>
      </c>
      <c r="C4669" s="903" t="s">
        <v>200</v>
      </c>
      <c r="D4669" s="903" t="s">
        <v>1413</v>
      </c>
      <c r="E4669" s="1419" t="s">
        <v>371</v>
      </c>
      <c r="F4669" s="1420"/>
      <c r="G4669" s="902">
        <v>16092000</v>
      </c>
    </row>
    <row r="4670" spans="1:7">
      <c r="A4670" s="903" t="s">
        <v>2479</v>
      </c>
      <c r="B4670" s="903" t="s">
        <v>903</v>
      </c>
      <c r="C4670" s="903" t="s">
        <v>200</v>
      </c>
      <c r="D4670" s="903" t="s">
        <v>1413</v>
      </c>
      <c r="E4670" s="903" t="s">
        <v>371</v>
      </c>
      <c r="F4670" s="903" t="s">
        <v>372</v>
      </c>
      <c r="G4670" s="902">
        <v>16092000</v>
      </c>
    </row>
    <row r="4671" spans="1:7">
      <c r="A4671" s="903" t="s">
        <v>2479</v>
      </c>
      <c r="B4671" s="1419" t="s">
        <v>816</v>
      </c>
      <c r="C4671" s="1420"/>
      <c r="D4671" s="1420"/>
      <c r="E4671" s="1420"/>
      <c r="F4671" s="1420"/>
      <c r="G4671" s="902">
        <v>20378526310</v>
      </c>
    </row>
    <row r="4672" spans="1:7">
      <c r="A4672" s="903" t="s">
        <v>2479</v>
      </c>
      <c r="B4672" s="903" t="s">
        <v>816</v>
      </c>
      <c r="C4672" s="1419" t="s">
        <v>170</v>
      </c>
      <c r="D4672" s="1420"/>
      <c r="E4672" s="1420"/>
      <c r="F4672" s="1420"/>
      <c r="G4672" s="902">
        <v>10994914310</v>
      </c>
    </row>
    <row r="4673" spans="1:7">
      <c r="A4673" s="903" t="s">
        <v>2479</v>
      </c>
      <c r="B4673" s="903" t="s">
        <v>816</v>
      </c>
      <c r="C4673" s="903" t="s">
        <v>170</v>
      </c>
      <c r="D4673" s="1419" t="s">
        <v>1459</v>
      </c>
      <c r="E4673" s="1420"/>
      <c r="F4673" s="1420"/>
      <c r="G4673" s="902">
        <v>10994914310</v>
      </c>
    </row>
    <row r="4674" spans="1:7">
      <c r="A4674" s="903" t="s">
        <v>2479</v>
      </c>
      <c r="B4674" s="903" t="s">
        <v>816</v>
      </c>
      <c r="C4674" s="903" t="s">
        <v>170</v>
      </c>
      <c r="D4674" s="903" t="s">
        <v>1459</v>
      </c>
      <c r="E4674" s="1419" t="s">
        <v>87</v>
      </c>
      <c r="F4674" s="1420"/>
      <c r="G4674" s="902">
        <v>77924400</v>
      </c>
    </row>
    <row r="4675" spans="1:7">
      <c r="A4675" s="903" t="s">
        <v>2479</v>
      </c>
      <c r="B4675" s="903" t="s">
        <v>816</v>
      </c>
      <c r="C4675" s="903" t="s">
        <v>170</v>
      </c>
      <c r="D4675" s="903" t="s">
        <v>1459</v>
      </c>
      <c r="E4675" s="903" t="s">
        <v>87</v>
      </c>
      <c r="F4675" s="903" t="s">
        <v>89</v>
      </c>
      <c r="G4675" s="902">
        <v>77924400</v>
      </c>
    </row>
    <row r="4676" spans="1:7">
      <c r="A4676" s="903" t="s">
        <v>2479</v>
      </c>
      <c r="B4676" s="903" t="s">
        <v>816</v>
      </c>
      <c r="C4676" s="903" t="s">
        <v>170</v>
      </c>
      <c r="D4676" s="903" t="s">
        <v>1459</v>
      </c>
      <c r="E4676" s="1419" t="s">
        <v>90</v>
      </c>
      <c r="F4676" s="1420"/>
      <c r="G4676" s="902">
        <v>6260900</v>
      </c>
    </row>
    <row r="4677" spans="1:7">
      <c r="A4677" s="903" t="s">
        <v>2479</v>
      </c>
      <c r="B4677" s="903" t="s">
        <v>816</v>
      </c>
      <c r="C4677" s="903" t="s">
        <v>170</v>
      </c>
      <c r="D4677" s="903" t="s">
        <v>1459</v>
      </c>
      <c r="E4677" s="903" t="s">
        <v>90</v>
      </c>
      <c r="F4677" s="903" t="s">
        <v>135</v>
      </c>
      <c r="G4677" s="902">
        <v>2579900</v>
      </c>
    </row>
    <row r="4678" spans="1:7">
      <c r="A4678" s="903" t="s">
        <v>2479</v>
      </c>
      <c r="B4678" s="903" t="s">
        <v>816</v>
      </c>
      <c r="C4678" s="903" t="s">
        <v>170</v>
      </c>
      <c r="D4678" s="903" t="s">
        <v>1459</v>
      </c>
      <c r="E4678" s="903" t="s">
        <v>90</v>
      </c>
      <c r="F4678" s="903" t="s">
        <v>763</v>
      </c>
      <c r="G4678" s="902">
        <v>3681000</v>
      </c>
    </row>
    <row r="4679" spans="1:7">
      <c r="A4679" s="903" t="s">
        <v>2479</v>
      </c>
      <c r="B4679" s="903" t="s">
        <v>816</v>
      </c>
      <c r="C4679" s="903" t="s">
        <v>170</v>
      </c>
      <c r="D4679" s="903" t="s">
        <v>1459</v>
      </c>
      <c r="E4679" s="1419" t="s">
        <v>93</v>
      </c>
      <c r="F4679" s="1420"/>
      <c r="G4679" s="902">
        <v>374700</v>
      </c>
    </row>
    <row r="4680" spans="1:7">
      <c r="A4680" s="903" t="s">
        <v>2479</v>
      </c>
      <c r="B4680" s="903" t="s">
        <v>816</v>
      </c>
      <c r="C4680" s="903" t="s">
        <v>170</v>
      </c>
      <c r="D4680" s="903" t="s">
        <v>1459</v>
      </c>
      <c r="E4680" s="903" t="s">
        <v>93</v>
      </c>
      <c r="F4680" s="903" t="s">
        <v>391</v>
      </c>
      <c r="G4680" s="902">
        <v>374700</v>
      </c>
    </row>
    <row r="4681" spans="1:7">
      <c r="A4681" s="903" t="s">
        <v>2479</v>
      </c>
      <c r="B4681" s="903" t="s">
        <v>816</v>
      </c>
      <c r="C4681" s="903" t="s">
        <v>170</v>
      </c>
      <c r="D4681" s="903" t="s">
        <v>1459</v>
      </c>
      <c r="E4681" s="1419" t="s">
        <v>94</v>
      </c>
      <c r="F4681" s="1420"/>
      <c r="G4681" s="902">
        <v>164846000</v>
      </c>
    </row>
    <row r="4682" spans="1:7">
      <c r="A4682" s="903" t="s">
        <v>2479</v>
      </c>
      <c r="B4682" s="903" t="s">
        <v>816</v>
      </c>
      <c r="C4682" s="903" t="s">
        <v>170</v>
      </c>
      <c r="D4682" s="903" t="s">
        <v>1459</v>
      </c>
      <c r="E4682" s="903" t="s">
        <v>94</v>
      </c>
      <c r="F4682" s="903" t="s">
        <v>95</v>
      </c>
      <c r="G4682" s="902">
        <v>134176800</v>
      </c>
    </row>
    <row r="4683" spans="1:7">
      <c r="A4683" s="903" t="s">
        <v>2479</v>
      </c>
      <c r="B4683" s="903" t="s">
        <v>816</v>
      </c>
      <c r="C4683" s="903" t="s">
        <v>170</v>
      </c>
      <c r="D4683" s="903" t="s">
        <v>1459</v>
      </c>
      <c r="E4683" s="903" t="s">
        <v>94</v>
      </c>
      <c r="F4683" s="903" t="s">
        <v>96</v>
      </c>
      <c r="G4683" s="902">
        <v>23001800</v>
      </c>
    </row>
    <row r="4684" spans="1:7">
      <c r="A4684" s="903" t="s">
        <v>2479</v>
      </c>
      <c r="B4684" s="903" t="s">
        <v>816</v>
      </c>
      <c r="C4684" s="903" t="s">
        <v>170</v>
      </c>
      <c r="D4684" s="903" t="s">
        <v>1459</v>
      </c>
      <c r="E4684" s="903" t="s">
        <v>94</v>
      </c>
      <c r="F4684" s="903" t="s">
        <v>0</v>
      </c>
      <c r="G4684" s="902">
        <v>7667400</v>
      </c>
    </row>
    <row r="4685" spans="1:7">
      <c r="A4685" s="903" t="s">
        <v>2479</v>
      </c>
      <c r="B4685" s="903" t="s">
        <v>816</v>
      </c>
      <c r="C4685" s="903" t="s">
        <v>170</v>
      </c>
      <c r="D4685" s="903" t="s">
        <v>1459</v>
      </c>
      <c r="E4685" s="1419" t="s">
        <v>100</v>
      </c>
      <c r="F4685" s="1420"/>
      <c r="G4685" s="902">
        <v>162205135</v>
      </c>
    </row>
    <row r="4686" spans="1:7">
      <c r="A4686" s="903" t="s">
        <v>2479</v>
      </c>
      <c r="B4686" s="903" t="s">
        <v>816</v>
      </c>
      <c r="C4686" s="903" t="s">
        <v>170</v>
      </c>
      <c r="D4686" s="903" t="s">
        <v>1459</v>
      </c>
      <c r="E4686" s="903" t="s">
        <v>100</v>
      </c>
      <c r="F4686" s="903" t="s">
        <v>138</v>
      </c>
      <c r="G4686" s="902">
        <v>88505135</v>
      </c>
    </row>
    <row r="4687" spans="1:7">
      <c r="A4687" s="903" t="s">
        <v>2479</v>
      </c>
      <c r="B4687" s="903" t="s">
        <v>816</v>
      </c>
      <c r="C4687" s="903" t="s">
        <v>170</v>
      </c>
      <c r="D4687" s="903" t="s">
        <v>1459</v>
      </c>
      <c r="E4687" s="903" t="s">
        <v>100</v>
      </c>
      <c r="F4687" s="903" t="s">
        <v>139</v>
      </c>
      <c r="G4687" s="902">
        <v>72020000</v>
      </c>
    </row>
    <row r="4688" spans="1:7">
      <c r="A4688" s="903" t="s">
        <v>2479</v>
      </c>
      <c r="B4688" s="903" t="s">
        <v>816</v>
      </c>
      <c r="C4688" s="903" t="s">
        <v>170</v>
      </c>
      <c r="D4688" s="903" t="s">
        <v>1459</v>
      </c>
      <c r="E4688" s="903" t="s">
        <v>100</v>
      </c>
      <c r="F4688" s="903" t="s">
        <v>140</v>
      </c>
      <c r="G4688" s="902">
        <v>1680000</v>
      </c>
    </row>
    <row r="4689" spans="1:7">
      <c r="A4689" s="903" t="s">
        <v>2479</v>
      </c>
      <c r="B4689" s="903" t="s">
        <v>816</v>
      </c>
      <c r="C4689" s="903" t="s">
        <v>170</v>
      </c>
      <c r="D4689" s="903" t="s">
        <v>1459</v>
      </c>
      <c r="E4689" s="1419" t="s">
        <v>103</v>
      </c>
      <c r="F4689" s="1420"/>
      <c r="G4689" s="902">
        <v>56170000</v>
      </c>
    </row>
    <row r="4690" spans="1:7">
      <c r="A4690" s="903" t="s">
        <v>2479</v>
      </c>
      <c r="B4690" s="903" t="s">
        <v>816</v>
      </c>
      <c r="C4690" s="903" t="s">
        <v>170</v>
      </c>
      <c r="D4690" s="903" t="s">
        <v>1459</v>
      </c>
      <c r="E4690" s="903" t="s">
        <v>103</v>
      </c>
      <c r="F4690" s="903" t="s">
        <v>132</v>
      </c>
      <c r="G4690" s="902">
        <v>41650000</v>
      </c>
    </row>
    <row r="4691" spans="1:7">
      <c r="A4691" s="903" t="s">
        <v>2479</v>
      </c>
      <c r="B4691" s="903" t="s">
        <v>816</v>
      </c>
      <c r="C4691" s="903" t="s">
        <v>170</v>
      </c>
      <c r="D4691" s="903" t="s">
        <v>1459</v>
      </c>
      <c r="E4691" s="903" t="s">
        <v>103</v>
      </c>
      <c r="F4691" s="903" t="s">
        <v>106</v>
      </c>
      <c r="G4691" s="902">
        <v>14520000</v>
      </c>
    </row>
    <row r="4692" spans="1:7">
      <c r="A4692" s="903" t="s">
        <v>2479</v>
      </c>
      <c r="B4692" s="903" t="s">
        <v>816</v>
      </c>
      <c r="C4692" s="903" t="s">
        <v>170</v>
      </c>
      <c r="D4692" s="903" t="s">
        <v>1459</v>
      </c>
      <c r="E4692" s="1419" t="s">
        <v>108</v>
      </c>
      <c r="F4692" s="1420"/>
      <c r="G4692" s="902">
        <v>51910000</v>
      </c>
    </row>
    <row r="4693" spans="1:7">
      <c r="A4693" s="903" t="s">
        <v>2479</v>
      </c>
      <c r="B4693" s="903" t="s">
        <v>816</v>
      </c>
      <c r="C4693" s="903" t="s">
        <v>170</v>
      </c>
      <c r="D4693" s="903" t="s">
        <v>1459</v>
      </c>
      <c r="E4693" s="903" t="s">
        <v>108</v>
      </c>
      <c r="F4693" s="903" t="s">
        <v>283</v>
      </c>
      <c r="G4693" s="902">
        <v>46910000</v>
      </c>
    </row>
    <row r="4694" spans="1:7">
      <c r="A4694" s="903" t="s">
        <v>2479</v>
      </c>
      <c r="B4694" s="903" t="s">
        <v>816</v>
      </c>
      <c r="C4694" s="903" t="s">
        <v>170</v>
      </c>
      <c r="D4694" s="903" t="s">
        <v>1459</v>
      </c>
      <c r="E4694" s="903" t="s">
        <v>108</v>
      </c>
      <c r="F4694" s="903" t="s">
        <v>868</v>
      </c>
      <c r="G4694" s="902">
        <v>5000000</v>
      </c>
    </row>
    <row r="4695" spans="1:7">
      <c r="A4695" s="903" t="s">
        <v>2479</v>
      </c>
      <c r="B4695" s="903" t="s">
        <v>816</v>
      </c>
      <c r="C4695" s="903" t="s">
        <v>170</v>
      </c>
      <c r="D4695" s="903" t="s">
        <v>1459</v>
      </c>
      <c r="E4695" s="1419" t="s">
        <v>113</v>
      </c>
      <c r="F4695" s="1420"/>
      <c r="G4695" s="902">
        <v>600000</v>
      </c>
    </row>
    <row r="4696" spans="1:7">
      <c r="A4696" s="903" t="s">
        <v>2479</v>
      </c>
      <c r="B4696" s="903" t="s">
        <v>816</v>
      </c>
      <c r="C4696" s="903" t="s">
        <v>170</v>
      </c>
      <c r="D4696" s="903" t="s">
        <v>1459</v>
      </c>
      <c r="E4696" s="903" t="s">
        <v>113</v>
      </c>
      <c r="F4696" s="903" t="s">
        <v>490</v>
      </c>
      <c r="G4696" s="902">
        <v>600000</v>
      </c>
    </row>
    <row r="4697" spans="1:7">
      <c r="A4697" s="903" t="s">
        <v>2479</v>
      </c>
      <c r="B4697" s="903" t="s">
        <v>816</v>
      </c>
      <c r="C4697" s="903" t="s">
        <v>170</v>
      </c>
      <c r="D4697" s="903" t="s">
        <v>1459</v>
      </c>
      <c r="E4697" s="1419" t="s">
        <v>492</v>
      </c>
      <c r="F4697" s="1420"/>
      <c r="G4697" s="902">
        <v>214913045</v>
      </c>
    </row>
    <row r="4698" spans="1:7">
      <c r="A4698" s="903" t="s">
        <v>2479</v>
      </c>
      <c r="B4698" s="903" t="s">
        <v>816</v>
      </c>
      <c r="C4698" s="903" t="s">
        <v>170</v>
      </c>
      <c r="D4698" s="903" t="s">
        <v>1459</v>
      </c>
      <c r="E4698" s="903" t="s">
        <v>492</v>
      </c>
      <c r="F4698" s="903" t="s">
        <v>496</v>
      </c>
      <c r="G4698" s="902">
        <v>214913045</v>
      </c>
    </row>
    <row r="4699" spans="1:7">
      <c r="A4699" s="903" t="s">
        <v>2479</v>
      </c>
      <c r="B4699" s="903" t="s">
        <v>816</v>
      </c>
      <c r="C4699" s="903" t="s">
        <v>170</v>
      </c>
      <c r="D4699" s="903" t="s">
        <v>1459</v>
      </c>
      <c r="E4699" s="1419" t="s">
        <v>498</v>
      </c>
      <c r="F4699" s="1420"/>
      <c r="G4699" s="902">
        <v>4347565120</v>
      </c>
    </row>
    <row r="4700" spans="1:7">
      <c r="A4700" s="903" t="s">
        <v>2479</v>
      </c>
      <c r="B4700" s="903" t="s">
        <v>816</v>
      </c>
      <c r="C4700" s="903" t="s">
        <v>170</v>
      </c>
      <c r="D4700" s="903" t="s">
        <v>1459</v>
      </c>
      <c r="E4700" s="903" t="s">
        <v>498</v>
      </c>
      <c r="F4700" s="903" t="s">
        <v>3</v>
      </c>
      <c r="G4700" s="902">
        <v>1389797000</v>
      </c>
    </row>
    <row r="4701" spans="1:7">
      <c r="A4701" s="903" t="s">
        <v>2479</v>
      </c>
      <c r="B4701" s="903" t="s">
        <v>816</v>
      </c>
      <c r="C4701" s="903" t="s">
        <v>170</v>
      </c>
      <c r="D4701" s="903" t="s">
        <v>1459</v>
      </c>
      <c r="E4701" s="903" t="s">
        <v>498</v>
      </c>
      <c r="F4701" s="903" t="s">
        <v>4</v>
      </c>
      <c r="G4701" s="902">
        <v>1506469000</v>
      </c>
    </row>
    <row r="4702" spans="1:7">
      <c r="A4702" s="903" t="s">
        <v>2479</v>
      </c>
      <c r="B4702" s="903" t="s">
        <v>816</v>
      </c>
      <c r="C4702" s="903" t="s">
        <v>170</v>
      </c>
      <c r="D4702" s="903" t="s">
        <v>1459</v>
      </c>
      <c r="E4702" s="903" t="s">
        <v>498</v>
      </c>
      <c r="F4702" s="903" t="s">
        <v>228</v>
      </c>
      <c r="G4702" s="902">
        <v>898974820</v>
      </c>
    </row>
    <row r="4703" spans="1:7">
      <c r="A4703" s="903" t="s">
        <v>2479</v>
      </c>
      <c r="B4703" s="903" t="s">
        <v>816</v>
      </c>
      <c r="C4703" s="903" t="s">
        <v>170</v>
      </c>
      <c r="D4703" s="903" t="s">
        <v>1459</v>
      </c>
      <c r="E4703" s="903" t="s">
        <v>498</v>
      </c>
      <c r="F4703" s="903" t="s">
        <v>466</v>
      </c>
      <c r="G4703" s="902">
        <v>552324300</v>
      </c>
    </row>
    <row r="4704" spans="1:7">
      <c r="A4704" s="903" t="s">
        <v>2479</v>
      </c>
      <c r="B4704" s="903" t="s">
        <v>816</v>
      </c>
      <c r="C4704" s="903" t="s">
        <v>170</v>
      </c>
      <c r="D4704" s="903" t="s">
        <v>1459</v>
      </c>
      <c r="E4704" s="1419" t="s">
        <v>1429</v>
      </c>
      <c r="F4704" s="1420"/>
      <c r="G4704" s="902">
        <v>118125000</v>
      </c>
    </row>
    <row r="4705" spans="1:7">
      <c r="A4705" s="903" t="s">
        <v>2479</v>
      </c>
      <c r="B4705" s="903" t="s">
        <v>816</v>
      </c>
      <c r="C4705" s="903" t="s">
        <v>170</v>
      </c>
      <c r="D4705" s="903" t="s">
        <v>1459</v>
      </c>
      <c r="E4705" s="903" t="s">
        <v>1429</v>
      </c>
      <c r="F4705" s="903" t="s">
        <v>1451</v>
      </c>
      <c r="G4705" s="902">
        <v>98400000</v>
      </c>
    </row>
    <row r="4706" spans="1:7">
      <c r="A4706" s="903" t="s">
        <v>2479</v>
      </c>
      <c r="B4706" s="903" t="s">
        <v>816</v>
      </c>
      <c r="C4706" s="903" t="s">
        <v>170</v>
      </c>
      <c r="D4706" s="903" t="s">
        <v>1459</v>
      </c>
      <c r="E4706" s="903" t="s">
        <v>1429</v>
      </c>
      <c r="F4706" s="903" t="s">
        <v>1457</v>
      </c>
      <c r="G4706" s="902">
        <v>19725000</v>
      </c>
    </row>
    <row r="4707" spans="1:7">
      <c r="A4707" s="903" t="s">
        <v>2479</v>
      </c>
      <c r="B4707" s="903" t="s">
        <v>816</v>
      </c>
      <c r="C4707" s="903" t="s">
        <v>170</v>
      </c>
      <c r="D4707" s="903" t="s">
        <v>1459</v>
      </c>
      <c r="E4707" s="1419" t="s">
        <v>118</v>
      </c>
      <c r="F4707" s="1420"/>
      <c r="G4707" s="902">
        <v>1271371700</v>
      </c>
    </row>
    <row r="4708" spans="1:7">
      <c r="A4708" s="903" t="s">
        <v>2479</v>
      </c>
      <c r="B4708" s="903" t="s">
        <v>816</v>
      </c>
      <c r="C4708" s="903" t="s">
        <v>170</v>
      </c>
      <c r="D4708" s="903" t="s">
        <v>1459</v>
      </c>
      <c r="E4708" s="903" t="s">
        <v>118</v>
      </c>
      <c r="F4708" s="903" t="s">
        <v>523</v>
      </c>
      <c r="G4708" s="902">
        <v>8348700</v>
      </c>
    </row>
    <row r="4709" spans="1:7">
      <c r="A4709" s="903" t="s">
        <v>2479</v>
      </c>
      <c r="B4709" s="903" t="s">
        <v>816</v>
      </c>
      <c r="C4709" s="903" t="s">
        <v>170</v>
      </c>
      <c r="D4709" s="903" t="s">
        <v>1459</v>
      </c>
      <c r="E4709" s="903" t="s">
        <v>118</v>
      </c>
      <c r="F4709" s="903" t="s">
        <v>120</v>
      </c>
      <c r="G4709" s="902">
        <v>1263023000</v>
      </c>
    </row>
    <row r="4710" spans="1:7">
      <c r="A4710" s="903" t="s">
        <v>2479</v>
      </c>
      <c r="B4710" s="903" t="s">
        <v>816</v>
      </c>
      <c r="C4710" s="903" t="s">
        <v>170</v>
      </c>
      <c r="D4710" s="903" t="s">
        <v>1459</v>
      </c>
      <c r="E4710" s="1419" t="s">
        <v>376</v>
      </c>
      <c r="F4710" s="1420"/>
      <c r="G4710" s="902">
        <v>4522648310</v>
      </c>
    </row>
    <row r="4711" spans="1:7">
      <c r="A4711" s="903" t="s">
        <v>2479</v>
      </c>
      <c r="B4711" s="903" t="s">
        <v>816</v>
      </c>
      <c r="C4711" s="903" t="s">
        <v>170</v>
      </c>
      <c r="D4711" s="903" t="s">
        <v>1459</v>
      </c>
      <c r="E4711" s="903" t="s">
        <v>376</v>
      </c>
      <c r="F4711" s="903" t="s">
        <v>902</v>
      </c>
      <c r="G4711" s="902">
        <v>4522648310</v>
      </c>
    </row>
    <row r="4712" spans="1:7">
      <c r="A4712" s="903" t="s">
        <v>2479</v>
      </c>
      <c r="B4712" s="903" t="s">
        <v>816</v>
      </c>
      <c r="C4712" s="1419" t="s">
        <v>200</v>
      </c>
      <c r="D4712" s="1420"/>
      <c r="E4712" s="1420"/>
      <c r="F4712" s="1420"/>
      <c r="G4712" s="902">
        <v>9383612000</v>
      </c>
    </row>
    <row r="4713" spans="1:7">
      <c r="A4713" s="903" t="s">
        <v>2479</v>
      </c>
      <c r="B4713" s="903" t="s">
        <v>816</v>
      </c>
      <c r="C4713" s="903" t="s">
        <v>200</v>
      </c>
      <c r="D4713" s="1419" t="s">
        <v>1413</v>
      </c>
      <c r="E4713" s="1420"/>
      <c r="F4713" s="1420"/>
      <c r="G4713" s="902">
        <v>9383612000</v>
      </c>
    </row>
    <row r="4714" spans="1:7">
      <c r="A4714" s="903" t="s">
        <v>2479</v>
      </c>
      <c r="B4714" s="903" t="s">
        <v>816</v>
      </c>
      <c r="C4714" s="903" t="s">
        <v>200</v>
      </c>
      <c r="D4714" s="903" t="s">
        <v>1413</v>
      </c>
      <c r="E4714" s="1419" t="s">
        <v>87</v>
      </c>
      <c r="F4714" s="1420"/>
      <c r="G4714" s="902">
        <v>2322984912</v>
      </c>
    </row>
    <row r="4715" spans="1:7">
      <c r="A4715" s="903" t="s">
        <v>2479</v>
      </c>
      <c r="B4715" s="903" t="s">
        <v>816</v>
      </c>
      <c r="C4715" s="903" t="s">
        <v>200</v>
      </c>
      <c r="D4715" s="903" t="s">
        <v>1413</v>
      </c>
      <c r="E4715" s="903" t="s">
        <v>87</v>
      </c>
      <c r="F4715" s="903" t="s">
        <v>88</v>
      </c>
      <c r="G4715" s="902">
        <v>2322984912</v>
      </c>
    </row>
    <row r="4716" spans="1:7">
      <c r="A4716" s="903" t="s">
        <v>2479</v>
      </c>
      <c r="B4716" s="903" t="s">
        <v>816</v>
      </c>
      <c r="C4716" s="903" t="s">
        <v>200</v>
      </c>
      <c r="D4716" s="903" t="s">
        <v>1413</v>
      </c>
      <c r="E4716" s="1419" t="s">
        <v>128</v>
      </c>
      <c r="F4716" s="1420"/>
      <c r="G4716" s="902">
        <v>551802430</v>
      </c>
    </row>
    <row r="4717" spans="1:7">
      <c r="A4717" s="903" t="s">
        <v>2479</v>
      </c>
      <c r="B4717" s="903" t="s">
        <v>816</v>
      </c>
      <c r="C4717" s="903" t="s">
        <v>200</v>
      </c>
      <c r="D4717" s="903" t="s">
        <v>1413</v>
      </c>
      <c r="E4717" s="903" t="s">
        <v>128</v>
      </c>
      <c r="F4717" s="903" t="s">
        <v>519</v>
      </c>
      <c r="G4717" s="902">
        <v>551802430</v>
      </c>
    </row>
    <row r="4718" spans="1:7">
      <c r="A4718" s="903" t="s">
        <v>2479</v>
      </c>
      <c r="B4718" s="903" t="s">
        <v>816</v>
      </c>
      <c r="C4718" s="903" t="s">
        <v>200</v>
      </c>
      <c r="D4718" s="903" t="s">
        <v>1413</v>
      </c>
      <c r="E4718" s="1419" t="s">
        <v>90</v>
      </c>
      <c r="F4718" s="1420"/>
      <c r="G4718" s="902">
        <v>1237879980</v>
      </c>
    </row>
    <row r="4719" spans="1:7">
      <c r="A4719" s="903" t="s">
        <v>2479</v>
      </c>
      <c r="B4719" s="903" t="s">
        <v>816</v>
      </c>
      <c r="C4719" s="903" t="s">
        <v>200</v>
      </c>
      <c r="D4719" s="903" t="s">
        <v>1413</v>
      </c>
      <c r="E4719" s="903" t="s">
        <v>90</v>
      </c>
      <c r="F4719" s="903" t="s">
        <v>135</v>
      </c>
      <c r="G4719" s="902">
        <v>146400690</v>
      </c>
    </row>
    <row r="4720" spans="1:7">
      <c r="A4720" s="903" t="s">
        <v>2479</v>
      </c>
      <c r="B4720" s="903" t="s">
        <v>816</v>
      </c>
      <c r="C4720" s="903" t="s">
        <v>200</v>
      </c>
      <c r="D4720" s="903" t="s">
        <v>1413</v>
      </c>
      <c r="E4720" s="903" t="s">
        <v>90</v>
      </c>
      <c r="F4720" s="903" t="s">
        <v>389</v>
      </c>
      <c r="G4720" s="902">
        <v>83887000</v>
      </c>
    </row>
    <row r="4721" spans="1:7">
      <c r="A4721" s="903" t="s">
        <v>2479</v>
      </c>
      <c r="B4721" s="903" t="s">
        <v>816</v>
      </c>
      <c r="C4721" s="903" t="s">
        <v>200</v>
      </c>
      <c r="D4721" s="903" t="s">
        <v>1413</v>
      </c>
      <c r="E4721" s="903" t="s">
        <v>90</v>
      </c>
      <c r="F4721" s="903" t="s">
        <v>385</v>
      </c>
      <c r="G4721" s="902">
        <v>121165325</v>
      </c>
    </row>
    <row r="4722" spans="1:7">
      <c r="A4722" s="903" t="s">
        <v>2479</v>
      </c>
      <c r="B4722" s="903" t="s">
        <v>816</v>
      </c>
      <c r="C4722" s="903" t="s">
        <v>200</v>
      </c>
      <c r="D4722" s="903" t="s">
        <v>1413</v>
      </c>
      <c r="E4722" s="903" t="s">
        <v>90</v>
      </c>
      <c r="F4722" s="903" t="s">
        <v>763</v>
      </c>
      <c r="G4722" s="902">
        <v>80278305</v>
      </c>
    </row>
    <row r="4723" spans="1:7">
      <c r="A4723" s="903" t="s">
        <v>2479</v>
      </c>
      <c r="B4723" s="903" t="s">
        <v>816</v>
      </c>
      <c r="C4723" s="903" t="s">
        <v>200</v>
      </c>
      <c r="D4723" s="903" t="s">
        <v>1413</v>
      </c>
      <c r="E4723" s="903" t="s">
        <v>90</v>
      </c>
      <c r="F4723" s="903" t="s">
        <v>92</v>
      </c>
      <c r="G4723" s="902">
        <v>18178000</v>
      </c>
    </row>
    <row r="4724" spans="1:7">
      <c r="A4724" s="903" t="s">
        <v>2479</v>
      </c>
      <c r="B4724" s="903" t="s">
        <v>816</v>
      </c>
      <c r="C4724" s="903" t="s">
        <v>200</v>
      </c>
      <c r="D4724" s="903" t="s">
        <v>1413</v>
      </c>
      <c r="E4724" s="903" t="s">
        <v>90</v>
      </c>
      <c r="F4724" s="903" t="s">
        <v>294</v>
      </c>
      <c r="G4724" s="902">
        <v>199650700</v>
      </c>
    </row>
    <row r="4725" spans="1:7">
      <c r="A4725" s="903" t="s">
        <v>2479</v>
      </c>
      <c r="B4725" s="903" t="s">
        <v>816</v>
      </c>
      <c r="C4725" s="903" t="s">
        <v>200</v>
      </c>
      <c r="D4725" s="903" t="s">
        <v>1413</v>
      </c>
      <c r="E4725" s="903" t="s">
        <v>90</v>
      </c>
      <c r="F4725" s="903" t="s">
        <v>295</v>
      </c>
      <c r="G4725" s="902">
        <v>42465000</v>
      </c>
    </row>
    <row r="4726" spans="1:7">
      <c r="A4726" s="903" t="s">
        <v>2479</v>
      </c>
      <c r="B4726" s="903" t="s">
        <v>816</v>
      </c>
      <c r="C4726" s="903" t="s">
        <v>200</v>
      </c>
      <c r="D4726" s="903" t="s">
        <v>1413</v>
      </c>
      <c r="E4726" s="903" t="s">
        <v>90</v>
      </c>
      <c r="F4726" s="903" t="s">
        <v>130</v>
      </c>
      <c r="G4726" s="902">
        <v>504879050</v>
      </c>
    </row>
    <row r="4727" spans="1:7">
      <c r="A4727" s="903" t="s">
        <v>2479</v>
      </c>
      <c r="B4727" s="903" t="s">
        <v>816</v>
      </c>
      <c r="C4727" s="903" t="s">
        <v>200</v>
      </c>
      <c r="D4727" s="903" t="s">
        <v>1413</v>
      </c>
      <c r="E4727" s="903" t="s">
        <v>90</v>
      </c>
      <c r="F4727" s="903" t="s">
        <v>137</v>
      </c>
      <c r="G4727" s="902">
        <v>40975910</v>
      </c>
    </row>
    <row r="4728" spans="1:7">
      <c r="A4728" s="903" t="s">
        <v>2479</v>
      </c>
      <c r="B4728" s="903" t="s">
        <v>816</v>
      </c>
      <c r="C4728" s="903" t="s">
        <v>200</v>
      </c>
      <c r="D4728" s="903" t="s">
        <v>1413</v>
      </c>
      <c r="E4728" s="1419" t="s">
        <v>377</v>
      </c>
      <c r="F4728" s="1420"/>
      <c r="G4728" s="902">
        <v>38960000</v>
      </c>
    </row>
    <row r="4729" spans="1:7">
      <c r="A4729" s="903" t="s">
        <v>2479</v>
      </c>
      <c r="B4729" s="903" t="s">
        <v>816</v>
      </c>
      <c r="C4729" s="903" t="s">
        <v>200</v>
      </c>
      <c r="D4729" s="903" t="s">
        <v>1413</v>
      </c>
      <c r="E4729" s="903" t="s">
        <v>377</v>
      </c>
      <c r="F4729" s="903" t="s">
        <v>379</v>
      </c>
      <c r="G4729" s="902">
        <v>37250000</v>
      </c>
    </row>
    <row r="4730" spans="1:7">
      <c r="A4730" s="903" t="s">
        <v>2479</v>
      </c>
      <c r="B4730" s="903" t="s">
        <v>816</v>
      </c>
      <c r="C4730" s="903" t="s">
        <v>200</v>
      </c>
      <c r="D4730" s="903" t="s">
        <v>1413</v>
      </c>
      <c r="E4730" s="903" t="s">
        <v>377</v>
      </c>
      <c r="F4730" s="903" t="s">
        <v>380</v>
      </c>
      <c r="G4730" s="902">
        <v>1710000</v>
      </c>
    </row>
    <row r="4731" spans="1:7">
      <c r="A4731" s="903" t="s">
        <v>2479</v>
      </c>
      <c r="B4731" s="903" t="s">
        <v>816</v>
      </c>
      <c r="C4731" s="903" t="s">
        <v>200</v>
      </c>
      <c r="D4731" s="903" t="s">
        <v>1413</v>
      </c>
      <c r="E4731" s="1419" t="s">
        <v>93</v>
      </c>
      <c r="F4731" s="1420"/>
      <c r="G4731" s="902">
        <v>468241000</v>
      </c>
    </row>
    <row r="4732" spans="1:7">
      <c r="A4732" s="903" t="s">
        <v>2479</v>
      </c>
      <c r="B4732" s="903" t="s">
        <v>816</v>
      </c>
      <c r="C4732" s="903" t="s">
        <v>200</v>
      </c>
      <c r="D4732" s="903" t="s">
        <v>1413</v>
      </c>
      <c r="E4732" s="903" t="s">
        <v>93</v>
      </c>
      <c r="F4732" s="903" t="s">
        <v>391</v>
      </c>
      <c r="G4732" s="902">
        <v>468241000</v>
      </c>
    </row>
    <row r="4733" spans="1:7">
      <c r="A4733" s="903" t="s">
        <v>2479</v>
      </c>
      <c r="B4733" s="903" t="s">
        <v>816</v>
      </c>
      <c r="C4733" s="903" t="s">
        <v>200</v>
      </c>
      <c r="D4733" s="903" t="s">
        <v>1413</v>
      </c>
      <c r="E4733" s="1419" t="s">
        <v>94</v>
      </c>
      <c r="F4733" s="1420"/>
      <c r="G4733" s="902">
        <v>683831824</v>
      </c>
    </row>
    <row r="4734" spans="1:7">
      <c r="A4734" s="903" t="s">
        <v>2479</v>
      </c>
      <c r="B4734" s="903" t="s">
        <v>816</v>
      </c>
      <c r="C4734" s="903" t="s">
        <v>200</v>
      </c>
      <c r="D4734" s="903" t="s">
        <v>1413</v>
      </c>
      <c r="E4734" s="903" t="s">
        <v>94</v>
      </c>
      <c r="F4734" s="903" t="s">
        <v>95</v>
      </c>
      <c r="G4734" s="902">
        <v>523309994</v>
      </c>
    </row>
    <row r="4735" spans="1:7">
      <c r="A4735" s="903" t="s">
        <v>2479</v>
      </c>
      <c r="B4735" s="903" t="s">
        <v>816</v>
      </c>
      <c r="C4735" s="903" t="s">
        <v>200</v>
      </c>
      <c r="D4735" s="903" t="s">
        <v>1413</v>
      </c>
      <c r="E4735" s="903" t="s">
        <v>94</v>
      </c>
      <c r="F4735" s="903" t="s">
        <v>96</v>
      </c>
      <c r="G4735" s="902">
        <v>90638112</v>
      </c>
    </row>
    <row r="4736" spans="1:7">
      <c r="A4736" s="903" t="s">
        <v>2479</v>
      </c>
      <c r="B4736" s="903" t="s">
        <v>816</v>
      </c>
      <c r="C4736" s="903" t="s">
        <v>200</v>
      </c>
      <c r="D4736" s="903" t="s">
        <v>1413</v>
      </c>
      <c r="E4736" s="903" t="s">
        <v>94</v>
      </c>
      <c r="F4736" s="903" t="s">
        <v>97</v>
      </c>
      <c r="G4736" s="902">
        <v>58675606</v>
      </c>
    </row>
    <row r="4737" spans="1:7">
      <c r="A4737" s="903" t="s">
        <v>2479</v>
      </c>
      <c r="B4737" s="903" t="s">
        <v>816</v>
      </c>
      <c r="C4737" s="903" t="s">
        <v>200</v>
      </c>
      <c r="D4737" s="903" t="s">
        <v>1413</v>
      </c>
      <c r="E4737" s="903" t="s">
        <v>94</v>
      </c>
      <c r="F4737" s="903" t="s">
        <v>0</v>
      </c>
      <c r="G4737" s="902">
        <v>11208112</v>
      </c>
    </row>
    <row r="4738" spans="1:7">
      <c r="A4738" s="903" t="s">
        <v>2479</v>
      </c>
      <c r="B4738" s="903" t="s">
        <v>816</v>
      </c>
      <c r="C4738" s="903" t="s">
        <v>200</v>
      </c>
      <c r="D4738" s="903" t="s">
        <v>1413</v>
      </c>
      <c r="E4738" s="1419" t="s">
        <v>98</v>
      </c>
      <c r="F4738" s="1420"/>
      <c r="G4738" s="902">
        <v>241828806</v>
      </c>
    </row>
    <row r="4739" spans="1:7">
      <c r="A4739" s="903" t="s">
        <v>2479</v>
      </c>
      <c r="B4739" s="903" t="s">
        <v>816</v>
      </c>
      <c r="C4739" s="903" t="s">
        <v>200</v>
      </c>
      <c r="D4739" s="903" t="s">
        <v>1413</v>
      </c>
      <c r="E4739" s="903" t="s">
        <v>98</v>
      </c>
      <c r="F4739" s="903" t="s">
        <v>757</v>
      </c>
      <c r="G4739" s="902">
        <v>241828806</v>
      </c>
    </row>
    <row r="4740" spans="1:7">
      <c r="A4740" s="903" t="s">
        <v>2479</v>
      </c>
      <c r="B4740" s="903" t="s">
        <v>816</v>
      </c>
      <c r="C4740" s="903" t="s">
        <v>200</v>
      </c>
      <c r="D4740" s="903" t="s">
        <v>1413</v>
      </c>
      <c r="E4740" s="1419" t="s">
        <v>100</v>
      </c>
      <c r="F4740" s="1420"/>
      <c r="G4740" s="902">
        <v>230239989</v>
      </c>
    </row>
    <row r="4741" spans="1:7">
      <c r="A4741" s="903" t="s">
        <v>2479</v>
      </c>
      <c r="B4741" s="903" t="s">
        <v>816</v>
      </c>
      <c r="C4741" s="903" t="s">
        <v>200</v>
      </c>
      <c r="D4741" s="903" t="s">
        <v>1413</v>
      </c>
      <c r="E4741" s="903" t="s">
        <v>100</v>
      </c>
      <c r="F4741" s="903" t="s">
        <v>138</v>
      </c>
      <c r="G4741" s="902">
        <v>52646627</v>
      </c>
    </row>
    <row r="4742" spans="1:7">
      <c r="A4742" s="903" t="s">
        <v>2479</v>
      </c>
      <c r="B4742" s="903" t="s">
        <v>816</v>
      </c>
      <c r="C4742" s="903" t="s">
        <v>200</v>
      </c>
      <c r="D4742" s="903" t="s">
        <v>1413</v>
      </c>
      <c r="E4742" s="903" t="s">
        <v>100</v>
      </c>
      <c r="F4742" s="903" t="s">
        <v>102</v>
      </c>
      <c r="G4742" s="902">
        <v>5506220</v>
      </c>
    </row>
    <row r="4743" spans="1:7">
      <c r="A4743" s="903" t="s">
        <v>2479</v>
      </c>
      <c r="B4743" s="903" t="s">
        <v>816</v>
      </c>
      <c r="C4743" s="903" t="s">
        <v>200</v>
      </c>
      <c r="D4743" s="903" t="s">
        <v>1413</v>
      </c>
      <c r="E4743" s="903" t="s">
        <v>100</v>
      </c>
      <c r="F4743" s="903" t="s">
        <v>139</v>
      </c>
      <c r="G4743" s="902">
        <v>162339142</v>
      </c>
    </row>
    <row r="4744" spans="1:7">
      <c r="A4744" s="903" t="s">
        <v>2479</v>
      </c>
      <c r="B4744" s="903" t="s">
        <v>816</v>
      </c>
      <c r="C4744" s="903" t="s">
        <v>200</v>
      </c>
      <c r="D4744" s="903" t="s">
        <v>1413</v>
      </c>
      <c r="E4744" s="903" t="s">
        <v>100</v>
      </c>
      <c r="F4744" s="903" t="s">
        <v>131</v>
      </c>
      <c r="G4744" s="902">
        <v>4863000</v>
      </c>
    </row>
    <row r="4745" spans="1:7">
      <c r="A4745" s="903" t="s">
        <v>2479</v>
      </c>
      <c r="B4745" s="903" t="s">
        <v>816</v>
      </c>
      <c r="C4745" s="903" t="s">
        <v>200</v>
      </c>
      <c r="D4745" s="903" t="s">
        <v>1413</v>
      </c>
      <c r="E4745" s="903" t="s">
        <v>100</v>
      </c>
      <c r="F4745" s="903" t="s">
        <v>140</v>
      </c>
      <c r="G4745" s="902">
        <v>4885000</v>
      </c>
    </row>
    <row r="4746" spans="1:7">
      <c r="A4746" s="903" t="s">
        <v>2479</v>
      </c>
      <c r="B4746" s="903" t="s">
        <v>816</v>
      </c>
      <c r="C4746" s="903" t="s">
        <v>200</v>
      </c>
      <c r="D4746" s="903" t="s">
        <v>1413</v>
      </c>
      <c r="E4746" s="1419" t="s">
        <v>103</v>
      </c>
      <c r="F4746" s="1420"/>
      <c r="G4746" s="902">
        <v>65511316</v>
      </c>
    </row>
    <row r="4747" spans="1:7">
      <c r="A4747" s="903" t="s">
        <v>2479</v>
      </c>
      <c r="B4747" s="903" t="s">
        <v>816</v>
      </c>
      <c r="C4747" s="903" t="s">
        <v>200</v>
      </c>
      <c r="D4747" s="903" t="s">
        <v>1413</v>
      </c>
      <c r="E4747" s="903" t="s">
        <v>103</v>
      </c>
      <c r="F4747" s="903" t="s">
        <v>104</v>
      </c>
      <c r="G4747" s="902">
        <v>28870000</v>
      </c>
    </row>
    <row r="4748" spans="1:7">
      <c r="A4748" s="903" t="s">
        <v>2479</v>
      </c>
      <c r="B4748" s="903" t="s">
        <v>816</v>
      </c>
      <c r="C4748" s="903" t="s">
        <v>200</v>
      </c>
      <c r="D4748" s="903" t="s">
        <v>1413</v>
      </c>
      <c r="E4748" s="903" t="s">
        <v>103</v>
      </c>
      <c r="F4748" s="903" t="s">
        <v>132</v>
      </c>
      <c r="G4748" s="902">
        <v>13720000</v>
      </c>
    </row>
    <row r="4749" spans="1:7">
      <c r="A4749" s="903" t="s">
        <v>2479</v>
      </c>
      <c r="B4749" s="903" t="s">
        <v>816</v>
      </c>
      <c r="C4749" s="903" t="s">
        <v>200</v>
      </c>
      <c r="D4749" s="903" t="s">
        <v>1413</v>
      </c>
      <c r="E4749" s="903" t="s">
        <v>103</v>
      </c>
      <c r="F4749" s="903" t="s">
        <v>106</v>
      </c>
      <c r="G4749" s="902">
        <v>22921316</v>
      </c>
    </row>
    <row r="4750" spans="1:7">
      <c r="A4750" s="903" t="s">
        <v>2479</v>
      </c>
      <c r="B4750" s="903" t="s">
        <v>816</v>
      </c>
      <c r="C4750" s="903" t="s">
        <v>200</v>
      </c>
      <c r="D4750" s="903" t="s">
        <v>1413</v>
      </c>
      <c r="E4750" s="1419" t="s">
        <v>108</v>
      </c>
      <c r="F4750" s="1420"/>
      <c r="G4750" s="902">
        <v>158475325</v>
      </c>
    </row>
    <row r="4751" spans="1:7">
      <c r="A4751" s="903" t="s">
        <v>2479</v>
      </c>
      <c r="B4751" s="903" t="s">
        <v>816</v>
      </c>
      <c r="C4751" s="903" t="s">
        <v>200</v>
      </c>
      <c r="D4751" s="903" t="s">
        <v>1413</v>
      </c>
      <c r="E4751" s="903" t="s">
        <v>108</v>
      </c>
      <c r="F4751" s="903" t="s">
        <v>110</v>
      </c>
      <c r="G4751" s="902">
        <v>16792610</v>
      </c>
    </row>
    <row r="4752" spans="1:7">
      <c r="A4752" s="903" t="s">
        <v>2479</v>
      </c>
      <c r="B4752" s="903" t="s">
        <v>816</v>
      </c>
      <c r="C4752" s="903" t="s">
        <v>200</v>
      </c>
      <c r="D4752" s="903" t="s">
        <v>1413</v>
      </c>
      <c r="E4752" s="903" t="s">
        <v>108</v>
      </c>
      <c r="F4752" s="903" t="s">
        <v>111</v>
      </c>
      <c r="G4752" s="902">
        <v>14786815</v>
      </c>
    </row>
    <row r="4753" spans="1:7">
      <c r="A4753" s="903" t="s">
        <v>2479</v>
      </c>
      <c r="B4753" s="903" t="s">
        <v>816</v>
      </c>
      <c r="C4753" s="903" t="s">
        <v>200</v>
      </c>
      <c r="D4753" s="903" t="s">
        <v>1413</v>
      </c>
      <c r="E4753" s="903" t="s">
        <v>108</v>
      </c>
      <c r="F4753" s="903" t="s">
        <v>862</v>
      </c>
      <c r="G4753" s="902">
        <v>24478800</v>
      </c>
    </row>
    <row r="4754" spans="1:7">
      <c r="A4754" s="903" t="s">
        <v>2479</v>
      </c>
      <c r="B4754" s="903" t="s">
        <v>816</v>
      </c>
      <c r="C4754" s="903" t="s">
        <v>200</v>
      </c>
      <c r="D4754" s="903" t="s">
        <v>1413</v>
      </c>
      <c r="E4754" s="903" t="s">
        <v>108</v>
      </c>
      <c r="F4754" s="903" t="s">
        <v>283</v>
      </c>
      <c r="G4754" s="902">
        <v>82800000</v>
      </c>
    </row>
    <row r="4755" spans="1:7">
      <c r="A4755" s="903" t="s">
        <v>2479</v>
      </c>
      <c r="B4755" s="903" t="s">
        <v>816</v>
      </c>
      <c r="C4755" s="903" t="s">
        <v>200</v>
      </c>
      <c r="D4755" s="903" t="s">
        <v>1413</v>
      </c>
      <c r="E4755" s="903" t="s">
        <v>108</v>
      </c>
      <c r="F4755" s="903" t="s">
        <v>868</v>
      </c>
      <c r="G4755" s="902">
        <v>8073100</v>
      </c>
    </row>
    <row r="4756" spans="1:7">
      <c r="A4756" s="903" t="s">
        <v>2479</v>
      </c>
      <c r="B4756" s="903" t="s">
        <v>816</v>
      </c>
      <c r="C4756" s="903" t="s">
        <v>200</v>
      </c>
      <c r="D4756" s="903" t="s">
        <v>1413</v>
      </c>
      <c r="E4756" s="903" t="s">
        <v>108</v>
      </c>
      <c r="F4756" s="903" t="s">
        <v>141</v>
      </c>
      <c r="G4756" s="902">
        <v>4200000</v>
      </c>
    </row>
    <row r="4757" spans="1:7">
      <c r="A4757" s="903" t="s">
        <v>2479</v>
      </c>
      <c r="B4757" s="903" t="s">
        <v>816</v>
      </c>
      <c r="C4757" s="903" t="s">
        <v>200</v>
      </c>
      <c r="D4757" s="903" t="s">
        <v>1413</v>
      </c>
      <c r="E4757" s="903" t="s">
        <v>108</v>
      </c>
      <c r="F4757" s="903" t="s">
        <v>142</v>
      </c>
      <c r="G4757" s="902">
        <v>7344000</v>
      </c>
    </row>
    <row r="4758" spans="1:7">
      <c r="A4758" s="903" t="s">
        <v>2479</v>
      </c>
      <c r="B4758" s="903" t="s">
        <v>816</v>
      </c>
      <c r="C4758" s="903" t="s">
        <v>200</v>
      </c>
      <c r="D4758" s="903" t="s">
        <v>1413</v>
      </c>
      <c r="E4758" s="1419" t="s">
        <v>143</v>
      </c>
      <c r="F4758" s="1420"/>
      <c r="G4758" s="902">
        <v>15750000</v>
      </c>
    </row>
    <row r="4759" spans="1:7">
      <c r="A4759" s="903" t="s">
        <v>2479</v>
      </c>
      <c r="B4759" s="903" t="s">
        <v>816</v>
      </c>
      <c r="C4759" s="903" t="s">
        <v>200</v>
      </c>
      <c r="D4759" s="903" t="s">
        <v>1413</v>
      </c>
      <c r="E4759" s="903" t="s">
        <v>143</v>
      </c>
      <c r="F4759" s="903" t="s">
        <v>145</v>
      </c>
      <c r="G4759" s="902">
        <v>3600000</v>
      </c>
    </row>
    <row r="4760" spans="1:7">
      <c r="A4760" s="903" t="s">
        <v>2479</v>
      </c>
      <c r="B4760" s="903" t="s">
        <v>816</v>
      </c>
      <c r="C4760" s="903" t="s">
        <v>200</v>
      </c>
      <c r="D4760" s="903" t="s">
        <v>1413</v>
      </c>
      <c r="E4760" s="903" t="s">
        <v>143</v>
      </c>
      <c r="F4760" s="903" t="s">
        <v>484</v>
      </c>
      <c r="G4760" s="902">
        <v>3000000</v>
      </c>
    </row>
    <row r="4761" spans="1:7">
      <c r="A4761" s="903" t="s">
        <v>2479</v>
      </c>
      <c r="B4761" s="903" t="s">
        <v>816</v>
      </c>
      <c r="C4761" s="903" t="s">
        <v>200</v>
      </c>
      <c r="D4761" s="903" t="s">
        <v>1413</v>
      </c>
      <c r="E4761" s="903" t="s">
        <v>143</v>
      </c>
      <c r="F4761" s="903" t="s">
        <v>487</v>
      </c>
      <c r="G4761" s="902">
        <v>3750000</v>
      </c>
    </row>
    <row r="4762" spans="1:7">
      <c r="A4762" s="903" t="s">
        <v>2479</v>
      </c>
      <c r="B4762" s="903" t="s">
        <v>816</v>
      </c>
      <c r="C4762" s="903" t="s">
        <v>200</v>
      </c>
      <c r="D4762" s="903" t="s">
        <v>1413</v>
      </c>
      <c r="E4762" s="903" t="s">
        <v>143</v>
      </c>
      <c r="F4762" s="903" t="s">
        <v>489</v>
      </c>
      <c r="G4762" s="902">
        <v>5400000</v>
      </c>
    </row>
    <row r="4763" spans="1:7">
      <c r="A4763" s="903" t="s">
        <v>2479</v>
      </c>
      <c r="B4763" s="903" t="s">
        <v>816</v>
      </c>
      <c r="C4763" s="903" t="s">
        <v>200</v>
      </c>
      <c r="D4763" s="903" t="s">
        <v>1413</v>
      </c>
      <c r="E4763" s="1419" t="s">
        <v>113</v>
      </c>
      <c r="F4763" s="1420"/>
      <c r="G4763" s="902">
        <v>270819000</v>
      </c>
    </row>
    <row r="4764" spans="1:7">
      <c r="A4764" s="903" t="s">
        <v>2479</v>
      </c>
      <c r="B4764" s="903" t="s">
        <v>816</v>
      </c>
      <c r="C4764" s="903" t="s">
        <v>200</v>
      </c>
      <c r="D4764" s="903" t="s">
        <v>1413</v>
      </c>
      <c r="E4764" s="903" t="s">
        <v>113</v>
      </c>
      <c r="F4764" s="903" t="s">
        <v>381</v>
      </c>
      <c r="G4764" s="902">
        <v>20619000</v>
      </c>
    </row>
    <row r="4765" spans="1:7">
      <c r="A4765" s="903" t="s">
        <v>2479</v>
      </c>
      <c r="B4765" s="903" t="s">
        <v>816</v>
      </c>
      <c r="C4765" s="903" t="s">
        <v>200</v>
      </c>
      <c r="D4765" s="903" t="s">
        <v>1413</v>
      </c>
      <c r="E4765" s="903" t="s">
        <v>113</v>
      </c>
      <c r="F4765" s="903" t="s">
        <v>490</v>
      </c>
      <c r="G4765" s="902">
        <v>10950000</v>
      </c>
    </row>
    <row r="4766" spans="1:7">
      <c r="A4766" s="903" t="s">
        <v>2479</v>
      </c>
      <c r="B4766" s="903" t="s">
        <v>816</v>
      </c>
      <c r="C4766" s="903" t="s">
        <v>200</v>
      </c>
      <c r="D4766" s="903" t="s">
        <v>1413</v>
      </c>
      <c r="E4766" s="903" t="s">
        <v>113</v>
      </c>
      <c r="F4766" s="903" t="s">
        <v>115</v>
      </c>
      <c r="G4766" s="902">
        <v>21650000</v>
      </c>
    </row>
    <row r="4767" spans="1:7">
      <c r="A4767" s="903" t="s">
        <v>2479</v>
      </c>
      <c r="B4767" s="903" t="s">
        <v>816</v>
      </c>
      <c r="C4767" s="903" t="s">
        <v>200</v>
      </c>
      <c r="D4767" s="903" t="s">
        <v>1413</v>
      </c>
      <c r="E4767" s="903" t="s">
        <v>113</v>
      </c>
      <c r="F4767" s="903" t="s">
        <v>117</v>
      </c>
      <c r="G4767" s="902">
        <v>217600000</v>
      </c>
    </row>
    <row r="4768" spans="1:7">
      <c r="A4768" s="903" t="s">
        <v>2479</v>
      </c>
      <c r="B4768" s="903" t="s">
        <v>816</v>
      </c>
      <c r="C4768" s="903" t="s">
        <v>200</v>
      </c>
      <c r="D4768" s="903" t="s">
        <v>1413</v>
      </c>
      <c r="E4768" s="1419" t="s">
        <v>492</v>
      </c>
      <c r="F4768" s="1420"/>
      <c r="G4768" s="902">
        <v>178503000</v>
      </c>
    </row>
    <row r="4769" spans="1:7">
      <c r="A4769" s="903" t="s">
        <v>2479</v>
      </c>
      <c r="B4769" s="903" t="s">
        <v>816</v>
      </c>
      <c r="C4769" s="903" t="s">
        <v>200</v>
      </c>
      <c r="D4769" s="903" t="s">
        <v>1413</v>
      </c>
      <c r="E4769" s="903" t="s">
        <v>492</v>
      </c>
      <c r="F4769" s="903" t="s">
        <v>186</v>
      </c>
      <c r="G4769" s="902">
        <v>34373000</v>
      </c>
    </row>
    <row r="4770" spans="1:7">
      <c r="A4770" s="903" t="s">
        <v>2479</v>
      </c>
      <c r="B4770" s="903" t="s">
        <v>816</v>
      </c>
      <c r="C4770" s="903" t="s">
        <v>200</v>
      </c>
      <c r="D4770" s="903" t="s">
        <v>1413</v>
      </c>
      <c r="E4770" s="903" t="s">
        <v>492</v>
      </c>
      <c r="F4770" s="903" t="s">
        <v>496</v>
      </c>
      <c r="G4770" s="902">
        <v>144130000</v>
      </c>
    </row>
    <row r="4771" spans="1:7">
      <c r="A4771" s="903" t="s">
        <v>2479</v>
      </c>
      <c r="B4771" s="903" t="s">
        <v>816</v>
      </c>
      <c r="C4771" s="903" t="s">
        <v>200</v>
      </c>
      <c r="D4771" s="903" t="s">
        <v>1413</v>
      </c>
      <c r="E4771" s="1419" t="s">
        <v>498</v>
      </c>
      <c r="F4771" s="1420"/>
      <c r="G4771" s="902">
        <v>2357116539</v>
      </c>
    </row>
    <row r="4772" spans="1:7">
      <c r="A4772" s="903" t="s">
        <v>2479</v>
      </c>
      <c r="B4772" s="903" t="s">
        <v>816</v>
      </c>
      <c r="C4772" s="903" t="s">
        <v>200</v>
      </c>
      <c r="D4772" s="903" t="s">
        <v>1413</v>
      </c>
      <c r="E4772" s="903" t="s">
        <v>498</v>
      </c>
      <c r="F4772" s="903" t="s">
        <v>758</v>
      </c>
      <c r="G4772" s="902">
        <v>88612000</v>
      </c>
    </row>
    <row r="4773" spans="1:7">
      <c r="A4773" s="903" t="s">
        <v>2479</v>
      </c>
      <c r="B4773" s="903" t="s">
        <v>816</v>
      </c>
      <c r="C4773" s="903" t="s">
        <v>200</v>
      </c>
      <c r="D4773" s="903" t="s">
        <v>1413</v>
      </c>
      <c r="E4773" s="903" t="s">
        <v>498</v>
      </c>
      <c r="F4773" s="903" t="s">
        <v>3</v>
      </c>
      <c r="G4773" s="902">
        <v>2195285626</v>
      </c>
    </row>
    <row r="4774" spans="1:7">
      <c r="A4774" s="903" t="s">
        <v>2479</v>
      </c>
      <c r="B4774" s="903" t="s">
        <v>816</v>
      </c>
      <c r="C4774" s="903" t="s">
        <v>200</v>
      </c>
      <c r="D4774" s="903" t="s">
        <v>1413</v>
      </c>
      <c r="E4774" s="903" t="s">
        <v>498</v>
      </c>
      <c r="F4774" s="903" t="s">
        <v>370</v>
      </c>
      <c r="G4774" s="902">
        <v>9073913</v>
      </c>
    </row>
    <row r="4775" spans="1:7">
      <c r="A4775" s="903" t="s">
        <v>2479</v>
      </c>
      <c r="B4775" s="903" t="s">
        <v>816</v>
      </c>
      <c r="C4775" s="903" t="s">
        <v>200</v>
      </c>
      <c r="D4775" s="903" t="s">
        <v>1413</v>
      </c>
      <c r="E4775" s="903" t="s">
        <v>498</v>
      </c>
      <c r="F4775" s="903" t="s">
        <v>500</v>
      </c>
      <c r="G4775" s="902">
        <v>27310000</v>
      </c>
    </row>
    <row r="4776" spans="1:7">
      <c r="A4776" s="903" t="s">
        <v>2479</v>
      </c>
      <c r="B4776" s="903" t="s">
        <v>816</v>
      </c>
      <c r="C4776" s="903" t="s">
        <v>200</v>
      </c>
      <c r="D4776" s="903" t="s">
        <v>1413</v>
      </c>
      <c r="E4776" s="903" t="s">
        <v>498</v>
      </c>
      <c r="F4776" s="903" t="s">
        <v>4</v>
      </c>
      <c r="G4776" s="902">
        <v>36835000</v>
      </c>
    </row>
    <row r="4777" spans="1:7">
      <c r="A4777" s="903" t="s">
        <v>2479</v>
      </c>
      <c r="B4777" s="903" t="s">
        <v>816</v>
      </c>
      <c r="C4777" s="903" t="s">
        <v>200</v>
      </c>
      <c r="D4777" s="903" t="s">
        <v>1413</v>
      </c>
      <c r="E4777" s="1419" t="s">
        <v>1429</v>
      </c>
      <c r="F4777" s="1420"/>
      <c r="G4777" s="902">
        <v>6100000</v>
      </c>
    </row>
    <row r="4778" spans="1:7">
      <c r="A4778" s="903" t="s">
        <v>2479</v>
      </c>
      <c r="B4778" s="903" t="s">
        <v>816</v>
      </c>
      <c r="C4778" s="903" t="s">
        <v>200</v>
      </c>
      <c r="D4778" s="903" t="s">
        <v>1413</v>
      </c>
      <c r="E4778" s="903" t="s">
        <v>1429</v>
      </c>
      <c r="F4778" s="903" t="s">
        <v>1457</v>
      </c>
      <c r="G4778" s="902">
        <v>6100000</v>
      </c>
    </row>
    <row r="4779" spans="1:7">
      <c r="A4779" s="903" t="s">
        <v>2479</v>
      </c>
      <c r="B4779" s="903" t="s">
        <v>816</v>
      </c>
      <c r="C4779" s="903" t="s">
        <v>200</v>
      </c>
      <c r="D4779" s="903" t="s">
        <v>1413</v>
      </c>
      <c r="E4779" s="1419" t="s">
        <v>118</v>
      </c>
      <c r="F4779" s="1420"/>
      <c r="G4779" s="902">
        <v>26205000</v>
      </c>
    </row>
    <row r="4780" spans="1:7">
      <c r="A4780" s="903" t="s">
        <v>2479</v>
      </c>
      <c r="B4780" s="903" t="s">
        <v>816</v>
      </c>
      <c r="C4780" s="903" t="s">
        <v>200</v>
      </c>
      <c r="D4780" s="903" t="s">
        <v>1413</v>
      </c>
      <c r="E4780" s="903" t="s">
        <v>118</v>
      </c>
      <c r="F4780" s="903" t="s">
        <v>523</v>
      </c>
      <c r="G4780" s="902">
        <v>14395000</v>
      </c>
    </row>
    <row r="4781" spans="1:7">
      <c r="A4781" s="903" t="s">
        <v>2479</v>
      </c>
      <c r="B4781" s="903" t="s">
        <v>816</v>
      </c>
      <c r="C4781" s="903" t="s">
        <v>200</v>
      </c>
      <c r="D4781" s="903" t="s">
        <v>1413</v>
      </c>
      <c r="E4781" s="903" t="s">
        <v>118</v>
      </c>
      <c r="F4781" s="903" t="s">
        <v>120</v>
      </c>
      <c r="G4781" s="902">
        <v>11810000</v>
      </c>
    </row>
    <row r="4782" spans="1:7">
      <c r="A4782" s="903" t="s">
        <v>2479</v>
      </c>
      <c r="B4782" s="903" t="s">
        <v>816</v>
      </c>
      <c r="C4782" s="903" t="s">
        <v>200</v>
      </c>
      <c r="D4782" s="903" t="s">
        <v>1413</v>
      </c>
      <c r="E4782" s="1419" t="s">
        <v>1434</v>
      </c>
      <c r="F4782" s="1420"/>
      <c r="G4782" s="902">
        <v>20700000</v>
      </c>
    </row>
    <row r="4783" spans="1:7">
      <c r="A4783" s="903" t="s">
        <v>2479</v>
      </c>
      <c r="B4783" s="903" t="s">
        <v>816</v>
      </c>
      <c r="C4783" s="903" t="s">
        <v>200</v>
      </c>
      <c r="D4783" s="903" t="s">
        <v>1413</v>
      </c>
      <c r="E4783" s="903" t="s">
        <v>1434</v>
      </c>
      <c r="F4783" s="903" t="s">
        <v>1436</v>
      </c>
      <c r="G4783" s="902">
        <v>20700000</v>
      </c>
    </row>
    <row r="4784" spans="1:7">
      <c r="A4784" s="903" t="s">
        <v>2479</v>
      </c>
      <c r="B4784" s="903" t="s">
        <v>816</v>
      </c>
      <c r="C4784" s="903" t="s">
        <v>200</v>
      </c>
      <c r="D4784" s="903" t="s">
        <v>1413</v>
      </c>
      <c r="E4784" s="1419" t="s">
        <v>122</v>
      </c>
      <c r="F4784" s="1420"/>
      <c r="G4784" s="902">
        <v>451078879</v>
      </c>
    </row>
    <row r="4785" spans="1:7">
      <c r="A4785" s="903" t="s">
        <v>2479</v>
      </c>
      <c r="B4785" s="903" t="s">
        <v>816</v>
      </c>
      <c r="C4785" s="903" t="s">
        <v>200</v>
      </c>
      <c r="D4785" s="903" t="s">
        <v>1413</v>
      </c>
      <c r="E4785" s="903" t="s">
        <v>122</v>
      </c>
      <c r="F4785" s="903" t="s">
        <v>6</v>
      </c>
      <c r="G4785" s="902">
        <v>5543400</v>
      </c>
    </row>
    <row r="4786" spans="1:7">
      <c r="A4786" s="903" t="s">
        <v>2479</v>
      </c>
      <c r="B4786" s="903" t="s">
        <v>816</v>
      </c>
      <c r="C4786" s="903" t="s">
        <v>200</v>
      </c>
      <c r="D4786" s="903" t="s">
        <v>1413</v>
      </c>
      <c r="E4786" s="903" t="s">
        <v>122</v>
      </c>
      <c r="F4786" s="903" t="s">
        <v>12</v>
      </c>
      <c r="G4786" s="902">
        <v>2166000</v>
      </c>
    </row>
    <row r="4787" spans="1:7">
      <c r="A4787" s="903" t="s">
        <v>2479</v>
      </c>
      <c r="B4787" s="903" t="s">
        <v>816</v>
      </c>
      <c r="C4787" s="903" t="s">
        <v>200</v>
      </c>
      <c r="D4787" s="903" t="s">
        <v>1413</v>
      </c>
      <c r="E4787" s="903" t="s">
        <v>122</v>
      </c>
      <c r="F4787" s="903" t="s">
        <v>124</v>
      </c>
      <c r="G4787" s="902">
        <v>314244829</v>
      </c>
    </row>
    <row r="4788" spans="1:7">
      <c r="A4788" s="903" t="s">
        <v>2479</v>
      </c>
      <c r="B4788" s="903" t="s">
        <v>816</v>
      </c>
      <c r="C4788" s="903" t="s">
        <v>200</v>
      </c>
      <c r="D4788" s="903" t="s">
        <v>1413</v>
      </c>
      <c r="E4788" s="903" t="s">
        <v>122</v>
      </c>
      <c r="F4788" s="903" t="s">
        <v>126</v>
      </c>
      <c r="G4788" s="902">
        <v>129124650</v>
      </c>
    </row>
    <row r="4789" spans="1:7">
      <c r="A4789" s="903" t="s">
        <v>2479</v>
      </c>
      <c r="B4789" s="903" t="s">
        <v>816</v>
      </c>
      <c r="C4789" s="903" t="s">
        <v>200</v>
      </c>
      <c r="D4789" s="903" t="s">
        <v>1413</v>
      </c>
      <c r="E4789" s="1419" t="s">
        <v>371</v>
      </c>
      <c r="F4789" s="1420"/>
      <c r="G4789" s="902">
        <v>32184000</v>
      </c>
    </row>
    <row r="4790" spans="1:7">
      <c r="A4790" s="903" t="s">
        <v>2479</v>
      </c>
      <c r="B4790" s="903" t="s">
        <v>816</v>
      </c>
      <c r="C4790" s="903" t="s">
        <v>200</v>
      </c>
      <c r="D4790" s="903" t="s">
        <v>1413</v>
      </c>
      <c r="E4790" s="903" t="s">
        <v>371</v>
      </c>
      <c r="F4790" s="903" t="s">
        <v>372</v>
      </c>
      <c r="G4790" s="902">
        <v>32184000</v>
      </c>
    </row>
    <row r="4791" spans="1:7">
      <c r="A4791" s="903" t="s">
        <v>2479</v>
      </c>
      <c r="B4791" s="903" t="s">
        <v>816</v>
      </c>
      <c r="C4791" s="903" t="s">
        <v>200</v>
      </c>
      <c r="D4791" s="903" t="s">
        <v>1413</v>
      </c>
      <c r="E4791" s="1419" t="s">
        <v>360</v>
      </c>
      <c r="F4791" s="1420"/>
      <c r="G4791" s="902">
        <v>25400000</v>
      </c>
    </row>
    <row r="4792" spans="1:7">
      <c r="A4792" s="903" t="s">
        <v>2479</v>
      </c>
      <c r="B4792" s="903" t="s">
        <v>816</v>
      </c>
      <c r="C4792" s="903" t="s">
        <v>200</v>
      </c>
      <c r="D4792" s="903" t="s">
        <v>1413</v>
      </c>
      <c r="E4792" s="903" t="s">
        <v>360</v>
      </c>
      <c r="F4792" s="903" t="s">
        <v>1440</v>
      </c>
      <c r="G4792" s="902">
        <v>25400000</v>
      </c>
    </row>
    <row r="4793" spans="1:7">
      <c r="A4793" s="903" t="s">
        <v>2479</v>
      </c>
      <c r="B4793" s="1419" t="s">
        <v>901</v>
      </c>
      <c r="C4793" s="1420"/>
      <c r="D4793" s="1420"/>
      <c r="E4793" s="1420"/>
      <c r="F4793" s="1420"/>
      <c r="G4793" s="902">
        <v>161249848027</v>
      </c>
    </row>
    <row r="4794" spans="1:7">
      <c r="A4794" s="903" t="s">
        <v>2479</v>
      </c>
      <c r="B4794" s="903" t="s">
        <v>901</v>
      </c>
      <c r="C4794" s="1419" t="s">
        <v>368</v>
      </c>
      <c r="D4794" s="1420"/>
      <c r="E4794" s="1420"/>
      <c r="F4794" s="1420"/>
      <c r="G4794" s="902">
        <v>10426852707</v>
      </c>
    </row>
    <row r="4795" spans="1:7">
      <c r="A4795" s="903" t="s">
        <v>2479</v>
      </c>
      <c r="B4795" s="903" t="s">
        <v>901</v>
      </c>
      <c r="C4795" s="903" t="s">
        <v>368</v>
      </c>
      <c r="D4795" s="1419" t="s">
        <v>1445</v>
      </c>
      <c r="E4795" s="1420"/>
      <c r="F4795" s="1420"/>
      <c r="G4795" s="902">
        <v>10426852707</v>
      </c>
    </row>
    <row r="4796" spans="1:7">
      <c r="A4796" s="903" t="s">
        <v>2479</v>
      </c>
      <c r="B4796" s="903" t="s">
        <v>901</v>
      </c>
      <c r="C4796" s="903" t="s">
        <v>368</v>
      </c>
      <c r="D4796" s="903" t="s">
        <v>1445</v>
      </c>
      <c r="E4796" s="1419" t="s">
        <v>87</v>
      </c>
      <c r="F4796" s="1420"/>
      <c r="G4796" s="902">
        <v>3088637756</v>
      </c>
    </row>
    <row r="4797" spans="1:7">
      <c r="A4797" s="903" t="s">
        <v>2479</v>
      </c>
      <c r="B4797" s="903" t="s">
        <v>901</v>
      </c>
      <c r="C4797" s="903" t="s">
        <v>368</v>
      </c>
      <c r="D4797" s="903" t="s">
        <v>1445</v>
      </c>
      <c r="E4797" s="903" t="s">
        <v>87</v>
      </c>
      <c r="F4797" s="903" t="s">
        <v>88</v>
      </c>
      <c r="G4797" s="902">
        <v>3088637756</v>
      </c>
    </row>
    <row r="4798" spans="1:7">
      <c r="A4798" s="903" t="s">
        <v>2479</v>
      </c>
      <c r="B4798" s="903" t="s">
        <v>901</v>
      </c>
      <c r="C4798" s="903" t="s">
        <v>368</v>
      </c>
      <c r="D4798" s="903" t="s">
        <v>1445</v>
      </c>
      <c r="E4798" s="1419" t="s">
        <v>128</v>
      </c>
      <c r="F4798" s="1420"/>
      <c r="G4798" s="902">
        <v>188785000</v>
      </c>
    </row>
    <row r="4799" spans="1:7">
      <c r="A4799" s="903" t="s">
        <v>2479</v>
      </c>
      <c r="B4799" s="903" t="s">
        <v>901</v>
      </c>
      <c r="C4799" s="903" t="s">
        <v>368</v>
      </c>
      <c r="D4799" s="903" t="s">
        <v>1445</v>
      </c>
      <c r="E4799" s="903" t="s">
        <v>128</v>
      </c>
      <c r="F4799" s="903" t="s">
        <v>519</v>
      </c>
      <c r="G4799" s="902">
        <v>188785000</v>
      </c>
    </row>
    <row r="4800" spans="1:7">
      <c r="A4800" s="903" t="s">
        <v>2479</v>
      </c>
      <c r="B4800" s="903" t="s">
        <v>901</v>
      </c>
      <c r="C4800" s="903" t="s">
        <v>368</v>
      </c>
      <c r="D4800" s="903" t="s">
        <v>1445</v>
      </c>
      <c r="E4800" s="1419" t="s">
        <v>90</v>
      </c>
      <c r="F4800" s="1420"/>
      <c r="G4800" s="902">
        <v>1493046813</v>
      </c>
    </row>
    <row r="4801" spans="1:7">
      <c r="A4801" s="903" t="s">
        <v>2479</v>
      </c>
      <c r="B4801" s="903" t="s">
        <v>901</v>
      </c>
      <c r="C4801" s="903" t="s">
        <v>368</v>
      </c>
      <c r="D4801" s="903" t="s">
        <v>1445</v>
      </c>
      <c r="E4801" s="903" t="s">
        <v>90</v>
      </c>
      <c r="F4801" s="903" t="s">
        <v>135</v>
      </c>
      <c r="G4801" s="902">
        <v>140631415</v>
      </c>
    </row>
    <row r="4802" spans="1:7">
      <c r="A4802" s="903" t="s">
        <v>2479</v>
      </c>
      <c r="B4802" s="903" t="s">
        <v>901</v>
      </c>
      <c r="C4802" s="903" t="s">
        <v>368</v>
      </c>
      <c r="D4802" s="903" t="s">
        <v>1445</v>
      </c>
      <c r="E4802" s="903" t="s">
        <v>90</v>
      </c>
      <c r="F4802" s="903" t="s">
        <v>763</v>
      </c>
      <c r="G4802" s="902">
        <v>544636</v>
      </c>
    </row>
    <row r="4803" spans="1:7">
      <c r="A4803" s="903" t="s">
        <v>2479</v>
      </c>
      <c r="B4803" s="903" t="s">
        <v>901</v>
      </c>
      <c r="C4803" s="903" t="s">
        <v>368</v>
      </c>
      <c r="D4803" s="903" t="s">
        <v>1445</v>
      </c>
      <c r="E4803" s="903" t="s">
        <v>90</v>
      </c>
      <c r="F4803" s="903" t="s">
        <v>8</v>
      </c>
      <c r="G4803" s="902">
        <v>3278000</v>
      </c>
    </row>
    <row r="4804" spans="1:7">
      <c r="A4804" s="903" t="s">
        <v>2479</v>
      </c>
      <c r="B4804" s="903" t="s">
        <v>901</v>
      </c>
      <c r="C4804" s="903" t="s">
        <v>368</v>
      </c>
      <c r="D4804" s="903" t="s">
        <v>1445</v>
      </c>
      <c r="E4804" s="903" t="s">
        <v>90</v>
      </c>
      <c r="F4804" s="903" t="s">
        <v>386</v>
      </c>
      <c r="G4804" s="902">
        <v>978916590</v>
      </c>
    </row>
    <row r="4805" spans="1:7">
      <c r="A4805" s="903" t="s">
        <v>2479</v>
      </c>
      <c r="B4805" s="903" t="s">
        <v>901</v>
      </c>
      <c r="C4805" s="903" t="s">
        <v>368</v>
      </c>
      <c r="D4805" s="903" t="s">
        <v>1445</v>
      </c>
      <c r="E4805" s="903" t="s">
        <v>90</v>
      </c>
      <c r="F4805" s="903" t="s">
        <v>92</v>
      </c>
      <c r="G4805" s="902">
        <v>6556000</v>
      </c>
    </row>
    <row r="4806" spans="1:7">
      <c r="A4806" s="903" t="s">
        <v>2479</v>
      </c>
      <c r="B4806" s="903" t="s">
        <v>901</v>
      </c>
      <c r="C4806" s="903" t="s">
        <v>368</v>
      </c>
      <c r="D4806" s="903" t="s">
        <v>1445</v>
      </c>
      <c r="E4806" s="903" t="s">
        <v>90</v>
      </c>
      <c r="F4806" s="903" t="s">
        <v>390</v>
      </c>
      <c r="G4806" s="902">
        <v>333457550</v>
      </c>
    </row>
    <row r="4807" spans="1:7">
      <c r="A4807" s="903" t="s">
        <v>2479</v>
      </c>
      <c r="B4807" s="903" t="s">
        <v>901</v>
      </c>
      <c r="C4807" s="903" t="s">
        <v>368</v>
      </c>
      <c r="D4807" s="903" t="s">
        <v>1445</v>
      </c>
      <c r="E4807" s="903" t="s">
        <v>90</v>
      </c>
      <c r="F4807" s="903" t="s">
        <v>137</v>
      </c>
      <c r="G4807" s="902">
        <v>29662622</v>
      </c>
    </row>
    <row r="4808" spans="1:7">
      <c r="A4808" s="903" t="s">
        <v>2479</v>
      </c>
      <c r="B4808" s="903" t="s">
        <v>901</v>
      </c>
      <c r="C4808" s="903" t="s">
        <v>368</v>
      </c>
      <c r="D4808" s="903" t="s">
        <v>1445</v>
      </c>
      <c r="E4808" s="1419" t="s">
        <v>296</v>
      </c>
      <c r="F4808" s="1420"/>
      <c r="G4808" s="902">
        <v>765400000</v>
      </c>
    </row>
    <row r="4809" spans="1:7">
      <c r="A4809" s="903" t="s">
        <v>2479</v>
      </c>
      <c r="B4809" s="903" t="s">
        <v>901</v>
      </c>
      <c r="C4809" s="903" t="s">
        <v>368</v>
      </c>
      <c r="D4809" s="903" t="s">
        <v>1445</v>
      </c>
      <c r="E4809" s="903" t="s">
        <v>296</v>
      </c>
      <c r="F4809" s="903" t="s">
        <v>297</v>
      </c>
      <c r="G4809" s="902">
        <v>765400000</v>
      </c>
    </row>
    <row r="4810" spans="1:7">
      <c r="A4810" s="903" t="s">
        <v>2479</v>
      </c>
      <c r="B4810" s="903" t="s">
        <v>901</v>
      </c>
      <c r="C4810" s="903" t="s">
        <v>368</v>
      </c>
      <c r="D4810" s="903" t="s">
        <v>1445</v>
      </c>
      <c r="E4810" s="1419" t="s">
        <v>93</v>
      </c>
      <c r="F4810" s="1420"/>
      <c r="G4810" s="902">
        <v>341727000</v>
      </c>
    </row>
    <row r="4811" spans="1:7">
      <c r="A4811" s="903" t="s">
        <v>2479</v>
      </c>
      <c r="B4811" s="903" t="s">
        <v>901</v>
      </c>
      <c r="C4811" s="903" t="s">
        <v>368</v>
      </c>
      <c r="D4811" s="903" t="s">
        <v>1445</v>
      </c>
      <c r="E4811" s="903" t="s">
        <v>93</v>
      </c>
      <c r="F4811" s="903" t="s">
        <v>391</v>
      </c>
      <c r="G4811" s="902">
        <v>341727000</v>
      </c>
    </row>
    <row r="4812" spans="1:7">
      <c r="A4812" s="903" t="s">
        <v>2479</v>
      </c>
      <c r="B4812" s="903" t="s">
        <v>901</v>
      </c>
      <c r="C4812" s="903" t="s">
        <v>368</v>
      </c>
      <c r="D4812" s="903" t="s">
        <v>1445</v>
      </c>
      <c r="E4812" s="1419" t="s">
        <v>94</v>
      </c>
      <c r="F4812" s="1420"/>
      <c r="G4812" s="902">
        <v>916949776</v>
      </c>
    </row>
    <row r="4813" spans="1:7">
      <c r="A4813" s="903" t="s">
        <v>2479</v>
      </c>
      <c r="B4813" s="903" t="s">
        <v>901</v>
      </c>
      <c r="C4813" s="903" t="s">
        <v>368</v>
      </c>
      <c r="D4813" s="903" t="s">
        <v>1445</v>
      </c>
      <c r="E4813" s="903" t="s">
        <v>94</v>
      </c>
      <c r="F4813" s="903" t="s">
        <v>95</v>
      </c>
      <c r="G4813" s="902">
        <v>683876210</v>
      </c>
    </row>
    <row r="4814" spans="1:7">
      <c r="A4814" s="903" t="s">
        <v>2479</v>
      </c>
      <c r="B4814" s="903" t="s">
        <v>901</v>
      </c>
      <c r="C4814" s="903" t="s">
        <v>368</v>
      </c>
      <c r="D4814" s="903" t="s">
        <v>1445</v>
      </c>
      <c r="E4814" s="903" t="s">
        <v>94</v>
      </c>
      <c r="F4814" s="903" t="s">
        <v>96</v>
      </c>
      <c r="G4814" s="902">
        <v>117235899</v>
      </c>
    </row>
    <row r="4815" spans="1:7">
      <c r="A4815" s="903" t="s">
        <v>2479</v>
      </c>
      <c r="B4815" s="903" t="s">
        <v>901</v>
      </c>
      <c r="C4815" s="903" t="s">
        <v>368</v>
      </c>
      <c r="D4815" s="903" t="s">
        <v>1445</v>
      </c>
      <c r="E4815" s="903" t="s">
        <v>94</v>
      </c>
      <c r="F4815" s="903" t="s">
        <v>97</v>
      </c>
      <c r="G4815" s="902">
        <v>78157244</v>
      </c>
    </row>
    <row r="4816" spans="1:7">
      <c r="A4816" s="903" t="s">
        <v>2479</v>
      </c>
      <c r="B4816" s="903" t="s">
        <v>901</v>
      </c>
      <c r="C4816" s="903" t="s">
        <v>368</v>
      </c>
      <c r="D4816" s="903" t="s">
        <v>1445</v>
      </c>
      <c r="E4816" s="903" t="s">
        <v>94</v>
      </c>
      <c r="F4816" s="903" t="s">
        <v>0</v>
      </c>
      <c r="G4816" s="902">
        <v>37680423</v>
      </c>
    </row>
    <row r="4817" spans="1:7">
      <c r="A4817" s="903" t="s">
        <v>2479</v>
      </c>
      <c r="B4817" s="903" t="s">
        <v>901</v>
      </c>
      <c r="C4817" s="903" t="s">
        <v>368</v>
      </c>
      <c r="D4817" s="903" t="s">
        <v>1445</v>
      </c>
      <c r="E4817" s="1419" t="s">
        <v>100</v>
      </c>
      <c r="F4817" s="1420"/>
      <c r="G4817" s="902">
        <v>194088441</v>
      </c>
    </row>
    <row r="4818" spans="1:7">
      <c r="A4818" s="903" t="s">
        <v>2479</v>
      </c>
      <c r="B4818" s="903" t="s">
        <v>901</v>
      </c>
      <c r="C4818" s="903" t="s">
        <v>368</v>
      </c>
      <c r="D4818" s="903" t="s">
        <v>1445</v>
      </c>
      <c r="E4818" s="903" t="s">
        <v>100</v>
      </c>
      <c r="F4818" s="903" t="s">
        <v>138</v>
      </c>
      <c r="G4818" s="902">
        <v>52568689</v>
      </c>
    </row>
    <row r="4819" spans="1:7">
      <c r="A4819" s="903" t="s">
        <v>2479</v>
      </c>
      <c r="B4819" s="903" t="s">
        <v>901</v>
      </c>
      <c r="C4819" s="903" t="s">
        <v>368</v>
      </c>
      <c r="D4819" s="903" t="s">
        <v>1445</v>
      </c>
      <c r="E4819" s="903" t="s">
        <v>100</v>
      </c>
      <c r="F4819" s="903" t="s">
        <v>102</v>
      </c>
      <c r="G4819" s="902">
        <v>104267752</v>
      </c>
    </row>
    <row r="4820" spans="1:7">
      <c r="A4820" s="903" t="s">
        <v>2479</v>
      </c>
      <c r="B4820" s="903" t="s">
        <v>901</v>
      </c>
      <c r="C4820" s="903" t="s">
        <v>368</v>
      </c>
      <c r="D4820" s="903" t="s">
        <v>1445</v>
      </c>
      <c r="E4820" s="903" t="s">
        <v>100</v>
      </c>
      <c r="F4820" s="903" t="s">
        <v>139</v>
      </c>
      <c r="G4820" s="902">
        <v>31652000</v>
      </c>
    </row>
    <row r="4821" spans="1:7">
      <c r="A4821" s="903" t="s">
        <v>2479</v>
      </c>
      <c r="B4821" s="903" t="s">
        <v>901</v>
      </c>
      <c r="C4821" s="903" t="s">
        <v>368</v>
      </c>
      <c r="D4821" s="903" t="s">
        <v>1445</v>
      </c>
      <c r="E4821" s="903" t="s">
        <v>100</v>
      </c>
      <c r="F4821" s="903" t="s">
        <v>131</v>
      </c>
      <c r="G4821" s="902">
        <v>3150000</v>
      </c>
    </row>
    <row r="4822" spans="1:7">
      <c r="A4822" s="903" t="s">
        <v>2479</v>
      </c>
      <c r="B4822" s="903" t="s">
        <v>901</v>
      </c>
      <c r="C4822" s="903" t="s">
        <v>368</v>
      </c>
      <c r="D4822" s="903" t="s">
        <v>1445</v>
      </c>
      <c r="E4822" s="903" t="s">
        <v>100</v>
      </c>
      <c r="F4822" s="903" t="s">
        <v>140</v>
      </c>
      <c r="G4822" s="902">
        <v>2450000</v>
      </c>
    </row>
    <row r="4823" spans="1:7">
      <c r="A4823" s="903" t="s">
        <v>2479</v>
      </c>
      <c r="B4823" s="903" t="s">
        <v>901</v>
      </c>
      <c r="C4823" s="903" t="s">
        <v>368</v>
      </c>
      <c r="D4823" s="903" t="s">
        <v>1445</v>
      </c>
      <c r="E4823" s="1419" t="s">
        <v>103</v>
      </c>
      <c r="F4823" s="1420"/>
      <c r="G4823" s="902">
        <v>173965000</v>
      </c>
    </row>
    <row r="4824" spans="1:7">
      <c r="A4824" s="903" t="s">
        <v>2479</v>
      </c>
      <c r="B4824" s="903" t="s">
        <v>901</v>
      </c>
      <c r="C4824" s="903" t="s">
        <v>368</v>
      </c>
      <c r="D4824" s="903" t="s">
        <v>1445</v>
      </c>
      <c r="E4824" s="903" t="s">
        <v>103</v>
      </c>
      <c r="F4824" s="903" t="s">
        <v>104</v>
      </c>
      <c r="G4824" s="902">
        <v>20755000</v>
      </c>
    </row>
    <row r="4825" spans="1:7">
      <c r="A4825" s="903" t="s">
        <v>2479</v>
      </c>
      <c r="B4825" s="903" t="s">
        <v>901</v>
      </c>
      <c r="C4825" s="903" t="s">
        <v>368</v>
      </c>
      <c r="D4825" s="903" t="s">
        <v>1445</v>
      </c>
      <c r="E4825" s="903" t="s">
        <v>103</v>
      </c>
      <c r="F4825" s="903" t="s">
        <v>132</v>
      </c>
      <c r="G4825" s="902">
        <v>115720000</v>
      </c>
    </row>
    <row r="4826" spans="1:7">
      <c r="A4826" s="903" t="s">
        <v>2479</v>
      </c>
      <c r="B4826" s="903" t="s">
        <v>901</v>
      </c>
      <c r="C4826" s="903" t="s">
        <v>368</v>
      </c>
      <c r="D4826" s="903" t="s">
        <v>1445</v>
      </c>
      <c r="E4826" s="903" t="s">
        <v>103</v>
      </c>
      <c r="F4826" s="903" t="s">
        <v>2</v>
      </c>
      <c r="G4826" s="902">
        <v>33140000</v>
      </c>
    </row>
    <row r="4827" spans="1:7">
      <c r="A4827" s="903" t="s">
        <v>2479</v>
      </c>
      <c r="B4827" s="903" t="s">
        <v>901</v>
      </c>
      <c r="C4827" s="903" t="s">
        <v>368</v>
      </c>
      <c r="D4827" s="903" t="s">
        <v>1445</v>
      </c>
      <c r="E4827" s="903" t="s">
        <v>103</v>
      </c>
      <c r="F4827" s="903" t="s">
        <v>106</v>
      </c>
      <c r="G4827" s="902">
        <v>4350000</v>
      </c>
    </row>
    <row r="4828" spans="1:7">
      <c r="A4828" s="903" t="s">
        <v>2479</v>
      </c>
      <c r="B4828" s="903" t="s">
        <v>901</v>
      </c>
      <c r="C4828" s="903" t="s">
        <v>368</v>
      </c>
      <c r="D4828" s="903" t="s">
        <v>1445</v>
      </c>
      <c r="E4828" s="1419" t="s">
        <v>108</v>
      </c>
      <c r="F4828" s="1420"/>
      <c r="G4828" s="902">
        <v>76912883</v>
      </c>
    </row>
    <row r="4829" spans="1:7">
      <c r="A4829" s="903" t="s">
        <v>2479</v>
      </c>
      <c r="B4829" s="903" t="s">
        <v>901</v>
      </c>
      <c r="C4829" s="903" t="s">
        <v>368</v>
      </c>
      <c r="D4829" s="903" t="s">
        <v>1445</v>
      </c>
      <c r="E4829" s="903" t="s">
        <v>108</v>
      </c>
      <c r="F4829" s="903" t="s">
        <v>110</v>
      </c>
      <c r="G4829" s="902">
        <v>1382692</v>
      </c>
    </row>
    <row r="4830" spans="1:7">
      <c r="A4830" s="903" t="s">
        <v>2479</v>
      </c>
      <c r="B4830" s="903" t="s">
        <v>901</v>
      </c>
      <c r="C4830" s="903" t="s">
        <v>368</v>
      </c>
      <c r="D4830" s="903" t="s">
        <v>1445</v>
      </c>
      <c r="E4830" s="903" t="s">
        <v>108</v>
      </c>
      <c r="F4830" s="903" t="s">
        <v>111</v>
      </c>
      <c r="G4830" s="902">
        <v>4205711</v>
      </c>
    </row>
    <row r="4831" spans="1:7">
      <c r="A4831" s="903" t="s">
        <v>2479</v>
      </c>
      <c r="B4831" s="903" t="s">
        <v>901</v>
      </c>
      <c r="C4831" s="903" t="s">
        <v>368</v>
      </c>
      <c r="D4831" s="903" t="s">
        <v>1445</v>
      </c>
      <c r="E4831" s="903" t="s">
        <v>108</v>
      </c>
      <c r="F4831" s="903" t="s">
        <v>862</v>
      </c>
      <c r="G4831" s="902">
        <v>23539880</v>
      </c>
    </row>
    <row r="4832" spans="1:7">
      <c r="A4832" s="903" t="s">
        <v>2479</v>
      </c>
      <c r="B4832" s="903" t="s">
        <v>901</v>
      </c>
      <c r="C4832" s="903" t="s">
        <v>368</v>
      </c>
      <c r="D4832" s="903" t="s">
        <v>1445</v>
      </c>
      <c r="E4832" s="903" t="s">
        <v>108</v>
      </c>
      <c r="F4832" s="903" t="s">
        <v>283</v>
      </c>
      <c r="G4832" s="902">
        <v>10000000</v>
      </c>
    </row>
    <row r="4833" spans="1:7">
      <c r="A4833" s="903" t="s">
        <v>2479</v>
      </c>
      <c r="B4833" s="903" t="s">
        <v>901</v>
      </c>
      <c r="C4833" s="903" t="s">
        <v>368</v>
      </c>
      <c r="D4833" s="903" t="s">
        <v>1445</v>
      </c>
      <c r="E4833" s="903" t="s">
        <v>108</v>
      </c>
      <c r="F4833" s="903" t="s">
        <v>868</v>
      </c>
      <c r="G4833" s="902">
        <v>22772600</v>
      </c>
    </row>
    <row r="4834" spans="1:7">
      <c r="A4834" s="903" t="s">
        <v>2479</v>
      </c>
      <c r="B4834" s="903" t="s">
        <v>901</v>
      </c>
      <c r="C4834" s="903" t="s">
        <v>368</v>
      </c>
      <c r="D4834" s="903" t="s">
        <v>1445</v>
      </c>
      <c r="E4834" s="903" t="s">
        <v>108</v>
      </c>
      <c r="F4834" s="903" t="s">
        <v>141</v>
      </c>
      <c r="G4834" s="902">
        <v>12100000</v>
      </c>
    </row>
    <row r="4835" spans="1:7">
      <c r="A4835" s="903" t="s">
        <v>2479</v>
      </c>
      <c r="B4835" s="903" t="s">
        <v>901</v>
      </c>
      <c r="C4835" s="903" t="s">
        <v>368</v>
      </c>
      <c r="D4835" s="903" t="s">
        <v>1445</v>
      </c>
      <c r="E4835" s="903" t="s">
        <v>108</v>
      </c>
      <c r="F4835" s="903" t="s">
        <v>142</v>
      </c>
      <c r="G4835" s="902">
        <v>2912000</v>
      </c>
    </row>
    <row r="4836" spans="1:7">
      <c r="A4836" s="903" t="s">
        <v>2479</v>
      </c>
      <c r="B4836" s="903" t="s">
        <v>901</v>
      </c>
      <c r="C4836" s="903" t="s">
        <v>368</v>
      </c>
      <c r="D4836" s="903" t="s">
        <v>1445</v>
      </c>
      <c r="E4836" s="1419" t="s">
        <v>143</v>
      </c>
      <c r="F4836" s="1420"/>
      <c r="G4836" s="902">
        <v>3650000</v>
      </c>
    </row>
    <row r="4837" spans="1:7">
      <c r="A4837" s="903" t="s">
        <v>2479</v>
      </c>
      <c r="B4837" s="903" t="s">
        <v>901</v>
      </c>
      <c r="C4837" s="903" t="s">
        <v>368</v>
      </c>
      <c r="D4837" s="903" t="s">
        <v>1445</v>
      </c>
      <c r="E4837" s="903" t="s">
        <v>143</v>
      </c>
      <c r="F4837" s="903" t="s">
        <v>489</v>
      </c>
      <c r="G4837" s="902">
        <v>3650000</v>
      </c>
    </row>
    <row r="4838" spans="1:7">
      <c r="A4838" s="903" t="s">
        <v>2479</v>
      </c>
      <c r="B4838" s="903" t="s">
        <v>901</v>
      </c>
      <c r="C4838" s="903" t="s">
        <v>368</v>
      </c>
      <c r="D4838" s="903" t="s">
        <v>1445</v>
      </c>
      <c r="E4838" s="1419" t="s">
        <v>113</v>
      </c>
      <c r="F4838" s="1420"/>
      <c r="G4838" s="902">
        <v>167000000</v>
      </c>
    </row>
    <row r="4839" spans="1:7">
      <c r="A4839" s="903" t="s">
        <v>2479</v>
      </c>
      <c r="B4839" s="903" t="s">
        <v>901</v>
      </c>
      <c r="C4839" s="903" t="s">
        <v>368</v>
      </c>
      <c r="D4839" s="903" t="s">
        <v>1445</v>
      </c>
      <c r="E4839" s="903" t="s">
        <v>113</v>
      </c>
      <c r="F4839" s="903" t="s">
        <v>381</v>
      </c>
      <c r="G4839" s="902">
        <v>3900000</v>
      </c>
    </row>
    <row r="4840" spans="1:7">
      <c r="A4840" s="903" t="s">
        <v>2479</v>
      </c>
      <c r="B4840" s="903" t="s">
        <v>901</v>
      </c>
      <c r="C4840" s="903" t="s">
        <v>368</v>
      </c>
      <c r="D4840" s="903" t="s">
        <v>1445</v>
      </c>
      <c r="E4840" s="903" t="s">
        <v>113</v>
      </c>
      <c r="F4840" s="903" t="s">
        <v>490</v>
      </c>
      <c r="G4840" s="902">
        <v>600000</v>
      </c>
    </row>
    <row r="4841" spans="1:7">
      <c r="A4841" s="903" t="s">
        <v>2479</v>
      </c>
      <c r="B4841" s="903" t="s">
        <v>901</v>
      </c>
      <c r="C4841" s="903" t="s">
        <v>368</v>
      </c>
      <c r="D4841" s="903" t="s">
        <v>1445</v>
      </c>
      <c r="E4841" s="903" t="s">
        <v>113</v>
      </c>
      <c r="F4841" s="903" t="s">
        <v>115</v>
      </c>
      <c r="G4841" s="902">
        <v>1400000</v>
      </c>
    </row>
    <row r="4842" spans="1:7">
      <c r="A4842" s="903" t="s">
        <v>2479</v>
      </c>
      <c r="B4842" s="903" t="s">
        <v>901</v>
      </c>
      <c r="C4842" s="903" t="s">
        <v>368</v>
      </c>
      <c r="D4842" s="903" t="s">
        <v>1445</v>
      </c>
      <c r="E4842" s="903" t="s">
        <v>113</v>
      </c>
      <c r="F4842" s="903" t="s">
        <v>117</v>
      </c>
      <c r="G4842" s="902">
        <v>161100000</v>
      </c>
    </row>
    <row r="4843" spans="1:7">
      <c r="A4843" s="903" t="s">
        <v>2479</v>
      </c>
      <c r="B4843" s="903" t="s">
        <v>901</v>
      </c>
      <c r="C4843" s="903" t="s">
        <v>368</v>
      </c>
      <c r="D4843" s="903" t="s">
        <v>1445</v>
      </c>
      <c r="E4843" s="1419" t="s">
        <v>492</v>
      </c>
      <c r="F4843" s="1420"/>
      <c r="G4843" s="902">
        <v>552408500</v>
      </c>
    </row>
    <row r="4844" spans="1:7">
      <c r="A4844" s="903" t="s">
        <v>2479</v>
      </c>
      <c r="B4844" s="903" t="s">
        <v>901</v>
      </c>
      <c r="C4844" s="903" t="s">
        <v>368</v>
      </c>
      <c r="D4844" s="903" t="s">
        <v>1445</v>
      </c>
      <c r="E4844" s="903" t="s">
        <v>492</v>
      </c>
      <c r="F4844" s="903" t="s">
        <v>186</v>
      </c>
      <c r="G4844" s="902">
        <v>552408500</v>
      </c>
    </row>
    <row r="4845" spans="1:7">
      <c r="A4845" s="903" t="s">
        <v>2479</v>
      </c>
      <c r="B4845" s="903" t="s">
        <v>901</v>
      </c>
      <c r="C4845" s="903" t="s">
        <v>368</v>
      </c>
      <c r="D4845" s="903" t="s">
        <v>1445</v>
      </c>
      <c r="E4845" s="1419" t="s">
        <v>498</v>
      </c>
      <c r="F4845" s="1420"/>
      <c r="G4845" s="902">
        <v>685575000</v>
      </c>
    </row>
    <row r="4846" spans="1:7">
      <c r="A4846" s="903" t="s">
        <v>2479</v>
      </c>
      <c r="B4846" s="903" t="s">
        <v>901</v>
      </c>
      <c r="C4846" s="903" t="s">
        <v>368</v>
      </c>
      <c r="D4846" s="903" t="s">
        <v>1445</v>
      </c>
      <c r="E4846" s="903" t="s">
        <v>498</v>
      </c>
      <c r="F4846" s="903" t="s">
        <v>758</v>
      </c>
      <c r="G4846" s="902">
        <v>13105000</v>
      </c>
    </row>
    <row r="4847" spans="1:7">
      <c r="A4847" s="903" t="s">
        <v>2479</v>
      </c>
      <c r="B4847" s="903" t="s">
        <v>901</v>
      </c>
      <c r="C4847" s="903" t="s">
        <v>368</v>
      </c>
      <c r="D4847" s="903" t="s">
        <v>1445</v>
      </c>
      <c r="E4847" s="903" t="s">
        <v>498</v>
      </c>
      <c r="F4847" s="903" t="s">
        <v>3</v>
      </c>
      <c r="G4847" s="902">
        <v>142730000</v>
      </c>
    </row>
    <row r="4848" spans="1:7">
      <c r="A4848" s="903" t="s">
        <v>2479</v>
      </c>
      <c r="B4848" s="903" t="s">
        <v>901</v>
      </c>
      <c r="C4848" s="903" t="s">
        <v>368</v>
      </c>
      <c r="D4848" s="903" t="s">
        <v>1445</v>
      </c>
      <c r="E4848" s="903" t="s">
        <v>498</v>
      </c>
      <c r="F4848" s="903" t="s">
        <v>370</v>
      </c>
      <c r="G4848" s="902">
        <v>10700000</v>
      </c>
    </row>
    <row r="4849" spans="1:7">
      <c r="A4849" s="903" t="s">
        <v>2479</v>
      </c>
      <c r="B4849" s="903" t="s">
        <v>901</v>
      </c>
      <c r="C4849" s="903" t="s">
        <v>368</v>
      </c>
      <c r="D4849" s="903" t="s">
        <v>1445</v>
      </c>
      <c r="E4849" s="903" t="s">
        <v>498</v>
      </c>
      <c r="F4849" s="903" t="s">
        <v>500</v>
      </c>
      <c r="G4849" s="902">
        <v>14025000</v>
      </c>
    </row>
    <row r="4850" spans="1:7">
      <c r="A4850" s="903" t="s">
        <v>2479</v>
      </c>
      <c r="B4850" s="903" t="s">
        <v>901</v>
      </c>
      <c r="C4850" s="903" t="s">
        <v>368</v>
      </c>
      <c r="D4850" s="903" t="s">
        <v>1445</v>
      </c>
      <c r="E4850" s="903" t="s">
        <v>498</v>
      </c>
      <c r="F4850" s="903" t="s">
        <v>4</v>
      </c>
      <c r="G4850" s="902">
        <v>30345000</v>
      </c>
    </row>
    <row r="4851" spans="1:7">
      <c r="A4851" s="903" t="s">
        <v>2479</v>
      </c>
      <c r="B4851" s="903" t="s">
        <v>901</v>
      </c>
      <c r="C4851" s="903" t="s">
        <v>368</v>
      </c>
      <c r="D4851" s="903" t="s">
        <v>1445</v>
      </c>
      <c r="E4851" s="903" t="s">
        <v>498</v>
      </c>
      <c r="F4851" s="903" t="s">
        <v>501</v>
      </c>
      <c r="G4851" s="902">
        <v>474670000</v>
      </c>
    </row>
    <row r="4852" spans="1:7">
      <c r="A4852" s="903" t="s">
        <v>2479</v>
      </c>
      <c r="B4852" s="903" t="s">
        <v>901</v>
      </c>
      <c r="C4852" s="903" t="s">
        <v>368</v>
      </c>
      <c r="D4852" s="903" t="s">
        <v>1445</v>
      </c>
      <c r="E4852" s="1419" t="s">
        <v>1429</v>
      </c>
      <c r="F4852" s="1420"/>
      <c r="G4852" s="902">
        <v>212500000</v>
      </c>
    </row>
    <row r="4853" spans="1:7">
      <c r="A4853" s="903" t="s">
        <v>2479</v>
      </c>
      <c r="B4853" s="903" t="s">
        <v>901</v>
      </c>
      <c r="C4853" s="903" t="s">
        <v>368</v>
      </c>
      <c r="D4853" s="903" t="s">
        <v>1445</v>
      </c>
      <c r="E4853" s="903" t="s">
        <v>1429</v>
      </c>
      <c r="F4853" s="903" t="s">
        <v>1451</v>
      </c>
      <c r="G4853" s="902">
        <v>186500000</v>
      </c>
    </row>
    <row r="4854" spans="1:7">
      <c r="A4854" s="903" t="s">
        <v>2479</v>
      </c>
      <c r="B4854" s="903" t="s">
        <v>901</v>
      </c>
      <c r="C4854" s="903" t="s">
        <v>368</v>
      </c>
      <c r="D4854" s="903" t="s">
        <v>1445</v>
      </c>
      <c r="E4854" s="903" t="s">
        <v>1429</v>
      </c>
      <c r="F4854" s="903" t="s">
        <v>1431</v>
      </c>
      <c r="G4854" s="902">
        <v>26000000</v>
      </c>
    </row>
    <row r="4855" spans="1:7">
      <c r="A4855" s="903" t="s">
        <v>2479</v>
      </c>
      <c r="B4855" s="903" t="s">
        <v>901</v>
      </c>
      <c r="C4855" s="903" t="s">
        <v>368</v>
      </c>
      <c r="D4855" s="903" t="s">
        <v>1445</v>
      </c>
      <c r="E4855" s="1419" t="s">
        <v>118</v>
      </c>
      <c r="F4855" s="1420"/>
      <c r="G4855" s="902">
        <v>1344680000</v>
      </c>
    </row>
    <row r="4856" spans="1:7">
      <c r="A4856" s="903" t="s">
        <v>2479</v>
      </c>
      <c r="B4856" s="903" t="s">
        <v>901</v>
      </c>
      <c r="C4856" s="903" t="s">
        <v>368</v>
      </c>
      <c r="D4856" s="903" t="s">
        <v>1445</v>
      </c>
      <c r="E4856" s="903" t="s">
        <v>118</v>
      </c>
      <c r="F4856" s="903" t="s">
        <v>523</v>
      </c>
      <c r="G4856" s="902">
        <v>140395000</v>
      </c>
    </row>
    <row r="4857" spans="1:7">
      <c r="A4857" s="903" t="s">
        <v>2479</v>
      </c>
      <c r="B4857" s="903" t="s">
        <v>901</v>
      </c>
      <c r="C4857" s="903" t="s">
        <v>368</v>
      </c>
      <c r="D4857" s="903" t="s">
        <v>1445</v>
      </c>
      <c r="E4857" s="903" t="s">
        <v>118</v>
      </c>
      <c r="F4857" s="903" t="s">
        <v>120</v>
      </c>
      <c r="G4857" s="902">
        <v>1204285000</v>
      </c>
    </row>
    <row r="4858" spans="1:7">
      <c r="A4858" s="903" t="s">
        <v>2479</v>
      </c>
      <c r="B4858" s="903" t="s">
        <v>901</v>
      </c>
      <c r="C4858" s="903" t="s">
        <v>368</v>
      </c>
      <c r="D4858" s="903" t="s">
        <v>1445</v>
      </c>
      <c r="E4858" s="1419" t="s">
        <v>1434</v>
      </c>
      <c r="F4858" s="1420"/>
      <c r="G4858" s="902">
        <v>2820000</v>
      </c>
    </row>
    <row r="4859" spans="1:7">
      <c r="A4859" s="903" t="s">
        <v>2479</v>
      </c>
      <c r="B4859" s="903" t="s">
        <v>901</v>
      </c>
      <c r="C4859" s="903" t="s">
        <v>368</v>
      </c>
      <c r="D4859" s="903" t="s">
        <v>1445</v>
      </c>
      <c r="E4859" s="903" t="s">
        <v>1434</v>
      </c>
      <c r="F4859" s="903" t="s">
        <v>1436</v>
      </c>
      <c r="G4859" s="902">
        <v>2820000</v>
      </c>
    </row>
    <row r="4860" spans="1:7">
      <c r="A4860" s="903" t="s">
        <v>2479</v>
      </c>
      <c r="B4860" s="903" t="s">
        <v>901</v>
      </c>
      <c r="C4860" s="903" t="s">
        <v>368</v>
      </c>
      <c r="D4860" s="903" t="s">
        <v>1445</v>
      </c>
      <c r="E4860" s="1419" t="s">
        <v>122</v>
      </c>
      <c r="F4860" s="1420"/>
      <c r="G4860" s="902">
        <v>174153538</v>
      </c>
    </row>
    <row r="4861" spans="1:7">
      <c r="A4861" s="903" t="s">
        <v>2479</v>
      </c>
      <c r="B4861" s="903" t="s">
        <v>901</v>
      </c>
      <c r="C4861" s="903" t="s">
        <v>368</v>
      </c>
      <c r="D4861" s="903" t="s">
        <v>1445</v>
      </c>
      <c r="E4861" s="903" t="s">
        <v>122</v>
      </c>
      <c r="F4861" s="903" t="s">
        <v>6</v>
      </c>
      <c r="G4861" s="902">
        <v>3050000</v>
      </c>
    </row>
    <row r="4862" spans="1:7">
      <c r="A4862" s="903" t="s">
        <v>2479</v>
      </c>
      <c r="B4862" s="903" t="s">
        <v>901</v>
      </c>
      <c r="C4862" s="903" t="s">
        <v>368</v>
      </c>
      <c r="D4862" s="903" t="s">
        <v>1445</v>
      </c>
      <c r="E4862" s="903" t="s">
        <v>122</v>
      </c>
      <c r="F4862" s="903" t="s">
        <v>12</v>
      </c>
      <c r="G4862" s="902">
        <v>13113738</v>
      </c>
    </row>
    <row r="4863" spans="1:7">
      <c r="A4863" s="903" t="s">
        <v>2479</v>
      </c>
      <c r="B4863" s="903" t="s">
        <v>901</v>
      </c>
      <c r="C4863" s="903" t="s">
        <v>368</v>
      </c>
      <c r="D4863" s="903" t="s">
        <v>1445</v>
      </c>
      <c r="E4863" s="903" t="s">
        <v>122</v>
      </c>
      <c r="F4863" s="903" t="s">
        <v>124</v>
      </c>
      <c r="G4863" s="902">
        <v>122189000</v>
      </c>
    </row>
    <row r="4864" spans="1:7">
      <c r="A4864" s="903" t="s">
        <v>2479</v>
      </c>
      <c r="B4864" s="903" t="s">
        <v>901</v>
      </c>
      <c r="C4864" s="903" t="s">
        <v>368</v>
      </c>
      <c r="D4864" s="903" t="s">
        <v>1445</v>
      </c>
      <c r="E4864" s="903" t="s">
        <v>122</v>
      </c>
      <c r="F4864" s="903" t="s">
        <v>126</v>
      </c>
      <c r="G4864" s="902">
        <v>35800800</v>
      </c>
    </row>
    <row r="4865" spans="1:7">
      <c r="A4865" s="903" t="s">
        <v>2479</v>
      </c>
      <c r="B4865" s="903" t="s">
        <v>901</v>
      </c>
      <c r="C4865" s="903" t="s">
        <v>368</v>
      </c>
      <c r="D4865" s="903" t="s">
        <v>1445</v>
      </c>
      <c r="E4865" s="1419" t="s">
        <v>371</v>
      </c>
      <c r="F4865" s="1420"/>
      <c r="G4865" s="902">
        <v>44553000</v>
      </c>
    </row>
    <row r="4866" spans="1:7">
      <c r="A4866" s="903" t="s">
        <v>2479</v>
      </c>
      <c r="B4866" s="903" t="s">
        <v>901</v>
      </c>
      <c r="C4866" s="903" t="s">
        <v>368</v>
      </c>
      <c r="D4866" s="903" t="s">
        <v>1445</v>
      </c>
      <c r="E4866" s="903" t="s">
        <v>371</v>
      </c>
      <c r="F4866" s="903" t="s">
        <v>372</v>
      </c>
      <c r="G4866" s="902">
        <v>44553000</v>
      </c>
    </row>
    <row r="4867" spans="1:7">
      <c r="A4867" s="903" t="s">
        <v>2479</v>
      </c>
      <c r="B4867" s="903" t="s">
        <v>901</v>
      </c>
      <c r="C4867" s="1419" t="s">
        <v>839</v>
      </c>
      <c r="D4867" s="1420"/>
      <c r="E4867" s="1420"/>
      <c r="F4867" s="1420"/>
      <c r="G4867" s="902">
        <v>5935172000</v>
      </c>
    </row>
    <row r="4868" spans="1:7">
      <c r="A4868" s="903" t="s">
        <v>2479</v>
      </c>
      <c r="B4868" s="903" t="s">
        <v>901</v>
      </c>
      <c r="C4868" s="903" t="s">
        <v>839</v>
      </c>
      <c r="D4868" s="1419" t="s">
        <v>1508</v>
      </c>
      <c r="E4868" s="1420"/>
      <c r="F4868" s="1420"/>
      <c r="G4868" s="902">
        <v>5935172000</v>
      </c>
    </row>
    <row r="4869" spans="1:7">
      <c r="A4869" s="903" t="s">
        <v>2479</v>
      </c>
      <c r="B4869" s="903" t="s">
        <v>901</v>
      </c>
      <c r="C4869" s="903" t="s">
        <v>839</v>
      </c>
      <c r="D4869" s="903" t="s">
        <v>1508</v>
      </c>
      <c r="E4869" s="1419" t="s">
        <v>87</v>
      </c>
      <c r="F4869" s="1420"/>
      <c r="G4869" s="902">
        <v>869276478</v>
      </c>
    </row>
    <row r="4870" spans="1:7">
      <c r="A4870" s="903" t="s">
        <v>2479</v>
      </c>
      <c r="B4870" s="903" t="s">
        <v>901</v>
      </c>
      <c r="C4870" s="903" t="s">
        <v>839</v>
      </c>
      <c r="D4870" s="903" t="s">
        <v>1508</v>
      </c>
      <c r="E4870" s="903" t="s">
        <v>87</v>
      </c>
      <c r="F4870" s="903" t="s">
        <v>88</v>
      </c>
      <c r="G4870" s="902">
        <v>869276478</v>
      </c>
    </row>
    <row r="4871" spans="1:7">
      <c r="A4871" s="903" t="s">
        <v>2479</v>
      </c>
      <c r="B4871" s="903" t="s">
        <v>901</v>
      </c>
      <c r="C4871" s="903" t="s">
        <v>839</v>
      </c>
      <c r="D4871" s="903" t="s">
        <v>1508</v>
      </c>
      <c r="E4871" s="1419" t="s">
        <v>90</v>
      </c>
      <c r="F4871" s="1420"/>
      <c r="G4871" s="902">
        <v>978842867</v>
      </c>
    </row>
    <row r="4872" spans="1:7">
      <c r="A4872" s="903" t="s">
        <v>2479</v>
      </c>
      <c r="B4872" s="903" t="s">
        <v>901</v>
      </c>
      <c r="C4872" s="903" t="s">
        <v>839</v>
      </c>
      <c r="D4872" s="903" t="s">
        <v>1508</v>
      </c>
      <c r="E4872" s="903" t="s">
        <v>90</v>
      </c>
      <c r="F4872" s="903" t="s">
        <v>135</v>
      </c>
      <c r="G4872" s="902">
        <v>31985965</v>
      </c>
    </row>
    <row r="4873" spans="1:7">
      <c r="A4873" s="903" t="s">
        <v>2479</v>
      </c>
      <c r="B4873" s="903" t="s">
        <v>901</v>
      </c>
      <c r="C4873" s="903" t="s">
        <v>839</v>
      </c>
      <c r="D4873" s="903" t="s">
        <v>1508</v>
      </c>
      <c r="E4873" s="903" t="s">
        <v>90</v>
      </c>
      <c r="F4873" s="903" t="s">
        <v>763</v>
      </c>
      <c r="G4873" s="902">
        <v>125887142</v>
      </c>
    </row>
    <row r="4874" spans="1:7">
      <c r="A4874" s="903" t="s">
        <v>2479</v>
      </c>
      <c r="B4874" s="903" t="s">
        <v>901</v>
      </c>
      <c r="C4874" s="903" t="s">
        <v>839</v>
      </c>
      <c r="D4874" s="903" t="s">
        <v>1508</v>
      </c>
      <c r="E4874" s="903" t="s">
        <v>90</v>
      </c>
      <c r="F4874" s="903" t="s">
        <v>8</v>
      </c>
      <c r="G4874" s="902">
        <v>21442454</v>
      </c>
    </row>
    <row r="4875" spans="1:7">
      <c r="A4875" s="903" t="s">
        <v>2479</v>
      </c>
      <c r="B4875" s="903" t="s">
        <v>901</v>
      </c>
      <c r="C4875" s="903" t="s">
        <v>839</v>
      </c>
      <c r="D4875" s="903" t="s">
        <v>1508</v>
      </c>
      <c r="E4875" s="903" t="s">
        <v>90</v>
      </c>
      <c r="F4875" s="903" t="s">
        <v>386</v>
      </c>
      <c r="G4875" s="902">
        <v>38208883</v>
      </c>
    </row>
    <row r="4876" spans="1:7">
      <c r="A4876" s="903" t="s">
        <v>2479</v>
      </c>
      <c r="B4876" s="903" t="s">
        <v>901</v>
      </c>
      <c r="C4876" s="903" t="s">
        <v>839</v>
      </c>
      <c r="D4876" s="903" t="s">
        <v>1508</v>
      </c>
      <c r="E4876" s="903" t="s">
        <v>90</v>
      </c>
      <c r="F4876" s="903" t="s">
        <v>92</v>
      </c>
      <c r="G4876" s="902">
        <v>67944000</v>
      </c>
    </row>
    <row r="4877" spans="1:7">
      <c r="A4877" s="903" t="s">
        <v>2479</v>
      </c>
      <c r="B4877" s="903" t="s">
        <v>901</v>
      </c>
      <c r="C4877" s="903" t="s">
        <v>839</v>
      </c>
      <c r="D4877" s="903" t="s">
        <v>1508</v>
      </c>
      <c r="E4877" s="903" t="s">
        <v>90</v>
      </c>
      <c r="F4877" s="903" t="s">
        <v>289</v>
      </c>
      <c r="G4877" s="902">
        <v>72663000</v>
      </c>
    </row>
    <row r="4878" spans="1:7">
      <c r="A4878" s="903" t="s">
        <v>2479</v>
      </c>
      <c r="B4878" s="903" t="s">
        <v>901</v>
      </c>
      <c r="C4878" s="903" t="s">
        <v>839</v>
      </c>
      <c r="D4878" s="903" t="s">
        <v>1508</v>
      </c>
      <c r="E4878" s="903" t="s">
        <v>90</v>
      </c>
      <c r="F4878" s="903" t="s">
        <v>390</v>
      </c>
      <c r="G4878" s="902">
        <v>878675</v>
      </c>
    </row>
    <row r="4879" spans="1:7">
      <c r="A4879" s="903" t="s">
        <v>2479</v>
      </c>
      <c r="B4879" s="903" t="s">
        <v>901</v>
      </c>
      <c r="C4879" s="903" t="s">
        <v>839</v>
      </c>
      <c r="D4879" s="903" t="s">
        <v>1508</v>
      </c>
      <c r="E4879" s="903" t="s">
        <v>90</v>
      </c>
      <c r="F4879" s="903" t="s">
        <v>403</v>
      </c>
      <c r="G4879" s="902">
        <v>277098253</v>
      </c>
    </row>
    <row r="4880" spans="1:7">
      <c r="A4880" s="903" t="s">
        <v>2479</v>
      </c>
      <c r="B4880" s="903" t="s">
        <v>901</v>
      </c>
      <c r="C4880" s="903" t="s">
        <v>839</v>
      </c>
      <c r="D4880" s="903" t="s">
        <v>1508</v>
      </c>
      <c r="E4880" s="903" t="s">
        <v>90</v>
      </c>
      <c r="F4880" s="903" t="s">
        <v>130</v>
      </c>
      <c r="G4880" s="902">
        <v>134655995</v>
      </c>
    </row>
    <row r="4881" spans="1:7">
      <c r="A4881" s="903" t="s">
        <v>2479</v>
      </c>
      <c r="B4881" s="903" t="s">
        <v>901</v>
      </c>
      <c r="C4881" s="903" t="s">
        <v>839</v>
      </c>
      <c r="D4881" s="903" t="s">
        <v>1508</v>
      </c>
      <c r="E4881" s="903" t="s">
        <v>90</v>
      </c>
      <c r="F4881" s="903" t="s">
        <v>137</v>
      </c>
      <c r="G4881" s="902">
        <v>208078500</v>
      </c>
    </row>
    <row r="4882" spans="1:7">
      <c r="A4882" s="903" t="s">
        <v>2479</v>
      </c>
      <c r="B4882" s="903" t="s">
        <v>901</v>
      </c>
      <c r="C4882" s="903" t="s">
        <v>839</v>
      </c>
      <c r="D4882" s="903" t="s">
        <v>1508</v>
      </c>
      <c r="E4882" s="1419" t="s">
        <v>93</v>
      </c>
      <c r="F4882" s="1420"/>
      <c r="G4882" s="902">
        <v>101349000</v>
      </c>
    </row>
    <row r="4883" spans="1:7">
      <c r="A4883" s="903" t="s">
        <v>2479</v>
      </c>
      <c r="B4883" s="903" t="s">
        <v>901</v>
      </c>
      <c r="C4883" s="903" t="s">
        <v>839</v>
      </c>
      <c r="D4883" s="903" t="s">
        <v>1508</v>
      </c>
      <c r="E4883" s="903" t="s">
        <v>93</v>
      </c>
      <c r="F4883" s="903" t="s">
        <v>391</v>
      </c>
      <c r="G4883" s="902">
        <v>101349000</v>
      </c>
    </row>
    <row r="4884" spans="1:7">
      <c r="A4884" s="903" t="s">
        <v>2479</v>
      </c>
      <c r="B4884" s="903" t="s">
        <v>901</v>
      </c>
      <c r="C4884" s="903" t="s">
        <v>839</v>
      </c>
      <c r="D4884" s="903" t="s">
        <v>1508</v>
      </c>
      <c r="E4884" s="1419" t="s">
        <v>94</v>
      </c>
      <c r="F4884" s="1420"/>
      <c r="G4884" s="902">
        <v>175736248</v>
      </c>
    </row>
    <row r="4885" spans="1:7">
      <c r="A4885" s="903" t="s">
        <v>2479</v>
      </c>
      <c r="B4885" s="903" t="s">
        <v>901</v>
      </c>
      <c r="C4885" s="903" t="s">
        <v>839</v>
      </c>
      <c r="D4885" s="903" t="s">
        <v>1508</v>
      </c>
      <c r="E4885" s="903" t="s">
        <v>94</v>
      </c>
      <c r="F4885" s="903" t="s">
        <v>95</v>
      </c>
      <c r="G4885" s="902">
        <v>136108012</v>
      </c>
    </row>
    <row r="4886" spans="1:7">
      <c r="A4886" s="903" t="s">
        <v>2479</v>
      </c>
      <c r="B4886" s="903" t="s">
        <v>901</v>
      </c>
      <c r="C4886" s="903" t="s">
        <v>839</v>
      </c>
      <c r="D4886" s="903" t="s">
        <v>1508</v>
      </c>
      <c r="E4886" s="903" t="s">
        <v>94</v>
      </c>
      <c r="F4886" s="903" t="s">
        <v>96</v>
      </c>
      <c r="G4886" s="902">
        <v>23332798</v>
      </c>
    </row>
    <row r="4887" spans="1:7">
      <c r="A4887" s="903" t="s">
        <v>2479</v>
      </c>
      <c r="B4887" s="903" t="s">
        <v>901</v>
      </c>
      <c r="C4887" s="903" t="s">
        <v>839</v>
      </c>
      <c r="D4887" s="903" t="s">
        <v>1508</v>
      </c>
      <c r="E4887" s="903" t="s">
        <v>94</v>
      </c>
      <c r="F4887" s="903" t="s">
        <v>97</v>
      </c>
      <c r="G4887" s="902">
        <v>15555198</v>
      </c>
    </row>
    <row r="4888" spans="1:7">
      <c r="A4888" s="903" t="s">
        <v>2479</v>
      </c>
      <c r="B4888" s="903" t="s">
        <v>901</v>
      </c>
      <c r="C4888" s="903" t="s">
        <v>839</v>
      </c>
      <c r="D4888" s="903" t="s">
        <v>1508</v>
      </c>
      <c r="E4888" s="903" t="s">
        <v>94</v>
      </c>
      <c r="F4888" s="903" t="s">
        <v>0</v>
      </c>
      <c r="G4888" s="902">
        <v>740240</v>
      </c>
    </row>
    <row r="4889" spans="1:7">
      <c r="A4889" s="903" t="s">
        <v>2479</v>
      </c>
      <c r="B4889" s="903" t="s">
        <v>901</v>
      </c>
      <c r="C4889" s="903" t="s">
        <v>839</v>
      </c>
      <c r="D4889" s="903" t="s">
        <v>1508</v>
      </c>
      <c r="E4889" s="1419" t="s">
        <v>98</v>
      </c>
      <c r="F4889" s="1420"/>
      <c r="G4889" s="902">
        <v>7749000</v>
      </c>
    </row>
    <row r="4890" spans="1:7">
      <c r="A4890" s="903" t="s">
        <v>2479</v>
      </c>
      <c r="B4890" s="903" t="s">
        <v>901</v>
      </c>
      <c r="C4890" s="903" t="s">
        <v>839</v>
      </c>
      <c r="D4890" s="903" t="s">
        <v>1508</v>
      </c>
      <c r="E4890" s="903" t="s">
        <v>98</v>
      </c>
      <c r="F4890" s="903" t="s">
        <v>99</v>
      </c>
      <c r="G4890" s="902">
        <v>7749000</v>
      </c>
    </row>
    <row r="4891" spans="1:7">
      <c r="A4891" s="903" t="s">
        <v>2479</v>
      </c>
      <c r="B4891" s="903" t="s">
        <v>901</v>
      </c>
      <c r="C4891" s="903" t="s">
        <v>839</v>
      </c>
      <c r="D4891" s="903" t="s">
        <v>1508</v>
      </c>
      <c r="E4891" s="1419" t="s">
        <v>100</v>
      </c>
      <c r="F4891" s="1420"/>
      <c r="G4891" s="902">
        <v>51712471</v>
      </c>
    </row>
    <row r="4892" spans="1:7">
      <c r="A4892" s="903" t="s">
        <v>2479</v>
      </c>
      <c r="B4892" s="903" t="s">
        <v>901</v>
      </c>
      <c r="C4892" s="903" t="s">
        <v>839</v>
      </c>
      <c r="D4892" s="903" t="s">
        <v>1508</v>
      </c>
      <c r="E4892" s="903" t="s">
        <v>100</v>
      </c>
      <c r="F4892" s="903" t="s">
        <v>138</v>
      </c>
      <c r="G4892" s="902">
        <v>36328171</v>
      </c>
    </row>
    <row r="4893" spans="1:7">
      <c r="A4893" s="903" t="s">
        <v>2479</v>
      </c>
      <c r="B4893" s="903" t="s">
        <v>901</v>
      </c>
      <c r="C4893" s="903" t="s">
        <v>839</v>
      </c>
      <c r="D4893" s="903" t="s">
        <v>1508</v>
      </c>
      <c r="E4893" s="903" t="s">
        <v>100</v>
      </c>
      <c r="F4893" s="903" t="s">
        <v>102</v>
      </c>
      <c r="G4893" s="902">
        <v>3465300</v>
      </c>
    </row>
    <row r="4894" spans="1:7">
      <c r="A4894" s="903" t="s">
        <v>2479</v>
      </c>
      <c r="B4894" s="903" t="s">
        <v>901</v>
      </c>
      <c r="C4894" s="903" t="s">
        <v>839</v>
      </c>
      <c r="D4894" s="903" t="s">
        <v>1508</v>
      </c>
      <c r="E4894" s="903" t="s">
        <v>100</v>
      </c>
      <c r="F4894" s="903" t="s">
        <v>139</v>
      </c>
      <c r="G4894" s="902">
        <v>3483000</v>
      </c>
    </row>
    <row r="4895" spans="1:7">
      <c r="A4895" s="903" t="s">
        <v>2479</v>
      </c>
      <c r="B4895" s="903" t="s">
        <v>901</v>
      </c>
      <c r="C4895" s="903" t="s">
        <v>839</v>
      </c>
      <c r="D4895" s="903" t="s">
        <v>1508</v>
      </c>
      <c r="E4895" s="903" t="s">
        <v>100</v>
      </c>
      <c r="F4895" s="903" t="s">
        <v>131</v>
      </c>
      <c r="G4895" s="902">
        <v>8136000</v>
      </c>
    </row>
    <row r="4896" spans="1:7">
      <c r="A4896" s="903" t="s">
        <v>2479</v>
      </c>
      <c r="B4896" s="903" t="s">
        <v>901</v>
      </c>
      <c r="C4896" s="903" t="s">
        <v>839</v>
      </c>
      <c r="D4896" s="903" t="s">
        <v>1508</v>
      </c>
      <c r="E4896" s="903" t="s">
        <v>100</v>
      </c>
      <c r="F4896" s="903" t="s">
        <v>140</v>
      </c>
      <c r="G4896" s="902">
        <v>300000</v>
      </c>
    </row>
    <row r="4897" spans="1:7">
      <c r="A4897" s="903" t="s">
        <v>2479</v>
      </c>
      <c r="B4897" s="903" t="s">
        <v>901</v>
      </c>
      <c r="C4897" s="903" t="s">
        <v>839</v>
      </c>
      <c r="D4897" s="903" t="s">
        <v>1508</v>
      </c>
      <c r="E4897" s="1419" t="s">
        <v>103</v>
      </c>
      <c r="F4897" s="1420"/>
      <c r="G4897" s="902">
        <v>102786818</v>
      </c>
    </row>
    <row r="4898" spans="1:7">
      <c r="A4898" s="903" t="s">
        <v>2479</v>
      </c>
      <c r="B4898" s="903" t="s">
        <v>901</v>
      </c>
      <c r="C4898" s="903" t="s">
        <v>839</v>
      </c>
      <c r="D4898" s="903" t="s">
        <v>1508</v>
      </c>
      <c r="E4898" s="903" t="s">
        <v>103</v>
      </c>
      <c r="F4898" s="903" t="s">
        <v>104</v>
      </c>
      <c r="G4898" s="902">
        <v>38805000</v>
      </c>
    </row>
    <row r="4899" spans="1:7">
      <c r="A4899" s="903" t="s">
        <v>2479</v>
      </c>
      <c r="B4899" s="903" t="s">
        <v>901</v>
      </c>
      <c r="C4899" s="903" t="s">
        <v>839</v>
      </c>
      <c r="D4899" s="903" t="s">
        <v>1508</v>
      </c>
      <c r="E4899" s="903" t="s">
        <v>103</v>
      </c>
      <c r="F4899" s="903" t="s">
        <v>132</v>
      </c>
      <c r="G4899" s="902">
        <v>7200000</v>
      </c>
    </row>
    <row r="4900" spans="1:7">
      <c r="A4900" s="903" t="s">
        <v>2479</v>
      </c>
      <c r="B4900" s="903" t="s">
        <v>901</v>
      </c>
      <c r="C4900" s="903" t="s">
        <v>839</v>
      </c>
      <c r="D4900" s="903" t="s">
        <v>1508</v>
      </c>
      <c r="E4900" s="903" t="s">
        <v>103</v>
      </c>
      <c r="F4900" s="903" t="s">
        <v>2</v>
      </c>
      <c r="G4900" s="902">
        <v>20781818</v>
      </c>
    </row>
    <row r="4901" spans="1:7">
      <c r="A4901" s="903" t="s">
        <v>2479</v>
      </c>
      <c r="B4901" s="903" t="s">
        <v>901</v>
      </c>
      <c r="C4901" s="903" t="s">
        <v>839</v>
      </c>
      <c r="D4901" s="903" t="s">
        <v>1508</v>
      </c>
      <c r="E4901" s="903" t="s">
        <v>103</v>
      </c>
      <c r="F4901" s="903" t="s">
        <v>106</v>
      </c>
      <c r="G4901" s="902">
        <v>36000000</v>
      </c>
    </row>
    <row r="4902" spans="1:7">
      <c r="A4902" s="903" t="s">
        <v>2479</v>
      </c>
      <c r="B4902" s="903" t="s">
        <v>901</v>
      </c>
      <c r="C4902" s="903" t="s">
        <v>839</v>
      </c>
      <c r="D4902" s="903" t="s">
        <v>1508</v>
      </c>
      <c r="E4902" s="1419" t="s">
        <v>108</v>
      </c>
      <c r="F4902" s="1420"/>
      <c r="G4902" s="902">
        <v>14832298</v>
      </c>
    </row>
    <row r="4903" spans="1:7">
      <c r="A4903" s="903" t="s">
        <v>2479</v>
      </c>
      <c r="B4903" s="903" t="s">
        <v>901</v>
      </c>
      <c r="C4903" s="903" t="s">
        <v>839</v>
      </c>
      <c r="D4903" s="903" t="s">
        <v>1508</v>
      </c>
      <c r="E4903" s="903" t="s">
        <v>108</v>
      </c>
      <c r="F4903" s="903" t="s">
        <v>110</v>
      </c>
      <c r="G4903" s="902">
        <v>2232895</v>
      </c>
    </row>
    <row r="4904" spans="1:7">
      <c r="A4904" s="903" t="s">
        <v>2479</v>
      </c>
      <c r="B4904" s="903" t="s">
        <v>901</v>
      </c>
      <c r="C4904" s="903" t="s">
        <v>839</v>
      </c>
      <c r="D4904" s="903" t="s">
        <v>1508</v>
      </c>
      <c r="E4904" s="903" t="s">
        <v>108</v>
      </c>
      <c r="F4904" s="903" t="s">
        <v>111</v>
      </c>
      <c r="G4904" s="902">
        <v>3373000</v>
      </c>
    </row>
    <row r="4905" spans="1:7">
      <c r="A4905" s="903" t="s">
        <v>2479</v>
      </c>
      <c r="B4905" s="903" t="s">
        <v>901</v>
      </c>
      <c r="C4905" s="903" t="s">
        <v>839</v>
      </c>
      <c r="D4905" s="903" t="s">
        <v>1508</v>
      </c>
      <c r="E4905" s="903" t="s">
        <v>108</v>
      </c>
      <c r="F4905" s="903" t="s">
        <v>862</v>
      </c>
      <c r="G4905" s="902">
        <v>6248000</v>
      </c>
    </row>
    <row r="4906" spans="1:7">
      <c r="A4906" s="903" t="s">
        <v>2479</v>
      </c>
      <c r="B4906" s="903" t="s">
        <v>901</v>
      </c>
      <c r="C4906" s="903" t="s">
        <v>839</v>
      </c>
      <c r="D4906" s="903" t="s">
        <v>1508</v>
      </c>
      <c r="E4906" s="903" t="s">
        <v>108</v>
      </c>
      <c r="F4906" s="903" t="s">
        <v>141</v>
      </c>
      <c r="G4906" s="902">
        <v>2978403</v>
      </c>
    </row>
    <row r="4907" spans="1:7">
      <c r="A4907" s="903" t="s">
        <v>2479</v>
      </c>
      <c r="B4907" s="903" t="s">
        <v>901</v>
      </c>
      <c r="C4907" s="903" t="s">
        <v>839</v>
      </c>
      <c r="D4907" s="903" t="s">
        <v>1508</v>
      </c>
      <c r="E4907" s="1419" t="s">
        <v>143</v>
      </c>
      <c r="F4907" s="1420"/>
      <c r="G4907" s="902">
        <v>21650000</v>
      </c>
    </row>
    <row r="4908" spans="1:7">
      <c r="A4908" s="903" t="s">
        <v>2479</v>
      </c>
      <c r="B4908" s="903" t="s">
        <v>901</v>
      </c>
      <c r="C4908" s="903" t="s">
        <v>839</v>
      </c>
      <c r="D4908" s="903" t="s">
        <v>1508</v>
      </c>
      <c r="E4908" s="903" t="s">
        <v>143</v>
      </c>
      <c r="F4908" s="903" t="s">
        <v>145</v>
      </c>
      <c r="G4908" s="902">
        <v>13700000</v>
      </c>
    </row>
    <row r="4909" spans="1:7">
      <c r="A4909" s="903" t="s">
        <v>2479</v>
      </c>
      <c r="B4909" s="903" t="s">
        <v>901</v>
      </c>
      <c r="C4909" s="903" t="s">
        <v>839</v>
      </c>
      <c r="D4909" s="903" t="s">
        <v>1508</v>
      </c>
      <c r="E4909" s="903" t="s">
        <v>143</v>
      </c>
      <c r="F4909" s="903" t="s">
        <v>489</v>
      </c>
      <c r="G4909" s="902">
        <v>7950000</v>
      </c>
    </row>
    <row r="4910" spans="1:7">
      <c r="A4910" s="903" t="s">
        <v>2479</v>
      </c>
      <c r="B4910" s="903" t="s">
        <v>901</v>
      </c>
      <c r="C4910" s="903" t="s">
        <v>839</v>
      </c>
      <c r="D4910" s="903" t="s">
        <v>1508</v>
      </c>
      <c r="E4910" s="1419" t="s">
        <v>113</v>
      </c>
      <c r="F4910" s="1420"/>
      <c r="G4910" s="902">
        <v>61654545</v>
      </c>
    </row>
    <row r="4911" spans="1:7">
      <c r="A4911" s="903" t="s">
        <v>2479</v>
      </c>
      <c r="B4911" s="903" t="s">
        <v>901</v>
      </c>
      <c r="C4911" s="903" t="s">
        <v>839</v>
      </c>
      <c r="D4911" s="903" t="s">
        <v>1508</v>
      </c>
      <c r="E4911" s="903" t="s">
        <v>113</v>
      </c>
      <c r="F4911" s="903" t="s">
        <v>490</v>
      </c>
      <c r="G4911" s="902">
        <v>1200000</v>
      </c>
    </row>
    <row r="4912" spans="1:7">
      <c r="A4912" s="903" t="s">
        <v>2479</v>
      </c>
      <c r="B4912" s="903" t="s">
        <v>901</v>
      </c>
      <c r="C4912" s="903" t="s">
        <v>839</v>
      </c>
      <c r="D4912" s="903" t="s">
        <v>1508</v>
      </c>
      <c r="E4912" s="903" t="s">
        <v>113</v>
      </c>
      <c r="F4912" s="903" t="s">
        <v>117</v>
      </c>
      <c r="G4912" s="902">
        <v>60454545</v>
      </c>
    </row>
    <row r="4913" spans="1:7">
      <c r="A4913" s="903" t="s">
        <v>2479</v>
      </c>
      <c r="B4913" s="903" t="s">
        <v>901</v>
      </c>
      <c r="C4913" s="903" t="s">
        <v>839</v>
      </c>
      <c r="D4913" s="903" t="s">
        <v>1508</v>
      </c>
      <c r="E4913" s="1419" t="s">
        <v>492</v>
      </c>
      <c r="F4913" s="1420"/>
      <c r="G4913" s="902">
        <v>14400000</v>
      </c>
    </row>
    <row r="4914" spans="1:7">
      <c r="A4914" s="903" t="s">
        <v>2479</v>
      </c>
      <c r="B4914" s="903" t="s">
        <v>901</v>
      </c>
      <c r="C4914" s="903" t="s">
        <v>839</v>
      </c>
      <c r="D4914" s="903" t="s">
        <v>1508</v>
      </c>
      <c r="E4914" s="903" t="s">
        <v>492</v>
      </c>
      <c r="F4914" s="903" t="s">
        <v>186</v>
      </c>
      <c r="G4914" s="902">
        <v>14400000</v>
      </c>
    </row>
    <row r="4915" spans="1:7">
      <c r="A4915" s="903" t="s">
        <v>2479</v>
      </c>
      <c r="B4915" s="903" t="s">
        <v>901</v>
      </c>
      <c r="C4915" s="903" t="s">
        <v>839</v>
      </c>
      <c r="D4915" s="903" t="s">
        <v>1508</v>
      </c>
      <c r="E4915" s="1419" t="s">
        <v>498</v>
      </c>
      <c r="F4915" s="1420"/>
      <c r="G4915" s="902">
        <v>309951000</v>
      </c>
    </row>
    <row r="4916" spans="1:7">
      <c r="A4916" s="903" t="s">
        <v>2479</v>
      </c>
      <c r="B4916" s="903" t="s">
        <v>901</v>
      </c>
      <c r="C4916" s="903" t="s">
        <v>839</v>
      </c>
      <c r="D4916" s="903" t="s">
        <v>1508</v>
      </c>
      <c r="E4916" s="903" t="s">
        <v>498</v>
      </c>
      <c r="F4916" s="903" t="s">
        <v>178</v>
      </c>
      <c r="G4916" s="902">
        <v>2900000</v>
      </c>
    </row>
    <row r="4917" spans="1:7">
      <c r="A4917" s="903" t="s">
        <v>2479</v>
      </c>
      <c r="B4917" s="903" t="s">
        <v>901</v>
      </c>
      <c r="C4917" s="903" t="s">
        <v>839</v>
      </c>
      <c r="D4917" s="903" t="s">
        <v>1508</v>
      </c>
      <c r="E4917" s="903" t="s">
        <v>498</v>
      </c>
      <c r="F4917" s="903" t="s">
        <v>284</v>
      </c>
      <c r="G4917" s="902">
        <v>17000000</v>
      </c>
    </row>
    <row r="4918" spans="1:7">
      <c r="A4918" s="903" t="s">
        <v>2479</v>
      </c>
      <c r="B4918" s="903" t="s">
        <v>901</v>
      </c>
      <c r="C4918" s="903" t="s">
        <v>839</v>
      </c>
      <c r="D4918" s="903" t="s">
        <v>1508</v>
      </c>
      <c r="E4918" s="903" t="s">
        <v>498</v>
      </c>
      <c r="F4918" s="903" t="s">
        <v>370</v>
      </c>
      <c r="G4918" s="902">
        <v>116680000</v>
      </c>
    </row>
    <row r="4919" spans="1:7">
      <c r="A4919" s="903" t="s">
        <v>2479</v>
      </c>
      <c r="B4919" s="903" t="s">
        <v>901</v>
      </c>
      <c r="C4919" s="903" t="s">
        <v>839</v>
      </c>
      <c r="D4919" s="903" t="s">
        <v>1508</v>
      </c>
      <c r="E4919" s="903" t="s">
        <v>498</v>
      </c>
      <c r="F4919" s="903" t="s">
        <v>500</v>
      </c>
      <c r="G4919" s="902">
        <v>60560000</v>
      </c>
    </row>
    <row r="4920" spans="1:7">
      <c r="A4920" s="903" t="s">
        <v>2479</v>
      </c>
      <c r="B4920" s="903" t="s">
        <v>901</v>
      </c>
      <c r="C4920" s="903" t="s">
        <v>839</v>
      </c>
      <c r="D4920" s="903" t="s">
        <v>1508</v>
      </c>
      <c r="E4920" s="903" t="s">
        <v>498</v>
      </c>
      <c r="F4920" s="903" t="s">
        <v>4</v>
      </c>
      <c r="G4920" s="902">
        <v>4306000</v>
      </c>
    </row>
    <row r="4921" spans="1:7">
      <c r="A4921" s="903" t="s">
        <v>2479</v>
      </c>
      <c r="B4921" s="903" t="s">
        <v>901</v>
      </c>
      <c r="C4921" s="903" t="s">
        <v>839</v>
      </c>
      <c r="D4921" s="903" t="s">
        <v>1508</v>
      </c>
      <c r="E4921" s="903" t="s">
        <v>498</v>
      </c>
      <c r="F4921" s="903" t="s">
        <v>501</v>
      </c>
      <c r="G4921" s="902">
        <v>108505000</v>
      </c>
    </row>
    <row r="4922" spans="1:7">
      <c r="A4922" s="903" t="s">
        <v>2479</v>
      </c>
      <c r="B4922" s="903" t="s">
        <v>901</v>
      </c>
      <c r="C4922" s="903" t="s">
        <v>839</v>
      </c>
      <c r="D4922" s="903" t="s">
        <v>1508</v>
      </c>
      <c r="E4922" s="1419" t="s">
        <v>118</v>
      </c>
      <c r="F4922" s="1420"/>
      <c r="G4922" s="902">
        <v>3096819775</v>
      </c>
    </row>
    <row r="4923" spans="1:7">
      <c r="A4923" s="903" t="s">
        <v>2479</v>
      </c>
      <c r="B4923" s="903" t="s">
        <v>901</v>
      </c>
      <c r="C4923" s="903" t="s">
        <v>839</v>
      </c>
      <c r="D4923" s="903" t="s">
        <v>1508</v>
      </c>
      <c r="E4923" s="903" t="s">
        <v>118</v>
      </c>
      <c r="F4923" s="903" t="s">
        <v>523</v>
      </c>
      <c r="G4923" s="902">
        <v>2668259610</v>
      </c>
    </row>
    <row r="4924" spans="1:7">
      <c r="A4924" s="903" t="s">
        <v>2479</v>
      </c>
      <c r="B4924" s="903" t="s">
        <v>901</v>
      </c>
      <c r="C4924" s="903" t="s">
        <v>839</v>
      </c>
      <c r="D4924" s="903" t="s">
        <v>1508</v>
      </c>
      <c r="E4924" s="903" t="s">
        <v>118</v>
      </c>
      <c r="F4924" s="903" t="s">
        <v>5</v>
      </c>
      <c r="G4924" s="902">
        <v>11030000</v>
      </c>
    </row>
    <row r="4925" spans="1:7">
      <c r="A4925" s="903" t="s">
        <v>2479</v>
      </c>
      <c r="B4925" s="903" t="s">
        <v>901</v>
      </c>
      <c r="C4925" s="903" t="s">
        <v>839</v>
      </c>
      <c r="D4925" s="903" t="s">
        <v>1508</v>
      </c>
      <c r="E4925" s="903" t="s">
        <v>118</v>
      </c>
      <c r="F4925" s="903" t="s">
        <v>120</v>
      </c>
      <c r="G4925" s="902">
        <v>417530165</v>
      </c>
    </row>
    <row r="4926" spans="1:7">
      <c r="A4926" s="903" t="s">
        <v>2479</v>
      </c>
      <c r="B4926" s="903" t="s">
        <v>901</v>
      </c>
      <c r="C4926" s="903" t="s">
        <v>839</v>
      </c>
      <c r="D4926" s="903" t="s">
        <v>1508</v>
      </c>
      <c r="E4926" s="1419" t="s">
        <v>122</v>
      </c>
      <c r="F4926" s="1420"/>
      <c r="G4926" s="902">
        <v>125648200</v>
      </c>
    </row>
    <row r="4927" spans="1:7">
      <c r="A4927" s="903" t="s">
        <v>2479</v>
      </c>
      <c r="B4927" s="903" t="s">
        <v>901</v>
      </c>
      <c r="C4927" s="903" t="s">
        <v>839</v>
      </c>
      <c r="D4927" s="903" t="s">
        <v>1508</v>
      </c>
      <c r="E4927" s="903" t="s">
        <v>122</v>
      </c>
      <c r="F4927" s="903" t="s">
        <v>6</v>
      </c>
      <c r="G4927" s="902">
        <v>11048200</v>
      </c>
    </row>
    <row r="4928" spans="1:7">
      <c r="A4928" s="903" t="s">
        <v>2479</v>
      </c>
      <c r="B4928" s="903" t="s">
        <v>901</v>
      </c>
      <c r="C4928" s="903" t="s">
        <v>839</v>
      </c>
      <c r="D4928" s="903" t="s">
        <v>1508</v>
      </c>
      <c r="E4928" s="903" t="s">
        <v>122</v>
      </c>
      <c r="F4928" s="903" t="s">
        <v>124</v>
      </c>
      <c r="G4928" s="902">
        <v>75320000</v>
      </c>
    </row>
    <row r="4929" spans="1:7">
      <c r="A4929" s="903" t="s">
        <v>2479</v>
      </c>
      <c r="B4929" s="903" t="s">
        <v>901</v>
      </c>
      <c r="C4929" s="903" t="s">
        <v>839</v>
      </c>
      <c r="D4929" s="903" t="s">
        <v>1508</v>
      </c>
      <c r="E4929" s="903" t="s">
        <v>122</v>
      </c>
      <c r="F4929" s="903" t="s">
        <v>126</v>
      </c>
      <c r="G4929" s="902">
        <v>39280000</v>
      </c>
    </row>
    <row r="4930" spans="1:7">
      <c r="A4930" s="903" t="s">
        <v>2479</v>
      </c>
      <c r="B4930" s="903" t="s">
        <v>901</v>
      </c>
      <c r="C4930" s="903" t="s">
        <v>839</v>
      </c>
      <c r="D4930" s="903" t="s">
        <v>1508</v>
      </c>
      <c r="E4930" s="1419" t="s">
        <v>371</v>
      </c>
      <c r="F4930" s="1420"/>
      <c r="G4930" s="902">
        <v>2763300</v>
      </c>
    </row>
    <row r="4931" spans="1:7">
      <c r="A4931" s="903" t="s">
        <v>2479</v>
      </c>
      <c r="B4931" s="903" t="s">
        <v>901</v>
      </c>
      <c r="C4931" s="903" t="s">
        <v>839</v>
      </c>
      <c r="D4931" s="903" t="s">
        <v>1508</v>
      </c>
      <c r="E4931" s="903" t="s">
        <v>371</v>
      </c>
      <c r="F4931" s="903" t="s">
        <v>825</v>
      </c>
      <c r="G4931" s="902">
        <v>2763300</v>
      </c>
    </row>
    <row r="4932" spans="1:7">
      <c r="A4932" s="903" t="s">
        <v>2479</v>
      </c>
      <c r="B4932" s="903" t="s">
        <v>901</v>
      </c>
      <c r="C4932" s="1419" t="s">
        <v>375</v>
      </c>
      <c r="D4932" s="1420"/>
      <c r="E4932" s="1420"/>
      <c r="F4932" s="1420"/>
      <c r="G4932" s="902">
        <v>19289810000</v>
      </c>
    </row>
    <row r="4933" spans="1:7">
      <c r="A4933" s="903" t="s">
        <v>2479</v>
      </c>
      <c r="B4933" s="903" t="s">
        <v>901</v>
      </c>
      <c r="C4933" s="903" t="s">
        <v>375</v>
      </c>
      <c r="D4933" s="1419" t="s">
        <v>1467</v>
      </c>
      <c r="E4933" s="1420"/>
      <c r="F4933" s="1420"/>
      <c r="G4933" s="902">
        <v>19289810000</v>
      </c>
    </row>
    <row r="4934" spans="1:7">
      <c r="A4934" s="903" t="s">
        <v>2479</v>
      </c>
      <c r="B4934" s="903" t="s">
        <v>901</v>
      </c>
      <c r="C4934" s="903" t="s">
        <v>375</v>
      </c>
      <c r="D4934" s="903" t="s">
        <v>1467</v>
      </c>
      <c r="E4934" s="1419" t="s">
        <v>87</v>
      </c>
      <c r="F4934" s="1420"/>
      <c r="G4934" s="902">
        <v>2610167100</v>
      </c>
    </row>
    <row r="4935" spans="1:7">
      <c r="A4935" s="903" t="s">
        <v>2479</v>
      </c>
      <c r="B4935" s="903" t="s">
        <v>901</v>
      </c>
      <c r="C4935" s="903" t="s">
        <v>375</v>
      </c>
      <c r="D4935" s="903" t="s">
        <v>1467</v>
      </c>
      <c r="E4935" s="903" t="s">
        <v>87</v>
      </c>
      <c r="F4935" s="903" t="s">
        <v>88</v>
      </c>
      <c r="G4935" s="902">
        <v>2610167100</v>
      </c>
    </row>
    <row r="4936" spans="1:7">
      <c r="A4936" s="903" t="s">
        <v>2479</v>
      </c>
      <c r="B4936" s="903" t="s">
        <v>901</v>
      </c>
      <c r="C4936" s="903" t="s">
        <v>375</v>
      </c>
      <c r="D4936" s="903" t="s">
        <v>1467</v>
      </c>
      <c r="E4936" s="1419" t="s">
        <v>128</v>
      </c>
      <c r="F4936" s="1420"/>
      <c r="G4936" s="902">
        <v>9059200</v>
      </c>
    </row>
    <row r="4937" spans="1:7">
      <c r="A4937" s="903" t="s">
        <v>2479</v>
      </c>
      <c r="B4937" s="903" t="s">
        <v>901</v>
      </c>
      <c r="C4937" s="903" t="s">
        <v>375</v>
      </c>
      <c r="D4937" s="903" t="s">
        <v>1467</v>
      </c>
      <c r="E4937" s="903" t="s">
        <v>128</v>
      </c>
      <c r="F4937" s="903" t="s">
        <v>519</v>
      </c>
      <c r="G4937" s="902">
        <v>9059200</v>
      </c>
    </row>
    <row r="4938" spans="1:7">
      <c r="A4938" s="903" t="s">
        <v>2479</v>
      </c>
      <c r="B4938" s="903" t="s">
        <v>901</v>
      </c>
      <c r="C4938" s="903" t="s">
        <v>375</v>
      </c>
      <c r="D4938" s="903" t="s">
        <v>1467</v>
      </c>
      <c r="E4938" s="1419" t="s">
        <v>90</v>
      </c>
      <c r="F4938" s="1420"/>
      <c r="G4938" s="902">
        <v>268284338</v>
      </c>
    </row>
    <row r="4939" spans="1:7">
      <c r="A4939" s="903" t="s">
        <v>2479</v>
      </c>
      <c r="B4939" s="903" t="s">
        <v>901</v>
      </c>
      <c r="C4939" s="903" t="s">
        <v>375</v>
      </c>
      <c r="D4939" s="903" t="s">
        <v>1467</v>
      </c>
      <c r="E4939" s="903" t="s">
        <v>90</v>
      </c>
      <c r="F4939" s="903" t="s">
        <v>135</v>
      </c>
      <c r="G4939" s="902">
        <v>131418000</v>
      </c>
    </row>
    <row r="4940" spans="1:7">
      <c r="A4940" s="903" t="s">
        <v>2479</v>
      </c>
      <c r="B4940" s="903" t="s">
        <v>901</v>
      </c>
      <c r="C4940" s="903" t="s">
        <v>375</v>
      </c>
      <c r="D4940" s="903" t="s">
        <v>1467</v>
      </c>
      <c r="E4940" s="903" t="s">
        <v>90</v>
      </c>
      <c r="F4940" s="903" t="s">
        <v>763</v>
      </c>
      <c r="G4940" s="902">
        <v>87290294</v>
      </c>
    </row>
    <row r="4941" spans="1:7">
      <c r="A4941" s="903" t="s">
        <v>2479</v>
      </c>
      <c r="B4941" s="903" t="s">
        <v>901</v>
      </c>
      <c r="C4941" s="903" t="s">
        <v>375</v>
      </c>
      <c r="D4941" s="903" t="s">
        <v>1467</v>
      </c>
      <c r="E4941" s="903" t="s">
        <v>90</v>
      </c>
      <c r="F4941" s="903" t="s">
        <v>92</v>
      </c>
      <c r="G4941" s="902">
        <v>9536000</v>
      </c>
    </row>
    <row r="4942" spans="1:7">
      <c r="A4942" s="903" t="s">
        <v>2479</v>
      </c>
      <c r="B4942" s="903" t="s">
        <v>901</v>
      </c>
      <c r="C4942" s="903" t="s">
        <v>375</v>
      </c>
      <c r="D4942" s="903" t="s">
        <v>1467</v>
      </c>
      <c r="E4942" s="903" t="s">
        <v>90</v>
      </c>
      <c r="F4942" s="903" t="s">
        <v>390</v>
      </c>
      <c r="G4942" s="902">
        <v>18886344</v>
      </c>
    </row>
    <row r="4943" spans="1:7">
      <c r="A4943" s="903" t="s">
        <v>2479</v>
      </c>
      <c r="B4943" s="903" t="s">
        <v>901</v>
      </c>
      <c r="C4943" s="903" t="s">
        <v>375</v>
      </c>
      <c r="D4943" s="903" t="s">
        <v>1467</v>
      </c>
      <c r="E4943" s="903" t="s">
        <v>90</v>
      </c>
      <c r="F4943" s="903" t="s">
        <v>137</v>
      </c>
      <c r="G4943" s="902">
        <v>21153700</v>
      </c>
    </row>
    <row r="4944" spans="1:7">
      <c r="A4944" s="903" t="s">
        <v>2479</v>
      </c>
      <c r="B4944" s="903" t="s">
        <v>901</v>
      </c>
      <c r="C4944" s="903" t="s">
        <v>375</v>
      </c>
      <c r="D4944" s="903" t="s">
        <v>1467</v>
      </c>
      <c r="E4944" s="1419" t="s">
        <v>94</v>
      </c>
      <c r="F4944" s="1420"/>
      <c r="G4944" s="902">
        <v>657837752</v>
      </c>
    </row>
    <row r="4945" spans="1:7">
      <c r="A4945" s="903" t="s">
        <v>2479</v>
      </c>
      <c r="B4945" s="903" t="s">
        <v>901</v>
      </c>
      <c r="C4945" s="903" t="s">
        <v>375</v>
      </c>
      <c r="D4945" s="903" t="s">
        <v>1467</v>
      </c>
      <c r="E4945" s="903" t="s">
        <v>94</v>
      </c>
      <c r="F4945" s="903" t="s">
        <v>95</v>
      </c>
      <c r="G4945" s="902">
        <v>484667862</v>
      </c>
    </row>
    <row r="4946" spans="1:7">
      <c r="A4946" s="903" t="s">
        <v>2479</v>
      </c>
      <c r="B4946" s="903" t="s">
        <v>901</v>
      </c>
      <c r="C4946" s="903" t="s">
        <v>375</v>
      </c>
      <c r="D4946" s="903" t="s">
        <v>1467</v>
      </c>
      <c r="E4946" s="903" t="s">
        <v>94</v>
      </c>
      <c r="F4946" s="903" t="s">
        <v>96</v>
      </c>
      <c r="G4946" s="902">
        <v>83085920</v>
      </c>
    </row>
    <row r="4947" spans="1:7">
      <c r="A4947" s="903" t="s">
        <v>2479</v>
      </c>
      <c r="B4947" s="903" t="s">
        <v>901</v>
      </c>
      <c r="C4947" s="903" t="s">
        <v>375</v>
      </c>
      <c r="D4947" s="903" t="s">
        <v>1467</v>
      </c>
      <c r="E4947" s="903" t="s">
        <v>94</v>
      </c>
      <c r="F4947" s="903" t="s">
        <v>97</v>
      </c>
      <c r="G4947" s="902">
        <v>62944432</v>
      </c>
    </row>
    <row r="4948" spans="1:7">
      <c r="A4948" s="903" t="s">
        <v>2479</v>
      </c>
      <c r="B4948" s="903" t="s">
        <v>901</v>
      </c>
      <c r="C4948" s="903" t="s">
        <v>375</v>
      </c>
      <c r="D4948" s="903" t="s">
        <v>1467</v>
      </c>
      <c r="E4948" s="903" t="s">
        <v>94</v>
      </c>
      <c r="F4948" s="903" t="s">
        <v>0</v>
      </c>
      <c r="G4948" s="902">
        <v>27139538</v>
      </c>
    </row>
    <row r="4949" spans="1:7">
      <c r="A4949" s="903" t="s">
        <v>2479</v>
      </c>
      <c r="B4949" s="903" t="s">
        <v>901</v>
      </c>
      <c r="C4949" s="903" t="s">
        <v>375</v>
      </c>
      <c r="D4949" s="903" t="s">
        <v>1467</v>
      </c>
      <c r="E4949" s="1419" t="s">
        <v>100</v>
      </c>
      <c r="F4949" s="1420"/>
      <c r="G4949" s="902">
        <v>151764871</v>
      </c>
    </row>
    <row r="4950" spans="1:7">
      <c r="A4950" s="903" t="s">
        <v>2479</v>
      </c>
      <c r="B4950" s="903" t="s">
        <v>901</v>
      </c>
      <c r="C4950" s="903" t="s">
        <v>375</v>
      </c>
      <c r="D4950" s="903" t="s">
        <v>1467</v>
      </c>
      <c r="E4950" s="903" t="s">
        <v>100</v>
      </c>
      <c r="F4950" s="903" t="s">
        <v>138</v>
      </c>
      <c r="G4950" s="902">
        <v>107652058</v>
      </c>
    </row>
    <row r="4951" spans="1:7">
      <c r="A4951" s="903" t="s">
        <v>2479</v>
      </c>
      <c r="B4951" s="903" t="s">
        <v>901</v>
      </c>
      <c r="C4951" s="903" t="s">
        <v>375</v>
      </c>
      <c r="D4951" s="903" t="s">
        <v>1467</v>
      </c>
      <c r="E4951" s="903" t="s">
        <v>100</v>
      </c>
      <c r="F4951" s="903" t="s">
        <v>102</v>
      </c>
      <c r="G4951" s="902">
        <v>21482813</v>
      </c>
    </row>
    <row r="4952" spans="1:7">
      <c r="A4952" s="903" t="s">
        <v>2479</v>
      </c>
      <c r="B4952" s="903" t="s">
        <v>901</v>
      </c>
      <c r="C4952" s="903" t="s">
        <v>375</v>
      </c>
      <c r="D4952" s="903" t="s">
        <v>1467</v>
      </c>
      <c r="E4952" s="903" t="s">
        <v>100</v>
      </c>
      <c r="F4952" s="903" t="s">
        <v>139</v>
      </c>
      <c r="G4952" s="902">
        <v>22096000</v>
      </c>
    </row>
    <row r="4953" spans="1:7">
      <c r="A4953" s="903" t="s">
        <v>2479</v>
      </c>
      <c r="B4953" s="903" t="s">
        <v>901</v>
      </c>
      <c r="C4953" s="903" t="s">
        <v>375</v>
      </c>
      <c r="D4953" s="903" t="s">
        <v>1467</v>
      </c>
      <c r="E4953" s="903" t="s">
        <v>100</v>
      </c>
      <c r="F4953" s="903" t="s">
        <v>131</v>
      </c>
      <c r="G4953" s="902">
        <v>534000</v>
      </c>
    </row>
    <row r="4954" spans="1:7">
      <c r="A4954" s="903" t="s">
        <v>2479</v>
      </c>
      <c r="B4954" s="903" t="s">
        <v>901</v>
      </c>
      <c r="C4954" s="903" t="s">
        <v>375</v>
      </c>
      <c r="D4954" s="903" t="s">
        <v>1467</v>
      </c>
      <c r="E4954" s="1419" t="s">
        <v>103</v>
      </c>
      <c r="F4954" s="1420"/>
      <c r="G4954" s="902">
        <v>28475000</v>
      </c>
    </row>
    <row r="4955" spans="1:7">
      <c r="A4955" s="903" t="s">
        <v>2479</v>
      </c>
      <c r="B4955" s="903" t="s">
        <v>901</v>
      </c>
      <c r="C4955" s="903" t="s">
        <v>375</v>
      </c>
      <c r="D4955" s="903" t="s">
        <v>1467</v>
      </c>
      <c r="E4955" s="903" t="s">
        <v>103</v>
      </c>
      <c r="F4955" s="903" t="s">
        <v>132</v>
      </c>
      <c r="G4955" s="902">
        <v>1400000</v>
      </c>
    </row>
    <row r="4956" spans="1:7">
      <c r="A4956" s="903" t="s">
        <v>2479</v>
      </c>
      <c r="B4956" s="903" t="s">
        <v>901</v>
      </c>
      <c r="C4956" s="903" t="s">
        <v>375</v>
      </c>
      <c r="D4956" s="903" t="s">
        <v>1467</v>
      </c>
      <c r="E4956" s="903" t="s">
        <v>103</v>
      </c>
      <c r="F4956" s="903" t="s">
        <v>2</v>
      </c>
      <c r="G4956" s="902">
        <v>16410000</v>
      </c>
    </row>
    <row r="4957" spans="1:7">
      <c r="A4957" s="903" t="s">
        <v>2479</v>
      </c>
      <c r="B4957" s="903" t="s">
        <v>901</v>
      </c>
      <c r="C4957" s="903" t="s">
        <v>375</v>
      </c>
      <c r="D4957" s="903" t="s">
        <v>1467</v>
      </c>
      <c r="E4957" s="903" t="s">
        <v>103</v>
      </c>
      <c r="F4957" s="903" t="s">
        <v>106</v>
      </c>
      <c r="G4957" s="902">
        <v>10665000</v>
      </c>
    </row>
    <row r="4958" spans="1:7">
      <c r="A4958" s="903" t="s">
        <v>2479</v>
      </c>
      <c r="B4958" s="903" t="s">
        <v>901</v>
      </c>
      <c r="C4958" s="903" t="s">
        <v>375</v>
      </c>
      <c r="D4958" s="903" t="s">
        <v>1467</v>
      </c>
      <c r="E4958" s="1419" t="s">
        <v>108</v>
      </c>
      <c r="F4958" s="1420"/>
      <c r="G4958" s="902">
        <v>665597257</v>
      </c>
    </row>
    <row r="4959" spans="1:7">
      <c r="A4959" s="903" t="s">
        <v>2479</v>
      </c>
      <c r="B4959" s="903" t="s">
        <v>901</v>
      </c>
      <c r="C4959" s="903" t="s">
        <v>375</v>
      </c>
      <c r="D4959" s="903" t="s">
        <v>1467</v>
      </c>
      <c r="E4959" s="903" t="s">
        <v>108</v>
      </c>
      <c r="F4959" s="903" t="s">
        <v>110</v>
      </c>
      <c r="G4959" s="902">
        <v>20364392</v>
      </c>
    </row>
    <row r="4960" spans="1:7">
      <c r="A4960" s="903" t="s">
        <v>2479</v>
      </c>
      <c r="B4960" s="903" t="s">
        <v>901</v>
      </c>
      <c r="C4960" s="903" t="s">
        <v>375</v>
      </c>
      <c r="D4960" s="903" t="s">
        <v>1467</v>
      </c>
      <c r="E4960" s="903" t="s">
        <v>108</v>
      </c>
      <c r="F4960" s="903" t="s">
        <v>111</v>
      </c>
      <c r="G4960" s="902">
        <v>640725865</v>
      </c>
    </row>
    <row r="4961" spans="1:7">
      <c r="A4961" s="903" t="s">
        <v>2479</v>
      </c>
      <c r="B4961" s="903" t="s">
        <v>901</v>
      </c>
      <c r="C4961" s="903" t="s">
        <v>375</v>
      </c>
      <c r="D4961" s="903" t="s">
        <v>1467</v>
      </c>
      <c r="E4961" s="903" t="s">
        <v>108</v>
      </c>
      <c r="F4961" s="903" t="s">
        <v>142</v>
      </c>
      <c r="G4961" s="902">
        <v>4507000</v>
      </c>
    </row>
    <row r="4962" spans="1:7">
      <c r="A4962" s="903" t="s">
        <v>2479</v>
      </c>
      <c r="B4962" s="903" t="s">
        <v>901</v>
      </c>
      <c r="C4962" s="903" t="s">
        <v>375</v>
      </c>
      <c r="D4962" s="903" t="s">
        <v>1467</v>
      </c>
      <c r="E4962" s="1419" t="s">
        <v>113</v>
      </c>
      <c r="F4962" s="1420"/>
      <c r="G4962" s="902">
        <v>308740000</v>
      </c>
    </row>
    <row r="4963" spans="1:7">
      <c r="A4963" s="903" t="s">
        <v>2479</v>
      </c>
      <c r="B4963" s="903" t="s">
        <v>901</v>
      </c>
      <c r="C4963" s="903" t="s">
        <v>375</v>
      </c>
      <c r="D4963" s="903" t="s">
        <v>1467</v>
      </c>
      <c r="E4963" s="903" t="s">
        <v>113</v>
      </c>
      <c r="F4963" s="903" t="s">
        <v>490</v>
      </c>
      <c r="G4963" s="902">
        <v>197700000</v>
      </c>
    </row>
    <row r="4964" spans="1:7">
      <c r="A4964" s="903" t="s">
        <v>2479</v>
      </c>
      <c r="B4964" s="903" t="s">
        <v>901</v>
      </c>
      <c r="C4964" s="903" t="s">
        <v>375</v>
      </c>
      <c r="D4964" s="903" t="s">
        <v>1467</v>
      </c>
      <c r="E4964" s="903" t="s">
        <v>113</v>
      </c>
      <c r="F4964" s="903" t="s">
        <v>115</v>
      </c>
      <c r="G4964" s="902">
        <v>5040000</v>
      </c>
    </row>
    <row r="4965" spans="1:7">
      <c r="A4965" s="903" t="s">
        <v>2479</v>
      </c>
      <c r="B4965" s="903" t="s">
        <v>901</v>
      </c>
      <c r="C4965" s="903" t="s">
        <v>375</v>
      </c>
      <c r="D4965" s="903" t="s">
        <v>1467</v>
      </c>
      <c r="E4965" s="903" t="s">
        <v>113</v>
      </c>
      <c r="F4965" s="903" t="s">
        <v>117</v>
      </c>
      <c r="G4965" s="902">
        <v>106000000</v>
      </c>
    </row>
    <row r="4966" spans="1:7">
      <c r="A4966" s="903" t="s">
        <v>2479</v>
      </c>
      <c r="B4966" s="903" t="s">
        <v>901</v>
      </c>
      <c r="C4966" s="903" t="s">
        <v>375</v>
      </c>
      <c r="D4966" s="903" t="s">
        <v>1467</v>
      </c>
      <c r="E4966" s="1419" t="s">
        <v>492</v>
      </c>
      <c r="F4966" s="1420"/>
      <c r="G4966" s="902">
        <v>118800000</v>
      </c>
    </row>
    <row r="4967" spans="1:7">
      <c r="A4967" s="903" t="s">
        <v>2479</v>
      </c>
      <c r="B4967" s="903" t="s">
        <v>901</v>
      </c>
      <c r="C4967" s="903" t="s">
        <v>375</v>
      </c>
      <c r="D4967" s="903" t="s">
        <v>1467</v>
      </c>
      <c r="E4967" s="903" t="s">
        <v>492</v>
      </c>
      <c r="F4967" s="903" t="s">
        <v>496</v>
      </c>
      <c r="G4967" s="902">
        <v>118800000</v>
      </c>
    </row>
    <row r="4968" spans="1:7">
      <c r="A4968" s="903" t="s">
        <v>2479</v>
      </c>
      <c r="B4968" s="903" t="s">
        <v>901</v>
      </c>
      <c r="C4968" s="903" t="s">
        <v>375</v>
      </c>
      <c r="D4968" s="903" t="s">
        <v>1467</v>
      </c>
      <c r="E4968" s="1419" t="s">
        <v>498</v>
      </c>
      <c r="F4968" s="1420"/>
      <c r="G4968" s="902">
        <v>10941000</v>
      </c>
    </row>
    <row r="4969" spans="1:7">
      <c r="A4969" s="903" t="s">
        <v>2479</v>
      </c>
      <c r="B4969" s="903" t="s">
        <v>901</v>
      </c>
      <c r="C4969" s="903" t="s">
        <v>375</v>
      </c>
      <c r="D4969" s="903" t="s">
        <v>1467</v>
      </c>
      <c r="E4969" s="903" t="s">
        <v>498</v>
      </c>
      <c r="F4969" s="903" t="s">
        <v>178</v>
      </c>
      <c r="G4969" s="902">
        <v>1440000</v>
      </c>
    </row>
    <row r="4970" spans="1:7">
      <c r="A4970" s="903" t="s">
        <v>2479</v>
      </c>
      <c r="B4970" s="903" t="s">
        <v>901</v>
      </c>
      <c r="C4970" s="903" t="s">
        <v>375</v>
      </c>
      <c r="D4970" s="903" t="s">
        <v>1467</v>
      </c>
      <c r="E4970" s="903" t="s">
        <v>498</v>
      </c>
      <c r="F4970" s="903" t="s">
        <v>500</v>
      </c>
      <c r="G4970" s="902">
        <v>4850000</v>
      </c>
    </row>
    <row r="4971" spans="1:7">
      <c r="A4971" s="903" t="s">
        <v>2479</v>
      </c>
      <c r="B4971" s="903" t="s">
        <v>901</v>
      </c>
      <c r="C4971" s="903" t="s">
        <v>375</v>
      </c>
      <c r="D4971" s="903" t="s">
        <v>1467</v>
      </c>
      <c r="E4971" s="903" t="s">
        <v>498</v>
      </c>
      <c r="F4971" s="903" t="s">
        <v>4</v>
      </c>
      <c r="G4971" s="902">
        <v>4651000</v>
      </c>
    </row>
    <row r="4972" spans="1:7">
      <c r="A4972" s="903" t="s">
        <v>2479</v>
      </c>
      <c r="B4972" s="903" t="s">
        <v>901</v>
      </c>
      <c r="C4972" s="903" t="s">
        <v>375</v>
      </c>
      <c r="D4972" s="903" t="s">
        <v>1467</v>
      </c>
      <c r="E4972" s="1419" t="s">
        <v>1429</v>
      </c>
      <c r="F4972" s="1420"/>
      <c r="G4972" s="902">
        <v>681810000</v>
      </c>
    </row>
    <row r="4973" spans="1:7">
      <c r="A4973" s="903" t="s">
        <v>2479</v>
      </c>
      <c r="B4973" s="903" t="s">
        <v>901</v>
      </c>
      <c r="C4973" s="903" t="s">
        <v>375</v>
      </c>
      <c r="D4973" s="903" t="s">
        <v>1467</v>
      </c>
      <c r="E4973" s="903" t="s">
        <v>1429</v>
      </c>
      <c r="F4973" s="903" t="s">
        <v>1483</v>
      </c>
      <c r="G4973" s="902">
        <v>652200000</v>
      </c>
    </row>
    <row r="4974" spans="1:7">
      <c r="A4974" s="903" t="s">
        <v>2479</v>
      </c>
      <c r="B4974" s="903" t="s">
        <v>901</v>
      </c>
      <c r="C4974" s="903" t="s">
        <v>375</v>
      </c>
      <c r="D4974" s="903" t="s">
        <v>1467</v>
      </c>
      <c r="E4974" s="903" t="s">
        <v>1429</v>
      </c>
      <c r="F4974" s="903" t="s">
        <v>1451</v>
      </c>
      <c r="G4974" s="902">
        <v>20000000</v>
      </c>
    </row>
    <row r="4975" spans="1:7">
      <c r="A4975" s="903" t="s">
        <v>2479</v>
      </c>
      <c r="B4975" s="903" t="s">
        <v>901</v>
      </c>
      <c r="C4975" s="903" t="s">
        <v>375</v>
      </c>
      <c r="D4975" s="903" t="s">
        <v>1467</v>
      </c>
      <c r="E4975" s="903" t="s">
        <v>1429</v>
      </c>
      <c r="F4975" s="903" t="s">
        <v>1457</v>
      </c>
      <c r="G4975" s="902">
        <v>9610000</v>
      </c>
    </row>
    <row r="4976" spans="1:7">
      <c r="A4976" s="903" t="s">
        <v>2479</v>
      </c>
      <c r="B4976" s="903" t="s">
        <v>901</v>
      </c>
      <c r="C4976" s="903" t="s">
        <v>375</v>
      </c>
      <c r="D4976" s="903" t="s">
        <v>1467</v>
      </c>
      <c r="E4976" s="1419" t="s">
        <v>118</v>
      </c>
      <c r="F4976" s="1420"/>
      <c r="G4976" s="902">
        <v>13570310404</v>
      </c>
    </row>
    <row r="4977" spans="1:7">
      <c r="A4977" s="903" t="s">
        <v>2479</v>
      </c>
      <c r="B4977" s="903" t="s">
        <v>901</v>
      </c>
      <c r="C4977" s="903" t="s">
        <v>375</v>
      </c>
      <c r="D4977" s="903" t="s">
        <v>1467</v>
      </c>
      <c r="E4977" s="903" t="s">
        <v>118</v>
      </c>
      <c r="F4977" s="903" t="s">
        <v>523</v>
      </c>
      <c r="G4977" s="902">
        <v>71967000</v>
      </c>
    </row>
    <row r="4978" spans="1:7">
      <c r="A4978" s="903" t="s">
        <v>2479</v>
      </c>
      <c r="B4978" s="903" t="s">
        <v>901</v>
      </c>
      <c r="C4978" s="903" t="s">
        <v>375</v>
      </c>
      <c r="D4978" s="903" t="s">
        <v>1467</v>
      </c>
      <c r="E4978" s="903" t="s">
        <v>118</v>
      </c>
      <c r="F4978" s="903" t="s">
        <v>11</v>
      </c>
      <c r="G4978" s="902">
        <v>13418003404</v>
      </c>
    </row>
    <row r="4979" spans="1:7">
      <c r="A4979" s="903" t="s">
        <v>2479</v>
      </c>
      <c r="B4979" s="903" t="s">
        <v>901</v>
      </c>
      <c r="C4979" s="903" t="s">
        <v>375</v>
      </c>
      <c r="D4979" s="903" t="s">
        <v>1467</v>
      </c>
      <c r="E4979" s="903" t="s">
        <v>118</v>
      </c>
      <c r="F4979" s="903" t="s">
        <v>120</v>
      </c>
      <c r="G4979" s="902">
        <v>80340000</v>
      </c>
    </row>
    <row r="4980" spans="1:7">
      <c r="A4980" s="903" t="s">
        <v>2479</v>
      </c>
      <c r="B4980" s="903" t="s">
        <v>901</v>
      </c>
      <c r="C4980" s="903" t="s">
        <v>375</v>
      </c>
      <c r="D4980" s="903" t="s">
        <v>1467</v>
      </c>
      <c r="E4980" s="1419" t="s">
        <v>1434</v>
      </c>
      <c r="F4980" s="1420"/>
      <c r="G4980" s="902">
        <v>121839078</v>
      </c>
    </row>
    <row r="4981" spans="1:7">
      <c r="A4981" s="903" t="s">
        <v>2479</v>
      </c>
      <c r="B4981" s="903" t="s">
        <v>901</v>
      </c>
      <c r="C4981" s="903" t="s">
        <v>375</v>
      </c>
      <c r="D4981" s="903" t="s">
        <v>1467</v>
      </c>
      <c r="E4981" s="903" t="s">
        <v>1434</v>
      </c>
      <c r="F4981" s="903" t="s">
        <v>1436</v>
      </c>
      <c r="G4981" s="902">
        <v>1900000</v>
      </c>
    </row>
    <row r="4982" spans="1:7">
      <c r="A4982" s="903" t="s">
        <v>2479</v>
      </c>
      <c r="B4982" s="903" t="s">
        <v>901</v>
      </c>
      <c r="C4982" s="903" t="s">
        <v>375</v>
      </c>
      <c r="D4982" s="903" t="s">
        <v>1467</v>
      </c>
      <c r="E4982" s="903" t="s">
        <v>1434</v>
      </c>
      <c r="F4982" s="903" t="s">
        <v>1452</v>
      </c>
      <c r="G4982" s="902">
        <v>119939078</v>
      </c>
    </row>
    <row r="4983" spans="1:7">
      <c r="A4983" s="903" t="s">
        <v>2479</v>
      </c>
      <c r="B4983" s="903" t="s">
        <v>901</v>
      </c>
      <c r="C4983" s="903" t="s">
        <v>375</v>
      </c>
      <c r="D4983" s="903" t="s">
        <v>1467</v>
      </c>
      <c r="E4983" s="1419" t="s">
        <v>1471</v>
      </c>
      <c r="F4983" s="1420"/>
      <c r="G4983" s="902">
        <v>15000000</v>
      </c>
    </row>
    <row r="4984" spans="1:7">
      <c r="A4984" s="903" t="s">
        <v>2479</v>
      </c>
      <c r="B4984" s="903" t="s">
        <v>901</v>
      </c>
      <c r="C4984" s="903" t="s">
        <v>375</v>
      </c>
      <c r="D4984" s="903" t="s">
        <v>1467</v>
      </c>
      <c r="E4984" s="903" t="s">
        <v>1471</v>
      </c>
      <c r="F4984" s="903" t="s">
        <v>1512</v>
      </c>
      <c r="G4984" s="902">
        <v>15000000</v>
      </c>
    </row>
    <row r="4985" spans="1:7">
      <c r="A4985" s="903" t="s">
        <v>2479</v>
      </c>
      <c r="B4985" s="903" t="s">
        <v>901</v>
      </c>
      <c r="C4985" s="903" t="s">
        <v>375</v>
      </c>
      <c r="D4985" s="903" t="s">
        <v>1467</v>
      </c>
      <c r="E4985" s="1419" t="s">
        <v>122</v>
      </c>
      <c r="F4985" s="1420"/>
      <c r="G4985" s="902">
        <v>71184000</v>
      </c>
    </row>
    <row r="4986" spans="1:7">
      <c r="A4986" s="903" t="s">
        <v>2479</v>
      </c>
      <c r="B4986" s="903" t="s">
        <v>901</v>
      </c>
      <c r="C4986" s="903" t="s">
        <v>375</v>
      </c>
      <c r="D4986" s="903" t="s">
        <v>1467</v>
      </c>
      <c r="E4986" s="903" t="s">
        <v>122</v>
      </c>
      <c r="F4986" s="903" t="s">
        <v>6</v>
      </c>
      <c r="G4986" s="902">
        <v>3303000</v>
      </c>
    </row>
    <row r="4987" spans="1:7">
      <c r="A4987" s="903" t="s">
        <v>2479</v>
      </c>
      <c r="B4987" s="903" t="s">
        <v>901</v>
      </c>
      <c r="C4987" s="903" t="s">
        <v>375</v>
      </c>
      <c r="D4987" s="903" t="s">
        <v>1467</v>
      </c>
      <c r="E4987" s="903" t="s">
        <v>122</v>
      </c>
      <c r="F4987" s="903" t="s">
        <v>124</v>
      </c>
      <c r="G4987" s="902">
        <v>37231000</v>
      </c>
    </row>
    <row r="4988" spans="1:7">
      <c r="A4988" s="903" t="s">
        <v>2479</v>
      </c>
      <c r="B4988" s="903" t="s">
        <v>901</v>
      </c>
      <c r="C4988" s="903" t="s">
        <v>375</v>
      </c>
      <c r="D4988" s="903" t="s">
        <v>1467</v>
      </c>
      <c r="E4988" s="903" t="s">
        <v>122</v>
      </c>
      <c r="F4988" s="903" t="s">
        <v>126</v>
      </c>
      <c r="G4988" s="902">
        <v>30650000</v>
      </c>
    </row>
    <row r="4989" spans="1:7">
      <c r="A4989" s="903" t="s">
        <v>2479</v>
      </c>
      <c r="B4989" s="903" t="s">
        <v>901</v>
      </c>
      <c r="C4989" s="1419" t="s">
        <v>200</v>
      </c>
      <c r="D4989" s="1420"/>
      <c r="E4989" s="1420"/>
      <c r="F4989" s="1420"/>
      <c r="G4989" s="902">
        <v>105738013320</v>
      </c>
    </row>
    <row r="4990" spans="1:7">
      <c r="A4990" s="903" t="s">
        <v>2479</v>
      </c>
      <c r="B4990" s="903" t="s">
        <v>901</v>
      </c>
      <c r="C4990" s="903" t="s">
        <v>200</v>
      </c>
      <c r="D4990" s="1419" t="s">
        <v>1528</v>
      </c>
      <c r="E4990" s="1420"/>
      <c r="F4990" s="1420"/>
      <c r="G4990" s="902">
        <v>105738013320</v>
      </c>
    </row>
    <row r="4991" spans="1:7">
      <c r="A4991" s="903" t="s">
        <v>2479</v>
      </c>
      <c r="B4991" s="903" t="s">
        <v>901</v>
      </c>
      <c r="C4991" s="903" t="s">
        <v>200</v>
      </c>
      <c r="D4991" s="903" t="s">
        <v>1528</v>
      </c>
      <c r="E4991" s="1419" t="s">
        <v>87</v>
      </c>
      <c r="F4991" s="1420"/>
      <c r="G4991" s="902">
        <v>16788448000</v>
      </c>
    </row>
    <row r="4992" spans="1:7">
      <c r="A4992" s="903" t="s">
        <v>2479</v>
      </c>
      <c r="B4992" s="903" t="s">
        <v>901</v>
      </c>
      <c r="C4992" s="903" t="s">
        <v>200</v>
      </c>
      <c r="D4992" s="903" t="s">
        <v>1528</v>
      </c>
      <c r="E4992" s="903" t="s">
        <v>87</v>
      </c>
      <c r="F4992" s="903" t="s">
        <v>88</v>
      </c>
      <c r="G4992" s="902">
        <v>16667448000</v>
      </c>
    </row>
    <row r="4993" spans="1:7">
      <c r="A4993" s="903" t="s">
        <v>2479</v>
      </c>
      <c r="B4993" s="903" t="s">
        <v>901</v>
      </c>
      <c r="C4993" s="903" t="s">
        <v>200</v>
      </c>
      <c r="D4993" s="903" t="s">
        <v>1528</v>
      </c>
      <c r="E4993" s="903" t="s">
        <v>87</v>
      </c>
      <c r="F4993" s="903" t="s">
        <v>89</v>
      </c>
      <c r="G4993" s="902">
        <v>75000000</v>
      </c>
    </row>
    <row r="4994" spans="1:7">
      <c r="A4994" s="903" t="s">
        <v>2479</v>
      </c>
      <c r="B4994" s="903" t="s">
        <v>901</v>
      </c>
      <c r="C4994" s="903" t="s">
        <v>200</v>
      </c>
      <c r="D4994" s="903" t="s">
        <v>1528</v>
      </c>
      <c r="E4994" s="903" t="s">
        <v>87</v>
      </c>
      <c r="F4994" s="903" t="s">
        <v>134</v>
      </c>
      <c r="G4994" s="902">
        <v>46000000</v>
      </c>
    </row>
    <row r="4995" spans="1:7">
      <c r="A4995" s="903" t="s">
        <v>2479</v>
      </c>
      <c r="B4995" s="903" t="s">
        <v>901</v>
      </c>
      <c r="C4995" s="903" t="s">
        <v>200</v>
      </c>
      <c r="D4995" s="903" t="s">
        <v>1528</v>
      </c>
      <c r="E4995" s="1419" t="s">
        <v>90</v>
      </c>
      <c r="F4995" s="1420"/>
      <c r="G4995" s="902">
        <v>16038001000</v>
      </c>
    </row>
    <row r="4996" spans="1:7">
      <c r="A4996" s="903" t="s">
        <v>2479</v>
      </c>
      <c r="B4996" s="903" t="s">
        <v>901</v>
      </c>
      <c r="C4996" s="903" t="s">
        <v>200</v>
      </c>
      <c r="D4996" s="903" t="s">
        <v>1528</v>
      </c>
      <c r="E4996" s="903" t="s">
        <v>90</v>
      </c>
      <c r="F4996" s="903" t="s">
        <v>135</v>
      </c>
      <c r="G4996" s="902">
        <v>1289584000</v>
      </c>
    </row>
    <row r="4997" spans="1:7">
      <c r="A4997" s="903" t="s">
        <v>2479</v>
      </c>
      <c r="B4997" s="903" t="s">
        <v>901</v>
      </c>
      <c r="C4997" s="903" t="s">
        <v>200</v>
      </c>
      <c r="D4997" s="903" t="s">
        <v>1528</v>
      </c>
      <c r="E4997" s="903" t="s">
        <v>90</v>
      </c>
      <c r="F4997" s="903" t="s">
        <v>763</v>
      </c>
      <c r="G4997" s="902">
        <v>1465000000</v>
      </c>
    </row>
    <row r="4998" spans="1:7">
      <c r="A4998" s="903" t="s">
        <v>2479</v>
      </c>
      <c r="B4998" s="903" t="s">
        <v>901</v>
      </c>
      <c r="C4998" s="903" t="s">
        <v>200</v>
      </c>
      <c r="D4998" s="903" t="s">
        <v>1528</v>
      </c>
      <c r="E4998" s="903" t="s">
        <v>90</v>
      </c>
      <c r="F4998" s="903" t="s">
        <v>92</v>
      </c>
      <c r="G4998" s="902">
        <v>563576000</v>
      </c>
    </row>
    <row r="4999" spans="1:7">
      <c r="A4999" s="903" t="s">
        <v>2479</v>
      </c>
      <c r="B4999" s="903" t="s">
        <v>901</v>
      </c>
      <c r="C4999" s="903" t="s">
        <v>200</v>
      </c>
      <c r="D4999" s="903" t="s">
        <v>1528</v>
      </c>
      <c r="E4999" s="903" t="s">
        <v>90</v>
      </c>
      <c r="F4999" s="903" t="s">
        <v>289</v>
      </c>
      <c r="G4999" s="902">
        <v>62000000</v>
      </c>
    </row>
    <row r="5000" spans="1:7">
      <c r="A5000" s="903" t="s">
        <v>2479</v>
      </c>
      <c r="B5000" s="903" t="s">
        <v>901</v>
      </c>
      <c r="C5000" s="903" t="s">
        <v>200</v>
      </c>
      <c r="D5000" s="903" t="s">
        <v>1528</v>
      </c>
      <c r="E5000" s="903" t="s">
        <v>90</v>
      </c>
      <c r="F5000" s="903" t="s">
        <v>390</v>
      </c>
      <c r="G5000" s="902">
        <v>653000000</v>
      </c>
    </row>
    <row r="5001" spans="1:7">
      <c r="A5001" s="903" t="s">
        <v>2479</v>
      </c>
      <c r="B5001" s="903" t="s">
        <v>901</v>
      </c>
      <c r="C5001" s="903" t="s">
        <v>200</v>
      </c>
      <c r="D5001" s="903" t="s">
        <v>1528</v>
      </c>
      <c r="E5001" s="903" t="s">
        <v>90</v>
      </c>
      <c r="F5001" s="903" t="s">
        <v>294</v>
      </c>
      <c r="G5001" s="902">
        <v>261916000</v>
      </c>
    </row>
    <row r="5002" spans="1:7">
      <c r="A5002" s="903" t="s">
        <v>2479</v>
      </c>
      <c r="B5002" s="903" t="s">
        <v>901</v>
      </c>
      <c r="C5002" s="903" t="s">
        <v>200</v>
      </c>
      <c r="D5002" s="903" t="s">
        <v>1528</v>
      </c>
      <c r="E5002" s="903" t="s">
        <v>90</v>
      </c>
      <c r="F5002" s="903" t="s">
        <v>403</v>
      </c>
      <c r="G5002" s="902">
        <v>5131056000</v>
      </c>
    </row>
    <row r="5003" spans="1:7">
      <c r="A5003" s="903" t="s">
        <v>2479</v>
      </c>
      <c r="B5003" s="903" t="s">
        <v>901</v>
      </c>
      <c r="C5003" s="903" t="s">
        <v>200</v>
      </c>
      <c r="D5003" s="903" t="s">
        <v>1528</v>
      </c>
      <c r="E5003" s="903" t="s">
        <v>90</v>
      </c>
      <c r="F5003" s="903" t="s">
        <v>130</v>
      </c>
      <c r="G5003" s="902">
        <v>4517049000</v>
      </c>
    </row>
    <row r="5004" spans="1:7">
      <c r="A5004" s="903" t="s">
        <v>2479</v>
      </c>
      <c r="B5004" s="903" t="s">
        <v>901</v>
      </c>
      <c r="C5004" s="903" t="s">
        <v>200</v>
      </c>
      <c r="D5004" s="903" t="s">
        <v>1528</v>
      </c>
      <c r="E5004" s="903" t="s">
        <v>90</v>
      </c>
      <c r="F5004" s="903" t="s">
        <v>137</v>
      </c>
      <c r="G5004" s="902">
        <v>2094820000</v>
      </c>
    </row>
    <row r="5005" spans="1:7">
      <c r="A5005" s="903" t="s">
        <v>2479</v>
      </c>
      <c r="B5005" s="903" t="s">
        <v>901</v>
      </c>
      <c r="C5005" s="903" t="s">
        <v>200</v>
      </c>
      <c r="D5005" s="903" t="s">
        <v>1528</v>
      </c>
      <c r="E5005" s="1419" t="s">
        <v>377</v>
      </c>
      <c r="F5005" s="1420"/>
      <c r="G5005" s="902">
        <v>520000000</v>
      </c>
    </row>
    <row r="5006" spans="1:7">
      <c r="A5006" s="903" t="s">
        <v>2479</v>
      </c>
      <c r="B5006" s="903" t="s">
        <v>901</v>
      </c>
      <c r="C5006" s="903" t="s">
        <v>200</v>
      </c>
      <c r="D5006" s="903" t="s">
        <v>1528</v>
      </c>
      <c r="E5006" s="903" t="s">
        <v>377</v>
      </c>
      <c r="F5006" s="903" t="s">
        <v>379</v>
      </c>
      <c r="G5006" s="902">
        <v>410000000</v>
      </c>
    </row>
    <row r="5007" spans="1:7">
      <c r="A5007" s="903" t="s">
        <v>2479</v>
      </c>
      <c r="B5007" s="903" t="s">
        <v>901</v>
      </c>
      <c r="C5007" s="903" t="s">
        <v>200</v>
      </c>
      <c r="D5007" s="903" t="s">
        <v>1528</v>
      </c>
      <c r="E5007" s="903" t="s">
        <v>377</v>
      </c>
      <c r="F5007" s="903" t="s">
        <v>380</v>
      </c>
      <c r="G5007" s="902">
        <v>110000000</v>
      </c>
    </row>
    <row r="5008" spans="1:7">
      <c r="A5008" s="903" t="s">
        <v>2479</v>
      </c>
      <c r="B5008" s="903" t="s">
        <v>901</v>
      </c>
      <c r="C5008" s="903" t="s">
        <v>200</v>
      </c>
      <c r="D5008" s="903" t="s">
        <v>1528</v>
      </c>
      <c r="E5008" s="1419" t="s">
        <v>93</v>
      </c>
      <c r="F5008" s="1420"/>
      <c r="G5008" s="902">
        <v>779000000</v>
      </c>
    </row>
    <row r="5009" spans="1:7">
      <c r="A5009" s="903" t="s">
        <v>2479</v>
      </c>
      <c r="B5009" s="903" t="s">
        <v>901</v>
      </c>
      <c r="C5009" s="903" t="s">
        <v>200</v>
      </c>
      <c r="D5009" s="903" t="s">
        <v>1528</v>
      </c>
      <c r="E5009" s="903" t="s">
        <v>93</v>
      </c>
      <c r="F5009" s="903" t="s">
        <v>299</v>
      </c>
      <c r="G5009" s="902">
        <v>20000000</v>
      </c>
    </row>
    <row r="5010" spans="1:7">
      <c r="A5010" s="903" t="s">
        <v>2479</v>
      </c>
      <c r="B5010" s="903" t="s">
        <v>901</v>
      </c>
      <c r="C5010" s="903" t="s">
        <v>200</v>
      </c>
      <c r="D5010" s="903" t="s">
        <v>1528</v>
      </c>
      <c r="E5010" s="903" t="s">
        <v>93</v>
      </c>
      <c r="F5010" s="903" t="s">
        <v>391</v>
      </c>
      <c r="G5010" s="902">
        <v>759000000</v>
      </c>
    </row>
    <row r="5011" spans="1:7">
      <c r="A5011" s="903" t="s">
        <v>2479</v>
      </c>
      <c r="B5011" s="903" t="s">
        <v>901</v>
      </c>
      <c r="C5011" s="903" t="s">
        <v>200</v>
      </c>
      <c r="D5011" s="903" t="s">
        <v>1528</v>
      </c>
      <c r="E5011" s="1419" t="s">
        <v>94</v>
      </c>
      <c r="F5011" s="1420"/>
      <c r="G5011" s="902">
        <v>4096628525</v>
      </c>
    </row>
    <row r="5012" spans="1:7">
      <c r="A5012" s="903" t="s">
        <v>2479</v>
      </c>
      <c r="B5012" s="903" t="s">
        <v>901</v>
      </c>
      <c r="C5012" s="903" t="s">
        <v>200</v>
      </c>
      <c r="D5012" s="903" t="s">
        <v>1528</v>
      </c>
      <c r="E5012" s="903" t="s">
        <v>94</v>
      </c>
      <c r="F5012" s="903" t="s">
        <v>95</v>
      </c>
      <c r="G5012" s="902">
        <v>3122612525</v>
      </c>
    </row>
    <row r="5013" spans="1:7">
      <c r="A5013" s="903" t="s">
        <v>2479</v>
      </c>
      <c r="B5013" s="903" t="s">
        <v>901</v>
      </c>
      <c r="C5013" s="903" t="s">
        <v>200</v>
      </c>
      <c r="D5013" s="903" t="s">
        <v>1528</v>
      </c>
      <c r="E5013" s="903" t="s">
        <v>94</v>
      </c>
      <c r="F5013" s="903" t="s">
        <v>96</v>
      </c>
      <c r="G5013" s="902">
        <v>577610000</v>
      </c>
    </row>
    <row r="5014" spans="1:7">
      <c r="A5014" s="903" t="s">
        <v>2479</v>
      </c>
      <c r="B5014" s="903" t="s">
        <v>901</v>
      </c>
      <c r="C5014" s="903" t="s">
        <v>200</v>
      </c>
      <c r="D5014" s="903" t="s">
        <v>1528</v>
      </c>
      <c r="E5014" s="903" t="s">
        <v>94</v>
      </c>
      <c r="F5014" s="903" t="s">
        <v>97</v>
      </c>
      <c r="G5014" s="902">
        <v>365406000</v>
      </c>
    </row>
    <row r="5015" spans="1:7">
      <c r="A5015" s="903" t="s">
        <v>2479</v>
      </c>
      <c r="B5015" s="903" t="s">
        <v>901</v>
      </c>
      <c r="C5015" s="903" t="s">
        <v>200</v>
      </c>
      <c r="D5015" s="903" t="s">
        <v>1528</v>
      </c>
      <c r="E5015" s="903" t="s">
        <v>94</v>
      </c>
      <c r="F5015" s="903" t="s">
        <v>0</v>
      </c>
      <c r="G5015" s="902">
        <v>31000000</v>
      </c>
    </row>
    <row r="5016" spans="1:7">
      <c r="A5016" s="903" t="s">
        <v>2479</v>
      </c>
      <c r="B5016" s="903" t="s">
        <v>901</v>
      </c>
      <c r="C5016" s="903" t="s">
        <v>200</v>
      </c>
      <c r="D5016" s="903" t="s">
        <v>1528</v>
      </c>
      <c r="E5016" s="1419" t="s">
        <v>100</v>
      </c>
      <c r="F5016" s="1420"/>
      <c r="G5016" s="902">
        <v>2220000000</v>
      </c>
    </row>
    <row r="5017" spans="1:7">
      <c r="A5017" s="903" t="s">
        <v>2479</v>
      </c>
      <c r="B5017" s="903" t="s">
        <v>901</v>
      </c>
      <c r="C5017" s="903" t="s">
        <v>200</v>
      </c>
      <c r="D5017" s="903" t="s">
        <v>1528</v>
      </c>
      <c r="E5017" s="903" t="s">
        <v>100</v>
      </c>
      <c r="F5017" s="903" t="s">
        <v>138</v>
      </c>
      <c r="G5017" s="902">
        <v>601000000</v>
      </c>
    </row>
    <row r="5018" spans="1:7">
      <c r="A5018" s="903" t="s">
        <v>2479</v>
      </c>
      <c r="B5018" s="903" t="s">
        <v>901</v>
      </c>
      <c r="C5018" s="903" t="s">
        <v>200</v>
      </c>
      <c r="D5018" s="903" t="s">
        <v>1528</v>
      </c>
      <c r="E5018" s="903" t="s">
        <v>100</v>
      </c>
      <c r="F5018" s="903" t="s">
        <v>102</v>
      </c>
      <c r="G5018" s="902">
        <v>49000000</v>
      </c>
    </row>
    <row r="5019" spans="1:7">
      <c r="A5019" s="903" t="s">
        <v>2479</v>
      </c>
      <c r="B5019" s="903" t="s">
        <v>901</v>
      </c>
      <c r="C5019" s="903" t="s">
        <v>200</v>
      </c>
      <c r="D5019" s="903" t="s">
        <v>1528</v>
      </c>
      <c r="E5019" s="903" t="s">
        <v>100</v>
      </c>
      <c r="F5019" s="903" t="s">
        <v>139</v>
      </c>
      <c r="G5019" s="902">
        <v>888000000</v>
      </c>
    </row>
    <row r="5020" spans="1:7">
      <c r="A5020" s="903" t="s">
        <v>2479</v>
      </c>
      <c r="B5020" s="903" t="s">
        <v>901</v>
      </c>
      <c r="C5020" s="903" t="s">
        <v>200</v>
      </c>
      <c r="D5020" s="903" t="s">
        <v>1528</v>
      </c>
      <c r="E5020" s="903" t="s">
        <v>100</v>
      </c>
      <c r="F5020" s="903" t="s">
        <v>131</v>
      </c>
      <c r="G5020" s="902">
        <v>8000000</v>
      </c>
    </row>
    <row r="5021" spans="1:7">
      <c r="A5021" s="903" t="s">
        <v>2479</v>
      </c>
      <c r="B5021" s="903" t="s">
        <v>901</v>
      </c>
      <c r="C5021" s="903" t="s">
        <v>200</v>
      </c>
      <c r="D5021" s="903" t="s">
        <v>1528</v>
      </c>
      <c r="E5021" s="903" t="s">
        <v>100</v>
      </c>
      <c r="F5021" s="903" t="s">
        <v>140</v>
      </c>
      <c r="G5021" s="902">
        <v>674000000</v>
      </c>
    </row>
    <row r="5022" spans="1:7">
      <c r="A5022" s="903" t="s">
        <v>2479</v>
      </c>
      <c r="B5022" s="903" t="s">
        <v>901</v>
      </c>
      <c r="C5022" s="903" t="s">
        <v>200</v>
      </c>
      <c r="D5022" s="903" t="s">
        <v>1528</v>
      </c>
      <c r="E5022" s="1419" t="s">
        <v>103</v>
      </c>
      <c r="F5022" s="1420"/>
      <c r="G5022" s="902">
        <v>1787000000</v>
      </c>
    </row>
    <row r="5023" spans="1:7">
      <c r="A5023" s="903" t="s">
        <v>2479</v>
      </c>
      <c r="B5023" s="903" t="s">
        <v>901</v>
      </c>
      <c r="C5023" s="903" t="s">
        <v>200</v>
      </c>
      <c r="D5023" s="903" t="s">
        <v>1528</v>
      </c>
      <c r="E5023" s="903" t="s">
        <v>103</v>
      </c>
      <c r="F5023" s="903" t="s">
        <v>104</v>
      </c>
      <c r="G5023" s="902">
        <v>805000000</v>
      </c>
    </row>
    <row r="5024" spans="1:7">
      <c r="A5024" s="903" t="s">
        <v>2479</v>
      </c>
      <c r="B5024" s="903" t="s">
        <v>901</v>
      </c>
      <c r="C5024" s="903" t="s">
        <v>200</v>
      </c>
      <c r="D5024" s="903" t="s">
        <v>1528</v>
      </c>
      <c r="E5024" s="903" t="s">
        <v>103</v>
      </c>
      <c r="F5024" s="903" t="s">
        <v>132</v>
      </c>
      <c r="G5024" s="902">
        <v>328000000</v>
      </c>
    </row>
    <row r="5025" spans="1:7">
      <c r="A5025" s="903" t="s">
        <v>2479</v>
      </c>
      <c r="B5025" s="903" t="s">
        <v>901</v>
      </c>
      <c r="C5025" s="903" t="s">
        <v>200</v>
      </c>
      <c r="D5025" s="903" t="s">
        <v>1528</v>
      </c>
      <c r="E5025" s="903" t="s">
        <v>103</v>
      </c>
      <c r="F5025" s="903" t="s">
        <v>2</v>
      </c>
      <c r="G5025" s="902">
        <v>104000000</v>
      </c>
    </row>
    <row r="5026" spans="1:7">
      <c r="A5026" s="903" t="s">
        <v>2479</v>
      </c>
      <c r="B5026" s="903" t="s">
        <v>901</v>
      </c>
      <c r="C5026" s="903" t="s">
        <v>200</v>
      </c>
      <c r="D5026" s="903" t="s">
        <v>1528</v>
      </c>
      <c r="E5026" s="903" t="s">
        <v>103</v>
      </c>
      <c r="F5026" s="903" t="s">
        <v>106</v>
      </c>
      <c r="G5026" s="902">
        <v>550000000</v>
      </c>
    </row>
    <row r="5027" spans="1:7">
      <c r="A5027" s="903" t="s">
        <v>2479</v>
      </c>
      <c r="B5027" s="903" t="s">
        <v>901</v>
      </c>
      <c r="C5027" s="903" t="s">
        <v>200</v>
      </c>
      <c r="D5027" s="903" t="s">
        <v>1528</v>
      </c>
      <c r="E5027" s="1419" t="s">
        <v>108</v>
      </c>
      <c r="F5027" s="1420"/>
      <c r="G5027" s="902">
        <v>1153500000</v>
      </c>
    </row>
    <row r="5028" spans="1:7">
      <c r="A5028" s="903" t="s">
        <v>2479</v>
      </c>
      <c r="B5028" s="903" t="s">
        <v>901</v>
      </c>
      <c r="C5028" s="903" t="s">
        <v>200</v>
      </c>
      <c r="D5028" s="903" t="s">
        <v>1528</v>
      </c>
      <c r="E5028" s="903" t="s">
        <v>108</v>
      </c>
      <c r="F5028" s="903" t="s">
        <v>110</v>
      </c>
      <c r="G5028" s="902">
        <v>242000000</v>
      </c>
    </row>
    <row r="5029" spans="1:7">
      <c r="A5029" s="903" t="s">
        <v>2479</v>
      </c>
      <c r="B5029" s="903" t="s">
        <v>901</v>
      </c>
      <c r="C5029" s="903" t="s">
        <v>200</v>
      </c>
      <c r="D5029" s="903" t="s">
        <v>1528</v>
      </c>
      <c r="E5029" s="903" t="s">
        <v>108</v>
      </c>
      <c r="F5029" s="903" t="s">
        <v>111</v>
      </c>
      <c r="G5029" s="902">
        <v>289000000</v>
      </c>
    </row>
    <row r="5030" spans="1:7">
      <c r="A5030" s="903" t="s">
        <v>2479</v>
      </c>
      <c r="B5030" s="903" t="s">
        <v>901</v>
      </c>
      <c r="C5030" s="903" t="s">
        <v>200</v>
      </c>
      <c r="D5030" s="903" t="s">
        <v>1528</v>
      </c>
      <c r="E5030" s="903" t="s">
        <v>108</v>
      </c>
      <c r="F5030" s="903" t="s">
        <v>862</v>
      </c>
      <c r="G5030" s="902">
        <v>67500000</v>
      </c>
    </row>
    <row r="5031" spans="1:7">
      <c r="A5031" s="903" t="s">
        <v>2479</v>
      </c>
      <c r="B5031" s="903" t="s">
        <v>901</v>
      </c>
      <c r="C5031" s="903" t="s">
        <v>200</v>
      </c>
      <c r="D5031" s="903" t="s">
        <v>1528</v>
      </c>
      <c r="E5031" s="903" t="s">
        <v>108</v>
      </c>
      <c r="F5031" s="903" t="s">
        <v>868</v>
      </c>
      <c r="G5031" s="902">
        <v>28000000</v>
      </c>
    </row>
    <row r="5032" spans="1:7">
      <c r="A5032" s="903" t="s">
        <v>2479</v>
      </c>
      <c r="B5032" s="903" t="s">
        <v>901</v>
      </c>
      <c r="C5032" s="903" t="s">
        <v>200</v>
      </c>
      <c r="D5032" s="903" t="s">
        <v>1528</v>
      </c>
      <c r="E5032" s="903" t="s">
        <v>108</v>
      </c>
      <c r="F5032" s="903" t="s">
        <v>141</v>
      </c>
      <c r="G5032" s="902">
        <v>249000000</v>
      </c>
    </row>
    <row r="5033" spans="1:7">
      <c r="A5033" s="903" t="s">
        <v>2479</v>
      </c>
      <c r="B5033" s="903" t="s">
        <v>901</v>
      </c>
      <c r="C5033" s="903" t="s">
        <v>200</v>
      </c>
      <c r="D5033" s="903" t="s">
        <v>1528</v>
      </c>
      <c r="E5033" s="903" t="s">
        <v>108</v>
      </c>
      <c r="F5033" s="903" t="s">
        <v>142</v>
      </c>
      <c r="G5033" s="902">
        <v>278000000</v>
      </c>
    </row>
    <row r="5034" spans="1:7">
      <c r="A5034" s="903" t="s">
        <v>2479</v>
      </c>
      <c r="B5034" s="903" t="s">
        <v>901</v>
      </c>
      <c r="C5034" s="903" t="s">
        <v>200</v>
      </c>
      <c r="D5034" s="903" t="s">
        <v>1528</v>
      </c>
      <c r="E5034" s="1419" t="s">
        <v>143</v>
      </c>
      <c r="F5034" s="1420"/>
      <c r="G5034" s="902">
        <v>1604000000</v>
      </c>
    </row>
    <row r="5035" spans="1:7">
      <c r="A5035" s="903" t="s">
        <v>2479</v>
      </c>
      <c r="B5035" s="903" t="s">
        <v>901</v>
      </c>
      <c r="C5035" s="903" t="s">
        <v>200</v>
      </c>
      <c r="D5035" s="903" t="s">
        <v>1528</v>
      </c>
      <c r="E5035" s="903" t="s">
        <v>143</v>
      </c>
      <c r="F5035" s="903" t="s">
        <v>489</v>
      </c>
      <c r="G5035" s="902">
        <v>1604000000</v>
      </c>
    </row>
    <row r="5036" spans="1:7">
      <c r="A5036" s="903" t="s">
        <v>2479</v>
      </c>
      <c r="B5036" s="903" t="s">
        <v>901</v>
      </c>
      <c r="C5036" s="903" t="s">
        <v>200</v>
      </c>
      <c r="D5036" s="903" t="s">
        <v>1528</v>
      </c>
      <c r="E5036" s="1419" t="s">
        <v>113</v>
      </c>
      <c r="F5036" s="1420"/>
      <c r="G5036" s="902">
        <v>1205000000</v>
      </c>
    </row>
    <row r="5037" spans="1:7">
      <c r="A5037" s="903" t="s">
        <v>2479</v>
      </c>
      <c r="B5037" s="903" t="s">
        <v>901</v>
      </c>
      <c r="C5037" s="903" t="s">
        <v>200</v>
      </c>
      <c r="D5037" s="903" t="s">
        <v>1528</v>
      </c>
      <c r="E5037" s="903" t="s">
        <v>113</v>
      </c>
      <c r="F5037" s="903" t="s">
        <v>490</v>
      </c>
      <c r="G5037" s="902">
        <v>297000000</v>
      </c>
    </row>
    <row r="5038" spans="1:7">
      <c r="A5038" s="903" t="s">
        <v>2479</v>
      </c>
      <c r="B5038" s="903" t="s">
        <v>901</v>
      </c>
      <c r="C5038" s="903" t="s">
        <v>200</v>
      </c>
      <c r="D5038" s="903" t="s">
        <v>1528</v>
      </c>
      <c r="E5038" s="903" t="s">
        <v>113</v>
      </c>
      <c r="F5038" s="903" t="s">
        <v>117</v>
      </c>
      <c r="G5038" s="902">
        <v>318000000</v>
      </c>
    </row>
    <row r="5039" spans="1:7">
      <c r="A5039" s="903" t="s">
        <v>2479</v>
      </c>
      <c r="B5039" s="903" t="s">
        <v>901</v>
      </c>
      <c r="C5039" s="903" t="s">
        <v>200</v>
      </c>
      <c r="D5039" s="903" t="s">
        <v>1528</v>
      </c>
      <c r="E5039" s="903" t="s">
        <v>113</v>
      </c>
      <c r="F5039" s="903" t="s">
        <v>522</v>
      </c>
      <c r="G5039" s="902">
        <v>590000000</v>
      </c>
    </row>
    <row r="5040" spans="1:7">
      <c r="A5040" s="903" t="s">
        <v>2479</v>
      </c>
      <c r="B5040" s="903" t="s">
        <v>901</v>
      </c>
      <c r="C5040" s="903" t="s">
        <v>200</v>
      </c>
      <c r="D5040" s="903" t="s">
        <v>1528</v>
      </c>
      <c r="E5040" s="1419" t="s">
        <v>492</v>
      </c>
      <c r="F5040" s="1420"/>
      <c r="G5040" s="902">
        <v>90000000</v>
      </c>
    </row>
    <row r="5041" spans="1:7">
      <c r="A5041" s="903" t="s">
        <v>2479</v>
      </c>
      <c r="B5041" s="903" t="s">
        <v>901</v>
      </c>
      <c r="C5041" s="903" t="s">
        <v>200</v>
      </c>
      <c r="D5041" s="903" t="s">
        <v>1528</v>
      </c>
      <c r="E5041" s="903" t="s">
        <v>492</v>
      </c>
      <c r="F5041" s="903" t="s">
        <v>186</v>
      </c>
      <c r="G5041" s="902">
        <v>60000000</v>
      </c>
    </row>
    <row r="5042" spans="1:7">
      <c r="A5042" s="903" t="s">
        <v>2479</v>
      </c>
      <c r="B5042" s="903" t="s">
        <v>901</v>
      </c>
      <c r="C5042" s="903" t="s">
        <v>200</v>
      </c>
      <c r="D5042" s="903" t="s">
        <v>1528</v>
      </c>
      <c r="E5042" s="903" t="s">
        <v>492</v>
      </c>
      <c r="F5042" s="903" t="s">
        <v>496</v>
      </c>
      <c r="G5042" s="902">
        <v>30000000</v>
      </c>
    </row>
    <row r="5043" spans="1:7">
      <c r="A5043" s="903" t="s">
        <v>2479</v>
      </c>
      <c r="B5043" s="903" t="s">
        <v>901</v>
      </c>
      <c r="C5043" s="903" t="s">
        <v>200</v>
      </c>
      <c r="D5043" s="903" t="s">
        <v>1528</v>
      </c>
      <c r="E5043" s="1419" t="s">
        <v>498</v>
      </c>
      <c r="F5043" s="1420"/>
      <c r="G5043" s="902">
        <v>1952243904</v>
      </c>
    </row>
    <row r="5044" spans="1:7">
      <c r="A5044" s="903" t="s">
        <v>2479</v>
      </c>
      <c r="B5044" s="903" t="s">
        <v>901</v>
      </c>
      <c r="C5044" s="903" t="s">
        <v>200</v>
      </c>
      <c r="D5044" s="903" t="s">
        <v>1528</v>
      </c>
      <c r="E5044" s="903" t="s">
        <v>498</v>
      </c>
      <c r="F5044" s="903" t="s">
        <v>758</v>
      </c>
      <c r="G5044" s="902">
        <v>140000000</v>
      </c>
    </row>
    <row r="5045" spans="1:7">
      <c r="A5045" s="903" t="s">
        <v>2479</v>
      </c>
      <c r="B5045" s="903" t="s">
        <v>901</v>
      </c>
      <c r="C5045" s="903" t="s">
        <v>200</v>
      </c>
      <c r="D5045" s="903" t="s">
        <v>1528</v>
      </c>
      <c r="E5045" s="903" t="s">
        <v>498</v>
      </c>
      <c r="F5045" s="903" t="s">
        <v>3</v>
      </c>
      <c r="G5045" s="902">
        <v>228243904</v>
      </c>
    </row>
    <row r="5046" spans="1:7">
      <c r="A5046" s="903" t="s">
        <v>2479</v>
      </c>
      <c r="B5046" s="903" t="s">
        <v>901</v>
      </c>
      <c r="C5046" s="903" t="s">
        <v>200</v>
      </c>
      <c r="D5046" s="903" t="s">
        <v>1528</v>
      </c>
      <c r="E5046" s="903" t="s">
        <v>498</v>
      </c>
      <c r="F5046" s="903" t="s">
        <v>370</v>
      </c>
      <c r="G5046" s="902">
        <v>114000000</v>
      </c>
    </row>
    <row r="5047" spans="1:7">
      <c r="A5047" s="903" t="s">
        <v>2479</v>
      </c>
      <c r="B5047" s="903" t="s">
        <v>901</v>
      </c>
      <c r="C5047" s="903" t="s">
        <v>200</v>
      </c>
      <c r="D5047" s="903" t="s">
        <v>1528</v>
      </c>
      <c r="E5047" s="903" t="s">
        <v>498</v>
      </c>
      <c r="F5047" s="903" t="s">
        <v>500</v>
      </c>
      <c r="G5047" s="902">
        <v>50000000</v>
      </c>
    </row>
    <row r="5048" spans="1:7">
      <c r="A5048" s="903" t="s">
        <v>2479</v>
      </c>
      <c r="B5048" s="903" t="s">
        <v>901</v>
      </c>
      <c r="C5048" s="903" t="s">
        <v>200</v>
      </c>
      <c r="D5048" s="903" t="s">
        <v>1528</v>
      </c>
      <c r="E5048" s="903" t="s">
        <v>498</v>
      </c>
      <c r="F5048" s="903" t="s">
        <v>4</v>
      </c>
      <c r="G5048" s="902">
        <v>20000000</v>
      </c>
    </row>
    <row r="5049" spans="1:7">
      <c r="A5049" s="903" t="s">
        <v>2479</v>
      </c>
      <c r="B5049" s="903" t="s">
        <v>901</v>
      </c>
      <c r="C5049" s="903" t="s">
        <v>200</v>
      </c>
      <c r="D5049" s="903" t="s">
        <v>1528</v>
      </c>
      <c r="E5049" s="903" t="s">
        <v>498</v>
      </c>
      <c r="F5049" s="903" t="s">
        <v>501</v>
      </c>
      <c r="G5049" s="902">
        <v>1400000000</v>
      </c>
    </row>
    <row r="5050" spans="1:7">
      <c r="A5050" s="903" t="s">
        <v>2479</v>
      </c>
      <c r="B5050" s="903" t="s">
        <v>901</v>
      </c>
      <c r="C5050" s="903" t="s">
        <v>200</v>
      </c>
      <c r="D5050" s="903" t="s">
        <v>1528</v>
      </c>
      <c r="E5050" s="1419" t="s">
        <v>1429</v>
      </c>
      <c r="F5050" s="1420"/>
      <c r="G5050" s="902">
        <v>1272358096</v>
      </c>
    </row>
    <row r="5051" spans="1:7">
      <c r="A5051" s="903" t="s">
        <v>2479</v>
      </c>
      <c r="B5051" s="903" t="s">
        <v>901</v>
      </c>
      <c r="C5051" s="903" t="s">
        <v>200</v>
      </c>
      <c r="D5051" s="903" t="s">
        <v>1528</v>
      </c>
      <c r="E5051" s="903" t="s">
        <v>1429</v>
      </c>
      <c r="F5051" s="903" t="s">
        <v>1483</v>
      </c>
      <c r="G5051" s="902">
        <v>140000000</v>
      </c>
    </row>
    <row r="5052" spans="1:7">
      <c r="A5052" s="903" t="s">
        <v>2479</v>
      </c>
      <c r="B5052" s="903" t="s">
        <v>901</v>
      </c>
      <c r="C5052" s="903" t="s">
        <v>200</v>
      </c>
      <c r="D5052" s="903" t="s">
        <v>1528</v>
      </c>
      <c r="E5052" s="903" t="s">
        <v>1429</v>
      </c>
      <c r="F5052" s="903" t="s">
        <v>1451</v>
      </c>
      <c r="G5052" s="902">
        <v>80000000</v>
      </c>
    </row>
    <row r="5053" spans="1:7">
      <c r="A5053" s="903" t="s">
        <v>2479</v>
      </c>
      <c r="B5053" s="903" t="s">
        <v>901</v>
      </c>
      <c r="C5053" s="903" t="s">
        <v>200</v>
      </c>
      <c r="D5053" s="903" t="s">
        <v>1528</v>
      </c>
      <c r="E5053" s="903" t="s">
        <v>1429</v>
      </c>
      <c r="F5053" s="903" t="s">
        <v>1431</v>
      </c>
      <c r="G5053" s="902">
        <v>155000000</v>
      </c>
    </row>
    <row r="5054" spans="1:7">
      <c r="A5054" s="903" t="s">
        <v>2479</v>
      </c>
      <c r="B5054" s="903" t="s">
        <v>901</v>
      </c>
      <c r="C5054" s="903" t="s">
        <v>200</v>
      </c>
      <c r="D5054" s="903" t="s">
        <v>1528</v>
      </c>
      <c r="E5054" s="903" t="s">
        <v>1429</v>
      </c>
      <c r="F5054" s="903" t="s">
        <v>1457</v>
      </c>
      <c r="G5054" s="902">
        <v>897358096</v>
      </c>
    </row>
    <row r="5055" spans="1:7">
      <c r="A5055" s="903" t="s">
        <v>2479</v>
      </c>
      <c r="B5055" s="903" t="s">
        <v>901</v>
      </c>
      <c r="C5055" s="903" t="s">
        <v>200</v>
      </c>
      <c r="D5055" s="903" t="s">
        <v>1528</v>
      </c>
      <c r="E5055" s="1419" t="s">
        <v>118</v>
      </c>
      <c r="F5055" s="1420"/>
      <c r="G5055" s="902">
        <v>5286000000</v>
      </c>
    </row>
    <row r="5056" spans="1:7">
      <c r="A5056" s="903" t="s">
        <v>2479</v>
      </c>
      <c r="B5056" s="903" t="s">
        <v>901</v>
      </c>
      <c r="C5056" s="903" t="s">
        <v>200</v>
      </c>
      <c r="D5056" s="903" t="s">
        <v>1528</v>
      </c>
      <c r="E5056" s="903" t="s">
        <v>118</v>
      </c>
      <c r="F5056" s="903" t="s">
        <v>5</v>
      </c>
      <c r="G5056" s="902">
        <v>31000000</v>
      </c>
    </row>
    <row r="5057" spans="1:7">
      <c r="A5057" s="903" t="s">
        <v>2479</v>
      </c>
      <c r="B5057" s="903" t="s">
        <v>901</v>
      </c>
      <c r="C5057" s="903" t="s">
        <v>200</v>
      </c>
      <c r="D5057" s="903" t="s">
        <v>1528</v>
      </c>
      <c r="E5057" s="903" t="s">
        <v>118</v>
      </c>
      <c r="F5057" s="903" t="s">
        <v>11</v>
      </c>
      <c r="G5057" s="902">
        <v>800000000</v>
      </c>
    </row>
    <row r="5058" spans="1:7">
      <c r="A5058" s="903" t="s">
        <v>2479</v>
      </c>
      <c r="B5058" s="903" t="s">
        <v>901</v>
      </c>
      <c r="C5058" s="903" t="s">
        <v>200</v>
      </c>
      <c r="D5058" s="903" t="s">
        <v>1528</v>
      </c>
      <c r="E5058" s="903" t="s">
        <v>118</v>
      </c>
      <c r="F5058" s="903" t="s">
        <v>120</v>
      </c>
      <c r="G5058" s="902">
        <v>4455000000</v>
      </c>
    </row>
    <row r="5059" spans="1:7">
      <c r="A5059" s="903" t="s">
        <v>2479</v>
      </c>
      <c r="B5059" s="903" t="s">
        <v>901</v>
      </c>
      <c r="C5059" s="903" t="s">
        <v>200</v>
      </c>
      <c r="D5059" s="903" t="s">
        <v>1528</v>
      </c>
      <c r="E5059" s="1419" t="s">
        <v>404</v>
      </c>
      <c r="F5059" s="1420"/>
      <c r="G5059" s="902">
        <v>110000000</v>
      </c>
    </row>
    <row r="5060" spans="1:7">
      <c r="A5060" s="903" t="s">
        <v>2479</v>
      </c>
      <c r="B5060" s="903" t="s">
        <v>901</v>
      </c>
      <c r="C5060" s="903" t="s">
        <v>200</v>
      </c>
      <c r="D5060" s="903" t="s">
        <v>1528</v>
      </c>
      <c r="E5060" s="903" t="s">
        <v>404</v>
      </c>
      <c r="F5060" s="903" t="s">
        <v>400</v>
      </c>
      <c r="G5060" s="902">
        <v>110000000</v>
      </c>
    </row>
    <row r="5061" spans="1:7">
      <c r="A5061" s="903" t="s">
        <v>2479</v>
      </c>
      <c r="B5061" s="903" t="s">
        <v>901</v>
      </c>
      <c r="C5061" s="903" t="s">
        <v>200</v>
      </c>
      <c r="D5061" s="903" t="s">
        <v>1528</v>
      </c>
      <c r="E5061" s="1419" t="s">
        <v>1471</v>
      </c>
      <c r="F5061" s="1420"/>
      <c r="G5061" s="902">
        <v>15000000</v>
      </c>
    </row>
    <row r="5062" spans="1:7">
      <c r="A5062" s="903" t="s">
        <v>2479</v>
      </c>
      <c r="B5062" s="903" t="s">
        <v>901</v>
      </c>
      <c r="C5062" s="903" t="s">
        <v>200</v>
      </c>
      <c r="D5062" s="903" t="s">
        <v>1528</v>
      </c>
      <c r="E5062" s="903" t="s">
        <v>1471</v>
      </c>
      <c r="F5062" s="903" t="s">
        <v>1512</v>
      </c>
      <c r="G5062" s="902">
        <v>15000000</v>
      </c>
    </row>
    <row r="5063" spans="1:7">
      <c r="A5063" s="903" t="s">
        <v>2479</v>
      </c>
      <c r="B5063" s="903" t="s">
        <v>901</v>
      </c>
      <c r="C5063" s="903" t="s">
        <v>200</v>
      </c>
      <c r="D5063" s="903" t="s">
        <v>1528</v>
      </c>
      <c r="E5063" s="1419" t="s">
        <v>122</v>
      </c>
      <c r="F5063" s="1420"/>
      <c r="G5063" s="902">
        <v>14089797881</v>
      </c>
    </row>
    <row r="5064" spans="1:7">
      <c r="A5064" s="903" t="s">
        <v>2479</v>
      </c>
      <c r="B5064" s="903" t="s">
        <v>901</v>
      </c>
      <c r="C5064" s="903" t="s">
        <v>200</v>
      </c>
      <c r="D5064" s="903" t="s">
        <v>1528</v>
      </c>
      <c r="E5064" s="903" t="s">
        <v>122</v>
      </c>
      <c r="F5064" s="903" t="s">
        <v>124</v>
      </c>
      <c r="G5064" s="902">
        <v>470000000</v>
      </c>
    </row>
    <row r="5065" spans="1:7">
      <c r="A5065" s="903" t="s">
        <v>2479</v>
      </c>
      <c r="B5065" s="903" t="s">
        <v>901</v>
      </c>
      <c r="C5065" s="903" t="s">
        <v>200</v>
      </c>
      <c r="D5065" s="903" t="s">
        <v>1528</v>
      </c>
      <c r="E5065" s="903" t="s">
        <v>122</v>
      </c>
      <c r="F5065" s="903" t="s">
        <v>126</v>
      </c>
      <c r="G5065" s="902">
        <v>13619797881</v>
      </c>
    </row>
    <row r="5066" spans="1:7">
      <c r="A5066" s="903" t="s">
        <v>2479</v>
      </c>
      <c r="B5066" s="903" t="s">
        <v>901</v>
      </c>
      <c r="C5066" s="903" t="s">
        <v>200</v>
      </c>
      <c r="D5066" s="903" t="s">
        <v>1528</v>
      </c>
      <c r="E5066" s="1419" t="s">
        <v>371</v>
      </c>
      <c r="F5066" s="1420"/>
      <c r="G5066" s="902">
        <v>716000000</v>
      </c>
    </row>
    <row r="5067" spans="1:7">
      <c r="A5067" s="903" t="s">
        <v>2479</v>
      </c>
      <c r="B5067" s="903" t="s">
        <v>901</v>
      </c>
      <c r="C5067" s="903" t="s">
        <v>200</v>
      </c>
      <c r="D5067" s="903" t="s">
        <v>1528</v>
      </c>
      <c r="E5067" s="903" t="s">
        <v>371</v>
      </c>
      <c r="F5067" s="903" t="s">
        <v>372</v>
      </c>
      <c r="G5067" s="902">
        <v>716000000</v>
      </c>
    </row>
    <row r="5068" spans="1:7">
      <c r="A5068" s="903" t="s">
        <v>2479</v>
      </c>
      <c r="B5068" s="903" t="s">
        <v>901</v>
      </c>
      <c r="C5068" s="903" t="s">
        <v>200</v>
      </c>
      <c r="D5068" s="903" t="s">
        <v>1528</v>
      </c>
      <c r="E5068" s="1419" t="s">
        <v>360</v>
      </c>
      <c r="F5068" s="1420"/>
      <c r="G5068" s="902">
        <v>50000000</v>
      </c>
    </row>
    <row r="5069" spans="1:7">
      <c r="A5069" s="903" t="s">
        <v>2479</v>
      </c>
      <c r="B5069" s="903" t="s">
        <v>901</v>
      </c>
      <c r="C5069" s="903" t="s">
        <v>200</v>
      </c>
      <c r="D5069" s="903" t="s">
        <v>1528</v>
      </c>
      <c r="E5069" s="903" t="s">
        <v>360</v>
      </c>
      <c r="F5069" s="903" t="s">
        <v>2522</v>
      </c>
      <c r="G5069" s="902">
        <v>50000000</v>
      </c>
    </row>
    <row r="5070" spans="1:7">
      <c r="A5070" s="903" t="s">
        <v>2479</v>
      </c>
      <c r="B5070" s="903" t="s">
        <v>901</v>
      </c>
      <c r="C5070" s="903" t="s">
        <v>200</v>
      </c>
      <c r="D5070" s="903" t="s">
        <v>1528</v>
      </c>
      <c r="E5070" s="1419" t="s">
        <v>376</v>
      </c>
      <c r="F5070" s="1420"/>
      <c r="G5070" s="902">
        <v>100000000</v>
      </c>
    </row>
    <row r="5071" spans="1:7">
      <c r="A5071" s="903" t="s">
        <v>2479</v>
      </c>
      <c r="B5071" s="903" t="s">
        <v>901</v>
      </c>
      <c r="C5071" s="903" t="s">
        <v>200</v>
      </c>
      <c r="D5071" s="903" t="s">
        <v>1528</v>
      </c>
      <c r="E5071" s="903" t="s">
        <v>376</v>
      </c>
      <c r="F5071" s="903" t="s">
        <v>183</v>
      </c>
      <c r="G5071" s="902">
        <v>100000000</v>
      </c>
    </row>
    <row r="5072" spans="1:7">
      <c r="A5072" s="903" t="s">
        <v>2479</v>
      </c>
      <c r="B5072" s="903" t="s">
        <v>901</v>
      </c>
      <c r="C5072" s="903" t="s">
        <v>200</v>
      </c>
      <c r="D5072" s="903" t="s">
        <v>1528</v>
      </c>
      <c r="E5072" s="1419" t="s">
        <v>160</v>
      </c>
      <c r="F5072" s="1420"/>
      <c r="G5072" s="902">
        <v>35000000000</v>
      </c>
    </row>
    <row r="5073" spans="1:7">
      <c r="A5073" s="903" t="s">
        <v>2479</v>
      </c>
      <c r="B5073" s="903" t="s">
        <v>901</v>
      </c>
      <c r="C5073" s="903" t="s">
        <v>200</v>
      </c>
      <c r="D5073" s="903" t="s">
        <v>1528</v>
      </c>
      <c r="E5073" s="903" t="s">
        <v>160</v>
      </c>
      <c r="F5073" s="903" t="s">
        <v>162</v>
      </c>
      <c r="G5073" s="902">
        <v>35000000000</v>
      </c>
    </row>
    <row r="5074" spans="1:7">
      <c r="A5074" s="903" t="s">
        <v>2479</v>
      </c>
      <c r="B5074" s="903" t="s">
        <v>901</v>
      </c>
      <c r="C5074" s="903" t="s">
        <v>200</v>
      </c>
      <c r="D5074" s="903" t="s">
        <v>1528</v>
      </c>
      <c r="E5074" s="1419" t="s">
        <v>13</v>
      </c>
      <c r="F5074" s="1420"/>
      <c r="G5074" s="902">
        <v>112908000</v>
      </c>
    </row>
    <row r="5075" spans="1:7">
      <c r="A5075" s="903" t="s">
        <v>2479</v>
      </c>
      <c r="B5075" s="903" t="s">
        <v>901</v>
      </c>
      <c r="C5075" s="903" t="s">
        <v>200</v>
      </c>
      <c r="D5075" s="903" t="s">
        <v>1528</v>
      </c>
      <c r="E5075" s="903" t="s">
        <v>13</v>
      </c>
      <c r="F5075" s="903" t="s">
        <v>15</v>
      </c>
      <c r="G5075" s="902">
        <v>112908000</v>
      </c>
    </row>
    <row r="5076" spans="1:7">
      <c r="A5076" s="903" t="s">
        <v>2479</v>
      </c>
      <c r="B5076" s="903" t="s">
        <v>901</v>
      </c>
      <c r="C5076" s="903" t="s">
        <v>200</v>
      </c>
      <c r="D5076" s="903" t="s">
        <v>1528</v>
      </c>
      <c r="E5076" s="1419" t="s">
        <v>16</v>
      </c>
      <c r="F5076" s="1420"/>
      <c r="G5076" s="902">
        <v>752127914</v>
      </c>
    </row>
    <row r="5077" spans="1:7">
      <c r="A5077" s="903" t="s">
        <v>2479</v>
      </c>
      <c r="B5077" s="903" t="s">
        <v>901</v>
      </c>
      <c r="C5077" s="903" t="s">
        <v>200</v>
      </c>
      <c r="D5077" s="903" t="s">
        <v>1528</v>
      </c>
      <c r="E5077" s="903" t="s">
        <v>16</v>
      </c>
      <c r="F5077" s="903" t="s">
        <v>19</v>
      </c>
      <c r="G5077" s="902">
        <v>437221620</v>
      </c>
    </row>
    <row r="5078" spans="1:7">
      <c r="A5078" s="903" t="s">
        <v>2479</v>
      </c>
      <c r="B5078" s="903" t="s">
        <v>901</v>
      </c>
      <c r="C5078" s="903" t="s">
        <v>200</v>
      </c>
      <c r="D5078" s="903" t="s">
        <v>1528</v>
      </c>
      <c r="E5078" s="903" t="s">
        <v>16</v>
      </c>
      <c r="F5078" s="903" t="s">
        <v>221</v>
      </c>
      <c r="G5078" s="902">
        <v>314906294</v>
      </c>
    </row>
    <row r="5079" spans="1:7">
      <c r="A5079" s="903" t="s">
        <v>2479</v>
      </c>
      <c r="B5079" s="903" t="s">
        <v>901</v>
      </c>
      <c r="C5079" s="1419" t="s">
        <v>918</v>
      </c>
      <c r="D5079" s="1420"/>
      <c r="E5079" s="1420"/>
      <c r="F5079" s="1420"/>
      <c r="G5079" s="902">
        <v>1860000000</v>
      </c>
    </row>
    <row r="5080" spans="1:7">
      <c r="A5080" s="903" t="s">
        <v>2479</v>
      </c>
      <c r="B5080" s="903" t="s">
        <v>901</v>
      </c>
      <c r="C5080" s="903" t="s">
        <v>918</v>
      </c>
      <c r="D5080" s="1419" t="s">
        <v>1514</v>
      </c>
      <c r="E5080" s="1420"/>
      <c r="F5080" s="1420"/>
      <c r="G5080" s="902">
        <v>1860000000</v>
      </c>
    </row>
    <row r="5081" spans="1:7">
      <c r="A5081" s="903" t="s">
        <v>2479</v>
      </c>
      <c r="B5081" s="903" t="s">
        <v>901</v>
      </c>
      <c r="C5081" s="903" t="s">
        <v>918</v>
      </c>
      <c r="D5081" s="903" t="s">
        <v>1514</v>
      </c>
      <c r="E5081" s="1419" t="s">
        <v>90</v>
      </c>
      <c r="F5081" s="1420"/>
      <c r="G5081" s="902">
        <v>225000000</v>
      </c>
    </row>
    <row r="5082" spans="1:7">
      <c r="A5082" s="903" t="s">
        <v>2479</v>
      </c>
      <c r="B5082" s="903" t="s">
        <v>901</v>
      </c>
      <c r="C5082" s="903" t="s">
        <v>918</v>
      </c>
      <c r="D5082" s="903" t="s">
        <v>1514</v>
      </c>
      <c r="E5082" s="903" t="s">
        <v>90</v>
      </c>
      <c r="F5082" s="903" t="s">
        <v>137</v>
      </c>
      <c r="G5082" s="902">
        <v>225000000</v>
      </c>
    </row>
    <row r="5083" spans="1:7">
      <c r="A5083" s="903" t="s">
        <v>2479</v>
      </c>
      <c r="B5083" s="903" t="s">
        <v>901</v>
      </c>
      <c r="C5083" s="903" t="s">
        <v>918</v>
      </c>
      <c r="D5083" s="903" t="s">
        <v>1514</v>
      </c>
      <c r="E5083" s="1419" t="s">
        <v>93</v>
      </c>
      <c r="F5083" s="1420"/>
      <c r="G5083" s="902">
        <v>320000000</v>
      </c>
    </row>
    <row r="5084" spans="1:7">
      <c r="A5084" s="903" t="s">
        <v>2479</v>
      </c>
      <c r="B5084" s="903" t="s">
        <v>901</v>
      </c>
      <c r="C5084" s="903" t="s">
        <v>918</v>
      </c>
      <c r="D5084" s="903" t="s">
        <v>1514</v>
      </c>
      <c r="E5084" s="903" t="s">
        <v>93</v>
      </c>
      <c r="F5084" s="903" t="s">
        <v>858</v>
      </c>
      <c r="G5084" s="902">
        <v>320000000</v>
      </c>
    </row>
    <row r="5085" spans="1:7">
      <c r="A5085" s="903" t="s">
        <v>2479</v>
      </c>
      <c r="B5085" s="903" t="s">
        <v>901</v>
      </c>
      <c r="C5085" s="903" t="s">
        <v>918</v>
      </c>
      <c r="D5085" s="903" t="s">
        <v>1514</v>
      </c>
      <c r="E5085" s="1419" t="s">
        <v>118</v>
      </c>
      <c r="F5085" s="1420"/>
      <c r="G5085" s="902">
        <v>675000000</v>
      </c>
    </row>
    <row r="5086" spans="1:7">
      <c r="A5086" s="903" t="s">
        <v>2479</v>
      </c>
      <c r="B5086" s="903" t="s">
        <v>901</v>
      </c>
      <c r="C5086" s="903" t="s">
        <v>918</v>
      </c>
      <c r="D5086" s="903" t="s">
        <v>1514</v>
      </c>
      <c r="E5086" s="903" t="s">
        <v>118</v>
      </c>
      <c r="F5086" s="903" t="s">
        <v>120</v>
      </c>
      <c r="G5086" s="902">
        <v>675000000</v>
      </c>
    </row>
    <row r="5087" spans="1:7">
      <c r="A5087" s="903" t="s">
        <v>2479</v>
      </c>
      <c r="B5087" s="903" t="s">
        <v>901</v>
      </c>
      <c r="C5087" s="903" t="s">
        <v>918</v>
      </c>
      <c r="D5087" s="903" t="s">
        <v>1514</v>
      </c>
      <c r="E5087" s="1419" t="s">
        <v>404</v>
      </c>
      <c r="F5087" s="1420"/>
      <c r="G5087" s="902">
        <v>430000000</v>
      </c>
    </row>
    <row r="5088" spans="1:7">
      <c r="A5088" s="903" t="s">
        <v>2479</v>
      </c>
      <c r="B5088" s="903" t="s">
        <v>901</v>
      </c>
      <c r="C5088" s="903" t="s">
        <v>918</v>
      </c>
      <c r="D5088" s="903" t="s">
        <v>1514</v>
      </c>
      <c r="E5088" s="903" t="s">
        <v>404</v>
      </c>
      <c r="F5088" s="903" t="s">
        <v>400</v>
      </c>
      <c r="G5088" s="902">
        <v>430000000</v>
      </c>
    </row>
    <row r="5089" spans="1:7">
      <c r="A5089" s="903" t="s">
        <v>2479</v>
      </c>
      <c r="B5089" s="903" t="s">
        <v>901</v>
      </c>
      <c r="C5089" s="903" t="s">
        <v>918</v>
      </c>
      <c r="D5089" s="903" t="s">
        <v>1514</v>
      </c>
      <c r="E5089" s="1419" t="s">
        <v>122</v>
      </c>
      <c r="F5089" s="1420"/>
      <c r="G5089" s="902">
        <v>210000000</v>
      </c>
    </row>
    <row r="5090" spans="1:7">
      <c r="A5090" s="903" t="s">
        <v>2479</v>
      </c>
      <c r="B5090" s="903" t="s">
        <v>901</v>
      </c>
      <c r="C5090" s="903" t="s">
        <v>918</v>
      </c>
      <c r="D5090" s="903" t="s">
        <v>1514</v>
      </c>
      <c r="E5090" s="903" t="s">
        <v>122</v>
      </c>
      <c r="F5090" s="903" t="s">
        <v>126</v>
      </c>
      <c r="G5090" s="902">
        <v>210000000</v>
      </c>
    </row>
    <row r="5091" spans="1:7">
      <c r="A5091" s="903" t="s">
        <v>2479</v>
      </c>
      <c r="B5091" s="903" t="s">
        <v>901</v>
      </c>
      <c r="C5091" s="1419" t="s">
        <v>1158</v>
      </c>
      <c r="D5091" s="1420"/>
      <c r="E5091" s="1420"/>
      <c r="F5091" s="1420"/>
      <c r="G5091" s="902">
        <v>18000000000</v>
      </c>
    </row>
    <row r="5092" spans="1:7">
      <c r="A5092" s="903" t="s">
        <v>2479</v>
      </c>
      <c r="B5092" s="903" t="s">
        <v>901</v>
      </c>
      <c r="C5092" s="903" t="s">
        <v>1158</v>
      </c>
      <c r="D5092" s="1419" t="s">
        <v>1518</v>
      </c>
      <c r="E5092" s="1420"/>
      <c r="F5092" s="1420"/>
      <c r="G5092" s="902">
        <v>18000000000</v>
      </c>
    </row>
    <row r="5093" spans="1:7">
      <c r="A5093" s="903" t="s">
        <v>2479</v>
      </c>
      <c r="B5093" s="903" t="s">
        <v>901</v>
      </c>
      <c r="C5093" s="903" t="s">
        <v>1158</v>
      </c>
      <c r="D5093" s="903" t="s">
        <v>1518</v>
      </c>
      <c r="E5093" s="1419" t="s">
        <v>377</v>
      </c>
      <c r="F5093" s="1420"/>
      <c r="G5093" s="902">
        <v>15500000000</v>
      </c>
    </row>
    <row r="5094" spans="1:7">
      <c r="A5094" s="903" t="s">
        <v>2479</v>
      </c>
      <c r="B5094" s="903" t="s">
        <v>901</v>
      </c>
      <c r="C5094" s="903" t="s">
        <v>1158</v>
      </c>
      <c r="D5094" s="903" t="s">
        <v>1518</v>
      </c>
      <c r="E5094" s="903" t="s">
        <v>377</v>
      </c>
      <c r="F5094" s="903" t="s">
        <v>379</v>
      </c>
      <c r="G5094" s="902">
        <v>15400000000</v>
      </c>
    </row>
    <row r="5095" spans="1:7">
      <c r="A5095" s="903" t="s">
        <v>2479</v>
      </c>
      <c r="B5095" s="903" t="s">
        <v>901</v>
      </c>
      <c r="C5095" s="903" t="s">
        <v>1158</v>
      </c>
      <c r="D5095" s="903" t="s">
        <v>1518</v>
      </c>
      <c r="E5095" s="903" t="s">
        <v>377</v>
      </c>
      <c r="F5095" s="903" t="s">
        <v>380</v>
      </c>
      <c r="G5095" s="902">
        <v>100000000</v>
      </c>
    </row>
    <row r="5096" spans="1:7">
      <c r="A5096" s="903" t="s">
        <v>2479</v>
      </c>
      <c r="B5096" s="903" t="s">
        <v>901</v>
      </c>
      <c r="C5096" s="903" t="s">
        <v>1158</v>
      </c>
      <c r="D5096" s="903" t="s">
        <v>1518</v>
      </c>
      <c r="E5096" s="1419" t="s">
        <v>118</v>
      </c>
      <c r="F5096" s="1420"/>
      <c r="G5096" s="902">
        <v>1450000000</v>
      </c>
    </row>
    <row r="5097" spans="1:7">
      <c r="A5097" s="903" t="s">
        <v>2479</v>
      </c>
      <c r="B5097" s="903" t="s">
        <v>901</v>
      </c>
      <c r="C5097" s="903" t="s">
        <v>1158</v>
      </c>
      <c r="D5097" s="903" t="s">
        <v>1518</v>
      </c>
      <c r="E5097" s="903" t="s">
        <v>118</v>
      </c>
      <c r="F5097" s="903" t="s">
        <v>11</v>
      </c>
      <c r="G5097" s="902">
        <v>800000000</v>
      </c>
    </row>
    <row r="5098" spans="1:7">
      <c r="A5098" s="903" t="s">
        <v>2479</v>
      </c>
      <c r="B5098" s="903" t="s">
        <v>901</v>
      </c>
      <c r="C5098" s="903" t="s">
        <v>1158</v>
      </c>
      <c r="D5098" s="903" t="s">
        <v>1518</v>
      </c>
      <c r="E5098" s="903" t="s">
        <v>118</v>
      </c>
      <c r="F5098" s="903" t="s">
        <v>120</v>
      </c>
      <c r="G5098" s="902">
        <v>650000000</v>
      </c>
    </row>
    <row r="5099" spans="1:7">
      <c r="A5099" s="903" t="s">
        <v>2479</v>
      </c>
      <c r="B5099" s="903" t="s">
        <v>901</v>
      </c>
      <c r="C5099" s="903" t="s">
        <v>1158</v>
      </c>
      <c r="D5099" s="903" t="s">
        <v>1518</v>
      </c>
      <c r="E5099" s="1419" t="s">
        <v>122</v>
      </c>
      <c r="F5099" s="1420"/>
      <c r="G5099" s="902">
        <v>650000000</v>
      </c>
    </row>
    <row r="5100" spans="1:7">
      <c r="A5100" s="903" t="s">
        <v>2479</v>
      </c>
      <c r="B5100" s="903" t="s">
        <v>901</v>
      </c>
      <c r="C5100" s="903" t="s">
        <v>1158</v>
      </c>
      <c r="D5100" s="903" t="s">
        <v>1518</v>
      </c>
      <c r="E5100" s="903" t="s">
        <v>122</v>
      </c>
      <c r="F5100" s="903" t="s">
        <v>126</v>
      </c>
      <c r="G5100" s="902">
        <v>650000000</v>
      </c>
    </row>
    <row r="5101" spans="1:7">
      <c r="A5101" s="903" t="s">
        <v>2479</v>
      </c>
      <c r="B5101" s="903" t="s">
        <v>901</v>
      </c>
      <c r="C5101" s="903" t="s">
        <v>1158</v>
      </c>
      <c r="D5101" s="903" t="s">
        <v>1518</v>
      </c>
      <c r="E5101" s="1419" t="s">
        <v>360</v>
      </c>
      <c r="F5101" s="1420"/>
      <c r="G5101" s="902">
        <v>400000000</v>
      </c>
    </row>
    <row r="5102" spans="1:7">
      <c r="A5102" s="903" t="s">
        <v>2479</v>
      </c>
      <c r="B5102" s="903" t="s">
        <v>901</v>
      </c>
      <c r="C5102" s="903" t="s">
        <v>1158</v>
      </c>
      <c r="D5102" s="903" t="s">
        <v>1518</v>
      </c>
      <c r="E5102" s="903" t="s">
        <v>360</v>
      </c>
      <c r="F5102" s="903" t="s">
        <v>1440</v>
      </c>
      <c r="G5102" s="902">
        <v>400000000</v>
      </c>
    </row>
    <row r="5103" spans="1:7">
      <c r="A5103" s="903" t="s">
        <v>2479</v>
      </c>
      <c r="B5103" s="1419" t="s">
        <v>899</v>
      </c>
      <c r="C5103" s="1420"/>
      <c r="D5103" s="1420"/>
      <c r="E5103" s="1420"/>
      <c r="F5103" s="1420"/>
      <c r="G5103" s="902">
        <v>8872480000</v>
      </c>
    </row>
    <row r="5104" spans="1:7">
      <c r="A5104" s="903" t="s">
        <v>2479</v>
      </c>
      <c r="B5104" s="903" t="s">
        <v>899</v>
      </c>
      <c r="C5104" s="1419" t="s">
        <v>368</v>
      </c>
      <c r="D5104" s="1420"/>
      <c r="E5104" s="1420"/>
      <c r="F5104" s="1420"/>
      <c r="G5104" s="902">
        <v>70000000</v>
      </c>
    </row>
    <row r="5105" spans="1:7">
      <c r="A5105" s="903" t="s">
        <v>2479</v>
      </c>
      <c r="B5105" s="903" t="s">
        <v>899</v>
      </c>
      <c r="C5105" s="903" t="s">
        <v>368</v>
      </c>
      <c r="D5105" s="1419" t="s">
        <v>1445</v>
      </c>
      <c r="E5105" s="1420"/>
      <c r="F5105" s="1420"/>
      <c r="G5105" s="902">
        <v>70000000</v>
      </c>
    </row>
    <row r="5106" spans="1:7">
      <c r="A5106" s="903" t="s">
        <v>2479</v>
      </c>
      <c r="B5106" s="903" t="s">
        <v>899</v>
      </c>
      <c r="C5106" s="903" t="s">
        <v>368</v>
      </c>
      <c r="D5106" s="903" t="s">
        <v>1445</v>
      </c>
      <c r="E5106" s="1419" t="s">
        <v>492</v>
      </c>
      <c r="F5106" s="1420"/>
      <c r="G5106" s="902">
        <v>70000000</v>
      </c>
    </row>
    <row r="5107" spans="1:7">
      <c r="A5107" s="903" t="s">
        <v>2479</v>
      </c>
      <c r="B5107" s="903" t="s">
        <v>899</v>
      </c>
      <c r="C5107" s="903" t="s">
        <v>368</v>
      </c>
      <c r="D5107" s="903" t="s">
        <v>1445</v>
      </c>
      <c r="E5107" s="903" t="s">
        <v>492</v>
      </c>
      <c r="F5107" s="903" t="s">
        <v>186</v>
      </c>
      <c r="G5107" s="902">
        <v>70000000</v>
      </c>
    </row>
    <row r="5108" spans="1:7">
      <c r="A5108" s="903" t="s">
        <v>2479</v>
      </c>
      <c r="B5108" s="903" t="s">
        <v>899</v>
      </c>
      <c r="C5108" s="1419" t="s">
        <v>200</v>
      </c>
      <c r="D5108" s="1420"/>
      <c r="E5108" s="1420"/>
      <c r="F5108" s="1420"/>
      <c r="G5108" s="902">
        <v>8802480000</v>
      </c>
    </row>
    <row r="5109" spans="1:7">
      <c r="A5109" s="903" t="s">
        <v>2479</v>
      </c>
      <c r="B5109" s="903" t="s">
        <v>899</v>
      </c>
      <c r="C5109" s="903" t="s">
        <v>200</v>
      </c>
      <c r="D5109" s="1419" t="s">
        <v>1413</v>
      </c>
      <c r="E5109" s="1420"/>
      <c r="F5109" s="1420"/>
      <c r="G5109" s="902">
        <v>250000000</v>
      </c>
    </row>
    <row r="5110" spans="1:7">
      <c r="A5110" s="903" t="s">
        <v>2479</v>
      </c>
      <c r="B5110" s="903" t="s">
        <v>899</v>
      </c>
      <c r="C5110" s="903" t="s">
        <v>200</v>
      </c>
      <c r="D5110" s="903" t="s">
        <v>1413</v>
      </c>
      <c r="E5110" s="1419" t="s">
        <v>360</v>
      </c>
      <c r="F5110" s="1420"/>
      <c r="G5110" s="902">
        <v>250000000</v>
      </c>
    </row>
    <row r="5111" spans="1:7">
      <c r="A5111" s="903" t="s">
        <v>2479</v>
      </c>
      <c r="B5111" s="903" t="s">
        <v>899</v>
      </c>
      <c r="C5111" s="903" t="s">
        <v>200</v>
      </c>
      <c r="D5111" s="903" t="s">
        <v>1413</v>
      </c>
      <c r="E5111" s="903" t="s">
        <v>360</v>
      </c>
      <c r="F5111" s="903" t="s">
        <v>2522</v>
      </c>
      <c r="G5111" s="902">
        <v>250000000</v>
      </c>
    </row>
    <row r="5112" spans="1:7">
      <c r="A5112" s="903" t="s">
        <v>2479</v>
      </c>
      <c r="B5112" s="903" t="s">
        <v>899</v>
      </c>
      <c r="C5112" s="903" t="s">
        <v>200</v>
      </c>
      <c r="D5112" s="1419" t="s">
        <v>1488</v>
      </c>
      <c r="E5112" s="1420"/>
      <c r="F5112" s="1420"/>
      <c r="G5112" s="902">
        <v>8552480000</v>
      </c>
    </row>
    <row r="5113" spans="1:7">
      <c r="A5113" s="903" t="s">
        <v>2479</v>
      </c>
      <c r="B5113" s="903" t="s">
        <v>899</v>
      </c>
      <c r="C5113" s="903" t="s">
        <v>200</v>
      </c>
      <c r="D5113" s="903" t="s">
        <v>1488</v>
      </c>
      <c r="E5113" s="1419" t="s">
        <v>87</v>
      </c>
      <c r="F5113" s="1420"/>
      <c r="G5113" s="902">
        <v>1842259542</v>
      </c>
    </row>
    <row r="5114" spans="1:7">
      <c r="A5114" s="903" t="s">
        <v>2479</v>
      </c>
      <c r="B5114" s="903" t="s">
        <v>899</v>
      </c>
      <c r="C5114" s="903" t="s">
        <v>200</v>
      </c>
      <c r="D5114" s="903" t="s">
        <v>1488</v>
      </c>
      <c r="E5114" s="903" t="s">
        <v>87</v>
      </c>
      <c r="F5114" s="903" t="s">
        <v>88</v>
      </c>
      <c r="G5114" s="902">
        <v>1828804842</v>
      </c>
    </row>
    <row r="5115" spans="1:7">
      <c r="A5115" s="903" t="s">
        <v>2479</v>
      </c>
      <c r="B5115" s="903" t="s">
        <v>899</v>
      </c>
      <c r="C5115" s="903" t="s">
        <v>200</v>
      </c>
      <c r="D5115" s="903" t="s">
        <v>1488</v>
      </c>
      <c r="E5115" s="903" t="s">
        <v>87</v>
      </c>
      <c r="F5115" s="903" t="s">
        <v>89</v>
      </c>
      <c r="G5115" s="902">
        <v>13454700</v>
      </c>
    </row>
    <row r="5116" spans="1:7">
      <c r="A5116" s="903" t="s">
        <v>2479</v>
      </c>
      <c r="B5116" s="903" t="s">
        <v>899</v>
      </c>
      <c r="C5116" s="903" t="s">
        <v>200</v>
      </c>
      <c r="D5116" s="903" t="s">
        <v>1488</v>
      </c>
      <c r="E5116" s="1419" t="s">
        <v>128</v>
      </c>
      <c r="F5116" s="1420"/>
      <c r="G5116" s="902">
        <v>215900000</v>
      </c>
    </row>
    <row r="5117" spans="1:7">
      <c r="A5117" s="903" t="s">
        <v>2479</v>
      </c>
      <c r="B5117" s="903" t="s">
        <v>899</v>
      </c>
      <c r="C5117" s="903" t="s">
        <v>200</v>
      </c>
      <c r="D5117" s="903" t="s">
        <v>1488</v>
      </c>
      <c r="E5117" s="903" t="s">
        <v>128</v>
      </c>
      <c r="F5117" s="903" t="s">
        <v>519</v>
      </c>
      <c r="G5117" s="902">
        <v>215900000</v>
      </c>
    </row>
    <row r="5118" spans="1:7">
      <c r="A5118" s="903" t="s">
        <v>2479</v>
      </c>
      <c r="B5118" s="903" t="s">
        <v>899</v>
      </c>
      <c r="C5118" s="903" t="s">
        <v>200</v>
      </c>
      <c r="D5118" s="903" t="s">
        <v>1488</v>
      </c>
      <c r="E5118" s="1419" t="s">
        <v>90</v>
      </c>
      <c r="F5118" s="1420"/>
      <c r="G5118" s="902">
        <v>1312227649</v>
      </c>
    </row>
    <row r="5119" spans="1:7">
      <c r="A5119" s="903" t="s">
        <v>2479</v>
      </c>
      <c r="B5119" s="903" t="s">
        <v>899</v>
      </c>
      <c r="C5119" s="903" t="s">
        <v>200</v>
      </c>
      <c r="D5119" s="903" t="s">
        <v>1488</v>
      </c>
      <c r="E5119" s="903" t="s">
        <v>90</v>
      </c>
      <c r="F5119" s="903" t="s">
        <v>135</v>
      </c>
      <c r="G5119" s="902">
        <v>147510000</v>
      </c>
    </row>
    <row r="5120" spans="1:7">
      <c r="A5120" s="903" t="s">
        <v>2479</v>
      </c>
      <c r="B5120" s="903" t="s">
        <v>899</v>
      </c>
      <c r="C5120" s="903" t="s">
        <v>200</v>
      </c>
      <c r="D5120" s="903" t="s">
        <v>1488</v>
      </c>
      <c r="E5120" s="903" t="s">
        <v>90</v>
      </c>
      <c r="F5120" s="903" t="s">
        <v>763</v>
      </c>
      <c r="G5120" s="902">
        <v>11284000</v>
      </c>
    </row>
    <row r="5121" spans="1:7">
      <c r="A5121" s="903" t="s">
        <v>2479</v>
      </c>
      <c r="B5121" s="903" t="s">
        <v>899</v>
      </c>
      <c r="C5121" s="903" t="s">
        <v>200</v>
      </c>
      <c r="D5121" s="903" t="s">
        <v>1488</v>
      </c>
      <c r="E5121" s="903" t="s">
        <v>90</v>
      </c>
      <c r="F5121" s="903" t="s">
        <v>92</v>
      </c>
      <c r="G5121" s="902">
        <v>2682000</v>
      </c>
    </row>
    <row r="5122" spans="1:7">
      <c r="A5122" s="903" t="s">
        <v>2479</v>
      </c>
      <c r="B5122" s="903" t="s">
        <v>899</v>
      </c>
      <c r="C5122" s="903" t="s">
        <v>200</v>
      </c>
      <c r="D5122" s="903" t="s">
        <v>1488</v>
      </c>
      <c r="E5122" s="903" t="s">
        <v>90</v>
      </c>
      <c r="F5122" s="903" t="s">
        <v>390</v>
      </c>
      <c r="G5122" s="902">
        <v>26485226</v>
      </c>
    </row>
    <row r="5123" spans="1:7">
      <c r="A5123" s="903" t="s">
        <v>2479</v>
      </c>
      <c r="B5123" s="903" t="s">
        <v>899</v>
      </c>
      <c r="C5123" s="903" t="s">
        <v>200</v>
      </c>
      <c r="D5123" s="903" t="s">
        <v>1488</v>
      </c>
      <c r="E5123" s="903" t="s">
        <v>90</v>
      </c>
      <c r="F5123" s="903" t="s">
        <v>403</v>
      </c>
      <c r="G5123" s="902">
        <v>604263718</v>
      </c>
    </row>
    <row r="5124" spans="1:7">
      <c r="A5124" s="903" t="s">
        <v>2479</v>
      </c>
      <c r="B5124" s="903" t="s">
        <v>899</v>
      </c>
      <c r="C5124" s="903" t="s">
        <v>200</v>
      </c>
      <c r="D5124" s="903" t="s">
        <v>1488</v>
      </c>
      <c r="E5124" s="903" t="s">
        <v>90</v>
      </c>
      <c r="F5124" s="903" t="s">
        <v>130</v>
      </c>
      <c r="G5124" s="902">
        <v>503553105</v>
      </c>
    </row>
    <row r="5125" spans="1:7">
      <c r="A5125" s="903" t="s">
        <v>2479</v>
      </c>
      <c r="B5125" s="903" t="s">
        <v>899</v>
      </c>
      <c r="C5125" s="903" t="s">
        <v>200</v>
      </c>
      <c r="D5125" s="903" t="s">
        <v>1488</v>
      </c>
      <c r="E5125" s="903" t="s">
        <v>90</v>
      </c>
      <c r="F5125" s="903" t="s">
        <v>137</v>
      </c>
      <c r="G5125" s="902">
        <v>16449600</v>
      </c>
    </row>
    <row r="5126" spans="1:7">
      <c r="A5126" s="903" t="s">
        <v>2479</v>
      </c>
      <c r="B5126" s="903" t="s">
        <v>899</v>
      </c>
      <c r="C5126" s="903" t="s">
        <v>200</v>
      </c>
      <c r="D5126" s="903" t="s">
        <v>1488</v>
      </c>
      <c r="E5126" s="1419" t="s">
        <v>377</v>
      </c>
      <c r="F5126" s="1420"/>
      <c r="G5126" s="902">
        <v>18643000</v>
      </c>
    </row>
    <row r="5127" spans="1:7">
      <c r="A5127" s="903" t="s">
        <v>2479</v>
      </c>
      <c r="B5127" s="903" t="s">
        <v>899</v>
      </c>
      <c r="C5127" s="903" t="s">
        <v>200</v>
      </c>
      <c r="D5127" s="903" t="s">
        <v>1488</v>
      </c>
      <c r="E5127" s="903" t="s">
        <v>377</v>
      </c>
      <c r="F5127" s="903" t="s">
        <v>379</v>
      </c>
      <c r="G5127" s="902">
        <v>15943000</v>
      </c>
    </row>
    <row r="5128" spans="1:7">
      <c r="A5128" s="903" t="s">
        <v>2479</v>
      </c>
      <c r="B5128" s="903" t="s">
        <v>899</v>
      </c>
      <c r="C5128" s="903" t="s">
        <v>200</v>
      </c>
      <c r="D5128" s="903" t="s">
        <v>1488</v>
      </c>
      <c r="E5128" s="903" t="s">
        <v>377</v>
      </c>
      <c r="F5128" s="903" t="s">
        <v>380</v>
      </c>
      <c r="G5128" s="902">
        <v>2700000</v>
      </c>
    </row>
    <row r="5129" spans="1:7">
      <c r="A5129" s="903" t="s">
        <v>2479</v>
      </c>
      <c r="B5129" s="903" t="s">
        <v>899</v>
      </c>
      <c r="C5129" s="903" t="s">
        <v>200</v>
      </c>
      <c r="D5129" s="903" t="s">
        <v>1488</v>
      </c>
      <c r="E5129" s="1419" t="s">
        <v>93</v>
      </c>
      <c r="F5129" s="1420"/>
      <c r="G5129" s="902">
        <v>336250000</v>
      </c>
    </row>
    <row r="5130" spans="1:7">
      <c r="A5130" s="903" t="s">
        <v>2479</v>
      </c>
      <c r="B5130" s="903" t="s">
        <v>899</v>
      </c>
      <c r="C5130" s="903" t="s">
        <v>200</v>
      </c>
      <c r="D5130" s="903" t="s">
        <v>1488</v>
      </c>
      <c r="E5130" s="903" t="s">
        <v>93</v>
      </c>
      <c r="F5130" s="903" t="s">
        <v>391</v>
      </c>
      <c r="G5130" s="902">
        <v>336250000</v>
      </c>
    </row>
    <row r="5131" spans="1:7">
      <c r="A5131" s="903" t="s">
        <v>2479</v>
      </c>
      <c r="B5131" s="903" t="s">
        <v>899</v>
      </c>
      <c r="C5131" s="903" t="s">
        <v>200</v>
      </c>
      <c r="D5131" s="903" t="s">
        <v>1488</v>
      </c>
      <c r="E5131" s="1419" t="s">
        <v>94</v>
      </c>
      <c r="F5131" s="1420"/>
      <c r="G5131" s="902">
        <v>488921662</v>
      </c>
    </row>
    <row r="5132" spans="1:7">
      <c r="A5132" s="903" t="s">
        <v>2479</v>
      </c>
      <c r="B5132" s="903" t="s">
        <v>899</v>
      </c>
      <c r="C5132" s="903" t="s">
        <v>200</v>
      </c>
      <c r="D5132" s="903" t="s">
        <v>1488</v>
      </c>
      <c r="E5132" s="903" t="s">
        <v>94</v>
      </c>
      <c r="F5132" s="903" t="s">
        <v>95</v>
      </c>
      <c r="G5132" s="902">
        <v>378388511</v>
      </c>
    </row>
    <row r="5133" spans="1:7">
      <c r="A5133" s="903" t="s">
        <v>2479</v>
      </c>
      <c r="B5133" s="903" t="s">
        <v>899</v>
      </c>
      <c r="C5133" s="903" t="s">
        <v>200</v>
      </c>
      <c r="D5133" s="903" t="s">
        <v>1488</v>
      </c>
      <c r="E5133" s="903" t="s">
        <v>94</v>
      </c>
      <c r="F5133" s="903" t="s">
        <v>96</v>
      </c>
      <c r="G5133" s="902">
        <v>65271381</v>
      </c>
    </row>
    <row r="5134" spans="1:7">
      <c r="A5134" s="903" t="s">
        <v>2479</v>
      </c>
      <c r="B5134" s="903" t="s">
        <v>899</v>
      </c>
      <c r="C5134" s="903" t="s">
        <v>200</v>
      </c>
      <c r="D5134" s="903" t="s">
        <v>1488</v>
      </c>
      <c r="E5134" s="903" t="s">
        <v>94</v>
      </c>
      <c r="F5134" s="903" t="s">
        <v>97</v>
      </c>
      <c r="G5134" s="902">
        <v>43512223</v>
      </c>
    </row>
    <row r="5135" spans="1:7">
      <c r="A5135" s="903" t="s">
        <v>2479</v>
      </c>
      <c r="B5135" s="903" t="s">
        <v>899</v>
      </c>
      <c r="C5135" s="903" t="s">
        <v>200</v>
      </c>
      <c r="D5135" s="903" t="s">
        <v>1488</v>
      </c>
      <c r="E5135" s="903" t="s">
        <v>94</v>
      </c>
      <c r="F5135" s="903" t="s">
        <v>0</v>
      </c>
      <c r="G5135" s="902">
        <v>1749547</v>
      </c>
    </row>
    <row r="5136" spans="1:7">
      <c r="A5136" s="903" t="s">
        <v>2479</v>
      </c>
      <c r="B5136" s="903" t="s">
        <v>899</v>
      </c>
      <c r="C5136" s="903" t="s">
        <v>200</v>
      </c>
      <c r="D5136" s="903" t="s">
        <v>1488</v>
      </c>
      <c r="E5136" s="1419" t="s">
        <v>100</v>
      </c>
      <c r="F5136" s="1420"/>
      <c r="G5136" s="902">
        <v>365670147</v>
      </c>
    </row>
    <row r="5137" spans="1:7">
      <c r="A5137" s="903" t="s">
        <v>2479</v>
      </c>
      <c r="B5137" s="903" t="s">
        <v>899</v>
      </c>
      <c r="C5137" s="903" t="s">
        <v>200</v>
      </c>
      <c r="D5137" s="903" t="s">
        <v>1488</v>
      </c>
      <c r="E5137" s="903" t="s">
        <v>100</v>
      </c>
      <c r="F5137" s="903" t="s">
        <v>138</v>
      </c>
      <c r="G5137" s="902">
        <v>47419627</v>
      </c>
    </row>
    <row r="5138" spans="1:7">
      <c r="A5138" s="903" t="s">
        <v>2479</v>
      </c>
      <c r="B5138" s="903" t="s">
        <v>899</v>
      </c>
      <c r="C5138" s="903" t="s">
        <v>200</v>
      </c>
      <c r="D5138" s="903" t="s">
        <v>1488</v>
      </c>
      <c r="E5138" s="903" t="s">
        <v>100</v>
      </c>
      <c r="F5138" s="903" t="s">
        <v>102</v>
      </c>
      <c r="G5138" s="902">
        <v>9255720</v>
      </c>
    </row>
    <row r="5139" spans="1:7">
      <c r="A5139" s="903" t="s">
        <v>2479</v>
      </c>
      <c r="B5139" s="903" t="s">
        <v>899</v>
      </c>
      <c r="C5139" s="903" t="s">
        <v>200</v>
      </c>
      <c r="D5139" s="903" t="s">
        <v>1488</v>
      </c>
      <c r="E5139" s="903" t="s">
        <v>100</v>
      </c>
      <c r="F5139" s="903" t="s">
        <v>139</v>
      </c>
      <c r="G5139" s="902">
        <v>278790200</v>
      </c>
    </row>
    <row r="5140" spans="1:7">
      <c r="A5140" s="903" t="s">
        <v>2479</v>
      </c>
      <c r="B5140" s="903" t="s">
        <v>899</v>
      </c>
      <c r="C5140" s="903" t="s">
        <v>200</v>
      </c>
      <c r="D5140" s="903" t="s">
        <v>1488</v>
      </c>
      <c r="E5140" s="903" t="s">
        <v>100</v>
      </c>
      <c r="F5140" s="903" t="s">
        <v>131</v>
      </c>
      <c r="G5140" s="902">
        <v>2136000</v>
      </c>
    </row>
    <row r="5141" spans="1:7">
      <c r="A5141" s="903" t="s">
        <v>2479</v>
      </c>
      <c r="B5141" s="903" t="s">
        <v>899</v>
      </c>
      <c r="C5141" s="903" t="s">
        <v>200</v>
      </c>
      <c r="D5141" s="903" t="s">
        <v>1488</v>
      </c>
      <c r="E5141" s="903" t="s">
        <v>100</v>
      </c>
      <c r="F5141" s="903" t="s">
        <v>218</v>
      </c>
      <c r="G5141" s="902">
        <v>20410600</v>
      </c>
    </row>
    <row r="5142" spans="1:7">
      <c r="A5142" s="903" t="s">
        <v>2479</v>
      </c>
      <c r="B5142" s="903" t="s">
        <v>899</v>
      </c>
      <c r="C5142" s="903" t="s">
        <v>200</v>
      </c>
      <c r="D5142" s="903" t="s">
        <v>1488</v>
      </c>
      <c r="E5142" s="903" t="s">
        <v>100</v>
      </c>
      <c r="F5142" s="903" t="s">
        <v>140</v>
      </c>
      <c r="G5142" s="902">
        <v>7658000</v>
      </c>
    </row>
    <row r="5143" spans="1:7">
      <c r="A5143" s="903" t="s">
        <v>2479</v>
      </c>
      <c r="B5143" s="903" t="s">
        <v>899</v>
      </c>
      <c r="C5143" s="903" t="s">
        <v>200</v>
      </c>
      <c r="D5143" s="903" t="s">
        <v>1488</v>
      </c>
      <c r="E5143" s="1419" t="s">
        <v>103</v>
      </c>
      <c r="F5143" s="1420"/>
      <c r="G5143" s="902">
        <v>336610000</v>
      </c>
    </row>
    <row r="5144" spans="1:7">
      <c r="A5144" s="903" t="s">
        <v>2479</v>
      </c>
      <c r="B5144" s="903" t="s">
        <v>899</v>
      </c>
      <c r="C5144" s="903" t="s">
        <v>200</v>
      </c>
      <c r="D5144" s="903" t="s">
        <v>1488</v>
      </c>
      <c r="E5144" s="903" t="s">
        <v>103</v>
      </c>
      <c r="F5144" s="903" t="s">
        <v>104</v>
      </c>
      <c r="G5144" s="902">
        <v>277980000</v>
      </c>
    </row>
    <row r="5145" spans="1:7">
      <c r="A5145" s="903" t="s">
        <v>2479</v>
      </c>
      <c r="B5145" s="903" t="s">
        <v>899</v>
      </c>
      <c r="C5145" s="903" t="s">
        <v>200</v>
      </c>
      <c r="D5145" s="903" t="s">
        <v>1488</v>
      </c>
      <c r="E5145" s="903" t="s">
        <v>103</v>
      </c>
      <c r="F5145" s="903" t="s">
        <v>132</v>
      </c>
      <c r="G5145" s="902">
        <v>10640000</v>
      </c>
    </row>
    <row r="5146" spans="1:7">
      <c r="A5146" s="903" t="s">
        <v>2479</v>
      </c>
      <c r="B5146" s="903" t="s">
        <v>899</v>
      </c>
      <c r="C5146" s="903" t="s">
        <v>200</v>
      </c>
      <c r="D5146" s="903" t="s">
        <v>1488</v>
      </c>
      <c r="E5146" s="903" t="s">
        <v>103</v>
      </c>
      <c r="F5146" s="903" t="s">
        <v>2</v>
      </c>
      <c r="G5146" s="902">
        <v>20000000</v>
      </c>
    </row>
    <row r="5147" spans="1:7">
      <c r="A5147" s="903" t="s">
        <v>2479</v>
      </c>
      <c r="B5147" s="903" t="s">
        <v>899</v>
      </c>
      <c r="C5147" s="903" t="s">
        <v>200</v>
      </c>
      <c r="D5147" s="903" t="s">
        <v>1488</v>
      </c>
      <c r="E5147" s="903" t="s">
        <v>103</v>
      </c>
      <c r="F5147" s="903" t="s">
        <v>106</v>
      </c>
      <c r="G5147" s="902">
        <v>27990000</v>
      </c>
    </row>
    <row r="5148" spans="1:7">
      <c r="A5148" s="903" t="s">
        <v>2479</v>
      </c>
      <c r="B5148" s="903" t="s">
        <v>899</v>
      </c>
      <c r="C5148" s="903" t="s">
        <v>200</v>
      </c>
      <c r="D5148" s="903" t="s">
        <v>1488</v>
      </c>
      <c r="E5148" s="1419" t="s">
        <v>108</v>
      </c>
      <c r="F5148" s="1420"/>
      <c r="G5148" s="902">
        <v>243622909</v>
      </c>
    </row>
    <row r="5149" spans="1:7">
      <c r="A5149" s="903" t="s">
        <v>2479</v>
      </c>
      <c r="B5149" s="903" t="s">
        <v>899</v>
      </c>
      <c r="C5149" s="903" t="s">
        <v>200</v>
      </c>
      <c r="D5149" s="903" t="s">
        <v>1488</v>
      </c>
      <c r="E5149" s="903" t="s">
        <v>108</v>
      </c>
      <c r="F5149" s="903" t="s">
        <v>110</v>
      </c>
      <c r="G5149" s="902">
        <v>4757867</v>
      </c>
    </row>
    <row r="5150" spans="1:7">
      <c r="A5150" s="903" t="s">
        <v>2479</v>
      </c>
      <c r="B5150" s="903" t="s">
        <v>899</v>
      </c>
      <c r="C5150" s="903" t="s">
        <v>200</v>
      </c>
      <c r="D5150" s="903" t="s">
        <v>1488</v>
      </c>
      <c r="E5150" s="903" t="s">
        <v>108</v>
      </c>
      <c r="F5150" s="903" t="s">
        <v>111</v>
      </c>
      <c r="G5150" s="902">
        <v>23539642</v>
      </c>
    </row>
    <row r="5151" spans="1:7">
      <c r="A5151" s="903" t="s">
        <v>2479</v>
      </c>
      <c r="B5151" s="903" t="s">
        <v>899</v>
      </c>
      <c r="C5151" s="903" t="s">
        <v>200</v>
      </c>
      <c r="D5151" s="903" t="s">
        <v>1488</v>
      </c>
      <c r="E5151" s="903" t="s">
        <v>108</v>
      </c>
      <c r="F5151" s="903" t="s">
        <v>862</v>
      </c>
      <c r="G5151" s="902">
        <v>12078000</v>
      </c>
    </row>
    <row r="5152" spans="1:7">
      <c r="A5152" s="903" t="s">
        <v>2479</v>
      </c>
      <c r="B5152" s="903" t="s">
        <v>899</v>
      </c>
      <c r="C5152" s="903" t="s">
        <v>200</v>
      </c>
      <c r="D5152" s="903" t="s">
        <v>1488</v>
      </c>
      <c r="E5152" s="903" t="s">
        <v>108</v>
      </c>
      <c r="F5152" s="903" t="s">
        <v>283</v>
      </c>
      <c r="G5152" s="902">
        <v>179752000</v>
      </c>
    </row>
    <row r="5153" spans="1:7">
      <c r="A5153" s="903" t="s">
        <v>2479</v>
      </c>
      <c r="B5153" s="903" t="s">
        <v>899</v>
      </c>
      <c r="C5153" s="903" t="s">
        <v>200</v>
      </c>
      <c r="D5153" s="903" t="s">
        <v>1488</v>
      </c>
      <c r="E5153" s="903" t="s">
        <v>108</v>
      </c>
      <c r="F5153" s="903" t="s">
        <v>868</v>
      </c>
      <c r="G5153" s="902">
        <v>13383400</v>
      </c>
    </row>
    <row r="5154" spans="1:7">
      <c r="A5154" s="903" t="s">
        <v>2479</v>
      </c>
      <c r="B5154" s="903" t="s">
        <v>899</v>
      </c>
      <c r="C5154" s="903" t="s">
        <v>200</v>
      </c>
      <c r="D5154" s="903" t="s">
        <v>1488</v>
      </c>
      <c r="E5154" s="903" t="s">
        <v>108</v>
      </c>
      <c r="F5154" s="903" t="s">
        <v>141</v>
      </c>
      <c r="G5154" s="902">
        <v>7200000</v>
      </c>
    </row>
    <row r="5155" spans="1:7">
      <c r="A5155" s="903" t="s">
        <v>2479</v>
      </c>
      <c r="B5155" s="903" t="s">
        <v>899</v>
      </c>
      <c r="C5155" s="903" t="s">
        <v>200</v>
      </c>
      <c r="D5155" s="903" t="s">
        <v>1488</v>
      </c>
      <c r="E5155" s="903" t="s">
        <v>108</v>
      </c>
      <c r="F5155" s="903" t="s">
        <v>142</v>
      </c>
      <c r="G5155" s="902">
        <v>2912000</v>
      </c>
    </row>
    <row r="5156" spans="1:7">
      <c r="A5156" s="903" t="s">
        <v>2479</v>
      </c>
      <c r="B5156" s="903" t="s">
        <v>899</v>
      </c>
      <c r="C5156" s="903" t="s">
        <v>200</v>
      </c>
      <c r="D5156" s="903" t="s">
        <v>1488</v>
      </c>
      <c r="E5156" s="1419" t="s">
        <v>143</v>
      </c>
      <c r="F5156" s="1420"/>
      <c r="G5156" s="902">
        <v>615963391</v>
      </c>
    </row>
    <row r="5157" spans="1:7">
      <c r="A5157" s="903" t="s">
        <v>2479</v>
      </c>
      <c r="B5157" s="903" t="s">
        <v>899</v>
      </c>
      <c r="C5157" s="903" t="s">
        <v>200</v>
      </c>
      <c r="D5157" s="903" t="s">
        <v>1488</v>
      </c>
      <c r="E5157" s="903" t="s">
        <v>143</v>
      </c>
      <c r="F5157" s="903" t="s">
        <v>145</v>
      </c>
      <c r="G5157" s="902">
        <v>136702391</v>
      </c>
    </row>
    <row r="5158" spans="1:7">
      <c r="A5158" s="903" t="s">
        <v>2479</v>
      </c>
      <c r="B5158" s="903" t="s">
        <v>899</v>
      </c>
      <c r="C5158" s="903" t="s">
        <v>200</v>
      </c>
      <c r="D5158" s="903" t="s">
        <v>1488</v>
      </c>
      <c r="E5158" s="903" t="s">
        <v>143</v>
      </c>
      <c r="F5158" s="903" t="s">
        <v>484</v>
      </c>
      <c r="G5158" s="902">
        <v>35830000</v>
      </c>
    </row>
    <row r="5159" spans="1:7">
      <c r="A5159" s="903" t="s">
        <v>2479</v>
      </c>
      <c r="B5159" s="903" t="s">
        <v>899</v>
      </c>
      <c r="C5159" s="903" t="s">
        <v>200</v>
      </c>
      <c r="D5159" s="903" t="s">
        <v>1488</v>
      </c>
      <c r="E5159" s="903" t="s">
        <v>143</v>
      </c>
      <c r="F5159" s="903" t="s">
        <v>387</v>
      </c>
      <c r="G5159" s="902">
        <v>15000000</v>
      </c>
    </row>
    <row r="5160" spans="1:7">
      <c r="A5160" s="903" t="s">
        <v>2479</v>
      </c>
      <c r="B5160" s="903" t="s">
        <v>899</v>
      </c>
      <c r="C5160" s="903" t="s">
        <v>200</v>
      </c>
      <c r="D5160" s="903" t="s">
        <v>1488</v>
      </c>
      <c r="E5160" s="903" t="s">
        <v>143</v>
      </c>
      <c r="F5160" s="903" t="s">
        <v>487</v>
      </c>
      <c r="G5160" s="902">
        <v>151840000</v>
      </c>
    </row>
    <row r="5161" spans="1:7">
      <c r="A5161" s="903" t="s">
        <v>2479</v>
      </c>
      <c r="B5161" s="903" t="s">
        <v>899</v>
      </c>
      <c r="C5161" s="903" t="s">
        <v>200</v>
      </c>
      <c r="D5161" s="903" t="s">
        <v>1488</v>
      </c>
      <c r="E5161" s="903" t="s">
        <v>143</v>
      </c>
      <c r="F5161" s="903" t="s">
        <v>489</v>
      </c>
      <c r="G5161" s="902">
        <v>276591000</v>
      </c>
    </row>
    <row r="5162" spans="1:7">
      <c r="A5162" s="903" t="s">
        <v>2479</v>
      </c>
      <c r="B5162" s="903" t="s">
        <v>899</v>
      </c>
      <c r="C5162" s="903" t="s">
        <v>200</v>
      </c>
      <c r="D5162" s="903" t="s">
        <v>1488</v>
      </c>
      <c r="E5162" s="1419" t="s">
        <v>113</v>
      </c>
      <c r="F5162" s="1420"/>
      <c r="G5162" s="902">
        <v>230472000</v>
      </c>
    </row>
    <row r="5163" spans="1:7">
      <c r="A5163" s="903" t="s">
        <v>2479</v>
      </c>
      <c r="B5163" s="903" t="s">
        <v>899</v>
      </c>
      <c r="C5163" s="903" t="s">
        <v>200</v>
      </c>
      <c r="D5163" s="903" t="s">
        <v>1488</v>
      </c>
      <c r="E5163" s="903" t="s">
        <v>113</v>
      </c>
      <c r="F5163" s="903" t="s">
        <v>381</v>
      </c>
      <c r="G5163" s="902">
        <v>5652000</v>
      </c>
    </row>
    <row r="5164" spans="1:7">
      <c r="A5164" s="903" t="s">
        <v>2479</v>
      </c>
      <c r="B5164" s="903" t="s">
        <v>899</v>
      </c>
      <c r="C5164" s="903" t="s">
        <v>200</v>
      </c>
      <c r="D5164" s="903" t="s">
        <v>1488</v>
      </c>
      <c r="E5164" s="903" t="s">
        <v>113</v>
      </c>
      <c r="F5164" s="903" t="s">
        <v>490</v>
      </c>
      <c r="G5164" s="902">
        <v>64050000</v>
      </c>
    </row>
    <row r="5165" spans="1:7">
      <c r="A5165" s="903" t="s">
        <v>2479</v>
      </c>
      <c r="B5165" s="903" t="s">
        <v>899</v>
      </c>
      <c r="C5165" s="903" t="s">
        <v>200</v>
      </c>
      <c r="D5165" s="903" t="s">
        <v>1488</v>
      </c>
      <c r="E5165" s="903" t="s">
        <v>113</v>
      </c>
      <c r="F5165" s="903" t="s">
        <v>115</v>
      </c>
      <c r="G5165" s="902">
        <v>49570000</v>
      </c>
    </row>
    <row r="5166" spans="1:7">
      <c r="A5166" s="903" t="s">
        <v>2479</v>
      </c>
      <c r="B5166" s="903" t="s">
        <v>899</v>
      </c>
      <c r="C5166" s="903" t="s">
        <v>200</v>
      </c>
      <c r="D5166" s="903" t="s">
        <v>1488</v>
      </c>
      <c r="E5166" s="903" t="s">
        <v>113</v>
      </c>
      <c r="F5166" s="903" t="s">
        <v>117</v>
      </c>
      <c r="G5166" s="902">
        <v>111200000</v>
      </c>
    </row>
    <row r="5167" spans="1:7">
      <c r="A5167" s="903" t="s">
        <v>2479</v>
      </c>
      <c r="B5167" s="903" t="s">
        <v>899</v>
      </c>
      <c r="C5167" s="903" t="s">
        <v>200</v>
      </c>
      <c r="D5167" s="903" t="s">
        <v>1488</v>
      </c>
      <c r="E5167" s="1419" t="s">
        <v>492</v>
      </c>
      <c r="F5167" s="1420"/>
      <c r="G5167" s="902">
        <v>272880000</v>
      </c>
    </row>
    <row r="5168" spans="1:7">
      <c r="A5168" s="903" t="s">
        <v>2479</v>
      </c>
      <c r="B5168" s="903" t="s">
        <v>899</v>
      </c>
      <c r="C5168" s="903" t="s">
        <v>200</v>
      </c>
      <c r="D5168" s="903" t="s">
        <v>1488</v>
      </c>
      <c r="E5168" s="903" t="s">
        <v>492</v>
      </c>
      <c r="F5168" s="903" t="s">
        <v>494</v>
      </c>
      <c r="G5168" s="902">
        <v>257880000</v>
      </c>
    </row>
    <row r="5169" spans="1:7">
      <c r="A5169" s="903" t="s">
        <v>2479</v>
      </c>
      <c r="B5169" s="903" t="s">
        <v>899</v>
      </c>
      <c r="C5169" s="903" t="s">
        <v>200</v>
      </c>
      <c r="D5169" s="903" t="s">
        <v>1488</v>
      </c>
      <c r="E5169" s="903" t="s">
        <v>492</v>
      </c>
      <c r="F5169" s="903" t="s">
        <v>219</v>
      </c>
      <c r="G5169" s="902">
        <v>15000000</v>
      </c>
    </row>
    <row r="5170" spans="1:7">
      <c r="A5170" s="903" t="s">
        <v>2479</v>
      </c>
      <c r="B5170" s="903" t="s">
        <v>899</v>
      </c>
      <c r="C5170" s="903" t="s">
        <v>200</v>
      </c>
      <c r="D5170" s="903" t="s">
        <v>1488</v>
      </c>
      <c r="E5170" s="1419" t="s">
        <v>498</v>
      </c>
      <c r="F5170" s="1420"/>
      <c r="G5170" s="902">
        <v>315510000</v>
      </c>
    </row>
    <row r="5171" spans="1:7">
      <c r="A5171" s="903" t="s">
        <v>2479</v>
      </c>
      <c r="B5171" s="903" t="s">
        <v>899</v>
      </c>
      <c r="C5171" s="903" t="s">
        <v>200</v>
      </c>
      <c r="D5171" s="903" t="s">
        <v>1488</v>
      </c>
      <c r="E5171" s="903" t="s">
        <v>498</v>
      </c>
      <c r="F5171" s="903" t="s">
        <v>758</v>
      </c>
      <c r="G5171" s="902">
        <v>119350000</v>
      </c>
    </row>
    <row r="5172" spans="1:7">
      <c r="A5172" s="903" t="s">
        <v>2479</v>
      </c>
      <c r="B5172" s="903" t="s">
        <v>899</v>
      </c>
      <c r="C5172" s="903" t="s">
        <v>200</v>
      </c>
      <c r="D5172" s="903" t="s">
        <v>1488</v>
      </c>
      <c r="E5172" s="903" t="s">
        <v>498</v>
      </c>
      <c r="F5172" s="903" t="s">
        <v>370</v>
      </c>
      <c r="G5172" s="902">
        <v>134160000</v>
      </c>
    </row>
    <row r="5173" spans="1:7">
      <c r="A5173" s="903" t="s">
        <v>2479</v>
      </c>
      <c r="B5173" s="903" t="s">
        <v>899</v>
      </c>
      <c r="C5173" s="903" t="s">
        <v>200</v>
      </c>
      <c r="D5173" s="903" t="s">
        <v>1488</v>
      </c>
      <c r="E5173" s="903" t="s">
        <v>498</v>
      </c>
      <c r="F5173" s="903" t="s">
        <v>500</v>
      </c>
      <c r="G5173" s="902">
        <v>44070000</v>
      </c>
    </row>
    <row r="5174" spans="1:7">
      <c r="A5174" s="903" t="s">
        <v>2479</v>
      </c>
      <c r="B5174" s="903" t="s">
        <v>899</v>
      </c>
      <c r="C5174" s="903" t="s">
        <v>200</v>
      </c>
      <c r="D5174" s="903" t="s">
        <v>1488</v>
      </c>
      <c r="E5174" s="903" t="s">
        <v>498</v>
      </c>
      <c r="F5174" s="903" t="s">
        <v>4</v>
      </c>
      <c r="G5174" s="902">
        <v>17930000</v>
      </c>
    </row>
    <row r="5175" spans="1:7">
      <c r="A5175" s="903" t="s">
        <v>2479</v>
      </c>
      <c r="B5175" s="903" t="s">
        <v>899</v>
      </c>
      <c r="C5175" s="903" t="s">
        <v>200</v>
      </c>
      <c r="D5175" s="903" t="s">
        <v>1488</v>
      </c>
      <c r="E5175" s="1419" t="s">
        <v>1429</v>
      </c>
      <c r="F5175" s="1420"/>
      <c r="G5175" s="902">
        <v>160510000</v>
      </c>
    </row>
    <row r="5176" spans="1:7">
      <c r="A5176" s="903" t="s">
        <v>2479</v>
      </c>
      <c r="B5176" s="903" t="s">
        <v>899</v>
      </c>
      <c r="C5176" s="903" t="s">
        <v>200</v>
      </c>
      <c r="D5176" s="903" t="s">
        <v>1488</v>
      </c>
      <c r="E5176" s="903" t="s">
        <v>1429</v>
      </c>
      <c r="F5176" s="903" t="s">
        <v>1451</v>
      </c>
      <c r="G5176" s="902">
        <v>93950000</v>
      </c>
    </row>
    <row r="5177" spans="1:7">
      <c r="A5177" s="903" t="s">
        <v>2479</v>
      </c>
      <c r="B5177" s="903" t="s">
        <v>899</v>
      </c>
      <c r="C5177" s="903" t="s">
        <v>200</v>
      </c>
      <c r="D5177" s="903" t="s">
        <v>1488</v>
      </c>
      <c r="E5177" s="903" t="s">
        <v>1429</v>
      </c>
      <c r="F5177" s="903" t="s">
        <v>1431</v>
      </c>
      <c r="G5177" s="902">
        <v>66560000</v>
      </c>
    </row>
    <row r="5178" spans="1:7">
      <c r="A5178" s="903" t="s">
        <v>2479</v>
      </c>
      <c r="B5178" s="903" t="s">
        <v>899</v>
      </c>
      <c r="C5178" s="903" t="s">
        <v>200</v>
      </c>
      <c r="D5178" s="903" t="s">
        <v>1488</v>
      </c>
      <c r="E5178" s="1419" t="s">
        <v>118</v>
      </c>
      <c r="F5178" s="1420"/>
      <c r="G5178" s="902">
        <v>1216774000</v>
      </c>
    </row>
    <row r="5179" spans="1:7">
      <c r="A5179" s="903" t="s">
        <v>2479</v>
      </c>
      <c r="B5179" s="903" t="s">
        <v>899</v>
      </c>
      <c r="C5179" s="903" t="s">
        <v>200</v>
      </c>
      <c r="D5179" s="903" t="s">
        <v>1488</v>
      </c>
      <c r="E5179" s="903" t="s">
        <v>118</v>
      </c>
      <c r="F5179" s="903" t="s">
        <v>523</v>
      </c>
      <c r="G5179" s="902">
        <v>121572000</v>
      </c>
    </row>
    <row r="5180" spans="1:7">
      <c r="A5180" s="903" t="s">
        <v>2479</v>
      </c>
      <c r="B5180" s="903" t="s">
        <v>899</v>
      </c>
      <c r="C5180" s="903" t="s">
        <v>200</v>
      </c>
      <c r="D5180" s="903" t="s">
        <v>1488</v>
      </c>
      <c r="E5180" s="903" t="s">
        <v>118</v>
      </c>
      <c r="F5180" s="903" t="s">
        <v>11</v>
      </c>
      <c r="G5180" s="902">
        <v>38295000</v>
      </c>
    </row>
    <row r="5181" spans="1:7">
      <c r="A5181" s="903" t="s">
        <v>2479</v>
      </c>
      <c r="B5181" s="903" t="s">
        <v>899</v>
      </c>
      <c r="C5181" s="903" t="s">
        <v>200</v>
      </c>
      <c r="D5181" s="903" t="s">
        <v>1488</v>
      </c>
      <c r="E5181" s="903" t="s">
        <v>118</v>
      </c>
      <c r="F5181" s="903" t="s">
        <v>120</v>
      </c>
      <c r="G5181" s="902">
        <v>1056907000</v>
      </c>
    </row>
    <row r="5182" spans="1:7">
      <c r="A5182" s="903" t="s">
        <v>2479</v>
      </c>
      <c r="B5182" s="903" t="s">
        <v>899</v>
      </c>
      <c r="C5182" s="903" t="s">
        <v>200</v>
      </c>
      <c r="D5182" s="903" t="s">
        <v>1488</v>
      </c>
      <c r="E5182" s="1419" t="s">
        <v>122</v>
      </c>
      <c r="F5182" s="1420"/>
      <c r="G5182" s="902">
        <v>444938000</v>
      </c>
    </row>
    <row r="5183" spans="1:7">
      <c r="A5183" s="903" t="s">
        <v>2479</v>
      </c>
      <c r="B5183" s="903" t="s">
        <v>899</v>
      </c>
      <c r="C5183" s="903" t="s">
        <v>200</v>
      </c>
      <c r="D5183" s="903" t="s">
        <v>1488</v>
      </c>
      <c r="E5183" s="903" t="s">
        <v>122</v>
      </c>
      <c r="F5183" s="903" t="s">
        <v>6</v>
      </c>
      <c r="G5183" s="902">
        <v>6740000</v>
      </c>
    </row>
    <row r="5184" spans="1:7">
      <c r="A5184" s="903" t="s">
        <v>2479</v>
      </c>
      <c r="B5184" s="903" t="s">
        <v>899</v>
      </c>
      <c r="C5184" s="903" t="s">
        <v>200</v>
      </c>
      <c r="D5184" s="903" t="s">
        <v>1488</v>
      </c>
      <c r="E5184" s="903" t="s">
        <v>122</v>
      </c>
      <c r="F5184" s="903" t="s">
        <v>12</v>
      </c>
      <c r="G5184" s="902">
        <v>2014800</v>
      </c>
    </row>
    <row r="5185" spans="1:7">
      <c r="A5185" s="903" t="s">
        <v>2479</v>
      </c>
      <c r="B5185" s="903" t="s">
        <v>899</v>
      </c>
      <c r="C5185" s="903" t="s">
        <v>200</v>
      </c>
      <c r="D5185" s="903" t="s">
        <v>1488</v>
      </c>
      <c r="E5185" s="903" t="s">
        <v>122</v>
      </c>
      <c r="F5185" s="903" t="s">
        <v>124</v>
      </c>
      <c r="G5185" s="902">
        <v>399068200</v>
      </c>
    </row>
    <row r="5186" spans="1:7">
      <c r="A5186" s="903" t="s">
        <v>2479</v>
      </c>
      <c r="B5186" s="903" t="s">
        <v>899</v>
      </c>
      <c r="C5186" s="903" t="s">
        <v>200</v>
      </c>
      <c r="D5186" s="903" t="s">
        <v>1488</v>
      </c>
      <c r="E5186" s="903" t="s">
        <v>122</v>
      </c>
      <c r="F5186" s="903" t="s">
        <v>126</v>
      </c>
      <c r="G5186" s="902">
        <v>37115000</v>
      </c>
    </row>
    <row r="5187" spans="1:7">
      <c r="A5187" s="903" t="s">
        <v>2479</v>
      </c>
      <c r="B5187" s="903" t="s">
        <v>899</v>
      </c>
      <c r="C5187" s="903" t="s">
        <v>200</v>
      </c>
      <c r="D5187" s="903" t="s">
        <v>1488</v>
      </c>
      <c r="E5187" s="1419" t="s">
        <v>371</v>
      </c>
      <c r="F5187" s="1420"/>
      <c r="G5187" s="902">
        <v>16092000</v>
      </c>
    </row>
    <row r="5188" spans="1:7">
      <c r="A5188" s="903" t="s">
        <v>2479</v>
      </c>
      <c r="B5188" s="903" t="s">
        <v>899</v>
      </c>
      <c r="C5188" s="903" t="s">
        <v>200</v>
      </c>
      <c r="D5188" s="903" t="s">
        <v>1488</v>
      </c>
      <c r="E5188" s="903" t="s">
        <v>371</v>
      </c>
      <c r="F5188" s="903" t="s">
        <v>372</v>
      </c>
      <c r="G5188" s="902">
        <v>16092000</v>
      </c>
    </row>
    <row r="5189" spans="1:7">
      <c r="A5189" s="903" t="s">
        <v>2479</v>
      </c>
      <c r="B5189" s="903" t="s">
        <v>899</v>
      </c>
      <c r="C5189" s="903" t="s">
        <v>200</v>
      </c>
      <c r="D5189" s="903" t="s">
        <v>1488</v>
      </c>
      <c r="E5189" s="1419" t="s">
        <v>360</v>
      </c>
      <c r="F5189" s="1420"/>
      <c r="G5189" s="902">
        <v>119235700</v>
      </c>
    </row>
    <row r="5190" spans="1:7">
      <c r="A5190" s="903" t="s">
        <v>2479</v>
      </c>
      <c r="B5190" s="903" t="s">
        <v>899</v>
      </c>
      <c r="C5190" s="903" t="s">
        <v>200</v>
      </c>
      <c r="D5190" s="903" t="s">
        <v>1488</v>
      </c>
      <c r="E5190" s="903" t="s">
        <v>360</v>
      </c>
      <c r="F5190" s="903" t="s">
        <v>2522</v>
      </c>
      <c r="G5190" s="902">
        <v>119235700</v>
      </c>
    </row>
    <row r="5191" spans="1:7">
      <c r="A5191" s="903" t="s">
        <v>2479</v>
      </c>
      <c r="B5191" s="1419" t="s">
        <v>898</v>
      </c>
      <c r="C5191" s="1420"/>
      <c r="D5191" s="1420"/>
      <c r="E5191" s="1420"/>
      <c r="F5191" s="1420"/>
      <c r="G5191" s="902">
        <v>22677052197</v>
      </c>
    </row>
    <row r="5192" spans="1:7">
      <c r="A5192" s="903" t="s">
        <v>2479</v>
      </c>
      <c r="B5192" s="903" t="s">
        <v>898</v>
      </c>
      <c r="C5192" s="1419" t="s">
        <v>170</v>
      </c>
      <c r="D5192" s="1420"/>
      <c r="E5192" s="1420"/>
      <c r="F5192" s="1420"/>
      <c r="G5192" s="902">
        <v>9533372000</v>
      </c>
    </row>
    <row r="5193" spans="1:7">
      <c r="A5193" s="903" t="s">
        <v>2479</v>
      </c>
      <c r="B5193" s="903" t="s">
        <v>898</v>
      </c>
      <c r="C5193" s="903" t="s">
        <v>170</v>
      </c>
      <c r="D5193" s="1419" t="s">
        <v>1510</v>
      </c>
      <c r="E5193" s="1420"/>
      <c r="F5193" s="1420"/>
      <c r="G5193" s="902">
        <v>6799628000</v>
      </c>
    </row>
    <row r="5194" spans="1:7">
      <c r="A5194" s="903" t="s">
        <v>2479</v>
      </c>
      <c r="B5194" s="903" t="s">
        <v>898</v>
      </c>
      <c r="C5194" s="903" t="s">
        <v>170</v>
      </c>
      <c r="D5194" s="903" t="s">
        <v>1510</v>
      </c>
      <c r="E5194" s="1419" t="s">
        <v>87</v>
      </c>
      <c r="F5194" s="1420"/>
      <c r="G5194" s="902">
        <v>1838293755</v>
      </c>
    </row>
    <row r="5195" spans="1:7">
      <c r="A5195" s="903" t="s">
        <v>2479</v>
      </c>
      <c r="B5195" s="903" t="s">
        <v>898</v>
      </c>
      <c r="C5195" s="903" t="s">
        <v>170</v>
      </c>
      <c r="D5195" s="903" t="s">
        <v>1510</v>
      </c>
      <c r="E5195" s="903" t="s">
        <v>87</v>
      </c>
      <c r="F5195" s="903" t="s">
        <v>88</v>
      </c>
      <c r="G5195" s="902">
        <v>1838293755</v>
      </c>
    </row>
    <row r="5196" spans="1:7">
      <c r="A5196" s="903" t="s">
        <v>2479</v>
      </c>
      <c r="B5196" s="903" t="s">
        <v>898</v>
      </c>
      <c r="C5196" s="903" t="s">
        <v>170</v>
      </c>
      <c r="D5196" s="903" t="s">
        <v>1510</v>
      </c>
      <c r="E5196" s="1419" t="s">
        <v>90</v>
      </c>
      <c r="F5196" s="1420"/>
      <c r="G5196" s="902">
        <v>119719385</v>
      </c>
    </row>
    <row r="5197" spans="1:7">
      <c r="A5197" s="903" t="s">
        <v>2479</v>
      </c>
      <c r="B5197" s="903" t="s">
        <v>898</v>
      </c>
      <c r="C5197" s="903" t="s">
        <v>170</v>
      </c>
      <c r="D5197" s="903" t="s">
        <v>1510</v>
      </c>
      <c r="E5197" s="903" t="s">
        <v>90</v>
      </c>
      <c r="F5197" s="903" t="s">
        <v>135</v>
      </c>
      <c r="G5197" s="902">
        <v>100359785</v>
      </c>
    </row>
    <row r="5198" spans="1:7">
      <c r="A5198" s="903" t="s">
        <v>2479</v>
      </c>
      <c r="B5198" s="903" t="s">
        <v>898</v>
      </c>
      <c r="C5198" s="903" t="s">
        <v>170</v>
      </c>
      <c r="D5198" s="903" t="s">
        <v>1510</v>
      </c>
      <c r="E5198" s="903" t="s">
        <v>90</v>
      </c>
      <c r="F5198" s="903" t="s">
        <v>763</v>
      </c>
      <c r="G5198" s="902">
        <v>10000000</v>
      </c>
    </row>
    <row r="5199" spans="1:7">
      <c r="A5199" s="903" t="s">
        <v>2479</v>
      </c>
      <c r="B5199" s="903" t="s">
        <v>898</v>
      </c>
      <c r="C5199" s="903" t="s">
        <v>170</v>
      </c>
      <c r="D5199" s="903" t="s">
        <v>1510</v>
      </c>
      <c r="E5199" s="903" t="s">
        <v>90</v>
      </c>
      <c r="F5199" s="903" t="s">
        <v>92</v>
      </c>
      <c r="G5199" s="902">
        <v>7003000</v>
      </c>
    </row>
    <row r="5200" spans="1:7">
      <c r="A5200" s="903" t="s">
        <v>2479</v>
      </c>
      <c r="B5200" s="903" t="s">
        <v>898</v>
      </c>
      <c r="C5200" s="903" t="s">
        <v>170</v>
      </c>
      <c r="D5200" s="903" t="s">
        <v>1510</v>
      </c>
      <c r="E5200" s="903" t="s">
        <v>90</v>
      </c>
      <c r="F5200" s="903" t="s">
        <v>390</v>
      </c>
      <c r="G5200" s="902">
        <v>2356600</v>
      </c>
    </row>
    <row r="5201" spans="1:7">
      <c r="A5201" s="903" t="s">
        <v>2479</v>
      </c>
      <c r="B5201" s="903" t="s">
        <v>898</v>
      </c>
      <c r="C5201" s="903" t="s">
        <v>170</v>
      </c>
      <c r="D5201" s="903" t="s">
        <v>1510</v>
      </c>
      <c r="E5201" s="1419" t="s">
        <v>94</v>
      </c>
      <c r="F5201" s="1420"/>
      <c r="G5201" s="902">
        <v>444217985</v>
      </c>
    </row>
    <row r="5202" spans="1:7">
      <c r="A5202" s="903" t="s">
        <v>2479</v>
      </c>
      <c r="B5202" s="903" t="s">
        <v>898</v>
      </c>
      <c r="C5202" s="903" t="s">
        <v>170</v>
      </c>
      <c r="D5202" s="903" t="s">
        <v>1510</v>
      </c>
      <c r="E5202" s="903" t="s">
        <v>94</v>
      </c>
      <c r="F5202" s="903" t="s">
        <v>95</v>
      </c>
      <c r="G5202" s="902">
        <v>337735823</v>
      </c>
    </row>
    <row r="5203" spans="1:7">
      <c r="A5203" s="903" t="s">
        <v>2479</v>
      </c>
      <c r="B5203" s="903" t="s">
        <v>898</v>
      </c>
      <c r="C5203" s="903" t="s">
        <v>170</v>
      </c>
      <c r="D5203" s="903" t="s">
        <v>1510</v>
      </c>
      <c r="E5203" s="903" t="s">
        <v>94</v>
      </c>
      <c r="F5203" s="903" t="s">
        <v>96</v>
      </c>
      <c r="G5203" s="902">
        <v>57355108</v>
      </c>
    </row>
    <row r="5204" spans="1:7">
      <c r="A5204" s="903" t="s">
        <v>2479</v>
      </c>
      <c r="B5204" s="903" t="s">
        <v>898</v>
      </c>
      <c r="C5204" s="903" t="s">
        <v>170</v>
      </c>
      <c r="D5204" s="903" t="s">
        <v>1510</v>
      </c>
      <c r="E5204" s="903" t="s">
        <v>94</v>
      </c>
      <c r="F5204" s="903" t="s">
        <v>97</v>
      </c>
      <c r="G5204" s="902">
        <v>36929636</v>
      </c>
    </row>
    <row r="5205" spans="1:7">
      <c r="A5205" s="903" t="s">
        <v>2479</v>
      </c>
      <c r="B5205" s="903" t="s">
        <v>898</v>
      </c>
      <c r="C5205" s="903" t="s">
        <v>170</v>
      </c>
      <c r="D5205" s="903" t="s">
        <v>1510</v>
      </c>
      <c r="E5205" s="903" t="s">
        <v>94</v>
      </c>
      <c r="F5205" s="903" t="s">
        <v>0</v>
      </c>
      <c r="G5205" s="902">
        <v>12197418</v>
      </c>
    </row>
    <row r="5206" spans="1:7">
      <c r="A5206" s="903" t="s">
        <v>2479</v>
      </c>
      <c r="B5206" s="903" t="s">
        <v>898</v>
      </c>
      <c r="C5206" s="903" t="s">
        <v>170</v>
      </c>
      <c r="D5206" s="903" t="s">
        <v>1510</v>
      </c>
      <c r="E5206" s="1419" t="s">
        <v>100</v>
      </c>
      <c r="F5206" s="1420"/>
      <c r="G5206" s="902">
        <v>254345367</v>
      </c>
    </row>
    <row r="5207" spans="1:7">
      <c r="A5207" s="903" t="s">
        <v>2479</v>
      </c>
      <c r="B5207" s="903" t="s">
        <v>898</v>
      </c>
      <c r="C5207" s="903" t="s">
        <v>170</v>
      </c>
      <c r="D5207" s="903" t="s">
        <v>1510</v>
      </c>
      <c r="E5207" s="903" t="s">
        <v>100</v>
      </c>
      <c r="F5207" s="903" t="s">
        <v>138</v>
      </c>
      <c r="G5207" s="902">
        <v>219375389</v>
      </c>
    </row>
    <row r="5208" spans="1:7">
      <c r="A5208" s="903" t="s">
        <v>2479</v>
      </c>
      <c r="B5208" s="903" t="s">
        <v>898</v>
      </c>
      <c r="C5208" s="903" t="s">
        <v>170</v>
      </c>
      <c r="D5208" s="903" t="s">
        <v>1510</v>
      </c>
      <c r="E5208" s="903" t="s">
        <v>100</v>
      </c>
      <c r="F5208" s="903" t="s">
        <v>102</v>
      </c>
      <c r="G5208" s="902">
        <v>30062978</v>
      </c>
    </row>
    <row r="5209" spans="1:7">
      <c r="A5209" s="903" t="s">
        <v>2479</v>
      </c>
      <c r="B5209" s="903" t="s">
        <v>898</v>
      </c>
      <c r="C5209" s="903" t="s">
        <v>170</v>
      </c>
      <c r="D5209" s="903" t="s">
        <v>1510</v>
      </c>
      <c r="E5209" s="903" t="s">
        <v>100</v>
      </c>
      <c r="F5209" s="903" t="s">
        <v>139</v>
      </c>
      <c r="G5209" s="902">
        <v>2471000</v>
      </c>
    </row>
    <row r="5210" spans="1:7">
      <c r="A5210" s="903" t="s">
        <v>2479</v>
      </c>
      <c r="B5210" s="903" t="s">
        <v>898</v>
      </c>
      <c r="C5210" s="903" t="s">
        <v>170</v>
      </c>
      <c r="D5210" s="903" t="s">
        <v>1510</v>
      </c>
      <c r="E5210" s="903" t="s">
        <v>100</v>
      </c>
      <c r="F5210" s="903" t="s">
        <v>131</v>
      </c>
      <c r="G5210" s="902">
        <v>2136000</v>
      </c>
    </row>
    <row r="5211" spans="1:7">
      <c r="A5211" s="903" t="s">
        <v>2479</v>
      </c>
      <c r="B5211" s="903" t="s">
        <v>898</v>
      </c>
      <c r="C5211" s="903" t="s">
        <v>170</v>
      </c>
      <c r="D5211" s="903" t="s">
        <v>1510</v>
      </c>
      <c r="E5211" s="903" t="s">
        <v>100</v>
      </c>
      <c r="F5211" s="903" t="s">
        <v>218</v>
      </c>
      <c r="G5211" s="902">
        <v>300000</v>
      </c>
    </row>
    <row r="5212" spans="1:7">
      <c r="A5212" s="903" t="s">
        <v>2479</v>
      </c>
      <c r="B5212" s="903" t="s">
        <v>898</v>
      </c>
      <c r="C5212" s="903" t="s">
        <v>170</v>
      </c>
      <c r="D5212" s="903" t="s">
        <v>1510</v>
      </c>
      <c r="E5212" s="1419" t="s">
        <v>103</v>
      </c>
      <c r="F5212" s="1420"/>
      <c r="G5212" s="902">
        <v>112057578</v>
      </c>
    </row>
    <row r="5213" spans="1:7">
      <c r="A5213" s="903" t="s">
        <v>2479</v>
      </c>
      <c r="B5213" s="903" t="s">
        <v>898</v>
      </c>
      <c r="C5213" s="903" t="s">
        <v>170</v>
      </c>
      <c r="D5213" s="903" t="s">
        <v>1510</v>
      </c>
      <c r="E5213" s="903" t="s">
        <v>103</v>
      </c>
      <c r="F5213" s="903" t="s">
        <v>104</v>
      </c>
      <c r="G5213" s="902">
        <v>16923000</v>
      </c>
    </row>
    <row r="5214" spans="1:7">
      <c r="A5214" s="903" t="s">
        <v>2479</v>
      </c>
      <c r="B5214" s="903" t="s">
        <v>898</v>
      </c>
      <c r="C5214" s="903" t="s">
        <v>170</v>
      </c>
      <c r="D5214" s="903" t="s">
        <v>1510</v>
      </c>
      <c r="E5214" s="903" t="s">
        <v>103</v>
      </c>
      <c r="F5214" s="903" t="s">
        <v>132</v>
      </c>
      <c r="G5214" s="902">
        <v>43118768</v>
      </c>
    </row>
    <row r="5215" spans="1:7">
      <c r="A5215" s="903" t="s">
        <v>2479</v>
      </c>
      <c r="B5215" s="903" t="s">
        <v>898</v>
      </c>
      <c r="C5215" s="903" t="s">
        <v>170</v>
      </c>
      <c r="D5215" s="903" t="s">
        <v>1510</v>
      </c>
      <c r="E5215" s="903" t="s">
        <v>103</v>
      </c>
      <c r="F5215" s="903" t="s">
        <v>2</v>
      </c>
      <c r="G5215" s="902">
        <v>7200000</v>
      </c>
    </row>
    <row r="5216" spans="1:7">
      <c r="A5216" s="903" t="s">
        <v>2479</v>
      </c>
      <c r="B5216" s="903" t="s">
        <v>898</v>
      </c>
      <c r="C5216" s="903" t="s">
        <v>170</v>
      </c>
      <c r="D5216" s="903" t="s">
        <v>1510</v>
      </c>
      <c r="E5216" s="903" t="s">
        <v>103</v>
      </c>
      <c r="F5216" s="903" t="s">
        <v>106</v>
      </c>
      <c r="G5216" s="902">
        <v>44815810</v>
      </c>
    </row>
    <row r="5217" spans="1:7">
      <c r="A5217" s="903" t="s">
        <v>2479</v>
      </c>
      <c r="B5217" s="903" t="s">
        <v>898</v>
      </c>
      <c r="C5217" s="903" t="s">
        <v>170</v>
      </c>
      <c r="D5217" s="903" t="s">
        <v>1510</v>
      </c>
      <c r="E5217" s="1419" t="s">
        <v>108</v>
      </c>
      <c r="F5217" s="1420"/>
      <c r="G5217" s="902">
        <v>108175300</v>
      </c>
    </row>
    <row r="5218" spans="1:7">
      <c r="A5218" s="903" t="s">
        <v>2479</v>
      </c>
      <c r="B5218" s="903" t="s">
        <v>898</v>
      </c>
      <c r="C5218" s="903" t="s">
        <v>170</v>
      </c>
      <c r="D5218" s="903" t="s">
        <v>1510</v>
      </c>
      <c r="E5218" s="903" t="s">
        <v>108</v>
      </c>
      <c r="F5218" s="903" t="s">
        <v>110</v>
      </c>
      <c r="G5218" s="902">
        <v>3661100</v>
      </c>
    </row>
    <row r="5219" spans="1:7">
      <c r="A5219" s="903" t="s">
        <v>2479</v>
      </c>
      <c r="B5219" s="903" t="s">
        <v>898</v>
      </c>
      <c r="C5219" s="903" t="s">
        <v>170</v>
      </c>
      <c r="D5219" s="903" t="s">
        <v>1510</v>
      </c>
      <c r="E5219" s="903" t="s">
        <v>108</v>
      </c>
      <c r="F5219" s="903" t="s">
        <v>862</v>
      </c>
      <c r="G5219" s="902">
        <v>18314200</v>
      </c>
    </row>
    <row r="5220" spans="1:7">
      <c r="A5220" s="903" t="s">
        <v>2479</v>
      </c>
      <c r="B5220" s="903" t="s">
        <v>898</v>
      </c>
      <c r="C5220" s="903" t="s">
        <v>170</v>
      </c>
      <c r="D5220" s="903" t="s">
        <v>1510</v>
      </c>
      <c r="E5220" s="903" t="s">
        <v>108</v>
      </c>
      <c r="F5220" s="903" t="s">
        <v>283</v>
      </c>
      <c r="G5220" s="902">
        <v>66850000</v>
      </c>
    </row>
    <row r="5221" spans="1:7">
      <c r="A5221" s="903" t="s">
        <v>2479</v>
      </c>
      <c r="B5221" s="903" t="s">
        <v>898</v>
      </c>
      <c r="C5221" s="903" t="s">
        <v>170</v>
      </c>
      <c r="D5221" s="903" t="s">
        <v>1510</v>
      </c>
      <c r="E5221" s="903" t="s">
        <v>108</v>
      </c>
      <c r="F5221" s="903" t="s">
        <v>141</v>
      </c>
      <c r="G5221" s="902">
        <v>9350000</v>
      </c>
    </row>
    <row r="5222" spans="1:7">
      <c r="A5222" s="903" t="s">
        <v>2479</v>
      </c>
      <c r="B5222" s="903" t="s">
        <v>898</v>
      </c>
      <c r="C5222" s="903" t="s">
        <v>170</v>
      </c>
      <c r="D5222" s="903" t="s">
        <v>1510</v>
      </c>
      <c r="E5222" s="903" t="s">
        <v>108</v>
      </c>
      <c r="F5222" s="903" t="s">
        <v>142</v>
      </c>
      <c r="G5222" s="902">
        <v>10000000</v>
      </c>
    </row>
    <row r="5223" spans="1:7">
      <c r="A5223" s="903" t="s">
        <v>2479</v>
      </c>
      <c r="B5223" s="903" t="s">
        <v>898</v>
      </c>
      <c r="C5223" s="903" t="s">
        <v>170</v>
      </c>
      <c r="D5223" s="903" t="s">
        <v>1510</v>
      </c>
      <c r="E5223" s="1419" t="s">
        <v>143</v>
      </c>
      <c r="F5223" s="1420"/>
      <c r="G5223" s="902">
        <v>187510000</v>
      </c>
    </row>
    <row r="5224" spans="1:7">
      <c r="A5224" s="903" t="s">
        <v>2479</v>
      </c>
      <c r="B5224" s="903" t="s">
        <v>898</v>
      </c>
      <c r="C5224" s="903" t="s">
        <v>170</v>
      </c>
      <c r="D5224" s="903" t="s">
        <v>1510</v>
      </c>
      <c r="E5224" s="903" t="s">
        <v>143</v>
      </c>
      <c r="F5224" s="903" t="s">
        <v>145</v>
      </c>
      <c r="G5224" s="902">
        <v>37100000</v>
      </c>
    </row>
    <row r="5225" spans="1:7">
      <c r="A5225" s="903" t="s">
        <v>2479</v>
      </c>
      <c r="B5225" s="903" t="s">
        <v>898</v>
      </c>
      <c r="C5225" s="903" t="s">
        <v>170</v>
      </c>
      <c r="D5225" s="903" t="s">
        <v>1510</v>
      </c>
      <c r="E5225" s="903" t="s">
        <v>143</v>
      </c>
      <c r="F5225" s="903" t="s">
        <v>482</v>
      </c>
      <c r="G5225" s="902">
        <v>62280000</v>
      </c>
    </row>
    <row r="5226" spans="1:7">
      <c r="A5226" s="903" t="s">
        <v>2479</v>
      </c>
      <c r="B5226" s="903" t="s">
        <v>898</v>
      </c>
      <c r="C5226" s="903" t="s">
        <v>170</v>
      </c>
      <c r="D5226" s="903" t="s">
        <v>1510</v>
      </c>
      <c r="E5226" s="903" t="s">
        <v>143</v>
      </c>
      <c r="F5226" s="903" t="s">
        <v>489</v>
      </c>
      <c r="G5226" s="902">
        <v>88130000</v>
      </c>
    </row>
    <row r="5227" spans="1:7">
      <c r="A5227" s="903" t="s">
        <v>2479</v>
      </c>
      <c r="B5227" s="903" t="s">
        <v>898</v>
      </c>
      <c r="C5227" s="903" t="s">
        <v>170</v>
      </c>
      <c r="D5227" s="903" t="s">
        <v>1510</v>
      </c>
      <c r="E5227" s="1419" t="s">
        <v>113</v>
      </c>
      <c r="F5227" s="1420"/>
      <c r="G5227" s="902">
        <v>48731000</v>
      </c>
    </row>
    <row r="5228" spans="1:7">
      <c r="A5228" s="903" t="s">
        <v>2479</v>
      </c>
      <c r="B5228" s="903" t="s">
        <v>898</v>
      </c>
      <c r="C5228" s="903" t="s">
        <v>170</v>
      </c>
      <c r="D5228" s="903" t="s">
        <v>1510</v>
      </c>
      <c r="E5228" s="903" t="s">
        <v>113</v>
      </c>
      <c r="F5228" s="903" t="s">
        <v>381</v>
      </c>
      <c r="G5228" s="902">
        <v>1631000</v>
      </c>
    </row>
    <row r="5229" spans="1:7">
      <c r="A5229" s="903" t="s">
        <v>2479</v>
      </c>
      <c r="B5229" s="903" t="s">
        <v>898</v>
      </c>
      <c r="C5229" s="903" t="s">
        <v>170</v>
      </c>
      <c r="D5229" s="903" t="s">
        <v>1510</v>
      </c>
      <c r="E5229" s="903" t="s">
        <v>113</v>
      </c>
      <c r="F5229" s="903" t="s">
        <v>490</v>
      </c>
      <c r="G5229" s="902">
        <v>600000</v>
      </c>
    </row>
    <row r="5230" spans="1:7">
      <c r="A5230" s="903" t="s">
        <v>2479</v>
      </c>
      <c r="B5230" s="903" t="s">
        <v>898</v>
      </c>
      <c r="C5230" s="903" t="s">
        <v>170</v>
      </c>
      <c r="D5230" s="903" t="s">
        <v>1510</v>
      </c>
      <c r="E5230" s="903" t="s">
        <v>113</v>
      </c>
      <c r="F5230" s="903" t="s">
        <v>115</v>
      </c>
      <c r="G5230" s="902">
        <v>900000</v>
      </c>
    </row>
    <row r="5231" spans="1:7">
      <c r="A5231" s="903" t="s">
        <v>2479</v>
      </c>
      <c r="B5231" s="903" t="s">
        <v>898</v>
      </c>
      <c r="C5231" s="903" t="s">
        <v>170</v>
      </c>
      <c r="D5231" s="903" t="s">
        <v>1510</v>
      </c>
      <c r="E5231" s="903" t="s">
        <v>113</v>
      </c>
      <c r="F5231" s="903" t="s">
        <v>117</v>
      </c>
      <c r="G5231" s="902">
        <v>45600000</v>
      </c>
    </row>
    <row r="5232" spans="1:7">
      <c r="A5232" s="903" t="s">
        <v>2479</v>
      </c>
      <c r="B5232" s="903" t="s">
        <v>898</v>
      </c>
      <c r="C5232" s="903" t="s">
        <v>170</v>
      </c>
      <c r="D5232" s="903" t="s">
        <v>1510</v>
      </c>
      <c r="E5232" s="1419" t="s">
        <v>492</v>
      </c>
      <c r="F5232" s="1420"/>
      <c r="G5232" s="902">
        <v>108211380</v>
      </c>
    </row>
    <row r="5233" spans="1:7">
      <c r="A5233" s="903" t="s">
        <v>2479</v>
      </c>
      <c r="B5233" s="903" t="s">
        <v>898</v>
      </c>
      <c r="C5233" s="903" t="s">
        <v>170</v>
      </c>
      <c r="D5233" s="903" t="s">
        <v>1510</v>
      </c>
      <c r="E5233" s="903" t="s">
        <v>492</v>
      </c>
      <c r="F5233" s="903" t="s">
        <v>494</v>
      </c>
      <c r="G5233" s="902">
        <v>46000000</v>
      </c>
    </row>
    <row r="5234" spans="1:7">
      <c r="A5234" s="903" t="s">
        <v>2479</v>
      </c>
      <c r="B5234" s="903" t="s">
        <v>898</v>
      </c>
      <c r="C5234" s="903" t="s">
        <v>170</v>
      </c>
      <c r="D5234" s="903" t="s">
        <v>1510</v>
      </c>
      <c r="E5234" s="903" t="s">
        <v>492</v>
      </c>
      <c r="F5234" s="903" t="s">
        <v>219</v>
      </c>
      <c r="G5234" s="902">
        <v>57500000</v>
      </c>
    </row>
    <row r="5235" spans="1:7">
      <c r="A5235" s="903" t="s">
        <v>2479</v>
      </c>
      <c r="B5235" s="903" t="s">
        <v>898</v>
      </c>
      <c r="C5235" s="903" t="s">
        <v>170</v>
      </c>
      <c r="D5235" s="903" t="s">
        <v>1510</v>
      </c>
      <c r="E5235" s="903" t="s">
        <v>492</v>
      </c>
      <c r="F5235" s="903" t="s">
        <v>496</v>
      </c>
      <c r="G5235" s="902">
        <v>4711380</v>
      </c>
    </row>
    <row r="5236" spans="1:7">
      <c r="A5236" s="903" t="s">
        <v>2479</v>
      </c>
      <c r="B5236" s="903" t="s">
        <v>898</v>
      </c>
      <c r="C5236" s="903" t="s">
        <v>170</v>
      </c>
      <c r="D5236" s="903" t="s">
        <v>1510</v>
      </c>
      <c r="E5236" s="1419" t="s">
        <v>498</v>
      </c>
      <c r="F5236" s="1420"/>
      <c r="G5236" s="902">
        <v>985354500</v>
      </c>
    </row>
    <row r="5237" spans="1:7">
      <c r="A5237" s="903" t="s">
        <v>2479</v>
      </c>
      <c r="B5237" s="903" t="s">
        <v>898</v>
      </c>
      <c r="C5237" s="903" t="s">
        <v>170</v>
      </c>
      <c r="D5237" s="903" t="s">
        <v>1510</v>
      </c>
      <c r="E5237" s="903" t="s">
        <v>498</v>
      </c>
      <c r="F5237" s="903" t="s">
        <v>3</v>
      </c>
      <c r="G5237" s="902">
        <v>866659400</v>
      </c>
    </row>
    <row r="5238" spans="1:7">
      <c r="A5238" s="903" t="s">
        <v>2479</v>
      </c>
      <c r="B5238" s="903" t="s">
        <v>898</v>
      </c>
      <c r="C5238" s="903" t="s">
        <v>170</v>
      </c>
      <c r="D5238" s="903" t="s">
        <v>1510</v>
      </c>
      <c r="E5238" s="903" t="s">
        <v>498</v>
      </c>
      <c r="F5238" s="903" t="s">
        <v>370</v>
      </c>
      <c r="G5238" s="902">
        <v>7120000</v>
      </c>
    </row>
    <row r="5239" spans="1:7">
      <c r="A5239" s="903" t="s">
        <v>2479</v>
      </c>
      <c r="B5239" s="903" t="s">
        <v>898</v>
      </c>
      <c r="C5239" s="903" t="s">
        <v>170</v>
      </c>
      <c r="D5239" s="903" t="s">
        <v>1510</v>
      </c>
      <c r="E5239" s="903" t="s">
        <v>498</v>
      </c>
      <c r="F5239" s="903" t="s">
        <v>500</v>
      </c>
      <c r="G5239" s="902">
        <v>13550000</v>
      </c>
    </row>
    <row r="5240" spans="1:7">
      <c r="A5240" s="903" t="s">
        <v>2479</v>
      </c>
      <c r="B5240" s="903" t="s">
        <v>898</v>
      </c>
      <c r="C5240" s="903" t="s">
        <v>170</v>
      </c>
      <c r="D5240" s="903" t="s">
        <v>1510</v>
      </c>
      <c r="E5240" s="903" t="s">
        <v>498</v>
      </c>
      <c r="F5240" s="903" t="s">
        <v>4</v>
      </c>
      <c r="G5240" s="902">
        <v>65662000</v>
      </c>
    </row>
    <row r="5241" spans="1:7">
      <c r="A5241" s="903" t="s">
        <v>2479</v>
      </c>
      <c r="B5241" s="903" t="s">
        <v>898</v>
      </c>
      <c r="C5241" s="903" t="s">
        <v>170</v>
      </c>
      <c r="D5241" s="903" t="s">
        <v>1510</v>
      </c>
      <c r="E5241" s="903" t="s">
        <v>498</v>
      </c>
      <c r="F5241" s="903" t="s">
        <v>501</v>
      </c>
      <c r="G5241" s="902">
        <v>32363100</v>
      </c>
    </row>
    <row r="5242" spans="1:7">
      <c r="A5242" s="903" t="s">
        <v>2479</v>
      </c>
      <c r="B5242" s="903" t="s">
        <v>898</v>
      </c>
      <c r="C5242" s="903" t="s">
        <v>170</v>
      </c>
      <c r="D5242" s="903" t="s">
        <v>1510</v>
      </c>
      <c r="E5242" s="1419" t="s">
        <v>1429</v>
      </c>
      <c r="F5242" s="1420"/>
      <c r="G5242" s="902">
        <v>76554800</v>
      </c>
    </row>
    <row r="5243" spans="1:7">
      <c r="A5243" s="903" t="s">
        <v>2479</v>
      </c>
      <c r="B5243" s="903" t="s">
        <v>898</v>
      </c>
      <c r="C5243" s="903" t="s">
        <v>170</v>
      </c>
      <c r="D5243" s="903" t="s">
        <v>1510</v>
      </c>
      <c r="E5243" s="903" t="s">
        <v>1429</v>
      </c>
      <c r="F5243" s="903" t="s">
        <v>1483</v>
      </c>
      <c r="G5243" s="902">
        <v>17800000</v>
      </c>
    </row>
    <row r="5244" spans="1:7">
      <c r="A5244" s="903" t="s">
        <v>2479</v>
      </c>
      <c r="B5244" s="903" t="s">
        <v>898</v>
      </c>
      <c r="C5244" s="903" t="s">
        <v>170</v>
      </c>
      <c r="D5244" s="903" t="s">
        <v>1510</v>
      </c>
      <c r="E5244" s="903" t="s">
        <v>1429</v>
      </c>
      <c r="F5244" s="903" t="s">
        <v>1451</v>
      </c>
      <c r="G5244" s="902">
        <v>17250000</v>
      </c>
    </row>
    <row r="5245" spans="1:7">
      <c r="A5245" s="903" t="s">
        <v>2479</v>
      </c>
      <c r="B5245" s="903" t="s">
        <v>898</v>
      </c>
      <c r="C5245" s="903" t="s">
        <v>170</v>
      </c>
      <c r="D5245" s="903" t="s">
        <v>1510</v>
      </c>
      <c r="E5245" s="903" t="s">
        <v>1429</v>
      </c>
      <c r="F5245" s="903" t="s">
        <v>1431</v>
      </c>
      <c r="G5245" s="902">
        <v>41504800</v>
      </c>
    </row>
    <row r="5246" spans="1:7">
      <c r="A5246" s="903" t="s">
        <v>2479</v>
      </c>
      <c r="B5246" s="903" t="s">
        <v>898</v>
      </c>
      <c r="C5246" s="903" t="s">
        <v>170</v>
      </c>
      <c r="D5246" s="903" t="s">
        <v>1510</v>
      </c>
      <c r="E5246" s="1419" t="s">
        <v>118</v>
      </c>
      <c r="F5246" s="1420"/>
      <c r="G5246" s="902">
        <v>2386266950</v>
      </c>
    </row>
    <row r="5247" spans="1:7">
      <c r="A5247" s="903" t="s">
        <v>2479</v>
      </c>
      <c r="B5247" s="903" t="s">
        <v>898</v>
      </c>
      <c r="C5247" s="903" t="s">
        <v>170</v>
      </c>
      <c r="D5247" s="903" t="s">
        <v>1510</v>
      </c>
      <c r="E5247" s="903" t="s">
        <v>118</v>
      </c>
      <c r="F5247" s="903" t="s">
        <v>523</v>
      </c>
      <c r="G5247" s="902">
        <v>266751000</v>
      </c>
    </row>
    <row r="5248" spans="1:7">
      <c r="A5248" s="903" t="s">
        <v>2479</v>
      </c>
      <c r="B5248" s="903" t="s">
        <v>898</v>
      </c>
      <c r="C5248" s="903" t="s">
        <v>170</v>
      </c>
      <c r="D5248" s="903" t="s">
        <v>1510</v>
      </c>
      <c r="E5248" s="903" t="s">
        <v>118</v>
      </c>
      <c r="F5248" s="903" t="s">
        <v>120</v>
      </c>
      <c r="G5248" s="902">
        <v>2119515950</v>
      </c>
    </row>
    <row r="5249" spans="1:7">
      <c r="A5249" s="903" t="s">
        <v>2479</v>
      </c>
      <c r="B5249" s="903" t="s">
        <v>898</v>
      </c>
      <c r="C5249" s="903" t="s">
        <v>170</v>
      </c>
      <c r="D5249" s="903" t="s">
        <v>1510</v>
      </c>
      <c r="E5249" s="1419" t="s">
        <v>122</v>
      </c>
      <c r="F5249" s="1420"/>
      <c r="G5249" s="902">
        <v>105585000</v>
      </c>
    </row>
    <row r="5250" spans="1:7">
      <c r="A5250" s="903" t="s">
        <v>2479</v>
      </c>
      <c r="B5250" s="903" t="s">
        <v>898</v>
      </c>
      <c r="C5250" s="903" t="s">
        <v>170</v>
      </c>
      <c r="D5250" s="903" t="s">
        <v>1510</v>
      </c>
      <c r="E5250" s="903" t="s">
        <v>122</v>
      </c>
      <c r="F5250" s="903" t="s">
        <v>124</v>
      </c>
      <c r="G5250" s="902">
        <v>39775000</v>
      </c>
    </row>
    <row r="5251" spans="1:7">
      <c r="A5251" s="903" t="s">
        <v>2479</v>
      </c>
      <c r="B5251" s="903" t="s">
        <v>898</v>
      </c>
      <c r="C5251" s="903" t="s">
        <v>170</v>
      </c>
      <c r="D5251" s="903" t="s">
        <v>1510</v>
      </c>
      <c r="E5251" s="903" t="s">
        <v>122</v>
      </c>
      <c r="F5251" s="903" t="s">
        <v>126</v>
      </c>
      <c r="G5251" s="902">
        <v>65810000</v>
      </c>
    </row>
    <row r="5252" spans="1:7">
      <c r="A5252" s="903" t="s">
        <v>2479</v>
      </c>
      <c r="B5252" s="903" t="s">
        <v>898</v>
      </c>
      <c r="C5252" s="903" t="s">
        <v>170</v>
      </c>
      <c r="D5252" s="903" t="s">
        <v>1510</v>
      </c>
      <c r="E5252" s="1419" t="s">
        <v>371</v>
      </c>
      <c r="F5252" s="1420"/>
      <c r="G5252" s="902">
        <v>15645000</v>
      </c>
    </row>
    <row r="5253" spans="1:7">
      <c r="A5253" s="903" t="s">
        <v>2479</v>
      </c>
      <c r="B5253" s="903" t="s">
        <v>898</v>
      </c>
      <c r="C5253" s="903" t="s">
        <v>170</v>
      </c>
      <c r="D5253" s="903" t="s">
        <v>1510</v>
      </c>
      <c r="E5253" s="903" t="s">
        <v>371</v>
      </c>
      <c r="F5253" s="903" t="s">
        <v>372</v>
      </c>
      <c r="G5253" s="902">
        <v>15645000</v>
      </c>
    </row>
    <row r="5254" spans="1:7">
      <c r="A5254" s="903" t="s">
        <v>2479</v>
      </c>
      <c r="B5254" s="903" t="s">
        <v>898</v>
      </c>
      <c r="C5254" s="903" t="s">
        <v>170</v>
      </c>
      <c r="D5254" s="903" t="s">
        <v>1510</v>
      </c>
      <c r="E5254" s="1419" t="s">
        <v>864</v>
      </c>
      <c r="F5254" s="1420"/>
      <c r="G5254" s="902">
        <v>8960000</v>
      </c>
    </row>
    <row r="5255" spans="1:7">
      <c r="A5255" s="903" t="s">
        <v>2479</v>
      </c>
      <c r="B5255" s="903" t="s">
        <v>898</v>
      </c>
      <c r="C5255" s="903" t="s">
        <v>170</v>
      </c>
      <c r="D5255" s="903" t="s">
        <v>1510</v>
      </c>
      <c r="E5255" s="903" t="s">
        <v>864</v>
      </c>
      <c r="F5255" s="903" t="s">
        <v>866</v>
      </c>
      <c r="G5255" s="902">
        <v>3000000</v>
      </c>
    </row>
    <row r="5256" spans="1:7">
      <c r="A5256" s="903" t="s">
        <v>2479</v>
      </c>
      <c r="B5256" s="903" t="s">
        <v>898</v>
      </c>
      <c r="C5256" s="903" t="s">
        <v>170</v>
      </c>
      <c r="D5256" s="903" t="s">
        <v>1510</v>
      </c>
      <c r="E5256" s="903" t="s">
        <v>864</v>
      </c>
      <c r="F5256" s="903" t="s">
        <v>865</v>
      </c>
      <c r="G5256" s="902">
        <v>5960000</v>
      </c>
    </row>
    <row r="5257" spans="1:7">
      <c r="A5257" s="903" t="s">
        <v>2479</v>
      </c>
      <c r="B5257" s="903" t="s">
        <v>898</v>
      </c>
      <c r="C5257" s="903" t="s">
        <v>170</v>
      </c>
      <c r="D5257" s="1419" t="s">
        <v>1453</v>
      </c>
      <c r="E5257" s="1420"/>
      <c r="F5257" s="1420"/>
      <c r="G5257" s="902">
        <v>2733744000</v>
      </c>
    </row>
    <row r="5258" spans="1:7">
      <c r="A5258" s="903" t="s">
        <v>2479</v>
      </c>
      <c r="B5258" s="903" t="s">
        <v>898</v>
      </c>
      <c r="C5258" s="903" t="s">
        <v>170</v>
      </c>
      <c r="D5258" s="903" t="s">
        <v>1453</v>
      </c>
      <c r="E5258" s="1419" t="s">
        <v>87</v>
      </c>
      <c r="F5258" s="1420"/>
      <c r="G5258" s="902">
        <v>613365000</v>
      </c>
    </row>
    <row r="5259" spans="1:7">
      <c r="A5259" s="903" t="s">
        <v>2479</v>
      </c>
      <c r="B5259" s="903" t="s">
        <v>898</v>
      </c>
      <c r="C5259" s="903" t="s">
        <v>170</v>
      </c>
      <c r="D5259" s="903" t="s">
        <v>1453</v>
      </c>
      <c r="E5259" s="903" t="s">
        <v>87</v>
      </c>
      <c r="F5259" s="903" t="s">
        <v>88</v>
      </c>
      <c r="G5259" s="902">
        <v>613365000</v>
      </c>
    </row>
    <row r="5260" spans="1:7">
      <c r="A5260" s="903" t="s">
        <v>2479</v>
      </c>
      <c r="B5260" s="903" t="s">
        <v>898</v>
      </c>
      <c r="C5260" s="903" t="s">
        <v>170</v>
      </c>
      <c r="D5260" s="903" t="s">
        <v>1453</v>
      </c>
      <c r="E5260" s="1419" t="s">
        <v>128</v>
      </c>
      <c r="F5260" s="1420"/>
      <c r="G5260" s="902">
        <v>297212000</v>
      </c>
    </row>
    <row r="5261" spans="1:7">
      <c r="A5261" s="903" t="s">
        <v>2479</v>
      </c>
      <c r="B5261" s="903" t="s">
        <v>898</v>
      </c>
      <c r="C5261" s="903" t="s">
        <v>170</v>
      </c>
      <c r="D5261" s="903" t="s">
        <v>1453</v>
      </c>
      <c r="E5261" s="903" t="s">
        <v>128</v>
      </c>
      <c r="F5261" s="903" t="s">
        <v>519</v>
      </c>
      <c r="G5261" s="902">
        <v>297212000</v>
      </c>
    </row>
    <row r="5262" spans="1:7">
      <c r="A5262" s="903" t="s">
        <v>2479</v>
      </c>
      <c r="B5262" s="903" t="s">
        <v>898</v>
      </c>
      <c r="C5262" s="903" t="s">
        <v>170</v>
      </c>
      <c r="D5262" s="903" t="s">
        <v>1453</v>
      </c>
      <c r="E5262" s="1419" t="s">
        <v>90</v>
      </c>
      <c r="F5262" s="1420"/>
      <c r="G5262" s="902">
        <v>131695000</v>
      </c>
    </row>
    <row r="5263" spans="1:7">
      <c r="A5263" s="903" t="s">
        <v>2479</v>
      </c>
      <c r="B5263" s="903" t="s">
        <v>898</v>
      </c>
      <c r="C5263" s="903" t="s">
        <v>170</v>
      </c>
      <c r="D5263" s="903" t="s">
        <v>1453</v>
      </c>
      <c r="E5263" s="903" t="s">
        <v>90</v>
      </c>
      <c r="F5263" s="903" t="s">
        <v>135</v>
      </c>
      <c r="G5263" s="902">
        <v>37548000</v>
      </c>
    </row>
    <row r="5264" spans="1:7">
      <c r="A5264" s="903" t="s">
        <v>2479</v>
      </c>
      <c r="B5264" s="903" t="s">
        <v>898</v>
      </c>
      <c r="C5264" s="903" t="s">
        <v>170</v>
      </c>
      <c r="D5264" s="903" t="s">
        <v>1453</v>
      </c>
      <c r="E5264" s="903" t="s">
        <v>90</v>
      </c>
      <c r="F5264" s="903" t="s">
        <v>389</v>
      </c>
      <c r="G5264" s="902">
        <v>18476000</v>
      </c>
    </row>
    <row r="5265" spans="1:7">
      <c r="A5265" s="903" t="s">
        <v>2479</v>
      </c>
      <c r="B5265" s="903" t="s">
        <v>898</v>
      </c>
      <c r="C5265" s="903" t="s">
        <v>170</v>
      </c>
      <c r="D5265" s="903" t="s">
        <v>1453</v>
      </c>
      <c r="E5265" s="903" t="s">
        <v>90</v>
      </c>
      <c r="F5265" s="903" t="s">
        <v>385</v>
      </c>
      <c r="G5265" s="902">
        <v>33803000</v>
      </c>
    </row>
    <row r="5266" spans="1:7">
      <c r="A5266" s="903" t="s">
        <v>2479</v>
      </c>
      <c r="B5266" s="903" t="s">
        <v>898</v>
      </c>
      <c r="C5266" s="903" t="s">
        <v>170</v>
      </c>
      <c r="D5266" s="903" t="s">
        <v>1453</v>
      </c>
      <c r="E5266" s="903" t="s">
        <v>90</v>
      </c>
      <c r="F5266" s="903" t="s">
        <v>763</v>
      </c>
      <c r="G5266" s="902">
        <v>33822000</v>
      </c>
    </row>
    <row r="5267" spans="1:7">
      <c r="A5267" s="903" t="s">
        <v>2479</v>
      </c>
      <c r="B5267" s="903" t="s">
        <v>898</v>
      </c>
      <c r="C5267" s="903" t="s">
        <v>170</v>
      </c>
      <c r="D5267" s="903" t="s">
        <v>1453</v>
      </c>
      <c r="E5267" s="903" t="s">
        <v>90</v>
      </c>
      <c r="F5267" s="903" t="s">
        <v>92</v>
      </c>
      <c r="G5267" s="902">
        <v>3576000</v>
      </c>
    </row>
    <row r="5268" spans="1:7">
      <c r="A5268" s="903" t="s">
        <v>2479</v>
      </c>
      <c r="B5268" s="903" t="s">
        <v>898</v>
      </c>
      <c r="C5268" s="903" t="s">
        <v>170</v>
      </c>
      <c r="D5268" s="903" t="s">
        <v>1453</v>
      </c>
      <c r="E5268" s="903" t="s">
        <v>90</v>
      </c>
      <c r="F5268" s="903" t="s">
        <v>295</v>
      </c>
      <c r="G5268" s="902">
        <v>4470000</v>
      </c>
    </row>
    <row r="5269" spans="1:7">
      <c r="A5269" s="903" t="s">
        <v>2479</v>
      </c>
      <c r="B5269" s="903" t="s">
        <v>898</v>
      </c>
      <c r="C5269" s="903" t="s">
        <v>170</v>
      </c>
      <c r="D5269" s="903" t="s">
        <v>1453</v>
      </c>
      <c r="E5269" s="1419" t="s">
        <v>377</v>
      </c>
      <c r="F5269" s="1420"/>
      <c r="G5269" s="902">
        <v>9685000</v>
      </c>
    </row>
    <row r="5270" spans="1:7">
      <c r="A5270" s="903" t="s">
        <v>2479</v>
      </c>
      <c r="B5270" s="903" t="s">
        <v>898</v>
      </c>
      <c r="C5270" s="903" t="s">
        <v>170</v>
      </c>
      <c r="D5270" s="903" t="s">
        <v>1453</v>
      </c>
      <c r="E5270" s="903" t="s">
        <v>377</v>
      </c>
      <c r="F5270" s="903" t="s">
        <v>379</v>
      </c>
      <c r="G5270" s="902">
        <v>9685000</v>
      </c>
    </row>
    <row r="5271" spans="1:7">
      <c r="A5271" s="903" t="s">
        <v>2479</v>
      </c>
      <c r="B5271" s="903" t="s">
        <v>898</v>
      </c>
      <c r="C5271" s="903" t="s">
        <v>170</v>
      </c>
      <c r="D5271" s="903" t="s">
        <v>1453</v>
      </c>
      <c r="E5271" s="1419" t="s">
        <v>93</v>
      </c>
      <c r="F5271" s="1420"/>
      <c r="G5271" s="902">
        <v>76297500</v>
      </c>
    </row>
    <row r="5272" spans="1:7">
      <c r="A5272" s="903" t="s">
        <v>2479</v>
      </c>
      <c r="B5272" s="903" t="s">
        <v>898</v>
      </c>
      <c r="C5272" s="903" t="s">
        <v>170</v>
      </c>
      <c r="D5272" s="903" t="s">
        <v>1453</v>
      </c>
      <c r="E5272" s="903" t="s">
        <v>93</v>
      </c>
      <c r="F5272" s="903" t="s">
        <v>391</v>
      </c>
      <c r="G5272" s="902">
        <v>76297500</v>
      </c>
    </row>
    <row r="5273" spans="1:7">
      <c r="A5273" s="903" t="s">
        <v>2479</v>
      </c>
      <c r="B5273" s="903" t="s">
        <v>898</v>
      </c>
      <c r="C5273" s="903" t="s">
        <v>170</v>
      </c>
      <c r="D5273" s="903" t="s">
        <v>1453</v>
      </c>
      <c r="E5273" s="1419" t="s">
        <v>94</v>
      </c>
      <c r="F5273" s="1420"/>
      <c r="G5273" s="902">
        <v>213243000</v>
      </c>
    </row>
    <row r="5274" spans="1:7">
      <c r="A5274" s="903" t="s">
        <v>2479</v>
      </c>
      <c r="B5274" s="903" t="s">
        <v>898</v>
      </c>
      <c r="C5274" s="903" t="s">
        <v>170</v>
      </c>
      <c r="D5274" s="903" t="s">
        <v>1453</v>
      </c>
      <c r="E5274" s="903" t="s">
        <v>94</v>
      </c>
      <c r="F5274" s="903" t="s">
        <v>95</v>
      </c>
      <c r="G5274" s="902">
        <v>158803000</v>
      </c>
    </row>
    <row r="5275" spans="1:7">
      <c r="A5275" s="903" t="s">
        <v>2479</v>
      </c>
      <c r="B5275" s="903" t="s">
        <v>898</v>
      </c>
      <c r="C5275" s="903" t="s">
        <v>170</v>
      </c>
      <c r="D5275" s="903" t="s">
        <v>1453</v>
      </c>
      <c r="E5275" s="903" t="s">
        <v>94</v>
      </c>
      <c r="F5275" s="903" t="s">
        <v>96</v>
      </c>
      <c r="G5275" s="902">
        <v>27237000</v>
      </c>
    </row>
    <row r="5276" spans="1:7">
      <c r="A5276" s="903" t="s">
        <v>2479</v>
      </c>
      <c r="B5276" s="903" t="s">
        <v>898</v>
      </c>
      <c r="C5276" s="903" t="s">
        <v>170</v>
      </c>
      <c r="D5276" s="903" t="s">
        <v>1453</v>
      </c>
      <c r="E5276" s="903" t="s">
        <v>94</v>
      </c>
      <c r="F5276" s="903" t="s">
        <v>97</v>
      </c>
      <c r="G5276" s="902">
        <v>18117000</v>
      </c>
    </row>
    <row r="5277" spans="1:7">
      <c r="A5277" s="903" t="s">
        <v>2479</v>
      </c>
      <c r="B5277" s="903" t="s">
        <v>898</v>
      </c>
      <c r="C5277" s="903" t="s">
        <v>170</v>
      </c>
      <c r="D5277" s="903" t="s">
        <v>1453</v>
      </c>
      <c r="E5277" s="903" t="s">
        <v>94</v>
      </c>
      <c r="F5277" s="903" t="s">
        <v>0</v>
      </c>
      <c r="G5277" s="902">
        <v>9086000</v>
      </c>
    </row>
    <row r="5278" spans="1:7">
      <c r="A5278" s="903" t="s">
        <v>2479</v>
      </c>
      <c r="B5278" s="903" t="s">
        <v>898</v>
      </c>
      <c r="C5278" s="903" t="s">
        <v>170</v>
      </c>
      <c r="D5278" s="903" t="s">
        <v>1453</v>
      </c>
      <c r="E5278" s="1419" t="s">
        <v>98</v>
      </c>
      <c r="F5278" s="1420"/>
      <c r="G5278" s="902">
        <v>98003000</v>
      </c>
    </row>
    <row r="5279" spans="1:7">
      <c r="A5279" s="903" t="s">
        <v>2479</v>
      </c>
      <c r="B5279" s="903" t="s">
        <v>898</v>
      </c>
      <c r="C5279" s="903" t="s">
        <v>170</v>
      </c>
      <c r="D5279" s="903" t="s">
        <v>1453</v>
      </c>
      <c r="E5279" s="903" t="s">
        <v>98</v>
      </c>
      <c r="F5279" s="903" t="s">
        <v>757</v>
      </c>
      <c r="G5279" s="902">
        <v>98003000</v>
      </c>
    </row>
    <row r="5280" spans="1:7">
      <c r="A5280" s="903" t="s">
        <v>2479</v>
      </c>
      <c r="B5280" s="903" t="s">
        <v>898</v>
      </c>
      <c r="C5280" s="903" t="s">
        <v>170</v>
      </c>
      <c r="D5280" s="903" t="s">
        <v>1453</v>
      </c>
      <c r="E5280" s="1419" t="s">
        <v>100</v>
      </c>
      <c r="F5280" s="1420"/>
      <c r="G5280" s="902">
        <v>99297000</v>
      </c>
    </row>
    <row r="5281" spans="1:7">
      <c r="A5281" s="903" t="s">
        <v>2479</v>
      </c>
      <c r="B5281" s="903" t="s">
        <v>898</v>
      </c>
      <c r="C5281" s="903" t="s">
        <v>170</v>
      </c>
      <c r="D5281" s="903" t="s">
        <v>1453</v>
      </c>
      <c r="E5281" s="903" t="s">
        <v>100</v>
      </c>
      <c r="F5281" s="903" t="s">
        <v>138</v>
      </c>
      <c r="G5281" s="902">
        <v>65076000</v>
      </c>
    </row>
    <row r="5282" spans="1:7">
      <c r="A5282" s="903" t="s">
        <v>2479</v>
      </c>
      <c r="B5282" s="903" t="s">
        <v>898</v>
      </c>
      <c r="C5282" s="903" t="s">
        <v>170</v>
      </c>
      <c r="D5282" s="903" t="s">
        <v>1453</v>
      </c>
      <c r="E5282" s="903" t="s">
        <v>100</v>
      </c>
      <c r="F5282" s="903" t="s">
        <v>102</v>
      </c>
      <c r="G5282" s="902">
        <v>15745000</v>
      </c>
    </row>
    <row r="5283" spans="1:7">
      <c r="A5283" s="903" t="s">
        <v>2479</v>
      </c>
      <c r="B5283" s="903" t="s">
        <v>898</v>
      </c>
      <c r="C5283" s="903" t="s">
        <v>170</v>
      </c>
      <c r="D5283" s="903" t="s">
        <v>1453</v>
      </c>
      <c r="E5283" s="903" t="s">
        <v>100</v>
      </c>
      <c r="F5283" s="903" t="s">
        <v>139</v>
      </c>
      <c r="G5283" s="902">
        <v>15182000</v>
      </c>
    </row>
    <row r="5284" spans="1:7">
      <c r="A5284" s="903" t="s">
        <v>2479</v>
      </c>
      <c r="B5284" s="903" t="s">
        <v>898</v>
      </c>
      <c r="C5284" s="903" t="s">
        <v>170</v>
      </c>
      <c r="D5284" s="903" t="s">
        <v>1453</v>
      </c>
      <c r="E5284" s="903" t="s">
        <v>100</v>
      </c>
      <c r="F5284" s="903" t="s">
        <v>218</v>
      </c>
      <c r="G5284" s="902">
        <v>1894000</v>
      </c>
    </row>
    <row r="5285" spans="1:7">
      <c r="A5285" s="903" t="s">
        <v>2479</v>
      </c>
      <c r="B5285" s="903" t="s">
        <v>898</v>
      </c>
      <c r="C5285" s="903" t="s">
        <v>170</v>
      </c>
      <c r="D5285" s="903" t="s">
        <v>1453</v>
      </c>
      <c r="E5285" s="903" t="s">
        <v>100</v>
      </c>
      <c r="F5285" s="903" t="s">
        <v>140</v>
      </c>
      <c r="G5285" s="902">
        <v>1400000</v>
      </c>
    </row>
    <row r="5286" spans="1:7">
      <c r="A5286" s="903" t="s">
        <v>2479</v>
      </c>
      <c r="B5286" s="903" t="s">
        <v>898</v>
      </c>
      <c r="C5286" s="903" t="s">
        <v>170</v>
      </c>
      <c r="D5286" s="903" t="s">
        <v>1453</v>
      </c>
      <c r="E5286" s="1419" t="s">
        <v>103</v>
      </c>
      <c r="F5286" s="1420"/>
      <c r="G5286" s="902">
        <v>122039000</v>
      </c>
    </row>
    <row r="5287" spans="1:7">
      <c r="A5287" s="903" t="s">
        <v>2479</v>
      </c>
      <c r="B5287" s="903" t="s">
        <v>898</v>
      </c>
      <c r="C5287" s="903" t="s">
        <v>170</v>
      </c>
      <c r="D5287" s="903" t="s">
        <v>1453</v>
      </c>
      <c r="E5287" s="903" t="s">
        <v>103</v>
      </c>
      <c r="F5287" s="903" t="s">
        <v>104</v>
      </c>
      <c r="G5287" s="902">
        <v>2839000</v>
      </c>
    </row>
    <row r="5288" spans="1:7">
      <c r="A5288" s="903" t="s">
        <v>2479</v>
      </c>
      <c r="B5288" s="903" t="s">
        <v>898</v>
      </c>
      <c r="C5288" s="903" t="s">
        <v>170</v>
      </c>
      <c r="D5288" s="903" t="s">
        <v>1453</v>
      </c>
      <c r="E5288" s="903" t="s">
        <v>103</v>
      </c>
      <c r="F5288" s="903" t="s">
        <v>132</v>
      </c>
      <c r="G5288" s="902">
        <v>79735000</v>
      </c>
    </row>
    <row r="5289" spans="1:7">
      <c r="A5289" s="903" t="s">
        <v>2479</v>
      </c>
      <c r="B5289" s="903" t="s">
        <v>898</v>
      </c>
      <c r="C5289" s="903" t="s">
        <v>170</v>
      </c>
      <c r="D5289" s="903" t="s">
        <v>1453</v>
      </c>
      <c r="E5289" s="903" t="s">
        <v>103</v>
      </c>
      <c r="F5289" s="903" t="s">
        <v>2</v>
      </c>
      <c r="G5289" s="902">
        <v>1650000</v>
      </c>
    </row>
    <row r="5290" spans="1:7">
      <c r="A5290" s="903" t="s">
        <v>2479</v>
      </c>
      <c r="B5290" s="903" t="s">
        <v>898</v>
      </c>
      <c r="C5290" s="903" t="s">
        <v>170</v>
      </c>
      <c r="D5290" s="903" t="s">
        <v>1453</v>
      </c>
      <c r="E5290" s="903" t="s">
        <v>103</v>
      </c>
      <c r="F5290" s="903" t="s">
        <v>106</v>
      </c>
      <c r="G5290" s="902">
        <v>37815000</v>
      </c>
    </row>
    <row r="5291" spans="1:7">
      <c r="A5291" s="903" t="s">
        <v>2479</v>
      </c>
      <c r="B5291" s="903" t="s">
        <v>898</v>
      </c>
      <c r="C5291" s="903" t="s">
        <v>170</v>
      </c>
      <c r="D5291" s="903" t="s">
        <v>1453</v>
      </c>
      <c r="E5291" s="1419" t="s">
        <v>108</v>
      </c>
      <c r="F5291" s="1420"/>
      <c r="G5291" s="902">
        <v>21831500</v>
      </c>
    </row>
    <row r="5292" spans="1:7">
      <c r="A5292" s="903" t="s">
        <v>2479</v>
      </c>
      <c r="B5292" s="903" t="s">
        <v>898</v>
      </c>
      <c r="C5292" s="903" t="s">
        <v>170</v>
      </c>
      <c r="D5292" s="903" t="s">
        <v>1453</v>
      </c>
      <c r="E5292" s="903" t="s">
        <v>108</v>
      </c>
      <c r="F5292" s="903" t="s">
        <v>110</v>
      </c>
      <c r="G5292" s="902">
        <v>229500</v>
      </c>
    </row>
    <row r="5293" spans="1:7">
      <c r="A5293" s="903" t="s">
        <v>2479</v>
      </c>
      <c r="B5293" s="903" t="s">
        <v>898</v>
      </c>
      <c r="C5293" s="903" t="s">
        <v>170</v>
      </c>
      <c r="D5293" s="903" t="s">
        <v>1453</v>
      </c>
      <c r="E5293" s="903" t="s">
        <v>108</v>
      </c>
      <c r="F5293" s="903" t="s">
        <v>862</v>
      </c>
      <c r="G5293" s="902">
        <v>13552000</v>
      </c>
    </row>
    <row r="5294" spans="1:7">
      <c r="A5294" s="903" t="s">
        <v>2479</v>
      </c>
      <c r="B5294" s="903" t="s">
        <v>898</v>
      </c>
      <c r="C5294" s="903" t="s">
        <v>170</v>
      </c>
      <c r="D5294" s="903" t="s">
        <v>1453</v>
      </c>
      <c r="E5294" s="903" t="s">
        <v>108</v>
      </c>
      <c r="F5294" s="903" t="s">
        <v>283</v>
      </c>
      <c r="G5294" s="902">
        <v>6190000</v>
      </c>
    </row>
    <row r="5295" spans="1:7">
      <c r="A5295" s="903" t="s">
        <v>2479</v>
      </c>
      <c r="B5295" s="903" t="s">
        <v>898</v>
      </c>
      <c r="C5295" s="903" t="s">
        <v>170</v>
      </c>
      <c r="D5295" s="903" t="s">
        <v>1453</v>
      </c>
      <c r="E5295" s="903" t="s">
        <v>108</v>
      </c>
      <c r="F5295" s="903" t="s">
        <v>141</v>
      </c>
      <c r="G5295" s="902">
        <v>1200000</v>
      </c>
    </row>
    <row r="5296" spans="1:7">
      <c r="A5296" s="903" t="s">
        <v>2479</v>
      </c>
      <c r="B5296" s="903" t="s">
        <v>898</v>
      </c>
      <c r="C5296" s="903" t="s">
        <v>170</v>
      </c>
      <c r="D5296" s="903" t="s">
        <v>1453</v>
      </c>
      <c r="E5296" s="903" t="s">
        <v>108</v>
      </c>
      <c r="F5296" s="903" t="s">
        <v>142</v>
      </c>
      <c r="G5296" s="902">
        <v>660000</v>
      </c>
    </row>
    <row r="5297" spans="1:7">
      <c r="A5297" s="903" t="s">
        <v>2479</v>
      </c>
      <c r="B5297" s="903" t="s">
        <v>898</v>
      </c>
      <c r="C5297" s="903" t="s">
        <v>170</v>
      </c>
      <c r="D5297" s="903" t="s">
        <v>1453</v>
      </c>
      <c r="E5297" s="1419" t="s">
        <v>143</v>
      </c>
      <c r="F5297" s="1420"/>
      <c r="G5297" s="902">
        <v>308000</v>
      </c>
    </row>
    <row r="5298" spans="1:7">
      <c r="A5298" s="903" t="s">
        <v>2479</v>
      </c>
      <c r="B5298" s="903" t="s">
        <v>898</v>
      </c>
      <c r="C5298" s="903" t="s">
        <v>170</v>
      </c>
      <c r="D5298" s="903" t="s">
        <v>1453</v>
      </c>
      <c r="E5298" s="903" t="s">
        <v>143</v>
      </c>
      <c r="F5298" s="903" t="s">
        <v>489</v>
      </c>
      <c r="G5298" s="902">
        <v>308000</v>
      </c>
    </row>
    <row r="5299" spans="1:7">
      <c r="A5299" s="903" t="s">
        <v>2479</v>
      </c>
      <c r="B5299" s="903" t="s">
        <v>898</v>
      </c>
      <c r="C5299" s="903" t="s">
        <v>170</v>
      </c>
      <c r="D5299" s="903" t="s">
        <v>1453</v>
      </c>
      <c r="E5299" s="1419" t="s">
        <v>113</v>
      </c>
      <c r="F5299" s="1420"/>
      <c r="G5299" s="902">
        <v>10800000</v>
      </c>
    </row>
    <row r="5300" spans="1:7">
      <c r="A5300" s="903" t="s">
        <v>2479</v>
      </c>
      <c r="B5300" s="903" t="s">
        <v>898</v>
      </c>
      <c r="C5300" s="903" t="s">
        <v>170</v>
      </c>
      <c r="D5300" s="903" t="s">
        <v>1453</v>
      </c>
      <c r="E5300" s="903" t="s">
        <v>113</v>
      </c>
      <c r="F5300" s="903" t="s">
        <v>117</v>
      </c>
      <c r="G5300" s="902">
        <v>10800000</v>
      </c>
    </row>
    <row r="5301" spans="1:7">
      <c r="A5301" s="903" t="s">
        <v>2479</v>
      </c>
      <c r="B5301" s="903" t="s">
        <v>898</v>
      </c>
      <c r="C5301" s="903" t="s">
        <v>170</v>
      </c>
      <c r="D5301" s="903" t="s">
        <v>1453</v>
      </c>
      <c r="E5301" s="1419" t="s">
        <v>492</v>
      </c>
      <c r="F5301" s="1420"/>
      <c r="G5301" s="902">
        <v>226400000</v>
      </c>
    </row>
    <row r="5302" spans="1:7">
      <c r="A5302" s="903" t="s">
        <v>2479</v>
      </c>
      <c r="B5302" s="903" t="s">
        <v>898</v>
      </c>
      <c r="C5302" s="903" t="s">
        <v>170</v>
      </c>
      <c r="D5302" s="903" t="s">
        <v>1453</v>
      </c>
      <c r="E5302" s="903" t="s">
        <v>492</v>
      </c>
      <c r="F5302" s="903" t="s">
        <v>219</v>
      </c>
      <c r="G5302" s="902">
        <v>149500000</v>
      </c>
    </row>
    <row r="5303" spans="1:7">
      <c r="A5303" s="903" t="s">
        <v>2479</v>
      </c>
      <c r="B5303" s="903" t="s">
        <v>898</v>
      </c>
      <c r="C5303" s="903" t="s">
        <v>170</v>
      </c>
      <c r="D5303" s="903" t="s">
        <v>1453</v>
      </c>
      <c r="E5303" s="903" t="s">
        <v>492</v>
      </c>
      <c r="F5303" s="903" t="s">
        <v>496</v>
      </c>
      <c r="G5303" s="902">
        <v>76900000</v>
      </c>
    </row>
    <row r="5304" spans="1:7">
      <c r="A5304" s="903" t="s">
        <v>2479</v>
      </c>
      <c r="B5304" s="903" t="s">
        <v>898</v>
      </c>
      <c r="C5304" s="903" t="s">
        <v>170</v>
      </c>
      <c r="D5304" s="903" t="s">
        <v>1453</v>
      </c>
      <c r="E5304" s="1419" t="s">
        <v>498</v>
      </c>
      <c r="F5304" s="1420"/>
      <c r="G5304" s="902">
        <v>368510500</v>
      </c>
    </row>
    <row r="5305" spans="1:7">
      <c r="A5305" s="903" t="s">
        <v>2479</v>
      </c>
      <c r="B5305" s="903" t="s">
        <v>898</v>
      </c>
      <c r="C5305" s="903" t="s">
        <v>170</v>
      </c>
      <c r="D5305" s="903" t="s">
        <v>1453</v>
      </c>
      <c r="E5305" s="903" t="s">
        <v>498</v>
      </c>
      <c r="F5305" s="903" t="s">
        <v>758</v>
      </c>
      <c r="G5305" s="902">
        <v>42373000</v>
      </c>
    </row>
    <row r="5306" spans="1:7">
      <c r="A5306" s="903" t="s">
        <v>2479</v>
      </c>
      <c r="B5306" s="903" t="s">
        <v>898</v>
      </c>
      <c r="C5306" s="903" t="s">
        <v>170</v>
      </c>
      <c r="D5306" s="903" t="s">
        <v>1453</v>
      </c>
      <c r="E5306" s="903" t="s">
        <v>498</v>
      </c>
      <c r="F5306" s="903" t="s">
        <v>499</v>
      </c>
      <c r="G5306" s="902">
        <v>7920000</v>
      </c>
    </row>
    <row r="5307" spans="1:7">
      <c r="A5307" s="903" t="s">
        <v>2479</v>
      </c>
      <c r="B5307" s="903" t="s">
        <v>898</v>
      </c>
      <c r="C5307" s="903" t="s">
        <v>170</v>
      </c>
      <c r="D5307" s="903" t="s">
        <v>1453</v>
      </c>
      <c r="E5307" s="903" t="s">
        <v>498</v>
      </c>
      <c r="F5307" s="903" t="s">
        <v>178</v>
      </c>
      <c r="G5307" s="902">
        <v>70457000</v>
      </c>
    </row>
    <row r="5308" spans="1:7">
      <c r="A5308" s="903" t="s">
        <v>2479</v>
      </c>
      <c r="B5308" s="903" t="s">
        <v>898</v>
      </c>
      <c r="C5308" s="903" t="s">
        <v>170</v>
      </c>
      <c r="D5308" s="903" t="s">
        <v>1453</v>
      </c>
      <c r="E5308" s="903" t="s">
        <v>498</v>
      </c>
      <c r="F5308" s="903" t="s">
        <v>3</v>
      </c>
      <c r="G5308" s="902">
        <v>133341100</v>
      </c>
    </row>
    <row r="5309" spans="1:7">
      <c r="A5309" s="903" t="s">
        <v>2479</v>
      </c>
      <c r="B5309" s="903" t="s">
        <v>898</v>
      </c>
      <c r="C5309" s="903" t="s">
        <v>170</v>
      </c>
      <c r="D5309" s="903" t="s">
        <v>1453</v>
      </c>
      <c r="E5309" s="903" t="s">
        <v>498</v>
      </c>
      <c r="F5309" s="903" t="s">
        <v>500</v>
      </c>
      <c r="G5309" s="902">
        <v>14350000</v>
      </c>
    </row>
    <row r="5310" spans="1:7">
      <c r="A5310" s="903" t="s">
        <v>2479</v>
      </c>
      <c r="B5310" s="903" t="s">
        <v>898</v>
      </c>
      <c r="C5310" s="903" t="s">
        <v>170</v>
      </c>
      <c r="D5310" s="903" t="s">
        <v>1453</v>
      </c>
      <c r="E5310" s="903" t="s">
        <v>498</v>
      </c>
      <c r="F5310" s="903" t="s">
        <v>4</v>
      </c>
      <c r="G5310" s="902">
        <v>36820000</v>
      </c>
    </row>
    <row r="5311" spans="1:7">
      <c r="A5311" s="903" t="s">
        <v>2479</v>
      </c>
      <c r="B5311" s="903" t="s">
        <v>898</v>
      </c>
      <c r="C5311" s="903" t="s">
        <v>170</v>
      </c>
      <c r="D5311" s="903" t="s">
        <v>1453</v>
      </c>
      <c r="E5311" s="903" t="s">
        <v>498</v>
      </c>
      <c r="F5311" s="903" t="s">
        <v>501</v>
      </c>
      <c r="G5311" s="902">
        <v>63249400</v>
      </c>
    </row>
    <row r="5312" spans="1:7">
      <c r="A5312" s="903" t="s">
        <v>2479</v>
      </c>
      <c r="B5312" s="903" t="s">
        <v>898</v>
      </c>
      <c r="C5312" s="903" t="s">
        <v>170</v>
      </c>
      <c r="D5312" s="903" t="s">
        <v>1453</v>
      </c>
      <c r="E5312" s="1419" t="s">
        <v>1429</v>
      </c>
      <c r="F5312" s="1420"/>
      <c r="G5312" s="902">
        <v>58200000</v>
      </c>
    </row>
    <row r="5313" spans="1:7">
      <c r="A5313" s="903" t="s">
        <v>2479</v>
      </c>
      <c r="B5313" s="903" t="s">
        <v>898</v>
      </c>
      <c r="C5313" s="903" t="s">
        <v>170</v>
      </c>
      <c r="D5313" s="903" t="s">
        <v>1453</v>
      </c>
      <c r="E5313" s="903" t="s">
        <v>1429</v>
      </c>
      <c r="F5313" s="903" t="s">
        <v>1431</v>
      </c>
      <c r="G5313" s="902">
        <v>43200000</v>
      </c>
    </row>
    <row r="5314" spans="1:7">
      <c r="A5314" s="903" t="s">
        <v>2479</v>
      </c>
      <c r="B5314" s="903" t="s">
        <v>898</v>
      </c>
      <c r="C5314" s="903" t="s">
        <v>170</v>
      </c>
      <c r="D5314" s="903" t="s">
        <v>1453</v>
      </c>
      <c r="E5314" s="903" t="s">
        <v>1429</v>
      </c>
      <c r="F5314" s="903" t="s">
        <v>1457</v>
      </c>
      <c r="G5314" s="902">
        <v>15000000</v>
      </c>
    </row>
    <row r="5315" spans="1:7">
      <c r="A5315" s="903" t="s">
        <v>2479</v>
      </c>
      <c r="B5315" s="903" t="s">
        <v>898</v>
      </c>
      <c r="C5315" s="903" t="s">
        <v>170</v>
      </c>
      <c r="D5315" s="903" t="s">
        <v>1453</v>
      </c>
      <c r="E5315" s="1419" t="s">
        <v>118</v>
      </c>
      <c r="F5315" s="1420"/>
      <c r="G5315" s="902">
        <v>92276000</v>
      </c>
    </row>
    <row r="5316" spans="1:7">
      <c r="A5316" s="903" t="s">
        <v>2479</v>
      </c>
      <c r="B5316" s="903" t="s">
        <v>898</v>
      </c>
      <c r="C5316" s="903" t="s">
        <v>170</v>
      </c>
      <c r="D5316" s="903" t="s">
        <v>1453</v>
      </c>
      <c r="E5316" s="903" t="s">
        <v>118</v>
      </c>
      <c r="F5316" s="903" t="s">
        <v>523</v>
      </c>
      <c r="G5316" s="902">
        <v>5650000</v>
      </c>
    </row>
    <row r="5317" spans="1:7">
      <c r="A5317" s="903" t="s">
        <v>2479</v>
      </c>
      <c r="B5317" s="903" t="s">
        <v>898</v>
      </c>
      <c r="C5317" s="903" t="s">
        <v>170</v>
      </c>
      <c r="D5317" s="903" t="s">
        <v>1453</v>
      </c>
      <c r="E5317" s="903" t="s">
        <v>118</v>
      </c>
      <c r="F5317" s="903" t="s">
        <v>5</v>
      </c>
      <c r="G5317" s="902">
        <v>25120000</v>
      </c>
    </row>
    <row r="5318" spans="1:7">
      <c r="A5318" s="903" t="s">
        <v>2479</v>
      </c>
      <c r="B5318" s="903" t="s">
        <v>898</v>
      </c>
      <c r="C5318" s="903" t="s">
        <v>170</v>
      </c>
      <c r="D5318" s="903" t="s">
        <v>1453</v>
      </c>
      <c r="E5318" s="903" t="s">
        <v>118</v>
      </c>
      <c r="F5318" s="903" t="s">
        <v>11</v>
      </c>
      <c r="G5318" s="902">
        <v>15500000</v>
      </c>
    </row>
    <row r="5319" spans="1:7">
      <c r="A5319" s="903" t="s">
        <v>2479</v>
      </c>
      <c r="B5319" s="903" t="s">
        <v>898</v>
      </c>
      <c r="C5319" s="903" t="s">
        <v>170</v>
      </c>
      <c r="D5319" s="903" t="s">
        <v>1453</v>
      </c>
      <c r="E5319" s="903" t="s">
        <v>118</v>
      </c>
      <c r="F5319" s="903" t="s">
        <v>120</v>
      </c>
      <c r="G5319" s="902">
        <v>46006000</v>
      </c>
    </row>
    <row r="5320" spans="1:7">
      <c r="A5320" s="903" t="s">
        <v>2479</v>
      </c>
      <c r="B5320" s="903" t="s">
        <v>898</v>
      </c>
      <c r="C5320" s="903" t="s">
        <v>170</v>
      </c>
      <c r="D5320" s="903" t="s">
        <v>1453</v>
      </c>
      <c r="E5320" s="1419" t="s">
        <v>1434</v>
      </c>
      <c r="F5320" s="1420"/>
      <c r="G5320" s="902">
        <v>880000</v>
      </c>
    </row>
    <row r="5321" spans="1:7">
      <c r="A5321" s="903" t="s">
        <v>2479</v>
      </c>
      <c r="B5321" s="903" t="s">
        <v>898</v>
      </c>
      <c r="C5321" s="903" t="s">
        <v>170</v>
      </c>
      <c r="D5321" s="903" t="s">
        <v>1453</v>
      </c>
      <c r="E5321" s="903" t="s">
        <v>1434</v>
      </c>
      <c r="F5321" s="903" t="s">
        <v>1436</v>
      </c>
      <c r="G5321" s="902">
        <v>880000</v>
      </c>
    </row>
    <row r="5322" spans="1:7">
      <c r="A5322" s="903" t="s">
        <v>2479</v>
      </c>
      <c r="B5322" s="903" t="s">
        <v>898</v>
      </c>
      <c r="C5322" s="903" t="s">
        <v>170</v>
      </c>
      <c r="D5322" s="903" t="s">
        <v>1453</v>
      </c>
      <c r="E5322" s="1419" t="s">
        <v>122</v>
      </c>
      <c r="F5322" s="1420"/>
      <c r="G5322" s="902">
        <v>291019500</v>
      </c>
    </row>
    <row r="5323" spans="1:7">
      <c r="A5323" s="903" t="s">
        <v>2479</v>
      </c>
      <c r="B5323" s="903" t="s">
        <v>898</v>
      </c>
      <c r="C5323" s="903" t="s">
        <v>170</v>
      </c>
      <c r="D5323" s="903" t="s">
        <v>1453</v>
      </c>
      <c r="E5323" s="903" t="s">
        <v>122</v>
      </c>
      <c r="F5323" s="903" t="s">
        <v>6</v>
      </c>
      <c r="G5323" s="902">
        <v>9644000</v>
      </c>
    </row>
    <row r="5324" spans="1:7">
      <c r="A5324" s="903" t="s">
        <v>2479</v>
      </c>
      <c r="B5324" s="903" t="s">
        <v>898</v>
      </c>
      <c r="C5324" s="903" t="s">
        <v>170</v>
      </c>
      <c r="D5324" s="903" t="s">
        <v>1453</v>
      </c>
      <c r="E5324" s="903" t="s">
        <v>122</v>
      </c>
      <c r="F5324" s="903" t="s">
        <v>12</v>
      </c>
      <c r="G5324" s="902">
        <v>3637000</v>
      </c>
    </row>
    <row r="5325" spans="1:7">
      <c r="A5325" s="903" t="s">
        <v>2479</v>
      </c>
      <c r="B5325" s="903" t="s">
        <v>898</v>
      </c>
      <c r="C5325" s="903" t="s">
        <v>170</v>
      </c>
      <c r="D5325" s="903" t="s">
        <v>1453</v>
      </c>
      <c r="E5325" s="903" t="s">
        <v>122</v>
      </c>
      <c r="F5325" s="903" t="s">
        <v>124</v>
      </c>
      <c r="G5325" s="902">
        <v>37692000</v>
      </c>
    </row>
    <row r="5326" spans="1:7">
      <c r="A5326" s="903" t="s">
        <v>2479</v>
      </c>
      <c r="B5326" s="903" t="s">
        <v>898</v>
      </c>
      <c r="C5326" s="903" t="s">
        <v>170</v>
      </c>
      <c r="D5326" s="903" t="s">
        <v>1453</v>
      </c>
      <c r="E5326" s="903" t="s">
        <v>122</v>
      </c>
      <c r="F5326" s="903" t="s">
        <v>126</v>
      </c>
      <c r="G5326" s="902">
        <v>240046500</v>
      </c>
    </row>
    <row r="5327" spans="1:7">
      <c r="A5327" s="903" t="s">
        <v>2479</v>
      </c>
      <c r="B5327" s="903" t="s">
        <v>898</v>
      </c>
      <c r="C5327" s="903" t="s">
        <v>170</v>
      </c>
      <c r="D5327" s="903" t="s">
        <v>1453</v>
      </c>
      <c r="E5327" s="1419" t="s">
        <v>371</v>
      </c>
      <c r="F5327" s="1420"/>
      <c r="G5327" s="902">
        <v>2682000</v>
      </c>
    </row>
    <row r="5328" spans="1:7">
      <c r="A5328" s="903" t="s">
        <v>2479</v>
      </c>
      <c r="B5328" s="903" t="s">
        <v>898</v>
      </c>
      <c r="C5328" s="903" t="s">
        <v>170</v>
      </c>
      <c r="D5328" s="903" t="s">
        <v>1453</v>
      </c>
      <c r="E5328" s="903" t="s">
        <v>371</v>
      </c>
      <c r="F5328" s="903" t="s">
        <v>372</v>
      </c>
      <c r="G5328" s="902">
        <v>2682000</v>
      </c>
    </row>
    <row r="5329" spans="1:7">
      <c r="A5329" s="903" t="s">
        <v>2479</v>
      </c>
      <c r="B5329" s="903" t="s">
        <v>898</v>
      </c>
      <c r="C5329" s="1419" t="s">
        <v>200</v>
      </c>
      <c r="D5329" s="1420"/>
      <c r="E5329" s="1420"/>
      <c r="F5329" s="1420"/>
      <c r="G5329" s="902">
        <v>13143680197</v>
      </c>
    </row>
    <row r="5330" spans="1:7">
      <c r="A5330" s="903" t="s">
        <v>2479</v>
      </c>
      <c r="B5330" s="903" t="s">
        <v>898</v>
      </c>
      <c r="C5330" s="903" t="s">
        <v>200</v>
      </c>
      <c r="D5330" s="1419" t="s">
        <v>1413</v>
      </c>
      <c r="E5330" s="1420"/>
      <c r="F5330" s="1420"/>
      <c r="G5330" s="902">
        <v>7814363197</v>
      </c>
    </row>
    <row r="5331" spans="1:7">
      <c r="A5331" s="903" t="s">
        <v>2479</v>
      </c>
      <c r="B5331" s="903" t="s">
        <v>898</v>
      </c>
      <c r="C5331" s="903" t="s">
        <v>200</v>
      </c>
      <c r="D5331" s="903" t="s">
        <v>1413</v>
      </c>
      <c r="E5331" s="1419" t="s">
        <v>87</v>
      </c>
      <c r="F5331" s="1420"/>
      <c r="G5331" s="902">
        <v>1257047636</v>
      </c>
    </row>
    <row r="5332" spans="1:7">
      <c r="A5332" s="903" t="s">
        <v>2479</v>
      </c>
      <c r="B5332" s="903" t="s">
        <v>898</v>
      </c>
      <c r="C5332" s="903" t="s">
        <v>200</v>
      </c>
      <c r="D5332" s="903" t="s">
        <v>1413</v>
      </c>
      <c r="E5332" s="903" t="s">
        <v>87</v>
      </c>
      <c r="F5332" s="903" t="s">
        <v>88</v>
      </c>
      <c r="G5332" s="902">
        <v>1257047636</v>
      </c>
    </row>
    <row r="5333" spans="1:7">
      <c r="A5333" s="903" t="s">
        <v>2479</v>
      </c>
      <c r="B5333" s="903" t="s">
        <v>898</v>
      </c>
      <c r="C5333" s="903" t="s">
        <v>200</v>
      </c>
      <c r="D5333" s="903" t="s">
        <v>1413</v>
      </c>
      <c r="E5333" s="1419" t="s">
        <v>128</v>
      </c>
      <c r="F5333" s="1420"/>
      <c r="G5333" s="902">
        <v>208795800</v>
      </c>
    </row>
    <row r="5334" spans="1:7">
      <c r="A5334" s="903" t="s">
        <v>2479</v>
      </c>
      <c r="B5334" s="903" t="s">
        <v>898</v>
      </c>
      <c r="C5334" s="903" t="s">
        <v>200</v>
      </c>
      <c r="D5334" s="903" t="s">
        <v>1413</v>
      </c>
      <c r="E5334" s="903" t="s">
        <v>128</v>
      </c>
      <c r="F5334" s="903" t="s">
        <v>519</v>
      </c>
      <c r="G5334" s="902">
        <v>208795800</v>
      </c>
    </row>
    <row r="5335" spans="1:7">
      <c r="A5335" s="903" t="s">
        <v>2479</v>
      </c>
      <c r="B5335" s="903" t="s">
        <v>898</v>
      </c>
      <c r="C5335" s="903" t="s">
        <v>200</v>
      </c>
      <c r="D5335" s="903" t="s">
        <v>1413</v>
      </c>
      <c r="E5335" s="1419" t="s">
        <v>90</v>
      </c>
      <c r="F5335" s="1420"/>
      <c r="G5335" s="902">
        <v>1058781186</v>
      </c>
    </row>
    <row r="5336" spans="1:7">
      <c r="A5336" s="903" t="s">
        <v>2479</v>
      </c>
      <c r="B5336" s="903" t="s">
        <v>898</v>
      </c>
      <c r="C5336" s="903" t="s">
        <v>200</v>
      </c>
      <c r="D5336" s="903" t="s">
        <v>1413</v>
      </c>
      <c r="E5336" s="903" t="s">
        <v>90</v>
      </c>
      <c r="F5336" s="903" t="s">
        <v>135</v>
      </c>
      <c r="G5336" s="902">
        <v>97744000</v>
      </c>
    </row>
    <row r="5337" spans="1:7">
      <c r="A5337" s="903" t="s">
        <v>2479</v>
      </c>
      <c r="B5337" s="903" t="s">
        <v>898</v>
      </c>
      <c r="C5337" s="903" t="s">
        <v>200</v>
      </c>
      <c r="D5337" s="903" t="s">
        <v>1413</v>
      </c>
      <c r="E5337" s="903" t="s">
        <v>90</v>
      </c>
      <c r="F5337" s="903" t="s">
        <v>92</v>
      </c>
      <c r="G5337" s="902">
        <v>19072000</v>
      </c>
    </row>
    <row r="5338" spans="1:7">
      <c r="A5338" s="903" t="s">
        <v>2479</v>
      </c>
      <c r="B5338" s="903" t="s">
        <v>898</v>
      </c>
      <c r="C5338" s="903" t="s">
        <v>200</v>
      </c>
      <c r="D5338" s="903" t="s">
        <v>1413</v>
      </c>
      <c r="E5338" s="903" t="s">
        <v>90</v>
      </c>
      <c r="F5338" s="903" t="s">
        <v>403</v>
      </c>
      <c r="G5338" s="902">
        <v>416375136</v>
      </c>
    </row>
    <row r="5339" spans="1:7">
      <c r="A5339" s="903" t="s">
        <v>2479</v>
      </c>
      <c r="B5339" s="903" t="s">
        <v>898</v>
      </c>
      <c r="C5339" s="903" t="s">
        <v>200</v>
      </c>
      <c r="D5339" s="903" t="s">
        <v>1413</v>
      </c>
      <c r="E5339" s="903" t="s">
        <v>90</v>
      </c>
      <c r="F5339" s="903" t="s">
        <v>130</v>
      </c>
      <c r="G5339" s="902">
        <v>333618450</v>
      </c>
    </row>
    <row r="5340" spans="1:7">
      <c r="A5340" s="903" t="s">
        <v>2479</v>
      </c>
      <c r="B5340" s="903" t="s">
        <v>898</v>
      </c>
      <c r="C5340" s="903" t="s">
        <v>200</v>
      </c>
      <c r="D5340" s="903" t="s">
        <v>1413</v>
      </c>
      <c r="E5340" s="903" t="s">
        <v>90</v>
      </c>
      <c r="F5340" s="903" t="s">
        <v>137</v>
      </c>
      <c r="G5340" s="902">
        <v>191971600</v>
      </c>
    </row>
    <row r="5341" spans="1:7">
      <c r="A5341" s="903" t="s">
        <v>2479</v>
      </c>
      <c r="B5341" s="903" t="s">
        <v>898</v>
      </c>
      <c r="C5341" s="903" t="s">
        <v>200</v>
      </c>
      <c r="D5341" s="903" t="s">
        <v>1413</v>
      </c>
      <c r="E5341" s="1419" t="s">
        <v>377</v>
      </c>
      <c r="F5341" s="1420"/>
      <c r="G5341" s="902">
        <v>91420000</v>
      </c>
    </row>
    <row r="5342" spans="1:7">
      <c r="A5342" s="903" t="s">
        <v>2479</v>
      </c>
      <c r="B5342" s="903" t="s">
        <v>898</v>
      </c>
      <c r="C5342" s="903" t="s">
        <v>200</v>
      </c>
      <c r="D5342" s="903" t="s">
        <v>1413</v>
      </c>
      <c r="E5342" s="903" t="s">
        <v>377</v>
      </c>
      <c r="F5342" s="903" t="s">
        <v>379</v>
      </c>
      <c r="G5342" s="902">
        <v>3900000</v>
      </c>
    </row>
    <row r="5343" spans="1:7">
      <c r="A5343" s="903" t="s">
        <v>2479</v>
      </c>
      <c r="B5343" s="903" t="s">
        <v>898</v>
      </c>
      <c r="C5343" s="903" t="s">
        <v>200</v>
      </c>
      <c r="D5343" s="903" t="s">
        <v>1413</v>
      </c>
      <c r="E5343" s="903" t="s">
        <v>377</v>
      </c>
      <c r="F5343" s="903" t="s">
        <v>298</v>
      </c>
      <c r="G5343" s="902">
        <v>73636000</v>
      </c>
    </row>
    <row r="5344" spans="1:7">
      <c r="A5344" s="903" t="s">
        <v>2479</v>
      </c>
      <c r="B5344" s="903" t="s">
        <v>898</v>
      </c>
      <c r="C5344" s="903" t="s">
        <v>200</v>
      </c>
      <c r="D5344" s="903" t="s">
        <v>1413</v>
      </c>
      <c r="E5344" s="903" t="s">
        <v>377</v>
      </c>
      <c r="F5344" s="903" t="s">
        <v>380</v>
      </c>
      <c r="G5344" s="902">
        <v>13884000</v>
      </c>
    </row>
    <row r="5345" spans="1:7">
      <c r="A5345" s="903" t="s">
        <v>2479</v>
      </c>
      <c r="B5345" s="903" t="s">
        <v>898</v>
      </c>
      <c r="C5345" s="903" t="s">
        <v>200</v>
      </c>
      <c r="D5345" s="903" t="s">
        <v>1413</v>
      </c>
      <c r="E5345" s="1419" t="s">
        <v>93</v>
      </c>
      <c r="F5345" s="1420"/>
      <c r="G5345" s="902">
        <v>462150000</v>
      </c>
    </row>
    <row r="5346" spans="1:7">
      <c r="A5346" s="903" t="s">
        <v>2479</v>
      </c>
      <c r="B5346" s="903" t="s">
        <v>898</v>
      </c>
      <c r="C5346" s="903" t="s">
        <v>200</v>
      </c>
      <c r="D5346" s="903" t="s">
        <v>1413</v>
      </c>
      <c r="E5346" s="903" t="s">
        <v>93</v>
      </c>
      <c r="F5346" s="903" t="s">
        <v>391</v>
      </c>
      <c r="G5346" s="902">
        <v>462150000</v>
      </c>
    </row>
    <row r="5347" spans="1:7">
      <c r="A5347" s="903" t="s">
        <v>2479</v>
      </c>
      <c r="B5347" s="903" t="s">
        <v>898</v>
      </c>
      <c r="C5347" s="903" t="s">
        <v>200</v>
      </c>
      <c r="D5347" s="903" t="s">
        <v>1413</v>
      </c>
      <c r="E5347" s="1419" t="s">
        <v>94</v>
      </c>
      <c r="F5347" s="1420"/>
      <c r="G5347" s="902">
        <v>347878580</v>
      </c>
    </row>
    <row r="5348" spans="1:7">
      <c r="A5348" s="903" t="s">
        <v>2479</v>
      </c>
      <c r="B5348" s="903" t="s">
        <v>898</v>
      </c>
      <c r="C5348" s="903" t="s">
        <v>200</v>
      </c>
      <c r="D5348" s="903" t="s">
        <v>1413</v>
      </c>
      <c r="E5348" s="903" t="s">
        <v>94</v>
      </c>
      <c r="F5348" s="903" t="s">
        <v>95</v>
      </c>
      <c r="G5348" s="902">
        <v>271555618</v>
      </c>
    </row>
    <row r="5349" spans="1:7">
      <c r="A5349" s="903" t="s">
        <v>2479</v>
      </c>
      <c r="B5349" s="903" t="s">
        <v>898</v>
      </c>
      <c r="C5349" s="903" t="s">
        <v>200</v>
      </c>
      <c r="D5349" s="903" t="s">
        <v>1413</v>
      </c>
      <c r="E5349" s="903" t="s">
        <v>94</v>
      </c>
      <c r="F5349" s="903" t="s">
        <v>96</v>
      </c>
      <c r="G5349" s="902">
        <v>44883420</v>
      </c>
    </row>
    <row r="5350" spans="1:7">
      <c r="A5350" s="903" t="s">
        <v>2479</v>
      </c>
      <c r="B5350" s="903" t="s">
        <v>898</v>
      </c>
      <c r="C5350" s="903" t="s">
        <v>200</v>
      </c>
      <c r="D5350" s="903" t="s">
        <v>1413</v>
      </c>
      <c r="E5350" s="903" t="s">
        <v>94</v>
      </c>
      <c r="F5350" s="903" t="s">
        <v>97</v>
      </c>
      <c r="G5350" s="902">
        <v>29922280</v>
      </c>
    </row>
    <row r="5351" spans="1:7">
      <c r="A5351" s="903" t="s">
        <v>2479</v>
      </c>
      <c r="B5351" s="903" t="s">
        <v>898</v>
      </c>
      <c r="C5351" s="903" t="s">
        <v>200</v>
      </c>
      <c r="D5351" s="903" t="s">
        <v>1413</v>
      </c>
      <c r="E5351" s="903" t="s">
        <v>94</v>
      </c>
      <c r="F5351" s="903" t="s">
        <v>0</v>
      </c>
      <c r="G5351" s="902">
        <v>1517262</v>
      </c>
    </row>
    <row r="5352" spans="1:7">
      <c r="A5352" s="903" t="s">
        <v>2479</v>
      </c>
      <c r="B5352" s="903" t="s">
        <v>898</v>
      </c>
      <c r="C5352" s="903" t="s">
        <v>200</v>
      </c>
      <c r="D5352" s="903" t="s">
        <v>1413</v>
      </c>
      <c r="E5352" s="1419" t="s">
        <v>100</v>
      </c>
      <c r="F5352" s="1420"/>
      <c r="G5352" s="902">
        <v>134997904</v>
      </c>
    </row>
    <row r="5353" spans="1:7">
      <c r="A5353" s="903" t="s">
        <v>2479</v>
      </c>
      <c r="B5353" s="903" t="s">
        <v>898</v>
      </c>
      <c r="C5353" s="903" t="s">
        <v>200</v>
      </c>
      <c r="D5353" s="903" t="s">
        <v>1413</v>
      </c>
      <c r="E5353" s="903" t="s">
        <v>100</v>
      </c>
      <c r="F5353" s="903" t="s">
        <v>138</v>
      </c>
      <c r="G5353" s="902">
        <v>32225404</v>
      </c>
    </row>
    <row r="5354" spans="1:7">
      <c r="A5354" s="903" t="s">
        <v>2479</v>
      </c>
      <c r="B5354" s="903" t="s">
        <v>898</v>
      </c>
      <c r="C5354" s="903" t="s">
        <v>200</v>
      </c>
      <c r="D5354" s="903" t="s">
        <v>1413</v>
      </c>
      <c r="E5354" s="903" t="s">
        <v>100</v>
      </c>
      <c r="F5354" s="903" t="s">
        <v>102</v>
      </c>
      <c r="G5354" s="902">
        <v>6833100</v>
      </c>
    </row>
    <row r="5355" spans="1:7">
      <c r="A5355" s="903" t="s">
        <v>2479</v>
      </c>
      <c r="B5355" s="903" t="s">
        <v>898</v>
      </c>
      <c r="C5355" s="903" t="s">
        <v>200</v>
      </c>
      <c r="D5355" s="903" t="s">
        <v>1413</v>
      </c>
      <c r="E5355" s="903" t="s">
        <v>100</v>
      </c>
      <c r="F5355" s="903" t="s">
        <v>139</v>
      </c>
      <c r="G5355" s="902">
        <v>86513400</v>
      </c>
    </row>
    <row r="5356" spans="1:7">
      <c r="A5356" s="903" t="s">
        <v>2479</v>
      </c>
      <c r="B5356" s="903" t="s">
        <v>898</v>
      </c>
      <c r="C5356" s="903" t="s">
        <v>200</v>
      </c>
      <c r="D5356" s="903" t="s">
        <v>1413</v>
      </c>
      <c r="E5356" s="903" t="s">
        <v>100</v>
      </c>
      <c r="F5356" s="903" t="s">
        <v>131</v>
      </c>
      <c r="G5356" s="902">
        <v>2136000</v>
      </c>
    </row>
    <row r="5357" spans="1:7">
      <c r="A5357" s="903" t="s">
        <v>2479</v>
      </c>
      <c r="B5357" s="903" t="s">
        <v>898</v>
      </c>
      <c r="C5357" s="903" t="s">
        <v>200</v>
      </c>
      <c r="D5357" s="903" t="s">
        <v>1413</v>
      </c>
      <c r="E5357" s="903" t="s">
        <v>100</v>
      </c>
      <c r="F5357" s="903" t="s">
        <v>140</v>
      </c>
      <c r="G5357" s="902">
        <v>7290000</v>
      </c>
    </row>
    <row r="5358" spans="1:7">
      <c r="A5358" s="903" t="s">
        <v>2479</v>
      </c>
      <c r="B5358" s="903" t="s">
        <v>898</v>
      </c>
      <c r="C5358" s="903" t="s">
        <v>200</v>
      </c>
      <c r="D5358" s="903" t="s">
        <v>1413</v>
      </c>
      <c r="E5358" s="1419" t="s">
        <v>103</v>
      </c>
      <c r="F5358" s="1420"/>
      <c r="G5358" s="902">
        <v>64610000</v>
      </c>
    </row>
    <row r="5359" spans="1:7">
      <c r="A5359" s="903" t="s">
        <v>2479</v>
      </c>
      <c r="B5359" s="903" t="s">
        <v>898</v>
      </c>
      <c r="C5359" s="903" t="s">
        <v>200</v>
      </c>
      <c r="D5359" s="903" t="s">
        <v>1413</v>
      </c>
      <c r="E5359" s="903" t="s">
        <v>103</v>
      </c>
      <c r="F5359" s="903" t="s">
        <v>104</v>
      </c>
      <c r="G5359" s="902">
        <v>30309000</v>
      </c>
    </row>
    <row r="5360" spans="1:7">
      <c r="A5360" s="903" t="s">
        <v>2479</v>
      </c>
      <c r="B5360" s="903" t="s">
        <v>898</v>
      </c>
      <c r="C5360" s="903" t="s">
        <v>200</v>
      </c>
      <c r="D5360" s="903" t="s">
        <v>1413</v>
      </c>
      <c r="E5360" s="903" t="s">
        <v>103</v>
      </c>
      <c r="F5360" s="903" t="s">
        <v>2</v>
      </c>
      <c r="G5360" s="902">
        <v>15750000</v>
      </c>
    </row>
    <row r="5361" spans="1:7">
      <c r="A5361" s="903" t="s">
        <v>2479</v>
      </c>
      <c r="B5361" s="903" t="s">
        <v>898</v>
      </c>
      <c r="C5361" s="903" t="s">
        <v>200</v>
      </c>
      <c r="D5361" s="903" t="s">
        <v>1413</v>
      </c>
      <c r="E5361" s="903" t="s">
        <v>103</v>
      </c>
      <c r="F5361" s="903" t="s">
        <v>106</v>
      </c>
      <c r="G5361" s="902">
        <v>18551000</v>
      </c>
    </row>
    <row r="5362" spans="1:7">
      <c r="A5362" s="903" t="s">
        <v>2479</v>
      </c>
      <c r="B5362" s="903" t="s">
        <v>898</v>
      </c>
      <c r="C5362" s="903" t="s">
        <v>200</v>
      </c>
      <c r="D5362" s="903" t="s">
        <v>1413</v>
      </c>
      <c r="E5362" s="1419" t="s">
        <v>108</v>
      </c>
      <c r="F5362" s="1420"/>
      <c r="G5362" s="902">
        <v>56750940</v>
      </c>
    </row>
    <row r="5363" spans="1:7">
      <c r="A5363" s="903" t="s">
        <v>2479</v>
      </c>
      <c r="B5363" s="903" t="s">
        <v>898</v>
      </c>
      <c r="C5363" s="903" t="s">
        <v>200</v>
      </c>
      <c r="D5363" s="903" t="s">
        <v>1413</v>
      </c>
      <c r="E5363" s="903" t="s">
        <v>108</v>
      </c>
      <c r="F5363" s="903" t="s">
        <v>110</v>
      </c>
      <c r="G5363" s="902">
        <v>1709800</v>
      </c>
    </row>
    <row r="5364" spans="1:7">
      <c r="A5364" s="903" t="s">
        <v>2479</v>
      </c>
      <c r="B5364" s="903" t="s">
        <v>898</v>
      </c>
      <c r="C5364" s="903" t="s">
        <v>200</v>
      </c>
      <c r="D5364" s="903" t="s">
        <v>1413</v>
      </c>
      <c r="E5364" s="903" t="s">
        <v>108</v>
      </c>
      <c r="F5364" s="903" t="s">
        <v>111</v>
      </c>
      <c r="G5364" s="902">
        <v>24460513</v>
      </c>
    </row>
    <row r="5365" spans="1:7">
      <c r="A5365" s="903" t="s">
        <v>2479</v>
      </c>
      <c r="B5365" s="903" t="s">
        <v>898</v>
      </c>
      <c r="C5365" s="903" t="s">
        <v>200</v>
      </c>
      <c r="D5365" s="903" t="s">
        <v>1413</v>
      </c>
      <c r="E5365" s="903" t="s">
        <v>108</v>
      </c>
      <c r="F5365" s="903" t="s">
        <v>862</v>
      </c>
      <c r="G5365" s="902">
        <v>18579427</v>
      </c>
    </row>
    <row r="5366" spans="1:7">
      <c r="A5366" s="903" t="s">
        <v>2479</v>
      </c>
      <c r="B5366" s="903" t="s">
        <v>898</v>
      </c>
      <c r="C5366" s="903" t="s">
        <v>200</v>
      </c>
      <c r="D5366" s="903" t="s">
        <v>1413</v>
      </c>
      <c r="E5366" s="903" t="s">
        <v>108</v>
      </c>
      <c r="F5366" s="903" t="s">
        <v>868</v>
      </c>
      <c r="G5366" s="902">
        <v>4683200</v>
      </c>
    </row>
    <row r="5367" spans="1:7">
      <c r="A5367" s="903" t="s">
        <v>2479</v>
      </c>
      <c r="B5367" s="903" t="s">
        <v>898</v>
      </c>
      <c r="C5367" s="903" t="s">
        <v>200</v>
      </c>
      <c r="D5367" s="903" t="s">
        <v>1413</v>
      </c>
      <c r="E5367" s="903" t="s">
        <v>108</v>
      </c>
      <c r="F5367" s="903" t="s">
        <v>141</v>
      </c>
      <c r="G5367" s="902">
        <v>6200000</v>
      </c>
    </row>
    <row r="5368" spans="1:7">
      <c r="A5368" s="903" t="s">
        <v>2479</v>
      </c>
      <c r="B5368" s="903" t="s">
        <v>898</v>
      </c>
      <c r="C5368" s="903" t="s">
        <v>200</v>
      </c>
      <c r="D5368" s="903" t="s">
        <v>1413</v>
      </c>
      <c r="E5368" s="903" t="s">
        <v>108</v>
      </c>
      <c r="F5368" s="903" t="s">
        <v>142</v>
      </c>
      <c r="G5368" s="902">
        <v>1118000</v>
      </c>
    </row>
    <row r="5369" spans="1:7">
      <c r="A5369" s="903" t="s">
        <v>2479</v>
      </c>
      <c r="B5369" s="903" t="s">
        <v>898</v>
      </c>
      <c r="C5369" s="903" t="s">
        <v>200</v>
      </c>
      <c r="D5369" s="903" t="s">
        <v>1413</v>
      </c>
      <c r="E5369" s="1419" t="s">
        <v>143</v>
      </c>
      <c r="F5369" s="1420"/>
      <c r="G5369" s="902">
        <v>32676000</v>
      </c>
    </row>
    <row r="5370" spans="1:7">
      <c r="A5370" s="903" t="s">
        <v>2479</v>
      </c>
      <c r="B5370" s="903" t="s">
        <v>898</v>
      </c>
      <c r="C5370" s="903" t="s">
        <v>200</v>
      </c>
      <c r="D5370" s="903" t="s">
        <v>1413</v>
      </c>
      <c r="E5370" s="903" t="s">
        <v>143</v>
      </c>
      <c r="F5370" s="903" t="s">
        <v>145</v>
      </c>
      <c r="G5370" s="902">
        <v>1765000</v>
      </c>
    </row>
    <row r="5371" spans="1:7">
      <c r="A5371" s="903" t="s">
        <v>2479</v>
      </c>
      <c r="B5371" s="903" t="s">
        <v>898</v>
      </c>
      <c r="C5371" s="903" t="s">
        <v>200</v>
      </c>
      <c r="D5371" s="903" t="s">
        <v>1413</v>
      </c>
      <c r="E5371" s="903" t="s">
        <v>143</v>
      </c>
      <c r="F5371" s="903" t="s">
        <v>482</v>
      </c>
      <c r="G5371" s="902">
        <v>4000000</v>
      </c>
    </row>
    <row r="5372" spans="1:7">
      <c r="A5372" s="903" t="s">
        <v>2479</v>
      </c>
      <c r="B5372" s="903" t="s">
        <v>898</v>
      </c>
      <c r="C5372" s="903" t="s">
        <v>200</v>
      </c>
      <c r="D5372" s="903" t="s">
        <v>1413</v>
      </c>
      <c r="E5372" s="903" t="s">
        <v>143</v>
      </c>
      <c r="F5372" s="903" t="s">
        <v>485</v>
      </c>
      <c r="G5372" s="902">
        <v>17000000</v>
      </c>
    </row>
    <row r="5373" spans="1:7">
      <c r="A5373" s="903" t="s">
        <v>2479</v>
      </c>
      <c r="B5373" s="903" t="s">
        <v>898</v>
      </c>
      <c r="C5373" s="903" t="s">
        <v>200</v>
      </c>
      <c r="D5373" s="903" t="s">
        <v>1413</v>
      </c>
      <c r="E5373" s="903" t="s">
        <v>143</v>
      </c>
      <c r="F5373" s="903" t="s">
        <v>489</v>
      </c>
      <c r="G5373" s="902">
        <v>9911000</v>
      </c>
    </row>
    <row r="5374" spans="1:7">
      <c r="A5374" s="903" t="s">
        <v>2479</v>
      </c>
      <c r="B5374" s="903" t="s">
        <v>898</v>
      </c>
      <c r="C5374" s="903" t="s">
        <v>200</v>
      </c>
      <c r="D5374" s="903" t="s">
        <v>1413</v>
      </c>
      <c r="E5374" s="1419" t="s">
        <v>113</v>
      </c>
      <c r="F5374" s="1420"/>
      <c r="G5374" s="902">
        <v>117170000</v>
      </c>
    </row>
    <row r="5375" spans="1:7">
      <c r="A5375" s="903" t="s">
        <v>2479</v>
      </c>
      <c r="B5375" s="903" t="s">
        <v>898</v>
      </c>
      <c r="C5375" s="903" t="s">
        <v>200</v>
      </c>
      <c r="D5375" s="903" t="s">
        <v>1413</v>
      </c>
      <c r="E5375" s="903" t="s">
        <v>113</v>
      </c>
      <c r="F5375" s="903" t="s">
        <v>381</v>
      </c>
      <c r="G5375" s="902">
        <v>11981000</v>
      </c>
    </row>
    <row r="5376" spans="1:7">
      <c r="A5376" s="903" t="s">
        <v>2479</v>
      </c>
      <c r="B5376" s="903" t="s">
        <v>898</v>
      </c>
      <c r="C5376" s="903" t="s">
        <v>200</v>
      </c>
      <c r="D5376" s="903" t="s">
        <v>1413</v>
      </c>
      <c r="E5376" s="903" t="s">
        <v>113</v>
      </c>
      <c r="F5376" s="903" t="s">
        <v>490</v>
      </c>
      <c r="G5376" s="902">
        <v>22650000</v>
      </c>
    </row>
    <row r="5377" spans="1:7">
      <c r="A5377" s="903" t="s">
        <v>2479</v>
      </c>
      <c r="B5377" s="903" t="s">
        <v>898</v>
      </c>
      <c r="C5377" s="903" t="s">
        <v>200</v>
      </c>
      <c r="D5377" s="903" t="s">
        <v>1413</v>
      </c>
      <c r="E5377" s="903" t="s">
        <v>113</v>
      </c>
      <c r="F5377" s="903" t="s">
        <v>115</v>
      </c>
      <c r="G5377" s="902">
        <v>5139000</v>
      </c>
    </row>
    <row r="5378" spans="1:7">
      <c r="A5378" s="903" t="s">
        <v>2479</v>
      </c>
      <c r="B5378" s="903" t="s">
        <v>898</v>
      </c>
      <c r="C5378" s="903" t="s">
        <v>200</v>
      </c>
      <c r="D5378" s="903" t="s">
        <v>1413</v>
      </c>
      <c r="E5378" s="903" t="s">
        <v>113</v>
      </c>
      <c r="F5378" s="903" t="s">
        <v>117</v>
      </c>
      <c r="G5378" s="902">
        <v>77400000</v>
      </c>
    </row>
    <row r="5379" spans="1:7">
      <c r="A5379" s="903" t="s">
        <v>2479</v>
      </c>
      <c r="B5379" s="903" t="s">
        <v>898</v>
      </c>
      <c r="C5379" s="903" t="s">
        <v>200</v>
      </c>
      <c r="D5379" s="903" t="s">
        <v>1413</v>
      </c>
      <c r="E5379" s="1419" t="s">
        <v>492</v>
      </c>
      <c r="F5379" s="1420"/>
      <c r="G5379" s="902">
        <v>74000000</v>
      </c>
    </row>
    <row r="5380" spans="1:7">
      <c r="A5380" s="903" t="s">
        <v>2479</v>
      </c>
      <c r="B5380" s="903" t="s">
        <v>898</v>
      </c>
      <c r="C5380" s="903" t="s">
        <v>200</v>
      </c>
      <c r="D5380" s="903" t="s">
        <v>1413</v>
      </c>
      <c r="E5380" s="903" t="s">
        <v>492</v>
      </c>
      <c r="F5380" s="903" t="s">
        <v>494</v>
      </c>
      <c r="G5380" s="902">
        <v>27200000</v>
      </c>
    </row>
    <row r="5381" spans="1:7">
      <c r="A5381" s="903" t="s">
        <v>2479</v>
      </c>
      <c r="B5381" s="903" t="s">
        <v>898</v>
      </c>
      <c r="C5381" s="903" t="s">
        <v>200</v>
      </c>
      <c r="D5381" s="903" t="s">
        <v>1413</v>
      </c>
      <c r="E5381" s="903" t="s">
        <v>492</v>
      </c>
      <c r="F5381" s="903" t="s">
        <v>219</v>
      </c>
      <c r="G5381" s="902">
        <v>30000000</v>
      </c>
    </row>
    <row r="5382" spans="1:7">
      <c r="A5382" s="903" t="s">
        <v>2479</v>
      </c>
      <c r="B5382" s="903" t="s">
        <v>898</v>
      </c>
      <c r="C5382" s="903" t="s">
        <v>200</v>
      </c>
      <c r="D5382" s="903" t="s">
        <v>1413</v>
      </c>
      <c r="E5382" s="903" t="s">
        <v>492</v>
      </c>
      <c r="F5382" s="903" t="s">
        <v>186</v>
      </c>
      <c r="G5382" s="902">
        <v>16800000</v>
      </c>
    </row>
    <row r="5383" spans="1:7">
      <c r="A5383" s="903" t="s">
        <v>2479</v>
      </c>
      <c r="B5383" s="903" t="s">
        <v>898</v>
      </c>
      <c r="C5383" s="903" t="s">
        <v>200</v>
      </c>
      <c r="D5383" s="903" t="s">
        <v>1413</v>
      </c>
      <c r="E5383" s="1419" t="s">
        <v>876</v>
      </c>
      <c r="F5383" s="1420"/>
      <c r="G5383" s="902">
        <v>25000000</v>
      </c>
    </row>
    <row r="5384" spans="1:7">
      <c r="A5384" s="903" t="s">
        <v>2479</v>
      </c>
      <c r="B5384" s="903" t="s">
        <v>898</v>
      </c>
      <c r="C5384" s="903" t="s">
        <v>200</v>
      </c>
      <c r="D5384" s="903" t="s">
        <v>1413</v>
      </c>
      <c r="E5384" s="903" t="s">
        <v>876</v>
      </c>
      <c r="F5384" s="903" t="s">
        <v>875</v>
      </c>
      <c r="G5384" s="902">
        <v>25000000</v>
      </c>
    </row>
    <row r="5385" spans="1:7">
      <c r="A5385" s="903" t="s">
        <v>2479</v>
      </c>
      <c r="B5385" s="903" t="s">
        <v>898</v>
      </c>
      <c r="C5385" s="903" t="s">
        <v>200</v>
      </c>
      <c r="D5385" s="903" t="s">
        <v>1413</v>
      </c>
      <c r="E5385" s="1419" t="s">
        <v>498</v>
      </c>
      <c r="F5385" s="1420"/>
      <c r="G5385" s="902">
        <v>1037309000</v>
      </c>
    </row>
    <row r="5386" spans="1:7">
      <c r="A5386" s="903" t="s">
        <v>2479</v>
      </c>
      <c r="B5386" s="903" t="s">
        <v>898</v>
      </c>
      <c r="C5386" s="903" t="s">
        <v>200</v>
      </c>
      <c r="D5386" s="903" t="s">
        <v>1413</v>
      </c>
      <c r="E5386" s="903" t="s">
        <v>498</v>
      </c>
      <c r="F5386" s="903" t="s">
        <v>758</v>
      </c>
      <c r="G5386" s="902">
        <v>21482000</v>
      </c>
    </row>
    <row r="5387" spans="1:7">
      <c r="A5387" s="903" t="s">
        <v>2479</v>
      </c>
      <c r="B5387" s="903" t="s">
        <v>898</v>
      </c>
      <c r="C5387" s="903" t="s">
        <v>200</v>
      </c>
      <c r="D5387" s="903" t="s">
        <v>1413</v>
      </c>
      <c r="E5387" s="903" t="s">
        <v>498</v>
      </c>
      <c r="F5387" s="903" t="s">
        <v>3</v>
      </c>
      <c r="G5387" s="902">
        <v>988752000</v>
      </c>
    </row>
    <row r="5388" spans="1:7">
      <c r="A5388" s="903" t="s">
        <v>2479</v>
      </c>
      <c r="B5388" s="903" t="s">
        <v>898</v>
      </c>
      <c r="C5388" s="903" t="s">
        <v>200</v>
      </c>
      <c r="D5388" s="903" t="s">
        <v>1413</v>
      </c>
      <c r="E5388" s="903" t="s">
        <v>498</v>
      </c>
      <c r="F5388" s="903" t="s">
        <v>370</v>
      </c>
      <c r="G5388" s="902">
        <v>14860000</v>
      </c>
    </row>
    <row r="5389" spans="1:7">
      <c r="A5389" s="903" t="s">
        <v>2479</v>
      </c>
      <c r="B5389" s="903" t="s">
        <v>898</v>
      </c>
      <c r="C5389" s="903" t="s">
        <v>200</v>
      </c>
      <c r="D5389" s="903" t="s">
        <v>1413</v>
      </c>
      <c r="E5389" s="903" t="s">
        <v>498</v>
      </c>
      <c r="F5389" s="903" t="s">
        <v>500</v>
      </c>
      <c r="G5389" s="902">
        <v>8750000</v>
      </c>
    </row>
    <row r="5390" spans="1:7">
      <c r="A5390" s="903" t="s">
        <v>2479</v>
      </c>
      <c r="B5390" s="903" t="s">
        <v>898</v>
      </c>
      <c r="C5390" s="903" t="s">
        <v>200</v>
      </c>
      <c r="D5390" s="903" t="s">
        <v>1413</v>
      </c>
      <c r="E5390" s="903" t="s">
        <v>498</v>
      </c>
      <c r="F5390" s="903" t="s">
        <v>4</v>
      </c>
      <c r="G5390" s="902">
        <v>3465000</v>
      </c>
    </row>
    <row r="5391" spans="1:7">
      <c r="A5391" s="903" t="s">
        <v>2479</v>
      </c>
      <c r="B5391" s="903" t="s">
        <v>898</v>
      </c>
      <c r="C5391" s="903" t="s">
        <v>200</v>
      </c>
      <c r="D5391" s="903" t="s">
        <v>1413</v>
      </c>
      <c r="E5391" s="1419" t="s">
        <v>1429</v>
      </c>
      <c r="F5391" s="1420"/>
      <c r="G5391" s="902">
        <v>97780000</v>
      </c>
    </row>
    <row r="5392" spans="1:7">
      <c r="A5392" s="903" t="s">
        <v>2479</v>
      </c>
      <c r="B5392" s="903" t="s">
        <v>898</v>
      </c>
      <c r="C5392" s="903" t="s">
        <v>200</v>
      </c>
      <c r="D5392" s="903" t="s">
        <v>1413</v>
      </c>
      <c r="E5392" s="903" t="s">
        <v>1429</v>
      </c>
      <c r="F5392" s="903" t="s">
        <v>1431</v>
      </c>
      <c r="G5392" s="902">
        <v>86990000</v>
      </c>
    </row>
    <row r="5393" spans="1:7">
      <c r="A5393" s="903" t="s">
        <v>2479</v>
      </c>
      <c r="B5393" s="903" t="s">
        <v>898</v>
      </c>
      <c r="C5393" s="903" t="s">
        <v>200</v>
      </c>
      <c r="D5393" s="903" t="s">
        <v>1413</v>
      </c>
      <c r="E5393" s="903" t="s">
        <v>1429</v>
      </c>
      <c r="F5393" s="903" t="s">
        <v>1457</v>
      </c>
      <c r="G5393" s="902">
        <v>10790000</v>
      </c>
    </row>
    <row r="5394" spans="1:7">
      <c r="A5394" s="903" t="s">
        <v>2479</v>
      </c>
      <c r="B5394" s="903" t="s">
        <v>898</v>
      </c>
      <c r="C5394" s="903" t="s">
        <v>200</v>
      </c>
      <c r="D5394" s="903" t="s">
        <v>1413</v>
      </c>
      <c r="E5394" s="1419" t="s">
        <v>118</v>
      </c>
      <c r="F5394" s="1420"/>
      <c r="G5394" s="902">
        <v>2228658151</v>
      </c>
    </row>
    <row r="5395" spans="1:7">
      <c r="A5395" s="903" t="s">
        <v>2479</v>
      </c>
      <c r="B5395" s="903" t="s">
        <v>898</v>
      </c>
      <c r="C5395" s="903" t="s">
        <v>200</v>
      </c>
      <c r="D5395" s="903" t="s">
        <v>1413</v>
      </c>
      <c r="E5395" s="903" t="s">
        <v>118</v>
      </c>
      <c r="F5395" s="903" t="s">
        <v>523</v>
      </c>
      <c r="G5395" s="902">
        <v>102202151</v>
      </c>
    </row>
    <row r="5396" spans="1:7">
      <c r="A5396" s="903" t="s">
        <v>2479</v>
      </c>
      <c r="B5396" s="903" t="s">
        <v>898</v>
      </c>
      <c r="C5396" s="903" t="s">
        <v>200</v>
      </c>
      <c r="D5396" s="903" t="s">
        <v>1413</v>
      </c>
      <c r="E5396" s="903" t="s">
        <v>118</v>
      </c>
      <c r="F5396" s="903" t="s">
        <v>5</v>
      </c>
      <c r="G5396" s="902">
        <v>47550000</v>
      </c>
    </row>
    <row r="5397" spans="1:7">
      <c r="A5397" s="903" t="s">
        <v>2479</v>
      </c>
      <c r="B5397" s="903" t="s">
        <v>898</v>
      </c>
      <c r="C5397" s="903" t="s">
        <v>200</v>
      </c>
      <c r="D5397" s="903" t="s">
        <v>1413</v>
      </c>
      <c r="E5397" s="903" t="s">
        <v>118</v>
      </c>
      <c r="F5397" s="903" t="s">
        <v>120</v>
      </c>
      <c r="G5397" s="902">
        <v>2078906000</v>
      </c>
    </row>
    <row r="5398" spans="1:7">
      <c r="A5398" s="903" t="s">
        <v>2479</v>
      </c>
      <c r="B5398" s="903" t="s">
        <v>898</v>
      </c>
      <c r="C5398" s="903" t="s">
        <v>200</v>
      </c>
      <c r="D5398" s="903" t="s">
        <v>1413</v>
      </c>
      <c r="E5398" s="1419" t="s">
        <v>1434</v>
      </c>
      <c r="F5398" s="1420"/>
      <c r="G5398" s="902">
        <v>6129600</v>
      </c>
    </row>
    <row r="5399" spans="1:7">
      <c r="A5399" s="903" t="s">
        <v>2479</v>
      </c>
      <c r="B5399" s="903" t="s">
        <v>898</v>
      </c>
      <c r="C5399" s="903" t="s">
        <v>200</v>
      </c>
      <c r="D5399" s="903" t="s">
        <v>1413</v>
      </c>
      <c r="E5399" s="903" t="s">
        <v>1434</v>
      </c>
      <c r="F5399" s="903" t="s">
        <v>1436</v>
      </c>
      <c r="G5399" s="902">
        <v>6129600</v>
      </c>
    </row>
    <row r="5400" spans="1:7">
      <c r="A5400" s="903" t="s">
        <v>2479</v>
      </c>
      <c r="B5400" s="903" t="s">
        <v>898</v>
      </c>
      <c r="C5400" s="903" t="s">
        <v>200</v>
      </c>
      <c r="D5400" s="903" t="s">
        <v>1413</v>
      </c>
      <c r="E5400" s="1419" t="s">
        <v>122</v>
      </c>
      <c r="F5400" s="1420"/>
      <c r="G5400" s="902">
        <v>475516400</v>
      </c>
    </row>
    <row r="5401" spans="1:7">
      <c r="A5401" s="903" t="s">
        <v>2479</v>
      </c>
      <c r="B5401" s="903" t="s">
        <v>898</v>
      </c>
      <c r="C5401" s="903" t="s">
        <v>200</v>
      </c>
      <c r="D5401" s="903" t="s">
        <v>1413</v>
      </c>
      <c r="E5401" s="903" t="s">
        <v>122</v>
      </c>
      <c r="F5401" s="903" t="s">
        <v>765</v>
      </c>
      <c r="G5401" s="902">
        <v>424400000</v>
      </c>
    </row>
    <row r="5402" spans="1:7">
      <c r="A5402" s="903" t="s">
        <v>2479</v>
      </c>
      <c r="B5402" s="903" t="s">
        <v>898</v>
      </c>
      <c r="C5402" s="903" t="s">
        <v>200</v>
      </c>
      <c r="D5402" s="903" t="s">
        <v>1413</v>
      </c>
      <c r="E5402" s="903" t="s">
        <v>122</v>
      </c>
      <c r="F5402" s="903" t="s">
        <v>6</v>
      </c>
      <c r="G5402" s="902">
        <v>7228000</v>
      </c>
    </row>
    <row r="5403" spans="1:7">
      <c r="A5403" s="903" t="s">
        <v>2479</v>
      </c>
      <c r="B5403" s="903" t="s">
        <v>898</v>
      </c>
      <c r="C5403" s="903" t="s">
        <v>200</v>
      </c>
      <c r="D5403" s="903" t="s">
        <v>1413</v>
      </c>
      <c r="E5403" s="903" t="s">
        <v>122</v>
      </c>
      <c r="F5403" s="903" t="s">
        <v>12</v>
      </c>
      <c r="G5403" s="902">
        <v>1483400</v>
      </c>
    </row>
    <row r="5404" spans="1:7">
      <c r="A5404" s="903" t="s">
        <v>2479</v>
      </c>
      <c r="B5404" s="903" t="s">
        <v>898</v>
      </c>
      <c r="C5404" s="903" t="s">
        <v>200</v>
      </c>
      <c r="D5404" s="903" t="s">
        <v>1413</v>
      </c>
      <c r="E5404" s="903" t="s">
        <v>122</v>
      </c>
      <c r="F5404" s="903" t="s">
        <v>124</v>
      </c>
      <c r="G5404" s="902">
        <v>27345000</v>
      </c>
    </row>
    <row r="5405" spans="1:7">
      <c r="A5405" s="903" t="s">
        <v>2479</v>
      </c>
      <c r="B5405" s="903" t="s">
        <v>898</v>
      </c>
      <c r="C5405" s="903" t="s">
        <v>200</v>
      </c>
      <c r="D5405" s="903" t="s">
        <v>1413</v>
      </c>
      <c r="E5405" s="903" t="s">
        <v>122</v>
      </c>
      <c r="F5405" s="903" t="s">
        <v>126</v>
      </c>
      <c r="G5405" s="902">
        <v>15060000</v>
      </c>
    </row>
    <row r="5406" spans="1:7">
      <c r="A5406" s="903" t="s">
        <v>2479</v>
      </c>
      <c r="B5406" s="903" t="s">
        <v>898</v>
      </c>
      <c r="C5406" s="903" t="s">
        <v>200</v>
      </c>
      <c r="D5406" s="903" t="s">
        <v>1413</v>
      </c>
      <c r="E5406" s="1419" t="s">
        <v>371</v>
      </c>
      <c r="F5406" s="1420"/>
      <c r="G5406" s="902">
        <v>37692000</v>
      </c>
    </row>
    <row r="5407" spans="1:7">
      <c r="A5407" s="903" t="s">
        <v>2479</v>
      </c>
      <c r="B5407" s="903" t="s">
        <v>898</v>
      </c>
      <c r="C5407" s="903" t="s">
        <v>200</v>
      </c>
      <c r="D5407" s="903" t="s">
        <v>1413</v>
      </c>
      <c r="E5407" s="903" t="s">
        <v>371</v>
      </c>
      <c r="F5407" s="903" t="s">
        <v>372</v>
      </c>
      <c r="G5407" s="902">
        <v>16092000</v>
      </c>
    </row>
    <row r="5408" spans="1:7">
      <c r="A5408" s="903" t="s">
        <v>2479</v>
      </c>
      <c r="B5408" s="903" t="s">
        <v>898</v>
      </c>
      <c r="C5408" s="903" t="s">
        <v>200</v>
      </c>
      <c r="D5408" s="903" t="s">
        <v>1413</v>
      </c>
      <c r="E5408" s="903" t="s">
        <v>371</v>
      </c>
      <c r="F5408" s="903" t="s">
        <v>226</v>
      </c>
      <c r="G5408" s="902">
        <v>21600000</v>
      </c>
    </row>
    <row r="5409" spans="1:7">
      <c r="A5409" s="903" t="s">
        <v>2479</v>
      </c>
      <c r="B5409" s="903" t="s">
        <v>898</v>
      </c>
      <c r="C5409" s="903" t="s">
        <v>200</v>
      </c>
      <c r="D5409" s="1419" t="s">
        <v>1488</v>
      </c>
      <c r="E5409" s="1420"/>
      <c r="F5409" s="1420"/>
      <c r="G5409" s="902">
        <v>5329317000</v>
      </c>
    </row>
    <row r="5410" spans="1:7">
      <c r="A5410" s="903" t="s">
        <v>2479</v>
      </c>
      <c r="B5410" s="903" t="s">
        <v>898</v>
      </c>
      <c r="C5410" s="903" t="s">
        <v>200</v>
      </c>
      <c r="D5410" s="903" t="s">
        <v>1488</v>
      </c>
      <c r="E5410" s="1419" t="s">
        <v>87</v>
      </c>
      <c r="F5410" s="1420"/>
      <c r="G5410" s="902">
        <v>306302800</v>
      </c>
    </row>
    <row r="5411" spans="1:7">
      <c r="A5411" s="903" t="s">
        <v>2479</v>
      </c>
      <c r="B5411" s="903" t="s">
        <v>898</v>
      </c>
      <c r="C5411" s="903" t="s">
        <v>200</v>
      </c>
      <c r="D5411" s="903" t="s">
        <v>1488</v>
      </c>
      <c r="E5411" s="903" t="s">
        <v>87</v>
      </c>
      <c r="F5411" s="903" t="s">
        <v>88</v>
      </c>
      <c r="G5411" s="902">
        <v>306302800</v>
      </c>
    </row>
    <row r="5412" spans="1:7">
      <c r="A5412" s="903" t="s">
        <v>2479</v>
      </c>
      <c r="B5412" s="903" t="s">
        <v>898</v>
      </c>
      <c r="C5412" s="903" t="s">
        <v>200</v>
      </c>
      <c r="D5412" s="903" t="s">
        <v>1488</v>
      </c>
      <c r="E5412" s="1419" t="s">
        <v>90</v>
      </c>
      <c r="F5412" s="1420"/>
      <c r="G5412" s="902">
        <v>210698960</v>
      </c>
    </row>
    <row r="5413" spans="1:7">
      <c r="A5413" s="903" t="s">
        <v>2479</v>
      </c>
      <c r="B5413" s="903" t="s">
        <v>898</v>
      </c>
      <c r="C5413" s="903" t="s">
        <v>200</v>
      </c>
      <c r="D5413" s="903" t="s">
        <v>1488</v>
      </c>
      <c r="E5413" s="903" t="s">
        <v>90</v>
      </c>
      <c r="F5413" s="903" t="s">
        <v>135</v>
      </c>
      <c r="G5413" s="902">
        <v>26062400</v>
      </c>
    </row>
    <row r="5414" spans="1:7">
      <c r="A5414" s="903" t="s">
        <v>2479</v>
      </c>
      <c r="B5414" s="903" t="s">
        <v>898</v>
      </c>
      <c r="C5414" s="903" t="s">
        <v>200</v>
      </c>
      <c r="D5414" s="903" t="s">
        <v>1488</v>
      </c>
      <c r="E5414" s="903" t="s">
        <v>90</v>
      </c>
      <c r="F5414" s="903" t="s">
        <v>763</v>
      </c>
      <c r="G5414" s="902">
        <v>21513000</v>
      </c>
    </row>
    <row r="5415" spans="1:7">
      <c r="A5415" s="903" t="s">
        <v>2479</v>
      </c>
      <c r="B5415" s="903" t="s">
        <v>898</v>
      </c>
      <c r="C5415" s="903" t="s">
        <v>200</v>
      </c>
      <c r="D5415" s="903" t="s">
        <v>1488</v>
      </c>
      <c r="E5415" s="903" t="s">
        <v>90</v>
      </c>
      <c r="F5415" s="903" t="s">
        <v>92</v>
      </c>
      <c r="G5415" s="902">
        <v>1788000</v>
      </c>
    </row>
    <row r="5416" spans="1:7">
      <c r="A5416" s="903" t="s">
        <v>2479</v>
      </c>
      <c r="B5416" s="903" t="s">
        <v>898</v>
      </c>
      <c r="C5416" s="903" t="s">
        <v>200</v>
      </c>
      <c r="D5416" s="903" t="s">
        <v>1488</v>
      </c>
      <c r="E5416" s="903" t="s">
        <v>90</v>
      </c>
      <c r="F5416" s="903" t="s">
        <v>403</v>
      </c>
      <c r="G5416" s="902">
        <v>97689760</v>
      </c>
    </row>
    <row r="5417" spans="1:7">
      <c r="A5417" s="903" t="s">
        <v>2479</v>
      </c>
      <c r="B5417" s="903" t="s">
        <v>898</v>
      </c>
      <c r="C5417" s="903" t="s">
        <v>200</v>
      </c>
      <c r="D5417" s="903" t="s">
        <v>1488</v>
      </c>
      <c r="E5417" s="903" t="s">
        <v>90</v>
      </c>
      <c r="F5417" s="903" t="s">
        <v>130</v>
      </c>
      <c r="G5417" s="902">
        <v>62304800</v>
      </c>
    </row>
    <row r="5418" spans="1:7">
      <c r="A5418" s="903" t="s">
        <v>2479</v>
      </c>
      <c r="B5418" s="903" t="s">
        <v>898</v>
      </c>
      <c r="C5418" s="903" t="s">
        <v>200</v>
      </c>
      <c r="D5418" s="903" t="s">
        <v>1488</v>
      </c>
      <c r="E5418" s="903" t="s">
        <v>90</v>
      </c>
      <c r="F5418" s="903" t="s">
        <v>137</v>
      </c>
      <c r="G5418" s="902">
        <v>1341000</v>
      </c>
    </row>
    <row r="5419" spans="1:7">
      <c r="A5419" s="903" t="s">
        <v>2479</v>
      </c>
      <c r="B5419" s="903" t="s">
        <v>898</v>
      </c>
      <c r="C5419" s="903" t="s">
        <v>200</v>
      </c>
      <c r="D5419" s="903" t="s">
        <v>1488</v>
      </c>
      <c r="E5419" s="1419" t="s">
        <v>377</v>
      </c>
      <c r="F5419" s="1420"/>
      <c r="G5419" s="902">
        <v>50745000</v>
      </c>
    </row>
    <row r="5420" spans="1:7">
      <c r="A5420" s="903" t="s">
        <v>2479</v>
      </c>
      <c r="B5420" s="903" t="s">
        <v>898</v>
      </c>
      <c r="C5420" s="903" t="s">
        <v>200</v>
      </c>
      <c r="D5420" s="903" t="s">
        <v>1488</v>
      </c>
      <c r="E5420" s="903" t="s">
        <v>377</v>
      </c>
      <c r="F5420" s="903" t="s">
        <v>379</v>
      </c>
      <c r="G5420" s="902">
        <v>18886000</v>
      </c>
    </row>
    <row r="5421" spans="1:7">
      <c r="A5421" s="903" t="s">
        <v>2479</v>
      </c>
      <c r="B5421" s="903" t="s">
        <v>898</v>
      </c>
      <c r="C5421" s="903" t="s">
        <v>200</v>
      </c>
      <c r="D5421" s="903" t="s">
        <v>1488</v>
      </c>
      <c r="E5421" s="903" t="s">
        <v>377</v>
      </c>
      <c r="F5421" s="903" t="s">
        <v>298</v>
      </c>
      <c r="G5421" s="902">
        <v>9490000</v>
      </c>
    </row>
    <row r="5422" spans="1:7">
      <c r="A5422" s="903" t="s">
        <v>2479</v>
      </c>
      <c r="B5422" s="903" t="s">
        <v>898</v>
      </c>
      <c r="C5422" s="903" t="s">
        <v>200</v>
      </c>
      <c r="D5422" s="903" t="s">
        <v>1488</v>
      </c>
      <c r="E5422" s="903" t="s">
        <v>377</v>
      </c>
      <c r="F5422" s="903" t="s">
        <v>380</v>
      </c>
      <c r="G5422" s="902">
        <v>22369000</v>
      </c>
    </row>
    <row r="5423" spans="1:7">
      <c r="A5423" s="903" t="s">
        <v>2479</v>
      </c>
      <c r="B5423" s="903" t="s">
        <v>898</v>
      </c>
      <c r="C5423" s="903" t="s">
        <v>200</v>
      </c>
      <c r="D5423" s="903" t="s">
        <v>1488</v>
      </c>
      <c r="E5423" s="1419" t="s">
        <v>93</v>
      </c>
      <c r="F5423" s="1420"/>
      <c r="G5423" s="902">
        <v>90700000</v>
      </c>
    </row>
    <row r="5424" spans="1:7">
      <c r="A5424" s="903" t="s">
        <v>2479</v>
      </c>
      <c r="B5424" s="903" t="s">
        <v>898</v>
      </c>
      <c r="C5424" s="903" t="s">
        <v>200</v>
      </c>
      <c r="D5424" s="903" t="s">
        <v>1488</v>
      </c>
      <c r="E5424" s="903" t="s">
        <v>93</v>
      </c>
      <c r="F5424" s="903" t="s">
        <v>391</v>
      </c>
      <c r="G5424" s="902">
        <v>90700000</v>
      </c>
    </row>
    <row r="5425" spans="1:7">
      <c r="A5425" s="903" t="s">
        <v>2479</v>
      </c>
      <c r="B5425" s="903" t="s">
        <v>898</v>
      </c>
      <c r="C5425" s="903" t="s">
        <v>200</v>
      </c>
      <c r="D5425" s="903" t="s">
        <v>1488</v>
      </c>
      <c r="E5425" s="1419" t="s">
        <v>94</v>
      </c>
      <c r="F5425" s="1420"/>
      <c r="G5425" s="902">
        <v>85331684</v>
      </c>
    </row>
    <row r="5426" spans="1:7">
      <c r="A5426" s="903" t="s">
        <v>2479</v>
      </c>
      <c r="B5426" s="903" t="s">
        <v>898</v>
      </c>
      <c r="C5426" s="903" t="s">
        <v>200</v>
      </c>
      <c r="D5426" s="903" t="s">
        <v>1488</v>
      </c>
      <c r="E5426" s="903" t="s">
        <v>94</v>
      </c>
      <c r="F5426" s="903" t="s">
        <v>95</v>
      </c>
      <c r="G5426" s="902">
        <v>63034712</v>
      </c>
    </row>
    <row r="5427" spans="1:7">
      <c r="A5427" s="903" t="s">
        <v>2479</v>
      </c>
      <c r="B5427" s="903" t="s">
        <v>898</v>
      </c>
      <c r="C5427" s="903" t="s">
        <v>200</v>
      </c>
      <c r="D5427" s="903" t="s">
        <v>1488</v>
      </c>
      <c r="E5427" s="903" t="s">
        <v>94</v>
      </c>
      <c r="F5427" s="903" t="s">
        <v>96</v>
      </c>
      <c r="G5427" s="902">
        <v>14701586</v>
      </c>
    </row>
    <row r="5428" spans="1:7">
      <c r="A5428" s="903" t="s">
        <v>2479</v>
      </c>
      <c r="B5428" s="903" t="s">
        <v>898</v>
      </c>
      <c r="C5428" s="903" t="s">
        <v>200</v>
      </c>
      <c r="D5428" s="903" t="s">
        <v>1488</v>
      </c>
      <c r="E5428" s="903" t="s">
        <v>94</v>
      </c>
      <c r="F5428" s="903" t="s">
        <v>97</v>
      </c>
      <c r="G5428" s="902">
        <v>6636124</v>
      </c>
    </row>
    <row r="5429" spans="1:7">
      <c r="A5429" s="903" t="s">
        <v>2479</v>
      </c>
      <c r="B5429" s="903" t="s">
        <v>898</v>
      </c>
      <c r="C5429" s="903" t="s">
        <v>200</v>
      </c>
      <c r="D5429" s="903" t="s">
        <v>1488</v>
      </c>
      <c r="E5429" s="903" t="s">
        <v>94</v>
      </c>
      <c r="F5429" s="903" t="s">
        <v>0</v>
      </c>
      <c r="G5429" s="902">
        <v>959262</v>
      </c>
    </row>
    <row r="5430" spans="1:7">
      <c r="A5430" s="903" t="s">
        <v>2479</v>
      </c>
      <c r="B5430" s="903" t="s">
        <v>898</v>
      </c>
      <c r="C5430" s="903" t="s">
        <v>200</v>
      </c>
      <c r="D5430" s="903" t="s">
        <v>1488</v>
      </c>
      <c r="E5430" s="1419" t="s">
        <v>100</v>
      </c>
      <c r="F5430" s="1420"/>
      <c r="G5430" s="902">
        <v>3001900</v>
      </c>
    </row>
    <row r="5431" spans="1:7">
      <c r="A5431" s="903" t="s">
        <v>2479</v>
      </c>
      <c r="B5431" s="903" t="s">
        <v>898</v>
      </c>
      <c r="C5431" s="903" t="s">
        <v>200</v>
      </c>
      <c r="D5431" s="903" t="s">
        <v>1488</v>
      </c>
      <c r="E5431" s="903" t="s">
        <v>100</v>
      </c>
      <c r="F5431" s="903" t="s">
        <v>139</v>
      </c>
      <c r="G5431" s="902">
        <v>3001900</v>
      </c>
    </row>
    <row r="5432" spans="1:7">
      <c r="A5432" s="903" t="s">
        <v>2479</v>
      </c>
      <c r="B5432" s="903" t="s">
        <v>898</v>
      </c>
      <c r="C5432" s="903" t="s">
        <v>200</v>
      </c>
      <c r="D5432" s="903" t="s">
        <v>1488</v>
      </c>
      <c r="E5432" s="1419" t="s">
        <v>103</v>
      </c>
      <c r="F5432" s="1420"/>
      <c r="G5432" s="902">
        <v>37733056</v>
      </c>
    </row>
    <row r="5433" spans="1:7">
      <c r="A5433" s="903" t="s">
        <v>2479</v>
      </c>
      <c r="B5433" s="903" t="s">
        <v>898</v>
      </c>
      <c r="C5433" s="903" t="s">
        <v>200</v>
      </c>
      <c r="D5433" s="903" t="s">
        <v>1488</v>
      </c>
      <c r="E5433" s="903" t="s">
        <v>103</v>
      </c>
      <c r="F5433" s="903" t="s">
        <v>104</v>
      </c>
      <c r="G5433" s="902">
        <v>35833056</v>
      </c>
    </row>
    <row r="5434" spans="1:7">
      <c r="A5434" s="903" t="s">
        <v>2479</v>
      </c>
      <c r="B5434" s="903" t="s">
        <v>898</v>
      </c>
      <c r="C5434" s="903" t="s">
        <v>200</v>
      </c>
      <c r="D5434" s="903" t="s">
        <v>1488</v>
      </c>
      <c r="E5434" s="903" t="s">
        <v>103</v>
      </c>
      <c r="F5434" s="903" t="s">
        <v>132</v>
      </c>
      <c r="G5434" s="902">
        <v>950000</v>
      </c>
    </row>
    <row r="5435" spans="1:7">
      <c r="A5435" s="903" t="s">
        <v>2479</v>
      </c>
      <c r="B5435" s="903" t="s">
        <v>898</v>
      </c>
      <c r="C5435" s="903" t="s">
        <v>200</v>
      </c>
      <c r="D5435" s="903" t="s">
        <v>1488</v>
      </c>
      <c r="E5435" s="903" t="s">
        <v>103</v>
      </c>
      <c r="F5435" s="903" t="s">
        <v>2</v>
      </c>
      <c r="G5435" s="902">
        <v>800000</v>
      </c>
    </row>
    <row r="5436" spans="1:7">
      <c r="A5436" s="903" t="s">
        <v>2479</v>
      </c>
      <c r="B5436" s="903" t="s">
        <v>898</v>
      </c>
      <c r="C5436" s="903" t="s">
        <v>200</v>
      </c>
      <c r="D5436" s="903" t="s">
        <v>1488</v>
      </c>
      <c r="E5436" s="903" t="s">
        <v>103</v>
      </c>
      <c r="F5436" s="903" t="s">
        <v>106</v>
      </c>
      <c r="G5436" s="902">
        <v>150000</v>
      </c>
    </row>
    <row r="5437" spans="1:7">
      <c r="A5437" s="903" t="s">
        <v>2479</v>
      </c>
      <c r="B5437" s="903" t="s">
        <v>898</v>
      </c>
      <c r="C5437" s="903" t="s">
        <v>200</v>
      </c>
      <c r="D5437" s="903" t="s">
        <v>1488</v>
      </c>
      <c r="E5437" s="1419" t="s">
        <v>108</v>
      </c>
      <c r="F5437" s="1420"/>
      <c r="G5437" s="902">
        <v>32664000</v>
      </c>
    </row>
    <row r="5438" spans="1:7">
      <c r="A5438" s="903" t="s">
        <v>2479</v>
      </c>
      <c r="B5438" s="903" t="s">
        <v>898</v>
      </c>
      <c r="C5438" s="903" t="s">
        <v>200</v>
      </c>
      <c r="D5438" s="903" t="s">
        <v>1488</v>
      </c>
      <c r="E5438" s="903" t="s">
        <v>108</v>
      </c>
      <c r="F5438" s="903" t="s">
        <v>110</v>
      </c>
      <c r="G5438" s="902">
        <v>3387000</v>
      </c>
    </row>
    <row r="5439" spans="1:7">
      <c r="A5439" s="903" t="s">
        <v>2479</v>
      </c>
      <c r="B5439" s="903" t="s">
        <v>898</v>
      </c>
      <c r="C5439" s="903" t="s">
        <v>200</v>
      </c>
      <c r="D5439" s="903" t="s">
        <v>1488</v>
      </c>
      <c r="E5439" s="903" t="s">
        <v>108</v>
      </c>
      <c r="F5439" s="903" t="s">
        <v>111</v>
      </c>
      <c r="G5439" s="902">
        <v>4843600</v>
      </c>
    </row>
    <row r="5440" spans="1:7">
      <c r="A5440" s="903" t="s">
        <v>2479</v>
      </c>
      <c r="B5440" s="903" t="s">
        <v>898</v>
      </c>
      <c r="C5440" s="903" t="s">
        <v>200</v>
      </c>
      <c r="D5440" s="903" t="s">
        <v>1488</v>
      </c>
      <c r="E5440" s="903" t="s">
        <v>108</v>
      </c>
      <c r="F5440" s="903" t="s">
        <v>862</v>
      </c>
      <c r="G5440" s="902">
        <v>4126200</v>
      </c>
    </row>
    <row r="5441" spans="1:7">
      <c r="A5441" s="903" t="s">
        <v>2479</v>
      </c>
      <c r="B5441" s="903" t="s">
        <v>898</v>
      </c>
      <c r="C5441" s="903" t="s">
        <v>200</v>
      </c>
      <c r="D5441" s="903" t="s">
        <v>1488</v>
      </c>
      <c r="E5441" s="903" t="s">
        <v>108</v>
      </c>
      <c r="F5441" s="903" t="s">
        <v>283</v>
      </c>
      <c r="G5441" s="902">
        <v>4165000</v>
      </c>
    </row>
    <row r="5442" spans="1:7">
      <c r="A5442" s="903" t="s">
        <v>2479</v>
      </c>
      <c r="B5442" s="903" t="s">
        <v>898</v>
      </c>
      <c r="C5442" s="903" t="s">
        <v>200</v>
      </c>
      <c r="D5442" s="903" t="s">
        <v>1488</v>
      </c>
      <c r="E5442" s="903" t="s">
        <v>108</v>
      </c>
      <c r="F5442" s="903" t="s">
        <v>868</v>
      </c>
      <c r="G5442" s="902">
        <v>3153200</v>
      </c>
    </row>
    <row r="5443" spans="1:7">
      <c r="A5443" s="903" t="s">
        <v>2479</v>
      </c>
      <c r="B5443" s="903" t="s">
        <v>898</v>
      </c>
      <c r="C5443" s="903" t="s">
        <v>200</v>
      </c>
      <c r="D5443" s="903" t="s">
        <v>1488</v>
      </c>
      <c r="E5443" s="903" t="s">
        <v>108</v>
      </c>
      <c r="F5443" s="903" t="s">
        <v>141</v>
      </c>
      <c r="G5443" s="902">
        <v>2850000</v>
      </c>
    </row>
    <row r="5444" spans="1:7">
      <c r="A5444" s="903" t="s">
        <v>2479</v>
      </c>
      <c r="B5444" s="903" t="s">
        <v>898</v>
      </c>
      <c r="C5444" s="903" t="s">
        <v>200</v>
      </c>
      <c r="D5444" s="903" t="s">
        <v>1488</v>
      </c>
      <c r="E5444" s="903" t="s">
        <v>108</v>
      </c>
      <c r="F5444" s="903" t="s">
        <v>142</v>
      </c>
      <c r="G5444" s="902">
        <v>10139000</v>
      </c>
    </row>
    <row r="5445" spans="1:7">
      <c r="A5445" s="903" t="s">
        <v>2479</v>
      </c>
      <c r="B5445" s="903" t="s">
        <v>898</v>
      </c>
      <c r="C5445" s="903" t="s">
        <v>200</v>
      </c>
      <c r="D5445" s="903" t="s">
        <v>1488</v>
      </c>
      <c r="E5445" s="1419" t="s">
        <v>143</v>
      </c>
      <c r="F5445" s="1420"/>
      <c r="G5445" s="902">
        <v>161382500</v>
      </c>
    </row>
    <row r="5446" spans="1:7">
      <c r="A5446" s="903" t="s">
        <v>2479</v>
      </c>
      <c r="B5446" s="903" t="s">
        <v>898</v>
      </c>
      <c r="C5446" s="903" t="s">
        <v>200</v>
      </c>
      <c r="D5446" s="903" t="s">
        <v>1488</v>
      </c>
      <c r="E5446" s="903" t="s">
        <v>143</v>
      </c>
      <c r="F5446" s="903" t="s">
        <v>145</v>
      </c>
      <c r="G5446" s="902">
        <v>11296000</v>
      </c>
    </row>
    <row r="5447" spans="1:7">
      <c r="A5447" s="903" t="s">
        <v>2479</v>
      </c>
      <c r="B5447" s="903" t="s">
        <v>898</v>
      </c>
      <c r="C5447" s="903" t="s">
        <v>200</v>
      </c>
      <c r="D5447" s="903" t="s">
        <v>1488</v>
      </c>
      <c r="E5447" s="903" t="s">
        <v>143</v>
      </c>
      <c r="F5447" s="903" t="s">
        <v>482</v>
      </c>
      <c r="G5447" s="902">
        <v>3300000</v>
      </c>
    </row>
    <row r="5448" spans="1:7">
      <c r="A5448" s="903" t="s">
        <v>2479</v>
      </c>
      <c r="B5448" s="903" t="s">
        <v>898</v>
      </c>
      <c r="C5448" s="903" t="s">
        <v>200</v>
      </c>
      <c r="D5448" s="903" t="s">
        <v>1488</v>
      </c>
      <c r="E5448" s="903" t="s">
        <v>143</v>
      </c>
      <c r="F5448" s="903" t="s">
        <v>485</v>
      </c>
      <c r="G5448" s="902">
        <v>25500000</v>
      </c>
    </row>
    <row r="5449" spans="1:7">
      <c r="A5449" s="903" t="s">
        <v>2479</v>
      </c>
      <c r="B5449" s="903" t="s">
        <v>898</v>
      </c>
      <c r="C5449" s="903" t="s">
        <v>200</v>
      </c>
      <c r="D5449" s="903" t="s">
        <v>1488</v>
      </c>
      <c r="E5449" s="903" t="s">
        <v>143</v>
      </c>
      <c r="F5449" s="903" t="s">
        <v>387</v>
      </c>
      <c r="G5449" s="902">
        <v>2000000</v>
      </c>
    </row>
    <row r="5450" spans="1:7">
      <c r="A5450" s="903" t="s">
        <v>2479</v>
      </c>
      <c r="B5450" s="903" t="s">
        <v>898</v>
      </c>
      <c r="C5450" s="903" t="s">
        <v>200</v>
      </c>
      <c r="D5450" s="903" t="s">
        <v>1488</v>
      </c>
      <c r="E5450" s="903" t="s">
        <v>143</v>
      </c>
      <c r="F5450" s="903" t="s">
        <v>487</v>
      </c>
      <c r="G5450" s="902">
        <v>77276000</v>
      </c>
    </row>
    <row r="5451" spans="1:7">
      <c r="A5451" s="903" t="s">
        <v>2479</v>
      </c>
      <c r="B5451" s="903" t="s">
        <v>898</v>
      </c>
      <c r="C5451" s="903" t="s">
        <v>200</v>
      </c>
      <c r="D5451" s="903" t="s">
        <v>1488</v>
      </c>
      <c r="E5451" s="903" t="s">
        <v>143</v>
      </c>
      <c r="F5451" s="903" t="s">
        <v>489</v>
      </c>
      <c r="G5451" s="902">
        <v>42010500</v>
      </c>
    </row>
    <row r="5452" spans="1:7">
      <c r="A5452" s="903" t="s">
        <v>2479</v>
      </c>
      <c r="B5452" s="903" t="s">
        <v>898</v>
      </c>
      <c r="C5452" s="903" t="s">
        <v>200</v>
      </c>
      <c r="D5452" s="903" t="s">
        <v>1488</v>
      </c>
      <c r="E5452" s="1419" t="s">
        <v>113</v>
      </c>
      <c r="F5452" s="1420"/>
      <c r="G5452" s="902">
        <v>31200000</v>
      </c>
    </row>
    <row r="5453" spans="1:7">
      <c r="A5453" s="903" t="s">
        <v>2479</v>
      </c>
      <c r="B5453" s="903" t="s">
        <v>898</v>
      </c>
      <c r="C5453" s="903" t="s">
        <v>200</v>
      </c>
      <c r="D5453" s="903" t="s">
        <v>1488</v>
      </c>
      <c r="E5453" s="903" t="s">
        <v>113</v>
      </c>
      <c r="F5453" s="903" t="s">
        <v>117</v>
      </c>
      <c r="G5453" s="902">
        <v>31200000</v>
      </c>
    </row>
    <row r="5454" spans="1:7">
      <c r="A5454" s="903" t="s">
        <v>2479</v>
      </c>
      <c r="B5454" s="903" t="s">
        <v>898</v>
      </c>
      <c r="C5454" s="903" t="s">
        <v>200</v>
      </c>
      <c r="D5454" s="903" t="s">
        <v>1488</v>
      </c>
      <c r="E5454" s="1419" t="s">
        <v>492</v>
      </c>
      <c r="F5454" s="1420"/>
      <c r="G5454" s="902">
        <v>14500000</v>
      </c>
    </row>
    <row r="5455" spans="1:7">
      <c r="A5455" s="903" t="s">
        <v>2479</v>
      </c>
      <c r="B5455" s="903" t="s">
        <v>898</v>
      </c>
      <c r="C5455" s="903" t="s">
        <v>200</v>
      </c>
      <c r="D5455" s="903" t="s">
        <v>1488</v>
      </c>
      <c r="E5455" s="903" t="s">
        <v>492</v>
      </c>
      <c r="F5455" s="903" t="s">
        <v>494</v>
      </c>
      <c r="G5455" s="902">
        <v>14500000</v>
      </c>
    </row>
    <row r="5456" spans="1:7">
      <c r="A5456" s="903" t="s">
        <v>2479</v>
      </c>
      <c r="B5456" s="903" t="s">
        <v>898</v>
      </c>
      <c r="C5456" s="903" t="s">
        <v>200</v>
      </c>
      <c r="D5456" s="903" t="s">
        <v>1488</v>
      </c>
      <c r="E5456" s="1419" t="s">
        <v>498</v>
      </c>
      <c r="F5456" s="1420"/>
      <c r="G5456" s="902">
        <v>10450000</v>
      </c>
    </row>
    <row r="5457" spans="1:7">
      <c r="A5457" s="903" t="s">
        <v>2479</v>
      </c>
      <c r="B5457" s="903" t="s">
        <v>898</v>
      </c>
      <c r="C5457" s="903" t="s">
        <v>200</v>
      </c>
      <c r="D5457" s="903" t="s">
        <v>1488</v>
      </c>
      <c r="E5457" s="903" t="s">
        <v>498</v>
      </c>
      <c r="F5457" s="903" t="s">
        <v>370</v>
      </c>
      <c r="G5457" s="902">
        <v>10450000</v>
      </c>
    </row>
    <row r="5458" spans="1:7">
      <c r="A5458" s="903" t="s">
        <v>2479</v>
      </c>
      <c r="B5458" s="903" t="s">
        <v>898</v>
      </c>
      <c r="C5458" s="903" t="s">
        <v>200</v>
      </c>
      <c r="D5458" s="903" t="s">
        <v>1488</v>
      </c>
      <c r="E5458" s="1419" t="s">
        <v>118</v>
      </c>
      <c r="F5458" s="1420"/>
      <c r="G5458" s="902">
        <v>509781100</v>
      </c>
    </row>
    <row r="5459" spans="1:7">
      <c r="A5459" s="903" t="s">
        <v>2479</v>
      </c>
      <c r="B5459" s="903" t="s">
        <v>898</v>
      </c>
      <c r="C5459" s="903" t="s">
        <v>200</v>
      </c>
      <c r="D5459" s="903" t="s">
        <v>1488</v>
      </c>
      <c r="E5459" s="903" t="s">
        <v>118</v>
      </c>
      <c r="F5459" s="903" t="s">
        <v>523</v>
      </c>
      <c r="G5459" s="902">
        <v>200000</v>
      </c>
    </row>
    <row r="5460" spans="1:7">
      <c r="A5460" s="903" t="s">
        <v>2479</v>
      </c>
      <c r="B5460" s="903" t="s">
        <v>898</v>
      </c>
      <c r="C5460" s="903" t="s">
        <v>200</v>
      </c>
      <c r="D5460" s="903" t="s">
        <v>1488</v>
      </c>
      <c r="E5460" s="903" t="s">
        <v>118</v>
      </c>
      <c r="F5460" s="903" t="s">
        <v>120</v>
      </c>
      <c r="G5460" s="902">
        <v>509581100</v>
      </c>
    </row>
    <row r="5461" spans="1:7">
      <c r="A5461" s="903" t="s">
        <v>2479</v>
      </c>
      <c r="B5461" s="903" t="s">
        <v>898</v>
      </c>
      <c r="C5461" s="903" t="s">
        <v>200</v>
      </c>
      <c r="D5461" s="903" t="s">
        <v>1488</v>
      </c>
      <c r="E5461" s="1419" t="s">
        <v>1434</v>
      </c>
      <c r="F5461" s="1420"/>
      <c r="G5461" s="902">
        <v>1273000</v>
      </c>
    </row>
    <row r="5462" spans="1:7">
      <c r="A5462" s="903" t="s">
        <v>2479</v>
      </c>
      <c r="B5462" s="903" t="s">
        <v>898</v>
      </c>
      <c r="C5462" s="903" t="s">
        <v>200</v>
      </c>
      <c r="D5462" s="903" t="s">
        <v>1488</v>
      </c>
      <c r="E5462" s="903" t="s">
        <v>1434</v>
      </c>
      <c r="F5462" s="903" t="s">
        <v>1436</v>
      </c>
      <c r="G5462" s="902">
        <v>1273000</v>
      </c>
    </row>
    <row r="5463" spans="1:7">
      <c r="A5463" s="903" t="s">
        <v>2479</v>
      </c>
      <c r="B5463" s="903" t="s">
        <v>898</v>
      </c>
      <c r="C5463" s="903" t="s">
        <v>200</v>
      </c>
      <c r="D5463" s="903" t="s">
        <v>1488</v>
      </c>
      <c r="E5463" s="1419" t="s">
        <v>122</v>
      </c>
      <c r="F5463" s="1420"/>
      <c r="G5463" s="902">
        <v>43236000</v>
      </c>
    </row>
    <row r="5464" spans="1:7">
      <c r="A5464" s="903" t="s">
        <v>2479</v>
      </c>
      <c r="B5464" s="903" t="s">
        <v>898</v>
      </c>
      <c r="C5464" s="903" t="s">
        <v>200</v>
      </c>
      <c r="D5464" s="903" t="s">
        <v>1488</v>
      </c>
      <c r="E5464" s="903" t="s">
        <v>122</v>
      </c>
      <c r="F5464" s="903" t="s">
        <v>6</v>
      </c>
      <c r="G5464" s="902">
        <v>250000</v>
      </c>
    </row>
    <row r="5465" spans="1:7">
      <c r="A5465" s="903" t="s">
        <v>2479</v>
      </c>
      <c r="B5465" s="903" t="s">
        <v>898</v>
      </c>
      <c r="C5465" s="903" t="s">
        <v>200</v>
      </c>
      <c r="D5465" s="903" t="s">
        <v>1488</v>
      </c>
      <c r="E5465" s="903" t="s">
        <v>122</v>
      </c>
      <c r="F5465" s="903" t="s">
        <v>124</v>
      </c>
      <c r="G5465" s="902">
        <v>37186000</v>
      </c>
    </row>
    <row r="5466" spans="1:7">
      <c r="A5466" s="903" t="s">
        <v>2479</v>
      </c>
      <c r="B5466" s="903" t="s">
        <v>898</v>
      </c>
      <c r="C5466" s="903" t="s">
        <v>200</v>
      </c>
      <c r="D5466" s="903" t="s">
        <v>1488</v>
      </c>
      <c r="E5466" s="903" t="s">
        <v>122</v>
      </c>
      <c r="F5466" s="903" t="s">
        <v>126</v>
      </c>
      <c r="G5466" s="902">
        <v>5800000</v>
      </c>
    </row>
    <row r="5467" spans="1:7">
      <c r="A5467" s="903" t="s">
        <v>2479</v>
      </c>
      <c r="B5467" s="903" t="s">
        <v>898</v>
      </c>
      <c r="C5467" s="903" t="s">
        <v>200</v>
      </c>
      <c r="D5467" s="903" t="s">
        <v>1488</v>
      </c>
      <c r="E5467" s="1419" t="s">
        <v>371</v>
      </c>
      <c r="F5467" s="1420"/>
      <c r="G5467" s="902">
        <v>12000000</v>
      </c>
    </row>
    <row r="5468" spans="1:7">
      <c r="A5468" s="903" t="s">
        <v>2479</v>
      </c>
      <c r="B5468" s="903" t="s">
        <v>898</v>
      </c>
      <c r="C5468" s="903" t="s">
        <v>200</v>
      </c>
      <c r="D5468" s="903" t="s">
        <v>1488</v>
      </c>
      <c r="E5468" s="903" t="s">
        <v>371</v>
      </c>
      <c r="F5468" s="903" t="s">
        <v>225</v>
      </c>
      <c r="G5468" s="902">
        <v>12000000</v>
      </c>
    </row>
    <row r="5469" spans="1:7">
      <c r="A5469" s="903" t="s">
        <v>2479</v>
      </c>
      <c r="B5469" s="903" t="s">
        <v>898</v>
      </c>
      <c r="C5469" s="903" t="s">
        <v>200</v>
      </c>
      <c r="D5469" s="903" t="s">
        <v>1488</v>
      </c>
      <c r="E5469" s="1419" t="s">
        <v>160</v>
      </c>
      <c r="F5469" s="1420"/>
      <c r="G5469" s="902">
        <v>3008317000</v>
      </c>
    </row>
    <row r="5470" spans="1:7">
      <c r="A5470" s="903" t="s">
        <v>2479</v>
      </c>
      <c r="B5470" s="903" t="s">
        <v>898</v>
      </c>
      <c r="C5470" s="903" t="s">
        <v>200</v>
      </c>
      <c r="D5470" s="903" t="s">
        <v>1488</v>
      </c>
      <c r="E5470" s="903" t="s">
        <v>160</v>
      </c>
      <c r="F5470" s="903" t="s">
        <v>162</v>
      </c>
      <c r="G5470" s="902">
        <v>3008317000</v>
      </c>
    </row>
    <row r="5471" spans="1:7">
      <c r="A5471" s="903" t="s">
        <v>2479</v>
      </c>
      <c r="B5471" s="903" t="s">
        <v>898</v>
      </c>
      <c r="C5471" s="903" t="s">
        <v>200</v>
      </c>
      <c r="D5471" s="903" t="s">
        <v>1488</v>
      </c>
      <c r="E5471" s="1419" t="s">
        <v>16</v>
      </c>
      <c r="F5471" s="1420"/>
      <c r="G5471" s="902">
        <v>720000000</v>
      </c>
    </row>
    <row r="5472" spans="1:7">
      <c r="A5472" s="903" t="s">
        <v>2479</v>
      </c>
      <c r="B5472" s="903" t="s">
        <v>898</v>
      </c>
      <c r="C5472" s="903" t="s">
        <v>200</v>
      </c>
      <c r="D5472" s="903" t="s">
        <v>1488</v>
      </c>
      <c r="E5472" s="903" t="s">
        <v>16</v>
      </c>
      <c r="F5472" s="903" t="s">
        <v>221</v>
      </c>
      <c r="G5472" s="902">
        <v>720000000</v>
      </c>
    </row>
    <row r="5473" spans="1:7">
      <c r="A5473" s="903" t="s">
        <v>2479</v>
      </c>
      <c r="B5473" s="1419" t="s">
        <v>897</v>
      </c>
      <c r="C5473" s="1420"/>
      <c r="D5473" s="1420"/>
      <c r="E5473" s="1420"/>
      <c r="F5473" s="1420"/>
      <c r="G5473" s="902">
        <v>6922390000</v>
      </c>
    </row>
    <row r="5474" spans="1:7">
      <c r="A5474" s="903" t="s">
        <v>2479</v>
      </c>
      <c r="B5474" s="903" t="s">
        <v>897</v>
      </c>
      <c r="C5474" s="1419" t="s">
        <v>368</v>
      </c>
      <c r="D5474" s="1420"/>
      <c r="E5474" s="1420"/>
      <c r="F5474" s="1420"/>
      <c r="G5474" s="902">
        <v>135000000</v>
      </c>
    </row>
    <row r="5475" spans="1:7">
      <c r="A5475" s="903" t="s">
        <v>2479</v>
      </c>
      <c r="B5475" s="903" t="s">
        <v>897</v>
      </c>
      <c r="C5475" s="903" t="s">
        <v>368</v>
      </c>
      <c r="D5475" s="1419" t="s">
        <v>1445</v>
      </c>
      <c r="E5475" s="1420"/>
      <c r="F5475" s="1420"/>
      <c r="G5475" s="902">
        <v>135000000</v>
      </c>
    </row>
    <row r="5476" spans="1:7">
      <c r="A5476" s="903" t="s">
        <v>2479</v>
      </c>
      <c r="B5476" s="903" t="s">
        <v>897</v>
      </c>
      <c r="C5476" s="903" t="s">
        <v>368</v>
      </c>
      <c r="D5476" s="903" t="s">
        <v>1445</v>
      </c>
      <c r="E5476" s="1419" t="s">
        <v>492</v>
      </c>
      <c r="F5476" s="1420"/>
      <c r="G5476" s="902">
        <v>135000000</v>
      </c>
    </row>
    <row r="5477" spans="1:7">
      <c r="A5477" s="903" t="s">
        <v>2479</v>
      </c>
      <c r="B5477" s="903" t="s">
        <v>897</v>
      </c>
      <c r="C5477" s="903" t="s">
        <v>368</v>
      </c>
      <c r="D5477" s="903" t="s">
        <v>1445</v>
      </c>
      <c r="E5477" s="903" t="s">
        <v>492</v>
      </c>
      <c r="F5477" s="903" t="s">
        <v>186</v>
      </c>
      <c r="G5477" s="902">
        <v>135000000</v>
      </c>
    </row>
    <row r="5478" spans="1:7">
      <c r="A5478" s="903" t="s">
        <v>2479</v>
      </c>
      <c r="B5478" s="903" t="s">
        <v>897</v>
      </c>
      <c r="C5478" s="1419" t="s">
        <v>200</v>
      </c>
      <c r="D5478" s="1420"/>
      <c r="E5478" s="1420"/>
      <c r="F5478" s="1420"/>
      <c r="G5478" s="902">
        <v>6787390000</v>
      </c>
    </row>
    <row r="5479" spans="1:7">
      <c r="A5479" s="903" t="s">
        <v>2479</v>
      </c>
      <c r="B5479" s="903" t="s">
        <v>897</v>
      </c>
      <c r="C5479" s="903" t="s">
        <v>200</v>
      </c>
      <c r="D5479" s="1419" t="s">
        <v>1488</v>
      </c>
      <c r="E5479" s="1420"/>
      <c r="F5479" s="1420"/>
      <c r="G5479" s="902">
        <v>6787390000</v>
      </c>
    </row>
    <row r="5480" spans="1:7">
      <c r="A5480" s="903" t="s">
        <v>2479</v>
      </c>
      <c r="B5480" s="903" t="s">
        <v>897</v>
      </c>
      <c r="C5480" s="903" t="s">
        <v>200</v>
      </c>
      <c r="D5480" s="903" t="s">
        <v>1488</v>
      </c>
      <c r="E5480" s="1419" t="s">
        <v>87</v>
      </c>
      <c r="F5480" s="1420"/>
      <c r="G5480" s="902">
        <v>1811833100</v>
      </c>
    </row>
    <row r="5481" spans="1:7">
      <c r="A5481" s="903" t="s">
        <v>2479</v>
      </c>
      <c r="B5481" s="903" t="s">
        <v>897</v>
      </c>
      <c r="C5481" s="903" t="s">
        <v>200</v>
      </c>
      <c r="D5481" s="903" t="s">
        <v>1488</v>
      </c>
      <c r="E5481" s="903" t="s">
        <v>87</v>
      </c>
      <c r="F5481" s="903" t="s">
        <v>88</v>
      </c>
      <c r="G5481" s="902">
        <v>1779033100</v>
      </c>
    </row>
    <row r="5482" spans="1:7">
      <c r="A5482" s="903" t="s">
        <v>2479</v>
      </c>
      <c r="B5482" s="903" t="s">
        <v>897</v>
      </c>
      <c r="C5482" s="903" t="s">
        <v>200</v>
      </c>
      <c r="D5482" s="903" t="s">
        <v>1488</v>
      </c>
      <c r="E5482" s="903" t="s">
        <v>87</v>
      </c>
      <c r="F5482" s="903" t="s">
        <v>89</v>
      </c>
      <c r="G5482" s="902">
        <v>32800000</v>
      </c>
    </row>
    <row r="5483" spans="1:7">
      <c r="A5483" s="903" t="s">
        <v>2479</v>
      </c>
      <c r="B5483" s="903" t="s">
        <v>897</v>
      </c>
      <c r="C5483" s="903" t="s">
        <v>200</v>
      </c>
      <c r="D5483" s="903" t="s">
        <v>1488</v>
      </c>
      <c r="E5483" s="1419" t="s">
        <v>128</v>
      </c>
      <c r="F5483" s="1420"/>
      <c r="G5483" s="902">
        <v>49200000</v>
      </c>
    </row>
    <row r="5484" spans="1:7">
      <c r="A5484" s="903" t="s">
        <v>2479</v>
      </c>
      <c r="B5484" s="903" t="s">
        <v>897</v>
      </c>
      <c r="C5484" s="903" t="s">
        <v>200</v>
      </c>
      <c r="D5484" s="903" t="s">
        <v>1488</v>
      </c>
      <c r="E5484" s="903" t="s">
        <v>128</v>
      </c>
      <c r="F5484" s="903" t="s">
        <v>519</v>
      </c>
      <c r="G5484" s="902">
        <v>49200000</v>
      </c>
    </row>
    <row r="5485" spans="1:7">
      <c r="A5485" s="903" t="s">
        <v>2479</v>
      </c>
      <c r="B5485" s="903" t="s">
        <v>897</v>
      </c>
      <c r="C5485" s="903" t="s">
        <v>200</v>
      </c>
      <c r="D5485" s="903" t="s">
        <v>1488</v>
      </c>
      <c r="E5485" s="1419" t="s">
        <v>90</v>
      </c>
      <c r="F5485" s="1420"/>
      <c r="G5485" s="902">
        <v>1181170000</v>
      </c>
    </row>
    <row r="5486" spans="1:7">
      <c r="A5486" s="903" t="s">
        <v>2479</v>
      </c>
      <c r="B5486" s="903" t="s">
        <v>897</v>
      </c>
      <c r="C5486" s="903" t="s">
        <v>200</v>
      </c>
      <c r="D5486" s="903" t="s">
        <v>1488</v>
      </c>
      <c r="E5486" s="903" t="s">
        <v>90</v>
      </c>
      <c r="F5486" s="903" t="s">
        <v>135</v>
      </c>
      <c r="G5486" s="902">
        <v>124564000</v>
      </c>
    </row>
    <row r="5487" spans="1:7">
      <c r="A5487" s="903" t="s">
        <v>2479</v>
      </c>
      <c r="B5487" s="903" t="s">
        <v>897</v>
      </c>
      <c r="C5487" s="903" t="s">
        <v>200</v>
      </c>
      <c r="D5487" s="903" t="s">
        <v>1488</v>
      </c>
      <c r="E5487" s="903" t="s">
        <v>90</v>
      </c>
      <c r="F5487" s="903" t="s">
        <v>92</v>
      </c>
      <c r="G5487" s="902">
        <v>3874000</v>
      </c>
    </row>
    <row r="5488" spans="1:7">
      <c r="A5488" s="903" t="s">
        <v>2479</v>
      </c>
      <c r="B5488" s="903" t="s">
        <v>897</v>
      </c>
      <c r="C5488" s="903" t="s">
        <v>200</v>
      </c>
      <c r="D5488" s="903" t="s">
        <v>1488</v>
      </c>
      <c r="E5488" s="903" t="s">
        <v>90</v>
      </c>
      <c r="F5488" s="903" t="s">
        <v>390</v>
      </c>
      <c r="G5488" s="902">
        <v>6826400</v>
      </c>
    </row>
    <row r="5489" spans="1:7">
      <c r="A5489" s="903" t="s">
        <v>2479</v>
      </c>
      <c r="B5489" s="903" t="s">
        <v>897</v>
      </c>
      <c r="C5489" s="903" t="s">
        <v>200</v>
      </c>
      <c r="D5489" s="903" t="s">
        <v>1488</v>
      </c>
      <c r="E5489" s="903" t="s">
        <v>90</v>
      </c>
      <c r="F5489" s="903" t="s">
        <v>403</v>
      </c>
      <c r="G5489" s="902">
        <v>570490500</v>
      </c>
    </row>
    <row r="5490" spans="1:7">
      <c r="A5490" s="903" t="s">
        <v>2479</v>
      </c>
      <c r="B5490" s="903" t="s">
        <v>897</v>
      </c>
      <c r="C5490" s="903" t="s">
        <v>200</v>
      </c>
      <c r="D5490" s="903" t="s">
        <v>1488</v>
      </c>
      <c r="E5490" s="903" t="s">
        <v>90</v>
      </c>
      <c r="F5490" s="903" t="s">
        <v>130</v>
      </c>
      <c r="G5490" s="902">
        <v>475415100</v>
      </c>
    </row>
    <row r="5491" spans="1:7">
      <c r="A5491" s="903" t="s">
        <v>2479</v>
      </c>
      <c r="B5491" s="903" t="s">
        <v>897</v>
      </c>
      <c r="C5491" s="903" t="s">
        <v>200</v>
      </c>
      <c r="D5491" s="903" t="s">
        <v>1488</v>
      </c>
      <c r="E5491" s="1419" t="s">
        <v>377</v>
      </c>
      <c r="F5491" s="1420"/>
      <c r="G5491" s="902">
        <v>35158000</v>
      </c>
    </row>
    <row r="5492" spans="1:7">
      <c r="A5492" s="903" t="s">
        <v>2479</v>
      </c>
      <c r="B5492" s="903" t="s">
        <v>897</v>
      </c>
      <c r="C5492" s="903" t="s">
        <v>200</v>
      </c>
      <c r="D5492" s="903" t="s">
        <v>1488</v>
      </c>
      <c r="E5492" s="903" t="s">
        <v>377</v>
      </c>
      <c r="F5492" s="903" t="s">
        <v>379</v>
      </c>
      <c r="G5492" s="902">
        <v>28188000</v>
      </c>
    </row>
    <row r="5493" spans="1:7">
      <c r="A5493" s="903" t="s">
        <v>2479</v>
      </c>
      <c r="B5493" s="903" t="s">
        <v>897</v>
      </c>
      <c r="C5493" s="903" t="s">
        <v>200</v>
      </c>
      <c r="D5493" s="903" t="s">
        <v>1488</v>
      </c>
      <c r="E5493" s="903" t="s">
        <v>377</v>
      </c>
      <c r="F5493" s="903" t="s">
        <v>380</v>
      </c>
      <c r="G5493" s="902">
        <v>6970000</v>
      </c>
    </row>
    <row r="5494" spans="1:7">
      <c r="A5494" s="903" t="s">
        <v>2479</v>
      </c>
      <c r="B5494" s="903" t="s">
        <v>897</v>
      </c>
      <c r="C5494" s="903" t="s">
        <v>200</v>
      </c>
      <c r="D5494" s="903" t="s">
        <v>1488</v>
      </c>
      <c r="E5494" s="1419" t="s">
        <v>93</v>
      </c>
      <c r="F5494" s="1420"/>
      <c r="G5494" s="902">
        <v>358019000</v>
      </c>
    </row>
    <row r="5495" spans="1:7">
      <c r="A5495" s="903" t="s">
        <v>2479</v>
      </c>
      <c r="B5495" s="903" t="s">
        <v>897</v>
      </c>
      <c r="C5495" s="903" t="s">
        <v>200</v>
      </c>
      <c r="D5495" s="903" t="s">
        <v>1488</v>
      </c>
      <c r="E5495" s="903" t="s">
        <v>93</v>
      </c>
      <c r="F5495" s="903" t="s">
        <v>299</v>
      </c>
      <c r="G5495" s="902">
        <v>1879000</v>
      </c>
    </row>
    <row r="5496" spans="1:7">
      <c r="A5496" s="903" t="s">
        <v>2479</v>
      </c>
      <c r="B5496" s="903" t="s">
        <v>897</v>
      </c>
      <c r="C5496" s="903" t="s">
        <v>200</v>
      </c>
      <c r="D5496" s="903" t="s">
        <v>1488</v>
      </c>
      <c r="E5496" s="903" t="s">
        <v>93</v>
      </c>
      <c r="F5496" s="903" t="s">
        <v>391</v>
      </c>
      <c r="G5496" s="902">
        <v>356140000</v>
      </c>
    </row>
    <row r="5497" spans="1:7">
      <c r="A5497" s="903" t="s">
        <v>2479</v>
      </c>
      <c r="B5497" s="903" t="s">
        <v>897</v>
      </c>
      <c r="C5497" s="903" t="s">
        <v>200</v>
      </c>
      <c r="D5497" s="903" t="s">
        <v>1488</v>
      </c>
      <c r="E5497" s="1419" t="s">
        <v>94</v>
      </c>
      <c r="F5497" s="1420"/>
      <c r="G5497" s="902">
        <v>447282600</v>
      </c>
    </row>
    <row r="5498" spans="1:7">
      <c r="A5498" s="903" t="s">
        <v>2479</v>
      </c>
      <c r="B5498" s="903" t="s">
        <v>897</v>
      </c>
      <c r="C5498" s="903" t="s">
        <v>200</v>
      </c>
      <c r="D5498" s="903" t="s">
        <v>1488</v>
      </c>
      <c r="E5498" s="903" t="s">
        <v>94</v>
      </c>
      <c r="F5498" s="903" t="s">
        <v>95</v>
      </c>
      <c r="G5498" s="902">
        <v>347134600</v>
      </c>
    </row>
    <row r="5499" spans="1:7">
      <c r="A5499" s="903" t="s">
        <v>2479</v>
      </c>
      <c r="B5499" s="903" t="s">
        <v>897</v>
      </c>
      <c r="C5499" s="903" t="s">
        <v>200</v>
      </c>
      <c r="D5499" s="903" t="s">
        <v>1488</v>
      </c>
      <c r="E5499" s="903" t="s">
        <v>94</v>
      </c>
      <c r="F5499" s="903" t="s">
        <v>96</v>
      </c>
      <c r="G5499" s="902">
        <v>59512000</v>
      </c>
    </row>
    <row r="5500" spans="1:7">
      <c r="A5500" s="903" t="s">
        <v>2479</v>
      </c>
      <c r="B5500" s="903" t="s">
        <v>897</v>
      </c>
      <c r="C5500" s="903" t="s">
        <v>200</v>
      </c>
      <c r="D5500" s="903" t="s">
        <v>1488</v>
      </c>
      <c r="E5500" s="903" t="s">
        <v>94</v>
      </c>
      <c r="F5500" s="903" t="s">
        <v>97</v>
      </c>
      <c r="G5500" s="902">
        <v>39672600</v>
      </c>
    </row>
    <row r="5501" spans="1:7">
      <c r="A5501" s="903" t="s">
        <v>2479</v>
      </c>
      <c r="B5501" s="903" t="s">
        <v>897</v>
      </c>
      <c r="C5501" s="903" t="s">
        <v>200</v>
      </c>
      <c r="D5501" s="903" t="s">
        <v>1488</v>
      </c>
      <c r="E5501" s="903" t="s">
        <v>94</v>
      </c>
      <c r="F5501" s="903" t="s">
        <v>0</v>
      </c>
      <c r="G5501" s="902">
        <v>963400</v>
      </c>
    </row>
    <row r="5502" spans="1:7">
      <c r="A5502" s="903" t="s">
        <v>2479</v>
      </c>
      <c r="B5502" s="903" t="s">
        <v>897</v>
      </c>
      <c r="C5502" s="903" t="s">
        <v>200</v>
      </c>
      <c r="D5502" s="903" t="s">
        <v>1488</v>
      </c>
      <c r="E5502" s="1419" t="s">
        <v>100</v>
      </c>
      <c r="F5502" s="1420"/>
      <c r="G5502" s="902">
        <v>163005009</v>
      </c>
    </row>
    <row r="5503" spans="1:7">
      <c r="A5503" s="903" t="s">
        <v>2479</v>
      </c>
      <c r="B5503" s="903" t="s">
        <v>897</v>
      </c>
      <c r="C5503" s="903" t="s">
        <v>200</v>
      </c>
      <c r="D5503" s="903" t="s">
        <v>1488</v>
      </c>
      <c r="E5503" s="903" t="s">
        <v>100</v>
      </c>
      <c r="F5503" s="903" t="s">
        <v>138</v>
      </c>
      <c r="G5503" s="902">
        <v>77122676</v>
      </c>
    </row>
    <row r="5504" spans="1:7">
      <c r="A5504" s="903" t="s">
        <v>2479</v>
      </c>
      <c r="B5504" s="903" t="s">
        <v>897</v>
      </c>
      <c r="C5504" s="903" t="s">
        <v>200</v>
      </c>
      <c r="D5504" s="903" t="s">
        <v>1488</v>
      </c>
      <c r="E5504" s="903" t="s">
        <v>100</v>
      </c>
      <c r="F5504" s="903" t="s">
        <v>102</v>
      </c>
      <c r="G5504" s="902">
        <v>14279797</v>
      </c>
    </row>
    <row r="5505" spans="1:7">
      <c r="A5505" s="903" t="s">
        <v>2479</v>
      </c>
      <c r="B5505" s="903" t="s">
        <v>897</v>
      </c>
      <c r="C5505" s="903" t="s">
        <v>200</v>
      </c>
      <c r="D5505" s="903" t="s">
        <v>1488</v>
      </c>
      <c r="E5505" s="903" t="s">
        <v>100</v>
      </c>
      <c r="F5505" s="903" t="s">
        <v>139</v>
      </c>
      <c r="G5505" s="902">
        <v>67495536</v>
      </c>
    </row>
    <row r="5506" spans="1:7">
      <c r="A5506" s="903" t="s">
        <v>2479</v>
      </c>
      <c r="B5506" s="903" t="s">
        <v>897</v>
      </c>
      <c r="C5506" s="903" t="s">
        <v>200</v>
      </c>
      <c r="D5506" s="903" t="s">
        <v>1488</v>
      </c>
      <c r="E5506" s="903" t="s">
        <v>100</v>
      </c>
      <c r="F5506" s="903" t="s">
        <v>131</v>
      </c>
      <c r="G5506" s="902">
        <v>1602000</v>
      </c>
    </row>
    <row r="5507" spans="1:7">
      <c r="A5507" s="903" t="s">
        <v>2479</v>
      </c>
      <c r="B5507" s="903" t="s">
        <v>897</v>
      </c>
      <c r="C5507" s="903" t="s">
        <v>200</v>
      </c>
      <c r="D5507" s="903" t="s">
        <v>1488</v>
      </c>
      <c r="E5507" s="903" t="s">
        <v>100</v>
      </c>
      <c r="F5507" s="903" t="s">
        <v>140</v>
      </c>
      <c r="G5507" s="902">
        <v>2505000</v>
      </c>
    </row>
    <row r="5508" spans="1:7">
      <c r="A5508" s="903" t="s">
        <v>2479</v>
      </c>
      <c r="B5508" s="903" t="s">
        <v>897</v>
      </c>
      <c r="C5508" s="903" t="s">
        <v>200</v>
      </c>
      <c r="D5508" s="903" t="s">
        <v>1488</v>
      </c>
      <c r="E5508" s="1419" t="s">
        <v>103</v>
      </c>
      <c r="F5508" s="1420"/>
      <c r="G5508" s="902">
        <v>82341000</v>
      </c>
    </row>
    <row r="5509" spans="1:7">
      <c r="A5509" s="903" t="s">
        <v>2479</v>
      </c>
      <c r="B5509" s="903" t="s">
        <v>897</v>
      </c>
      <c r="C5509" s="903" t="s">
        <v>200</v>
      </c>
      <c r="D5509" s="903" t="s">
        <v>1488</v>
      </c>
      <c r="E5509" s="903" t="s">
        <v>103</v>
      </c>
      <c r="F5509" s="903" t="s">
        <v>104</v>
      </c>
      <c r="G5509" s="902">
        <v>33156000</v>
      </c>
    </row>
    <row r="5510" spans="1:7">
      <c r="A5510" s="903" t="s">
        <v>2479</v>
      </c>
      <c r="B5510" s="903" t="s">
        <v>897</v>
      </c>
      <c r="C5510" s="903" t="s">
        <v>200</v>
      </c>
      <c r="D5510" s="903" t="s">
        <v>1488</v>
      </c>
      <c r="E5510" s="903" t="s">
        <v>103</v>
      </c>
      <c r="F5510" s="903" t="s">
        <v>132</v>
      </c>
      <c r="G5510" s="902">
        <v>22805000</v>
      </c>
    </row>
    <row r="5511" spans="1:7">
      <c r="A5511" s="903" t="s">
        <v>2479</v>
      </c>
      <c r="B5511" s="903" t="s">
        <v>897</v>
      </c>
      <c r="C5511" s="903" t="s">
        <v>200</v>
      </c>
      <c r="D5511" s="903" t="s">
        <v>1488</v>
      </c>
      <c r="E5511" s="903" t="s">
        <v>103</v>
      </c>
      <c r="F5511" s="903" t="s">
        <v>2</v>
      </c>
      <c r="G5511" s="902">
        <v>22450000</v>
      </c>
    </row>
    <row r="5512" spans="1:7">
      <c r="A5512" s="903" t="s">
        <v>2479</v>
      </c>
      <c r="B5512" s="903" t="s">
        <v>897</v>
      </c>
      <c r="C5512" s="903" t="s">
        <v>200</v>
      </c>
      <c r="D5512" s="903" t="s">
        <v>1488</v>
      </c>
      <c r="E5512" s="903" t="s">
        <v>103</v>
      </c>
      <c r="F5512" s="903" t="s">
        <v>106</v>
      </c>
      <c r="G5512" s="902">
        <v>3930000</v>
      </c>
    </row>
    <row r="5513" spans="1:7">
      <c r="A5513" s="903" t="s">
        <v>2479</v>
      </c>
      <c r="B5513" s="903" t="s">
        <v>897</v>
      </c>
      <c r="C5513" s="903" t="s">
        <v>200</v>
      </c>
      <c r="D5513" s="903" t="s">
        <v>1488</v>
      </c>
      <c r="E5513" s="1419" t="s">
        <v>108</v>
      </c>
      <c r="F5513" s="1420"/>
      <c r="G5513" s="902">
        <v>56217073</v>
      </c>
    </row>
    <row r="5514" spans="1:7">
      <c r="A5514" s="903" t="s">
        <v>2479</v>
      </c>
      <c r="B5514" s="903" t="s">
        <v>897</v>
      </c>
      <c r="C5514" s="903" t="s">
        <v>200</v>
      </c>
      <c r="D5514" s="903" t="s">
        <v>1488</v>
      </c>
      <c r="E5514" s="903" t="s">
        <v>108</v>
      </c>
      <c r="F5514" s="903" t="s">
        <v>110</v>
      </c>
      <c r="G5514" s="902">
        <v>3430234</v>
      </c>
    </row>
    <row r="5515" spans="1:7">
      <c r="A5515" s="903" t="s">
        <v>2479</v>
      </c>
      <c r="B5515" s="903" t="s">
        <v>897</v>
      </c>
      <c r="C5515" s="903" t="s">
        <v>200</v>
      </c>
      <c r="D5515" s="903" t="s">
        <v>1488</v>
      </c>
      <c r="E5515" s="903" t="s">
        <v>108</v>
      </c>
      <c r="F5515" s="903" t="s">
        <v>111</v>
      </c>
      <c r="G5515" s="902">
        <v>11594852</v>
      </c>
    </row>
    <row r="5516" spans="1:7">
      <c r="A5516" s="903" t="s">
        <v>2479</v>
      </c>
      <c r="B5516" s="903" t="s">
        <v>897</v>
      </c>
      <c r="C5516" s="903" t="s">
        <v>200</v>
      </c>
      <c r="D5516" s="903" t="s">
        <v>1488</v>
      </c>
      <c r="E5516" s="903" t="s">
        <v>108</v>
      </c>
      <c r="F5516" s="903" t="s">
        <v>862</v>
      </c>
      <c r="G5516" s="902">
        <v>8539787</v>
      </c>
    </row>
    <row r="5517" spans="1:7">
      <c r="A5517" s="903" t="s">
        <v>2479</v>
      </c>
      <c r="B5517" s="903" t="s">
        <v>897</v>
      </c>
      <c r="C5517" s="903" t="s">
        <v>200</v>
      </c>
      <c r="D5517" s="903" t="s">
        <v>1488</v>
      </c>
      <c r="E5517" s="903" t="s">
        <v>108</v>
      </c>
      <c r="F5517" s="903" t="s">
        <v>283</v>
      </c>
      <c r="G5517" s="902">
        <v>8720000</v>
      </c>
    </row>
    <row r="5518" spans="1:7">
      <c r="A5518" s="903" t="s">
        <v>2479</v>
      </c>
      <c r="B5518" s="903" t="s">
        <v>897</v>
      </c>
      <c r="C5518" s="903" t="s">
        <v>200</v>
      </c>
      <c r="D5518" s="903" t="s">
        <v>1488</v>
      </c>
      <c r="E5518" s="903" t="s">
        <v>108</v>
      </c>
      <c r="F5518" s="903" t="s">
        <v>868</v>
      </c>
      <c r="G5518" s="902">
        <v>14257200</v>
      </c>
    </row>
    <row r="5519" spans="1:7">
      <c r="A5519" s="903" t="s">
        <v>2479</v>
      </c>
      <c r="B5519" s="903" t="s">
        <v>897</v>
      </c>
      <c r="C5519" s="903" t="s">
        <v>200</v>
      </c>
      <c r="D5519" s="903" t="s">
        <v>1488</v>
      </c>
      <c r="E5519" s="903" t="s">
        <v>108</v>
      </c>
      <c r="F5519" s="903" t="s">
        <v>141</v>
      </c>
      <c r="G5519" s="902">
        <v>7750000</v>
      </c>
    </row>
    <row r="5520" spans="1:7">
      <c r="A5520" s="903" t="s">
        <v>2479</v>
      </c>
      <c r="B5520" s="903" t="s">
        <v>897</v>
      </c>
      <c r="C5520" s="903" t="s">
        <v>200</v>
      </c>
      <c r="D5520" s="903" t="s">
        <v>1488</v>
      </c>
      <c r="E5520" s="903" t="s">
        <v>108</v>
      </c>
      <c r="F5520" s="903" t="s">
        <v>142</v>
      </c>
      <c r="G5520" s="902">
        <v>1925000</v>
      </c>
    </row>
    <row r="5521" spans="1:7">
      <c r="A5521" s="903" t="s">
        <v>2479</v>
      </c>
      <c r="B5521" s="903" t="s">
        <v>897</v>
      </c>
      <c r="C5521" s="903" t="s">
        <v>200</v>
      </c>
      <c r="D5521" s="903" t="s">
        <v>1488</v>
      </c>
      <c r="E5521" s="1419" t="s">
        <v>143</v>
      </c>
      <c r="F5521" s="1420"/>
      <c r="G5521" s="902">
        <v>1578373368</v>
      </c>
    </row>
    <row r="5522" spans="1:7">
      <c r="A5522" s="903" t="s">
        <v>2479</v>
      </c>
      <c r="B5522" s="903" t="s">
        <v>897</v>
      </c>
      <c r="C5522" s="903" t="s">
        <v>200</v>
      </c>
      <c r="D5522" s="903" t="s">
        <v>1488</v>
      </c>
      <c r="E5522" s="903" t="s">
        <v>143</v>
      </c>
      <c r="F5522" s="903" t="s">
        <v>145</v>
      </c>
      <c r="G5522" s="902">
        <v>227480000</v>
      </c>
    </row>
    <row r="5523" spans="1:7">
      <c r="A5523" s="903" t="s">
        <v>2479</v>
      </c>
      <c r="B5523" s="903" t="s">
        <v>897</v>
      </c>
      <c r="C5523" s="903" t="s">
        <v>200</v>
      </c>
      <c r="D5523" s="903" t="s">
        <v>1488</v>
      </c>
      <c r="E5523" s="903" t="s">
        <v>143</v>
      </c>
      <c r="F5523" s="903" t="s">
        <v>482</v>
      </c>
      <c r="G5523" s="902">
        <v>80800000</v>
      </c>
    </row>
    <row r="5524" spans="1:7">
      <c r="A5524" s="903" t="s">
        <v>2479</v>
      </c>
      <c r="B5524" s="903" t="s">
        <v>897</v>
      </c>
      <c r="C5524" s="903" t="s">
        <v>200</v>
      </c>
      <c r="D5524" s="903" t="s">
        <v>1488</v>
      </c>
      <c r="E5524" s="903" t="s">
        <v>143</v>
      </c>
      <c r="F5524" s="903" t="s">
        <v>847</v>
      </c>
      <c r="G5524" s="902">
        <v>36300000</v>
      </c>
    </row>
    <row r="5525" spans="1:7">
      <c r="A5525" s="903" t="s">
        <v>2479</v>
      </c>
      <c r="B5525" s="903" t="s">
        <v>897</v>
      </c>
      <c r="C5525" s="903" t="s">
        <v>200</v>
      </c>
      <c r="D5525" s="903" t="s">
        <v>1488</v>
      </c>
      <c r="E5525" s="903" t="s">
        <v>143</v>
      </c>
      <c r="F5525" s="903" t="s">
        <v>484</v>
      </c>
      <c r="G5525" s="902">
        <v>93350000</v>
      </c>
    </row>
    <row r="5526" spans="1:7">
      <c r="A5526" s="903" t="s">
        <v>2479</v>
      </c>
      <c r="B5526" s="903" t="s">
        <v>897</v>
      </c>
      <c r="C5526" s="903" t="s">
        <v>200</v>
      </c>
      <c r="D5526" s="903" t="s">
        <v>1488</v>
      </c>
      <c r="E5526" s="903" t="s">
        <v>143</v>
      </c>
      <c r="F5526" s="903" t="s">
        <v>485</v>
      </c>
      <c r="G5526" s="902">
        <v>68155000</v>
      </c>
    </row>
    <row r="5527" spans="1:7">
      <c r="A5527" s="903" t="s">
        <v>2479</v>
      </c>
      <c r="B5527" s="903" t="s">
        <v>897</v>
      </c>
      <c r="C5527" s="903" t="s">
        <v>200</v>
      </c>
      <c r="D5527" s="903" t="s">
        <v>1488</v>
      </c>
      <c r="E5527" s="903" t="s">
        <v>143</v>
      </c>
      <c r="F5527" s="903" t="s">
        <v>387</v>
      </c>
      <c r="G5527" s="902">
        <v>191850000</v>
      </c>
    </row>
    <row r="5528" spans="1:7">
      <c r="A5528" s="903" t="s">
        <v>2479</v>
      </c>
      <c r="B5528" s="903" t="s">
        <v>897</v>
      </c>
      <c r="C5528" s="903" t="s">
        <v>200</v>
      </c>
      <c r="D5528" s="903" t="s">
        <v>1488</v>
      </c>
      <c r="E5528" s="903" t="s">
        <v>143</v>
      </c>
      <c r="F5528" s="903" t="s">
        <v>487</v>
      </c>
      <c r="G5528" s="902">
        <v>317580000</v>
      </c>
    </row>
    <row r="5529" spans="1:7">
      <c r="A5529" s="903" t="s">
        <v>2479</v>
      </c>
      <c r="B5529" s="903" t="s">
        <v>897</v>
      </c>
      <c r="C5529" s="903" t="s">
        <v>200</v>
      </c>
      <c r="D5529" s="903" t="s">
        <v>1488</v>
      </c>
      <c r="E5529" s="903" t="s">
        <v>143</v>
      </c>
      <c r="F5529" s="903" t="s">
        <v>489</v>
      </c>
      <c r="G5529" s="902">
        <v>562858368</v>
      </c>
    </row>
    <row r="5530" spans="1:7">
      <c r="A5530" s="903" t="s">
        <v>2479</v>
      </c>
      <c r="B5530" s="903" t="s">
        <v>897</v>
      </c>
      <c r="C5530" s="903" t="s">
        <v>200</v>
      </c>
      <c r="D5530" s="903" t="s">
        <v>1488</v>
      </c>
      <c r="E5530" s="1419" t="s">
        <v>113</v>
      </c>
      <c r="F5530" s="1420"/>
      <c r="G5530" s="902">
        <v>158109000</v>
      </c>
    </row>
    <row r="5531" spans="1:7">
      <c r="A5531" s="903" t="s">
        <v>2479</v>
      </c>
      <c r="B5531" s="903" t="s">
        <v>897</v>
      </c>
      <c r="C5531" s="903" t="s">
        <v>200</v>
      </c>
      <c r="D5531" s="903" t="s">
        <v>1488</v>
      </c>
      <c r="E5531" s="903" t="s">
        <v>113</v>
      </c>
      <c r="F5531" s="903" t="s">
        <v>381</v>
      </c>
      <c r="G5531" s="902">
        <v>17639000</v>
      </c>
    </row>
    <row r="5532" spans="1:7">
      <c r="A5532" s="903" t="s">
        <v>2479</v>
      </c>
      <c r="B5532" s="903" t="s">
        <v>897</v>
      </c>
      <c r="C5532" s="903" t="s">
        <v>200</v>
      </c>
      <c r="D5532" s="903" t="s">
        <v>1488</v>
      </c>
      <c r="E5532" s="903" t="s">
        <v>113</v>
      </c>
      <c r="F5532" s="903" t="s">
        <v>490</v>
      </c>
      <c r="G5532" s="902">
        <v>29900000</v>
      </c>
    </row>
    <row r="5533" spans="1:7">
      <c r="A5533" s="903" t="s">
        <v>2479</v>
      </c>
      <c r="B5533" s="903" t="s">
        <v>897</v>
      </c>
      <c r="C5533" s="903" t="s">
        <v>200</v>
      </c>
      <c r="D5533" s="903" t="s">
        <v>1488</v>
      </c>
      <c r="E5533" s="903" t="s">
        <v>113</v>
      </c>
      <c r="F5533" s="903" t="s">
        <v>115</v>
      </c>
      <c r="G5533" s="902">
        <v>19670000</v>
      </c>
    </row>
    <row r="5534" spans="1:7">
      <c r="A5534" s="903" t="s">
        <v>2479</v>
      </c>
      <c r="B5534" s="903" t="s">
        <v>897</v>
      </c>
      <c r="C5534" s="903" t="s">
        <v>200</v>
      </c>
      <c r="D5534" s="903" t="s">
        <v>1488</v>
      </c>
      <c r="E5534" s="903" t="s">
        <v>113</v>
      </c>
      <c r="F5534" s="903" t="s">
        <v>117</v>
      </c>
      <c r="G5534" s="902">
        <v>90900000</v>
      </c>
    </row>
    <row r="5535" spans="1:7">
      <c r="A5535" s="903" t="s">
        <v>2479</v>
      </c>
      <c r="B5535" s="903" t="s">
        <v>897</v>
      </c>
      <c r="C5535" s="903" t="s">
        <v>200</v>
      </c>
      <c r="D5535" s="903" t="s">
        <v>1488</v>
      </c>
      <c r="E5535" s="1419" t="s">
        <v>492</v>
      </c>
      <c r="F5535" s="1420"/>
      <c r="G5535" s="902">
        <v>136650000</v>
      </c>
    </row>
    <row r="5536" spans="1:7">
      <c r="A5536" s="903" t="s">
        <v>2479</v>
      </c>
      <c r="B5536" s="903" t="s">
        <v>897</v>
      </c>
      <c r="C5536" s="903" t="s">
        <v>200</v>
      </c>
      <c r="D5536" s="903" t="s">
        <v>1488</v>
      </c>
      <c r="E5536" s="903" t="s">
        <v>492</v>
      </c>
      <c r="F5536" s="903" t="s">
        <v>494</v>
      </c>
      <c r="G5536" s="902">
        <v>131100000</v>
      </c>
    </row>
    <row r="5537" spans="1:7">
      <c r="A5537" s="903" t="s">
        <v>2479</v>
      </c>
      <c r="B5537" s="903" t="s">
        <v>897</v>
      </c>
      <c r="C5537" s="903" t="s">
        <v>200</v>
      </c>
      <c r="D5537" s="903" t="s">
        <v>1488</v>
      </c>
      <c r="E5537" s="903" t="s">
        <v>492</v>
      </c>
      <c r="F5537" s="903" t="s">
        <v>186</v>
      </c>
      <c r="G5537" s="902">
        <v>5550000</v>
      </c>
    </row>
    <row r="5538" spans="1:7">
      <c r="A5538" s="903" t="s">
        <v>2479</v>
      </c>
      <c r="B5538" s="903" t="s">
        <v>897</v>
      </c>
      <c r="C5538" s="903" t="s">
        <v>200</v>
      </c>
      <c r="D5538" s="903" t="s">
        <v>1488</v>
      </c>
      <c r="E5538" s="1419" t="s">
        <v>498</v>
      </c>
      <c r="F5538" s="1420"/>
      <c r="G5538" s="902">
        <v>37374000</v>
      </c>
    </row>
    <row r="5539" spans="1:7">
      <c r="A5539" s="903" t="s">
        <v>2479</v>
      </c>
      <c r="B5539" s="903" t="s">
        <v>897</v>
      </c>
      <c r="C5539" s="903" t="s">
        <v>200</v>
      </c>
      <c r="D5539" s="903" t="s">
        <v>1488</v>
      </c>
      <c r="E5539" s="903" t="s">
        <v>498</v>
      </c>
      <c r="F5539" s="903" t="s">
        <v>758</v>
      </c>
      <c r="G5539" s="902">
        <v>5700000</v>
      </c>
    </row>
    <row r="5540" spans="1:7">
      <c r="A5540" s="903" t="s">
        <v>2479</v>
      </c>
      <c r="B5540" s="903" t="s">
        <v>897</v>
      </c>
      <c r="C5540" s="903" t="s">
        <v>200</v>
      </c>
      <c r="D5540" s="903" t="s">
        <v>1488</v>
      </c>
      <c r="E5540" s="903" t="s">
        <v>498</v>
      </c>
      <c r="F5540" s="903" t="s">
        <v>178</v>
      </c>
      <c r="G5540" s="902">
        <v>1650000</v>
      </c>
    </row>
    <row r="5541" spans="1:7">
      <c r="A5541" s="903" t="s">
        <v>2479</v>
      </c>
      <c r="B5541" s="903" t="s">
        <v>897</v>
      </c>
      <c r="C5541" s="903" t="s">
        <v>200</v>
      </c>
      <c r="D5541" s="903" t="s">
        <v>1488</v>
      </c>
      <c r="E5541" s="903" t="s">
        <v>498</v>
      </c>
      <c r="F5541" s="903" t="s">
        <v>500</v>
      </c>
      <c r="G5541" s="902">
        <v>22570000</v>
      </c>
    </row>
    <row r="5542" spans="1:7">
      <c r="A5542" s="903" t="s">
        <v>2479</v>
      </c>
      <c r="B5542" s="903" t="s">
        <v>897</v>
      </c>
      <c r="C5542" s="903" t="s">
        <v>200</v>
      </c>
      <c r="D5542" s="903" t="s">
        <v>1488</v>
      </c>
      <c r="E5542" s="903" t="s">
        <v>498</v>
      </c>
      <c r="F5542" s="903" t="s">
        <v>4</v>
      </c>
      <c r="G5542" s="902">
        <v>7349000</v>
      </c>
    </row>
    <row r="5543" spans="1:7">
      <c r="A5543" s="903" t="s">
        <v>2479</v>
      </c>
      <c r="B5543" s="903" t="s">
        <v>897</v>
      </c>
      <c r="C5543" s="903" t="s">
        <v>200</v>
      </c>
      <c r="D5543" s="903" t="s">
        <v>1488</v>
      </c>
      <c r="E5543" s="903" t="s">
        <v>498</v>
      </c>
      <c r="F5543" s="903" t="s">
        <v>501</v>
      </c>
      <c r="G5543" s="902">
        <v>105000</v>
      </c>
    </row>
    <row r="5544" spans="1:7">
      <c r="A5544" s="903" t="s">
        <v>2479</v>
      </c>
      <c r="B5544" s="903" t="s">
        <v>897</v>
      </c>
      <c r="C5544" s="903" t="s">
        <v>200</v>
      </c>
      <c r="D5544" s="903" t="s">
        <v>1488</v>
      </c>
      <c r="E5544" s="1419" t="s">
        <v>1429</v>
      </c>
      <c r="F5544" s="1420"/>
      <c r="G5544" s="902">
        <v>52230000</v>
      </c>
    </row>
    <row r="5545" spans="1:7">
      <c r="A5545" s="903" t="s">
        <v>2479</v>
      </c>
      <c r="B5545" s="903" t="s">
        <v>897</v>
      </c>
      <c r="C5545" s="903" t="s">
        <v>200</v>
      </c>
      <c r="D5545" s="903" t="s">
        <v>1488</v>
      </c>
      <c r="E5545" s="903" t="s">
        <v>1429</v>
      </c>
      <c r="F5545" s="903" t="s">
        <v>1431</v>
      </c>
      <c r="G5545" s="902">
        <v>52000000</v>
      </c>
    </row>
    <row r="5546" spans="1:7">
      <c r="A5546" s="903" t="s">
        <v>2479</v>
      </c>
      <c r="B5546" s="903" t="s">
        <v>897</v>
      </c>
      <c r="C5546" s="903" t="s">
        <v>200</v>
      </c>
      <c r="D5546" s="903" t="s">
        <v>1488</v>
      </c>
      <c r="E5546" s="903" t="s">
        <v>1429</v>
      </c>
      <c r="F5546" s="903" t="s">
        <v>1457</v>
      </c>
      <c r="G5546" s="902">
        <v>230000</v>
      </c>
    </row>
    <row r="5547" spans="1:7">
      <c r="A5547" s="903" t="s">
        <v>2479</v>
      </c>
      <c r="B5547" s="903" t="s">
        <v>897</v>
      </c>
      <c r="C5547" s="903" t="s">
        <v>200</v>
      </c>
      <c r="D5547" s="903" t="s">
        <v>1488</v>
      </c>
      <c r="E5547" s="1419" t="s">
        <v>118</v>
      </c>
      <c r="F5547" s="1420"/>
      <c r="G5547" s="902">
        <v>434665000</v>
      </c>
    </row>
    <row r="5548" spans="1:7">
      <c r="A5548" s="903" t="s">
        <v>2479</v>
      </c>
      <c r="B5548" s="903" t="s">
        <v>897</v>
      </c>
      <c r="C5548" s="903" t="s">
        <v>200</v>
      </c>
      <c r="D5548" s="903" t="s">
        <v>1488</v>
      </c>
      <c r="E5548" s="903" t="s">
        <v>118</v>
      </c>
      <c r="F5548" s="903" t="s">
        <v>523</v>
      </c>
      <c r="G5548" s="902">
        <v>127182000</v>
      </c>
    </row>
    <row r="5549" spans="1:7">
      <c r="A5549" s="903" t="s">
        <v>2479</v>
      </c>
      <c r="B5549" s="903" t="s">
        <v>897</v>
      </c>
      <c r="C5549" s="903" t="s">
        <v>200</v>
      </c>
      <c r="D5549" s="903" t="s">
        <v>1488</v>
      </c>
      <c r="E5549" s="903" t="s">
        <v>118</v>
      </c>
      <c r="F5549" s="903" t="s">
        <v>11</v>
      </c>
      <c r="G5549" s="902">
        <v>81580000</v>
      </c>
    </row>
    <row r="5550" spans="1:7">
      <c r="A5550" s="903" t="s">
        <v>2479</v>
      </c>
      <c r="B5550" s="903" t="s">
        <v>897</v>
      </c>
      <c r="C5550" s="903" t="s">
        <v>200</v>
      </c>
      <c r="D5550" s="903" t="s">
        <v>1488</v>
      </c>
      <c r="E5550" s="903" t="s">
        <v>118</v>
      </c>
      <c r="F5550" s="903" t="s">
        <v>120</v>
      </c>
      <c r="G5550" s="902">
        <v>225903000</v>
      </c>
    </row>
    <row r="5551" spans="1:7">
      <c r="A5551" s="903" t="s">
        <v>2479</v>
      </c>
      <c r="B5551" s="903" t="s">
        <v>897</v>
      </c>
      <c r="C5551" s="903" t="s">
        <v>200</v>
      </c>
      <c r="D5551" s="903" t="s">
        <v>1488</v>
      </c>
      <c r="E5551" s="1419" t="s">
        <v>1434</v>
      </c>
      <c r="F5551" s="1420"/>
      <c r="G5551" s="902">
        <v>9000000</v>
      </c>
    </row>
    <row r="5552" spans="1:7">
      <c r="A5552" s="903" t="s">
        <v>2479</v>
      </c>
      <c r="B5552" s="903" t="s">
        <v>897</v>
      </c>
      <c r="C5552" s="903" t="s">
        <v>200</v>
      </c>
      <c r="D5552" s="903" t="s">
        <v>1488</v>
      </c>
      <c r="E5552" s="903" t="s">
        <v>1434</v>
      </c>
      <c r="F5552" s="903" t="s">
        <v>1436</v>
      </c>
      <c r="G5552" s="902">
        <v>9000000</v>
      </c>
    </row>
    <row r="5553" spans="1:7">
      <c r="A5553" s="903" t="s">
        <v>2479</v>
      </c>
      <c r="B5553" s="903" t="s">
        <v>897</v>
      </c>
      <c r="C5553" s="903" t="s">
        <v>200</v>
      </c>
      <c r="D5553" s="903" t="s">
        <v>1488</v>
      </c>
      <c r="E5553" s="1419" t="s">
        <v>122</v>
      </c>
      <c r="F5553" s="1420"/>
      <c r="G5553" s="902">
        <v>83942850</v>
      </c>
    </row>
    <row r="5554" spans="1:7">
      <c r="A5554" s="903" t="s">
        <v>2479</v>
      </c>
      <c r="B5554" s="903" t="s">
        <v>897</v>
      </c>
      <c r="C5554" s="903" t="s">
        <v>200</v>
      </c>
      <c r="D5554" s="903" t="s">
        <v>1488</v>
      </c>
      <c r="E5554" s="903" t="s">
        <v>122</v>
      </c>
      <c r="F5554" s="903" t="s">
        <v>6</v>
      </c>
      <c r="G5554" s="902">
        <v>3986000</v>
      </c>
    </row>
    <row r="5555" spans="1:7">
      <c r="A5555" s="903" t="s">
        <v>2479</v>
      </c>
      <c r="B5555" s="903" t="s">
        <v>897</v>
      </c>
      <c r="C5555" s="903" t="s">
        <v>200</v>
      </c>
      <c r="D5555" s="903" t="s">
        <v>1488</v>
      </c>
      <c r="E5555" s="903" t="s">
        <v>122</v>
      </c>
      <c r="F5555" s="903" t="s">
        <v>12</v>
      </c>
      <c r="G5555" s="902">
        <v>961400</v>
      </c>
    </row>
    <row r="5556" spans="1:7">
      <c r="A5556" s="903" t="s">
        <v>2479</v>
      </c>
      <c r="B5556" s="903" t="s">
        <v>897</v>
      </c>
      <c r="C5556" s="903" t="s">
        <v>200</v>
      </c>
      <c r="D5556" s="903" t="s">
        <v>1488</v>
      </c>
      <c r="E5556" s="903" t="s">
        <v>122</v>
      </c>
      <c r="F5556" s="903" t="s">
        <v>124</v>
      </c>
      <c r="G5556" s="902">
        <v>14270450</v>
      </c>
    </row>
    <row r="5557" spans="1:7">
      <c r="A5557" s="903" t="s">
        <v>2479</v>
      </c>
      <c r="B5557" s="903" t="s">
        <v>897</v>
      </c>
      <c r="C5557" s="903" t="s">
        <v>200</v>
      </c>
      <c r="D5557" s="903" t="s">
        <v>1488</v>
      </c>
      <c r="E5557" s="903" t="s">
        <v>122</v>
      </c>
      <c r="F5557" s="903" t="s">
        <v>126</v>
      </c>
      <c r="G5557" s="902">
        <v>64725000</v>
      </c>
    </row>
    <row r="5558" spans="1:7">
      <c r="A5558" s="903" t="s">
        <v>2479</v>
      </c>
      <c r="B5558" s="903" t="s">
        <v>897</v>
      </c>
      <c r="C5558" s="903" t="s">
        <v>200</v>
      </c>
      <c r="D5558" s="903" t="s">
        <v>1488</v>
      </c>
      <c r="E5558" s="1419" t="s">
        <v>371</v>
      </c>
      <c r="F5558" s="1420"/>
      <c r="G5558" s="902">
        <v>26820000</v>
      </c>
    </row>
    <row r="5559" spans="1:7">
      <c r="A5559" s="903" t="s">
        <v>2479</v>
      </c>
      <c r="B5559" s="903" t="s">
        <v>897</v>
      </c>
      <c r="C5559" s="903" t="s">
        <v>200</v>
      </c>
      <c r="D5559" s="903" t="s">
        <v>1488</v>
      </c>
      <c r="E5559" s="903" t="s">
        <v>371</v>
      </c>
      <c r="F5559" s="903" t="s">
        <v>372</v>
      </c>
      <c r="G5559" s="902">
        <v>26820000</v>
      </c>
    </row>
    <row r="5560" spans="1:7">
      <c r="A5560" s="903" t="s">
        <v>2479</v>
      </c>
      <c r="B5560" s="903" t="s">
        <v>897</v>
      </c>
      <c r="C5560" s="903" t="s">
        <v>200</v>
      </c>
      <c r="D5560" s="903" t="s">
        <v>1488</v>
      </c>
      <c r="E5560" s="1419" t="s">
        <v>16</v>
      </c>
      <c r="F5560" s="1420"/>
      <c r="G5560" s="902">
        <v>86000000</v>
      </c>
    </row>
    <row r="5561" spans="1:7">
      <c r="A5561" s="903" t="s">
        <v>2479</v>
      </c>
      <c r="B5561" s="903" t="s">
        <v>897</v>
      </c>
      <c r="C5561" s="903" t="s">
        <v>200</v>
      </c>
      <c r="D5561" s="903" t="s">
        <v>1488</v>
      </c>
      <c r="E5561" s="903" t="s">
        <v>16</v>
      </c>
      <c r="F5561" s="903" t="s">
        <v>19</v>
      </c>
      <c r="G5561" s="902">
        <v>86000000</v>
      </c>
    </row>
    <row r="5562" spans="1:7">
      <c r="A5562" s="903" t="s">
        <v>2479</v>
      </c>
      <c r="B5562" s="1419" t="s">
        <v>896</v>
      </c>
      <c r="C5562" s="1420"/>
      <c r="D5562" s="1420"/>
      <c r="E5562" s="1420"/>
      <c r="F5562" s="1420"/>
      <c r="G5562" s="902">
        <v>13017398000</v>
      </c>
    </row>
    <row r="5563" spans="1:7">
      <c r="A5563" s="903" t="s">
        <v>2479</v>
      </c>
      <c r="B5563" s="903" t="s">
        <v>896</v>
      </c>
      <c r="C5563" s="1419" t="s">
        <v>368</v>
      </c>
      <c r="D5563" s="1420"/>
      <c r="E5563" s="1420"/>
      <c r="F5563" s="1420"/>
      <c r="G5563" s="902">
        <v>2311862000</v>
      </c>
    </row>
    <row r="5564" spans="1:7">
      <c r="A5564" s="903" t="s">
        <v>2479</v>
      </c>
      <c r="B5564" s="903" t="s">
        <v>896</v>
      </c>
      <c r="C5564" s="903" t="s">
        <v>368</v>
      </c>
      <c r="D5564" s="1419" t="s">
        <v>1445</v>
      </c>
      <c r="E5564" s="1420"/>
      <c r="F5564" s="1420"/>
      <c r="G5564" s="902">
        <v>80000000</v>
      </c>
    </row>
    <row r="5565" spans="1:7">
      <c r="A5565" s="903" t="s">
        <v>2479</v>
      </c>
      <c r="B5565" s="903" t="s">
        <v>896</v>
      </c>
      <c r="C5565" s="903" t="s">
        <v>368</v>
      </c>
      <c r="D5565" s="903" t="s">
        <v>1445</v>
      </c>
      <c r="E5565" s="1419" t="s">
        <v>90</v>
      </c>
      <c r="F5565" s="1420"/>
      <c r="G5565" s="902">
        <v>4070000</v>
      </c>
    </row>
    <row r="5566" spans="1:7">
      <c r="A5566" s="903" t="s">
        <v>2479</v>
      </c>
      <c r="B5566" s="903" t="s">
        <v>896</v>
      </c>
      <c r="C5566" s="903" t="s">
        <v>368</v>
      </c>
      <c r="D5566" s="903" t="s">
        <v>1445</v>
      </c>
      <c r="E5566" s="903" t="s">
        <v>90</v>
      </c>
      <c r="F5566" s="903" t="s">
        <v>763</v>
      </c>
      <c r="G5566" s="902">
        <v>4070000</v>
      </c>
    </row>
    <row r="5567" spans="1:7">
      <c r="A5567" s="903" t="s">
        <v>2479</v>
      </c>
      <c r="B5567" s="903" t="s">
        <v>896</v>
      </c>
      <c r="C5567" s="903" t="s">
        <v>368</v>
      </c>
      <c r="D5567" s="903" t="s">
        <v>1445</v>
      </c>
      <c r="E5567" s="1419" t="s">
        <v>100</v>
      </c>
      <c r="F5567" s="1420"/>
      <c r="G5567" s="902">
        <v>2000000</v>
      </c>
    </row>
    <row r="5568" spans="1:7">
      <c r="A5568" s="903" t="s">
        <v>2479</v>
      </c>
      <c r="B5568" s="903" t="s">
        <v>896</v>
      </c>
      <c r="C5568" s="903" t="s">
        <v>368</v>
      </c>
      <c r="D5568" s="903" t="s">
        <v>1445</v>
      </c>
      <c r="E5568" s="903" t="s">
        <v>100</v>
      </c>
      <c r="F5568" s="903" t="s">
        <v>138</v>
      </c>
      <c r="G5568" s="902">
        <v>2000000</v>
      </c>
    </row>
    <row r="5569" spans="1:7">
      <c r="A5569" s="903" t="s">
        <v>2479</v>
      </c>
      <c r="B5569" s="903" t="s">
        <v>896</v>
      </c>
      <c r="C5569" s="903" t="s">
        <v>368</v>
      </c>
      <c r="D5569" s="903" t="s">
        <v>1445</v>
      </c>
      <c r="E5569" s="1419" t="s">
        <v>492</v>
      </c>
      <c r="F5569" s="1420"/>
      <c r="G5569" s="902">
        <v>71130000</v>
      </c>
    </row>
    <row r="5570" spans="1:7">
      <c r="A5570" s="903" t="s">
        <v>2479</v>
      </c>
      <c r="B5570" s="903" t="s">
        <v>896</v>
      </c>
      <c r="C5570" s="903" t="s">
        <v>368</v>
      </c>
      <c r="D5570" s="903" t="s">
        <v>1445</v>
      </c>
      <c r="E5570" s="903" t="s">
        <v>492</v>
      </c>
      <c r="F5570" s="903" t="s">
        <v>494</v>
      </c>
      <c r="G5570" s="902">
        <v>6000000</v>
      </c>
    </row>
    <row r="5571" spans="1:7">
      <c r="A5571" s="903" t="s">
        <v>2479</v>
      </c>
      <c r="B5571" s="903" t="s">
        <v>896</v>
      </c>
      <c r="C5571" s="903" t="s">
        <v>368</v>
      </c>
      <c r="D5571" s="903" t="s">
        <v>1445</v>
      </c>
      <c r="E5571" s="903" t="s">
        <v>492</v>
      </c>
      <c r="F5571" s="903" t="s">
        <v>186</v>
      </c>
      <c r="G5571" s="902">
        <v>65130000</v>
      </c>
    </row>
    <row r="5572" spans="1:7">
      <c r="A5572" s="903" t="s">
        <v>2479</v>
      </c>
      <c r="B5572" s="903" t="s">
        <v>896</v>
      </c>
      <c r="C5572" s="903" t="s">
        <v>368</v>
      </c>
      <c r="D5572" s="903" t="s">
        <v>1445</v>
      </c>
      <c r="E5572" s="1419" t="s">
        <v>122</v>
      </c>
      <c r="F5572" s="1420"/>
      <c r="G5572" s="902">
        <v>2800000</v>
      </c>
    </row>
    <row r="5573" spans="1:7">
      <c r="A5573" s="903" t="s">
        <v>2479</v>
      </c>
      <c r="B5573" s="903" t="s">
        <v>896</v>
      </c>
      <c r="C5573" s="903" t="s">
        <v>368</v>
      </c>
      <c r="D5573" s="903" t="s">
        <v>1445</v>
      </c>
      <c r="E5573" s="903" t="s">
        <v>122</v>
      </c>
      <c r="F5573" s="903" t="s">
        <v>126</v>
      </c>
      <c r="G5573" s="902">
        <v>2800000</v>
      </c>
    </row>
    <row r="5574" spans="1:7">
      <c r="A5574" s="903" t="s">
        <v>2479</v>
      </c>
      <c r="B5574" s="903" t="s">
        <v>896</v>
      </c>
      <c r="C5574" s="903" t="s">
        <v>368</v>
      </c>
      <c r="D5574" s="1419" t="s">
        <v>1463</v>
      </c>
      <c r="E5574" s="1420"/>
      <c r="F5574" s="1420"/>
      <c r="G5574" s="902">
        <v>2231862000</v>
      </c>
    </row>
    <row r="5575" spans="1:7">
      <c r="A5575" s="903" t="s">
        <v>2479</v>
      </c>
      <c r="B5575" s="903" t="s">
        <v>896</v>
      </c>
      <c r="C5575" s="903" t="s">
        <v>368</v>
      </c>
      <c r="D5575" s="903" t="s">
        <v>1463</v>
      </c>
      <c r="E5575" s="1419" t="s">
        <v>87</v>
      </c>
      <c r="F5575" s="1420"/>
      <c r="G5575" s="902">
        <v>828136400</v>
      </c>
    </row>
    <row r="5576" spans="1:7">
      <c r="A5576" s="903" t="s">
        <v>2479</v>
      </c>
      <c r="B5576" s="903" t="s">
        <v>896</v>
      </c>
      <c r="C5576" s="903" t="s">
        <v>368</v>
      </c>
      <c r="D5576" s="903" t="s">
        <v>1463</v>
      </c>
      <c r="E5576" s="903" t="s">
        <v>87</v>
      </c>
      <c r="F5576" s="903" t="s">
        <v>88</v>
      </c>
      <c r="G5576" s="902">
        <v>828136400</v>
      </c>
    </row>
    <row r="5577" spans="1:7">
      <c r="A5577" s="903" t="s">
        <v>2479</v>
      </c>
      <c r="B5577" s="903" t="s">
        <v>896</v>
      </c>
      <c r="C5577" s="903" t="s">
        <v>368</v>
      </c>
      <c r="D5577" s="903" t="s">
        <v>1463</v>
      </c>
      <c r="E5577" s="1419" t="s">
        <v>128</v>
      </c>
      <c r="F5577" s="1420"/>
      <c r="G5577" s="902">
        <v>44401500</v>
      </c>
    </row>
    <row r="5578" spans="1:7">
      <c r="A5578" s="903" t="s">
        <v>2479</v>
      </c>
      <c r="B5578" s="903" t="s">
        <v>896</v>
      </c>
      <c r="C5578" s="903" t="s">
        <v>368</v>
      </c>
      <c r="D5578" s="903" t="s">
        <v>1463</v>
      </c>
      <c r="E5578" s="903" t="s">
        <v>128</v>
      </c>
      <c r="F5578" s="903" t="s">
        <v>519</v>
      </c>
      <c r="G5578" s="902">
        <v>44401500</v>
      </c>
    </row>
    <row r="5579" spans="1:7">
      <c r="A5579" s="903" t="s">
        <v>2479</v>
      </c>
      <c r="B5579" s="903" t="s">
        <v>896</v>
      </c>
      <c r="C5579" s="903" t="s">
        <v>368</v>
      </c>
      <c r="D5579" s="903" t="s">
        <v>1463</v>
      </c>
      <c r="E5579" s="1419" t="s">
        <v>90</v>
      </c>
      <c r="F5579" s="1420"/>
      <c r="G5579" s="902">
        <v>295581700</v>
      </c>
    </row>
    <row r="5580" spans="1:7">
      <c r="A5580" s="903" t="s">
        <v>2479</v>
      </c>
      <c r="B5580" s="903" t="s">
        <v>896</v>
      </c>
      <c r="C5580" s="903" t="s">
        <v>368</v>
      </c>
      <c r="D5580" s="903" t="s">
        <v>1463</v>
      </c>
      <c r="E5580" s="903" t="s">
        <v>90</v>
      </c>
      <c r="F5580" s="903" t="s">
        <v>135</v>
      </c>
      <c r="G5580" s="902">
        <v>46765600</v>
      </c>
    </row>
    <row r="5581" spans="1:7">
      <c r="A5581" s="903" t="s">
        <v>2479</v>
      </c>
      <c r="B5581" s="903" t="s">
        <v>896</v>
      </c>
      <c r="C5581" s="903" t="s">
        <v>368</v>
      </c>
      <c r="D5581" s="903" t="s">
        <v>1463</v>
      </c>
      <c r="E5581" s="903" t="s">
        <v>90</v>
      </c>
      <c r="F5581" s="903" t="s">
        <v>386</v>
      </c>
      <c r="G5581" s="902">
        <v>221063200</v>
      </c>
    </row>
    <row r="5582" spans="1:7">
      <c r="A5582" s="903" t="s">
        <v>2479</v>
      </c>
      <c r="B5582" s="903" t="s">
        <v>896</v>
      </c>
      <c r="C5582" s="903" t="s">
        <v>368</v>
      </c>
      <c r="D5582" s="903" t="s">
        <v>1463</v>
      </c>
      <c r="E5582" s="903" t="s">
        <v>90</v>
      </c>
      <c r="F5582" s="903" t="s">
        <v>92</v>
      </c>
      <c r="G5582" s="902">
        <v>3576000</v>
      </c>
    </row>
    <row r="5583" spans="1:7">
      <c r="A5583" s="903" t="s">
        <v>2479</v>
      </c>
      <c r="B5583" s="903" t="s">
        <v>896</v>
      </c>
      <c r="C5583" s="903" t="s">
        <v>368</v>
      </c>
      <c r="D5583" s="903" t="s">
        <v>1463</v>
      </c>
      <c r="E5583" s="903" t="s">
        <v>90</v>
      </c>
      <c r="F5583" s="903" t="s">
        <v>390</v>
      </c>
      <c r="G5583" s="902">
        <v>24176900</v>
      </c>
    </row>
    <row r="5584" spans="1:7">
      <c r="A5584" s="903" t="s">
        <v>2479</v>
      </c>
      <c r="B5584" s="903" t="s">
        <v>896</v>
      </c>
      <c r="C5584" s="903" t="s">
        <v>368</v>
      </c>
      <c r="D5584" s="903" t="s">
        <v>1463</v>
      </c>
      <c r="E5584" s="1419" t="s">
        <v>377</v>
      </c>
      <c r="F5584" s="1420"/>
      <c r="G5584" s="902">
        <v>7301000</v>
      </c>
    </row>
    <row r="5585" spans="1:7">
      <c r="A5585" s="903" t="s">
        <v>2479</v>
      </c>
      <c r="B5585" s="903" t="s">
        <v>896</v>
      </c>
      <c r="C5585" s="903" t="s">
        <v>368</v>
      </c>
      <c r="D5585" s="903" t="s">
        <v>1463</v>
      </c>
      <c r="E5585" s="903" t="s">
        <v>377</v>
      </c>
      <c r="F5585" s="903" t="s">
        <v>379</v>
      </c>
      <c r="G5585" s="902">
        <v>7301000</v>
      </c>
    </row>
    <row r="5586" spans="1:7">
      <c r="A5586" s="903" t="s">
        <v>2479</v>
      </c>
      <c r="B5586" s="903" t="s">
        <v>896</v>
      </c>
      <c r="C5586" s="903" t="s">
        <v>368</v>
      </c>
      <c r="D5586" s="903" t="s">
        <v>1463</v>
      </c>
      <c r="E5586" s="1419" t="s">
        <v>93</v>
      </c>
      <c r="F5586" s="1420"/>
      <c r="G5586" s="902">
        <v>51444000</v>
      </c>
    </row>
    <row r="5587" spans="1:7">
      <c r="A5587" s="903" t="s">
        <v>2479</v>
      </c>
      <c r="B5587" s="903" t="s">
        <v>896</v>
      </c>
      <c r="C5587" s="903" t="s">
        <v>368</v>
      </c>
      <c r="D5587" s="903" t="s">
        <v>1463</v>
      </c>
      <c r="E5587" s="903" t="s">
        <v>93</v>
      </c>
      <c r="F5587" s="903" t="s">
        <v>391</v>
      </c>
      <c r="G5587" s="902">
        <v>51444000</v>
      </c>
    </row>
    <row r="5588" spans="1:7">
      <c r="A5588" s="903" t="s">
        <v>2479</v>
      </c>
      <c r="B5588" s="903" t="s">
        <v>896</v>
      </c>
      <c r="C5588" s="903" t="s">
        <v>368</v>
      </c>
      <c r="D5588" s="903" t="s">
        <v>1463</v>
      </c>
      <c r="E5588" s="1419" t="s">
        <v>94</v>
      </c>
      <c r="F5588" s="1420"/>
      <c r="G5588" s="902">
        <v>343337100</v>
      </c>
    </row>
    <row r="5589" spans="1:7">
      <c r="A5589" s="903" t="s">
        <v>2479</v>
      </c>
      <c r="B5589" s="903" t="s">
        <v>896</v>
      </c>
      <c r="C5589" s="903" t="s">
        <v>368</v>
      </c>
      <c r="D5589" s="903" t="s">
        <v>1463</v>
      </c>
      <c r="E5589" s="903" t="s">
        <v>94</v>
      </c>
      <c r="F5589" s="903" t="s">
        <v>95</v>
      </c>
      <c r="G5589" s="902">
        <v>266744500</v>
      </c>
    </row>
    <row r="5590" spans="1:7">
      <c r="A5590" s="903" t="s">
        <v>2479</v>
      </c>
      <c r="B5590" s="903" t="s">
        <v>896</v>
      </c>
      <c r="C5590" s="903" t="s">
        <v>368</v>
      </c>
      <c r="D5590" s="903" t="s">
        <v>1463</v>
      </c>
      <c r="E5590" s="903" t="s">
        <v>94</v>
      </c>
      <c r="F5590" s="903" t="s">
        <v>96</v>
      </c>
      <c r="G5590" s="902">
        <v>42897400</v>
      </c>
    </row>
    <row r="5591" spans="1:7">
      <c r="A5591" s="903" t="s">
        <v>2479</v>
      </c>
      <c r="B5591" s="903" t="s">
        <v>896</v>
      </c>
      <c r="C5591" s="903" t="s">
        <v>368</v>
      </c>
      <c r="D5591" s="903" t="s">
        <v>1463</v>
      </c>
      <c r="E5591" s="903" t="s">
        <v>94</v>
      </c>
      <c r="F5591" s="903" t="s">
        <v>97</v>
      </c>
      <c r="G5591" s="902">
        <v>18404200</v>
      </c>
    </row>
    <row r="5592" spans="1:7">
      <c r="A5592" s="903" t="s">
        <v>2479</v>
      </c>
      <c r="B5592" s="903" t="s">
        <v>896</v>
      </c>
      <c r="C5592" s="903" t="s">
        <v>368</v>
      </c>
      <c r="D5592" s="903" t="s">
        <v>1463</v>
      </c>
      <c r="E5592" s="903" t="s">
        <v>94</v>
      </c>
      <c r="F5592" s="903" t="s">
        <v>0</v>
      </c>
      <c r="G5592" s="902">
        <v>15291000</v>
      </c>
    </row>
    <row r="5593" spans="1:7">
      <c r="A5593" s="903" t="s">
        <v>2479</v>
      </c>
      <c r="B5593" s="903" t="s">
        <v>896</v>
      </c>
      <c r="C5593" s="903" t="s">
        <v>368</v>
      </c>
      <c r="D5593" s="903" t="s">
        <v>1463</v>
      </c>
      <c r="E5593" s="1419" t="s">
        <v>100</v>
      </c>
      <c r="F5593" s="1420"/>
      <c r="G5593" s="902">
        <v>42909500</v>
      </c>
    </row>
    <row r="5594" spans="1:7">
      <c r="A5594" s="903" t="s">
        <v>2479</v>
      </c>
      <c r="B5594" s="903" t="s">
        <v>896</v>
      </c>
      <c r="C5594" s="903" t="s">
        <v>368</v>
      </c>
      <c r="D5594" s="903" t="s">
        <v>1463</v>
      </c>
      <c r="E5594" s="903" t="s">
        <v>100</v>
      </c>
      <c r="F5594" s="903" t="s">
        <v>138</v>
      </c>
      <c r="G5594" s="902">
        <v>19988500</v>
      </c>
    </row>
    <row r="5595" spans="1:7">
      <c r="A5595" s="903" t="s">
        <v>2479</v>
      </c>
      <c r="B5595" s="903" t="s">
        <v>896</v>
      </c>
      <c r="C5595" s="903" t="s">
        <v>368</v>
      </c>
      <c r="D5595" s="903" t="s">
        <v>1463</v>
      </c>
      <c r="E5595" s="903" t="s">
        <v>100</v>
      </c>
      <c r="F5595" s="903" t="s">
        <v>139</v>
      </c>
      <c r="G5595" s="902">
        <v>20785000</v>
      </c>
    </row>
    <row r="5596" spans="1:7">
      <c r="A5596" s="903" t="s">
        <v>2479</v>
      </c>
      <c r="B5596" s="903" t="s">
        <v>896</v>
      </c>
      <c r="C5596" s="903" t="s">
        <v>368</v>
      </c>
      <c r="D5596" s="903" t="s">
        <v>1463</v>
      </c>
      <c r="E5596" s="903" t="s">
        <v>100</v>
      </c>
      <c r="F5596" s="903" t="s">
        <v>131</v>
      </c>
      <c r="G5596" s="902">
        <v>2136000</v>
      </c>
    </row>
    <row r="5597" spans="1:7">
      <c r="A5597" s="903" t="s">
        <v>2479</v>
      </c>
      <c r="B5597" s="903" t="s">
        <v>896</v>
      </c>
      <c r="C5597" s="903" t="s">
        <v>368</v>
      </c>
      <c r="D5597" s="903" t="s">
        <v>1463</v>
      </c>
      <c r="E5597" s="1419" t="s">
        <v>103</v>
      </c>
      <c r="F5597" s="1420"/>
      <c r="G5597" s="902">
        <v>57159000</v>
      </c>
    </row>
    <row r="5598" spans="1:7">
      <c r="A5598" s="903" t="s">
        <v>2479</v>
      </c>
      <c r="B5598" s="903" t="s">
        <v>896</v>
      </c>
      <c r="C5598" s="903" t="s">
        <v>368</v>
      </c>
      <c r="D5598" s="903" t="s">
        <v>1463</v>
      </c>
      <c r="E5598" s="903" t="s">
        <v>103</v>
      </c>
      <c r="F5598" s="903" t="s">
        <v>104</v>
      </c>
      <c r="G5598" s="902">
        <v>30689000</v>
      </c>
    </row>
    <row r="5599" spans="1:7">
      <c r="A5599" s="903" t="s">
        <v>2479</v>
      </c>
      <c r="B5599" s="903" t="s">
        <v>896</v>
      </c>
      <c r="C5599" s="903" t="s">
        <v>368</v>
      </c>
      <c r="D5599" s="903" t="s">
        <v>1463</v>
      </c>
      <c r="E5599" s="903" t="s">
        <v>103</v>
      </c>
      <c r="F5599" s="903" t="s">
        <v>132</v>
      </c>
      <c r="G5599" s="902">
        <v>14350000</v>
      </c>
    </row>
    <row r="5600" spans="1:7">
      <c r="A5600" s="903" t="s">
        <v>2479</v>
      </c>
      <c r="B5600" s="903" t="s">
        <v>896</v>
      </c>
      <c r="C5600" s="903" t="s">
        <v>368</v>
      </c>
      <c r="D5600" s="903" t="s">
        <v>1463</v>
      </c>
      <c r="E5600" s="903" t="s">
        <v>103</v>
      </c>
      <c r="F5600" s="903" t="s">
        <v>2</v>
      </c>
      <c r="G5600" s="902">
        <v>12120000</v>
      </c>
    </row>
    <row r="5601" spans="1:7">
      <c r="A5601" s="903" t="s">
        <v>2479</v>
      </c>
      <c r="B5601" s="903" t="s">
        <v>896</v>
      </c>
      <c r="C5601" s="903" t="s">
        <v>368</v>
      </c>
      <c r="D5601" s="903" t="s">
        <v>1463</v>
      </c>
      <c r="E5601" s="1419" t="s">
        <v>108</v>
      </c>
      <c r="F5601" s="1420"/>
      <c r="G5601" s="902">
        <v>8883100</v>
      </c>
    </row>
    <row r="5602" spans="1:7">
      <c r="A5602" s="903" t="s">
        <v>2479</v>
      </c>
      <c r="B5602" s="903" t="s">
        <v>896</v>
      </c>
      <c r="C5602" s="903" t="s">
        <v>368</v>
      </c>
      <c r="D5602" s="903" t="s">
        <v>1463</v>
      </c>
      <c r="E5602" s="903" t="s">
        <v>108</v>
      </c>
      <c r="F5602" s="903" t="s">
        <v>110</v>
      </c>
      <c r="G5602" s="902">
        <v>3083500</v>
      </c>
    </row>
    <row r="5603" spans="1:7">
      <c r="A5603" s="903" t="s">
        <v>2479</v>
      </c>
      <c r="B5603" s="903" t="s">
        <v>896</v>
      </c>
      <c r="C5603" s="903" t="s">
        <v>368</v>
      </c>
      <c r="D5603" s="903" t="s">
        <v>1463</v>
      </c>
      <c r="E5603" s="903" t="s">
        <v>108</v>
      </c>
      <c r="F5603" s="903" t="s">
        <v>111</v>
      </c>
      <c r="G5603" s="902">
        <v>1336000</v>
      </c>
    </row>
    <row r="5604" spans="1:7">
      <c r="A5604" s="903" t="s">
        <v>2479</v>
      </c>
      <c r="B5604" s="903" t="s">
        <v>896</v>
      </c>
      <c r="C5604" s="903" t="s">
        <v>368</v>
      </c>
      <c r="D5604" s="903" t="s">
        <v>1463</v>
      </c>
      <c r="E5604" s="903" t="s">
        <v>108</v>
      </c>
      <c r="F5604" s="903" t="s">
        <v>862</v>
      </c>
      <c r="G5604" s="902">
        <v>1533600</v>
      </c>
    </row>
    <row r="5605" spans="1:7">
      <c r="A5605" s="903" t="s">
        <v>2479</v>
      </c>
      <c r="B5605" s="903" t="s">
        <v>896</v>
      </c>
      <c r="C5605" s="903" t="s">
        <v>368</v>
      </c>
      <c r="D5605" s="903" t="s">
        <v>1463</v>
      </c>
      <c r="E5605" s="903" t="s">
        <v>108</v>
      </c>
      <c r="F5605" s="903" t="s">
        <v>141</v>
      </c>
      <c r="G5605" s="902">
        <v>1500000</v>
      </c>
    </row>
    <row r="5606" spans="1:7">
      <c r="A5606" s="903" t="s">
        <v>2479</v>
      </c>
      <c r="B5606" s="903" t="s">
        <v>896</v>
      </c>
      <c r="C5606" s="903" t="s">
        <v>368</v>
      </c>
      <c r="D5606" s="903" t="s">
        <v>1463</v>
      </c>
      <c r="E5606" s="903" t="s">
        <v>108</v>
      </c>
      <c r="F5606" s="903" t="s">
        <v>142</v>
      </c>
      <c r="G5606" s="902">
        <v>1430000</v>
      </c>
    </row>
    <row r="5607" spans="1:7">
      <c r="A5607" s="903" t="s">
        <v>2479</v>
      </c>
      <c r="B5607" s="903" t="s">
        <v>896</v>
      </c>
      <c r="C5607" s="903" t="s">
        <v>368</v>
      </c>
      <c r="D5607" s="903" t="s">
        <v>1463</v>
      </c>
      <c r="E5607" s="1419" t="s">
        <v>143</v>
      </c>
      <c r="F5607" s="1420"/>
      <c r="G5607" s="902">
        <v>132350000</v>
      </c>
    </row>
    <row r="5608" spans="1:7">
      <c r="A5608" s="903" t="s">
        <v>2479</v>
      </c>
      <c r="B5608" s="903" t="s">
        <v>896</v>
      </c>
      <c r="C5608" s="903" t="s">
        <v>368</v>
      </c>
      <c r="D5608" s="903" t="s">
        <v>1463</v>
      </c>
      <c r="E5608" s="903" t="s">
        <v>143</v>
      </c>
      <c r="F5608" s="903" t="s">
        <v>145</v>
      </c>
      <c r="G5608" s="902">
        <v>5850000</v>
      </c>
    </row>
    <row r="5609" spans="1:7">
      <c r="A5609" s="903" t="s">
        <v>2479</v>
      </c>
      <c r="B5609" s="903" t="s">
        <v>896</v>
      </c>
      <c r="C5609" s="903" t="s">
        <v>368</v>
      </c>
      <c r="D5609" s="903" t="s">
        <v>1463</v>
      </c>
      <c r="E5609" s="903" t="s">
        <v>143</v>
      </c>
      <c r="F5609" s="903" t="s">
        <v>482</v>
      </c>
      <c r="G5609" s="902">
        <v>21000000</v>
      </c>
    </row>
    <row r="5610" spans="1:7">
      <c r="A5610" s="903" t="s">
        <v>2479</v>
      </c>
      <c r="B5610" s="903" t="s">
        <v>896</v>
      </c>
      <c r="C5610" s="903" t="s">
        <v>368</v>
      </c>
      <c r="D5610" s="903" t="s">
        <v>1463</v>
      </c>
      <c r="E5610" s="903" t="s">
        <v>143</v>
      </c>
      <c r="F5610" s="903" t="s">
        <v>485</v>
      </c>
      <c r="G5610" s="902">
        <v>15500000</v>
      </c>
    </row>
    <row r="5611" spans="1:7">
      <c r="A5611" s="903" t="s">
        <v>2479</v>
      </c>
      <c r="B5611" s="903" t="s">
        <v>896</v>
      </c>
      <c r="C5611" s="903" t="s">
        <v>368</v>
      </c>
      <c r="D5611" s="903" t="s">
        <v>1463</v>
      </c>
      <c r="E5611" s="903" t="s">
        <v>143</v>
      </c>
      <c r="F5611" s="903" t="s">
        <v>487</v>
      </c>
      <c r="G5611" s="902">
        <v>66600000</v>
      </c>
    </row>
    <row r="5612" spans="1:7">
      <c r="A5612" s="903" t="s">
        <v>2479</v>
      </c>
      <c r="B5612" s="903" t="s">
        <v>896</v>
      </c>
      <c r="C5612" s="903" t="s">
        <v>368</v>
      </c>
      <c r="D5612" s="903" t="s">
        <v>1463</v>
      </c>
      <c r="E5612" s="903" t="s">
        <v>143</v>
      </c>
      <c r="F5612" s="903" t="s">
        <v>489</v>
      </c>
      <c r="G5612" s="902">
        <v>23400000</v>
      </c>
    </row>
    <row r="5613" spans="1:7">
      <c r="A5613" s="903" t="s">
        <v>2479</v>
      </c>
      <c r="B5613" s="903" t="s">
        <v>896</v>
      </c>
      <c r="C5613" s="903" t="s">
        <v>368</v>
      </c>
      <c r="D5613" s="903" t="s">
        <v>1463</v>
      </c>
      <c r="E5613" s="1419" t="s">
        <v>113</v>
      </c>
      <c r="F5613" s="1420"/>
      <c r="G5613" s="902">
        <v>36174000</v>
      </c>
    </row>
    <row r="5614" spans="1:7">
      <c r="A5614" s="903" t="s">
        <v>2479</v>
      </c>
      <c r="B5614" s="903" t="s">
        <v>896</v>
      </c>
      <c r="C5614" s="903" t="s">
        <v>368</v>
      </c>
      <c r="D5614" s="903" t="s">
        <v>1463</v>
      </c>
      <c r="E5614" s="903" t="s">
        <v>113</v>
      </c>
      <c r="F5614" s="903" t="s">
        <v>490</v>
      </c>
      <c r="G5614" s="902">
        <v>1274000</v>
      </c>
    </row>
    <row r="5615" spans="1:7">
      <c r="A5615" s="903" t="s">
        <v>2479</v>
      </c>
      <c r="B5615" s="903" t="s">
        <v>896</v>
      </c>
      <c r="C5615" s="903" t="s">
        <v>368</v>
      </c>
      <c r="D5615" s="903" t="s">
        <v>1463</v>
      </c>
      <c r="E5615" s="903" t="s">
        <v>113</v>
      </c>
      <c r="F5615" s="903" t="s">
        <v>117</v>
      </c>
      <c r="G5615" s="902">
        <v>34900000</v>
      </c>
    </row>
    <row r="5616" spans="1:7">
      <c r="A5616" s="903" t="s">
        <v>2479</v>
      </c>
      <c r="B5616" s="903" t="s">
        <v>896</v>
      </c>
      <c r="C5616" s="903" t="s">
        <v>368</v>
      </c>
      <c r="D5616" s="903" t="s">
        <v>1463</v>
      </c>
      <c r="E5616" s="1419" t="s">
        <v>492</v>
      </c>
      <c r="F5616" s="1420"/>
      <c r="G5616" s="902">
        <v>46800000</v>
      </c>
    </row>
    <row r="5617" spans="1:7">
      <c r="A5617" s="903" t="s">
        <v>2479</v>
      </c>
      <c r="B5617" s="903" t="s">
        <v>896</v>
      </c>
      <c r="C5617" s="903" t="s">
        <v>368</v>
      </c>
      <c r="D5617" s="903" t="s">
        <v>1463</v>
      </c>
      <c r="E5617" s="903" t="s">
        <v>492</v>
      </c>
      <c r="F5617" s="903" t="s">
        <v>494</v>
      </c>
      <c r="G5617" s="902">
        <v>19800000</v>
      </c>
    </row>
    <row r="5618" spans="1:7">
      <c r="A5618" s="903" t="s">
        <v>2479</v>
      </c>
      <c r="B5618" s="903" t="s">
        <v>896</v>
      </c>
      <c r="C5618" s="903" t="s">
        <v>368</v>
      </c>
      <c r="D5618" s="903" t="s">
        <v>1463</v>
      </c>
      <c r="E5618" s="903" t="s">
        <v>492</v>
      </c>
      <c r="F5618" s="903" t="s">
        <v>219</v>
      </c>
      <c r="G5618" s="902">
        <v>27000000</v>
      </c>
    </row>
    <row r="5619" spans="1:7">
      <c r="A5619" s="903" t="s">
        <v>2479</v>
      </c>
      <c r="B5619" s="903" t="s">
        <v>896</v>
      </c>
      <c r="C5619" s="903" t="s">
        <v>368</v>
      </c>
      <c r="D5619" s="903" t="s">
        <v>1463</v>
      </c>
      <c r="E5619" s="1419" t="s">
        <v>498</v>
      </c>
      <c r="F5619" s="1420"/>
      <c r="G5619" s="902">
        <v>284085000</v>
      </c>
    </row>
    <row r="5620" spans="1:7">
      <c r="A5620" s="903" t="s">
        <v>2479</v>
      </c>
      <c r="B5620" s="903" t="s">
        <v>896</v>
      </c>
      <c r="C5620" s="903" t="s">
        <v>368</v>
      </c>
      <c r="D5620" s="903" t="s">
        <v>1463</v>
      </c>
      <c r="E5620" s="903" t="s">
        <v>498</v>
      </c>
      <c r="F5620" s="903" t="s">
        <v>758</v>
      </c>
      <c r="G5620" s="902">
        <v>3900000</v>
      </c>
    </row>
    <row r="5621" spans="1:7">
      <c r="A5621" s="903" t="s">
        <v>2479</v>
      </c>
      <c r="B5621" s="903" t="s">
        <v>896</v>
      </c>
      <c r="C5621" s="903" t="s">
        <v>368</v>
      </c>
      <c r="D5621" s="903" t="s">
        <v>1463</v>
      </c>
      <c r="E5621" s="903" t="s">
        <v>498</v>
      </c>
      <c r="F5621" s="903" t="s">
        <v>3</v>
      </c>
      <c r="G5621" s="902">
        <v>70000000</v>
      </c>
    </row>
    <row r="5622" spans="1:7">
      <c r="A5622" s="903" t="s">
        <v>2479</v>
      </c>
      <c r="B5622" s="903" t="s">
        <v>896</v>
      </c>
      <c r="C5622" s="903" t="s">
        <v>368</v>
      </c>
      <c r="D5622" s="903" t="s">
        <v>1463</v>
      </c>
      <c r="E5622" s="903" t="s">
        <v>498</v>
      </c>
      <c r="F5622" s="903" t="s">
        <v>370</v>
      </c>
      <c r="G5622" s="902">
        <v>4410000</v>
      </c>
    </row>
    <row r="5623" spans="1:7">
      <c r="A5623" s="903" t="s">
        <v>2479</v>
      </c>
      <c r="B5623" s="903" t="s">
        <v>896</v>
      </c>
      <c r="C5623" s="903" t="s">
        <v>368</v>
      </c>
      <c r="D5623" s="903" t="s">
        <v>1463</v>
      </c>
      <c r="E5623" s="903" t="s">
        <v>498</v>
      </c>
      <c r="F5623" s="903" t="s">
        <v>501</v>
      </c>
      <c r="G5623" s="902">
        <v>205775000</v>
      </c>
    </row>
    <row r="5624" spans="1:7">
      <c r="A5624" s="903" t="s">
        <v>2479</v>
      </c>
      <c r="B5624" s="903" t="s">
        <v>896</v>
      </c>
      <c r="C5624" s="903" t="s">
        <v>368</v>
      </c>
      <c r="D5624" s="903" t="s">
        <v>1463</v>
      </c>
      <c r="E5624" s="1419" t="s">
        <v>1429</v>
      </c>
      <c r="F5624" s="1420"/>
      <c r="G5624" s="902">
        <v>24400000</v>
      </c>
    </row>
    <row r="5625" spans="1:7">
      <c r="A5625" s="903" t="s">
        <v>2479</v>
      </c>
      <c r="B5625" s="903" t="s">
        <v>896</v>
      </c>
      <c r="C5625" s="903" t="s">
        <v>368</v>
      </c>
      <c r="D5625" s="903" t="s">
        <v>1463</v>
      </c>
      <c r="E5625" s="903" t="s">
        <v>1429</v>
      </c>
      <c r="F5625" s="903" t="s">
        <v>1451</v>
      </c>
      <c r="G5625" s="902">
        <v>12900000</v>
      </c>
    </row>
    <row r="5626" spans="1:7">
      <c r="A5626" s="903" t="s">
        <v>2479</v>
      </c>
      <c r="B5626" s="903" t="s">
        <v>896</v>
      </c>
      <c r="C5626" s="903" t="s">
        <v>368</v>
      </c>
      <c r="D5626" s="903" t="s">
        <v>1463</v>
      </c>
      <c r="E5626" s="903" t="s">
        <v>1429</v>
      </c>
      <c r="F5626" s="903" t="s">
        <v>1457</v>
      </c>
      <c r="G5626" s="902">
        <v>11500000</v>
      </c>
    </row>
    <row r="5627" spans="1:7">
      <c r="A5627" s="903" t="s">
        <v>2479</v>
      </c>
      <c r="B5627" s="903" t="s">
        <v>896</v>
      </c>
      <c r="C5627" s="903" t="s">
        <v>368</v>
      </c>
      <c r="D5627" s="903" t="s">
        <v>1463</v>
      </c>
      <c r="E5627" s="1419" t="s">
        <v>118</v>
      </c>
      <c r="F5627" s="1420"/>
      <c r="G5627" s="902">
        <v>4900000</v>
      </c>
    </row>
    <row r="5628" spans="1:7">
      <c r="A5628" s="903" t="s">
        <v>2479</v>
      </c>
      <c r="B5628" s="903" t="s">
        <v>896</v>
      </c>
      <c r="C5628" s="903" t="s">
        <v>368</v>
      </c>
      <c r="D5628" s="903" t="s">
        <v>1463</v>
      </c>
      <c r="E5628" s="903" t="s">
        <v>118</v>
      </c>
      <c r="F5628" s="903" t="s">
        <v>5</v>
      </c>
      <c r="G5628" s="902">
        <v>4900000</v>
      </c>
    </row>
    <row r="5629" spans="1:7">
      <c r="A5629" s="903" t="s">
        <v>2479</v>
      </c>
      <c r="B5629" s="903" t="s">
        <v>896</v>
      </c>
      <c r="C5629" s="903" t="s">
        <v>368</v>
      </c>
      <c r="D5629" s="903" t="s">
        <v>1463</v>
      </c>
      <c r="E5629" s="1419" t="s">
        <v>122</v>
      </c>
      <c r="F5629" s="1420"/>
      <c r="G5629" s="902">
        <v>23999700</v>
      </c>
    </row>
    <row r="5630" spans="1:7">
      <c r="A5630" s="903" t="s">
        <v>2479</v>
      </c>
      <c r="B5630" s="903" t="s">
        <v>896</v>
      </c>
      <c r="C5630" s="903" t="s">
        <v>368</v>
      </c>
      <c r="D5630" s="903" t="s">
        <v>1463</v>
      </c>
      <c r="E5630" s="903" t="s">
        <v>122</v>
      </c>
      <c r="F5630" s="903" t="s">
        <v>6</v>
      </c>
      <c r="G5630" s="902">
        <v>3760000</v>
      </c>
    </row>
    <row r="5631" spans="1:7">
      <c r="A5631" s="903" t="s">
        <v>2479</v>
      </c>
      <c r="B5631" s="903" t="s">
        <v>896</v>
      </c>
      <c r="C5631" s="903" t="s">
        <v>368</v>
      </c>
      <c r="D5631" s="903" t="s">
        <v>1463</v>
      </c>
      <c r="E5631" s="903" t="s">
        <v>122</v>
      </c>
      <c r="F5631" s="903" t="s">
        <v>12</v>
      </c>
      <c r="G5631" s="902">
        <v>2297700</v>
      </c>
    </row>
    <row r="5632" spans="1:7">
      <c r="A5632" s="903" t="s">
        <v>2479</v>
      </c>
      <c r="B5632" s="903" t="s">
        <v>896</v>
      </c>
      <c r="C5632" s="903" t="s">
        <v>368</v>
      </c>
      <c r="D5632" s="903" t="s">
        <v>1463</v>
      </c>
      <c r="E5632" s="903" t="s">
        <v>122</v>
      </c>
      <c r="F5632" s="903" t="s">
        <v>124</v>
      </c>
      <c r="G5632" s="902">
        <v>6787000</v>
      </c>
    </row>
    <row r="5633" spans="1:7">
      <c r="A5633" s="903" t="s">
        <v>2479</v>
      </c>
      <c r="B5633" s="903" t="s">
        <v>896</v>
      </c>
      <c r="C5633" s="903" t="s">
        <v>368</v>
      </c>
      <c r="D5633" s="903" t="s">
        <v>1463</v>
      </c>
      <c r="E5633" s="903" t="s">
        <v>122</v>
      </c>
      <c r="F5633" s="903" t="s">
        <v>126</v>
      </c>
      <c r="G5633" s="902">
        <v>11155000</v>
      </c>
    </row>
    <row r="5634" spans="1:7">
      <c r="A5634" s="903" t="s">
        <v>2479</v>
      </c>
      <c r="B5634" s="903" t="s">
        <v>896</v>
      </c>
      <c r="C5634" s="1419" t="s">
        <v>200</v>
      </c>
      <c r="D5634" s="1420"/>
      <c r="E5634" s="1420"/>
      <c r="F5634" s="1420"/>
      <c r="G5634" s="902">
        <v>10705536000</v>
      </c>
    </row>
    <row r="5635" spans="1:7">
      <c r="A5635" s="903" t="s">
        <v>2479</v>
      </c>
      <c r="B5635" s="903" t="s">
        <v>896</v>
      </c>
      <c r="C5635" s="903" t="s">
        <v>200</v>
      </c>
      <c r="D5635" s="1419" t="s">
        <v>1488</v>
      </c>
      <c r="E5635" s="1420"/>
      <c r="F5635" s="1420"/>
      <c r="G5635" s="902">
        <v>4705536000</v>
      </c>
    </row>
    <row r="5636" spans="1:7">
      <c r="A5636" s="903" t="s">
        <v>2479</v>
      </c>
      <c r="B5636" s="903" t="s">
        <v>896</v>
      </c>
      <c r="C5636" s="903" t="s">
        <v>200</v>
      </c>
      <c r="D5636" s="903" t="s">
        <v>1488</v>
      </c>
      <c r="E5636" s="1419" t="s">
        <v>87</v>
      </c>
      <c r="F5636" s="1420"/>
      <c r="G5636" s="902">
        <v>1425507000</v>
      </c>
    </row>
    <row r="5637" spans="1:7">
      <c r="A5637" s="903" t="s">
        <v>2479</v>
      </c>
      <c r="B5637" s="903" t="s">
        <v>896</v>
      </c>
      <c r="C5637" s="903" t="s">
        <v>200</v>
      </c>
      <c r="D5637" s="903" t="s">
        <v>1488</v>
      </c>
      <c r="E5637" s="903" t="s">
        <v>87</v>
      </c>
      <c r="F5637" s="903" t="s">
        <v>88</v>
      </c>
      <c r="G5637" s="902">
        <v>1413507000</v>
      </c>
    </row>
    <row r="5638" spans="1:7">
      <c r="A5638" s="903" t="s">
        <v>2479</v>
      </c>
      <c r="B5638" s="903" t="s">
        <v>896</v>
      </c>
      <c r="C5638" s="903" t="s">
        <v>200</v>
      </c>
      <c r="D5638" s="903" t="s">
        <v>1488</v>
      </c>
      <c r="E5638" s="903" t="s">
        <v>87</v>
      </c>
      <c r="F5638" s="903" t="s">
        <v>89</v>
      </c>
      <c r="G5638" s="902">
        <v>12000000</v>
      </c>
    </row>
    <row r="5639" spans="1:7">
      <c r="A5639" s="903" t="s">
        <v>2479</v>
      </c>
      <c r="B5639" s="903" t="s">
        <v>896</v>
      </c>
      <c r="C5639" s="903" t="s">
        <v>200</v>
      </c>
      <c r="D5639" s="903" t="s">
        <v>1488</v>
      </c>
      <c r="E5639" s="1419" t="s">
        <v>128</v>
      </c>
      <c r="F5639" s="1420"/>
      <c r="G5639" s="902">
        <v>120000000</v>
      </c>
    </row>
    <row r="5640" spans="1:7">
      <c r="A5640" s="903" t="s">
        <v>2479</v>
      </c>
      <c r="B5640" s="903" t="s">
        <v>896</v>
      </c>
      <c r="C5640" s="903" t="s">
        <v>200</v>
      </c>
      <c r="D5640" s="903" t="s">
        <v>1488</v>
      </c>
      <c r="E5640" s="903" t="s">
        <v>128</v>
      </c>
      <c r="F5640" s="903" t="s">
        <v>519</v>
      </c>
      <c r="G5640" s="902">
        <v>120000000</v>
      </c>
    </row>
    <row r="5641" spans="1:7">
      <c r="A5641" s="903" t="s">
        <v>2479</v>
      </c>
      <c r="B5641" s="903" t="s">
        <v>896</v>
      </c>
      <c r="C5641" s="903" t="s">
        <v>200</v>
      </c>
      <c r="D5641" s="903" t="s">
        <v>1488</v>
      </c>
      <c r="E5641" s="1419" t="s">
        <v>90</v>
      </c>
      <c r="F5641" s="1420"/>
      <c r="G5641" s="902">
        <v>937468000</v>
      </c>
    </row>
    <row r="5642" spans="1:7">
      <c r="A5642" s="903" t="s">
        <v>2479</v>
      </c>
      <c r="B5642" s="903" t="s">
        <v>896</v>
      </c>
      <c r="C5642" s="903" t="s">
        <v>200</v>
      </c>
      <c r="D5642" s="903" t="s">
        <v>1488</v>
      </c>
      <c r="E5642" s="903" t="s">
        <v>90</v>
      </c>
      <c r="F5642" s="903" t="s">
        <v>135</v>
      </c>
      <c r="G5642" s="902">
        <v>86736000</v>
      </c>
    </row>
    <row r="5643" spans="1:7">
      <c r="A5643" s="903" t="s">
        <v>2479</v>
      </c>
      <c r="B5643" s="903" t="s">
        <v>896</v>
      </c>
      <c r="C5643" s="903" t="s">
        <v>200</v>
      </c>
      <c r="D5643" s="903" t="s">
        <v>1488</v>
      </c>
      <c r="E5643" s="903" t="s">
        <v>90</v>
      </c>
      <c r="F5643" s="903" t="s">
        <v>763</v>
      </c>
      <c r="G5643" s="902">
        <v>17280000</v>
      </c>
    </row>
    <row r="5644" spans="1:7">
      <c r="A5644" s="903" t="s">
        <v>2479</v>
      </c>
      <c r="B5644" s="903" t="s">
        <v>896</v>
      </c>
      <c r="C5644" s="903" t="s">
        <v>200</v>
      </c>
      <c r="D5644" s="903" t="s">
        <v>1488</v>
      </c>
      <c r="E5644" s="903" t="s">
        <v>90</v>
      </c>
      <c r="F5644" s="903" t="s">
        <v>92</v>
      </c>
      <c r="G5644" s="902">
        <v>5364000</v>
      </c>
    </row>
    <row r="5645" spans="1:7">
      <c r="A5645" s="903" t="s">
        <v>2479</v>
      </c>
      <c r="B5645" s="903" t="s">
        <v>896</v>
      </c>
      <c r="C5645" s="903" t="s">
        <v>200</v>
      </c>
      <c r="D5645" s="903" t="s">
        <v>1488</v>
      </c>
      <c r="E5645" s="903" t="s">
        <v>90</v>
      </c>
      <c r="F5645" s="903" t="s">
        <v>390</v>
      </c>
      <c r="G5645" s="902">
        <v>1855000</v>
      </c>
    </row>
    <row r="5646" spans="1:7">
      <c r="A5646" s="903" t="s">
        <v>2479</v>
      </c>
      <c r="B5646" s="903" t="s">
        <v>896</v>
      </c>
      <c r="C5646" s="903" t="s">
        <v>200</v>
      </c>
      <c r="D5646" s="903" t="s">
        <v>1488</v>
      </c>
      <c r="E5646" s="903" t="s">
        <v>90</v>
      </c>
      <c r="F5646" s="903" t="s">
        <v>403</v>
      </c>
      <c r="G5646" s="902">
        <v>450670000</v>
      </c>
    </row>
    <row r="5647" spans="1:7">
      <c r="A5647" s="903" t="s">
        <v>2479</v>
      </c>
      <c r="B5647" s="903" t="s">
        <v>896</v>
      </c>
      <c r="C5647" s="903" t="s">
        <v>200</v>
      </c>
      <c r="D5647" s="903" t="s">
        <v>1488</v>
      </c>
      <c r="E5647" s="903" t="s">
        <v>90</v>
      </c>
      <c r="F5647" s="903" t="s">
        <v>130</v>
      </c>
      <c r="G5647" s="902">
        <v>375563000</v>
      </c>
    </row>
    <row r="5648" spans="1:7">
      <c r="A5648" s="903" t="s">
        <v>2479</v>
      </c>
      <c r="B5648" s="903" t="s">
        <v>896</v>
      </c>
      <c r="C5648" s="903" t="s">
        <v>200</v>
      </c>
      <c r="D5648" s="903" t="s">
        <v>1488</v>
      </c>
      <c r="E5648" s="1419" t="s">
        <v>377</v>
      </c>
      <c r="F5648" s="1420"/>
      <c r="G5648" s="902">
        <v>33485000</v>
      </c>
    </row>
    <row r="5649" spans="1:7">
      <c r="A5649" s="903" t="s">
        <v>2479</v>
      </c>
      <c r="B5649" s="903" t="s">
        <v>896</v>
      </c>
      <c r="C5649" s="903" t="s">
        <v>200</v>
      </c>
      <c r="D5649" s="903" t="s">
        <v>1488</v>
      </c>
      <c r="E5649" s="903" t="s">
        <v>377</v>
      </c>
      <c r="F5649" s="903" t="s">
        <v>379</v>
      </c>
      <c r="G5649" s="902">
        <v>16610000</v>
      </c>
    </row>
    <row r="5650" spans="1:7">
      <c r="A5650" s="903" t="s">
        <v>2479</v>
      </c>
      <c r="B5650" s="903" t="s">
        <v>896</v>
      </c>
      <c r="C5650" s="903" t="s">
        <v>200</v>
      </c>
      <c r="D5650" s="903" t="s">
        <v>1488</v>
      </c>
      <c r="E5650" s="903" t="s">
        <v>377</v>
      </c>
      <c r="F5650" s="903" t="s">
        <v>380</v>
      </c>
      <c r="G5650" s="902">
        <v>16875000</v>
      </c>
    </row>
    <row r="5651" spans="1:7">
      <c r="A5651" s="903" t="s">
        <v>2479</v>
      </c>
      <c r="B5651" s="903" t="s">
        <v>896</v>
      </c>
      <c r="C5651" s="903" t="s">
        <v>200</v>
      </c>
      <c r="D5651" s="903" t="s">
        <v>1488</v>
      </c>
      <c r="E5651" s="1419" t="s">
        <v>93</v>
      </c>
      <c r="F5651" s="1420"/>
      <c r="G5651" s="902">
        <v>361213000</v>
      </c>
    </row>
    <row r="5652" spans="1:7">
      <c r="A5652" s="903" t="s">
        <v>2479</v>
      </c>
      <c r="B5652" s="903" t="s">
        <v>896</v>
      </c>
      <c r="C5652" s="903" t="s">
        <v>200</v>
      </c>
      <c r="D5652" s="903" t="s">
        <v>1488</v>
      </c>
      <c r="E5652" s="903" t="s">
        <v>93</v>
      </c>
      <c r="F5652" s="903" t="s">
        <v>391</v>
      </c>
      <c r="G5652" s="902">
        <v>361213000</v>
      </c>
    </row>
    <row r="5653" spans="1:7">
      <c r="A5653" s="903" t="s">
        <v>2479</v>
      </c>
      <c r="B5653" s="903" t="s">
        <v>896</v>
      </c>
      <c r="C5653" s="903" t="s">
        <v>200</v>
      </c>
      <c r="D5653" s="903" t="s">
        <v>1488</v>
      </c>
      <c r="E5653" s="1419" t="s">
        <v>94</v>
      </c>
      <c r="F5653" s="1420"/>
      <c r="G5653" s="902">
        <v>362022000</v>
      </c>
    </row>
    <row r="5654" spans="1:7">
      <c r="A5654" s="903" t="s">
        <v>2479</v>
      </c>
      <c r="B5654" s="903" t="s">
        <v>896</v>
      </c>
      <c r="C5654" s="903" t="s">
        <v>200</v>
      </c>
      <c r="D5654" s="903" t="s">
        <v>1488</v>
      </c>
      <c r="E5654" s="903" t="s">
        <v>94</v>
      </c>
      <c r="F5654" s="903" t="s">
        <v>95</v>
      </c>
      <c r="G5654" s="902">
        <v>281422000</v>
      </c>
    </row>
    <row r="5655" spans="1:7">
      <c r="A5655" s="903" t="s">
        <v>2479</v>
      </c>
      <c r="B5655" s="903" t="s">
        <v>896</v>
      </c>
      <c r="C5655" s="903" t="s">
        <v>200</v>
      </c>
      <c r="D5655" s="903" t="s">
        <v>1488</v>
      </c>
      <c r="E5655" s="903" t="s">
        <v>94</v>
      </c>
      <c r="F5655" s="903" t="s">
        <v>96</v>
      </c>
      <c r="G5655" s="902">
        <v>47801000</v>
      </c>
    </row>
    <row r="5656" spans="1:7">
      <c r="A5656" s="903" t="s">
        <v>2479</v>
      </c>
      <c r="B5656" s="903" t="s">
        <v>896</v>
      </c>
      <c r="C5656" s="903" t="s">
        <v>200</v>
      </c>
      <c r="D5656" s="903" t="s">
        <v>1488</v>
      </c>
      <c r="E5656" s="903" t="s">
        <v>94</v>
      </c>
      <c r="F5656" s="903" t="s">
        <v>97</v>
      </c>
      <c r="G5656" s="902">
        <v>31875000</v>
      </c>
    </row>
    <row r="5657" spans="1:7">
      <c r="A5657" s="903" t="s">
        <v>2479</v>
      </c>
      <c r="B5657" s="903" t="s">
        <v>896</v>
      </c>
      <c r="C5657" s="903" t="s">
        <v>200</v>
      </c>
      <c r="D5657" s="903" t="s">
        <v>1488</v>
      </c>
      <c r="E5657" s="903" t="s">
        <v>94</v>
      </c>
      <c r="F5657" s="903" t="s">
        <v>0</v>
      </c>
      <c r="G5657" s="902">
        <v>924000</v>
      </c>
    </row>
    <row r="5658" spans="1:7">
      <c r="A5658" s="903" t="s">
        <v>2479</v>
      </c>
      <c r="B5658" s="903" t="s">
        <v>896</v>
      </c>
      <c r="C5658" s="903" t="s">
        <v>200</v>
      </c>
      <c r="D5658" s="903" t="s">
        <v>1488</v>
      </c>
      <c r="E5658" s="1419" t="s">
        <v>98</v>
      </c>
      <c r="F5658" s="1420"/>
      <c r="G5658" s="902">
        <v>49166000</v>
      </c>
    </row>
    <row r="5659" spans="1:7">
      <c r="A5659" s="903" t="s">
        <v>2479</v>
      </c>
      <c r="B5659" s="903" t="s">
        <v>896</v>
      </c>
      <c r="C5659" s="903" t="s">
        <v>200</v>
      </c>
      <c r="D5659" s="903" t="s">
        <v>1488</v>
      </c>
      <c r="E5659" s="903" t="s">
        <v>98</v>
      </c>
      <c r="F5659" s="903" t="s">
        <v>757</v>
      </c>
      <c r="G5659" s="902">
        <v>49166000</v>
      </c>
    </row>
    <row r="5660" spans="1:7">
      <c r="A5660" s="903" t="s">
        <v>2479</v>
      </c>
      <c r="B5660" s="903" t="s">
        <v>896</v>
      </c>
      <c r="C5660" s="903" t="s">
        <v>200</v>
      </c>
      <c r="D5660" s="903" t="s">
        <v>1488</v>
      </c>
      <c r="E5660" s="1419" t="s">
        <v>100</v>
      </c>
      <c r="F5660" s="1420"/>
      <c r="G5660" s="902">
        <v>101282000</v>
      </c>
    </row>
    <row r="5661" spans="1:7">
      <c r="A5661" s="903" t="s">
        <v>2479</v>
      </c>
      <c r="B5661" s="903" t="s">
        <v>896</v>
      </c>
      <c r="C5661" s="903" t="s">
        <v>200</v>
      </c>
      <c r="D5661" s="903" t="s">
        <v>1488</v>
      </c>
      <c r="E5661" s="903" t="s">
        <v>100</v>
      </c>
      <c r="F5661" s="903" t="s">
        <v>138</v>
      </c>
      <c r="G5661" s="902">
        <v>38076000</v>
      </c>
    </row>
    <row r="5662" spans="1:7">
      <c r="A5662" s="903" t="s">
        <v>2479</v>
      </c>
      <c r="B5662" s="903" t="s">
        <v>896</v>
      </c>
      <c r="C5662" s="903" t="s">
        <v>200</v>
      </c>
      <c r="D5662" s="903" t="s">
        <v>1488</v>
      </c>
      <c r="E5662" s="903" t="s">
        <v>100</v>
      </c>
      <c r="F5662" s="903" t="s">
        <v>102</v>
      </c>
      <c r="G5662" s="902">
        <v>7834000</v>
      </c>
    </row>
    <row r="5663" spans="1:7">
      <c r="A5663" s="903" t="s">
        <v>2479</v>
      </c>
      <c r="B5663" s="903" t="s">
        <v>896</v>
      </c>
      <c r="C5663" s="903" t="s">
        <v>200</v>
      </c>
      <c r="D5663" s="903" t="s">
        <v>1488</v>
      </c>
      <c r="E5663" s="903" t="s">
        <v>100</v>
      </c>
      <c r="F5663" s="903" t="s">
        <v>139</v>
      </c>
      <c r="G5663" s="902">
        <v>50636000</v>
      </c>
    </row>
    <row r="5664" spans="1:7">
      <c r="A5664" s="903" t="s">
        <v>2479</v>
      </c>
      <c r="B5664" s="903" t="s">
        <v>896</v>
      </c>
      <c r="C5664" s="903" t="s">
        <v>200</v>
      </c>
      <c r="D5664" s="903" t="s">
        <v>1488</v>
      </c>
      <c r="E5664" s="903" t="s">
        <v>100</v>
      </c>
      <c r="F5664" s="903" t="s">
        <v>131</v>
      </c>
      <c r="G5664" s="902">
        <v>2136000</v>
      </c>
    </row>
    <row r="5665" spans="1:7">
      <c r="A5665" s="903" t="s">
        <v>2479</v>
      </c>
      <c r="B5665" s="903" t="s">
        <v>896</v>
      </c>
      <c r="C5665" s="903" t="s">
        <v>200</v>
      </c>
      <c r="D5665" s="903" t="s">
        <v>1488</v>
      </c>
      <c r="E5665" s="903" t="s">
        <v>100</v>
      </c>
      <c r="F5665" s="903" t="s">
        <v>140</v>
      </c>
      <c r="G5665" s="902">
        <v>2600000</v>
      </c>
    </row>
    <row r="5666" spans="1:7">
      <c r="A5666" s="903" t="s">
        <v>2479</v>
      </c>
      <c r="B5666" s="903" t="s">
        <v>896</v>
      </c>
      <c r="C5666" s="903" t="s">
        <v>200</v>
      </c>
      <c r="D5666" s="903" t="s">
        <v>1488</v>
      </c>
      <c r="E5666" s="1419" t="s">
        <v>103</v>
      </c>
      <c r="F5666" s="1420"/>
      <c r="G5666" s="902">
        <v>93030000</v>
      </c>
    </row>
    <row r="5667" spans="1:7">
      <c r="A5667" s="903" t="s">
        <v>2479</v>
      </c>
      <c r="B5667" s="903" t="s">
        <v>896</v>
      </c>
      <c r="C5667" s="903" t="s">
        <v>200</v>
      </c>
      <c r="D5667" s="903" t="s">
        <v>1488</v>
      </c>
      <c r="E5667" s="903" t="s">
        <v>103</v>
      </c>
      <c r="F5667" s="903" t="s">
        <v>104</v>
      </c>
      <c r="G5667" s="902">
        <v>17821000</v>
      </c>
    </row>
    <row r="5668" spans="1:7">
      <c r="A5668" s="903" t="s">
        <v>2479</v>
      </c>
      <c r="B5668" s="903" t="s">
        <v>896</v>
      </c>
      <c r="C5668" s="903" t="s">
        <v>200</v>
      </c>
      <c r="D5668" s="903" t="s">
        <v>1488</v>
      </c>
      <c r="E5668" s="903" t="s">
        <v>103</v>
      </c>
      <c r="F5668" s="903" t="s">
        <v>132</v>
      </c>
      <c r="G5668" s="902">
        <v>23740000</v>
      </c>
    </row>
    <row r="5669" spans="1:7">
      <c r="A5669" s="903" t="s">
        <v>2479</v>
      </c>
      <c r="B5669" s="903" t="s">
        <v>896</v>
      </c>
      <c r="C5669" s="903" t="s">
        <v>200</v>
      </c>
      <c r="D5669" s="903" t="s">
        <v>1488</v>
      </c>
      <c r="E5669" s="903" t="s">
        <v>103</v>
      </c>
      <c r="F5669" s="903" t="s">
        <v>2</v>
      </c>
      <c r="G5669" s="902">
        <v>45300000</v>
      </c>
    </row>
    <row r="5670" spans="1:7">
      <c r="A5670" s="903" t="s">
        <v>2479</v>
      </c>
      <c r="B5670" s="903" t="s">
        <v>896</v>
      </c>
      <c r="C5670" s="903" t="s">
        <v>200</v>
      </c>
      <c r="D5670" s="903" t="s">
        <v>1488</v>
      </c>
      <c r="E5670" s="903" t="s">
        <v>103</v>
      </c>
      <c r="F5670" s="903" t="s">
        <v>106</v>
      </c>
      <c r="G5670" s="902">
        <v>6169000</v>
      </c>
    </row>
    <row r="5671" spans="1:7">
      <c r="A5671" s="903" t="s">
        <v>2479</v>
      </c>
      <c r="B5671" s="903" t="s">
        <v>896</v>
      </c>
      <c r="C5671" s="903" t="s">
        <v>200</v>
      </c>
      <c r="D5671" s="903" t="s">
        <v>1488</v>
      </c>
      <c r="E5671" s="1419" t="s">
        <v>108</v>
      </c>
      <c r="F5671" s="1420"/>
      <c r="G5671" s="902">
        <v>81886000</v>
      </c>
    </row>
    <row r="5672" spans="1:7">
      <c r="A5672" s="903" t="s">
        <v>2479</v>
      </c>
      <c r="B5672" s="903" t="s">
        <v>896</v>
      </c>
      <c r="C5672" s="903" t="s">
        <v>200</v>
      </c>
      <c r="D5672" s="903" t="s">
        <v>1488</v>
      </c>
      <c r="E5672" s="903" t="s">
        <v>108</v>
      </c>
      <c r="F5672" s="903" t="s">
        <v>111</v>
      </c>
      <c r="G5672" s="902">
        <v>10803000</v>
      </c>
    </row>
    <row r="5673" spans="1:7">
      <c r="A5673" s="903" t="s">
        <v>2479</v>
      </c>
      <c r="B5673" s="903" t="s">
        <v>896</v>
      </c>
      <c r="C5673" s="903" t="s">
        <v>200</v>
      </c>
      <c r="D5673" s="903" t="s">
        <v>1488</v>
      </c>
      <c r="E5673" s="903" t="s">
        <v>108</v>
      </c>
      <c r="F5673" s="903" t="s">
        <v>862</v>
      </c>
      <c r="G5673" s="902">
        <v>13176000</v>
      </c>
    </row>
    <row r="5674" spans="1:7">
      <c r="A5674" s="903" t="s">
        <v>2479</v>
      </c>
      <c r="B5674" s="903" t="s">
        <v>896</v>
      </c>
      <c r="C5674" s="903" t="s">
        <v>200</v>
      </c>
      <c r="D5674" s="903" t="s">
        <v>1488</v>
      </c>
      <c r="E5674" s="903" t="s">
        <v>108</v>
      </c>
      <c r="F5674" s="903" t="s">
        <v>283</v>
      </c>
      <c r="G5674" s="902">
        <v>14000000</v>
      </c>
    </row>
    <row r="5675" spans="1:7">
      <c r="A5675" s="903" t="s">
        <v>2479</v>
      </c>
      <c r="B5675" s="903" t="s">
        <v>896</v>
      </c>
      <c r="C5675" s="903" t="s">
        <v>200</v>
      </c>
      <c r="D5675" s="903" t="s">
        <v>1488</v>
      </c>
      <c r="E5675" s="903" t="s">
        <v>108</v>
      </c>
      <c r="F5675" s="903" t="s">
        <v>868</v>
      </c>
      <c r="G5675" s="902">
        <v>39047000</v>
      </c>
    </row>
    <row r="5676" spans="1:7">
      <c r="A5676" s="903" t="s">
        <v>2479</v>
      </c>
      <c r="B5676" s="903" t="s">
        <v>896</v>
      </c>
      <c r="C5676" s="903" t="s">
        <v>200</v>
      </c>
      <c r="D5676" s="903" t="s">
        <v>1488</v>
      </c>
      <c r="E5676" s="903" t="s">
        <v>108</v>
      </c>
      <c r="F5676" s="903" t="s">
        <v>141</v>
      </c>
      <c r="G5676" s="902">
        <v>4200000</v>
      </c>
    </row>
    <row r="5677" spans="1:7">
      <c r="A5677" s="903" t="s">
        <v>2479</v>
      </c>
      <c r="B5677" s="903" t="s">
        <v>896</v>
      </c>
      <c r="C5677" s="903" t="s">
        <v>200</v>
      </c>
      <c r="D5677" s="903" t="s">
        <v>1488</v>
      </c>
      <c r="E5677" s="903" t="s">
        <v>108</v>
      </c>
      <c r="F5677" s="903" t="s">
        <v>142</v>
      </c>
      <c r="G5677" s="902">
        <v>660000</v>
      </c>
    </row>
    <row r="5678" spans="1:7">
      <c r="A5678" s="903" t="s">
        <v>2479</v>
      </c>
      <c r="B5678" s="903" t="s">
        <v>896</v>
      </c>
      <c r="C5678" s="903" t="s">
        <v>200</v>
      </c>
      <c r="D5678" s="903" t="s">
        <v>1488</v>
      </c>
      <c r="E5678" s="1419" t="s">
        <v>143</v>
      </c>
      <c r="F5678" s="1420"/>
      <c r="G5678" s="902">
        <v>153667000</v>
      </c>
    </row>
    <row r="5679" spans="1:7">
      <c r="A5679" s="903" t="s">
        <v>2479</v>
      </c>
      <c r="B5679" s="903" t="s">
        <v>896</v>
      </c>
      <c r="C5679" s="903" t="s">
        <v>200</v>
      </c>
      <c r="D5679" s="903" t="s">
        <v>1488</v>
      </c>
      <c r="E5679" s="903" t="s">
        <v>143</v>
      </c>
      <c r="F5679" s="903" t="s">
        <v>145</v>
      </c>
      <c r="G5679" s="902">
        <v>17850000</v>
      </c>
    </row>
    <row r="5680" spans="1:7">
      <c r="A5680" s="903" t="s">
        <v>2479</v>
      </c>
      <c r="B5680" s="903" t="s">
        <v>896</v>
      </c>
      <c r="C5680" s="903" t="s">
        <v>200</v>
      </c>
      <c r="D5680" s="903" t="s">
        <v>1488</v>
      </c>
      <c r="E5680" s="903" t="s">
        <v>143</v>
      </c>
      <c r="F5680" s="903" t="s">
        <v>482</v>
      </c>
      <c r="G5680" s="902">
        <v>9000000</v>
      </c>
    </row>
    <row r="5681" spans="1:7">
      <c r="A5681" s="903" t="s">
        <v>2479</v>
      </c>
      <c r="B5681" s="903" t="s">
        <v>896</v>
      </c>
      <c r="C5681" s="903" t="s">
        <v>200</v>
      </c>
      <c r="D5681" s="903" t="s">
        <v>1488</v>
      </c>
      <c r="E5681" s="903" t="s">
        <v>143</v>
      </c>
      <c r="F5681" s="903" t="s">
        <v>485</v>
      </c>
      <c r="G5681" s="902">
        <v>2000000</v>
      </c>
    </row>
    <row r="5682" spans="1:7">
      <c r="A5682" s="903" t="s">
        <v>2479</v>
      </c>
      <c r="B5682" s="903" t="s">
        <v>896</v>
      </c>
      <c r="C5682" s="903" t="s">
        <v>200</v>
      </c>
      <c r="D5682" s="903" t="s">
        <v>1488</v>
      </c>
      <c r="E5682" s="903" t="s">
        <v>143</v>
      </c>
      <c r="F5682" s="903" t="s">
        <v>487</v>
      </c>
      <c r="G5682" s="902">
        <v>39578000</v>
      </c>
    </row>
    <row r="5683" spans="1:7">
      <c r="A5683" s="903" t="s">
        <v>2479</v>
      </c>
      <c r="B5683" s="903" t="s">
        <v>896</v>
      </c>
      <c r="C5683" s="903" t="s">
        <v>200</v>
      </c>
      <c r="D5683" s="903" t="s">
        <v>1488</v>
      </c>
      <c r="E5683" s="903" t="s">
        <v>143</v>
      </c>
      <c r="F5683" s="903" t="s">
        <v>489</v>
      </c>
      <c r="G5683" s="902">
        <v>85239000</v>
      </c>
    </row>
    <row r="5684" spans="1:7">
      <c r="A5684" s="903" t="s">
        <v>2479</v>
      </c>
      <c r="B5684" s="903" t="s">
        <v>896</v>
      </c>
      <c r="C5684" s="903" t="s">
        <v>200</v>
      </c>
      <c r="D5684" s="903" t="s">
        <v>1488</v>
      </c>
      <c r="E5684" s="1419" t="s">
        <v>113</v>
      </c>
      <c r="F5684" s="1420"/>
      <c r="G5684" s="902">
        <v>137450000</v>
      </c>
    </row>
    <row r="5685" spans="1:7">
      <c r="A5685" s="903" t="s">
        <v>2479</v>
      </c>
      <c r="B5685" s="903" t="s">
        <v>896</v>
      </c>
      <c r="C5685" s="903" t="s">
        <v>200</v>
      </c>
      <c r="D5685" s="903" t="s">
        <v>1488</v>
      </c>
      <c r="E5685" s="903" t="s">
        <v>113</v>
      </c>
      <c r="F5685" s="903" t="s">
        <v>381</v>
      </c>
      <c r="G5685" s="902">
        <v>3000000</v>
      </c>
    </row>
    <row r="5686" spans="1:7">
      <c r="A5686" s="903" t="s">
        <v>2479</v>
      </c>
      <c r="B5686" s="903" t="s">
        <v>896</v>
      </c>
      <c r="C5686" s="903" t="s">
        <v>200</v>
      </c>
      <c r="D5686" s="903" t="s">
        <v>1488</v>
      </c>
      <c r="E5686" s="903" t="s">
        <v>113</v>
      </c>
      <c r="F5686" s="903" t="s">
        <v>490</v>
      </c>
      <c r="G5686" s="902">
        <v>33800000</v>
      </c>
    </row>
    <row r="5687" spans="1:7">
      <c r="A5687" s="903" t="s">
        <v>2479</v>
      </c>
      <c r="B5687" s="903" t="s">
        <v>896</v>
      </c>
      <c r="C5687" s="903" t="s">
        <v>200</v>
      </c>
      <c r="D5687" s="903" t="s">
        <v>1488</v>
      </c>
      <c r="E5687" s="903" t="s">
        <v>113</v>
      </c>
      <c r="F5687" s="903" t="s">
        <v>115</v>
      </c>
      <c r="G5687" s="902">
        <v>7050000</v>
      </c>
    </row>
    <row r="5688" spans="1:7">
      <c r="A5688" s="903" t="s">
        <v>2479</v>
      </c>
      <c r="B5688" s="903" t="s">
        <v>896</v>
      </c>
      <c r="C5688" s="903" t="s">
        <v>200</v>
      </c>
      <c r="D5688" s="903" t="s">
        <v>1488</v>
      </c>
      <c r="E5688" s="903" t="s">
        <v>113</v>
      </c>
      <c r="F5688" s="903" t="s">
        <v>117</v>
      </c>
      <c r="G5688" s="902">
        <v>93600000</v>
      </c>
    </row>
    <row r="5689" spans="1:7">
      <c r="A5689" s="903" t="s">
        <v>2479</v>
      </c>
      <c r="B5689" s="903" t="s">
        <v>896</v>
      </c>
      <c r="C5689" s="903" t="s">
        <v>200</v>
      </c>
      <c r="D5689" s="903" t="s">
        <v>1488</v>
      </c>
      <c r="E5689" s="1419" t="s">
        <v>492</v>
      </c>
      <c r="F5689" s="1420"/>
      <c r="G5689" s="902">
        <v>55600000</v>
      </c>
    </row>
    <row r="5690" spans="1:7">
      <c r="A5690" s="903" t="s">
        <v>2479</v>
      </c>
      <c r="B5690" s="903" t="s">
        <v>896</v>
      </c>
      <c r="C5690" s="903" t="s">
        <v>200</v>
      </c>
      <c r="D5690" s="903" t="s">
        <v>1488</v>
      </c>
      <c r="E5690" s="903" t="s">
        <v>492</v>
      </c>
      <c r="F5690" s="903" t="s">
        <v>494</v>
      </c>
      <c r="G5690" s="902">
        <v>43800000</v>
      </c>
    </row>
    <row r="5691" spans="1:7">
      <c r="A5691" s="903" t="s">
        <v>2479</v>
      </c>
      <c r="B5691" s="903" t="s">
        <v>896</v>
      </c>
      <c r="C5691" s="903" t="s">
        <v>200</v>
      </c>
      <c r="D5691" s="903" t="s">
        <v>1488</v>
      </c>
      <c r="E5691" s="903" t="s">
        <v>492</v>
      </c>
      <c r="F5691" s="903" t="s">
        <v>186</v>
      </c>
      <c r="G5691" s="902">
        <v>11800000</v>
      </c>
    </row>
    <row r="5692" spans="1:7">
      <c r="A5692" s="903" t="s">
        <v>2479</v>
      </c>
      <c r="B5692" s="903" t="s">
        <v>896</v>
      </c>
      <c r="C5692" s="903" t="s">
        <v>200</v>
      </c>
      <c r="D5692" s="903" t="s">
        <v>1488</v>
      </c>
      <c r="E5692" s="1419" t="s">
        <v>498</v>
      </c>
      <c r="F5692" s="1420"/>
      <c r="G5692" s="902">
        <v>28880000</v>
      </c>
    </row>
    <row r="5693" spans="1:7">
      <c r="A5693" s="903" t="s">
        <v>2479</v>
      </c>
      <c r="B5693" s="903" t="s">
        <v>896</v>
      </c>
      <c r="C5693" s="903" t="s">
        <v>200</v>
      </c>
      <c r="D5693" s="903" t="s">
        <v>1488</v>
      </c>
      <c r="E5693" s="903" t="s">
        <v>498</v>
      </c>
      <c r="F5693" s="903" t="s">
        <v>758</v>
      </c>
      <c r="G5693" s="902">
        <v>240000</v>
      </c>
    </row>
    <row r="5694" spans="1:7">
      <c r="A5694" s="903" t="s">
        <v>2479</v>
      </c>
      <c r="B5694" s="903" t="s">
        <v>896</v>
      </c>
      <c r="C5694" s="903" t="s">
        <v>200</v>
      </c>
      <c r="D5694" s="903" t="s">
        <v>1488</v>
      </c>
      <c r="E5694" s="903" t="s">
        <v>498</v>
      </c>
      <c r="F5694" s="903" t="s">
        <v>3</v>
      </c>
      <c r="G5694" s="902">
        <v>380000</v>
      </c>
    </row>
    <row r="5695" spans="1:7">
      <c r="A5695" s="903" t="s">
        <v>2479</v>
      </c>
      <c r="B5695" s="903" t="s">
        <v>896</v>
      </c>
      <c r="C5695" s="903" t="s">
        <v>200</v>
      </c>
      <c r="D5695" s="903" t="s">
        <v>1488</v>
      </c>
      <c r="E5695" s="903" t="s">
        <v>498</v>
      </c>
      <c r="F5695" s="903" t="s">
        <v>370</v>
      </c>
      <c r="G5695" s="902">
        <v>1400000</v>
      </c>
    </row>
    <row r="5696" spans="1:7">
      <c r="A5696" s="903" t="s">
        <v>2479</v>
      </c>
      <c r="B5696" s="903" t="s">
        <v>896</v>
      </c>
      <c r="C5696" s="903" t="s">
        <v>200</v>
      </c>
      <c r="D5696" s="903" t="s">
        <v>1488</v>
      </c>
      <c r="E5696" s="903" t="s">
        <v>498</v>
      </c>
      <c r="F5696" s="903" t="s">
        <v>500</v>
      </c>
      <c r="G5696" s="902">
        <v>9110000</v>
      </c>
    </row>
    <row r="5697" spans="1:7">
      <c r="A5697" s="903" t="s">
        <v>2479</v>
      </c>
      <c r="B5697" s="903" t="s">
        <v>896</v>
      </c>
      <c r="C5697" s="903" t="s">
        <v>200</v>
      </c>
      <c r="D5697" s="903" t="s">
        <v>1488</v>
      </c>
      <c r="E5697" s="903" t="s">
        <v>498</v>
      </c>
      <c r="F5697" s="903" t="s">
        <v>4</v>
      </c>
      <c r="G5697" s="902">
        <v>17750000</v>
      </c>
    </row>
    <row r="5698" spans="1:7">
      <c r="A5698" s="903" t="s">
        <v>2479</v>
      </c>
      <c r="B5698" s="903" t="s">
        <v>896</v>
      </c>
      <c r="C5698" s="903" t="s">
        <v>200</v>
      </c>
      <c r="D5698" s="903" t="s">
        <v>1488</v>
      </c>
      <c r="E5698" s="1419" t="s">
        <v>1429</v>
      </c>
      <c r="F5698" s="1420"/>
      <c r="G5698" s="902">
        <v>71450000</v>
      </c>
    </row>
    <row r="5699" spans="1:7">
      <c r="A5699" s="903" t="s">
        <v>2479</v>
      </c>
      <c r="B5699" s="903" t="s">
        <v>896</v>
      </c>
      <c r="C5699" s="903" t="s">
        <v>200</v>
      </c>
      <c r="D5699" s="903" t="s">
        <v>1488</v>
      </c>
      <c r="E5699" s="903" t="s">
        <v>1429</v>
      </c>
      <c r="F5699" s="903" t="s">
        <v>1451</v>
      </c>
      <c r="G5699" s="902">
        <v>42500000</v>
      </c>
    </row>
    <row r="5700" spans="1:7">
      <c r="A5700" s="903" t="s">
        <v>2479</v>
      </c>
      <c r="B5700" s="903" t="s">
        <v>896</v>
      </c>
      <c r="C5700" s="903" t="s">
        <v>200</v>
      </c>
      <c r="D5700" s="903" t="s">
        <v>1488</v>
      </c>
      <c r="E5700" s="903" t="s">
        <v>1429</v>
      </c>
      <c r="F5700" s="903" t="s">
        <v>1457</v>
      </c>
      <c r="G5700" s="902">
        <v>28950000</v>
      </c>
    </row>
    <row r="5701" spans="1:7">
      <c r="A5701" s="903" t="s">
        <v>2479</v>
      </c>
      <c r="B5701" s="903" t="s">
        <v>896</v>
      </c>
      <c r="C5701" s="903" t="s">
        <v>200</v>
      </c>
      <c r="D5701" s="903" t="s">
        <v>1488</v>
      </c>
      <c r="E5701" s="1419" t="s">
        <v>118</v>
      </c>
      <c r="F5701" s="1420"/>
      <c r="G5701" s="902">
        <v>471398000</v>
      </c>
    </row>
    <row r="5702" spans="1:7">
      <c r="A5702" s="903" t="s">
        <v>2479</v>
      </c>
      <c r="B5702" s="903" t="s">
        <v>896</v>
      </c>
      <c r="C5702" s="903" t="s">
        <v>200</v>
      </c>
      <c r="D5702" s="903" t="s">
        <v>1488</v>
      </c>
      <c r="E5702" s="903" t="s">
        <v>118</v>
      </c>
      <c r="F5702" s="903" t="s">
        <v>523</v>
      </c>
      <c r="G5702" s="902">
        <v>151940000</v>
      </c>
    </row>
    <row r="5703" spans="1:7">
      <c r="A5703" s="903" t="s">
        <v>2479</v>
      </c>
      <c r="B5703" s="903" t="s">
        <v>896</v>
      </c>
      <c r="C5703" s="903" t="s">
        <v>200</v>
      </c>
      <c r="D5703" s="903" t="s">
        <v>1488</v>
      </c>
      <c r="E5703" s="903" t="s">
        <v>118</v>
      </c>
      <c r="F5703" s="903" t="s">
        <v>120</v>
      </c>
      <c r="G5703" s="902">
        <v>319458000</v>
      </c>
    </row>
    <row r="5704" spans="1:7">
      <c r="A5704" s="903" t="s">
        <v>2479</v>
      </c>
      <c r="B5704" s="903" t="s">
        <v>896</v>
      </c>
      <c r="C5704" s="903" t="s">
        <v>200</v>
      </c>
      <c r="D5704" s="903" t="s">
        <v>1488</v>
      </c>
      <c r="E5704" s="1419" t="s">
        <v>1434</v>
      </c>
      <c r="F5704" s="1420"/>
      <c r="G5704" s="902">
        <v>5100000</v>
      </c>
    </row>
    <row r="5705" spans="1:7">
      <c r="A5705" s="903" t="s">
        <v>2479</v>
      </c>
      <c r="B5705" s="903" t="s">
        <v>896</v>
      </c>
      <c r="C5705" s="903" t="s">
        <v>200</v>
      </c>
      <c r="D5705" s="903" t="s">
        <v>1488</v>
      </c>
      <c r="E5705" s="903" t="s">
        <v>1434</v>
      </c>
      <c r="F5705" s="903" t="s">
        <v>1436</v>
      </c>
      <c r="G5705" s="902">
        <v>5100000</v>
      </c>
    </row>
    <row r="5706" spans="1:7">
      <c r="A5706" s="903" t="s">
        <v>2479</v>
      </c>
      <c r="B5706" s="903" t="s">
        <v>896</v>
      </c>
      <c r="C5706" s="903" t="s">
        <v>200</v>
      </c>
      <c r="D5706" s="903" t="s">
        <v>1488</v>
      </c>
      <c r="E5706" s="1419" t="s">
        <v>122</v>
      </c>
      <c r="F5706" s="1420"/>
      <c r="G5706" s="902">
        <v>189612000</v>
      </c>
    </row>
    <row r="5707" spans="1:7">
      <c r="A5707" s="903" t="s">
        <v>2479</v>
      </c>
      <c r="B5707" s="903" t="s">
        <v>896</v>
      </c>
      <c r="C5707" s="903" t="s">
        <v>200</v>
      </c>
      <c r="D5707" s="903" t="s">
        <v>1488</v>
      </c>
      <c r="E5707" s="903" t="s">
        <v>122</v>
      </c>
      <c r="F5707" s="903" t="s">
        <v>6</v>
      </c>
      <c r="G5707" s="902">
        <v>3932000</v>
      </c>
    </row>
    <row r="5708" spans="1:7">
      <c r="A5708" s="903" t="s">
        <v>2479</v>
      </c>
      <c r="B5708" s="903" t="s">
        <v>896</v>
      </c>
      <c r="C5708" s="903" t="s">
        <v>200</v>
      </c>
      <c r="D5708" s="903" t="s">
        <v>1488</v>
      </c>
      <c r="E5708" s="903" t="s">
        <v>122</v>
      </c>
      <c r="F5708" s="903" t="s">
        <v>12</v>
      </c>
      <c r="G5708" s="902">
        <v>1454000</v>
      </c>
    </row>
    <row r="5709" spans="1:7">
      <c r="A5709" s="903" t="s">
        <v>2479</v>
      </c>
      <c r="B5709" s="903" t="s">
        <v>896</v>
      </c>
      <c r="C5709" s="903" t="s">
        <v>200</v>
      </c>
      <c r="D5709" s="903" t="s">
        <v>1488</v>
      </c>
      <c r="E5709" s="903" t="s">
        <v>122</v>
      </c>
      <c r="F5709" s="903" t="s">
        <v>124</v>
      </c>
      <c r="G5709" s="902">
        <v>35399000</v>
      </c>
    </row>
    <row r="5710" spans="1:7">
      <c r="A5710" s="903" t="s">
        <v>2479</v>
      </c>
      <c r="B5710" s="903" t="s">
        <v>896</v>
      </c>
      <c r="C5710" s="903" t="s">
        <v>200</v>
      </c>
      <c r="D5710" s="903" t="s">
        <v>1488</v>
      </c>
      <c r="E5710" s="903" t="s">
        <v>122</v>
      </c>
      <c r="F5710" s="903" t="s">
        <v>126</v>
      </c>
      <c r="G5710" s="902">
        <v>148827000</v>
      </c>
    </row>
    <row r="5711" spans="1:7">
      <c r="A5711" s="903" t="s">
        <v>2479</v>
      </c>
      <c r="B5711" s="903" t="s">
        <v>896</v>
      </c>
      <c r="C5711" s="903" t="s">
        <v>200</v>
      </c>
      <c r="D5711" s="903" t="s">
        <v>1488</v>
      </c>
      <c r="E5711" s="1419" t="s">
        <v>371</v>
      </c>
      <c r="F5711" s="1420"/>
      <c r="G5711" s="902">
        <v>27320000</v>
      </c>
    </row>
    <row r="5712" spans="1:7">
      <c r="A5712" s="903" t="s">
        <v>2479</v>
      </c>
      <c r="B5712" s="903" t="s">
        <v>896</v>
      </c>
      <c r="C5712" s="903" t="s">
        <v>200</v>
      </c>
      <c r="D5712" s="903" t="s">
        <v>1488</v>
      </c>
      <c r="E5712" s="903" t="s">
        <v>371</v>
      </c>
      <c r="F5712" s="903" t="s">
        <v>372</v>
      </c>
      <c r="G5712" s="902">
        <v>27320000</v>
      </c>
    </row>
    <row r="5713" spans="1:7">
      <c r="A5713" s="903" t="s">
        <v>2479</v>
      </c>
      <c r="B5713" s="903" t="s">
        <v>896</v>
      </c>
      <c r="C5713" s="903" t="s">
        <v>200</v>
      </c>
      <c r="D5713" s="1419" t="s">
        <v>1522</v>
      </c>
      <c r="E5713" s="1420"/>
      <c r="F5713" s="1420"/>
      <c r="G5713" s="902">
        <v>6000000000</v>
      </c>
    </row>
    <row r="5714" spans="1:7">
      <c r="A5714" s="903" t="s">
        <v>2479</v>
      </c>
      <c r="B5714" s="903" t="s">
        <v>896</v>
      </c>
      <c r="C5714" s="903" t="s">
        <v>200</v>
      </c>
      <c r="D5714" s="903" t="s">
        <v>1522</v>
      </c>
      <c r="E5714" s="1419" t="s">
        <v>122</v>
      </c>
      <c r="F5714" s="1420"/>
      <c r="G5714" s="902">
        <v>6000000000</v>
      </c>
    </row>
    <row r="5715" spans="1:7">
      <c r="A5715" s="903" t="s">
        <v>2479</v>
      </c>
      <c r="B5715" s="903" t="s">
        <v>896</v>
      </c>
      <c r="C5715" s="903" t="s">
        <v>200</v>
      </c>
      <c r="D5715" s="903" t="s">
        <v>1522</v>
      </c>
      <c r="E5715" s="903" t="s">
        <v>122</v>
      </c>
      <c r="F5715" s="903" t="s">
        <v>126</v>
      </c>
      <c r="G5715" s="902">
        <v>6000000000</v>
      </c>
    </row>
    <row r="5716" spans="1:7">
      <c r="A5716" s="903" t="s">
        <v>2479</v>
      </c>
      <c r="B5716" s="1419" t="s">
        <v>895</v>
      </c>
      <c r="C5716" s="1420"/>
      <c r="D5716" s="1420"/>
      <c r="E5716" s="1420"/>
      <c r="F5716" s="1420"/>
      <c r="G5716" s="902">
        <v>2507388000</v>
      </c>
    </row>
    <row r="5717" spans="1:7">
      <c r="A5717" s="903" t="s">
        <v>2479</v>
      </c>
      <c r="B5717" s="903" t="s">
        <v>895</v>
      </c>
      <c r="C5717" s="1419" t="s">
        <v>200</v>
      </c>
      <c r="D5717" s="1420"/>
      <c r="E5717" s="1420"/>
      <c r="F5717" s="1420"/>
      <c r="G5717" s="902">
        <v>2507388000</v>
      </c>
    </row>
    <row r="5718" spans="1:7">
      <c r="A5718" s="903" t="s">
        <v>2479</v>
      </c>
      <c r="B5718" s="903" t="s">
        <v>895</v>
      </c>
      <c r="C5718" s="903" t="s">
        <v>200</v>
      </c>
      <c r="D5718" s="1419" t="s">
        <v>1488</v>
      </c>
      <c r="E5718" s="1420"/>
      <c r="F5718" s="1420"/>
      <c r="G5718" s="902">
        <v>2507388000</v>
      </c>
    </row>
    <row r="5719" spans="1:7">
      <c r="A5719" s="903" t="s">
        <v>2479</v>
      </c>
      <c r="B5719" s="903" t="s">
        <v>895</v>
      </c>
      <c r="C5719" s="903" t="s">
        <v>200</v>
      </c>
      <c r="D5719" s="903" t="s">
        <v>1488</v>
      </c>
      <c r="E5719" s="1419" t="s">
        <v>87</v>
      </c>
      <c r="F5719" s="1420"/>
      <c r="G5719" s="902">
        <v>803078975</v>
      </c>
    </row>
    <row r="5720" spans="1:7">
      <c r="A5720" s="903" t="s">
        <v>2479</v>
      </c>
      <c r="B5720" s="903" t="s">
        <v>895</v>
      </c>
      <c r="C5720" s="903" t="s">
        <v>200</v>
      </c>
      <c r="D5720" s="903" t="s">
        <v>1488</v>
      </c>
      <c r="E5720" s="903" t="s">
        <v>87</v>
      </c>
      <c r="F5720" s="903" t="s">
        <v>88</v>
      </c>
      <c r="G5720" s="902">
        <v>125569200</v>
      </c>
    </row>
    <row r="5721" spans="1:7">
      <c r="A5721" s="903" t="s">
        <v>2479</v>
      </c>
      <c r="B5721" s="903" t="s">
        <v>895</v>
      </c>
      <c r="C5721" s="903" t="s">
        <v>200</v>
      </c>
      <c r="D5721" s="903" t="s">
        <v>1488</v>
      </c>
      <c r="E5721" s="903" t="s">
        <v>87</v>
      </c>
      <c r="F5721" s="903" t="s">
        <v>134</v>
      </c>
      <c r="G5721" s="902">
        <v>677509775</v>
      </c>
    </row>
    <row r="5722" spans="1:7">
      <c r="A5722" s="903" t="s">
        <v>2479</v>
      </c>
      <c r="B5722" s="903" t="s">
        <v>895</v>
      </c>
      <c r="C5722" s="903" t="s">
        <v>200</v>
      </c>
      <c r="D5722" s="903" t="s">
        <v>1488</v>
      </c>
      <c r="E5722" s="1419" t="s">
        <v>128</v>
      </c>
      <c r="F5722" s="1420"/>
      <c r="G5722" s="902">
        <v>138481005</v>
      </c>
    </row>
    <row r="5723" spans="1:7">
      <c r="A5723" s="903" t="s">
        <v>2479</v>
      </c>
      <c r="B5723" s="903" t="s">
        <v>895</v>
      </c>
      <c r="C5723" s="903" t="s">
        <v>200</v>
      </c>
      <c r="D5723" s="903" t="s">
        <v>1488</v>
      </c>
      <c r="E5723" s="903" t="s">
        <v>128</v>
      </c>
      <c r="F5723" s="903" t="s">
        <v>519</v>
      </c>
      <c r="G5723" s="902">
        <v>138481005</v>
      </c>
    </row>
    <row r="5724" spans="1:7">
      <c r="A5724" s="903" t="s">
        <v>2479</v>
      </c>
      <c r="B5724" s="903" t="s">
        <v>895</v>
      </c>
      <c r="C5724" s="903" t="s">
        <v>200</v>
      </c>
      <c r="D5724" s="903" t="s">
        <v>1488</v>
      </c>
      <c r="E5724" s="1419" t="s">
        <v>90</v>
      </c>
      <c r="F5724" s="1420"/>
      <c r="G5724" s="902">
        <v>502886560</v>
      </c>
    </row>
    <row r="5725" spans="1:7">
      <c r="A5725" s="903" t="s">
        <v>2479</v>
      </c>
      <c r="B5725" s="903" t="s">
        <v>895</v>
      </c>
      <c r="C5725" s="903" t="s">
        <v>200</v>
      </c>
      <c r="D5725" s="903" t="s">
        <v>1488</v>
      </c>
      <c r="E5725" s="903" t="s">
        <v>90</v>
      </c>
      <c r="F5725" s="903" t="s">
        <v>92</v>
      </c>
      <c r="G5725" s="902">
        <v>3576000</v>
      </c>
    </row>
    <row r="5726" spans="1:7">
      <c r="A5726" s="903" t="s">
        <v>2479</v>
      </c>
      <c r="B5726" s="903" t="s">
        <v>895</v>
      </c>
      <c r="C5726" s="903" t="s">
        <v>200</v>
      </c>
      <c r="D5726" s="903" t="s">
        <v>1488</v>
      </c>
      <c r="E5726" s="903" t="s">
        <v>90</v>
      </c>
      <c r="F5726" s="903" t="s">
        <v>403</v>
      </c>
      <c r="G5726" s="902">
        <v>254921410</v>
      </c>
    </row>
    <row r="5727" spans="1:7">
      <c r="A5727" s="903" t="s">
        <v>2479</v>
      </c>
      <c r="B5727" s="903" t="s">
        <v>895</v>
      </c>
      <c r="C5727" s="903" t="s">
        <v>200</v>
      </c>
      <c r="D5727" s="903" t="s">
        <v>1488</v>
      </c>
      <c r="E5727" s="903" t="s">
        <v>90</v>
      </c>
      <c r="F5727" s="903" t="s">
        <v>130</v>
      </c>
      <c r="G5727" s="902">
        <v>215602350</v>
      </c>
    </row>
    <row r="5728" spans="1:7">
      <c r="A5728" s="903" t="s">
        <v>2479</v>
      </c>
      <c r="B5728" s="903" t="s">
        <v>895</v>
      </c>
      <c r="C5728" s="903" t="s">
        <v>200</v>
      </c>
      <c r="D5728" s="903" t="s">
        <v>1488</v>
      </c>
      <c r="E5728" s="903" t="s">
        <v>90</v>
      </c>
      <c r="F5728" s="903" t="s">
        <v>137</v>
      </c>
      <c r="G5728" s="902">
        <v>28786800</v>
      </c>
    </row>
    <row r="5729" spans="1:7">
      <c r="A5729" s="903" t="s">
        <v>2479</v>
      </c>
      <c r="B5729" s="903" t="s">
        <v>895</v>
      </c>
      <c r="C5729" s="903" t="s">
        <v>200</v>
      </c>
      <c r="D5729" s="903" t="s">
        <v>1488</v>
      </c>
      <c r="E5729" s="1419" t="s">
        <v>377</v>
      </c>
      <c r="F5729" s="1420"/>
      <c r="G5729" s="902">
        <v>34242200</v>
      </c>
    </row>
    <row r="5730" spans="1:7">
      <c r="A5730" s="903" t="s">
        <v>2479</v>
      </c>
      <c r="B5730" s="903" t="s">
        <v>895</v>
      </c>
      <c r="C5730" s="903" t="s">
        <v>200</v>
      </c>
      <c r="D5730" s="903" t="s">
        <v>1488</v>
      </c>
      <c r="E5730" s="903" t="s">
        <v>377</v>
      </c>
      <c r="F5730" s="903" t="s">
        <v>379</v>
      </c>
      <c r="G5730" s="902">
        <v>28500000</v>
      </c>
    </row>
    <row r="5731" spans="1:7">
      <c r="A5731" s="903" t="s">
        <v>2479</v>
      </c>
      <c r="B5731" s="903" t="s">
        <v>895</v>
      </c>
      <c r="C5731" s="903" t="s">
        <v>200</v>
      </c>
      <c r="D5731" s="903" t="s">
        <v>1488</v>
      </c>
      <c r="E5731" s="903" t="s">
        <v>377</v>
      </c>
      <c r="F5731" s="903" t="s">
        <v>380</v>
      </c>
      <c r="G5731" s="902">
        <v>5742200</v>
      </c>
    </row>
    <row r="5732" spans="1:7">
      <c r="A5732" s="903" t="s">
        <v>2479</v>
      </c>
      <c r="B5732" s="903" t="s">
        <v>895</v>
      </c>
      <c r="C5732" s="903" t="s">
        <v>200</v>
      </c>
      <c r="D5732" s="903" t="s">
        <v>1488</v>
      </c>
      <c r="E5732" s="1419" t="s">
        <v>93</v>
      </c>
      <c r="F5732" s="1420"/>
      <c r="G5732" s="902">
        <v>152170000</v>
      </c>
    </row>
    <row r="5733" spans="1:7">
      <c r="A5733" s="903" t="s">
        <v>2479</v>
      </c>
      <c r="B5733" s="903" t="s">
        <v>895</v>
      </c>
      <c r="C5733" s="903" t="s">
        <v>200</v>
      </c>
      <c r="D5733" s="903" t="s">
        <v>1488</v>
      </c>
      <c r="E5733" s="903" t="s">
        <v>93</v>
      </c>
      <c r="F5733" s="903" t="s">
        <v>391</v>
      </c>
      <c r="G5733" s="902">
        <v>152170000</v>
      </c>
    </row>
    <row r="5734" spans="1:7">
      <c r="A5734" s="903" t="s">
        <v>2479</v>
      </c>
      <c r="B5734" s="903" t="s">
        <v>895</v>
      </c>
      <c r="C5734" s="903" t="s">
        <v>200</v>
      </c>
      <c r="D5734" s="903" t="s">
        <v>1488</v>
      </c>
      <c r="E5734" s="1419" t="s">
        <v>94</v>
      </c>
      <c r="F5734" s="1420"/>
      <c r="G5734" s="902">
        <v>46709884</v>
      </c>
    </row>
    <row r="5735" spans="1:7">
      <c r="A5735" s="903" t="s">
        <v>2479</v>
      </c>
      <c r="B5735" s="903" t="s">
        <v>895</v>
      </c>
      <c r="C5735" s="903" t="s">
        <v>200</v>
      </c>
      <c r="D5735" s="903" t="s">
        <v>1488</v>
      </c>
      <c r="E5735" s="903" t="s">
        <v>94</v>
      </c>
      <c r="F5735" s="903" t="s">
        <v>95</v>
      </c>
      <c r="G5735" s="902">
        <v>36007960</v>
      </c>
    </row>
    <row r="5736" spans="1:7">
      <c r="A5736" s="903" t="s">
        <v>2479</v>
      </c>
      <c r="B5736" s="903" t="s">
        <v>895</v>
      </c>
      <c r="C5736" s="903" t="s">
        <v>200</v>
      </c>
      <c r="D5736" s="903" t="s">
        <v>1488</v>
      </c>
      <c r="E5736" s="903" t="s">
        <v>94</v>
      </c>
      <c r="F5736" s="903" t="s">
        <v>96</v>
      </c>
      <c r="G5736" s="902">
        <v>6227428</v>
      </c>
    </row>
    <row r="5737" spans="1:7">
      <c r="A5737" s="903" t="s">
        <v>2479</v>
      </c>
      <c r="B5737" s="903" t="s">
        <v>895</v>
      </c>
      <c r="C5737" s="903" t="s">
        <v>200</v>
      </c>
      <c r="D5737" s="903" t="s">
        <v>1488</v>
      </c>
      <c r="E5737" s="903" t="s">
        <v>94</v>
      </c>
      <c r="F5737" s="903" t="s">
        <v>97</v>
      </c>
      <c r="G5737" s="902">
        <v>3500000</v>
      </c>
    </row>
    <row r="5738" spans="1:7">
      <c r="A5738" s="903" t="s">
        <v>2479</v>
      </c>
      <c r="B5738" s="903" t="s">
        <v>895</v>
      </c>
      <c r="C5738" s="903" t="s">
        <v>200</v>
      </c>
      <c r="D5738" s="903" t="s">
        <v>1488</v>
      </c>
      <c r="E5738" s="903" t="s">
        <v>94</v>
      </c>
      <c r="F5738" s="903" t="s">
        <v>0</v>
      </c>
      <c r="G5738" s="902">
        <v>974496</v>
      </c>
    </row>
    <row r="5739" spans="1:7">
      <c r="A5739" s="903" t="s">
        <v>2479</v>
      </c>
      <c r="B5739" s="903" t="s">
        <v>895</v>
      </c>
      <c r="C5739" s="903" t="s">
        <v>200</v>
      </c>
      <c r="D5739" s="903" t="s">
        <v>1488</v>
      </c>
      <c r="E5739" s="1419" t="s">
        <v>100</v>
      </c>
      <c r="F5739" s="1420"/>
      <c r="G5739" s="902">
        <v>31607589</v>
      </c>
    </row>
    <row r="5740" spans="1:7">
      <c r="A5740" s="903" t="s">
        <v>2479</v>
      </c>
      <c r="B5740" s="903" t="s">
        <v>895</v>
      </c>
      <c r="C5740" s="903" t="s">
        <v>200</v>
      </c>
      <c r="D5740" s="903" t="s">
        <v>1488</v>
      </c>
      <c r="E5740" s="903" t="s">
        <v>100</v>
      </c>
      <c r="F5740" s="903" t="s">
        <v>138</v>
      </c>
      <c r="G5740" s="902">
        <v>23225471</v>
      </c>
    </row>
    <row r="5741" spans="1:7">
      <c r="A5741" s="903" t="s">
        <v>2479</v>
      </c>
      <c r="B5741" s="903" t="s">
        <v>895</v>
      </c>
      <c r="C5741" s="903" t="s">
        <v>200</v>
      </c>
      <c r="D5741" s="903" t="s">
        <v>1488</v>
      </c>
      <c r="E5741" s="903" t="s">
        <v>100</v>
      </c>
      <c r="F5741" s="903" t="s">
        <v>102</v>
      </c>
      <c r="G5741" s="902">
        <v>3203118</v>
      </c>
    </row>
    <row r="5742" spans="1:7">
      <c r="A5742" s="903" t="s">
        <v>2479</v>
      </c>
      <c r="B5742" s="903" t="s">
        <v>895</v>
      </c>
      <c r="C5742" s="903" t="s">
        <v>200</v>
      </c>
      <c r="D5742" s="903" t="s">
        <v>1488</v>
      </c>
      <c r="E5742" s="903" t="s">
        <v>100</v>
      </c>
      <c r="F5742" s="903" t="s">
        <v>139</v>
      </c>
      <c r="G5742" s="902">
        <v>2183000</v>
      </c>
    </row>
    <row r="5743" spans="1:7">
      <c r="A5743" s="903" t="s">
        <v>2479</v>
      </c>
      <c r="B5743" s="903" t="s">
        <v>895</v>
      </c>
      <c r="C5743" s="903" t="s">
        <v>200</v>
      </c>
      <c r="D5743" s="903" t="s">
        <v>1488</v>
      </c>
      <c r="E5743" s="903" t="s">
        <v>100</v>
      </c>
      <c r="F5743" s="903" t="s">
        <v>131</v>
      </c>
      <c r="G5743" s="902">
        <v>2136000</v>
      </c>
    </row>
    <row r="5744" spans="1:7">
      <c r="A5744" s="903" t="s">
        <v>2479</v>
      </c>
      <c r="B5744" s="903" t="s">
        <v>895</v>
      </c>
      <c r="C5744" s="903" t="s">
        <v>200</v>
      </c>
      <c r="D5744" s="903" t="s">
        <v>1488</v>
      </c>
      <c r="E5744" s="903" t="s">
        <v>100</v>
      </c>
      <c r="F5744" s="903" t="s">
        <v>140</v>
      </c>
      <c r="G5744" s="902">
        <v>860000</v>
      </c>
    </row>
    <row r="5745" spans="1:7">
      <c r="A5745" s="903" t="s">
        <v>2479</v>
      </c>
      <c r="B5745" s="903" t="s">
        <v>895</v>
      </c>
      <c r="C5745" s="903" t="s">
        <v>200</v>
      </c>
      <c r="D5745" s="903" t="s">
        <v>1488</v>
      </c>
      <c r="E5745" s="1419" t="s">
        <v>103</v>
      </c>
      <c r="F5745" s="1420"/>
      <c r="G5745" s="902">
        <v>117778046</v>
      </c>
    </row>
    <row r="5746" spans="1:7">
      <c r="A5746" s="903" t="s">
        <v>2479</v>
      </c>
      <c r="B5746" s="903" t="s">
        <v>895</v>
      </c>
      <c r="C5746" s="903" t="s">
        <v>200</v>
      </c>
      <c r="D5746" s="903" t="s">
        <v>1488</v>
      </c>
      <c r="E5746" s="903" t="s">
        <v>103</v>
      </c>
      <c r="F5746" s="903" t="s">
        <v>104</v>
      </c>
      <c r="G5746" s="902">
        <v>30193046</v>
      </c>
    </row>
    <row r="5747" spans="1:7">
      <c r="A5747" s="903" t="s">
        <v>2479</v>
      </c>
      <c r="B5747" s="903" t="s">
        <v>895</v>
      </c>
      <c r="C5747" s="903" t="s">
        <v>200</v>
      </c>
      <c r="D5747" s="903" t="s">
        <v>1488</v>
      </c>
      <c r="E5747" s="903" t="s">
        <v>103</v>
      </c>
      <c r="F5747" s="903" t="s">
        <v>132</v>
      </c>
      <c r="G5747" s="902">
        <v>10000000</v>
      </c>
    </row>
    <row r="5748" spans="1:7">
      <c r="A5748" s="903" t="s">
        <v>2479</v>
      </c>
      <c r="B5748" s="903" t="s">
        <v>895</v>
      </c>
      <c r="C5748" s="903" t="s">
        <v>200</v>
      </c>
      <c r="D5748" s="903" t="s">
        <v>1488</v>
      </c>
      <c r="E5748" s="903" t="s">
        <v>103</v>
      </c>
      <c r="F5748" s="903" t="s">
        <v>106</v>
      </c>
      <c r="G5748" s="902">
        <v>77585000</v>
      </c>
    </row>
    <row r="5749" spans="1:7">
      <c r="A5749" s="903" t="s">
        <v>2479</v>
      </c>
      <c r="B5749" s="903" t="s">
        <v>895</v>
      </c>
      <c r="C5749" s="903" t="s">
        <v>200</v>
      </c>
      <c r="D5749" s="903" t="s">
        <v>1488</v>
      </c>
      <c r="E5749" s="1419" t="s">
        <v>108</v>
      </c>
      <c r="F5749" s="1420"/>
      <c r="G5749" s="902">
        <v>28777641</v>
      </c>
    </row>
    <row r="5750" spans="1:7">
      <c r="A5750" s="903" t="s">
        <v>2479</v>
      </c>
      <c r="B5750" s="903" t="s">
        <v>895</v>
      </c>
      <c r="C5750" s="903" t="s">
        <v>200</v>
      </c>
      <c r="D5750" s="903" t="s">
        <v>1488</v>
      </c>
      <c r="E5750" s="903" t="s">
        <v>108</v>
      </c>
      <c r="F5750" s="903" t="s">
        <v>110</v>
      </c>
      <c r="G5750" s="902">
        <v>4865654</v>
      </c>
    </row>
    <row r="5751" spans="1:7">
      <c r="A5751" s="903" t="s">
        <v>2479</v>
      </c>
      <c r="B5751" s="903" t="s">
        <v>895</v>
      </c>
      <c r="C5751" s="903" t="s">
        <v>200</v>
      </c>
      <c r="D5751" s="903" t="s">
        <v>1488</v>
      </c>
      <c r="E5751" s="903" t="s">
        <v>108</v>
      </c>
      <c r="F5751" s="903" t="s">
        <v>111</v>
      </c>
      <c r="G5751" s="902">
        <v>5125887</v>
      </c>
    </row>
    <row r="5752" spans="1:7">
      <c r="A5752" s="903" t="s">
        <v>2479</v>
      </c>
      <c r="B5752" s="903" t="s">
        <v>895</v>
      </c>
      <c r="C5752" s="903" t="s">
        <v>200</v>
      </c>
      <c r="D5752" s="903" t="s">
        <v>1488</v>
      </c>
      <c r="E5752" s="903" t="s">
        <v>108</v>
      </c>
      <c r="F5752" s="903" t="s">
        <v>862</v>
      </c>
      <c r="G5752" s="902">
        <v>4020000</v>
      </c>
    </row>
    <row r="5753" spans="1:7">
      <c r="A5753" s="903" t="s">
        <v>2479</v>
      </c>
      <c r="B5753" s="903" t="s">
        <v>895</v>
      </c>
      <c r="C5753" s="903" t="s">
        <v>200</v>
      </c>
      <c r="D5753" s="903" t="s">
        <v>1488</v>
      </c>
      <c r="E5753" s="903" t="s">
        <v>108</v>
      </c>
      <c r="F5753" s="903" t="s">
        <v>868</v>
      </c>
      <c r="G5753" s="902">
        <v>10391100</v>
      </c>
    </row>
    <row r="5754" spans="1:7">
      <c r="A5754" s="903" t="s">
        <v>2479</v>
      </c>
      <c r="B5754" s="903" t="s">
        <v>895</v>
      </c>
      <c r="C5754" s="903" t="s">
        <v>200</v>
      </c>
      <c r="D5754" s="903" t="s">
        <v>1488</v>
      </c>
      <c r="E5754" s="903" t="s">
        <v>108</v>
      </c>
      <c r="F5754" s="903" t="s">
        <v>141</v>
      </c>
      <c r="G5754" s="902">
        <v>4200000</v>
      </c>
    </row>
    <row r="5755" spans="1:7">
      <c r="A5755" s="903" t="s">
        <v>2479</v>
      </c>
      <c r="B5755" s="903" t="s">
        <v>895</v>
      </c>
      <c r="C5755" s="903" t="s">
        <v>200</v>
      </c>
      <c r="D5755" s="903" t="s">
        <v>1488</v>
      </c>
      <c r="E5755" s="903" t="s">
        <v>108</v>
      </c>
      <c r="F5755" s="903" t="s">
        <v>142</v>
      </c>
      <c r="G5755" s="902">
        <v>175000</v>
      </c>
    </row>
    <row r="5756" spans="1:7">
      <c r="A5756" s="903" t="s">
        <v>2479</v>
      </c>
      <c r="B5756" s="903" t="s">
        <v>895</v>
      </c>
      <c r="C5756" s="903" t="s">
        <v>200</v>
      </c>
      <c r="D5756" s="903" t="s">
        <v>1488</v>
      </c>
      <c r="E5756" s="1419" t="s">
        <v>143</v>
      </c>
      <c r="F5756" s="1420"/>
      <c r="G5756" s="902">
        <v>83874000</v>
      </c>
    </row>
    <row r="5757" spans="1:7">
      <c r="A5757" s="903" t="s">
        <v>2479</v>
      </c>
      <c r="B5757" s="903" t="s">
        <v>895</v>
      </c>
      <c r="C5757" s="903" t="s">
        <v>200</v>
      </c>
      <c r="D5757" s="903" t="s">
        <v>1488</v>
      </c>
      <c r="E5757" s="903" t="s">
        <v>143</v>
      </c>
      <c r="F5757" s="903" t="s">
        <v>145</v>
      </c>
      <c r="G5757" s="902">
        <v>32650000</v>
      </c>
    </row>
    <row r="5758" spans="1:7">
      <c r="A5758" s="903" t="s">
        <v>2479</v>
      </c>
      <c r="B5758" s="903" t="s">
        <v>895</v>
      </c>
      <c r="C5758" s="903" t="s">
        <v>200</v>
      </c>
      <c r="D5758" s="903" t="s">
        <v>1488</v>
      </c>
      <c r="E5758" s="903" t="s">
        <v>143</v>
      </c>
      <c r="F5758" s="903" t="s">
        <v>484</v>
      </c>
      <c r="G5758" s="902">
        <v>600000</v>
      </c>
    </row>
    <row r="5759" spans="1:7">
      <c r="A5759" s="903" t="s">
        <v>2479</v>
      </c>
      <c r="B5759" s="903" t="s">
        <v>895</v>
      </c>
      <c r="C5759" s="903" t="s">
        <v>200</v>
      </c>
      <c r="D5759" s="903" t="s">
        <v>1488</v>
      </c>
      <c r="E5759" s="903" t="s">
        <v>143</v>
      </c>
      <c r="F5759" s="903" t="s">
        <v>387</v>
      </c>
      <c r="G5759" s="902">
        <v>700000</v>
      </c>
    </row>
    <row r="5760" spans="1:7">
      <c r="A5760" s="903" t="s">
        <v>2479</v>
      </c>
      <c r="B5760" s="903" t="s">
        <v>895</v>
      </c>
      <c r="C5760" s="903" t="s">
        <v>200</v>
      </c>
      <c r="D5760" s="903" t="s">
        <v>1488</v>
      </c>
      <c r="E5760" s="903" t="s">
        <v>143</v>
      </c>
      <c r="F5760" s="903" t="s">
        <v>487</v>
      </c>
      <c r="G5760" s="902">
        <v>37774000</v>
      </c>
    </row>
    <row r="5761" spans="1:7">
      <c r="A5761" s="903" t="s">
        <v>2479</v>
      </c>
      <c r="B5761" s="903" t="s">
        <v>895</v>
      </c>
      <c r="C5761" s="903" t="s">
        <v>200</v>
      </c>
      <c r="D5761" s="903" t="s">
        <v>1488</v>
      </c>
      <c r="E5761" s="903" t="s">
        <v>143</v>
      </c>
      <c r="F5761" s="903" t="s">
        <v>489</v>
      </c>
      <c r="G5761" s="902">
        <v>12150000</v>
      </c>
    </row>
    <row r="5762" spans="1:7">
      <c r="A5762" s="903" t="s">
        <v>2479</v>
      </c>
      <c r="B5762" s="903" t="s">
        <v>895</v>
      </c>
      <c r="C5762" s="903" t="s">
        <v>200</v>
      </c>
      <c r="D5762" s="903" t="s">
        <v>1488</v>
      </c>
      <c r="E5762" s="1419" t="s">
        <v>113</v>
      </c>
      <c r="F5762" s="1420"/>
      <c r="G5762" s="902">
        <v>57400000</v>
      </c>
    </row>
    <row r="5763" spans="1:7">
      <c r="A5763" s="903" t="s">
        <v>2479</v>
      </c>
      <c r="B5763" s="903" t="s">
        <v>895</v>
      </c>
      <c r="C5763" s="903" t="s">
        <v>200</v>
      </c>
      <c r="D5763" s="903" t="s">
        <v>1488</v>
      </c>
      <c r="E5763" s="903" t="s">
        <v>113</v>
      </c>
      <c r="F5763" s="903" t="s">
        <v>490</v>
      </c>
      <c r="G5763" s="902">
        <v>7000000</v>
      </c>
    </row>
    <row r="5764" spans="1:7">
      <c r="A5764" s="903" t="s">
        <v>2479</v>
      </c>
      <c r="B5764" s="903" t="s">
        <v>895</v>
      </c>
      <c r="C5764" s="903" t="s">
        <v>200</v>
      </c>
      <c r="D5764" s="903" t="s">
        <v>1488</v>
      </c>
      <c r="E5764" s="903" t="s">
        <v>113</v>
      </c>
      <c r="F5764" s="903" t="s">
        <v>117</v>
      </c>
      <c r="G5764" s="902">
        <v>50400000</v>
      </c>
    </row>
    <row r="5765" spans="1:7">
      <c r="A5765" s="903" t="s">
        <v>2479</v>
      </c>
      <c r="B5765" s="903" t="s">
        <v>895</v>
      </c>
      <c r="C5765" s="903" t="s">
        <v>200</v>
      </c>
      <c r="D5765" s="903" t="s">
        <v>1488</v>
      </c>
      <c r="E5765" s="1419" t="s">
        <v>492</v>
      </c>
      <c r="F5765" s="1420"/>
      <c r="G5765" s="902">
        <v>1000000</v>
      </c>
    </row>
    <row r="5766" spans="1:7">
      <c r="A5766" s="903" t="s">
        <v>2479</v>
      </c>
      <c r="B5766" s="903" t="s">
        <v>895</v>
      </c>
      <c r="C5766" s="903" t="s">
        <v>200</v>
      </c>
      <c r="D5766" s="903" t="s">
        <v>1488</v>
      </c>
      <c r="E5766" s="903" t="s">
        <v>492</v>
      </c>
      <c r="F5766" s="903" t="s">
        <v>494</v>
      </c>
      <c r="G5766" s="902">
        <v>1000000</v>
      </c>
    </row>
    <row r="5767" spans="1:7">
      <c r="A5767" s="903" t="s">
        <v>2479</v>
      </c>
      <c r="B5767" s="903" t="s">
        <v>895</v>
      </c>
      <c r="C5767" s="903" t="s">
        <v>200</v>
      </c>
      <c r="D5767" s="903" t="s">
        <v>1488</v>
      </c>
      <c r="E5767" s="1419" t="s">
        <v>498</v>
      </c>
      <c r="F5767" s="1420"/>
      <c r="G5767" s="902">
        <v>68606400</v>
      </c>
    </row>
    <row r="5768" spans="1:7">
      <c r="A5768" s="903" t="s">
        <v>2479</v>
      </c>
      <c r="B5768" s="903" t="s">
        <v>895</v>
      </c>
      <c r="C5768" s="903" t="s">
        <v>200</v>
      </c>
      <c r="D5768" s="903" t="s">
        <v>1488</v>
      </c>
      <c r="E5768" s="903" t="s">
        <v>498</v>
      </c>
      <c r="F5768" s="903" t="s">
        <v>758</v>
      </c>
      <c r="G5768" s="902">
        <v>18527000</v>
      </c>
    </row>
    <row r="5769" spans="1:7">
      <c r="A5769" s="903" t="s">
        <v>2479</v>
      </c>
      <c r="B5769" s="903" t="s">
        <v>895</v>
      </c>
      <c r="C5769" s="903" t="s">
        <v>200</v>
      </c>
      <c r="D5769" s="903" t="s">
        <v>1488</v>
      </c>
      <c r="E5769" s="903" t="s">
        <v>498</v>
      </c>
      <c r="F5769" s="903" t="s">
        <v>3</v>
      </c>
      <c r="G5769" s="902">
        <v>485000</v>
      </c>
    </row>
    <row r="5770" spans="1:7">
      <c r="A5770" s="903" t="s">
        <v>2479</v>
      </c>
      <c r="B5770" s="903" t="s">
        <v>895</v>
      </c>
      <c r="C5770" s="903" t="s">
        <v>200</v>
      </c>
      <c r="D5770" s="903" t="s">
        <v>1488</v>
      </c>
      <c r="E5770" s="903" t="s">
        <v>498</v>
      </c>
      <c r="F5770" s="903" t="s">
        <v>370</v>
      </c>
      <c r="G5770" s="902">
        <v>8010000</v>
      </c>
    </row>
    <row r="5771" spans="1:7">
      <c r="A5771" s="903" t="s">
        <v>2479</v>
      </c>
      <c r="B5771" s="903" t="s">
        <v>895</v>
      </c>
      <c r="C5771" s="903" t="s">
        <v>200</v>
      </c>
      <c r="D5771" s="903" t="s">
        <v>1488</v>
      </c>
      <c r="E5771" s="903" t="s">
        <v>498</v>
      </c>
      <c r="F5771" s="903" t="s">
        <v>500</v>
      </c>
      <c r="G5771" s="902">
        <v>40599400</v>
      </c>
    </row>
    <row r="5772" spans="1:7">
      <c r="A5772" s="903" t="s">
        <v>2479</v>
      </c>
      <c r="B5772" s="903" t="s">
        <v>895</v>
      </c>
      <c r="C5772" s="903" t="s">
        <v>200</v>
      </c>
      <c r="D5772" s="903" t="s">
        <v>1488</v>
      </c>
      <c r="E5772" s="903" t="s">
        <v>498</v>
      </c>
      <c r="F5772" s="903" t="s">
        <v>4</v>
      </c>
      <c r="G5772" s="902">
        <v>885000</v>
      </c>
    </row>
    <row r="5773" spans="1:7">
      <c r="A5773" s="903" t="s">
        <v>2479</v>
      </c>
      <c r="B5773" s="903" t="s">
        <v>895</v>
      </c>
      <c r="C5773" s="903" t="s">
        <v>200</v>
      </c>
      <c r="D5773" s="903" t="s">
        <v>1488</v>
      </c>
      <c r="E5773" s="903" t="s">
        <v>498</v>
      </c>
      <c r="F5773" s="903" t="s">
        <v>501</v>
      </c>
      <c r="G5773" s="902">
        <v>100000</v>
      </c>
    </row>
    <row r="5774" spans="1:7">
      <c r="A5774" s="903" t="s">
        <v>2479</v>
      </c>
      <c r="B5774" s="903" t="s">
        <v>895</v>
      </c>
      <c r="C5774" s="903" t="s">
        <v>200</v>
      </c>
      <c r="D5774" s="903" t="s">
        <v>1488</v>
      </c>
      <c r="E5774" s="1419" t="s">
        <v>1429</v>
      </c>
      <c r="F5774" s="1420"/>
      <c r="G5774" s="902">
        <v>49500000</v>
      </c>
    </row>
    <row r="5775" spans="1:7">
      <c r="A5775" s="903" t="s">
        <v>2479</v>
      </c>
      <c r="B5775" s="903" t="s">
        <v>895</v>
      </c>
      <c r="C5775" s="903" t="s">
        <v>200</v>
      </c>
      <c r="D5775" s="903" t="s">
        <v>1488</v>
      </c>
      <c r="E5775" s="903" t="s">
        <v>1429</v>
      </c>
      <c r="F5775" s="903" t="s">
        <v>1451</v>
      </c>
      <c r="G5775" s="902">
        <v>49500000</v>
      </c>
    </row>
    <row r="5776" spans="1:7">
      <c r="A5776" s="903" t="s">
        <v>2479</v>
      </c>
      <c r="B5776" s="903" t="s">
        <v>895</v>
      </c>
      <c r="C5776" s="903" t="s">
        <v>200</v>
      </c>
      <c r="D5776" s="903" t="s">
        <v>1488</v>
      </c>
      <c r="E5776" s="1419" t="s">
        <v>118</v>
      </c>
      <c r="F5776" s="1420"/>
      <c r="G5776" s="902">
        <v>63620000</v>
      </c>
    </row>
    <row r="5777" spans="1:7">
      <c r="A5777" s="903" t="s">
        <v>2479</v>
      </c>
      <c r="B5777" s="903" t="s">
        <v>895</v>
      </c>
      <c r="C5777" s="903" t="s">
        <v>200</v>
      </c>
      <c r="D5777" s="903" t="s">
        <v>1488</v>
      </c>
      <c r="E5777" s="903" t="s">
        <v>118</v>
      </c>
      <c r="F5777" s="903" t="s">
        <v>11</v>
      </c>
      <c r="G5777" s="902">
        <v>48170000</v>
      </c>
    </row>
    <row r="5778" spans="1:7">
      <c r="A5778" s="903" t="s">
        <v>2479</v>
      </c>
      <c r="B5778" s="903" t="s">
        <v>895</v>
      </c>
      <c r="C5778" s="903" t="s">
        <v>200</v>
      </c>
      <c r="D5778" s="903" t="s">
        <v>1488</v>
      </c>
      <c r="E5778" s="903" t="s">
        <v>118</v>
      </c>
      <c r="F5778" s="903" t="s">
        <v>120</v>
      </c>
      <c r="G5778" s="902">
        <v>15450000</v>
      </c>
    </row>
    <row r="5779" spans="1:7">
      <c r="A5779" s="903" t="s">
        <v>2479</v>
      </c>
      <c r="B5779" s="903" t="s">
        <v>895</v>
      </c>
      <c r="C5779" s="903" t="s">
        <v>200</v>
      </c>
      <c r="D5779" s="903" t="s">
        <v>1488</v>
      </c>
      <c r="E5779" s="1419" t="s">
        <v>122</v>
      </c>
      <c r="F5779" s="1420"/>
      <c r="G5779" s="902">
        <v>297655700</v>
      </c>
    </row>
    <row r="5780" spans="1:7">
      <c r="A5780" s="903" t="s">
        <v>2479</v>
      </c>
      <c r="B5780" s="903" t="s">
        <v>895</v>
      </c>
      <c r="C5780" s="903" t="s">
        <v>200</v>
      </c>
      <c r="D5780" s="903" t="s">
        <v>1488</v>
      </c>
      <c r="E5780" s="903" t="s">
        <v>122</v>
      </c>
      <c r="F5780" s="903" t="s">
        <v>6</v>
      </c>
      <c r="G5780" s="902">
        <v>2524000</v>
      </c>
    </row>
    <row r="5781" spans="1:7">
      <c r="A5781" s="903" t="s">
        <v>2479</v>
      </c>
      <c r="B5781" s="903" t="s">
        <v>895</v>
      </c>
      <c r="C5781" s="903" t="s">
        <v>200</v>
      </c>
      <c r="D5781" s="903" t="s">
        <v>1488</v>
      </c>
      <c r="E5781" s="903" t="s">
        <v>122</v>
      </c>
      <c r="F5781" s="903" t="s">
        <v>12</v>
      </c>
      <c r="G5781" s="902">
        <v>530700</v>
      </c>
    </row>
    <row r="5782" spans="1:7">
      <c r="A5782" s="903" t="s">
        <v>2479</v>
      </c>
      <c r="B5782" s="903" t="s">
        <v>895</v>
      </c>
      <c r="C5782" s="903" t="s">
        <v>200</v>
      </c>
      <c r="D5782" s="903" t="s">
        <v>1488</v>
      </c>
      <c r="E5782" s="903" t="s">
        <v>122</v>
      </c>
      <c r="F5782" s="903" t="s">
        <v>124</v>
      </c>
      <c r="G5782" s="902">
        <v>24248000</v>
      </c>
    </row>
    <row r="5783" spans="1:7">
      <c r="A5783" s="903" t="s">
        <v>2479</v>
      </c>
      <c r="B5783" s="903" t="s">
        <v>895</v>
      </c>
      <c r="C5783" s="903" t="s">
        <v>200</v>
      </c>
      <c r="D5783" s="903" t="s">
        <v>1488</v>
      </c>
      <c r="E5783" s="903" t="s">
        <v>122</v>
      </c>
      <c r="F5783" s="903" t="s">
        <v>126</v>
      </c>
      <c r="G5783" s="902">
        <v>270353000</v>
      </c>
    </row>
    <row r="5784" spans="1:7">
      <c r="A5784" s="903" t="s">
        <v>2479</v>
      </c>
      <c r="B5784" s="903" t="s">
        <v>895</v>
      </c>
      <c r="C5784" s="903" t="s">
        <v>200</v>
      </c>
      <c r="D5784" s="903" t="s">
        <v>1488</v>
      </c>
      <c r="E5784" s="1419" t="s">
        <v>360</v>
      </c>
      <c r="F5784" s="1420"/>
      <c r="G5784" s="902">
        <v>30000000</v>
      </c>
    </row>
    <row r="5785" spans="1:7">
      <c r="A5785" s="903" t="s">
        <v>2479</v>
      </c>
      <c r="B5785" s="903" t="s">
        <v>895</v>
      </c>
      <c r="C5785" s="903" t="s">
        <v>200</v>
      </c>
      <c r="D5785" s="903" t="s">
        <v>1488</v>
      </c>
      <c r="E5785" s="903" t="s">
        <v>360</v>
      </c>
      <c r="F5785" s="903" t="s">
        <v>1440</v>
      </c>
      <c r="G5785" s="902">
        <v>30000000</v>
      </c>
    </row>
    <row r="5786" spans="1:7">
      <c r="A5786" s="903" t="s">
        <v>2479</v>
      </c>
      <c r="B5786" s="1419" t="s">
        <v>894</v>
      </c>
      <c r="C5786" s="1420"/>
      <c r="D5786" s="1420"/>
      <c r="E5786" s="1420"/>
      <c r="F5786" s="1420"/>
      <c r="G5786" s="902">
        <v>3108000000</v>
      </c>
    </row>
    <row r="5787" spans="1:7">
      <c r="A5787" s="903" t="s">
        <v>2479</v>
      </c>
      <c r="B5787" s="903" t="s">
        <v>894</v>
      </c>
      <c r="C5787" s="1419" t="s">
        <v>368</v>
      </c>
      <c r="D5787" s="1420"/>
      <c r="E5787" s="1420"/>
      <c r="F5787" s="1420"/>
      <c r="G5787" s="902">
        <v>1408000000</v>
      </c>
    </row>
    <row r="5788" spans="1:7">
      <c r="A5788" s="903" t="s">
        <v>2479</v>
      </c>
      <c r="B5788" s="903" t="s">
        <v>894</v>
      </c>
      <c r="C5788" s="903" t="s">
        <v>368</v>
      </c>
      <c r="D5788" s="1419" t="s">
        <v>1538</v>
      </c>
      <c r="E5788" s="1420"/>
      <c r="F5788" s="1420"/>
      <c r="G5788" s="902">
        <v>1408000000</v>
      </c>
    </row>
    <row r="5789" spans="1:7">
      <c r="A5789" s="903" t="s">
        <v>2479</v>
      </c>
      <c r="B5789" s="903" t="s">
        <v>894</v>
      </c>
      <c r="C5789" s="903" t="s">
        <v>368</v>
      </c>
      <c r="D5789" s="903" t="s">
        <v>1538</v>
      </c>
      <c r="E5789" s="1419" t="s">
        <v>160</v>
      </c>
      <c r="F5789" s="1420"/>
      <c r="G5789" s="902">
        <v>1320861000</v>
      </c>
    </row>
    <row r="5790" spans="1:7">
      <c r="A5790" s="903" t="s">
        <v>2479</v>
      </c>
      <c r="B5790" s="903" t="s">
        <v>894</v>
      </c>
      <c r="C5790" s="903" t="s">
        <v>368</v>
      </c>
      <c r="D5790" s="903" t="s">
        <v>1538</v>
      </c>
      <c r="E5790" s="903" t="s">
        <v>160</v>
      </c>
      <c r="F5790" s="903" t="s">
        <v>162</v>
      </c>
      <c r="G5790" s="902">
        <v>1320861000</v>
      </c>
    </row>
    <row r="5791" spans="1:7">
      <c r="A5791" s="903" t="s">
        <v>2479</v>
      </c>
      <c r="B5791" s="903" t="s">
        <v>894</v>
      </c>
      <c r="C5791" s="903" t="s">
        <v>368</v>
      </c>
      <c r="D5791" s="903" t="s">
        <v>1538</v>
      </c>
      <c r="E5791" s="1419" t="s">
        <v>16</v>
      </c>
      <c r="F5791" s="1420"/>
      <c r="G5791" s="902">
        <v>87139000</v>
      </c>
    </row>
    <row r="5792" spans="1:7">
      <c r="A5792" s="903" t="s">
        <v>2479</v>
      </c>
      <c r="B5792" s="903" t="s">
        <v>894</v>
      </c>
      <c r="C5792" s="903" t="s">
        <v>368</v>
      </c>
      <c r="D5792" s="903" t="s">
        <v>1538</v>
      </c>
      <c r="E5792" s="903" t="s">
        <v>16</v>
      </c>
      <c r="F5792" s="903" t="s">
        <v>19</v>
      </c>
      <c r="G5792" s="902">
        <v>87139000</v>
      </c>
    </row>
    <row r="5793" spans="1:7">
      <c r="A5793" s="903" t="s">
        <v>2479</v>
      </c>
      <c r="B5793" s="903" t="s">
        <v>894</v>
      </c>
      <c r="C5793" s="1419" t="s">
        <v>200</v>
      </c>
      <c r="D5793" s="1420"/>
      <c r="E5793" s="1420"/>
      <c r="F5793" s="1420"/>
      <c r="G5793" s="902">
        <v>100000000</v>
      </c>
    </row>
    <row r="5794" spans="1:7">
      <c r="A5794" s="903" t="s">
        <v>2479</v>
      </c>
      <c r="B5794" s="903" t="s">
        <v>894</v>
      </c>
      <c r="C5794" s="903" t="s">
        <v>200</v>
      </c>
      <c r="D5794" s="1419" t="s">
        <v>1522</v>
      </c>
      <c r="E5794" s="1420"/>
      <c r="F5794" s="1420"/>
      <c r="G5794" s="902">
        <v>100000000</v>
      </c>
    </row>
    <row r="5795" spans="1:7">
      <c r="A5795" s="903" t="s">
        <v>2479</v>
      </c>
      <c r="B5795" s="903" t="s">
        <v>894</v>
      </c>
      <c r="C5795" s="903" t="s">
        <v>200</v>
      </c>
      <c r="D5795" s="903" t="s">
        <v>1522</v>
      </c>
      <c r="E5795" s="1419" t="s">
        <v>122</v>
      </c>
      <c r="F5795" s="1420"/>
      <c r="G5795" s="902">
        <v>100000000</v>
      </c>
    </row>
    <row r="5796" spans="1:7">
      <c r="A5796" s="903" t="s">
        <v>2479</v>
      </c>
      <c r="B5796" s="903" t="s">
        <v>894</v>
      </c>
      <c r="C5796" s="903" t="s">
        <v>200</v>
      </c>
      <c r="D5796" s="903" t="s">
        <v>1522</v>
      </c>
      <c r="E5796" s="903" t="s">
        <v>122</v>
      </c>
      <c r="F5796" s="903" t="s">
        <v>126</v>
      </c>
      <c r="G5796" s="902">
        <v>100000000</v>
      </c>
    </row>
    <row r="5797" spans="1:7">
      <c r="A5797" s="903" t="s">
        <v>2479</v>
      </c>
      <c r="B5797" s="903" t="s">
        <v>894</v>
      </c>
      <c r="C5797" s="1419" t="s">
        <v>1158</v>
      </c>
      <c r="D5797" s="1420"/>
      <c r="E5797" s="1420"/>
      <c r="F5797" s="1420"/>
      <c r="G5797" s="902">
        <v>1600000000</v>
      </c>
    </row>
    <row r="5798" spans="1:7">
      <c r="A5798" s="903" t="s">
        <v>2479</v>
      </c>
      <c r="B5798" s="903" t="s">
        <v>894</v>
      </c>
      <c r="C5798" s="903" t="s">
        <v>1158</v>
      </c>
      <c r="D5798" s="1419" t="s">
        <v>1518</v>
      </c>
      <c r="E5798" s="1420"/>
      <c r="F5798" s="1420"/>
      <c r="G5798" s="902">
        <v>1600000000</v>
      </c>
    </row>
    <row r="5799" spans="1:7">
      <c r="A5799" s="903" t="s">
        <v>2479</v>
      </c>
      <c r="B5799" s="903" t="s">
        <v>894</v>
      </c>
      <c r="C5799" s="903" t="s">
        <v>1158</v>
      </c>
      <c r="D5799" s="903" t="s">
        <v>1518</v>
      </c>
      <c r="E5799" s="1419" t="s">
        <v>122</v>
      </c>
      <c r="F5799" s="1420"/>
      <c r="G5799" s="902">
        <v>1600000000</v>
      </c>
    </row>
    <row r="5800" spans="1:7">
      <c r="A5800" s="903" t="s">
        <v>2479</v>
      </c>
      <c r="B5800" s="903" t="s">
        <v>894</v>
      </c>
      <c r="C5800" s="903" t="s">
        <v>1158</v>
      </c>
      <c r="D5800" s="903" t="s">
        <v>1518</v>
      </c>
      <c r="E5800" s="903" t="s">
        <v>122</v>
      </c>
      <c r="F5800" s="903" t="s">
        <v>126</v>
      </c>
      <c r="G5800" s="902">
        <v>1600000000</v>
      </c>
    </row>
    <row r="5801" spans="1:7">
      <c r="A5801" s="903" t="s">
        <v>2479</v>
      </c>
      <c r="B5801" s="1419" t="s">
        <v>893</v>
      </c>
      <c r="C5801" s="1420"/>
      <c r="D5801" s="1420"/>
      <c r="E5801" s="1420"/>
      <c r="F5801" s="1420"/>
      <c r="G5801" s="902">
        <v>530570000</v>
      </c>
    </row>
    <row r="5802" spans="1:7">
      <c r="A5802" s="903" t="s">
        <v>2479</v>
      </c>
      <c r="B5802" s="903" t="s">
        <v>893</v>
      </c>
      <c r="C5802" s="1419" t="s">
        <v>200</v>
      </c>
      <c r="D5802" s="1420"/>
      <c r="E5802" s="1420"/>
      <c r="F5802" s="1420"/>
      <c r="G5802" s="902">
        <v>530570000</v>
      </c>
    </row>
    <row r="5803" spans="1:7">
      <c r="A5803" s="903" t="s">
        <v>2479</v>
      </c>
      <c r="B5803" s="903" t="s">
        <v>893</v>
      </c>
      <c r="C5803" s="903" t="s">
        <v>200</v>
      </c>
      <c r="D5803" s="1419" t="s">
        <v>1488</v>
      </c>
      <c r="E5803" s="1420"/>
      <c r="F5803" s="1420"/>
      <c r="G5803" s="902">
        <v>530570000</v>
      </c>
    </row>
    <row r="5804" spans="1:7">
      <c r="A5804" s="903" t="s">
        <v>2479</v>
      </c>
      <c r="B5804" s="903" t="s">
        <v>893</v>
      </c>
      <c r="C5804" s="903" t="s">
        <v>200</v>
      </c>
      <c r="D5804" s="903" t="s">
        <v>1488</v>
      </c>
      <c r="E5804" s="1419" t="s">
        <v>87</v>
      </c>
      <c r="F5804" s="1420"/>
      <c r="G5804" s="902">
        <v>195249600</v>
      </c>
    </row>
    <row r="5805" spans="1:7">
      <c r="A5805" s="903" t="s">
        <v>2479</v>
      </c>
      <c r="B5805" s="903" t="s">
        <v>893</v>
      </c>
      <c r="C5805" s="903" t="s">
        <v>200</v>
      </c>
      <c r="D5805" s="903" t="s">
        <v>1488</v>
      </c>
      <c r="E5805" s="903" t="s">
        <v>87</v>
      </c>
      <c r="F5805" s="903" t="s">
        <v>88</v>
      </c>
      <c r="G5805" s="902">
        <v>195249600</v>
      </c>
    </row>
    <row r="5806" spans="1:7">
      <c r="A5806" s="903" t="s">
        <v>2479</v>
      </c>
      <c r="B5806" s="903" t="s">
        <v>893</v>
      </c>
      <c r="C5806" s="903" t="s">
        <v>200</v>
      </c>
      <c r="D5806" s="903" t="s">
        <v>1488</v>
      </c>
      <c r="E5806" s="1419" t="s">
        <v>90</v>
      </c>
      <c r="F5806" s="1420"/>
      <c r="G5806" s="902">
        <v>80104000</v>
      </c>
    </row>
    <row r="5807" spans="1:7">
      <c r="A5807" s="903" t="s">
        <v>2479</v>
      </c>
      <c r="B5807" s="903" t="s">
        <v>893</v>
      </c>
      <c r="C5807" s="903" t="s">
        <v>200</v>
      </c>
      <c r="D5807" s="903" t="s">
        <v>1488</v>
      </c>
      <c r="E5807" s="903" t="s">
        <v>90</v>
      </c>
      <c r="F5807" s="903" t="s">
        <v>135</v>
      </c>
      <c r="G5807" s="902">
        <v>8940000</v>
      </c>
    </row>
    <row r="5808" spans="1:7">
      <c r="A5808" s="903" t="s">
        <v>2479</v>
      </c>
      <c r="B5808" s="903" t="s">
        <v>893</v>
      </c>
      <c r="C5808" s="903" t="s">
        <v>200</v>
      </c>
      <c r="D5808" s="903" t="s">
        <v>1488</v>
      </c>
      <c r="E5808" s="903" t="s">
        <v>90</v>
      </c>
      <c r="F5808" s="903" t="s">
        <v>763</v>
      </c>
      <c r="G5808" s="902">
        <v>4412000</v>
      </c>
    </row>
    <row r="5809" spans="1:7">
      <c r="A5809" s="903" t="s">
        <v>2479</v>
      </c>
      <c r="B5809" s="903" t="s">
        <v>893</v>
      </c>
      <c r="C5809" s="903" t="s">
        <v>200</v>
      </c>
      <c r="D5809" s="903" t="s">
        <v>1488</v>
      </c>
      <c r="E5809" s="903" t="s">
        <v>90</v>
      </c>
      <c r="F5809" s="903" t="s">
        <v>92</v>
      </c>
      <c r="G5809" s="902">
        <v>2384000</v>
      </c>
    </row>
    <row r="5810" spans="1:7">
      <c r="A5810" s="903" t="s">
        <v>2479</v>
      </c>
      <c r="B5810" s="903" t="s">
        <v>893</v>
      </c>
      <c r="C5810" s="903" t="s">
        <v>200</v>
      </c>
      <c r="D5810" s="903" t="s">
        <v>1488</v>
      </c>
      <c r="E5810" s="903" t="s">
        <v>90</v>
      </c>
      <c r="F5810" s="903" t="s">
        <v>137</v>
      </c>
      <c r="G5810" s="902">
        <v>64368000</v>
      </c>
    </row>
    <row r="5811" spans="1:7">
      <c r="A5811" s="903" t="s">
        <v>2479</v>
      </c>
      <c r="B5811" s="903" t="s">
        <v>893</v>
      </c>
      <c r="C5811" s="903" t="s">
        <v>200</v>
      </c>
      <c r="D5811" s="903" t="s">
        <v>1488</v>
      </c>
      <c r="E5811" s="1419" t="s">
        <v>93</v>
      </c>
      <c r="F5811" s="1420"/>
      <c r="G5811" s="902">
        <v>39230000</v>
      </c>
    </row>
    <row r="5812" spans="1:7">
      <c r="A5812" s="903" t="s">
        <v>2479</v>
      </c>
      <c r="B5812" s="903" t="s">
        <v>893</v>
      </c>
      <c r="C5812" s="903" t="s">
        <v>200</v>
      </c>
      <c r="D5812" s="903" t="s">
        <v>1488</v>
      </c>
      <c r="E5812" s="903" t="s">
        <v>93</v>
      </c>
      <c r="F5812" s="903" t="s">
        <v>391</v>
      </c>
      <c r="G5812" s="902">
        <v>39230000</v>
      </c>
    </row>
    <row r="5813" spans="1:7">
      <c r="A5813" s="903" t="s">
        <v>2479</v>
      </c>
      <c r="B5813" s="903" t="s">
        <v>893</v>
      </c>
      <c r="C5813" s="903" t="s">
        <v>200</v>
      </c>
      <c r="D5813" s="903" t="s">
        <v>1488</v>
      </c>
      <c r="E5813" s="1419" t="s">
        <v>94</v>
      </c>
      <c r="F5813" s="1420"/>
      <c r="G5813" s="902">
        <v>30063863</v>
      </c>
    </row>
    <row r="5814" spans="1:7">
      <c r="A5814" s="903" t="s">
        <v>2479</v>
      </c>
      <c r="B5814" s="903" t="s">
        <v>893</v>
      </c>
      <c r="C5814" s="903" t="s">
        <v>200</v>
      </c>
      <c r="D5814" s="903" t="s">
        <v>1488</v>
      </c>
      <c r="E5814" s="903" t="s">
        <v>94</v>
      </c>
      <c r="F5814" s="903" t="s">
        <v>95</v>
      </c>
      <c r="G5814" s="902">
        <v>24470999</v>
      </c>
    </row>
    <row r="5815" spans="1:7">
      <c r="A5815" s="903" t="s">
        <v>2479</v>
      </c>
      <c r="B5815" s="903" t="s">
        <v>893</v>
      </c>
      <c r="C5815" s="903" t="s">
        <v>200</v>
      </c>
      <c r="D5815" s="903" t="s">
        <v>1488</v>
      </c>
      <c r="E5815" s="903" t="s">
        <v>94</v>
      </c>
      <c r="F5815" s="903" t="s">
        <v>96</v>
      </c>
      <c r="G5815" s="902">
        <v>4194648</v>
      </c>
    </row>
    <row r="5816" spans="1:7">
      <c r="A5816" s="903" t="s">
        <v>2479</v>
      </c>
      <c r="B5816" s="903" t="s">
        <v>893</v>
      </c>
      <c r="C5816" s="903" t="s">
        <v>200</v>
      </c>
      <c r="D5816" s="903" t="s">
        <v>1488</v>
      </c>
      <c r="E5816" s="903" t="s">
        <v>94</v>
      </c>
      <c r="F5816" s="903" t="s">
        <v>0</v>
      </c>
      <c r="G5816" s="902">
        <v>1398216</v>
      </c>
    </row>
    <row r="5817" spans="1:7">
      <c r="A5817" s="903" t="s">
        <v>2479</v>
      </c>
      <c r="B5817" s="903" t="s">
        <v>893</v>
      </c>
      <c r="C5817" s="903" t="s">
        <v>200</v>
      </c>
      <c r="D5817" s="903" t="s">
        <v>1488</v>
      </c>
      <c r="E5817" s="1419" t="s">
        <v>100</v>
      </c>
      <c r="F5817" s="1420"/>
      <c r="G5817" s="902">
        <v>11701530</v>
      </c>
    </row>
    <row r="5818" spans="1:7">
      <c r="A5818" s="903" t="s">
        <v>2479</v>
      </c>
      <c r="B5818" s="903" t="s">
        <v>893</v>
      </c>
      <c r="C5818" s="903" t="s">
        <v>200</v>
      </c>
      <c r="D5818" s="903" t="s">
        <v>1488</v>
      </c>
      <c r="E5818" s="903" t="s">
        <v>100</v>
      </c>
      <c r="F5818" s="903" t="s">
        <v>138</v>
      </c>
      <c r="G5818" s="902">
        <v>10071850</v>
      </c>
    </row>
    <row r="5819" spans="1:7">
      <c r="A5819" s="903" t="s">
        <v>2479</v>
      </c>
      <c r="B5819" s="903" t="s">
        <v>893</v>
      </c>
      <c r="C5819" s="903" t="s">
        <v>200</v>
      </c>
      <c r="D5819" s="903" t="s">
        <v>1488</v>
      </c>
      <c r="E5819" s="903" t="s">
        <v>100</v>
      </c>
      <c r="F5819" s="903" t="s">
        <v>102</v>
      </c>
      <c r="G5819" s="902">
        <v>979680</v>
      </c>
    </row>
    <row r="5820" spans="1:7">
      <c r="A5820" s="903" t="s">
        <v>2479</v>
      </c>
      <c r="B5820" s="903" t="s">
        <v>893</v>
      </c>
      <c r="C5820" s="903" t="s">
        <v>200</v>
      </c>
      <c r="D5820" s="903" t="s">
        <v>1488</v>
      </c>
      <c r="E5820" s="903" t="s">
        <v>100</v>
      </c>
      <c r="F5820" s="903" t="s">
        <v>139</v>
      </c>
      <c r="G5820" s="902">
        <v>650000</v>
      </c>
    </row>
    <row r="5821" spans="1:7">
      <c r="A5821" s="903" t="s">
        <v>2479</v>
      </c>
      <c r="B5821" s="903" t="s">
        <v>893</v>
      </c>
      <c r="C5821" s="903" t="s">
        <v>200</v>
      </c>
      <c r="D5821" s="903" t="s">
        <v>1488</v>
      </c>
      <c r="E5821" s="1419" t="s">
        <v>103</v>
      </c>
      <c r="F5821" s="1420"/>
      <c r="G5821" s="902">
        <v>19510000</v>
      </c>
    </row>
    <row r="5822" spans="1:7">
      <c r="A5822" s="903" t="s">
        <v>2479</v>
      </c>
      <c r="B5822" s="903" t="s">
        <v>893</v>
      </c>
      <c r="C5822" s="903" t="s">
        <v>200</v>
      </c>
      <c r="D5822" s="903" t="s">
        <v>1488</v>
      </c>
      <c r="E5822" s="903" t="s">
        <v>103</v>
      </c>
      <c r="F5822" s="903" t="s">
        <v>104</v>
      </c>
      <c r="G5822" s="902">
        <v>4440000</v>
      </c>
    </row>
    <row r="5823" spans="1:7">
      <c r="A5823" s="903" t="s">
        <v>2479</v>
      </c>
      <c r="B5823" s="903" t="s">
        <v>893</v>
      </c>
      <c r="C5823" s="903" t="s">
        <v>200</v>
      </c>
      <c r="D5823" s="903" t="s">
        <v>1488</v>
      </c>
      <c r="E5823" s="903" t="s">
        <v>103</v>
      </c>
      <c r="F5823" s="903" t="s">
        <v>132</v>
      </c>
      <c r="G5823" s="902">
        <v>10000000</v>
      </c>
    </row>
    <row r="5824" spans="1:7">
      <c r="A5824" s="903" t="s">
        <v>2479</v>
      </c>
      <c r="B5824" s="903" t="s">
        <v>893</v>
      </c>
      <c r="C5824" s="903" t="s">
        <v>200</v>
      </c>
      <c r="D5824" s="903" t="s">
        <v>1488</v>
      </c>
      <c r="E5824" s="903" t="s">
        <v>103</v>
      </c>
      <c r="F5824" s="903" t="s">
        <v>106</v>
      </c>
      <c r="G5824" s="902">
        <v>5070000</v>
      </c>
    </row>
    <row r="5825" spans="1:7">
      <c r="A5825" s="903" t="s">
        <v>2479</v>
      </c>
      <c r="B5825" s="903" t="s">
        <v>893</v>
      </c>
      <c r="C5825" s="903" t="s">
        <v>200</v>
      </c>
      <c r="D5825" s="903" t="s">
        <v>1488</v>
      </c>
      <c r="E5825" s="1419" t="s">
        <v>108</v>
      </c>
      <c r="F5825" s="1420"/>
      <c r="G5825" s="902">
        <v>3448319</v>
      </c>
    </row>
    <row r="5826" spans="1:7">
      <c r="A5826" s="903" t="s">
        <v>2479</v>
      </c>
      <c r="B5826" s="903" t="s">
        <v>893</v>
      </c>
      <c r="C5826" s="903" t="s">
        <v>200</v>
      </c>
      <c r="D5826" s="903" t="s">
        <v>1488</v>
      </c>
      <c r="E5826" s="903" t="s">
        <v>108</v>
      </c>
      <c r="F5826" s="903" t="s">
        <v>110</v>
      </c>
      <c r="G5826" s="902">
        <v>682319</v>
      </c>
    </row>
    <row r="5827" spans="1:7">
      <c r="A5827" s="903" t="s">
        <v>2479</v>
      </c>
      <c r="B5827" s="903" t="s">
        <v>893</v>
      </c>
      <c r="C5827" s="903" t="s">
        <v>200</v>
      </c>
      <c r="D5827" s="903" t="s">
        <v>1488</v>
      </c>
      <c r="E5827" s="903" t="s">
        <v>108</v>
      </c>
      <c r="F5827" s="903" t="s">
        <v>111</v>
      </c>
      <c r="G5827" s="902">
        <v>536000</v>
      </c>
    </row>
    <row r="5828" spans="1:7">
      <c r="A5828" s="903" t="s">
        <v>2479</v>
      </c>
      <c r="B5828" s="903" t="s">
        <v>893</v>
      </c>
      <c r="C5828" s="903" t="s">
        <v>200</v>
      </c>
      <c r="D5828" s="903" t="s">
        <v>1488</v>
      </c>
      <c r="E5828" s="903" t="s">
        <v>108</v>
      </c>
      <c r="F5828" s="903" t="s">
        <v>862</v>
      </c>
      <c r="G5828" s="902">
        <v>1780000</v>
      </c>
    </row>
    <row r="5829" spans="1:7">
      <c r="A5829" s="903" t="s">
        <v>2479</v>
      </c>
      <c r="B5829" s="903" t="s">
        <v>893</v>
      </c>
      <c r="C5829" s="903" t="s">
        <v>200</v>
      </c>
      <c r="D5829" s="903" t="s">
        <v>1488</v>
      </c>
      <c r="E5829" s="903" t="s">
        <v>108</v>
      </c>
      <c r="F5829" s="903" t="s">
        <v>141</v>
      </c>
      <c r="G5829" s="902">
        <v>450000</v>
      </c>
    </row>
    <row r="5830" spans="1:7">
      <c r="A5830" s="903" t="s">
        <v>2479</v>
      </c>
      <c r="B5830" s="903" t="s">
        <v>893</v>
      </c>
      <c r="C5830" s="903" t="s">
        <v>200</v>
      </c>
      <c r="D5830" s="903" t="s">
        <v>1488</v>
      </c>
      <c r="E5830" s="1419" t="s">
        <v>143</v>
      </c>
      <c r="F5830" s="1420"/>
      <c r="G5830" s="902">
        <v>18562000</v>
      </c>
    </row>
    <row r="5831" spans="1:7">
      <c r="A5831" s="903" t="s">
        <v>2479</v>
      </c>
      <c r="B5831" s="903" t="s">
        <v>893</v>
      </c>
      <c r="C5831" s="903" t="s">
        <v>200</v>
      </c>
      <c r="D5831" s="903" t="s">
        <v>1488</v>
      </c>
      <c r="E5831" s="903" t="s">
        <v>143</v>
      </c>
      <c r="F5831" s="903" t="s">
        <v>145</v>
      </c>
      <c r="G5831" s="902">
        <v>1026000</v>
      </c>
    </row>
    <row r="5832" spans="1:7">
      <c r="A5832" s="903" t="s">
        <v>2479</v>
      </c>
      <c r="B5832" s="903" t="s">
        <v>893</v>
      </c>
      <c r="C5832" s="903" t="s">
        <v>200</v>
      </c>
      <c r="D5832" s="903" t="s">
        <v>1488</v>
      </c>
      <c r="E5832" s="903" t="s">
        <v>143</v>
      </c>
      <c r="F5832" s="903" t="s">
        <v>487</v>
      </c>
      <c r="G5832" s="902">
        <v>13391000</v>
      </c>
    </row>
    <row r="5833" spans="1:7">
      <c r="A5833" s="903" t="s">
        <v>2479</v>
      </c>
      <c r="B5833" s="903" t="s">
        <v>893</v>
      </c>
      <c r="C5833" s="903" t="s">
        <v>200</v>
      </c>
      <c r="D5833" s="903" t="s">
        <v>1488</v>
      </c>
      <c r="E5833" s="903" t="s">
        <v>143</v>
      </c>
      <c r="F5833" s="903" t="s">
        <v>489</v>
      </c>
      <c r="G5833" s="902">
        <v>4145000</v>
      </c>
    </row>
    <row r="5834" spans="1:7">
      <c r="A5834" s="903" t="s">
        <v>2479</v>
      </c>
      <c r="B5834" s="903" t="s">
        <v>893</v>
      </c>
      <c r="C5834" s="903" t="s">
        <v>200</v>
      </c>
      <c r="D5834" s="903" t="s">
        <v>1488</v>
      </c>
      <c r="E5834" s="1419" t="s">
        <v>113</v>
      </c>
      <c r="F5834" s="1420"/>
      <c r="G5834" s="902">
        <v>32305000</v>
      </c>
    </row>
    <row r="5835" spans="1:7">
      <c r="A5835" s="903" t="s">
        <v>2479</v>
      </c>
      <c r="B5835" s="903" t="s">
        <v>893</v>
      </c>
      <c r="C5835" s="903" t="s">
        <v>200</v>
      </c>
      <c r="D5835" s="903" t="s">
        <v>1488</v>
      </c>
      <c r="E5835" s="903" t="s">
        <v>113</v>
      </c>
      <c r="F5835" s="903" t="s">
        <v>381</v>
      </c>
      <c r="G5835" s="902">
        <v>8255000</v>
      </c>
    </row>
    <row r="5836" spans="1:7">
      <c r="A5836" s="903" t="s">
        <v>2479</v>
      </c>
      <c r="B5836" s="903" t="s">
        <v>893</v>
      </c>
      <c r="C5836" s="903" t="s">
        <v>200</v>
      </c>
      <c r="D5836" s="903" t="s">
        <v>1488</v>
      </c>
      <c r="E5836" s="903" t="s">
        <v>113</v>
      </c>
      <c r="F5836" s="903" t="s">
        <v>490</v>
      </c>
      <c r="G5836" s="902">
        <v>4050000</v>
      </c>
    </row>
    <row r="5837" spans="1:7">
      <c r="A5837" s="903" t="s">
        <v>2479</v>
      </c>
      <c r="B5837" s="903" t="s">
        <v>893</v>
      </c>
      <c r="C5837" s="903" t="s">
        <v>200</v>
      </c>
      <c r="D5837" s="903" t="s">
        <v>1488</v>
      </c>
      <c r="E5837" s="903" t="s">
        <v>113</v>
      </c>
      <c r="F5837" s="903" t="s">
        <v>115</v>
      </c>
      <c r="G5837" s="902">
        <v>5000000</v>
      </c>
    </row>
    <row r="5838" spans="1:7">
      <c r="A5838" s="903" t="s">
        <v>2479</v>
      </c>
      <c r="B5838" s="903" t="s">
        <v>893</v>
      </c>
      <c r="C5838" s="903" t="s">
        <v>200</v>
      </c>
      <c r="D5838" s="903" t="s">
        <v>1488</v>
      </c>
      <c r="E5838" s="903" t="s">
        <v>113</v>
      </c>
      <c r="F5838" s="903" t="s">
        <v>117</v>
      </c>
      <c r="G5838" s="902">
        <v>15000000</v>
      </c>
    </row>
    <row r="5839" spans="1:7">
      <c r="A5839" s="903" t="s">
        <v>2479</v>
      </c>
      <c r="B5839" s="903" t="s">
        <v>893</v>
      </c>
      <c r="C5839" s="903" t="s">
        <v>200</v>
      </c>
      <c r="D5839" s="903" t="s">
        <v>1488</v>
      </c>
      <c r="E5839" s="1419" t="s">
        <v>492</v>
      </c>
      <c r="F5839" s="1420"/>
      <c r="G5839" s="902">
        <v>50400688</v>
      </c>
    </row>
    <row r="5840" spans="1:7">
      <c r="A5840" s="903" t="s">
        <v>2479</v>
      </c>
      <c r="B5840" s="903" t="s">
        <v>893</v>
      </c>
      <c r="C5840" s="903" t="s">
        <v>200</v>
      </c>
      <c r="D5840" s="903" t="s">
        <v>1488</v>
      </c>
      <c r="E5840" s="903" t="s">
        <v>492</v>
      </c>
      <c r="F5840" s="903" t="s">
        <v>219</v>
      </c>
      <c r="G5840" s="902">
        <v>50400688</v>
      </c>
    </row>
    <row r="5841" spans="1:7">
      <c r="A5841" s="903" t="s">
        <v>2479</v>
      </c>
      <c r="B5841" s="903" t="s">
        <v>893</v>
      </c>
      <c r="C5841" s="903" t="s">
        <v>200</v>
      </c>
      <c r="D5841" s="903" t="s">
        <v>1488</v>
      </c>
      <c r="E5841" s="1419" t="s">
        <v>498</v>
      </c>
      <c r="F5841" s="1420"/>
      <c r="G5841" s="902">
        <v>7120000</v>
      </c>
    </row>
    <row r="5842" spans="1:7">
      <c r="A5842" s="903" t="s">
        <v>2479</v>
      </c>
      <c r="B5842" s="903" t="s">
        <v>893</v>
      </c>
      <c r="C5842" s="903" t="s">
        <v>200</v>
      </c>
      <c r="D5842" s="903" t="s">
        <v>1488</v>
      </c>
      <c r="E5842" s="903" t="s">
        <v>498</v>
      </c>
      <c r="F5842" s="903" t="s">
        <v>370</v>
      </c>
      <c r="G5842" s="902">
        <v>7120000</v>
      </c>
    </row>
    <row r="5843" spans="1:7">
      <c r="A5843" s="903" t="s">
        <v>2479</v>
      </c>
      <c r="B5843" s="903" t="s">
        <v>893</v>
      </c>
      <c r="C5843" s="903" t="s">
        <v>200</v>
      </c>
      <c r="D5843" s="903" t="s">
        <v>1488</v>
      </c>
      <c r="E5843" s="1419" t="s">
        <v>1429</v>
      </c>
      <c r="F5843" s="1420"/>
      <c r="G5843" s="902">
        <v>33850000</v>
      </c>
    </row>
    <row r="5844" spans="1:7">
      <c r="A5844" s="903" t="s">
        <v>2479</v>
      </c>
      <c r="B5844" s="903" t="s">
        <v>893</v>
      </c>
      <c r="C5844" s="903" t="s">
        <v>200</v>
      </c>
      <c r="D5844" s="903" t="s">
        <v>1488</v>
      </c>
      <c r="E5844" s="903" t="s">
        <v>1429</v>
      </c>
      <c r="F5844" s="903" t="s">
        <v>1451</v>
      </c>
      <c r="G5844" s="902">
        <v>10000000</v>
      </c>
    </row>
    <row r="5845" spans="1:7">
      <c r="A5845" s="903" t="s">
        <v>2479</v>
      </c>
      <c r="B5845" s="903" t="s">
        <v>893</v>
      </c>
      <c r="C5845" s="903" t="s">
        <v>200</v>
      </c>
      <c r="D5845" s="903" t="s">
        <v>1488</v>
      </c>
      <c r="E5845" s="903" t="s">
        <v>1429</v>
      </c>
      <c r="F5845" s="903" t="s">
        <v>1431</v>
      </c>
      <c r="G5845" s="902">
        <v>23850000</v>
      </c>
    </row>
    <row r="5846" spans="1:7">
      <c r="A5846" s="903" t="s">
        <v>2479</v>
      </c>
      <c r="B5846" s="903" t="s">
        <v>893</v>
      </c>
      <c r="C5846" s="903" t="s">
        <v>200</v>
      </c>
      <c r="D5846" s="903" t="s">
        <v>1488</v>
      </c>
      <c r="E5846" s="1419" t="s">
        <v>118</v>
      </c>
      <c r="F5846" s="1420"/>
      <c r="G5846" s="902">
        <v>1854000</v>
      </c>
    </row>
    <row r="5847" spans="1:7">
      <c r="A5847" s="903" t="s">
        <v>2479</v>
      </c>
      <c r="B5847" s="903" t="s">
        <v>893</v>
      </c>
      <c r="C5847" s="903" t="s">
        <v>200</v>
      </c>
      <c r="D5847" s="903" t="s">
        <v>1488</v>
      </c>
      <c r="E5847" s="903" t="s">
        <v>118</v>
      </c>
      <c r="F5847" s="903" t="s">
        <v>11</v>
      </c>
      <c r="G5847" s="902">
        <v>1854000</v>
      </c>
    </row>
    <row r="5848" spans="1:7">
      <c r="A5848" s="903" t="s">
        <v>2479</v>
      </c>
      <c r="B5848" s="903" t="s">
        <v>893</v>
      </c>
      <c r="C5848" s="903" t="s">
        <v>200</v>
      </c>
      <c r="D5848" s="903" t="s">
        <v>1488</v>
      </c>
      <c r="E5848" s="1419" t="s">
        <v>1434</v>
      </c>
      <c r="F5848" s="1420"/>
      <c r="G5848" s="902">
        <v>350000</v>
      </c>
    </row>
    <row r="5849" spans="1:7">
      <c r="A5849" s="903" t="s">
        <v>2479</v>
      </c>
      <c r="B5849" s="903" t="s">
        <v>893</v>
      </c>
      <c r="C5849" s="903" t="s">
        <v>200</v>
      </c>
      <c r="D5849" s="903" t="s">
        <v>1488</v>
      </c>
      <c r="E5849" s="903" t="s">
        <v>1434</v>
      </c>
      <c r="F5849" s="903" t="s">
        <v>1436</v>
      </c>
      <c r="G5849" s="902">
        <v>350000</v>
      </c>
    </row>
    <row r="5850" spans="1:7">
      <c r="A5850" s="903" t="s">
        <v>2479</v>
      </c>
      <c r="B5850" s="903" t="s">
        <v>893</v>
      </c>
      <c r="C5850" s="903" t="s">
        <v>200</v>
      </c>
      <c r="D5850" s="903" t="s">
        <v>1488</v>
      </c>
      <c r="E5850" s="1419" t="s">
        <v>122</v>
      </c>
      <c r="F5850" s="1420"/>
      <c r="G5850" s="902">
        <v>6821000</v>
      </c>
    </row>
    <row r="5851" spans="1:7">
      <c r="A5851" s="903" t="s">
        <v>2479</v>
      </c>
      <c r="B5851" s="903" t="s">
        <v>893</v>
      </c>
      <c r="C5851" s="903" t="s">
        <v>200</v>
      </c>
      <c r="D5851" s="903" t="s">
        <v>1488</v>
      </c>
      <c r="E5851" s="903" t="s">
        <v>122</v>
      </c>
      <c r="F5851" s="903" t="s">
        <v>124</v>
      </c>
      <c r="G5851" s="902">
        <v>5171000</v>
      </c>
    </row>
    <row r="5852" spans="1:7">
      <c r="A5852" s="903" t="s">
        <v>2479</v>
      </c>
      <c r="B5852" s="903" t="s">
        <v>893</v>
      </c>
      <c r="C5852" s="903" t="s">
        <v>200</v>
      </c>
      <c r="D5852" s="903" t="s">
        <v>1488</v>
      </c>
      <c r="E5852" s="903" t="s">
        <v>122</v>
      </c>
      <c r="F5852" s="903" t="s">
        <v>126</v>
      </c>
      <c r="G5852" s="902">
        <v>1650000</v>
      </c>
    </row>
    <row r="5853" spans="1:7">
      <c r="A5853" s="903" t="s">
        <v>2479</v>
      </c>
      <c r="B5853" s="1419" t="s">
        <v>892</v>
      </c>
      <c r="C5853" s="1420"/>
      <c r="D5853" s="1420"/>
      <c r="E5853" s="1420"/>
      <c r="F5853" s="1420"/>
      <c r="G5853" s="902">
        <v>923000000</v>
      </c>
    </row>
    <row r="5854" spans="1:7">
      <c r="A5854" s="903" t="s">
        <v>2479</v>
      </c>
      <c r="B5854" s="903" t="s">
        <v>892</v>
      </c>
      <c r="C5854" s="1419" t="s">
        <v>200</v>
      </c>
      <c r="D5854" s="1420"/>
      <c r="E5854" s="1420"/>
      <c r="F5854" s="1420"/>
      <c r="G5854" s="902">
        <v>923000000</v>
      </c>
    </row>
    <row r="5855" spans="1:7">
      <c r="A5855" s="903" t="s">
        <v>2479</v>
      </c>
      <c r="B5855" s="903" t="s">
        <v>892</v>
      </c>
      <c r="C5855" s="903" t="s">
        <v>200</v>
      </c>
      <c r="D5855" s="1419" t="s">
        <v>1488</v>
      </c>
      <c r="E5855" s="1420"/>
      <c r="F5855" s="1420"/>
      <c r="G5855" s="902">
        <v>923000000</v>
      </c>
    </row>
    <row r="5856" spans="1:7">
      <c r="A5856" s="903" t="s">
        <v>2479</v>
      </c>
      <c r="B5856" s="903" t="s">
        <v>892</v>
      </c>
      <c r="C5856" s="903" t="s">
        <v>200</v>
      </c>
      <c r="D5856" s="903" t="s">
        <v>1488</v>
      </c>
      <c r="E5856" s="1419" t="s">
        <v>87</v>
      </c>
      <c r="F5856" s="1420"/>
      <c r="G5856" s="902">
        <v>113180400</v>
      </c>
    </row>
    <row r="5857" spans="1:7">
      <c r="A5857" s="903" t="s">
        <v>2479</v>
      </c>
      <c r="B5857" s="903" t="s">
        <v>892</v>
      </c>
      <c r="C5857" s="903" t="s">
        <v>200</v>
      </c>
      <c r="D5857" s="903" t="s">
        <v>1488</v>
      </c>
      <c r="E5857" s="903" t="s">
        <v>87</v>
      </c>
      <c r="F5857" s="903" t="s">
        <v>88</v>
      </c>
      <c r="G5857" s="902">
        <v>113180400</v>
      </c>
    </row>
    <row r="5858" spans="1:7">
      <c r="A5858" s="903" t="s">
        <v>2479</v>
      </c>
      <c r="B5858" s="903" t="s">
        <v>892</v>
      </c>
      <c r="C5858" s="903" t="s">
        <v>200</v>
      </c>
      <c r="D5858" s="903" t="s">
        <v>1488</v>
      </c>
      <c r="E5858" s="1419" t="s">
        <v>90</v>
      </c>
      <c r="F5858" s="1420"/>
      <c r="G5858" s="902">
        <v>474525800</v>
      </c>
    </row>
    <row r="5859" spans="1:7">
      <c r="A5859" s="903" t="s">
        <v>2479</v>
      </c>
      <c r="B5859" s="903" t="s">
        <v>892</v>
      </c>
      <c r="C5859" s="903" t="s">
        <v>200</v>
      </c>
      <c r="D5859" s="903" t="s">
        <v>1488</v>
      </c>
      <c r="E5859" s="903" t="s">
        <v>90</v>
      </c>
      <c r="F5859" s="903" t="s">
        <v>135</v>
      </c>
      <c r="G5859" s="902">
        <v>14304000</v>
      </c>
    </row>
    <row r="5860" spans="1:7">
      <c r="A5860" s="903" t="s">
        <v>2479</v>
      </c>
      <c r="B5860" s="903" t="s">
        <v>892</v>
      </c>
      <c r="C5860" s="903" t="s">
        <v>200</v>
      </c>
      <c r="D5860" s="903" t="s">
        <v>1488</v>
      </c>
      <c r="E5860" s="903" t="s">
        <v>90</v>
      </c>
      <c r="F5860" s="903" t="s">
        <v>92</v>
      </c>
      <c r="G5860" s="902">
        <v>2980000</v>
      </c>
    </row>
    <row r="5861" spans="1:7">
      <c r="A5861" s="903" t="s">
        <v>2479</v>
      </c>
      <c r="B5861" s="903" t="s">
        <v>892</v>
      </c>
      <c r="C5861" s="903" t="s">
        <v>200</v>
      </c>
      <c r="D5861" s="903" t="s">
        <v>1488</v>
      </c>
      <c r="E5861" s="903" t="s">
        <v>90</v>
      </c>
      <c r="F5861" s="903" t="s">
        <v>137</v>
      </c>
      <c r="G5861" s="902">
        <v>457241800</v>
      </c>
    </row>
    <row r="5862" spans="1:7">
      <c r="A5862" s="903" t="s">
        <v>2479</v>
      </c>
      <c r="B5862" s="903" t="s">
        <v>892</v>
      </c>
      <c r="C5862" s="903" t="s">
        <v>200</v>
      </c>
      <c r="D5862" s="903" t="s">
        <v>1488</v>
      </c>
      <c r="E5862" s="1419" t="s">
        <v>377</v>
      </c>
      <c r="F5862" s="1420"/>
      <c r="G5862" s="902">
        <v>894000</v>
      </c>
    </row>
    <row r="5863" spans="1:7">
      <c r="A5863" s="903" t="s">
        <v>2479</v>
      </c>
      <c r="B5863" s="903" t="s">
        <v>892</v>
      </c>
      <c r="C5863" s="903" t="s">
        <v>200</v>
      </c>
      <c r="D5863" s="903" t="s">
        <v>1488</v>
      </c>
      <c r="E5863" s="903" t="s">
        <v>377</v>
      </c>
      <c r="F5863" s="903" t="s">
        <v>379</v>
      </c>
      <c r="G5863" s="902">
        <v>894000</v>
      </c>
    </row>
    <row r="5864" spans="1:7">
      <c r="A5864" s="903" t="s">
        <v>2479</v>
      </c>
      <c r="B5864" s="903" t="s">
        <v>892</v>
      </c>
      <c r="C5864" s="903" t="s">
        <v>200</v>
      </c>
      <c r="D5864" s="903" t="s">
        <v>1488</v>
      </c>
      <c r="E5864" s="1419" t="s">
        <v>93</v>
      </c>
      <c r="F5864" s="1420"/>
      <c r="G5864" s="902">
        <v>20185000</v>
      </c>
    </row>
    <row r="5865" spans="1:7">
      <c r="A5865" s="903" t="s">
        <v>2479</v>
      </c>
      <c r="B5865" s="903" t="s">
        <v>892</v>
      </c>
      <c r="C5865" s="903" t="s">
        <v>200</v>
      </c>
      <c r="D5865" s="903" t="s">
        <v>1488</v>
      </c>
      <c r="E5865" s="903" t="s">
        <v>93</v>
      </c>
      <c r="F5865" s="903" t="s">
        <v>391</v>
      </c>
      <c r="G5865" s="902">
        <v>20185000</v>
      </c>
    </row>
    <row r="5866" spans="1:7">
      <c r="A5866" s="903" t="s">
        <v>2479</v>
      </c>
      <c r="B5866" s="903" t="s">
        <v>892</v>
      </c>
      <c r="C5866" s="903" t="s">
        <v>200</v>
      </c>
      <c r="D5866" s="903" t="s">
        <v>1488</v>
      </c>
      <c r="E5866" s="1419" t="s">
        <v>94</v>
      </c>
      <c r="F5866" s="1420"/>
      <c r="G5866" s="902">
        <v>28683996</v>
      </c>
    </row>
    <row r="5867" spans="1:7">
      <c r="A5867" s="903" t="s">
        <v>2479</v>
      </c>
      <c r="B5867" s="903" t="s">
        <v>892</v>
      </c>
      <c r="C5867" s="903" t="s">
        <v>200</v>
      </c>
      <c r="D5867" s="903" t="s">
        <v>1488</v>
      </c>
      <c r="E5867" s="903" t="s">
        <v>94</v>
      </c>
      <c r="F5867" s="903" t="s">
        <v>95</v>
      </c>
      <c r="G5867" s="902">
        <v>22309776</v>
      </c>
    </row>
    <row r="5868" spans="1:7">
      <c r="A5868" s="903" t="s">
        <v>2479</v>
      </c>
      <c r="B5868" s="903" t="s">
        <v>892</v>
      </c>
      <c r="C5868" s="903" t="s">
        <v>200</v>
      </c>
      <c r="D5868" s="903" t="s">
        <v>1488</v>
      </c>
      <c r="E5868" s="903" t="s">
        <v>94</v>
      </c>
      <c r="F5868" s="903" t="s">
        <v>96</v>
      </c>
      <c r="G5868" s="902">
        <v>3824532</v>
      </c>
    </row>
    <row r="5869" spans="1:7">
      <c r="A5869" s="903" t="s">
        <v>2479</v>
      </c>
      <c r="B5869" s="903" t="s">
        <v>892</v>
      </c>
      <c r="C5869" s="903" t="s">
        <v>200</v>
      </c>
      <c r="D5869" s="903" t="s">
        <v>1488</v>
      </c>
      <c r="E5869" s="903" t="s">
        <v>94</v>
      </c>
      <c r="F5869" s="903" t="s">
        <v>97</v>
      </c>
      <c r="G5869" s="902">
        <v>2549688</v>
      </c>
    </row>
    <row r="5870" spans="1:7">
      <c r="A5870" s="903" t="s">
        <v>2479</v>
      </c>
      <c r="B5870" s="903" t="s">
        <v>892</v>
      </c>
      <c r="C5870" s="903" t="s">
        <v>200</v>
      </c>
      <c r="D5870" s="903" t="s">
        <v>1488</v>
      </c>
      <c r="E5870" s="1419" t="s">
        <v>100</v>
      </c>
      <c r="F5870" s="1420"/>
      <c r="G5870" s="902">
        <v>3918131</v>
      </c>
    </row>
    <row r="5871" spans="1:7">
      <c r="A5871" s="903" t="s">
        <v>2479</v>
      </c>
      <c r="B5871" s="903" t="s">
        <v>892</v>
      </c>
      <c r="C5871" s="903" t="s">
        <v>200</v>
      </c>
      <c r="D5871" s="903" t="s">
        <v>1488</v>
      </c>
      <c r="E5871" s="903" t="s">
        <v>100</v>
      </c>
      <c r="F5871" s="903" t="s">
        <v>138</v>
      </c>
      <c r="G5871" s="902">
        <v>3366351</v>
      </c>
    </row>
    <row r="5872" spans="1:7">
      <c r="A5872" s="903" t="s">
        <v>2479</v>
      </c>
      <c r="B5872" s="903" t="s">
        <v>892</v>
      </c>
      <c r="C5872" s="903" t="s">
        <v>200</v>
      </c>
      <c r="D5872" s="903" t="s">
        <v>1488</v>
      </c>
      <c r="E5872" s="903" t="s">
        <v>100</v>
      </c>
      <c r="F5872" s="903" t="s">
        <v>102</v>
      </c>
      <c r="G5872" s="902">
        <v>551780</v>
      </c>
    </row>
    <row r="5873" spans="1:7">
      <c r="A5873" s="903" t="s">
        <v>2479</v>
      </c>
      <c r="B5873" s="903" t="s">
        <v>892</v>
      </c>
      <c r="C5873" s="903" t="s">
        <v>200</v>
      </c>
      <c r="D5873" s="903" t="s">
        <v>1488</v>
      </c>
      <c r="E5873" s="1419" t="s">
        <v>103</v>
      </c>
      <c r="F5873" s="1420"/>
      <c r="G5873" s="902">
        <v>34012014</v>
      </c>
    </row>
    <row r="5874" spans="1:7">
      <c r="A5874" s="903" t="s">
        <v>2479</v>
      </c>
      <c r="B5874" s="903" t="s">
        <v>892</v>
      </c>
      <c r="C5874" s="903" t="s">
        <v>200</v>
      </c>
      <c r="D5874" s="903" t="s">
        <v>1488</v>
      </c>
      <c r="E5874" s="903" t="s">
        <v>103</v>
      </c>
      <c r="F5874" s="903" t="s">
        <v>104</v>
      </c>
      <c r="G5874" s="902">
        <v>17189175</v>
      </c>
    </row>
    <row r="5875" spans="1:7">
      <c r="A5875" s="903" t="s">
        <v>2479</v>
      </c>
      <c r="B5875" s="903" t="s">
        <v>892</v>
      </c>
      <c r="C5875" s="903" t="s">
        <v>200</v>
      </c>
      <c r="D5875" s="903" t="s">
        <v>1488</v>
      </c>
      <c r="E5875" s="903" t="s">
        <v>103</v>
      </c>
      <c r="F5875" s="903" t="s">
        <v>132</v>
      </c>
      <c r="G5875" s="902">
        <v>4600000</v>
      </c>
    </row>
    <row r="5876" spans="1:7">
      <c r="A5876" s="903" t="s">
        <v>2479</v>
      </c>
      <c r="B5876" s="903" t="s">
        <v>892</v>
      </c>
      <c r="C5876" s="903" t="s">
        <v>200</v>
      </c>
      <c r="D5876" s="903" t="s">
        <v>1488</v>
      </c>
      <c r="E5876" s="903" t="s">
        <v>103</v>
      </c>
      <c r="F5876" s="903" t="s">
        <v>2</v>
      </c>
      <c r="G5876" s="902">
        <v>2000000</v>
      </c>
    </row>
    <row r="5877" spans="1:7">
      <c r="A5877" s="903" t="s">
        <v>2479</v>
      </c>
      <c r="B5877" s="903" t="s">
        <v>892</v>
      </c>
      <c r="C5877" s="903" t="s">
        <v>200</v>
      </c>
      <c r="D5877" s="903" t="s">
        <v>1488</v>
      </c>
      <c r="E5877" s="903" t="s">
        <v>103</v>
      </c>
      <c r="F5877" s="903" t="s">
        <v>106</v>
      </c>
      <c r="G5877" s="902">
        <v>10222839</v>
      </c>
    </row>
    <row r="5878" spans="1:7">
      <c r="A5878" s="903" t="s">
        <v>2479</v>
      </c>
      <c r="B5878" s="903" t="s">
        <v>892</v>
      </c>
      <c r="C5878" s="903" t="s">
        <v>200</v>
      </c>
      <c r="D5878" s="903" t="s">
        <v>1488</v>
      </c>
      <c r="E5878" s="1419" t="s">
        <v>108</v>
      </c>
      <c r="F5878" s="1420"/>
      <c r="G5878" s="902">
        <v>3937498</v>
      </c>
    </row>
    <row r="5879" spans="1:7">
      <c r="A5879" s="903" t="s">
        <v>2479</v>
      </c>
      <c r="B5879" s="903" t="s">
        <v>892</v>
      </c>
      <c r="C5879" s="903" t="s">
        <v>200</v>
      </c>
      <c r="D5879" s="903" t="s">
        <v>1488</v>
      </c>
      <c r="E5879" s="903" t="s">
        <v>108</v>
      </c>
      <c r="F5879" s="903" t="s">
        <v>110</v>
      </c>
      <c r="G5879" s="902">
        <v>1040498</v>
      </c>
    </row>
    <row r="5880" spans="1:7">
      <c r="A5880" s="903" t="s">
        <v>2479</v>
      </c>
      <c r="B5880" s="903" t="s">
        <v>892</v>
      </c>
      <c r="C5880" s="903" t="s">
        <v>200</v>
      </c>
      <c r="D5880" s="903" t="s">
        <v>1488</v>
      </c>
      <c r="E5880" s="903" t="s">
        <v>108</v>
      </c>
      <c r="F5880" s="903" t="s">
        <v>111</v>
      </c>
      <c r="G5880" s="902">
        <v>257000</v>
      </c>
    </row>
    <row r="5881" spans="1:7">
      <c r="A5881" s="903" t="s">
        <v>2479</v>
      </c>
      <c r="B5881" s="903" t="s">
        <v>892</v>
      </c>
      <c r="C5881" s="903" t="s">
        <v>200</v>
      </c>
      <c r="D5881" s="903" t="s">
        <v>1488</v>
      </c>
      <c r="E5881" s="903" t="s">
        <v>108</v>
      </c>
      <c r="F5881" s="903" t="s">
        <v>862</v>
      </c>
      <c r="G5881" s="902">
        <v>2640000</v>
      </c>
    </row>
    <row r="5882" spans="1:7">
      <c r="A5882" s="903" t="s">
        <v>2479</v>
      </c>
      <c r="B5882" s="903" t="s">
        <v>892</v>
      </c>
      <c r="C5882" s="903" t="s">
        <v>200</v>
      </c>
      <c r="D5882" s="903" t="s">
        <v>1488</v>
      </c>
      <c r="E5882" s="1419" t="s">
        <v>143</v>
      </c>
      <c r="F5882" s="1420"/>
      <c r="G5882" s="902">
        <v>28348000</v>
      </c>
    </row>
    <row r="5883" spans="1:7">
      <c r="A5883" s="903" t="s">
        <v>2479</v>
      </c>
      <c r="B5883" s="903" t="s">
        <v>892</v>
      </c>
      <c r="C5883" s="903" t="s">
        <v>200</v>
      </c>
      <c r="D5883" s="903" t="s">
        <v>1488</v>
      </c>
      <c r="E5883" s="903" t="s">
        <v>143</v>
      </c>
      <c r="F5883" s="903" t="s">
        <v>145</v>
      </c>
      <c r="G5883" s="902">
        <v>673000</v>
      </c>
    </row>
    <row r="5884" spans="1:7">
      <c r="A5884" s="903" t="s">
        <v>2479</v>
      </c>
      <c r="B5884" s="903" t="s">
        <v>892</v>
      </c>
      <c r="C5884" s="903" t="s">
        <v>200</v>
      </c>
      <c r="D5884" s="903" t="s">
        <v>1488</v>
      </c>
      <c r="E5884" s="903" t="s">
        <v>143</v>
      </c>
      <c r="F5884" s="903" t="s">
        <v>482</v>
      </c>
      <c r="G5884" s="902">
        <v>1000000</v>
      </c>
    </row>
    <row r="5885" spans="1:7">
      <c r="A5885" s="903" t="s">
        <v>2479</v>
      </c>
      <c r="B5885" s="903" t="s">
        <v>892</v>
      </c>
      <c r="C5885" s="903" t="s">
        <v>200</v>
      </c>
      <c r="D5885" s="903" t="s">
        <v>1488</v>
      </c>
      <c r="E5885" s="903" t="s">
        <v>143</v>
      </c>
      <c r="F5885" s="903" t="s">
        <v>847</v>
      </c>
      <c r="G5885" s="902">
        <v>370000</v>
      </c>
    </row>
    <row r="5886" spans="1:7">
      <c r="A5886" s="903" t="s">
        <v>2479</v>
      </c>
      <c r="B5886" s="903" t="s">
        <v>892</v>
      </c>
      <c r="C5886" s="903" t="s">
        <v>200</v>
      </c>
      <c r="D5886" s="903" t="s">
        <v>1488</v>
      </c>
      <c r="E5886" s="903" t="s">
        <v>143</v>
      </c>
      <c r="F5886" s="903" t="s">
        <v>485</v>
      </c>
      <c r="G5886" s="902">
        <v>4500000</v>
      </c>
    </row>
    <row r="5887" spans="1:7">
      <c r="A5887" s="903" t="s">
        <v>2479</v>
      </c>
      <c r="B5887" s="903" t="s">
        <v>892</v>
      </c>
      <c r="C5887" s="903" t="s">
        <v>200</v>
      </c>
      <c r="D5887" s="903" t="s">
        <v>1488</v>
      </c>
      <c r="E5887" s="903" t="s">
        <v>143</v>
      </c>
      <c r="F5887" s="903" t="s">
        <v>487</v>
      </c>
      <c r="G5887" s="902">
        <v>16050000</v>
      </c>
    </row>
    <row r="5888" spans="1:7">
      <c r="A5888" s="903" t="s">
        <v>2479</v>
      </c>
      <c r="B5888" s="903" t="s">
        <v>892</v>
      </c>
      <c r="C5888" s="903" t="s">
        <v>200</v>
      </c>
      <c r="D5888" s="903" t="s">
        <v>1488</v>
      </c>
      <c r="E5888" s="903" t="s">
        <v>143</v>
      </c>
      <c r="F5888" s="903" t="s">
        <v>489</v>
      </c>
      <c r="G5888" s="902">
        <v>5755000</v>
      </c>
    </row>
    <row r="5889" spans="1:7">
      <c r="A5889" s="903" t="s">
        <v>2479</v>
      </c>
      <c r="B5889" s="903" t="s">
        <v>892</v>
      </c>
      <c r="C5889" s="903" t="s">
        <v>200</v>
      </c>
      <c r="D5889" s="903" t="s">
        <v>1488</v>
      </c>
      <c r="E5889" s="1419" t="s">
        <v>113</v>
      </c>
      <c r="F5889" s="1420"/>
      <c r="G5889" s="902">
        <v>40691000</v>
      </c>
    </row>
    <row r="5890" spans="1:7">
      <c r="A5890" s="903" t="s">
        <v>2479</v>
      </c>
      <c r="B5890" s="903" t="s">
        <v>892</v>
      </c>
      <c r="C5890" s="903" t="s">
        <v>200</v>
      </c>
      <c r="D5890" s="903" t="s">
        <v>1488</v>
      </c>
      <c r="E5890" s="903" t="s">
        <v>113</v>
      </c>
      <c r="F5890" s="903" t="s">
        <v>381</v>
      </c>
      <c r="G5890" s="902">
        <v>4741000</v>
      </c>
    </row>
    <row r="5891" spans="1:7">
      <c r="A5891" s="903" t="s">
        <v>2479</v>
      </c>
      <c r="B5891" s="903" t="s">
        <v>892</v>
      </c>
      <c r="C5891" s="903" t="s">
        <v>200</v>
      </c>
      <c r="D5891" s="903" t="s">
        <v>1488</v>
      </c>
      <c r="E5891" s="903" t="s">
        <v>113</v>
      </c>
      <c r="F5891" s="903" t="s">
        <v>490</v>
      </c>
      <c r="G5891" s="902">
        <v>2450000</v>
      </c>
    </row>
    <row r="5892" spans="1:7">
      <c r="A5892" s="903" t="s">
        <v>2479</v>
      </c>
      <c r="B5892" s="903" t="s">
        <v>892</v>
      </c>
      <c r="C5892" s="903" t="s">
        <v>200</v>
      </c>
      <c r="D5892" s="903" t="s">
        <v>1488</v>
      </c>
      <c r="E5892" s="903" t="s">
        <v>113</v>
      </c>
      <c r="F5892" s="903" t="s">
        <v>115</v>
      </c>
      <c r="G5892" s="902">
        <v>1100000</v>
      </c>
    </row>
    <row r="5893" spans="1:7">
      <c r="A5893" s="903" t="s">
        <v>2479</v>
      </c>
      <c r="B5893" s="903" t="s">
        <v>892</v>
      </c>
      <c r="C5893" s="903" t="s">
        <v>200</v>
      </c>
      <c r="D5893" s="903" t="s">
        <v>1488</v>
      </c>
      <c r="E5893" s="903" t="s">
        <v>113</v>
      </c>
      <c r="F5893" s="903" t="s">
        <v>117</v>
      </c>
      <c r="G5893" s="902">
        <v>32400000</v>
      </c>
    </row>
    <row r="5894" spans="1:7">
      <c r="A5894" s="903" t="s">
        <v>2479</v>
      </c>
      <c r="B5894" s="903" t="s">
        <v>892</v>
      </c>
      <c r="C5894" s="903" t="s">
        <v>200</v>
      </c>
      <c r="D5894" s="903" t="s">
        <v>1488</v>
      </c>
      <c r="E5894" s="1419" t="s">
        <v>492</v>
      </c>
      <c r="F5894" s="1420"/>
      <c r="G5894" s="902">
        <v>45100000</v>
      </c>
    </row>
    <row r="5895" spans="1:7">
      <c r="A5895" s="903" t="s">
        <v>2479</v>
      </c>
      <c r="B5895" s="903" t="s">
        <v>892</v>
      </c>
      <c r="C5895" s="903" t="s">
        <v>200</v>
      </c>
      <c r="D5895" s="903" t="s">
        <v>1488</v>
      </c>
      <c r="E5895" s="903" t="s">
        <v>492</v>
      </c>
      <c r="F5895" s="903" t="s">
        <v>494</v>
      </c>
      <c r="G5895" s="902">
        <v>13180000</v>
      </c>
    </row>
    <row r="5896" spans="1:7">
      <c r="A5896" s="903" t="s">
        <v>2479</v>
      </c>
      <c r="B5896" s="903" t="s">
        <v>892</v>
      </c>
      <c r="C5896" s="903" t="s">
        <v>200</v>
      </c>
      <c r="D5896" s="903" t="s">
        <v>1488</v>
      </c>
      <c r="E5896" s="903" t="s">
        <v>492</v>
      </c>
      <c r="F5896" s="903" t="s">
        <v>219</v>
      </c>
      <c r="G5896" s="902">
        <v>31920000</v>
      </c>
    </row>
    <row r="5897" spans="1:7">
      <c r="A5897" s="903" t="s">
        <v>2479</v>
      </c>
      <c r="B5897" s="903" t="s">
        <v>892</v>
      </c>
      <c r="C5897" s="903" t="s">
        <v>200</v>
      </c>
      <c r="D5897" s="903" t="s">
        <v>1488</v>
      </c>
      <c r="E5897" s="1419" t="s">
        <v>498</v>
      </c>
      <c r="F5897" s="1420"/>
      <c r="G5897" s="902">
        <v>36930161</v>
      </c>
    </row>
    <row r="5898" spans="1:7">
      <c r="A5898" s="903" t="s">
        <v>2479</v>
      </c>
      <c r="B5898" s="903" t="s">
        <v>892</v>
      </c>
      <c r="C5898" s="903" t="s">
        <v>200</v>
      </c>
      <c r="D5898" s="903" t="s">
        <v>1488</v>
      </c>
      <c r="E5898" s="903" t="s">
        <v>498</v>
      </c>
      <c r="F5898" s="903" t="s">
        <v>3</v>
      </c>
      <c r="G5898" s="902">
        <v>16915161</v>
      </c>
    </row>
    <row r="5899" spans="1:7">
      <c r="A5899" s="903" t="s">
        <v>2479</v>
      </c>
      <c r="B5899" s="903" t="s">
        <v>892</v>
      </c>
      <c r="C5899" s="903" t="s">
        <v>200</v>
      </c>
      <c r="D5899" s="903" t="s">
        <v>1488</v>
      </c>
      <c r="E5899" s="903" t="s">
        <v>498</v>
      </c>
      <c r="F5899" s="903" t="s">
        <v>370</v>
      </c>
      <c r="G5899" s="902">
        <v>2850000</v>
      </c>
    </row>
    <row r="5900" spans="1:7">
      <c r="A5900" s="903" t="s">
        <v>2479</v>
      </c>
      <c r="B5900" s="903" t="s">
        <v>892</v>
      </c>
      <c r="C5900" s="903" t="s">
        <v>200</v>
      </c>
      <c r="D5900" s="903" t="s">
        <v>1488</v>
      </c>
      <c r="E5900" s="903" t="s">
        <v>498</v>
      </c>
      <c r="F5900" s="903" t="s">
        <v>500</v>
      </c>
      <c r="G5900" s="902">
        <v>4000000</v>
      </c>
    </row>
    <row r="5901" spans="1:7">
      <c r="A5901" s="903" t="s">
        <v>2479</v>
      </c>
      <c r="B5901" s="903" t="s">
        <v>892</v>
      </c>
      <c r="C5901" s="903" t="s">
        <v>200</v>
      </c>
      <c r="D5901" s="903" t="s">
        <v>1488</v>
      </c>
      <c r="E5901" s="903" t="s">
        <v>498</v>
      </c>
      <c r="F5901" s="903" t="s">
        <v>4</v>
      </c>
      <c r="G5901" s="902">
        <v>13165000</v>
      </c>
    </row>
    <row r="5902" spans="1:7">
      <c r="A5902" s="903" t="s">
        <v>2479</v>
      </c>
      <c r="B5902" s="903" t="s">
        <v>892</v>
      </c>
      <c r="C5902" s="903" t="s">
        <v>200</v>
      </c>
      <c r="D5902" s="903" t="s">
        <v>1488</v>
      </c>
      <c r="E5902" s="1419" t="s">
        <v>1429</v>
      </c>
      <c r="F5902" s="1420"/>
      <c r="G5902" s="902">
        <v>50600000</v>
      </c>
    </row>
    <row r="5903" spans="1:7">
      <c r="A5903" s="903" t="s">
        <v>2479</v>
      </c>
      <c r="B5903" s="903" t="s">
        <v>892</v>
      </c>
      <c r="C5903" s="903" t="s">
        <v>200</v>
      </c>
      <c r="D5903" s="903" t="s">
        <v>1488</v>
      </c>
      <c r="E5903" s="903" t="s">
        <v>1429</v>
      </c>
      <c r="F5903" s="903" t="s">
        <v>1451</v>
      </c>
      <c r="G5903" s="902">
        <v>50600000</v>
      </c>
    </row>
    <row r="5904" spans="1:7">
      <c r="A5904" s="903" t="s">
        <v>2479</v>
      </c>
      <c r="B5904" s="903" t="s">
        <v>892</v>
      </c>
      <c r="C5904" s="903" t="s">
        <v>200</v>
      </c>
      <c r="D5904" s="903" t="s">
        <v>1488</v>
      </c>
      <c r="E5904" s="1419" t="s">
        <v>118</v>
      </c>
      <c r="F5904" s="1420"/>
      <c r="G5904" s="902">
        <v>797000</v>
      </c>
    </row>
    <row r="5905" spans="1:7">
      <c r="A5905" s="903" t="s">
        <v>2479</v>
      </c>
      <c r="B5905" s="903" t="s">
        <v>892</v>
      </c>
      <c r="C5905" s="903" t="s">
        <v>200</v>
      </c>
      <c r="D5905" s="903" t="s">
        <v>1488</v>
      </c>
      <c r="E5905" s="903" t="s">
        <v>118</v>
      </c>
      <c r="F5905" s="903" t="s">
        <v>523</v>
      </c>
      <c r="G5905" s="902">
        <v>765000</v>
      </c>
    </row>
    <row r="5906" spans="1:7">
      <c r="A5906" s="903" t="s">
        <v>2479</v>
      </c>
      <c r="B5906" s="903" t="s">
        <v>892</v>
      </c>
      <c r="C5906" s="903" t="s">
        <v>200</v>
      </c>
      <c r="D5906" s="903" t="s">
        <v>1488</v>
      </c>
      <c r="E5906" s="903" t="s">
        <v>118</v>
      </c>
      <c r="F5906" s="903" t="s">
        <v>120</v>
      </c>
      <c r="G5906" s="902">
        <v>32000</v>
      </c>
    </row>
    <row r="5907" spans="1:7">
      <c r="A5907" s="903" t="s">
        <v>2479</v>
      </c>
      <c r="B5907" s="903" t="s">
        <v>892</v>
      </c>
      <c r="C5907" s="903" t="s">
        <v>200</v>
      </c>
      <c r="D5907" s="903" t="s">
        <v>1488</v>
      </c>
      <c r="E5907" s="1419" t="s">
        <v>1434</v>
      </c>
      <c r="F5907" s="1420"/>
      <c r="G5907" s="902">
        <v>1300000</v>
      </c>
    </row>
    <row r="5908" spans="1:7">
      <c r="A5908" s="903" t="s">
        <v>2479</v>
      </c>
      <c r="B5908" s="903" t="s">
        <v>892</v>
      </c>
      <c r="C5908" s="903" t="s">
        <v>200</v>
      </c>
      <c r="D5908" s="903" t="s">
        <v>1488</v>
      </c>
      <c r="E5908" s="903" t="s">
        <v>1434</v>
      </c>
      <c r="F5908" s="903" t="s">
        <v>1436</v>
      </c>
      <c r="G5908" s="902">
        <v>1300000</v>
      </c>
    </row>
    <row r="5909" spans="1:7">
      <c r="A5909" s="903" t="s">
        <v>2479</v>
      </c>
      <c r="B5909" s="903" t="s">
        <v>892</v>
      </c>
      <c r="C5909" s="903" t="s">
        <v>200</v>
      </c>
      <c r="D5909" s="903" t="s">
        <v>1488</v>
      </c>
      <c r="E5909" s="1419" t="s">
        <v>122</v>
      </c>
      <c r="F5909" s="1420"/>
      <c r="G5909" s="902">
        <v>39897000</v>
      </c>
    </row>
    <row r="5910" spans="1:7">
      <c r="A5910" s="903" t="s">
        <v>2479</v>
      </c>
      <c r="B5910" s="903" t="s">
        <v>892</v>
      </c>
      <c r="C5910" s="903" t="s">
        <v>200</v>
      </c>
      <c r="D5910" s="903" t="s">
        <v>1488</v>
      </c>
      <c r="E5910" s="903" t="s">
        <v>122</v>
      </c>
      <c r="F5910" s="903" t="s">
        <v>124</v>
      </c>
      <c r="G5910" s="902">
        <v>18738000</v>
      </c>
    </row>
    <row r="5911" spans="1:7">
      <c r="A5911" s="903" t="s">
        <v>2479</v>
      </c>
      <c r="B5911" s="903" t="s">
        <v>892</v>
      </c>
      <c r="C5911" s="903" t="s">
        <v>200</v>
      </c>
      <c r="D5911" s="903" t="s">
        <v>1488</v>
      </c>
      <c r="E5911" s="903" t="s">
        <v>122</v>
      </c>
      <c r="F5911" s="903" t="s">
        <v>126</v>
      </c>
      <c r="G5911" s="902">
        <v>21159000</v>
      </c>
    </row>
    <row r="5912" spans="1:7">
      <c r="A5912" s="903" t="s">
        <v>2479</v>
      </c>
      <c r="B5912" s="1419" t="s">
        <v>891</v>
      </c>
      <c r="C5912" s="1420"/>
      <c r="D5912" s="1420"/>
      <c r="E5912" s="1420"/>
      <c r="F5912" s="1420"/>
      <c r="G5912" s="902">
        <v>1369000000</v>
      </c>
    </row>
    <row r="5913" spans="1:7">
      <c r="A5913" s="903" t="s">
        <v>2479</v>
      </c>
      <c r="B5913" s="903" t="s">
        <v>891</v>
      </c>
      <c r="C5913" s="1419" t="s">
        <v>200</v>
      </c>
      <c r="D5913" s="1420"/>
      <c r="E5913" s="1420"/>
      <c r="F5913" s="1420"/>
      <c r="G5913" s="902">
        <v>1369000000</v>
      </c>
    </row>
    <row r="5914" spans="1:7">
      <c r="A5914" s="903" t="s">
        <v>2479</v>
      </c>
      <c r="B5914" s="903" t="s">
        <v>891</v>
      </c>
      <c r="C5914" s="903" t="s">
        <v>200</v>
      </c>
      <c r="D5914" s="1419" t="s">
        <v>1488</v>
      </c>
      <c r="E5914" s="1420"/>
      <c r="F5914" s="1420"/>
      <c r="G5914" s="902">
        <v>1114000000</v>
      </c>
    </row>
    <row r="5915" spans="1:7">
      <c r="A5915" s="903" t="s">
        <v>2479</v>
      </c>
      <c r="B5915" s="903" t="s">
        <v>891</v>
      </c>
      <c r="C5915" s="903" t="s">
        <v>200</v>
      </c>
      <c r="D5915" s="903" t="s">
        <v>1488</v>
      </c>
      <c r="E5915" s="1419" t="s">
        <v>87</v>
      </c>
      <c r="F5915" s="1420"/>
      <c r="G5915" s="902">
        <v>448340992</v>
      </c>
    </row>
    <row r="5916" spans="1:7">
      <c r="A5916" s="903" t="s">
        <v>2479</v>
      </c>
      <c r="B5916" s="903" t="s">
        <v>891</v>
      </c>
      <c r="C5916" s="903" t="s">
        <v>200</v>
      </c>
      <c r="D5916" s="903" t="s">
        <v>1488</v>
      </c>
      <c r="E5916" s="903" t="s">
        <v>87</v>
      </c>
      <c r="F5916" s="903" t="s">
        <v>88</v>
      </c>
      <c r="G5916" s="902">
        <v>448340992</v>
      </c>
    </row>
    <row r="5917" spans="1:7">
      <c r="A5917" s="903" t="s">
        <v>2479</v>
      </c>
      <c r="B5917" s="903" t="s">
        <v>891</v>
      </c>
      <c r="C5917" s="903" t="s">
        <v>200</v>
      </c>
      <c r="D5917" s="903" t="s">
        <v>1488</v>
      </c>
      <c r="E5917" s="1419" t="s">
        <v>128</v>
      </c>
      <c r="F5917" s="1420"/>
      <c r="G5917" s="902">
        <v>65619600</v>
      </c>
    </row>
    <row r="5918" spans="1:7">
      <c r="A5918" s="903" t="s">
        <v>2479</v>
      </c>
      <c r="B5918" s="903" t="s">
        <v>891</v>
      </c>
      <c r="C5918" s="903" t="s">
        <v>200</v>
      </c>
      <c r="D5918" s="903" t="s">
        <v>1488</v>
      </c>
      <c r="E5918" s="903" t="s">
        <v>128</v>
      </c>
      <c r="F5918" s="903" t="s">
        <v>519</v>
      </c>
      <c r="G5918" s="902">
        <v>65619600</v>
      </c>
    </row>
    <row r="5919" spans="1:7">
      <c r="A5919" s="903" t="s">
        <v>2479</v>
      </c>
      <c r="B5919" s="903" t="s">
        <v>891</v>
      </c>
      <c r="C5919" s="903" t="s">
        <v>200</v>
      </c>
      <c r="D5919" s="903" t="s">
        <v>1488</v>
      </c>
      <c r="E5919" s="1419" t="s">
        <v>90</v>
      </c>
      <c r="F5919" s="1420"/>
      <c r="G5919" s="902">
        <v>60489530</v>
      </c>
    </row>
    <row r="5920" spans="1:7">
      <c r="A5920" s="903" t="s">
        <v>2479</v>
      </c>
      <c r="B5920" s="903" t="s">
        <v>891</v>
      </c>
      <c r="C5920" s="903" t="s">
        <v>200</v>
      </c>
      <c r="D5920" s="903" t="s">
        <v>1488</v>
      </c>
      <c r="E5920" s="903" t="s">
        <v>90</v>
      </c>
      <c r="F5920" s="903" t="s">
        <v>135</v>
      </c>
      <c r="G5920" s="902">
        <v>37697000</v>
      </c>
    </row>
    <row r="5921" spans="1:7">
      <c r="A5921" s="903" t="s">
        <v>2479</v>
      </c>
      <c r="B5921" s="903" t="s">
        <v>891</v>
      </c>
      <c r="C5921" s="903" t="s">
        <v>200</v>
      </c>
      <c r="D5921" s="903" t="s">
        <v>1488</v>
      </c>
      <c r="E5921" s="903" t="s">
        <v>90</v>
      </c>
      <c r="F5921" s="903" t="s">
        <v>92</v>
      </c>
      <c r="G5921" s="902">
        <v>3129000</v>
      </c>
    </row>
    <row r="5922" spans="1:7">
      <c r="A5922" s="903" t="s">
        <v>2479</v>
      </c>
      <c r="B5922" s="903" t="s">
        <v>891</v>
      </c>
      <c r="C5922" s="903" t="s">
        <v>200</v>
      </c>
      <c r="D5922" s="903" t="s">
        <v>1488</v>
      </c>
      <c r="E5922" s="903" t="s">
        <v>90</v>
      </c>
      <c r="F5922" s="903" t="s">
        <v>390</v>
      </c>
      <c r="G5922" s="902">
        <v>19663530</v>
      </c>
    </row>
    <row r="5923" spans="1:7">
      <c r="A5923" s="903" t="s">
        <v>2479</v>
      </c>
      <c r="B5923" s="903" t="s">
        <v>891</v>
      </c>
      <c r="C5923" s="903" t="s">
        <v>200</v>
      </c>
      <c r="D5923" s="903" t="s">
        <v>1488</v>
      </c>
      <c r="E5923" s="1419" t="s">
        <v>377</v>
      </c>
      <c r="F5923" s="1420"/>
      <c r="G5923" s="902">
        <v>8507000</v>
      </c>
    </row>
    <row r="5924" spans="1:7">
      <c r="A5924" s="903" t="s">
        <v>2479</v>
      </c>
      <c r="B5924" s="903" t="s">
        <v>891</v>
      </c>
      <c r="C5924" s="903" t="s">
        <v>200</v>
      </c>
      <c r="D5924" s="903" t="s">
        <v>1488</v>
      </c>
      <c r="E5924" s="903" t="s">
        <v>377</v>
      </c>
      <c r="F5924" s="903" t="s">
        <v>379</v>
      </c>
      <c r="G5924" s="902">
        <v>6407000</v>
      </c>
    </row>
    <row r="5925" spans="1:7">
      <c r="A5925" s="903" t="s">
        <v>2479</v>
      </c>
      <c r="B5925" s="903" t="s">
        <v>891</v>
      </c>
      <c r="C5925" s="903" t="s">
        <v>200</v>
      </c>
      <c r="D5925" s="903" t="s">
        <v>1488</v>
      </c>
      <c r="E5925" s="903" t="s">
        <v>377</v>
      </c>
      <c r="F5925" s="903" t="s">
        <v>380</v>
      </c>
      <c r="G5925" s="902">
        <v>2100000</v>
      </c>
    </row>
    <row r="5926" spans="1:7">
      <c r="A5926" s="903" t="s">
        <v>2479</v>
      </c>
      <c r="B5926" s="903" t="s">
        <v>891</v>
      </c>
      <c r="C5926" s="903" t="s">
        <v>200</v>
      </c>
      <c r="D5926" s="903" t="s">
        <v>1488</v>
      </c>
      <c r="E5926" s="1419" t="s">
        <v>93</v>
      </c>
      <c r="F5926" s="1420"/>
      <c r="G5926" s="902">
        <v>91400000</v>
      </c>
    </row>
    <row r="5927" spans="1:7">
      <c r="A5927" s="903" t="s">
        <v>2479</v>
      </c>
      <c r="B5927" s="903" t="s">
        <v>891</v>
      </c>
      <c r="C5927" s="903" t="s">
        <v>200</v>
      </c>
      <c r="D5927" s="903" t="s">
        <v>1488</v>
      </c>
      <c r="E5927" s="903" t="s">
        <v>93</v>
      </c>
      <c r="F5927" s="903" t="s">
        <v>391</v>
      </c>
      <c r="G5927" s="902">
        <v>91400000</v>
      </c>
    </row>
    <row r="5928" spans="1:7">
      <c r="A5928" s="903" t="s">
        <v>2479</v>
      </c>
      <c r="B5928" s="903" t="s">
        <v>891</v>
      </c>
      <c r="C5928" s="903" t="s">
        <v>200</v>
      </c>
      <c r="D5928" s="903" t="s">
        <v>1488</v>
      </c>
      <c r="E5928" s="1419" t="s">
        <v>94</v>
      </c>
      <c r="F5928" s="1420"/>
      <c r="G5928" s="902">
        <v>134260466</v>
      </c>
    </row>
    <row r="5929" spans="1:7">
      <c r="A5929" s="903" t="s">
        <v>2479</v>
      </c>
      <c r="B5929" s="903" t="s">
        <v>891</v>
      </c>
      <c r="C5929" s="903" t="s">
        <v>200</v>
      </c>
      <c r="D5929" s="903" t="s">
        <v>1488</v>
      </c>
      <c r="E5929" s="903" t="s">
        <v>94</v>
      </c>
      <c r="F5929" s="903" t="s">
        <v>95</v>
      </c>
      <c r="G5929" s="902">
        <v>99981206</v>
      </c>
    </row>
    <row r="5930" spans="1:7">
      <c r="A5930" s="903" t="s">
        <v>2479</v>
      </c>
      <c r="B5930" s="903" t="s">
        <v>891</v>
      </c>
      <c r="C5930" s="903" t="s">
        <v>200</v>
      </c>
      <c r="D5930" s="903" t="s">
        <v>1488</v>
      </c>
      <c r="E5930" s="903" t="s">
        <v>94</v>
      </c>
      <c r="F5930" s="903" t="s">
        <v>96</v>
      </c>
      <c r="G5930" s="902">
        <v>17139642</v>
      </c>
    </row>
    <row r="5931" spans="1:7">
      <c r="A5931" s="903" t="s">
        <v>2479</v>
      </c>
      <c r="B5931" s="903" t="s">
        <v>891</v>
      </c>
      <c r="C5931" s="903" t="s">
        <v>200</v>
      </c>
      <c r="D5931" s="903" t="s">
        <v>1488</v>
      </c>
      <c r="E5931" s="903" t="s">
        <v>94</v>
      </c>
      <c r="F5931" s="903" t="s">
        <v>97</v>
      </c>
      <c r="G5931" s="902">
        <v>11426412</v>
      </c>
    </row>
    <row r="5932" spans="1:7">
      <c r="A5932" s="903" t="s">
        <v>2479</v>
      </c>
      <c r="B5932" s="903" t="s">
        <v>891</v>
      </c>
      <c r="C5932" s="903" t="s">
        <v>200</v>
      </c>
      <c r="D5932" s="903" t="s">
        <v>1488</v>
      </c>
      <c r="E5932" s="903" t="s">
        <v>94</v>
      </c>
      <c r="F5932" s="903" t="s">
        <v>0</v>
      </c>
      <c r="G5932" s="902">
        <v>5713206</v>
      </c>
    </row>
    <row r="5933" spans="1:7">
      <c r="A5933" s="903" t="s">
        <v>2479</v>
      </c>
      <c r="B5933" s="903" t="s">
        <v>891</v>
      </c>
      <c r="C5933" s="903" t="s">
        <v>200</v>
      </c>
      <c r="D5933" s="903" t="s">
        <v>1488</v>
      </c>
      <c r="E5933" s="1419" t="s">
        <v>100</v>
      </c>
      <c r="F5933" s="1420"/>
      <c r="G5933" s="902">
        <v>14020259</v>
      </c>
    </row>
    <row r="5934" spans="1:7">
      <c r="A5934" s="903" t="s">
        <v>2479</v>
      </c>
      <c r="B5934" s="903" t="s">
        <v>891</v>
      </c>
      <c r="C5934" s="903" t="s">
        <v>200</v>
      </c>
      <c r="D5934" s="903" t="s">
        <v>1488</v>
      </c>
      <c r="E5934" s="903" t="s">
        <v>100</v>
      </c>
      <c r="F5934" s="903" t="s">
        <v>138</v>
      </c>
      <c r="G5934" s="902">
        <v>5000359</v>
      </c>
    </row>
    <row r="5935" spans="1:7">
      <c r="A5935" s="903" t="s">
        <v>2479</v>
      </c>
      <c r="B5935" s="903" t="s">
        <v>891</v>
      </c>
      <c r="C5935" s="903" t="s">
        <v>200</v>
      </c>
      <c r="D5935" s="903" t="s">
        <v>1488</v>
      </c>
      <c r="E5935" s="903" t="s">
        <v>100</v>
      </c>
      <c r="F5935" s="903" t="s">
        <v>102</v>
      </c>
      <c r="G5935" s="902">
        <v>1334900</v>
      </c>
    </row>
    <row r="5936" spans="1:7">
      <c r="A5936" s="903" t="s">
        <v>2479</v>
      </c>
      <c r="B5936" s="903" t="s">
        <v>891</v>
      </c>
      <c r="C5936" s="903" t="s">
        <v>200</v>
      </c>
      <c r="D5936" s="903" t="s">
        <v>1488</v>
      </c>
      <c r="E5936" s="903" t="s">
        <v>100</v>
      </c>
      <c r="F5936" s="903" t="s">
        <v>139</v>
      </c>
      <c r="G5936" s="902">
        <v>5189000</v>
      </c>
    </row>
    <row r="5937" spans="1:7">
      <c r="A5937" s="903" t="s">
        <v>2479</v>
      </c>
      <c r="B5937" s="903" t="s">
        <v>891</v>
      </c>
      <c r="C5937" s="903" t="s">
        <v>200</v>
      </c>
      <c r="D5937" s="903" t="s">
        <v>1488</v>
      </c>
      <c r="E5937" s="903" t="s">
        <v>100</v>
      </c>
      <c r="F5937" s="903" t="s">
        <v>131</v>
      </c>
      <c r="G5937" s="902">
        <v>2136000</v>
      </c>
    </row>
    <row r="5938" spans="1:7">
      <c r="A5938" s="903" t="s">
        <v>2479</v>
      </c>
      <c r="B5938" s="903" t="s">
        <v>891</v>
      </c>
      <c r="C5938" s="903" t="s">
        <v>200</v>
      </c>
      <c r="D5938" s="903" t="s">
        <v>1488</v>
      </c>
      <c r="E5938" s="903" t="s">
        <v>100</v>
      </c>
      <c r="F5938" s="903" t="s">
        <v>140</v>
      </c>
      <c r="G5938" s="902">
        <v>360000</v>
      </c>
    </row>
    <row r="5939" spans="1:7">
      <c r="A5939" s="903" t="s">
        <v>2479</v>
      </c>
      <c r="B5939" s="903" t="s">
        <v>891</v>
      </c>
      <c r="C5939" s="903" t="s">
        <v>200</v>
      </c>
      <c r="D5939" s="903" t="s">
        <v>1488</v>
      </c>
      <c r="E5939" s="1419" t="s">
        <v>103</v>
      </c>
      <c r="F5939" s="1420"/>
      <c r="G5939" s="902">
        <v>40390209</v>
      </c>
    </row>
    <row r="5940" spans="1:7">
      <c r="A5940" s="903" t="s">
        <v>2479</v>
      </c>
      <c r="B5940" s="903" t="s">
        <v>891</v>
      </c>
      <c r="C5940" s="903" t="s">
        <v>200</v>
      </c>
      <c r="D5940" s="903" t="s">
        <v>1488</v>
      </c>
      <c r="E5940" s="903" t="s">
        <v>103</v>
      </c>
      <c r="F5940" s="903" t="s">
        <v>104</v>
      </c>
      <c r="G5940" s="902">
        <v>10431209</v>
      </c>
    </row>
    <row r="5941" spans="1:7">
      <c r="A5941" s="903" t="s">
        <v>2479</v>
      </c>
      <c r="B5941" s="903" t="s">
        <v>891</v>
      </c>
      <c r="C5941" s="903" t="s">
        <v>200</v>
      </c>
      <c r="D5941" s="903" t="s">
        <v>1488</v>
      </c>
      <c r="E5941" s="903" t="s">
        <v>103</v>
      </c>
      <c r="F5941" s="903" t="s">
        <v>132</v>
      </c>
      <c r="G5941" s="902">
        <v>21830000</v>
      </c>
    </row>
    <row r="5942" spans="1:7">
      <c r="A5942" s="903" t="s">
        <v>2479</v>
      </c>
      <c r="B5942" s="903" t="s">
        <v>891</v>
      </c>
      <c r="C5942" s="903" t="s">
        <v>200</v>
      </c>
      <c r="D5942" s="903" t="s">
        <v>1488</v>
      </c>
      <c r="E5942" s="903" t="s">
        <v>103</v>
      </c>
      <c r="F5942" s="903" t="s">
        <v>106</v>
      </c>
      <c r="G5942" s="902">
        <v>8129000</v>
      </c>
    </row>
    <row r="5943" spans="1:7">
      <c r="A5943" s="903" t="s">
        <v>2479</v>
      </c>
      <c r="B5943" s="903" t="s">
        <v>891</v>
      </c>
      <c r="C5943" s="903" t="s">
        <v>200</v>
      </c>
      <c r="D5943" s="903" t="s">
        <v>1488</v>
      </c>
      <c r="E5943" s="1419" t="s">
        <v>108</v>
      </c>
      <c r="F5943" s="1420"/>
      <c r="G5943" s="902">
        <v>9293244</v>
      </c>
    </row>
    <row r="5944" spans="1:7">
      <c r="A5944" s="903" t="s">
        <v>2479</v>
      </c>
      <c r="B5944" s="903" t="s">
        <v>891</v>
      </c>
      <c r="C5944" s="903" t="s">
        <v>200</v>
      </c>
      <c r="D5944" s="903" t="s">
        <v>1488</v>
      </c>
      <c r="E5944" s="903" t="s">
        <v>108</v>
      </c>
      <c r="F5944" s="903" t="s">
        <v>110</v>
      </c>
      <c r="G5944" s="902">
        <v>1383144</v>
      </c>
    </row>
    <row r="5945" spans="1:7">
      <c r="A5945" s="903" t="s">
        <v>2479</v>
      </c>
      <c r="B5945" s="903" t="s">
        <v>891</v>
      </c>
      <c r="C5945" s="903" t="s">
        <v>200</v>
      </c>
      <c r="D5945" s="903" t="s">
        <v>1488</v>
      </c>
      <c r="E5945" s="903" t="s">
        <v>108</v>
      </c>
      <c r="F5945" s="903" t="s">
        <v>111</v>
      </c>
      <c r="G5945" s="902">
        <v>3042000</v>
      </c>
    </row>
    <row r="5946" spans="1:7">
      <c r="A5946" s="903" t="s">
        <v>2479</v>
      </c>
      <c r="B5946" s="903" t="s">
        <v>891</v>
      </c>
      <c r="C5946" s="903" t="s">
        <v>200</v>
      </c>
      <c r="D5946" s="903" t="s">
        <v>1488</v>
      </c>
      <c r="E5946" s="903" t="s">
        <v>108</v>
      </c>
      <c r="F5946" s="903" t="s">
        <v>862</v>
      </c>
      <c r="G5946" s="902">
        <v>2820000</v>
      </c>
    </row>
    <row r="5947" spans="1:7">
      <c r="A5947" s="903" t="s">
        <v>2479</v>
      </c>
      <c r="B5947" s="903" t="s">
        <v>891</v>
      </c>
      <c r="C5947" s="903" t="s">
        <v>200</v>
      </c>
      <c r="D5947" s="903" t="s">
        <v>1488</v>
      </c>
      <c r="E5947" s="903" t="s">
        <v>108</v>
      </c>
      <c r="F5947" s="903" t="s">
        <v>868</v>
      </c>
      <c r="G5947" s="902">
        <v>2048100</v>
      </c>
    </row>
    <row r="5948" spans="1:7">
      <c r="A5948" s="903" t="s">
        <v>2479</v>
      </c>
      <c r="B5948" s="903" t="s">
        <v>891</v>
      </c>
      <c r="C5948" s="903" t="s">
        <v>200</v>
      </c>
      <c r="D5948" s="903" t="s">
        <v>1488</v>
      </c>
      <c r="E5948" s="1419" t="s">
        <v>143</v>
      </c>
      <c r="F5948" s="1420"/>
      <c r="G5948" s="902">
        <v>48472000</v>
      </c>
    </row>
    <row r="5949" spans="1:7">
      <c r="A5949" s="903" t="s">
        <v>2479</v>
      </c>
      <c r="B5949" s="903" t="s">
        <v>891</v>
      </c>
      <c r="C5949" s="903" t="s">
        <v>200</v>
      </c>
      <c r="D5949" s="903" t="s">
        <v>1488</v>
      </c>
      <c r="E5949" s="903" t="s">
        <v>143</v>
      </c>
      <c r="F5949" s="903" t="s">
        <v>145</v>
      </c>
      <c r="G5949" s="902">
        <v>1150000</v>
      </c>
    </row>
    <row r="5950" spans="1:7">
      <c r="A5950" s="903" t="s">
        <v>2479</v>
      </c>
      <c r="B5950" s="903" t="s">
        <v>891</v>
      </c>
      <c r="C5950" s="903" t="s">
        <v>200</v>
      </c>
      <c r="D5950" s="903" t="s">
        <v>1488</v>
      </c>
      <c r="E5950" s="903" t="s">
        <v>143</v>
      </c>
      <c r="F5950" s="903" t="s">
        <v>847</v>
      </c>
      <c r="G5950" s="902">
        <v>4700000</v>
      </c>
    </row>
    <row r="5951" spans="1:7">
      <c r="A5951" s="903" t="s">
        <v>2479</v>
      </c>
      <c r="B5951" s="903" t="s">
        <v>891</v>
      </c>
      <c r="C5951" s="903" t="s">
        <v>200</v>
      </c>
      <c r="D5951" s="903" t="s">
        <v>1488</v>
      </c>
      <c r="E5951" s="903" t="s">
        <v>143</v>
      </c>
      <c r="F5951" s="903" t="s">
        <v>485</v>
      </c>
      <c r="G5951" s="902">
        <v>3400000</v>
      </c>
    </row>
    <row r="5952" spans="1:7">
      <c r="A5952" s="903" t="s">
        <v>2479</v>
      </c>
      <c r="B5952" s="903" t="s">
        <v>891</v>
      </c>
      <c r="C5952" s="903" t="s">
        <v>200</v>
      </c>
      <c r="D5952" s="903" t="s">
        <v>1488</v>
      </c>
      <c r="E5952" s="903" t="s">
        <v>143</v>
      </c>
      <c r="F5952" s="903" t="s">
        <v>489</v>
      </c>
      <c r="G5952" s="902">
        <v>39222000</v>
      </c>
    </row>
    <row r="5953" spans="1:7">
      <c r="A5953" s="903" t="s">
        <v>2479</v>
      </c>
      <c r="B5953" s="903" t="s">
        <v>891</v>
      </c>
      <c r="C5953" s="903" t="s">
        <v>200</v>
      </c>
      <c r="D5953" s="903" t="s">
        <v>1488</v>
      </c>
      <c r="E5953" s="1419" t="s">
        <v>113</v>
      </c>
      <c r="F5953" s="1420"/>
      <c r="G5953" s="902">
        <v>34500000</v>
      </c>
    </row>
    <row r="5954" spans="1:7">
      <c r="A5954" s="903" t="s">
        <v>2479</v>
      </c>
      <c r="B5954" s="903" t="s">
        <v>891</v>
      </c>
      <c r="C5954" s="903" t="s">
        <v>200</v>
      </c>
      <c r="D5954" s="903" t="s">
        <v>1488</v>
      </c>
      <c r="E5954" s="903" t="s">
        <v>113</v>
      </c>
      <c r="F5954" s="903" t="s">
        <v>490</v>
      </c>
      <c r="G5954" s="902">
        <v>600000</v>
      </c>
    </row>
    <row r="5955" spans="1:7">
      <c r="A5955" s="903" t="s">
        <v>2479</v>
      </c>
      <c r="B5955" s="903" t="s">
        <v>891</v>
      </c>
      <c r="C5955" s="903" t="s">
        <v>200</v>
      </c>
      <c r="D5955" s="903" t="s">
        <v>1488</v>
      </c>
      <c r="E5955" s="903" t="s">
        <v>113</v>
      </c>
      <c r="F5955" s="903" t="s">
        <v>117</v>
      </c>
      <c r="G5955" s="902">
        <v>33900000</v>
      </c>
    </row>
    <row r="5956" spans="1:7">
      <c r="A5956" s="903" t="s">
        <v>2479</v>
      </c>
      <c r="B5956" s="903" t="s">
        <v>891</v>
      </c>
      <c r="C5956" s="903" t="s">
        <v>200</v>
      </c>
      <c r="D5956" s="903" t="s">
        <v>1488</v>
      </c>
      <c r="E5956" s="1419" t="s">
        <v>498</v>
      </c>
      <c r="F5956" s="1420"/>
      <c r="G5956" s="902">
        <v>10490000</v>
      </c>
    </row>
    <row r="5957" spans="1:7">
      <c r="A5957" s="903" t="s">
        <v>2479</v>
      </c>
      <c r="B5957" s="903" t="s">
        <v>891</v>
      </c>
      <c r="C5957" s="903" t="s">
        <v>200</v>
      </c>
      <c r="D5957" s="903" t="s">
        <v>1488</v>
      </c>
      <c r="E5957" s="903" t="s">
        <v>498</v>
      </c>
      <c r="F5957" s="903" t="s">
        <v>758</v>
      </c>
      <c r="G5957" s="902">
        <v>3000000</v>
      </c>
    </row>
    <row r="5958" spans="1:7">
      <c r="A5958" s="903" t="s">
        <v>2479</v>
      </c>
      <c r="B5958" s="903" t="s">
        <v>891</v>
      </c>
      <c r="C5958" s="903" t="s">
        <v>200</v>
      </c>
      <c r="D5958" s="903" t="s">
        <v>1488</v>
      </c>
      <c r="E5958" s="903" t="s">
        <v>498</v>
      </c>
      <c r="F5958" s="903" t="s">
        <v>370</v>
      </c>
      <c r="G5958" s="902">
        <v>7490000</v>
      </c>
    </row>
    <row r="5959" spans="1:7">
      <c r="A5959" s="903" t="s">
        <v>2479</v>
      </c>
      <c r="B5959" s="903" t="s">
        <v>891</v>
      </c>
      <c r="C5959" s="903" t="s">
        <v>200</v>
      </c>
      <c r="D5959" s="903" t="s">
        <v>1488</v>
      </c>
      <c r="E5959" s="1419" t="s">
        <v>1429</v>
      </c>
      <c r="F5959" s="1420"/>
      <c r="G5959" s="902">
        <v>10000000</v>
      </c>
    </row>
    <row r="5960" spans="1:7">
      <c r="A5960" s="903" t="s">
        <v>2479</v>
      </c>
      <c r="B5960" s="903" t="s">
        <v>891</v>
      </c>
      <c r="C5960" s="903" t="s">
        <v>200</v>
      </c>
      <c r="D5960" s="903" t="s">
        <v>1488</v>
      </c>
      <c r="E5960" s="903" t="s">
        <v>1429</v>
      </c>
      <c r="F5960" s="903" t="s">
        <v>1451</v>
      </c>
      <c r="G5960" s="902">
        <v>10000000</v>
      </c>
    </row>
    <row r="5961" spans="1:7">
      <c r="A5961" s="903" t="s">
        <v>2479</v>
      </c>
      <c r="B5961" s="903" t="s">
        <v>891</v>
      </c>
      <c r="C5961" s="903" t="s">
        <v>200</v>
      </c>
      <c r="D5961" s="903" t="s">
        <v>1488</v>
      </c>
      <c r="E5961" s="1419" t="s">
        <v>118</v>
      </c>
      <c r="F5961" s="1420"/>
      <c r="G5961" s="902">
        <v>8000000</v>
      </c>
    </row>
    <row r="5962" spans="1:7">
      <c r="A5962" s="903" t="s">
        <v>2479</v>
      </c>
      <c r="B5962" s="903" t="s">
        <v>891</v>
      </c>
      <c r="C5962" s="903" t="s">
        <v>200</v>
      </c>
      <c r="D5962" s="903" t="s">
        <v>1488</v>
      </c>
      <c r="E5962" s="903" t="s">
        <v>118</v>
      </c>
      <c r="F5962" s="903" t="s">
        <v>120</v>
      </c>
      <c r="G5962" s="902">
        <v>8000000</v>
      </c>
    </row>
    <row r="5963" spans="1:7">
      <c r="A5963" s="903" t="s">
        <v>2479</v>
      </c>
      <c r="B5963" s="903" t="s">
        <v>891</v>
      </c>
      <c r="C5963" s="903" t="s">
        <v>200</v>
      </c>
      <c r="D5963" s="903" t="s">
        <v>1488</v>
      </c>
      <c r="E5963" s="1419" t="s">
        <v>122</v>
      </c>
      <c r="F5963" s="1420"/>
      <c r="G5963" s="902">
        <v>124852700</v>
      </c>
    </row>
    <row r="5964" spans="1:7">
      <c r="A5964" s="903" t="s">
        <v>2479</v>
      </c>
      <c r="B5964" s="903" t="s">
        <v>891</v>
      </c>
      <c r="C5964" s="903" t="s">
        <v>200</v>
      </c>
      <c r="D5964" s="903" t="s">
        <v>1488</v>
      </c>
      <c r="E5964" s="903" t="s">
        <v>122</v>
      </c>
      <c r="F5964" s="903" t="s">
        <v>6</v>
      </c>
      <c r="G5964" s="902">
        <v>1726000</v>
      </c>
    </row>
    <row r="5965" spans="1:7">
      <c r="A5965" s="903" t="s">
        <v>2479</v>
      </c>
      <c r="B5965" s="903" t="s">
        <v>891</v>
      </c>
      <c r="C5965" s="903" t="s">
        <v>200</v>
      </c>
      <c r="D5965" s="903" t="s">
        <v>1488</v>
      </c>
      <c r="E5965" s="903" t="s">
        <v>122</v>
      </c>
      <c r="F5965" s="903" t="s">
        <v>12</v>
      </c>
      <c r="G5965" s="902">
        <v>530700</v>
      </c>
    </row>
    <row r="5966" spans="1:7">
      <c r="A5966" s="903" t="s">
        <v>2479</v>
      </c>
      <c r="B5966" s="903" t="s">
        <v>891</v>
      </c>
      <c r="C5966" s="903" t="s">
        <v>200</v>
      </c>
      <c r="D5966" s="903" t="s">
        <v>1488</v>
      </c>
      <c r="E5966" s="903" t="s">
        <v>122</v>
      </c>
      <c r="F5966" s="903" t="s">
        <v>124</v>
      </c>
      <c r="G5966" s="902">
        <v>3600000</v>
      </c>
    </row>
    <row r="5967" spans="1:7">
      <c r="A5967" s="903" t="s">
        <v>2479</v>
      </c>
      <c r="B5967" s="903" t="s">
        <v>891</v>
      </c>
      <c r="C5967" s="903" t="s">
        <v>200</v>
      </c>
      <c r="D5967" s="903" t="s">
        <v>1488</v>
      </c>
      <c r="E5967" s="903" t="s">
        <v>122</v>
      </c>
      <c r="F5967" s="903" t="s">
        <v>126</v>
      </c>
      <c r="G5967" s="902">
        <v>118996000</v>
      </c>
    </row>
    <row r="5968" spans="1:7">
      <c r="A5968" s="903" t="s">
        <v>2479</v>
      </c>
      <c r="B5968" s="903" t="s">
        <v>891</v>
      </c>
      <c r="C5968" s="903" t="s">
        <v>200</v>
      </c>
      <c r="D5968" s="903" t="s">
        <v>1488</v>
      </c>
      <c r="E5968" s="1419" t="s">
        <v>371</v>
      </c>
      <c r="F5968" s="1420"/>
      <c r="G5968" s="902">
        <v>5364000</v>
      </c>
    </row>
    <row r="5969" spans="1:7">
      <c r="A5969" s="903" t="s">
        <v>2479</v>
      </c>
      <c r="B5969" s="903" t="s">
        <v>891</v>
      </c>
      <c r="C5969" s="903" t="s">
        <v>200</v>
      </c>
      <c r="D5969" s="903" t="s">
        <v>1488</v>
      </c>
      <c r="E5969" s="903" t="s">
        <v>371</v>
      </c>
      <c r="F5969" s="903" t="s">
        <v>372</v>
      </c>
      <c r="G5969" s="902">
        <v>5364000</v>
      </c>
    </row>
    <row r="5970" spans="1:7">
      <c r="A5970" s="903" t="s">
        <v>2479</v>
      </c>
      <c r="B5970" s="903" t="s">
        <v>891</v>
      </c>
      <c r="C5970" s="903" t="s">
        <v>200</v>
      </c>
      <c r="D5970" s="1419" t="s">
        <v>1522</v>
      </c>
      <c r="E5970" s="1420"/>
      <c r="F5970" s="1420"/>
      <c r="G5970" s="902">
        <v>255000000</v>
      </c>
    </row>
    <row r="5971" spans="1:7">
      <c r="A5971" s="903" t="s">
        <v>2479</v>
      </c>
      <c r="B5971" s="903" t="s">
        <v>891</v>
      </c>
      <c r="C5971" s="903" t="s">
        <v>200</v>
      </c>
      <c r="D5971" s="903" t="s">
        <v>1522</v>
      </c>
      <c r="E5971" s="1419" t="s">
        <v>160</v>
      </c>
      <c r="F5971" s="1420"/>
      <c r="G5971" s="902">
        <v>255000000</v>
      </c>
    </row>
    <row r="5972" spans="1:7">
      <c r="A5972" s="903" t="s">
        <v>2479</v>
      </c>
      <c r="B5972" s="903" t="s">
        <v>891</v>
      </c>
      <c r="C5972" s="903" t="s">
        <v>200</v>
      </c>
      <c r="D5972" s="903" t="s">
        <v>1522</v>
      </c>
      <c r="E5972" s="903" t="s">
        <v>160</v>
      </c>
      <c r="F5972" s="903" t="s">
        <v>162</v>
      </c>
      <c r="G5972" s="902">
        <v>255000000</v>
      </c>
    </row>
    <row r="5973" spans="1:7">
      <c r="A5973" s="903" t="s">
        <v>2479</v>
      </c>
      <c r="B5973" s="1419" t="s">
        <v>21</v>
      </c>
      <c r="C5973" s="1420"/>
      <c r="D5973" s="1420"/>
      <c r="E5973" s="1420"/>
      <c r="F5973" s="1420"/>
      <c r="G5973" s="902">
        <v>1016955320</v>
      </c>
    </row>
    <row r="5974" spans="1:7">
      <c r="A5974" s="903" t="s">
        <v>2479</v>
      </c>
      <c r="B5974" s="903" t="s">
        <v>21</v>
      </c>
      <c r="C5974" s="1419" t="s">
        <v>200</v>
      </c>
      <c r="D5974" s="1420"/>
      <c r="E5974" s="1420"/>
      <c r="F5974" s="1420"/>
      <c r="G5974" s="902">
        <v>1016955320</v>
      </c>
    </row>
    <row r="5975" spans="1:7">
      <c r="A5975" s="903" t="s">
        <v>2479</v>
      </c>
      <c r="B5975" s="903" t="s">
        <v>21</v>
      </c>
      <c r="C5975" s="903" t="s">
        <v>200</v>
      </c>
      <c r="D5975" s="1419" t="s">
        <v>1522</v>
      </c>
      <c r="E5975" s="1420"/>
      <c r="F5975" s="1420"/>
      <c r="G5975" s="902">
        <v>1016955320</v>
      </c>
    </row>
    <row r="5976" spans="1:7">
      <c r="A5976" s="903" t="s">
        <v>2479</v>
      </c>
      <c r="B5976" s="903" t="s">
        <v>21</v>
      </c>
      <c r="C5976" s="903" t="s">
        <v>200</v>
      </c>
      <c r="D5976" s="903" t="s">
        <v>1522</v>
      </c>
      <c r="E5976" s="1419" t="s">
        <v>87</v>
      </c>
      <c r="F5976" s="1420"/>
      <c r="G5976" s="902">
        <v>321527099</v>
      </c>
    </row>
    <row r="5977" spans="1:7">
      <c r="A5977" s="903" t="s">
        <v>2479</v>
      </c>
      <c r="B5977" s="903" t="s">
        <v>21</v>
      </c>
      <c r="C5977" s="903" t="s">
        <v>200</v>
      </c>
      <c r="D5977" s="903" t="s">
        <v>1522</v>
      </c>
      <c r="E5977" s="903" t="s">
        <v>87</v>
      </c>
      <c r="F5977" s="903" t="s">
        <v>88</v>
      </c>
      <c r="G5977" s="902">
        <v>321527099</v>
      </c>
    </row>
    <row r="5978" spans="1:7">
      <c r="A5978" s="903" t="s">
        <v>2479</v>
      </c>
      <c r="B5978" s="903" t="s">
        <v>21</v>
      </c>
      <c r="C5978" s="903" t="s">
        <v>200</v>
      </c>
      <c r="D5978" s="903" t="s">
        <v>1522</v>
      </c>
      <c r="E5978" s="1419" t="s">
        <v>90</v>
      </c>
      <c r="F5978" s="1420"/>
      <c r="G5978" s="902">
        <v>31122714</v>
      </c>
    </row>
    <row r="5979" spans="1:7">
      <c r="A5979" s="903" t="s">
        <v>2479</v>
      </c>
      <c r="B5979" s="903" t="s">
        <v>21</v>
      </c>
      <c r="C5979" s="903" t="s">
        <v>200</v>
      </c>
      <c r="D5979" s="903" t="s">
        <v>1522</v>
      </c>
      <c r="E5979" s="903" t="s">
        <v>90</v>
      </c>
      <c r="F5979" s="903" t="s">
        <v>135</v>
      </c>
      <c r="G5979" s="902">
        <v>16539000</v>
      </c>
    </row>
    <row r="5980" spans="1:7">
      <c r="A5980" s="903" t="s">
        <v>2479</v>
      </c>
      <c r="B5980" s="903" t="s">
        <v>21</v>
      </c>
      <c r="C5980" s="903" t="s">
        <v>200</v>
      </c>
      <c r="D5980" s="903" t="s">
        <v>1522</v>
      </c>
      <c r="E5980" s="903" t="s">
        <v>90</v>
      </c>
      <c r="F5980" s="903" t="s">
        <v>763</v>
      </c>
      <c r="G5980" s="902">
        <v>9666714</v>
      </c>
    </row>
    <row r="5981" spans="1:7">
      <c r="A5981" s="903" t="s">
        <v>2479</v>
      </c>
      <c r="B5981" s="903" t="s">
        <v>21</v>
      </c>
      <c r="C5981" s="903" t="s">
        <v>200</v>
      </c>
      <c r="D5981" s="903" t="s">
        <v>1522</v>
      </c>
      <c r="E5981" s="903" t="s">
        <v>90</v>
      </c>
      <c r="F5981" s="903" t="s">
        <v>8</v>
      </c>
      <c r="G5981" s="902">
        <v>1788000</v>
      </c>
    </row>
    <row r="5982" spans="1:7">
      <c r="A5982" s="903" t="s">
        <v>2479</v>
      </c>
      <c r="B5982" s="903" t="s">
        <v>21</v>
      </c>
      <c r="C5982" s="903" t="s">
        <v>200</v>
      </c>
      <c r="D5982" s="903" t="s">
        <v>1522</v>
      </c>
      <c r="E5982" s="903" t="s">
        <v>90</v>
      </c>
      <c r="F5982" s="903" t="s">
        <v>92</v>
      </c>
      <c r="G5982" s="902">
        <v>3129000</v>
      </c>
    </row>
    <row r="5983" spans="1:7">
      <c r="A5983" s="903" t="s">
        <v>2479</v>
      </c>
      <c r="B5983" s="903" t="s">
        <v>21</v>
      </c>
      <c r="C5983" s="903" t="s">
        <v>200</v>
      </c>
      <c r="D5983" s="903" t="s">
        <v>1522</v>
      </c>
      <c r="E5983" s="1419" t="s">
        <v>93</v>
      </c>
      <c r="F5983" s="1420"/>
      <c r="G5983" s="902">
        <v>15595000</v>
      </c>
    </row>
    <row r="5984" spans="1:7">
      <c r="A5984" s="903" t="s">
        <v>2479</v>
      </c>
      <c r="B5984" s="903" t="s">
        <v>21</v>
      </c>
      <c r="C5984" s="903" t="s">
        <v>200</v>
      </c>
      <c r="D5984" s="903" t="s">
        <v>1522</v>
      </c>
      <c r="E5984" s="903" t="s">
        <v>93</v>
      </c>
      <c r="F5984" s="903" t="s">
        <v>391</v>
      </c>
      <c r="G5984" s="902">
        <v>15595000</v>
      </c>
    </row>
    <row r="5985" spans="1:7">
      <c r="A5985" s="903" t="s">
        <v>2479</v>
      </c>
      <c r="B5985" s="903" t="s">
        <v>21</v>
      </c>
      <c r="C5985" s="903" t="s">
        <v>200</v>
      </c>
      <c r="D5985" s="903" t="s">
        <v>1522</v>
      </c>
      <c r="E5985" s="1419" t="s">
        <v>94</v>
      </c>
      <c r="F5985" s="1420"/>
      <c r="G5985" s="902">
        <v>76446284</v>
      </c>
    </row>
    <row r="5986" spans="1:7">
      <c r="A5986" s="903" t="s">
        <v>2479</v>
      </c>
      <c r="B5986" s="903" t="s">
        <v>21</v>
      </c>
      <c r="C5986" s="903" t="s">
        <v>200</v>
      </c>
      <c r="D5986" s="903" t="s">
        <v>1522</v>
      </c>
      <c r="E5986" s="903" t="s">
        <v>94</v>
      </c>
      <c r="F5986" s="903" t="s">
        <v>95</v>
      </c>
      <c r="G5986" s="902">
        <v>59161583</v>
      </c>
    </row>
    <row r="5987" spans="1:7">
      <c r="A5987" s="903" t="s">
        <v>2479</v>
      </c>
      <c r="B5987" s="903" t="s">
        <v>21</v>
      </c>
      <c r="C5987" s="903" t="s">
        <v>200</v>
      </c>
      <c r="D5987" s="903" t="s">
        <v>1522</v>
      </c>
      <c r="E5987" s="903" t="s">
        <v>94</v>
      </c>
      <c r="F5987" s="903" t="s">
        <v>96</v>
      </c>
      <c r="G5987" s="902">
        <v>10141983</v>
      </c>
    </row>
    <row r="5988" spans="1:7">
      <c r="A5988" s="903" t="s">
        <v>2479</v>
      </c>
      <c r="B5988" s="903" t="s">
        <v>21</v>
      </c>
      <c r="C5988" s="903" t="s">
        <v>200</v>
      </c>
      <c r="D5988" s="903" t="s">
        <v>1522</v>
      </c>
      <c r="E5988" s="903" t="s">
        <v>94</v>
      </c>
      <c r="F5988" s="903" t="s">
        <v>97</v>
      </c>
      <c r="G5988" s="902">
        <v>6665322</v>
      </c>
    </row>
    <row r="5989" spans="1:7">
      <c r="A5989" s="903" t="s">
        <v>2479</v>
      </c>
      <c r="B5989" s="903" t="s">
        <v>21</v>
      </c>
      <c r="C5989" s="903" t="s">
        <v>200</v>
      </c>
      <c r="D5989" s="903" t="s">
        <v>1522</v>
      </c>
      <c r="E5989" s="903" t="s">
        <v>94</v>
      </c>
      <c r="F5989" s="903" t="s">
        <v>0</v>
      </c>
      <c r="G5989" s="902">
        <v>477396</v>
      </c>
    </row>
    <row r="5990" spans="1:7">
      <c r="A5990" s="903" t="s">
        <v>2479</v>
      </c>
      <c r="B5990" s="903" t="s">
        <v>21</v>
      </c>
      <c r="C5990" s="903" t="s">
        <v>200</v>
      </c>
      <c r="D5990" s="903" t="s">
        <v>1522</v>
      </c>
      <c r="E5990" s="1419" t="s">
        <v>100</v>
      </c>
      <c r="F5990" s="1420"/>
      <c r="G5990" s="902">
        <v>5919700</v>
      </c>
    </row>
    <row r="5991" spans="1:7">
      <c r="A5991" s="903" t="s">
        <v>2479</v>
      </c>
      <c r="B5991" s="903" t="s">
        <v>21</v>
      </c>
      <c r="C5991" s="903" t="s">
        <v>200</v>
      </c>
      <c r="D5991" s="903" t="s">
        <v>1522</v>
      </c>
      <c r="E5991" s="903" t="s">
        <v>100</v>
      </c>
      <c r="F5991" s="903" t="s">
        <v>138</v>
      </c>
      <c r="G5991" s="902">
        <v>3985641</v>
      </c>
    </row>
    <row r="5992" spans="1:7">
      <c r="A5992" s="903" t="s">
        <v>2479</v>
      </c>
      <c r="B5992" s="903" t="s">
        <v>21</v>
      </c>
      <c r="C5992" s="903" t="s">
        <v>200</v>
      </c>
      <c r="D5992" s="903" t="s">
        <v>1522</v>
      </c>
      <c r="E5992" s="903" t="s">
        <v>100</v>
      </c>
      <c r="F5992" s="903" t="s">
        <v>102</v>
      </c>
      <c r="G5992" s="902">
        <v>1934059</v>
      </c>
    </row>
    <row r="5993" spans="1:7">
      <c r="A5993" s="903" t="s">
        <v>2479</v>
      </c>
      <c r="B5993" s="903" t="s">
        <v>21</v>
      </c>
      <c r="C5993" s="903" t="s">
        <v>200</v>
      </c>
      <c r="D5993" s="903" t="s">
        <v>1522</v>
      </c>
      <c r="E5993" s="1419" t="s">
        <v>103</v>
      </c>
      <c r="F5993" s="1420"/>
      <c r="G5993" s="902">
        <v>48310000</v>
      </c>
    </row>
    <row r="5994" spans="1:7">
      <c r="A5994" s="903" t="s">
        <v>2479</v>
      </c>
      <c r="B5994" s="903" t="s">
        <v>21</v>
      </c>
      <c r="C5994" s="903" t="s">
        <v>200</v>
      </c>
      <c r="D5994" s="903" t="s">
        <v>1522</v>
      </c>
      <c r="E5994" s="903" t="s">
        <v>103</v>
      </c>
      <c r="F5994" s="903" t="s">
        <v>104</v>
      </c>
      <c r="G5994" s="902">
        <v>16500000</v>
      </c>
    </row>
    <row r="5995" spans="1:7">
      <c r="A5995" s="903" t="s">
        <v>2479</v>
      </c>
      <c r="B5995" s="903" t="s">
        <v>21</v>
      </c>
      <c r="C5995" s="903" t="s">
        <v>200</v>
      </c>
      <c r="D5995" s="903" t="s">
        <v>1522</v>
      </c>
      <c r="E5995" s="903" t="s">
        <v>103</v>
      </c>
      <c r="F5995" s="903" t="s">
        <v>132</v>
      </c>
      <c r="G5995" s="902">
        <v>19500000</v>
      </c>
    </row>
    <row r="5996" spans="1:7">
      <c r="A5996" s="903" t="s">
        <v>2479</v>
      </c>
      <c r="B5996" s="903" t="s">
        <v>21</v>
      </c>
      <c r="C5996" s="903" t="s">
        <v>200</v>
      </c>
      <c r="D5996" s="903" t="s">
        <v>1522</v>
      </c>
      <c r="E5996" s="903" t="s">
        <v>103</v>
      </c>
      <c r="F5996" s="903" t="s">
        <v>106</v>
      </c>
      <c r="G5996" s="902">
        <v>12310000</v>
      </c>
    </row>
    <row r="5997" spans="1:7">
      <c r="A5997" s="903" t="s">
        <v>2479</v>
      </c>
      <c r="B5997" s="903" t="s">
        <v>21</v>
      </c>
      <c r="C5997" s="903" t="s">
        <v>200</v>
      </c>
      <c r="D5997" s="903" t="s">
        <v>1522</v>
      </c>
      <c r="E5997" s="1419" t="s">
        <v>108</v>
      </c>
      <c r="F5997" s="1420"/>
      <c r="G5997" s="902">
        <v>5886461</v>
      </c>
    </row>
    <row r="5998" spans="1:7">
      <c r="A5998" s="903" t="s">
        <v>2479</v>
      </c>
      <c r="B5998" s="903" t="s">
        <v>21</v>
      </c>
      <c r="C5998" s="903" t="s">
        <v>200</v>
      </c>
      <c r="D5998" s="903" t="s">
        <v>1522</v>
      </c>
      <c r="E5998" s="903" t="s">
        <v>108</v>
      </c>
      <c r="F5998" s="903" t="s">
        <v>110</v>
      </c>
      <c r="G5998" s="902">
        <v>1200461</v>
      </c>
    </row>
    <row r="5999" spans="1:7">
      <c r="A5999" s="903" t="s">
        <v>2479</v>
      </c>
      <c r="B5999" s="903" t="s">
        <v>21</v>
      </c>
      <c r="C5999" s="903" t="s">
        <v>200</v>
      </c>
      <c r="D5999" s="903" t="s">
        <v>1522</v>
      </c>
      <c r="E5999" s="903" t="s">
        <v>108</v>
      </c>
      <c r="F5999" s="903" t="s">
        <v>111</v>
      </c>
      <c r="G5999" s="902">
        <v>1866000</v>
      </c>
    </row>
    <row r="6000" spans="1:7">
      <c r="A6000" s="903" t="s">
        <v>2479</v>
      </c>
      <c r="B6000" s="903" t="s">
        <v>21</v>
      </c>
      <c r="C6000" s="903" t="s">
        <v>200</v>
      </c>
      <c r="D6000" s="903" t="s">
        <v>1522</v>
      </c>
      <c r="E6000" s="903" t="s">
        <v>108</v>
      </c>
      <c r="F6000" s="903" t="s">
        <v>862</v>
      </c>
      <c r="G6000" s="902">
        <v>2820000</v>
      </c>
    </row>
    <row r="6001" spans="1:7">
      <c r="A6001" s="903" t="s">
        <v>2479</v>
      </c>
      <c r="B6001" s="903" t="s">
        <v>21</v>
      </c>
      <c r="C6001" s="903" t="s">
        <v>200</v>
      </c>
      <c r="D6001" s="903" t="s">
        <v>1522</v>
      </c>
      <c r="E6001" s="1419" t="s">
        <v>143</v>
      </c>
      <c r="F6001" s="1420"/>
      <c r="G6001" s="902">
        <v>38450000</v>
      </c>
    </row>
    <row r="6002" spans="1:7">
      <c r="A6002" s="903" t="s">
        <v>2479</v>
      </c>
      <c r="B6002" s="903" t="s">
        <v>21</v>
      </c>
      <c r="C6002" s="903" t="s">
        <v>200</v>
      </c>
      <c r="D6002" s="903" t="s">
        <v>1522</v>
      </c>
      <c r="E6002" s="903" t="s">
        <v>143</v>
      </c>
      <c r="F6002" s="903" t="s">
        <v>145</v>
      </c>
      <c r="G6002" s="902">
        <v>2500000</v>
      </c>
    </row>
    <row r="6003" spans="1:7">
      <c r="A6003" s="903" t="s">
        <v>2479</v>
      </c>
      <c r="B6003" s="903" t="s">
        <v>21</v>
      </c>
      <c r="C6003" s="903" t="s">
        <v>200</v>
      </c>
      <c r="D6003" s="903" t="s">
        <v>1522</v>
      </c>
      <c r="E6003" s="903" t="s">
        <v>143</v>
      </c>
      <c r="F6003" s="903" t="s">
        <v>482</v>
      </c>
      <c r="G6003" s="902">
        <v>1500000</v>
      </c>
    </row>
    <row r="6004" spans="1:7">
      <c r="A6004" s="903" t="s">
        <v>2479</v>
      </c>
      <c r="B6004" s="903" t="s">
        <v>21</v>
      </c>
      <c r="C6004" s="903" t="s">
        <v>200</v>
      </c>
      <c r="D6004" s="903" t="s">
        <v>1522</v>
      </c>
      <c r="E6004" s="903" t="s">
        <v>143</v>
      </c>
      <c r="F6004" s="903" t="s">
        <v>485</v>
      </c>
      <c r="G6004" s="902">
        <v>16000000</v>
      </c>
    </row>
    <row r="6005" spans="1:7">
      <c r="A6005" s="903" t="s">
        <v>2479</v>
      </c>
      <c r="B6005" s="903" t="s">
        <v>21</v>
      </c>
      <c r="C6005" s="903" t="s">
        <v>200</v>
      </c>
      <c r="D6005" s="903" t="s">
        <v>1522</v>
      </c>
      <c r="E6005" s="903" t="s">
        <v>143</v>
      </c>
      <c r="F6005" s="903" t="s">
        <v>487</v>
      </c>
      <c r="G6005" s="902">
        <v>7800000</v>
      </c>
    </row>
    <row r="6006" spans="1:7">
      <c r="A6006" s="903" t="s">
        <v>2479</v>
      </c>
      <c r="B6006" s="903" t="s">
        <v>21</v>
      </c>
      <c r="C6006" s="903" t="s">
        <v>200</v>
      </c>
      <c r="D6006" s="903" t="s">
        <v>1522</v>
      </c>
      <c r="E6006" s="903" t="s">
        <v>143</v>
      </c>
      <c r="F6006" s="903" t="s">
        <v>489</v>
      </c>
      <c r="G6006" s="902">
        <v>10650000</v>
      </c>
    </row>
    <row r="6007" spans="1:7">
      <c r="A6007" s="903" t="s">
        <v>2479</v>
      </c>
      <c r="B6007" s="903" t="s">
        <v>21</v>
      </c>
      <c r="C6007" s="903" t="s">
        <v>200</v>
      </c>
      <c r="D6007" s="903" t="s">
        <v>1522</v>
      </c>
      <c r="E6007" s="1419" t="s">
        <v>113</v>
      </c>
      <c r="F6007" s="1420"/>
      <c r="G6007" s="902">
        <v>45705320</v>
      </c>
    </row>
    <row r="6008" spans="1:7">
      <c r="A6008" s="903" t="s">
        <v>2479</v>
      </c>
      <c r="B6008" s="903" t="s">
        <v>21</v>
      </c>
      <c r="C6008" s="903" t="s">
        <v>200</v>
      </c>
      <c r="D6008" s="903" t="s">
        <v>1522</v>
      </c>
      <c r="E6008" s="903" t="s">
        <v>113</v>
      </c>
      <c r="F6008" s="903" t="s">
        <v>381</v>
      </c>
      <c r="G6008" s="902">
        <v>6805320</v>
      </c>
    </row>
    <row r="6009" spans="1:7">
      <c r="A6009" s="903" t="s">
        <v>2479</v>
      </c>
      <c r="B6009" s="903" t="s">
        <v>21</v>
      </c>
      <c r="C6009" s="903" t="s">
        <v>200</v>
      </c>
      <c r="D6009" s="903" t="s">
        <v>1522</v>
      </c>
      <c r="E6009" s="903" t="s">
        <v>113</v>
      </c>
      <c r="F6009" s="903" t="s">
        <v>490</v>
      </c>
      <c r="G6009" s="902">
        <v>2400000</v>
      </c>
    </row>
    <row r="6010" spans="1:7">
      <c r="A6010" s="903" t="s">
        <v>2479</v>
      </c>
      <c r="B6010" s="903" t="s">
        <v>21</v>
      </c>
      <c r="C6010" s="903" t="s">
        <v>200</v>
      </c>
      <c r="D6010" s="903" t="s">
        <v>1522</v>
      </c>
      <c r="E6010" s="903" t="s">
        <v>113</v>
      </c>
      <c r="F6010" s="903" t="s">
        <v>115</v>
      </c>
      <c r="G6010" s="902">
        <v>8000000</v>
      </c>
    </row>
    <row r="6011" spans="1:7">
      <c r="A6011" s="903" t="s">
        <v>2479</v>
      </c>
      <c r="B6011" s="903" t="s">
        <v>21</v>
      </c>
      <c r="C6011" s="903" t="s">
        <v>200</v>
      </c>
      <c r="D6011" s="903" t="s">
        <v>1522</v>
      </c>
      <c r="E6011" s="903" t="s">
        <v>113</v>
      </c>
      <c r="F6011" s="903" t="s">
        <v>117</v>
      </c>
      <c r="G6011" s="902">
        <v>28500000</v>
      </c>
    </row>
    <row r="6012" spans="1:7">
      <c r="A6012" s="903" t="s">
        <v>2479</v>
      </c>
      <c r="B6012" s="903" t="s">
        <v>21</v>
      </c>
      <c r="C6012" s="903" t="s">
        <v>200</v>
      </c>
      <c r="D6012" s="903" t="s">
        <v>1522</v>
      </c>
      <c r="E6012" s="1419" t="s">
        <v>498</v>
      </c>
      <c r="F6012" s="1420"/>
      <c r="G6012" s="902">
        <v>31470000</v>
      </c>
    </row>
    <row r="6013" spans="1:7">
      <c r="A6013" s="903" t="s">
        <v>2479</v>
      </c>
      <c r="B6013" s="903" t="s">
        <v>21</v>
      </c>
      <c r="C6013" s="903" t="s">
        <v>200</v>
      </c>
      <c r="D6013" s="903" t="s">
        <v>1522</v>
      </c>
      <c r="E6013" s="903" t="s">
        <v>498</v>
      </c>
      <c r="F6013" s="903" t="s">
        <v>370</v>
      </c>
      <c r="G6013" s="902">
        <v>24750000</v>
      </c>
    </row>
    <row r="6014" spans="1:7">
      <c r="A6014" s="903" t="s">
        <v>2479</v>
      </c>
      <c r="B6014" s="903" t="s">
        <v>21</v>
      </c>
      <c r="C6014" s="903" t="s">
        <v>200</v>
      </c>
      <c r="D6014" s="903" t="s">
        <v>1522</v>
      </c>
      <c r="E6014" s="903" t="s">
        <v>498</v>
      </c>
      <c r="F6014" s="903" t="s">
        <v>4</v>
      </c>
      <c r="G6014" s="902">
        <v>6720000</v>
      </c>
    </row>
    <row r="6015" spans="1:7">
      <c r="A6015" s="903" t="s">
        <v>2479</v>
      </c>
      <c r="B6015" s="903" t="s">
        <v>21</v>
      </c>
      <c r="C6015" s="903" t="s">
        <v>200</v>
      </c>
      <c r="D6015" s="903" t="s">
        <v>1522</v>
      </c>
      <c r="E6015" s="1419" t="s">
        <v>118</v>
      </c>
      <c r="F6015" s="1420"/>
      <c r="G6015" s="902">
        <v>358058700</v>
      </c>
    </row>
    <row r="6016" spans="1:7">
      <c r="A6016" s="903" t="s">
        <v>2479</v>
      </c>
      <c r="B6016" s="903" t="s">
        <v>21</v>
      </c>
      <c r="C6016" s="903" t="s">
        <v>200</v>
      </c>
      <c r="D6016" s="903" t="s">
        <v>1522</v>
      </c>
      <c r="E6016" s="903" t="s">
        <v>118</v>
      </c>
      <c r="F6016" s="903" t="s">
        <v>11</v>
      </c>
      <c r="G6016" s="902">
        <v>115775000</v>
      </c>
    </row>
    <row r="6017" spans="1:7">
      <c r="A6017" s="903" t="s">
        <v>2479</v>
      </c>
      <c r="B6017" s="903" t="s">
        <v>21</v>
      </c>
      <c r="C6017" s="903" t="s">
        <v>200</v>
      </c>
      <c r="D6017" s="903" t="s">
        <v>1522</v>
      </c>
      <c r="E6017" s="903" t="s">
        <v>118</v>
      </c>
      <c r="F6017" s="903" t="s">
        <v>120</v>
      </c>
      <c r="G6017" s="902">
        <v>242283700</v>
      </c>
    </row>
    <row r="6018" spans="1:7">
      <c r="A6018" s="903" t="s">
        <v>2479</v>
      </c>
      <c r="B6018" s="903" t="s">
        <v>21</v>
      </c>
      <c r="C6018" s="903" t="s">
        <v>200</v>
      </c>
      <c r="D6018" s="903" t="s">
        <v>1522</v>
      </c>
      <c r="E6018" s="1419" t="s">
        <v>1434</v>
      </c>
      <c r="F6018" s="1420"/>
      <c r="G6018" s="902">
        <v>299000</v>
      </c>
    </row>
    <row r="6019" spans="1:7">
      <c r="A6019" s="903" t="s">
        <v>2479</v>
      </c>
      <c r="B6019" s="903" t="s">
        <v>21</v>
      </c>
      <c r="C6019" s="903" t="s">
        <v>200</v>
      </c>
      <c r="D6019" s="903" t="s">
        <v>1522</v>
      </c>
      <c r="E6019" s="903" t="s">
        <v>1434</v>
      </c>
      <c r="F6019" s="903" t="s">
        <v>1436</v>
      </c>
      <c r="G6019" s="902">
        <v>299000</v>
      </c>
    </row>
    <row r="6020" spans="1:7">
      <c r="A6020" s="903" t="s">
        <v>2479</v>
      </c>
      <c r="B6020" s="903" t="s">
        <v>21</v>
      </c>
      <c r="C6020" s="903" t="s">
        <v>200</v>
      </c>
      <c r="D6020" s="903" t="s">
        <v>1522</v>
      </c>
      <c r="E6020" s="1419" t="s">
        <v>122</v>
      </c>
      <c r="F6020" s="1420"/>
      <c r="G6020" s="902">
        <v>31228000</v>
      </c>
    </row>
    <row r="6021" spans="1:7">
      <c r="A6021" s="903" t="s">
        <v>2479</v>
      </c>
      <c r="B6021" s="903" t="s">
        <v>21</v>
      </c>
      <c r="C6021" s="903" t="s">
        <v>200</v>
      </c>
      <c r="D6021" s="903" t="s">
        <v>1522</v>
      </c>
      <c r="E6021" s="903" t="s">
        <v>122</v>
      </c>
      <c r="F6021" s="903" t="s">
        <v>6</v>
      </c>
      <c r="G6021" s="902">
        <v>1931000</v>
      </c>
    </row>
    <row r="6022" spans="1:7">
      <c r="A6022" s="903" t="s">
        <v>2479</v>
      </c>
      <c r="B6022" s="903" t="s">
        <v>21</v>
      </c>
      <c r="C6022" s="903" t="s">
        <v>200</v>
      </c>
      <c r="D6022" s="903" t="s">
        <v>1522</v>
      </c>
      <c r="E6022" s="903" t="s">
        <v>122</v>
      </c>
      <c r="F6022" s="903" t="s">
        <v>124</v>
      </c>
      <c r="G6022" s="902">
        <v>28297000</v>
      </c>
    </row>
    <row r="6023" spans="1:7">
      <c r="A6023" s="903" t="s">
        <v>2479</v>
      </c>
      <c r="B6023" s="903" t="s">
        <v>21</v>
      </c>
      <c r="C6023" s="903" t="s">
        <v>200</v>
      </c>
      <c r="D6023" s="903" t="s">
        <v>1522</v>
      </c>
      <c r="E6023" s="903" t="s">
        <v>122</v>
      </c>
      <c r="F6023" s="903" t="s">
        <v>126</v>
      </c>
      <c r="G6023" s="902">
        <v>1000000</v>
      </c>
    </row>
    <row r="6024" spans="1:7">
      <c r="A6024" s="903" t="s">
        <v>2479</v>
      </c>
      <c r="B6024" s="903" t="s">
        <v>21</v>
      </c>
      <c r="C6024" s="903" t="s">
        <v>200</v>
      </c>
      <c r="D6024" s="903" t="s">
        <v>1522</v>
      </c>
      <c r="E6024" s="1419" t="s">
        <v>371</v>
      </c>
      <c r="F6024" s="1420"/>
      <c r="G6024" s="902">
        <v>6937042</v>
      </c>
    </row>
    <row r="6025" spans="1:7">
      <c r="A6025" s="903" t="s">
        <v>2479</v>
      </c>
      <c r="B6025" s="903" t="s">
        <v>21</v>
      </c>
      <c r="C6025" s="903" t="s">
        <v>200</v>
      </c>
      <c r="D6025" s="903" t="s">
        <v>1522</v>
      </c>
      <c r="E6025" s="903" t="s">
        <v>371</v>
      </c>
      <c r="F6025" s="903" t="s">
        <v>372</v>
      </c>
      <c r="G6025" s="902">
        <v>6937042</v>
      </c>
    </row>
    <row r="6026" spans="1:7">
      <c r="A6026" s="903" t="s">
        <v>2479</v>
      </c>
      <c r="B6026" s="1419" t="s">
        <v>288</v>
      </c>
      <c r="C6026" s="1420"/>
      <c r="D6026" s="1420"/>
      <c r="E6026" s="1420"/>
      <c r="F6026" s="1420"/>
      <c r="G6026" s="902">
        <v>584000000</v>
      </c>
    </row>
    <row r="6027" spans="1:7">
      <c r="A6027" s="903" t="s">
        <v>2479</v>
      </c>
      <c r="B6027" s="903" t="s">
        <v>288</v>
      </c>
      <c r="C6027" s="1419" t="s">
        <v>368</v>
      </c>
      <c r="D6027" s="1420"/>
      <c r="E6027" s="1420"/>
      <c r="F6027" s="1420"/>
      <c r="G6027" s="902">
        <v>40000000</v>
      </c>
    </row>
    <row r="6028" spans="1:7">
      <c r="A6028" s="903" t="s">
        <v>2479</v>
      </c>
      <c r="B6028" s="903" t="s">
        <v>288</v>
      </c>
      <c r="C6028" s="903" t="s">
        <v>368</v>
      </c>
      <c r="D6028" s="1419" t="s">
        <v>1445</v>
      </c>
      <c r="E6028" s="1420"/>
      <c r="F6028" s="1420"/>
      <c r="G6028" s="902">
        <v>40000000</v>
      </c>
    </row>
    <row r="6029" spans="1:7">
      <c r="A6029" s="903" t="s">
        <v>2479</v>
      </c>
      <c r="B6029" s="903" t="s">
        <v>288</v>
      </c>
      <c r="C6029" s="903" t="s">
        <v>368</v>
      </c>
      <c r="D6029" s="903" t="s">
        <v>1445</v>
      </c>
      <c r="E6029" s="1419" t="s">
        <v>143</v>
      </c>
      <c r="F6029" s="1420"/>
      <c r="G6029" s="902">
        <v>40000000</v>
      </c>
    </row>
    <row r="6030" spans="1:7">
      <c r="A6030" s="903" t="s">
        <v>2479</v>
      </c>
      <c r="B6030" s="903" t="s">
        <v>288</v>
      </c>
      <c r="C6030" s="903" t="s">
        <v>368</v>
      </c>
      <c r="D6030" s="903" t="s">
        <v>1445</v>
      </c>
      <c r="E6030" s="903" t="s">
        <v>143</v>
      </c>
      <c r="F6030" s="903" t="s">
        <v>482</v>
      </c>
      <c r="G6030" s="902">
        <v>10000000</v>
      </c>
    </row>
    <row r="6031" spans="1:7">
      <c r="A6031" s="903" t="s">
        <v>2479</v>
      </c>
      <c r="B6031" s="903" t="s">
        <v>288</v>
      </c>
      <c r="C6031" s="903" t="s">
        <v>368</v>
      </c>
      <c r="D6031" s="903" t="s">
        <v>1445</v>
      </c>
      <c r="E6031" s="903" t="s">
        <v>143</v>
      </c>
      <c r="F6031" s="903" t="s">
        <v>485</v>
      </c>
      <c r="G6031" s="902">
        <v>21000000</v>
      </c>
    </row>
    <row r="6032" spans="1:7">
      <c r="A6032" s="903" t="s">
        <v>2479</v>
      </c>
      <c r="B6032" s="903" t="s">
        <v>288</v>
      </c>
      <c r="C6032" s="903" t="s">
        <v>368</v>
      </c>
      <c r="D6032" s="903" t="s">
        <v>1445</v>
      </c>
      <c r="E6032" s="903" t="s">
        <v>143</v>
      </c>
      <c r="F6032" s="903" t="s">
        <v>489</v>
      </c>
      <c r="G6032" s="902">
        <v>9000000</v>
      </c>
    </row>
    <row r="6033" spans="1:7">
      <c r="A6033" s="903" t="s">
        <v>2479</v>
      </c>
      <c r="B6033" s="903" t="s">
        <v>288</v>
      </c>
      <c r="C6033" s="1419" t="s">
        <v>200</v>
      </c>
      <c r="D6033" s="1420"/>
      <c r="E6033" s="1420"/>
      <c r="F6033" s="1420"/>
      <c r="G6033" s="902">
        <v>544000000</v>
      </c>
    </row>
    <row r="6034" spans="1:7">
      <c r="A6034" s="903" t="s">
        <v>2479</v>
      </c>
      <c r="B6034" s="903" t="s">
        <v>288</v>
      </c>
      <c r="C6034" s="903" t="s">
        <v>200</v>
      </c>
      <c r="D6034" s="1419" t="s">
        <v>1488</v>
      </c>
      <c r="E6034" s="1420"/>
      <c r="F6034" s="1420"/>
      <c r="G6034" s="902">
        <v>544000000</v>
      </c>
    </row>
    <row r="6035" spans="1:7">
      <c r="A6035" s="903" t="s">
        <v>2479</v>
      </c>
      <c r="B6035" s="903" t="s">
        <v>288</v>
      </c>
      <c r="C6035" s="903" t="s">
        <v>200</v>
      </c>
      <c r="D6035" s="903" t="s">
        <v>1488</v>
      </c>
      <c r="E6035" s="1419" t="s">
        <v>87</v>
      </c>
      <c r="F6035" s="1420"/>
      <c r="G6035" s="902">
        <v>119192000</v>
      </c>
    </row>
    <row r="6036" spans="1:7">
      <c r="A6036" s="903" t="s">
        <v>2479</v>
      </c>
      <c r="B6036" s="903" t="s">
        <v>288</v>
      </c>
      <c r="C6036" s="903" t="s">
        <v>200</v>
      </c>
      <c r="D6036" s="903" t="s">
        <v>1488</v>
      </c>
      <c r="E6036" s="903" t="s">
        <v>87</v>
      </c>
      <c r="F6036" s="903" t="s">
        <v>88</v>
      </c>
      <c r="G6036" s="902">
        <v>119192000</v>
      </c>
    </row>
    <row r="6037" spans="1:7">
      <c r="A6037" s="903" t="s">
        <v>2479</v>
      </c>
      <c r="B6037" s="903" t="s">
        <v>288</v>
      </c>
      <c r="C6037" s="903" t="s">
        <v>200</v>
      </c>
      <c r="D6037" s="903" t="s">
        <v>1488</v>
      </c>
      <c r="E6037" s="1419" t="s">
        <v>90</v>
      </c>
      <c r="F6037" s="1420"/>
      <c r="G6037" s="902">
        <v>209196000</v>
      </c>
    </row>
    <row r="6038" spans="1:7">
      <c r="A6038" s="903" t="s">
        <v>2479</v>
      </c>
      <c r="B6038" s="903" t="s">
        <v>288</v>
      </c>
      <c r="C6038" s="903" t="s">
        <v>200</v>
      </c>
      <c r="D6038" s="903" t="s">
        <v>1488</v>
      </c>
      <c r="E6038" s="903" t="s">
        <v>90</v>
      </c>
      <c r="F6038" s="903" t="s">
        <v>135</v>
      </c>
      <c r="G6038" s="902">
        <v>19668000</v>
      </c>
    </row>
    <row r="6039" spans="1:7">
      <c r="A6039" s="903" t="s">
        <v>2479</v>
      </c>
      <c r="B6039" s="903" t="s">
        <v>288</v>
      </c>
      <c r="C6039" s="903" t="s">
        <v>200</v>
      </c>
      <c r="D6039" s="903" t="s">
        <v>1488</v>
      </c>
      <c r="E6039" s="903" t="s">
        <v>90</v>
      </c>
      <c r="F6039" s="903" t="s">
        <v>92</v>
      </c>
      <c r="G6039" s="902">
        <v>3576000</v>
      </c>
    </row>
    <row r="6040" spans="1:7">
      <c r="A6040" s="903" t="s">
        <v>2479</v>
      </c>
      <c r="B6040" s="903" t="s">
        <v>288</v>
      </c>
      <c r="C6040" s="903" t="s">
        <v>200</v>
      </c>
      <c r="D6040" s="903" t="s">
        <v>1488</v>
      </c>
      <c r="E6040" s="903" t="s">
        <v>90</v>
      </c>
      <c r="F6040" s="903" t="s">
        <v>137</v>
      </c>
      <c r="G6040" s="902">
        <v>185952000</v>
      </c>
    </row>
    <row r="6041" spans="1:7">
      <c r="A6041" s="903" t="s">
        <v>2479</v>
      </c>
      <c r="B6041" s="903" t="s">
        <v>288</v>
      </c>
      <c r="C6041" s="903" t="s">
        <v>200</v>
      </c>
      <c r="D6041" s="903" t="s">
        <v>1488</v>
      </c>
      <c r="E6041" s="1419" t="s">
        <v>377</v>
      </c>
      <c r="F6041" s="1420"/>
      <c r="G6041" s="902">
        <v>1700000</v>
      </c>
    </row>
    <row r="6042" spans="1:7">
      <c r="A6042" s="903" t="s">
        <v>2479</v>
      </c>
      <c r="B6042" s="903" t="s">
        <v>288</v>
      </c>
      <c r="C6042" s="903" t="s">
        <v>200</v>
      </c>
      <c r="D6042" s="903" t="s">
        <v>1488</v>
      </c>
      <c r="E6042" s="903" t="s">
        <v>377</v>
      </c>
      <c r="F6042" s="903" t="s">
        <v>380</v>
      </c>
      <c r="G6042" s="902">
        <v>1700000</v>
      </c>
    </row>
    <row r="6043" spans="1:7">
      <c r="A6043" s="903" t="s">
        <v>2479</v>
      </c>
      <c r="B6043" s="903" t="s">
        <v>288</v>
      </c>
      <c r="C6043" s="903" t="s">
        <v>200</v>
      </c>
      <c r="D6043" s="903" t="s">
        <v>1488</v>
      </c>
      <c r="E6043" s="1419" t="s">
        <v>93</v>
      </c>
      <c r="F6043" s="1420"/>
      <c r="G6043" s="902">
        <v>14220000</v>
      </c>
    </row>
    <row r="6044" spans="1:7">
      <c r="A6044" s="903" t="s">
        <v>2479</v>
      </c>
      <c r="B6044" s="903" t="s">
        <v>288</v>
      </c>
      <c r="C6044" s="903" t="s">
        <v>200</v>
      </c>
      <c r="D6044" s="903" t="s">
        <v>1488</v>
      </c>
      <c r="E6044" s="903" t="s">
        <v>93</v>
      </c>
      <c r="F6044" s="903" t="s">
        <v>391</v>
      </c>
      <c r="G6044" s="902">
        <v>14220000</v>
      </c>
    </row>
    <row r="6045" spans="1:7">
      <c r="A6045" s="903" t="s">
        <v>2479</v>
      </c>
      <c r="B6045" s="903" t="s">
        <v>288</v>
      </c>
      <c r="C6045" s="903" t="s">
        <v>200</v>
      </c>
      <c r="D6045" s="903" t="s">
        <v>1488</v>
      </c>
      <c r="E6045" s="1419" t="s">
        <v>94</v>
      </c>
      <c r="F6045" s="1420"/>
      <c r="G6045" s="902">
        <v>29716000</v>
      </c>
    </row>
    <row r="6046" spans="1:7">
      <c r="A6046" s="903" t="s">
        <v>2479</v>
      </c>
      <c r="B6046" s="903" t="s">
        <v>288</v>
      </c>
      <c r="C6046" s="903" t="s">
        <v>200</v>
      </c>
      <c r="D6046" s="903" t="s">
        <v>1488</v>
      </c>
      <c r="E6046" s="903" t="s">
        <v>94</v>
      </c>
      <c r="F6046" s="903" t="s">
        <v>95</v>
      </c>
      <c r="G6046" s="902">
        <v>24276000</v>
      </c>
    </row>
    <row r="6047" spans="1:7">
      <c r="A6047" s="903" t="s">
        <v>2479</v>
      </c>
      <c r="B6047" s="903" t="s">
        <v>288</v>
      </c>
      <c r="C6047" s="903" t="s">
        <v>200</v>
      </c>
      <c r="D6047" s="903" t="s">
        <v>1488</v>
      </c>
      <c r="E6047" s="903" t="s">
        <v>94</v>
      </c>
      <c r="F6047" s="903" t="s">
        <v>96</v>
      </c>
      <c r="G6047" s="902">
        <v>4164000</v>
      </c>
    </row>
    <row r="6048" spans="1:7">
      <c r="A6048" s="903" t="s">
        <v>2479</v>
      </c>
      <c r="B6048" s="903" t="s">
        <v>288</v>
      </c>
      <c r="C6048" s="903" t="s">
        <v>200</v>
      </c>
      <c r="D6048" s="903" t="s">
        <v>1488</v>
      </c>
      <c r="E6048" s="903" t="s">
        <v>94</v>
      </c>
      <c r="F6048" s="903" t="s">
        <v>0</v>
      </c>
      <c r="G6048" s="902">
        <v>1276000</v>
      </c>
    </row>
    <row r="6049" spans="1:7">
      <c r="A6049" s="903" t="s">
        <v>2479</v>
      </c>
      <c r="B6049" s="903" t="s">
        <v>288</v>
      </c>
      <c r="C6049" s="903" t="s">
        <v>200</v>
      </c>
      <c r="D6049" s="903" t="s">
        <v>1488</v>
      </c>
      <c r="E6049" s="1419" t="s">
        <v>100</v>
      </c>
      <c r="F6049" s="1420"/>
      <c r="G6049" s="902">
        <v>379000</v>
      </c>
    </row>
    <row r="6050" spans="1:7">
      <c r="A6050" s="903" t="s">
        <v>2479</v>
      </c>
      <c r="B6050" s="903" t="s">
        <v>288</v>
      </c>
      <c r="C6050" s="903" t="s">
        <v>200</v>
      </c>
      <c r="D6050" s="903" t="s">
        <v>1488</v>
      </c>
      <c r="E6050" s="903" t="s">
        <v>100</v>
      </c>
      <c r="F6050" s="903" t="s">
        <v>138</v>
      </c>
      <c r="G6050" s="902">
        <v>379000</v>
      </c>
    </row>
    <row r="6051" spans="1:7">
      <c r="A6051" s="903" t="s">
        <v>2479</v>
      </c>
      <c r="B6051" s="903" t="s">
        <v>288</v>
      </c>
      <c r="C6051" s="903" t="s">
        <v>200</v>
      </c>
      <c r="D6051" s="903" t="s">
        <v>1488</v>
      </c>
      <c r="E6051" s="1419" t="s">
        <v>103</v>
      </c>
      <c r="F6051" s="1420"/>
      <c r="G6051" s="902">
        <v>11306449</v>
      </c>
    </row>
    <row r="6052" spans="1:7">
      <c r="A6052" s="903" t="s">
        <v>2479</v>
      </c>
      <c r="B6052" s="903" t="s">
        <v>288</v>
      </c>
      <c r="C6052" s="903" t="s">
        <v>200</v>
      </c>
      <c r="D6052" s="903" t="s">
        <v>1488</v>
      </c>
      <c r="E6052" s="903" t="s">
        <v>103</v>
      </c>
      <c r="F6052" s="903" t="s">
        <v>104</v>
      </c>
      <c r="G6052" s="902">
        <v>11306449</v>
      </c>
    </row>
    <row r="6053" spans="1:7">
      <c r="A6053" s="903" t="s">
        <v>2479</v>
      </c>
      <c r="B6053" s="903" t="s">
        <v>288</v>
      </c>
      <c r="C6053" s="903" t="s">
        <v>200</v>
      </c>
      <c r="D6053" s="903" t="s">
        <v>1488</v>
      </c>
      <c r="E6053" s="1419" t="s">
        <v>108</v>
      </c>
      <c r="F6053" s="1420"/>
      <c r="G6053" s="902">
        <v>7573551</v>
      </c>
    </row>
    <row r="6054" spans="1:7">
      <c r="A6054" s="903" t="s">
        <v>2479</v>
      </c>
      <c r="B6054" s="903" t="s">
        <v>288</v>
      </c>
      <c r="C6054" s="903" t="s">
        <v>200</v>
      </c>
      <c r="D6054" s="903" t="s">
        <v>1488</v>
      </c>
      <c r="E6054" s="903" t="s">
        <v>108</v>
      </c>
      <c r="F6054" s="903" t="s">
        <v>110</v>
      </c>
      <c r="G6054" s="902">
        <v>650000</v>
      </c>
    </row>
    <row r="6055" spans="1:7">
      <c r="A6055" s="903" t="s">
        <v>2479</v>
      </c>
      <c r="B6055" s="903" t="s">
        <v>288</v>
      </c>
      <c r="C6055" s="903" t="s">
        <v>200</v>
      </c>
      <c r="D6055" s="903" t="s">
        <v>1488</v>
      </c>
      <c r="E6055" s="903" t="s">
        <v>108</v>
      </c>
      <c r="F6055" s="903" t="s">
        <v>111</v>
      </c>
      <c r="G6055" s="902">
        <v>6131551</v>
      </c>
    </row>
    <row r="6056" spans="1:7">
      <c r="A6056" s="903" t="s">
        <v>2479</v>
      </c>
      <c r="B6056" s="903" t="s">
        <v>288</v>
      </c>
      <c r="C6056" s="903" t="s">
        <v>200</v>
      </c>
      <c r="D6056" s="903" t="s">
        <v>1488</v>
      </c>
      <c r="E6056" s="903" t="s">
        <v>108</v>
      </c>
      <c r="F6056" s="903" t="s">
        <v>868</v>
      </c>
      <c r="G6056" s="902">
        <v>792000</v>
      </c>
    </row>
    <row r="6057" spans="1:7">
      <c r="A6057" s="903" t="s">
        <v>2479</v>
      </c>
      <c r="B6057" s="903" t="s">
        <v>288</v>
      </c>
      <c r="C6057" s="903" t="s">
        <v>200</v>
      </c>
      <c r="D6057" s="903" t="s">
        <v>1488</v>
      </c>
      <c r="E6057" s="1419" t="s">
        <v>143</v>
      </c>
      <c r="F6057" s="1420"/>
      <c r="G6057" s="902">
        <v>121510000</v>
      </c>
    </row>
    <row r="6058" spans="1:7">
      <c r="A6058" s="903" t="s">
        <v>2479</v>
      </c>
      <c r="B6058" s="903" t="s">
        <v>288</v>
      </c>
      <c r="C6058" s="903" t="s">
        <v>200</v>
      </c>
      <c r="D6058" s="903" t="s">
        <v>1488</v>
      </c>
      <c r="E6058" s="903" t="s">
        <v>143</v>
      </c>
      <c r="F6058" s="903" t="s">
        <v>145</v>
      </c>
      <c r="G6058" s="902">
        <v>9585000</v>
      </c>
    </row>
    <row r="6059" spans="1:7">
      <c r="A6059" s="903" t="s">
        <v>2479</v>
      </c>
      <c r="B6059" s="903" t="s">
        <v>288</v>
      </c>
      <c r="C6059" s="903" t="s">
        <v>200</v>
      </c>
      <c r="D6059" s="903" t="s">
        <v>1488</v>
      </c>
      <c r="E6059" s="903" t="s">
        <v>143</v>
      </c>
      <c r="F6059" s="903" t="s">
        <v>482</v>
      </c>
      <c r="G6059" s="902">
        <v>18500000</v>
      </c>
    </row>
    <row r="6060" spans="1:7">
      <c r="A6060" s="903" t="s">
        <v>2479</v>
      </c>
      <c r="B6060" s="903" t="s">
        <v>288</v>
      </c>
      <c r="C6060" s="903" t="s">
        <v>200</v>
      </c>
      <c r="D6060" s="903" t="s">
        <v>1488</v>
      </c>
      <c r="E6060" s="903" t="s">
        <v>143</v>
      </c>
      <c r="F6060" s="903" t="s">
        <v>487</v>
      </c>
      <c r="G6060" s="902">
        <v>31642000</v>
      </c>
    </row>
    <row r="6061" spans="1:7">
      <c r="A6061" s="903" t="s">
        <v>2479</v>
      </c>
      <c r="B6061" s="903" t="s">
        <v>288</v>
      </c>
      <c r="C6061" s="903" t="s">
        <v>200</v>
      </c>
      <c r="D6061" s="903" t="s">
        <v>1488</v>
      </c>
      <c r="E6061" s="903" t="s">
        <v>143</v>
      </c>
      <c r="F6061" s="903" t="s">
        <v>489</v>
      </c>
      <c r="G6061" s="902">
        <v>61783000</v>
      </c>
    </row>
    <row r="6062" spans="1:7">
      <c r="A6062" s="903" t="s">
        <v>2479</v>
      </c>
      <c r="B6062" s="903" t="s">
        <v>288</v>
      </c>
      <c r="C6062" s="903" t="s">
        <v>200</v>
      </c>
      <c r="D6062" s="903" t="s">
        <v>1488</v>
      </c>
      <c r="E6062" s="1419" t="s">
        <v>113</v>
      </c>
      <c r="F6062" s="1420"/>
      <c r="G6062" s="902">
        <v>10637000</v>
      </c>
    </row>
    <row r="6063" spans="1:7">
      <c r="A6063" s="903" t="s">
        <v>2479</v>
      </c>
      <c r="B6063" s="903" t="s">
        <v>288</v>
      </c>
      <c r="C6063" s="903" t="s">
        <v>200</v>
      </c>
      <c r="D6063" s="903" t="s">
        <v>1488</v>
      </c>
      <c r="E6063" s="903" t="s">
        <v>113</v>
      </c>
      <c r="F6063" s="903" t="s">
        <v>381</v>
      </c>
      <c r="G6063" s="902">
        <v>2837000</v>
      </c>
    </row>
    <row r="6064" spans="1:7">
      <c r="A6064" s="903" t="s">
        <v>2479</v>
      </c>
      <c r="B6064" s="903" t="s">
        <v>288</v>
      </c>
      <c r="C6064" s="903" t="s">
        <v>200</v>
      </c>
      <c r="D6064" s="903" t="s">
        <v>1488</v>
      </c>
      <c r="E6064" s="903" t="s">
        <v>113</v>
      </c>
      <c r="F6064" s="903" t="s">
        <v>490</v>
      </c>
      <c r="G6064" s="902">
        <v>600000</v>
      </c>
    </row>
    <row r="6065" spans="1:7">
      <c r="A6065" s="903" t="s">
        <v>2479</v>
      </c>
      <c r="B6065" s="903" t="s">
        <v>288</v>
      </c>
      <c r="C6065" s="903" t="s">
        <v>200</v>
      </c>
      <c r="D6065" s="903" t="s">
        <v>1488</v>
      </c>
      <c r="E6065" s="903" t="s">
        <v>113</v>
      </c>
      <c r="F6065" s="903" t="s">
        <v>117</v>
      </c>
      <c r="G6065" s="902">
        <v>7200000</v>
      </c>
    </row>
    <row r="6066" spans="1:7">
      <c r="A6066" s="903" t="s">
        <v>2479</v>
      </c>
      <c r="B6066" s="903" t="s">
        <v>288</v>
      </c>
      <c r="C6066" s="903" t="s">
        <v>200</v>
      </c>
      <c r="D6066" s="903" t="s">
        <v>1488</v>
      </c>
      <c r="E6066" s="1419" t="s">
        <v>498</v>
      </c>
      <c r="F6066" s="1420"/>
      <c r="G6066" s="902">
        <v>2700000</v>
      </c>
    </row>
    <row r="6067" spans="1:7">
      <c r="A6067" s="903" t="s">
        <v>2479</v>
      </c>
      <c r="B6067" s="903" t="s">
        <v>288</v>
      </c>
      <c r="C6067" s="903" t="s">
        <v>200</v>
      </c>
      <c r="D6067" s="903" t="s">
        <v>1488</v>
      </c>
      <c r="E6067" s="903" t="s">
        <v>498</v>
      </c>
      <c r="F6067" s="903" t="s">
        <v>370</v>
      </c>
      <c r="G6067" s="902">
        <v>2700000</v>
      </c>
    </row>
    <row r="6068" spans="1:7">
      <c r="A6068" s="903" t="s">
        <v>2479</v>
      </c>
      <c r="B6068" s="903" t="s">
        <v>288</v>
      </c>
      <c r="C6068" s="903" t="s">
        <v>200</v>
      </c>
      <c r="D6068" s="903" t="s">
        <v>1488</v>
      </c>
      <c r="E6068" s="1419" t="s">
        <v>1429</v>
      </c>
      <c r="F6068" s="1420"/>
      <c r="G6068" s="902">
        <v>5000000</v>
      </c>
    </row>
    <row r="6069" spans="1:7">
      <c r="A6069" s="903" t="s">
        <v>2479</v>
      </c>
      <c r="B6069" s="903" t="s">
        <v>288</v>
      </c>
      <c r="C6069" s="903" t="s">
        <v>200</v>
      </c>
      <c r="D6069" s="903" t="s">
        <v>1488</v>
      </c>
      <c r="E6069" s="903" t="s">
        <v>1429</v>
      </c>
      <c r="F6069" s="903" t="s">
        <v>1451</v>
      </c>
      <c r="G6069" s="902">
        <v>5000000</v>
      </c>
    </row>
    <row r="6070" spans="1:7">
      <c r="A6070" s="903" t="s">
        <v>2479</v>
      </c>
      <c r="B6070" s="903" t="s">
        <v>288</v>
      </c>
      <c r="C6070" s="903" t="s">
        <v>200</v>
      </c>
      <c r="D6070" s="903" t="s">
        <v>1488</v>
      </c>
      <c r="E6070" s="1419" t="s">
        <v>118</v>
      </c>
      <c r="F6070" s="1420"/>
      <c r="G6070" s="902">
        <v>4000000</v>
      </c>
    </row>
    <row r="6071" spans="1:7">
      <c r="A6071" s="903" t="s">
        <v>2479</v>
      </c>
      <c r="B6071" s="903" t="s">
        <v>288</v>
      </c>
      <c r="C6071" s="903" t="s">
        <v>200</v>
      </c>
      <c r="D6071" s="903" t="s">
        <v>1488</v>
      </c>
      <c r="E6071" s="903" t="s">
        <v>118</v>
      </c>
      <c r="F6071" s="903" t="s">
        <v>120</v>
      </c>
      <c r="G6071" s="902">
        <v>4000000</v>
      </c>
    </row>
    <row r="6072" spans="1:7">
      <c r="A6072" s="903" t="s">
        <v>2479</v>
      </c>
      <c r="B6072" s="903" t="s">
        <v>288</v>
      </c>
      <c r="C6072" s="903" t="s">
        <v>200</v>
      </c>
      <c r="D6072" s="903" t="s">
        <v>1488</v>
      </c>
      <c r="E6072" s="1419" t="s">
        <v>122</v>
      </c>
      <c r="F6072" s="1420"/>
      <c r="G6072" s="902">
        <v>6870000</v>
      </c>
    </row>
    <row r="6073" spans="1:7">
      <c r="A6073" s="903" t="s">
        <v>2479</v>
      </c>
      <c r="B6073" s="903" t="s">
        <v>288</v>
      </c>
      <c r="C6073" s="903" t="s">
        <v>200</v>
      </c>
      <c r="D6073" s="903" t="s">
        <v>1488</v>
      </c>
      <c r="E6073" s="903" t="s">
        <v>122</v>
      </c>
      <c r="F6073" s="903" t="s">
        <v>124</v>
      </c>
      <c r="G6073" s="902">
        <v>3870000</v>
      </c>
    </row>
    <row r="6074" spans="1:7">
      <c r="A6074" s="903" t="s">
        <v>2479</v>
      </c>
      <c r="B6074" s="903" t="s">
        <v>288</v>
      </c>
      <c r="C6074" s="903" t="s">
        <v>200</v>
      </c>
      <c r="D6074" s="903" t="s">
        <v>1488</v>
      </c>
      <c r="E6074" s="903" t="s">
        <v>122</v>
      </c>
      <c r="F6074" s="903" t="s">
        <v>126</v>
      </c>
      <c r="G6074" s="902">
        <v>3000000</v>
      </c>
    </row>
    <row r="6075" spans="1:7">
      <c r="A6075" s="903" t="s">
        <v>2479</v>
      </c>
      <c r="B6075" s="1419" t="s">
        <v>888</v>
      </c>
      <c r="C6075" s="1420"/>
      <c r="D6075" s="1420"/>
      <c r="E6075" s="1420"/>
      <c r="F6075" s="1420"/>
      <c r="G6075" s="902">
        <v>2992700000</v>
      </c>
    </row>
    <row r="6076" spans="1:7">
      <c r="A6076" s="903" t="s">
        <v>2479</v>
      </c>
      <c r="B6076" s="903" t="s">
        <v>888</v>
      </c>
      <c r="C6076" s="1419" t="s">
        <v>368</v>
      </c>
      <c r="D6076" s="1420"/>
      <c r="E6076" s="1420"/>
      <c r="F6076" s="1420"/>
      <c r="G6076" s="902">
        <v>80000000</v>
      </c>
    </row>
    <row r="6077" spans="1:7">
      <c r="A6077" s="903" t="s">
        <v>2479</v>
      </c>
      <c r="B6077" s="903" t="s">
        <v>888</v>
      </c>
      <c r="C6077" s="903" t="s">
        <v>368</v>
      </c>
      <c r="D6077" s="1419" t="s">
        <v>1445</v>
      </c>
      <c r="E6077" s="1420"/>
      <c r="F6077" s="1420"/>
      <c r="G6077" s="902">
        <v>80000000</v>
      </c>
    </row>
    <row r="6078" spans="1:7">
      <c r="A6078" s="903" t="s">
        <v>2479</v>
      </c>
      <c r="B6078" s="903" t="s">
        <v>888</v>
      </c>
      <c r="C6078" s="903" t="s">
        <v>368</v>
      </c>
      <c r="D6078" s="903" t="s">
        <v>1445</v>
      </c>
      <c r="E6078" s="1419" t="s">
        <v>143</v>
      </c>
      <c r="F6078" s="1420"/>
      <c r="G6078" s="902">
        <v>80000000</v>
      </c>
    </row>
    <row r="6079" spans="1:7">
      <c r="A6079" s="903" t="s">
        <v>2479</v>
      </c>
      <c r="B6079" s="903" t="s">
        <v>888</v>
      </c>
      <c r="C6079" s="903" t="s">
        <v>368</v>
      </c>
      <c r="D6079" s="903" t="s">
        <v>1445</v>
      </c>
      <c r="E6079" s="903" t="s">
        <v>143</v>
      </c>
      <c r="F6079" s="903" t="s">
        <v>145</v>
      </c>
      <c r="G6079" s="902">
        <v>9315000</v>
      </c>
    </row>
    <row r="6080" spans="1:7">
      <c r="A6080" s="903" t="s">
        <v>2479</v>
      </c>
      <c r="B6080" s="903" t="s">
        <v>888</v>
      </c>
      <c r="C6080" s="903" t="s">
        <v>368</v>
      </c>
      <c r="D6080" s="903" t="s">
        <v>1445</v>
      </c>
      <c r="E6080" s="903" t="s">
        <v>143</v>
      </c>
      <c r="F6080" s="903" t="s">
        <v>482</v>
      </c>
      <c r="G6080" s="902">
        <v>10000000</v>
      </c>
    </row>
    <row r="6081" spans="1:7">
      <c r="A6081" s="903" t="s">
        <v>2479</v>
      </c>
      <c r="B6081" s="903" t="s">
        <v>888</v>
      </c>
      <c r="C6081" s="903" t="s">
        <v>368</v>
      </c>
      <c r="D6081" s="903" t="s">
        <v>1445</v>
      </c>
      <c r="E6081" s="903" t="s">
        <v>143</v>
      </c>
      <c r="F6081" s="903" t="s">
        <v>485</v>
      </c>
      <c r="G6081" s="902">
        <v>31000000</v>
      </c>
    </row>
    <row r="6082" spans="1:7">
      <c r="A6082" s="903" t="s">
        <v>2479</v>
      </c>
      <c r="B6082" s="903" t="s">
        <v>888</v>
      </c>
      <c r="C6082" s="903" t="s">
        <v>368</v>
      </c>
      <c r="D6082" s="903" t="s">
        <v>1445</v>
      </c>
      <c r="E6082" s="903" t="s">
        <v>143</v>
      </c>
      <c r="F6082" s="903" t="s">
        <v>387</v>
      </c>
      <c r="G6082" s="902">
        <v>4750000</v>
      </c>
    </row>
    <row r="6083" spans="1:7">
      <c r="A6083" s="903" t="s">
        <v>2479</v>
      </c>
      <c r="B6083" s="903" t="s">
        <v>888</v>
      </c>
      <c r="C6083" s="903" t="s">
        <v>368</v>
      </c>
      <c r="D6083" s="903" t="s">
        <v>1445</v>
      </c>
      <c r="E6083" s="903" t="s">
        <v>143</v>
      </c>
      <c r="F6083" s="903" t="s">
        <v>489</v>
      </c>
      <c r="G6083" s="902">
        <v>24935000</v>
      </c>
    </row>
    <row r="6084" spans="1:7">
      <c r="A6084" s="903" t="s">
        <v>2479</v>
      </c>
      <c r="B6084" s="903" t="s">
        <v>888</v>
      </c>
      <c r="C6084" s="1419" t="s">
        <v>200</v>
      </c>
      <c r="D6084" s="1420"/>
      <c r="E6084" s="1420"/>
      <c r="F6084" s="1420"/>
      <c r="G6084" s="902">
        <v>2912700000</v>
      </c>
    </row>
    <row r="6085" spans="1:7">
      <c r="A6085" s="903" t="s">
        <v>2479</v>
      </c>
      <c r="B6085" s="903" t="s">
        <v>888</v>
      </c>
      <c r="C6085" s="903" t="s">
        <v>200</v>
      </c>
      <c r="D6085" s="1419" t="s">
        <v>1522</v>
      </c>
      <c r="E6085" s="1420"/>
      <c r="F6085" s="1420"/>
      <c r="G6085" s="902">
        <v>2912700000</v>
      </c>
    </row>
    <row r="6086" spans="1:7">
      <c r="A6086" s="903" t="s">
        <v>2479</v>
      </c>
      <c r="B6086" s="903" t="s">
        <v>888</v>
      </c>
      <c r="C6086" s="903" t="s">
        <v>200</v>
      </c>
      <c r="D6086" s="903" t="s">
        <v>1522</v>
      </c>
      <c r="E6086" s="1419" t="s">
        <v>87</v>
      </c>
      <c r="F6086" s="1420"/>
      <c r="G6086" s="902">
        <v>904549200</v>
      </c>
    </row>
    <row r="6087" spans="1:7">
      <c r="A6087" s="903" t="s">
        <v>2479</v>
      </c>
      <c r="B6087" s="903" t="s">
        <v>888</v>
      </c>
      <c r="C6087" s="903" t="s">
        <v>200</v>
      </c>
      <c r="D6087" s="903" t="s">
        <v>1522</v>
      </c>
      <c r="E6087" s="903" t="s">
        <v>87</v>
      </c>
      <c r="F6087" s="903" t="s">
        <v>88</v>
      </c>
      <c r="G6087" s="902">
        <v>904549200</v>
      </c>
    </row>
    <row r="6088" spans="1:7">
      <c r="A6088" s="903" t="s">
        <v>2479</v>
      </c>
      <c r="B6088" s="903" t="s">
        <v>888</v>
      </c>
      <c r="C6088" s="903" t="s">
        <v>200</v>
      </c>
      <c r="D6088" s="903" t="s">
        <v>1522</v>
      </c>
      <c r="E6088" s="1419" t="s">
        <v>128</v>
      </c>
      <c r="F6088" s="1420"/>
      <c r="G6088" s="902">
        <v>156451200</v>
      </c>
    </row>
    <row r="6089" spans="1:7">
      <c r="A6089" s="903" t="s">
        <v>2479</v>
      </c>
      <c r="B6089" s="903" t="s">
        <v>888</v>
      </c>
      <c r="C6089" s="903" t="s">
        <v>200</v>
      </c>
      <c r="D6089" s="903" t="s">
        <v>1522</v>
      </c>
      <c r="E6089" s="903" t="s">
        <v>128</v>
      </c>
      <c r="F6089" s="903" t="s">
        <v>519</v>
      </c>
      <c r="G6089" s="902">
        <v>156451200</v>
      </c>
    </row>
    <row r="6090" spans="1:7">
      <c r="A6090" s="903" t="s">
        <v>2479</v>
      </c>
      <c r="B6090" s="903" t="s">
        <v>888</v>
      </c>
      <c r="C6090" s="903" t="s">
        <v>200</v>
      </c>
      <c r="D6090" s="903" t="s">
        <v>1522</v>
      </c>
      <c r="E6090" s="1419" t="s">
        <v>90</v>
      </c>
      <c r="F6090" s="1420"/>
      <c r="G6090" s="902">
        <v>167100081</v>
      </c>
    </row>
    <row r="6091" spans="1:7">
      <c r="A6091" s="903" t="s">
        <v>2479</v>
      </c>
      <c r="B6091" s="903" t="s">
        <v>888</v>
      </c>
      <c r="C6091" s="903" t="s">
        <v>200</v>
      </c>
      <c r="D6091" s="903" t="s">
        <v>1522</v>
      </c>
      <c r="E6091" s="903" t="s">
        <v>90</v>
      </c>
      <c r="F6091" s="903" t="s">
        <v>135</v>
      </c>
      <c r="G6091" s="902">
        <v>64815000</v>
      </c>
    </row>
    <row r="6092" spans="1:7">
      <c r="A6092" s="903" t="s">
        <v>2479</v>
      </c>
      <c r="B6092" s="903" t="s">
        <v>888</v>
      </c>
      <c r="C6092" s="903" t="s">
        <v>200</v>
      </c>
      <c r="D6092" s="903" t="s">
        <v>1522</v>
      </c>
      <c r="E6092" s="903" t="s">
        <v>90</v>
      </c>
      <c r="F6092" s="903" t="s">
        <v>763</v>
      </c>
      <c r="G6092" s="902">
        <v>28829565</v>
      </c>
    </row>
    <row r="6093" spans="1:7">
      <c r="A6093" s="903" t="s">
        <v>2479</v>
      </c>
      <c r="B6093" s="903" t="s">
        <v>888</v>
      </c>
      <c r="C6093" s="903" t="s">
        <v>200</v>
      </c>
      <c r="D6093" s="903" t="s">
        <v>1522</v>
      </c>
      <c r="E6093" s="903" t="s">
        <v>90</v>
      </c>
      <c r="F6093" s="903" t="s">
        <v>92</v>
      </c>
      <c r="G6093" s="902">
        <v>2682000</v>
      </c>
    </row>
    <row r="6094" spans="1:7">
      <c r="A6094" s="903" t="s">
        <v>2479</v>
      </c>
      <c r="B6094" s="903" t="s">
        <v>888</v>
      </c>
      <c r="C6094" s="903" t="s">
        <v>200</v>
      </c>
      <c r="D6094" s="903" t="s">
        <v>1522</v>
      </c>
      <c r="E6094" s="903" t="s">
        <v>90</v>
      </c>
      <c r="F6094" s="903" t="s">
        <v>390</v>
      </c>
      <c r="G6094" s="902">
        <v>8485848</v>
      </c>
    </row>
    <row r="6095" spans="1:7">
      <c r="A6095" s="903" t="s">
        <v>2479</v>
      </c>
      <c r="B6095" s="903" t="s">
        <v>888</v>
      </c>
      <c r="C6095" s="903" t="s">
        <v>200</v>
      </c>
      <c r="D6095" s="903" t="s">
        <v>1522</v>
      </c>
      <c r="E6095" s="903" t="s">
        <v>90</v>
      </c>
      <c r="F6095" s="903" t="s">
        <v>130</v>
      </c>
      <c r="G6095" s="902">
        <v>62287668</v>
      </c>
    </row>
    <row r="6096" spans="1:7">
      <c r="A6096" s="903" t="s">
        <v>2479</v>
      </c>
      <c r="B6096" s="903" t="s">
        <v>888</v>
      </c>
      <c r="C6096" s="903" t="s">
        <v>200</v>
      </c>
      <c r="D6096" s="903" t="s">
        <v>1522</v>
      </c>
      <c r="E6096" s="1419" t="s">
        <v>377</v>
      </c>
      <c r="F6096" s="1420"/>
      <c r="G6096" s="902">
        <v>15347000</v>
      </c>
    </row>
    <row r="6097" spans="1:7">
      <c r="A6097" s="903" t="s">
        <v>2479</v>
      </c>
      <c r="B6097" s="903" t="s">
        <v>888</v>
      </c>
      <c r="C6097" s="903" t="s">
        <v>200</v>
      </c>
      <c r="D6097" s="903" t="s">
        <v>1522</v>
      </c>
      <c r="E6097" s="903" t="s">
        <v>377</v>
      </c>
      <c r="F6097" s="903" t="s">
        <v>379</v>
      </c>
      <c r="G6097" s="902">
        <v>15347000</v>
      </c>
    </row>
    <row r="6098" spans="1:7">
      <c r="A6098" s="903" t="s">
        <v>2479</v>
      </c>
      <c r="B6098" s="903" t="s">
        <v>888</v>
      </c>
      <c r="C6098" s="903" t="s">
        <v>200</v>
      </c>
      <c r="D6098" s="903" t="s">
        <v>1522</v>
      </c>
      <c r="E6098" s="1419" t="s">
        <v>93</v>
      </c>
      <c r="F6098" s="1420"/>
      <c r="G6098" s="902">
        <v>140645000</v>
      </c>
    </row>
    <row r="6099" spans="1:7">
      <c r="A6099" s="903" t="s">
        <v>2479</v>
      </c>
      <c r="B6099" s="903" t="s">
        <v>888</v>
      </c>
      <c r="C6099" s="903" t="s">
        <v>200</v>
      </c>
      <c r="D6099" s="903" t="s">
        <v>1522</v>
      </c>
      <c r="E6099" s="903" t="s">
        <v>93</v>
      </c>
      <c r="F6099" s="903" t="s">
        <v>391</v>
      </c>
      <c r="G6099" s="902">
        <v>140645000</v>
      </c>
    </row>
    <row r="6100" spans="1:7">
      <c r="A6100" s="903" t="s">
        <v>2479</v>
      </c>
      <c r="B6100" s="903" t="s">
        <v>888</v>
      </c>
      <c r="C6100" s="903" t="s">
        <v>200</v>
      </c>
      <c r="D6100" s="903" t="s">
        <v>1522</v>
      </c>
      <c r="E6100" s="1419" t="s">
        <v>94</v>
      </c>
      <c r="F6100" s="1420"/>
      <c r="G6100" s="902">
        <v>263157439</v>
      </c>
    </row>
    <row r="6101" spans="1:7">
      <c r="A6101" s="903" t="s">
        <v>2479</v>
      </c>
      <c r="B6101" s="903" t="s">
        <v>888</v>
      </c>
      <c r="C6101" s="903" t="s">
        <v>200</v>
      </c>
      <c r="D6101" s="903" t="s">
        <v>1522</v>
      </c>
      <c r="E6101" s="903" t="s">
        <v>94</v>
      </c>
      <c r="F6101" s="903" t="s">
        <v>95</v>
      </c>
      <c r="G6101" s="902">
        <v>198502747</v>
      </c>
    </row>
    <row r="6102" spans="1:7">
      <c r="A6102" s="903" t="s">
        <v>2479</v>
      </c>
      <c r="B6102" s="903" t="s">
        <v>888</v>
      </c>
      <c r="C6102" s="903" t="s">
        <v>200</v>
      </c>
      <c r="D6102" s="903" t="s">
        <v>1522</v>
      </c>
      <c r="E6102" s="903" t="s">
        <v>94</v>
      </c>
      <c r="F6102" s="903" t="s">
        <v>96</v>
      </c>
      <c r="G6102" s="902">
        <v>34029042</v>
      </c>
    </row>
    <row r="6103" spans="1:7">
      <c r="A6103" s="903" t="s">
        <v>2479</v>
      </c>
      <c r="B6103" s="903" t="s">
        <v>888</v>
      </c>
      <c r="C6103" s="903" t="s">
        <v>200</v>
      </c>
      <c r="D6103" s="903" t="s">
        <v>1522</v>
      </c>
      <c r="E6103" s="903" t="s">
        <v>94</v>
      </c>
      <c r="F6103" s="903" t="s">
        <v>97</v>
      </c>
      <c r="G6103" s="902">
        <v>22686024</v>
      </c>
    </row>
    <row r="6104" spans="1:7">
      <c r="A6104" s="903" t="s">
        <v>2479</v>
      </c>
      <c r="B6104" s="903" t="s">
        <v>888</v>
      </c>
      <c r="C6104" s="903" t="s">
        <v>200</v>
      </c>
      <c r="D6104" s="903" t="s">
        <v>1522</v>
      </c>
      <c r="E6104" s="903" t="s">
        <v>94</v>
      </c>
      <c r="F6104" s="903" t="s">
        <v>0</v>
      </c>
      <c r="G6104" s="902">
        <v>7939626</v>
      </c>
    </row>
    <row r="6105" spans="1:7">
      <c r="A6105" s="903" t="s">
        <v>2479</v>
      </c>
      <c r="B6105" s="903" t="s">
        <v>888</v>
      </c>
      <c r="C6105" s="903" t="s">
        <v>200</v>
      </c>
      <c r="D6105" s="903" t="s">
        <v>1522</v>
      </c>
      <c r="E6105" s="1419" t="s">
        <v>98</v>
      </c>
      <c r="F6105" s="1420"/>
      <c r="G6105" s="902">
        <v>22260982</v>
      </c>
    </row>
    <row r="6106" spans="1:7">
      <c r="A6106" s="903" t="s">
        <v>2479</v>
      </c>
      <c r="B6106" s="903" t="s">
        <v>888</v>
      </c>
      <c r="C6106" s="903" t="s">
        <v>200</v>
      </c>
      <c r="D6106" s="903" t="s">
        <v>1522</v>
      </c>
      <c r="E6106" s="903" t="s">
        <v>98</v>
      </c>
      <c r="F6106" s="903" t="s">
        <v>757</v>
      </c>
      <c r="G6106" s="902">
        <v>22260982</v>
      </c>
    </row>
    <row r="6107" spans="1:7">
      <c r="A6107" s="903" t="s">
        <v>2479</v>
      </c>
      <c r="B6107" s="903" t="s">
        <v>888</v>
      </c>
      <c r="C6107" s="903" t="s">
        <v>200</v>
      </c>
      <c r="D6107" s="903" t="s">
        <v>1522</v>
      </c>
      <c r="E6107" s="1419" t="s">
        <v>100</v>
      </c>
      <c r="F6107" s="1420"/>
      <c r="G6107" s="902">
        <v>75629798</v>
      </c>
    </row>
    <row r="6108" spans="1:7">
      <c r="A6108" s="903" t="s">
        <v>2479</v>
      </c>
      <c r="B6108" s="903" t="s">
        <v>888</v>
      </c>
      <c r="C6108" s="903" t="s">
        <v>200</v>
      </c>
      <c r="D6108" s="903" t="s">
        <v>1522</v>
      </c>
      <c r="E6108" s="903" t="s">
        <v>100</v>
      </c>
      <c r="F6108" s="903" t="s">
        <v>138</v>
      </c>
      <c r="G6108" s="902">
        <v>26332429</v>
      </c>
    </row>
    <row r="6109" spans="1:7">
      <c r="A6109" s="903" t="s">
        <v>2479</v>
      </c>
      <c r="B6109" s="903" t="s">
        <v>888</v>
      </c>
      <c r="C6109" s="903" t="s">
        <v>200</v>
      </c>
      <c r="D6109" s="903" t="s">
        <v>1522</v>
      </c>
      <c r="E6109" s="903" t="s">
        <v>100</v>
      </c>
      <c r="F6109" s="903" t="s">
        <v>102</v>
      </c>
      <c r="G6109" s="902">
        <v>5553119</v>
      </c>
    </row>
    <row r="6110" spans="1:7">
      <c r="A6110" s="903" t="s">
        <v>2479</v>
      </c>
      <c r="B6110" s="903" t="s">
        <v>888</v>
      </c>
      <c r="C6110" s="903" t="s">
        <v>200</v>
      </c>
      <c r="D6110" s="903" t="s">
        <v>1522</v>
      </c>
      <c r="E6110" s="903" t="s">
        <v>100</v>
      </c>
      <c r="F6110" s="903" t="s">
        <v>139</v>
      </c>
      <c r="G6110" s="902">
        <v>41360250</v>
      </c>
    </row>
    <row r="6111" spans="1:7">
      <c r="A6111" s="903" t="s">
        <v>2479</v>
      </c>
      <c r="B6111" s="903" t="s">
        <v>888</v>
      </c>
      <c r="C6111" s="903" t="s">
        <v>200</v>
      </c>
      <c r="D6111" s="903" t="s">
        <v>1522</v>
      </c>
      <c r="E6111" s="903" t="s">
        <v>100</v>
      </c>
      <c r="F6111" s="903" t="s">
        <v>131</v>
      </c>
      <c r="G6111" s="902">
        <v>2136000</v>
      </c>
    </row>
    <row r="6112" spans="1:7">
      <c r="A6112" s="903" t="s">
        <v>2479</v>
      </c>
      <c r="B6112" s="903" t="s">
        <v>888</v>
      </c>
      <c r="C6112" s="903" t="s">
        <v>200</v>
      </c>
      <c r="D6112" s="903" t="s">
        <v>1522</v>
      </c>
      <c r="E6112" s="903" t="s">
        <v>100</v>
      </c>
      <c r="F6112" s="903" t="s">
        <v>218</v>
      </c>
      <c r="G6112" s="902">
        <v>248000</v>
      </c>
    </row>
    <row r="6113" spans="1:7">
      <c r="A6113" s="903" t="s">
        <v>2479</v>
      </c>
      <c r="B6113" s="903" t="s">
        <v>888</v>
      </c>
      <c r="C6113" s="903" t="s">
        <v>200</v>
      </c>
      <c r="D6113" s="903" t="s">
        <v>1522</v>
      </c>
      <c r="E6113" s="1419" t="s">
        <v>103</v>
      </c>
      <c r="F6113" s="1420"/>
      <c r="G6113" s="902">
        <v>53889000</v>
      </c>
    </row>
    <row r="6114" spans="1:7">
      <c r="A6114" s="903" t="s">
        <v>2479</v>
      </c>
      <c r="B6114" s="903" t="s">
        <v>888</v>
      </c>
      <c r="C6114" s="903" t="s">
        <v>200</v>
      </c>
      <c r="D6114" s="903" t="s">
        <v>1522</v>
      </c>
      <c r="E6114" s="903" t="s">
        <v>103</v>
      </c>
      <c r="F6114" s="903" t="s">
        <v>104</v>
      </c>
      <c r="G6114" s="902">
        <v>42754000</v>
      </c>
    </row>
    <row r="6115" spans="1:7">
      <c r="A6115" s="903" t="s">
        <v>2479</v>
      </c>
      <c r="B6115" s="903" t="s">
        <v>888</v>
      </c>
      <c r="C6115" s="903" t="s">
        <v>200</v>
      </c>
      <c r="D6115" s="903" t="s">
        <v>1522</v>
      </c>
      <c r="E6115" s="903" t="s">
        <v>103</v>
      </c>
      <c r="F6115" s="903" t="s">
        <v>132</v>
      </c>
      <c r="G6115" s="902">
        <v>4510000</v>
      </c>
    </row>
    <row r="6116" spans="1:7">
      <c r="A6116" s="903" t="s">
        <v>2479</v>
      </c>
      <c r="B6116" s="903" t="s">
        <v>888</v>
      </c>
      <c r="C6116" s="903" t="s">
        <v>200</v>
      </c>
      <c r="D6116" s="903" t="s">
        <v>1522</v>
      </c>
      <c r="E6116" s="903" t="s">
        <v>103</v>
      </c>
      <c r="F6116" s="903" t="s">
        <v>106</v>
      </c>
      <c r="G6116" s="902">
        <v>6625000</v>
      </c>
    </row>
    <row r="6117" spans="1:7">
      <c r="A6117" s="903" t="s">
        <v>2479</v>
      </c>
      <c r="B6117" s="903" t="s">
        <v>888</v>
      </c>
      <c r="C6117" s="903" t="s">
        <v>200</v>
      </c>
      <c r="D6117" s="903" t="s">
        <v>1522</v>
      </c>
      <c r="E6117" s="1419" t="s">
        <v>108</v>
      </c>
      <c r="F6117" s="1420"/>
      <c r="G6117" s="902">
        <v>77068500</v>
      </c>
    </row>
    <row r="6118" spans="1:7">
      <c r="A6118" s="903" t="s">
        <v>2479</v>
      </c>
      <c r="B6118" s="903" t="s">
        <v>888</v>
      </c>
      <c r="C6118" s="903" t="s">
        <v>200</v>
      </c>
      <c r="D6118" s="903" t="s">
        <v>1522</v>
      </c>
      <c r="E6118" s="903" t="s">
        <v>108</v>
      </c>
      <c r="F6118" s="903" t="s">
        <v>110</v>
      </c>
      <c r="G6118" s="902">
        <v>7644618</v>
      </c>
    </row>
    <row r="6119" spans="1:7">
      <c r="A6119" s="903" t="s">
        <v>2479</v>
      </c>
      <c r="B6119" s="903" t="s">
        <v>888</v>
      </c>
      <c r="C6119" s="903" t="s">
        <v>200</v>
      </c>
      <c r="D6119" s="903" t="s">
        <v>1522</v>
      </c>
      <c r="E6119" s="903" t="s">
        <v>108</v>
      </c>
      <c r="F6119" s="903" t="s">
        <v>111</v>
      </c>
      <c r="G6119" s="902">
        <v>24372882</v>
      </c>
    </row>
    <row r="6120" spans="1:7">
      <c r="A6120" s="903" t="s">
        <v>2479</v>
      </c>
      <c r="B6120" s="903" t="s">
        <v>888</v>
      </c>
      <c r="C6120" s="903" t="s">
        <v>200</v>
      </c>
      <c r="D6120" s="903" t="s">
        <v>1522</v>
      </c>
      <c r="E6120" s="903" t="s">
        <v>108</v>
      </c>
      <c r="F6120" s="903" t="s">
        <v>283</v>
      </c>
      <c r="G6120" s="902">
        <v>38451100</v>
      </c>
    </row>
    <row r="6121" spans="1:7">
      <c r="A6121" s="903" t="s">
        <v>2479</v>
      </c>
      <c r="B6121" s="903" t="s">
        <v>888</v>
      </c>
      <c r="C6121" s="903" t="s">
        <v>200</v>
      </c>
      <c r="D6121" s="903" t="s">
        <v>1522</v>
      </c>
      <c r="E6121" s="903" t="s">
        <v>108</v>
      </c>
      <c r="F6121" s="903" t="s">
        <v>868</v>
      </c>
      <c r="G6121" s="902">
        <v>3949900</v>
      </c>
    </row>
    <row r="6122" spans="1:7">
      <c r="A6122" s="903" t="s">
        <v>2479</v>
      </c>
      <c r="B6122" s="903" t="s">
        <v>888</v>
      </c>
      <c r="C6122" s="903" t="s">
        <v>200</v>
      </c>
      <c r="D6122" s="903" t="s">
        <v>1522</v>
      </c>
      <c r="E6122" s="903" t="s">
        <v>108</v>
      </c>
      <c r="F6122" s="903" t="s">
        <v>142</v>
      </c>
      <c r="G6122" s="902">
        <v>2650000</v>
      </c>
    </row>
    <row r="6123" spans="1:7">
      <c r="A6123" s="903" t="s">
        <v>2479</v>
      </c>
      <c r="B6123" s="903" t="s">
        <v>888</v>
      </c>
      <c r="C6123" s="903" t="s">
        <v>200</v>
      </c>
      <c r="D6123" s="903" t="s">
        <v>1522</v>
      </c>
      <c r="E6123" s="1419" t="s">
        <v>143</v>
      </c>
      <c r="F6123" s="1420"/>
      <c r="G6123" s="902">
        <v>401660000</v>
      </c>
    </row>
    <row r="6124" spans="1:7">
      <c r="A6124" s="903" t="s">
        <v>2479</v>
      </c>
      <c r="B6124" s="903" t="s">
        <v>888</v>
      </c>
      <c r="C6124" s="903" t="s">
        <v>200</v>
      </c>
      <c r="D6124" s="903" t="s">
        <v>1522</v>
      </c>
      <c r="E6124" s="903" t="s">
        <v>143</v>
      </c>
      <c r="F6124" s="903" t="s">
        <v>145</v>
      </c>
      <c r="G6124" s="902">
        <v>60600000</v>
      </c>
    </row>
    <row r="6125" spans="1:7">
      <c r="A6125" s="903" t="s">
        <v>2479</v>
      </c>
      <c r="B6125" s="903" t="s">
        <v>888</v>
      </c>
      <c r="C6125" s="903" t="s">
        <v>200</v>
      </c>
      <c r="D6125" s="903" t="s">
        <v>1522</v>
      </c>
      <c r="E6125" s="903" t="s">
        <v>143</v>
      </c>
      <c r="F6125" s="903" t="s">
        <v>487</v>
      </c>
      <c r="G6125" s="902">
        <v>69970000</v>
      </c>
    </row>
    <row r="6126" spans="1:7">
      <c r="A6126" s="903" t="s">
        <v>2479</v>
      </c>
      <c r="B6126" s="903" t="s">
        <v>888</v>
      </c>
      <c r="C6126" s="903" t="s">
        <v>200</v>
      </c>
      <c r="D6126" s="903" t="s">
        <v>1522</v>
      </c>
      <c r="E6126" s="903" t="s">
        <v>143</v>
      </c>
      <c r="F6126" s="903" t="s">
        <v>489</v>
      </c>
      <c r="G6126" s="902">
        <v>271090000</v>
      </c>
    </row>
    <row r="6127" spans="1:7">
      <c r="A6127" s="903" t="s">
        <v>2479</v>
      </c>
      <c r="B6127" s="903" t="s">
        <v>888</v>
      </c>
      <c r="C6127" s="903" t="s">
        <v>200</v>
      </c>
      <c r="D6127" s="903" t="s">
        <v>1522</v>
      </c>
      <c r="E6127" s="1419" t="s">
        <v>113</v>
      </c>
      <c r="F6127" s="1420"/>
      <c r="G6127" s="902">
        <v>70346000</v>
      </c>
    </row>
    <row r="6128" spans="1:7">
      <c r="A6128" s="903" t="s">
        <v>2479</v>
      </c>
      <c r="B6128" s="903" t="s">
        <v>888</v>
      </c>
      <c r="C6128" s="903" t="s">
        <v>200</v>
      </c>
      <c r="D6128" s="903" t="s">
        <v>1522</v>
      </c>
      <c r="E6128" s="903" t="s">
        <v>113</v>
      </c>
      <c r="F6128" s="903" t="s">
        <v>381</v>
      </c>
      <c r="G6128" s="902">
        <v>1436000</v>
      </c>
    </row>
    <row r="6129" spans="1:7">
      <c r="A6129" s="903" t="s">
        <v>2479</v>
      </c>
      <c r="B6129" s="903" t="s">
        <v>888</v>
      </c>
      <c r="C6129" s="903" t="s">
        <v>200</v>
      </c>
      <c r="D6129" s="903" t="s">
        <v>1522</v>
      </c>
      <c r="E6129" s="903" t="s">
        <v>113</v>
      </c>
      <c r="F6129" s="903" t="s">
        <v>490</v>
      </c>
      <c r="G6129" s="902">
        <v>37000000</v>
      </c>
    </row>
    <row r="6130" spans="1:7">
      <c r="A6130" s="903" t="s">
        <v>2479</v>
      </c>
      <c r="B6130" s="903" t="s">
        <v>888</v>
      </c>
      <c r="C6130" s="903" t="s">
        <v>200</v>
      </c>
      <c r="D6130" s="903" t="s">
        <v>1522</v>
      </c>
      <c r="E6130" s="903" t="s">
        <v>113</v>
      </c>
      <c r="F6130" s="903" t="s">
        <v>115</v>
      </c>
      <c r="G6130" s="902">
        <v>9280000</v>
      </c>
    </row>
    <row r="6131" spans="1:7">
      <c r="A6131" s="903" t="s">
        <v>2479</v>
      </c>
      <c r="B6131" s="903" t="s">
        <v>888</v>
      </c>
      <c r="C6131" s="903" t="s">
        <v>200</v>
      </c>
      <c r="D6131" s="903" t="s">
        <v>1522</v>
      </c>
      <c r="E6131" s="903" t="s">
        <v>113</v>
      </c>
      <c r="F6131" s="903" t="s">
        <v>117</v>
      </c>
      <c r="G6131" s="902">
        <v>22600000</v>
      </c>
    </row>
    <row r="6132" spans="1:7">
      <c r="A6132" s="903" t="s">
        <v>2479</v>
      </c>
      <c r="B6132" s="903" t="s">
        <v>888</v>
      </c>
      <c r="C6132" s="903" t="s">
        <v>200</v>
      </c>
      <c r="D6132" s="903" t="s">
        <v>1522</v>
      </c>
      <c r="E6132" s="903" t="s">
        <v>113</v>
      </c>
      <c r="F6132" s="903" t="s">
        <v>522</v>
      </c>
      <c r="G6132" s="902">
        <v>30000</v>
      </c>
    </row>
    <row r="6133" spans="1:7">
      <c r="A6133" s="903" t="s">
        <v>2479</v>
      </c>
      <c r="B6133" s="903" t="s">
        <v>888</v>
      </c>
      <c r="C6133" s="903" t="s">
        <v>200</v>
      </c>
      <c r="D6133" s="903" t="s">
        <v>1522</v>
      </c>
      <c r="E6133" s="1419" t="s">
        <v>492</v>
      </c>
      <c r="F6133" s="1420"/>
      <c r="G6133" s="902">
        <v>120403997</v>
      </c>
    </row>
    <row r="6134" spans="1:7">
      <c r="A6134" s="903" t="s">
        <v>2479</v>
      </c>
      <c r="B6134" s="903" t="s">
        <v>888</v>
      </c>
      <c r="C6134" s="903" t="s">
        <v>200</v>
      </c>
      <c r="D6134" s="903" t="s">
        <v>1522</v>
      </c>
      <c r="E6134" s="903" t="s">
        <v>492</v>
      </c>
      <c r="F6134" s="903" t="s">
        <v>494</v>
      </c>
      <c r="G6134" s="902">
        <v>114203997</v>
      </c>
    </row>
    <row r="6135" spans="1:7">
      <c r="A6135" s="903" t="s">
        <v>2479</v>
      </c>
      <c r="B6135" s="903" t="s">
        <v>888</v>
      </c>
      <c r="C6135" s="903" t="s">
        <v>200</v>
      </c>
      <c r="D6135" s="903" t="s">
        <v>1522</v>
      </c>
      <c r="E6135" s="903" t="s">
        <v>492</v>
      </c>
      <c r="F6135" s="903" t="s">
        <v>186</v>
      </c>
      <c r="G6135" s="902">
        <v>6200000</v>
      </c>
    </row>
    <row r="6136" spans="1:7">
      <c r="A6136" s="903" t="s">
        <v>2479</v>
      </c>
      <c r="B6136" s="903" t="s">
        <v>888</v>
      </c>
      <c r="C6136" s="903" t="s">
        <v>200</v>
      </c>
      <c r="D6136" s="903" t="s">
        <v>1522</v>
      </c>
      <c r="E6136" s="1419" t="s">
        <v>498</v>
      </c>
      <c r="F6136" s="1420"/>
      <c r="G6136" s="902">
        <v>65561000</v>
      </c>
    </row>
    <row r="6137" spans="1:7">
      <c r="A6137" s="903" t="s">
        <v>2479</v>
      </c>
      <c r="B6137" s="903" t="s">
        <v>888</v>
      </c>
      <c r="C6137" s="903" t="s">
        <v>200</v>
      </c>
      <c r="D6137" s="903" t="s">
        <v>1522</v>
      </c>
      <c r="E6137" s="903" t="s">
        <v>498</v>
      </c>
      <c r="F6137" s="903" t="s">
        <v>758</v>
      </c>
      <c r="G6137" s="902">
        <v>16581000</v>
      </c>
    </row>
    <row r="6138" spans="1:7">
      <c r="A6138" s="903" t="s">
        <v>2479</v>
      </c>
      <c r="B6138" s="903" t="s">
        <v>888</v>
      </c>
      <c r="C6138" s="903" t="s">
        <v>200</v>
      </c>
      <c r="D6138" s="903" t="s">
        <v>1522</v>
      </c>
      <c r="E6138" s="903" t="s">
        <v>498</v>
      </c>
      <c r="F6138" s="903" t="s">
        <v>370</v>
      </c>
      <c r="G6138" s="902">
        <v>23730000</v>
      </c>
    </row>
    <row r="6139" spans="1:7">
      <c r="A6139" s="903" t="s">
        <v>2479</v>
      </c>
      <c r="B6139" s="903" t="s">
        <v>888</v>
      </c>
      <c r="C6139" s="903" t="s">
        <v>200</v>
      </c>
      <c r="D6139" s="903" t="s">
        <v>1522</v>
      </c>
      <c r="E6139" s="903" t="s">
        <v>498</v>
      </c>
      <c r="F6139" s="903" t="s">
        <v>500</v>
      </c>
      <c r="G6139" s="902">
        <v>18600000</v>
      </c>
    </row>
    <row r="6140" spans="1:7">
      <c r="A6140" s="903" t="s">
        <v>2479</v>
      </c>
      <c r="B6140" s="903" t="s">
        <v>888</v>
      </c>
      <c r="C6140" s="903" t="s">
        <v>200</v>
      </c>
      <c r="D6140" s="903" t="s">
        <v>1522</v>
      </c>
      <c r="E6140" s="903" t="s">
        <v>498</v>
      </c>
      <c r="F6140" s="903" t="s">
        <v>4</v>
      </c>
      <c r="G6140" s="902">
        <v>950000</v>
      </c>
    </row>
    <row r="6141" spans="1:7">
      <c r="A6141" s="903" t="s">
        <v>2479</v>
      </c>
      <c r="B6141" s="903" t="s">
        <v>888</v>
      </c>
      <c r="C6141" s="903" t="s">
        <v>200</v>
      </c>
      <c r="D6141" s="903" t="s">
        <v>1522</v>
      </c>
      <c r="E6141" s="903" t="s">
        <v>498</v>
      </c>
      <c r="F6141" s="903" t="s">
        <v>501</v>
      </c>
      <c r="G6141" s="902">
        <v>5700000</v>
      </c>
    </row>
    <row r="6142" spans="1:7">
      <c r="A6142" s="903" t="s">
        <v>2479</v>
      </c>
      <c r="B6142" s="903" t="s">
        <v>888</v>
      </c>
      <c r="C6142" s="903" t="s">
        <v>200</v>
      </c>
      <c r="D6142" s="903" t="s">
        <v>1522</v>
      </c>
      <c r="E6142" s="1419" t="s">
        <v>1429</v>
      </c>
      <c r="F6142" s="1420"/>
      <c r="G6142" s="902">
        <v>40974000</v>
      </c>
    </row>
    <row r="6143" spans="1:7">
      <c r="A6143" s="903" t="s">
        <v>2479</v>
      </c>
      <c r="B6143" s="903" t="s">
        <v>888</v>
      </c>
      <c r="C6143" s="903" t="s">
        <v>200</v>
      </c>
      <c r="D6143" s="903" t="s">
        <v>1522</v>
      </c>
      <c r="E6143" s="903" t="s">
        <v>1429</v>
      </c>
      <c r="F6143" s="903" t="s">
        <v>1451</v>
      </c>
      <c r="G6143" s="902">
        <v>24100000</v>
      </c>
    </row>
    <row r="6144" spans="1:7">
      <c r="A6144" s="903" t="s">
        <v>2479</v>
      </c>
      <c r="B6144" s="903" t="s">
        <v>888</v>
      </c>
      <c r="C6144" s="903" t="s">
        <v>200</v>
      </c>
      <c r="D6144" s="903" t="s">
        <v>1522</v>
      </c>
      <c r="E6144" s="903" t="s">
        <v>1429</v>
      </c>
      <c r="F6144" s="903" t="s">
        <v>1431</v>
      </c>
      <c r="G6144" s="902">
        <v>13200000</v>
      </c>
    </row>
    <row r="6145" spans="1:7">
      <c r="A6145" s="903" t="s">
        <v>2479</v>
      </c>
      <c r="B6145" s="903" t="s">
        <v>888</v>
      </c>
      <c r="C6145" s="903" t="s">
        <v>200</v>
      </c>
      <c r="D6145" s="903" t="s">
        <v>1522</v>
      </c>
      <c r="E6145" s="903" t="s">
        <v>1429</v>
      </c>
      <c r="F6145" s="903" t="s">
        <v>1457</v>
      </c>
      <c r="G6145" s="902">
        <v>3674000</v>
      </c>
    </row>
    <row r="6146" spans="1:7">
      <c r="A6146" s="903" t="s">
        <v>2479</v>
      </c>
      <c r="B6146" s="903" t="s">
        <v>888</v>
      </c>
      <c r="C6146" s="903" t="s">
        <v>200</v>
      </c>
      <c r="D6146" s="903" t="s">
        <v>1522</v>
      </c>
      <c r="E6146" s="1419" t="s">
        <v>118</v>
      </c>
      <c r="F6146" s="1420"/>
      <c r="G6146" s="902">
        <v>115645803</v>
      </c>
    </row>
    <row r="6147" spans="1:7">
      <c r="A6147" s="903" t="s">
        <v>2479</v>
      </c>
      <c r="B6147" s="903" t="s">
        <v>888</v>
      </c>
      <c r="C6147" s="903" t="s">
        <v>200</v>
      </c>
      <c r="D6147" s="903" t="s">
        <v>1522</v>
      </c>
      <c r="E6147" s="903" t="s">
        <v>118</v>
      </c>
      <c r="F6147" s="903" t="s">
        <v>523</v>
      </c>
      <c r="G6147" s="902">
        <v>63000</v>
      </c>
    </row>
    <row r="6148" spans="1:7">
      <c r="A6148" s="903" t="s">
        <v>2479</v>
      </c>
      <c r="B6148" s="903" t="s">
        <v>888</v>
      </c>
      <c r="C6148" s="903" t="s">
        <v>200</v>
      </c>
      <c r="D6148" s="903" t="s">
        <v>1522</v>
      </c>
      <c r="E6148" s="903" t="s">
        <v>118</v>
      </c>
      <c r="F6148" s="903" t="s">
        <v>120</v>
      </c>
      <c r="G6148" s="902">
        <v>115582803</v>
      </c>
    </row>
    <row r="6149" spans="1:7">
      <c r="A6149" s="903" t="s">
        <v>2479</v>
      </c>
      <c r="B6149" s="903" t="s">
        <v>888</v>
      </c>
      <c r="C6149" s="903" t="s">
        <v>200</v>
      </c>
      <c r="D6149" s="903" t="s">
        <v>1522</v>
      </c>
      <c r="E6149" s="1419" t="s">
        <v>1434</v>
      </c>
      <c r="F6149" s="1420"/>
      <c r="G6149" s="902">
        <v>200000</v>
      </c>
    </row>
    <row r="6150" spans="1:7">
      <c r="A6150" s="903" t="s">
        <v>2479</v>
      </c>
      <c r="B6150" s="903" t="s">
        <v>888</v>
      </c>
      <c r="C6150" s="903" t="s">
        <v>200</v>
      </c>
      <c r="D6150" s="903" t="s">
        <v>1522</v>
      </c>
      <c r="E6150" s="903" t="s">
        <v>1434</v>
      </c>
      <c r="F6150" s="903" t="s">
        <v>1436</v>
      </c>
      <c r="G6150" s="902">
        <v>200000</v>
      </c>
    </row>
    <row r="6151" spans="1:7">
      <c r="A6151" s="903" t="s">
        <v>2479</v>
      </c>
      <c r="B6151" s="903" t="s">
        <v>888</v>
      </c>
      <c r="C6151" s="903" t="s">
        <v>200</v>
      </c>
      <c r="D6151" s="903" t="s">
        <v>1522</v>
      </c>
      <c r="E6151" s="1419" t="s">
        <v>122</v>
      </c>
      <c r="F6151" s="1420"/>
      <c r="G6151" s="902">
        <v>207060000</v>
      </c>
    </row>
    <row r="6152" spans="1:7">
      <c r="A6152" s="903" t="s">
        <v>2479</v>
      </c>
      <c r="B6152" s="903" t="s">
        <v>888</v>
      </c>
      <c r="C6152" s="903" t="s">
        <v>200</v>
      </c>
      <c r="D6152" s="903" t="s">
        <v>1522</v>
      </c>
      <c r="E6152" s="903" t="s">
        <v>122</v>
      </c>
      <c r="F6152" s="903" t="s">
        <v>6</v>
      </c>
      <c r="G6152" s="902">
        <v>5558000</v>
      </c>
    </row>
    <row r="6153" spans="1:7">
      <c r="A6153" s="903" t="s">
        <v>2479</v>
      </c>
      <c r="B6153" s="903" t="s">
        <v>888</v>
      </c>
      <c r="C6153" s="903" t="s">
        <v>200</v>
      </c>
      <c r="D6153" s="903" t="s">
        <v>1522</v>
      </c>
      <c r="E6153" s="903" t="s">
        <v>122</v>
      </c>
      <c r="F6153" s="903" t="s">
        <v>124</v>
      </c>
      <c r="G6153" s="902">
        <v>181469000</v>
      </c>
    </row>
    <row r="6154" spans="1:7">
      <c r="A6154" s="903" t="s">
        <v>2479</v>
      </c>
      <c r="B6154" s="903" t="s">
        <v>888</v>
      </c>
      <c r="C6154" s="903" t="s">
        <v>200</v>
      </c>
      <c r="D6154" s="903" t="s">
        <v>1522</v>
      </c>
      <c r="E6154" s="903" t="s">
        <v>122</v>
      </c>
      <c r="F6154" s="903" t="s">
        <v>126</v>
      </c>
      <c r="G6154" s="902">
        <v>20033000</v>
      </c>
    </row>
    <row r="6155" spans="1:7">
      <c r="A6155" s="903" t="s">
        <v>2479</v>
      </c>
      <c r="B6155" s="903" t="s">
        <v>888</v>
      </c>
      <c r="C6155" s="903" t="s">
        <v>200</v>
      </c>
      <c r="D6155" s="903" t="s">
        <v>1522</v>
      </c>
      <c r="E6155" s="1419" t="s">
        <v>371</v>
      </c>
      <c r="F6155" s="1420"/>
      <c r="G6155" s="902">
        <v>14751000</v>
      </c>
    </row>
    <row r="6156" spans="1:7">
      <c r="A6156" s="903" t="s">
        <v>2479</v>
      </c>
      <c r="B6156" s="903" t="s">
        <v>888</v>
      </c>
      <c r="C6156" s="903" t="s">
        <v>200</v>
      </c>
      <c r="D6156" s="903" t="s">
        <v>1522</v>
      </c>
      <c r="E6156" s="903" t="s">
        <v>371</v>
      </c>
      <c r="F6156" s="903" t="s">
        <v>372</v>
      </c>
      <c r="G6156" s="902">
        <v>14751000</v>
      </c>
    </row>
    <row r="6157" spans="1:7">
      <c r="A6157" s="903" t="s">
        <v>2479</v>
      </c>
      <c r="B6157" s="1419" t="s">
        <v>767</v>
      </c>
      <c r="C6157" s="1420"/>
      <c r="D6157" s="1420"/>
      <c r="E6157" s="1420"/>
      <c r="F6157" s="1420"/>
      <c r="G6157" s="902">
        <v>910000000</v>
      </c>
    </row>
    <row r="6158" spans="1:7">
      <c r="A6158" s="903" t="s">
        <v>2479</v>
      </c>
      <c r="B6158" s="903" t="s">
        <v>767</v>
      </c>
      <c r="C6158" s="1419" t="s">
        <v>200</v>
      </c>
      <c r="D6158" s="1420"/>
      <c r="E6158" s="1420"/>
      <c r="F6158" s="1420"/>
      <c r="G6158" s="902">
        <v>910000000</v>
      </c>
    </row>
    <row r="6159" spans="1:7">
      <c r="A6159" s="903" t="s">
        <v>2479</v>
      </c>
      <c r="B6159" s="903" t="s">
        <v>767</v>
      </c>
      <c r="C6159" s="903" t="s">
        <v>200</v>
      </c>
      <c r="D6159" s="1419" t="s">
        <v>1522</v>
      </c>
      <c r="E6159" s="1420"/>
      <c r="F6159" s="1420"/>
      <c r="G6159" s="902">
        <v>910000000</v>
      </c>
    </row>
    <row r="6160" spans="1:7">
      <c r="A6160" s="903" t="s">
        <v>2479</v>
      </c>
      <c r="B6160" s="903" t="s">
        <v>767</v>
      </c>
      <c r="C6160" s="903" t="s">
        <v>200</v>
      </c>
      <c r="D6160" s="903" t="s">
        <v>1522</v>
      </c>
      <c r="E6160" s="1419" t="s">
        <v>87</v>
      </c>
      <c r="F6160" s="1420"/>
      <c r="G6160" s="902">
        <v>120272800</v>
      </c>
    </row>
    <row r="6161" spans="1:7">
      <c r="A6161" s="903" t="s">
        <v>2479</v>
      </c>
      <c r="B6161" s="903" t="s">
        <v>767</v>
      </c>
      <c r="C6161" s="903" t="s">
        <v>200</v>
      </c>
      <c r="D6161" s="903" t="s">
        <v>1522</v>
      </c>
      <c r="E6161" s="903" t="s">
        <v>87</v>
      </c>
      <c r="F6161" s="903" t="s">
        <v>88</v>
      </c>
      <c r="G6161" s="902">
        <v>120272800</v>
      </c>
    </row>
    <row r="6162" spans="1:7">
      <c r="A6162" s="903" t="s">
        <v>2479</v>
      </c>
      <c r="B6162" s="903" t="s">
        <v>767</v>
      </c>
      <c r="C6162" s="903" t="s">
        <v>200</v>
      </c>
      <c r="D6162" s="903" t="s">
        <v>1522</v>
      </c>
      <c r="E6162" s="1419" t="s">
        <v>90</v>
      </c>
      <c r="F6162" s="1420"/>
      <c r="G6162" s="902">
        <v>189528000</v>
      </c>
    </row>
    <row r="6163" spans="1:7">
      <c r="A6163" s="903" t="s">
        <v>2479</v>
      </c>
      <c r="B6163" s="903" t="s">
        <v>767</v>
      </c>
      <c r="C6163" s="903" t="s">
        <v>200</v>
      </c>
      <c r="D6163" s="903" t="s">
        <v>1522</v>
      </c>
      <c r="E6163" s="903" t="s">
        <v>90</v>
      </c>
      <c r="F6163" s="903" t="s">
        <v>92</v>
      </c>
      <c r="G6163" s="902">
        <v>3576000</v>
      </c>
    </row>
    <row r="6164" spans="1:7">
      <c r="A6164" s="903" t="s">
        <v>2479</v>
      </c>
      <c r="B6164" s="903" t="s">
        <v>767</v>
      </c>
      <c r="C6164" s="903" t="s">
        <v>200</v>
      </c>
      <c r="D6164" s="903" t="s">
        <v>1522</v>
      </c>
      <c r="E6164" s="903" t="s">
        <v>90</v>
      </c>
      <c r="F6164" s="903" t="s">
        <v>137</v>
      </c>
      <c r="G6164" s="902">
        <v>185952000</v>
      </c>
    </row>
    <row r="6165" spans="1:7">
      <c r="A6165" s="903" t="s">
        <v>2479</v>
      </c>
      <c r="B6165" s="903" t="s">
        <v>767</v>
      </c>
      <c r="C6165" s="903" t="s">
        <v>200</v>
      </c>
      <c r="D6165" s="903" t="s">
        <v>1522</v>
      </c>
      <c r="E6165" s="1419" t="s">
        <v>377</v>
      </c>
      <c r="F6165" s="1420"/>
      <c r="G6165" s="902">
        <v>7450000</v>
      </c>
    </row>
    <row r="6166" spans="1:7">
      <c r="A6166" s="903" t="s">
        <v>2479</v>
      </c>
      <c r="B6166" s="903" t="s">
        <v>767</v>
      </c>
      <c r="C6166" s="903" t="s">
        <v>200</v>
      </c>
      <c r="D6166" s="903" t="s">
        <v>1522</v>
      </c>
      <c r="E6166" s="903" t="s">
        <v>377</v>
      </c>
      <c r="F6166" s="903" t="s">
        <v>379</v>
      </c>
      <c r="G6166" s="902">
        <v>7450000</v>
      </c>
    </row>
    <row r="6167" spans="1:7">
      <c r="A6167" s="903" t="s">
        <v>2479</v>
      </c>
      <c r="B6167" s="903" t="s">
        <v>767</v>
      </c>
      <c r="C6167" s="903" t="s">
        <v>200</v>
      </c>
      <c r="D6167" s="903" t="s">
        <v>1522</v>
      </c>
      <c r="E6167" s="1419" t="s">
        <v>93</v>
      </c>
      <c r="F6167" s="1420"/>
      <c r="G6167" s="902">
        <v>11388000</v>
      </c>
    </row>
    <row r="6168" spans="1:7">
      <c r="A6168" s="903" t="s">
        <v>2479</v>
      </c>
      <c r="B6168" s="903" t="s">
        <v>767</v>
      </c>
      <c r="C6168" s="903" t="s">
        <v>200</v>
      </c>
      <c r="D6168" s="903" t="s">
        <v>1522</v>
      </c>
      <c r="E6168" s="903" t="s">
        <v>93</v>
      </c>
      <c r="F6168" s="903" t="s">
        <v>391</v>
      </c>
      <c r="G6168" s="902">
        <v>11388000</v>
      </c>
    </row>
    <row r="6169" spans="1:7">
      <c r="A6169" s="903" t="s">
        <v>2479</v>
      </c>
      <c r="B6169" s="903" t="s">
        <v>767</v>
      </c>
      <c r="C6169" s="903" t="s">
        <v>200</v>
      </c>
      <c r="D6169" s="903" t="s">
        <v>1522</v>
      </c>
      <c r="E6169" s="1419" t="s">
        <v>94</v>
      </c>
      <c r="F6169" s="1420"/>
      <c r="G6169" s="902">
        <v>27462920</v>
      </c>
    </row>
    <row r="6170" spans="1:7">
      <c r="A6170" s="903" t="s">
        <v>2479</v>
      </c>
      <c r="B6170" s="903" t="s">
        <v>767</v>
      </c>
      <c r="C6170" s="903" t="s">
        <v>200</v>
      </c>
      <c r="D6170" s="903" t="s">
        <v>1522</v>
      </c>
      <c r="E6170" s="903" t="s">
        <v>94</v>
      </c>
      <c r="F6170" s="903" t="s">
        <v>95</v>
      </c>
      <c r="G6170" s="902">
        <v>20247740</v>
      </c>
    </row>
    <row r="6171" spans="1:7">
      <c r="A6171" s="903" t="s">
        <v>2479</v>
      </c>
      <c r="B6171" s="903" t="s">
        <v>767</v>
      </c>
      <c r="C6171" s="903" t="s">
        <v>200</v>
      </c>
      <c r="D6171" s="903" t="s">
        <v>1522</v>
      </c>
      <c r="E6171" s="903" t="s">
        <v>94</v>
      </c>
      <c r="F6171" s="903" t="s">
        <v>96</v>
      </c>
      <c r="G6171" s="902">
        <v>3607716</v>
      </c>
    </row>
    <row r="6172" spans="1:7">
      <c r="A6172" s="903" t="s">
        <v>2479</v>
      </c>
      <c r="B6172" s="903" t="s">
        <v>767</v>
      </c>
      <c r="C6172" s="903" t="s">
        <v>200</v>
      </c>
      <c r="D6172" s="903" t="s">
        <v>1522</v>
      </c>
      <c r="E6172" s="903" t="s">
        <v>94</v>
      </c>
      <c r="F6172" s="903" t="s">
        <v>97</v>
      </c>
      <c r="G6172" s="902">
        <v>2404736</v>
      </c>
    </row>
    <row r="6173" spans="1:7">
      <c r="A6173" s="903" t="s">
        <v>2479</v>
      </c>
      <c r="B6173" s="903" t="s">
        <v>767</v>
      </c>
      <c r="C6173" s="903" t="s">
        <v>200</v>
      </c>
      <c r="D6173" s="903" t="s">
        <v>1522</v>
      </c>
      <c r="E6173" s="903" t="s">
        <v>94</v>
      </c>
      <c r="F6173" s="903" t="s">
        <v>0</v>
      </c>
      <c r="G6173" s="902">
        <v>1202728</v>
      </c>
    </row>
    <row r="6174" spans="1:7">
      <c r="A6174" s="903" t="s">
        <v>2479</v>
      </c>
      <c r="B6174" s="903" t="s">
        <v>767</v>
      </c>
      <c r="C6174" s="903" t="s">
        <v>200</v>
      </c>
      <c r="D6174" s="903" t="s">
        <v>1522</v>
      </c>
      <c r="E6174" s="1419" t="s">
        <v>100</v>
      </c>
      <c r="F6174" s="1420"/>
      <c r="G6174" s="902">
        <v>2874682</v>
      </c>
    </row>
    <row r="6175" spans="1:7">
      <c r="A6175" s="903" t="s">
        <v>2479</v>
      </c>
      <c r="B6175" s="903" t="s">
        <v>767</v>
      </c>
      <c r="C6175" s="903" t="s">
        <v>200</v>
      </c>
      <c r="D6175" s="903" t="s">
        <v>1522</v>
      </c>
      <c r="E6175" s="903" t="s">
        <v>100</v>
      </c>
      <c r="F6175" s="903" t="s">
        <v>138</v>
      </c>
      <c r="G6175" s="902">
        <v>2874682</v>
      </c>
    </row>
    <row r="6176" spans="1:7">
      <c r="A6176" s="903" t="s">
        <v>2479</v>
      </c>
      <c r="B6176" s="903" t="s">
        <v>767</v>
      </c>
      <c r="C6176" s="903" t="s">
        <v>200</v>
      </c>
      <c r="D6176" s="903" t="s">
        <v>1522</v>
      </c>
      <c r="E6176" s="1419" t="s">
        <v>103</v>
      </c>
      <c r="F6176" s="1420"/>
      <c r="G6176" s="902">
        <v>25010152</v>
      </c>
    </row>
    <row r="6177" spans="1:7">
      <c r="A6177" s="903" t="s">
        <v>2479</v>
      </c>
      <c r="B6177" s="903" t="s">
        <v>767</v>
      </c>
      <c r="C6177" s="903" t="s">
        <v>200</v>
      </c>
      <c r="D6177" s="903" t="s">
        <v>1522</v>
      </c>
      <c r="E6177" s="903" t="s">
        <v>103</v>
      </c>
      <c r="F6177" s="903" t="s">
        <v>104</v>
      </c>
      <c r="G6177" s="902">
        <v>18027994</v>
      </c>
    </row>
    <row r="6178" spans="1:7">
      <c r="A6178" s="903" t="s">
        <v>2479</v>
      </c>
      <c r="B6178" s="903" t="s">
        <v>767</v>
      </c>
      <c r="C6178" s="903" t="s">
        <v>200</v>
      </c>
      <c r="D6178" s="903" t="s">
        <v>1522</v>
      </c>
      <c r="E6178" s="903" t="s">
        <v>103</v>
      </c>
      <c r="F6178" s="903" t="s">
        <v>132</v>
      </c>
      <c r="G6178" s="902">
        <v>6000000</v>
      </c>
    </row>
    <row r="6179" spans="1:7">
      <c r="A6179" s="903" t="s">
        <v>2479</v>
      </c>
      <c r="B6179" s="903" t="s">
        <v>767</v>
      </c>
      <c r="C6179" s="903" t="s">
        <v>200</v>
      </c>
      <c r="D6179" s="903" t="s">
        <v>1522</v>
      </c>
      <c r="E6179" s="903" t="s">
        <v>103</v>
      </c>
      <c r="F6179" s="903" t="s">
        <v>106</v>
      </c>
      <c r="G6179" s="902">
        <v>982158</v>
      </c>
    </row>
    <row r="6180" spans="1:7">
      <c r="A6180" s="903" t="s">
        <v>2479</v>
      </c>
      <c r="B6180" s="903" t="s">
        <v>767</v>
      </c>
      <c r="C6180" s="903" t="s">
        <v>200</v>
      </c>
      <c r="D6180" s="903" t="s">
        <v>1522</v>
      </c>
      <c r="E6180" s="1419" t="s">
        <v>108</v>
      </c>
      <c r="F6180" s="1420"/>
      <c r="G6180" s="902">
        <v>5256446</v>
      </c>
    </row>
    <row r="6181" spans="1:7">
      <c r="A6181" s="903" t="s">
        <v>2479</v>
      </c>
      <c r="B6181" s="903" t="s">
        <v>767</v>
      </c>
      <c r="C6181" s="903" t="s">
        <v>200</v>
      </c>
      <c r="D6181" s="903" t="s">
        <v>1522</v>
      </c>
      <c r="E6181" s="903" t="s">
        <v>108</v>
      </c>
      <c r="F6181" s="903" t="s">
        <v>110</v>
      </c>
      <c r="G6181" s="902">
        <v>723979</v>
      </c>
    </row>
    <row r="6182" spans="1:7">
      <c r="A6182" s="903" t="s">
        <v>2479</v>
      </c>
      <c r="B6182" s="903" t="s">
        <v>767</v>
      </c>
      <c r="C6182" s="903" t="s">
        <v>200</v>
      </c>
      <c r="D6182" s="903" t="s">
        <v>1522</v>
      </c>
      <c r="E6182" s="903" t="s">
        <v>108</v>
      </c>
      <c r="F6182" s="903" t="s">
        <v>111</v>
      </c>
      <c r="G6182" s="902">
        <v>3021767</v>
      </c>
    </row>
    <row r="6183" spans="1:7">
      <c r="A6183" s="903" t="s">
        <v>2479</v>
      </c>
      <c r="B6183" s="903" t="s">
        <v>767</v>
      </c>
      <c r="C6183" s="903" t="s">
        <v>200</v>
      </c>
      <c r="D6183" s="903" t="s">
        <v>1522</v>
      </c>
      <c r="E6183" s="903" t="s">
        <v>108</v>
      </c>
      <c r="F6183" s="903" t="s">
        <v>868</v>
      </c>
      <c r="G6183" s="902">
        <v>1510700</v>
      </c>
    </row>
    <row r="6184" spans="1:7">
      <c r="A6184" s="903" t="s">
        <v>2479</v>
      </c>
      <c r="B6184" s="903" t="s">
        <v>767</v>
      </c>
      <c r="C6184" s="903" t="s">
        <v>200</v>
      </c>
      <c r="D6184" s="903" t="s">
        <v>1522</v>
      </c>
      <c r="E6184" s="1419" t="s">
        <v>143</v>
      </c>
      <c r="F6184" s="1420"/>
      <c r="G6184" s="902">
        <v>157035000</v>
      </c>
    </row>
    <row r="6185" spans="1:7">
      <c r="A6185" s="903" t="s">
        <v>2479</v>
      </c>
      <c r="B6185" s="903" t="s">
        <v>767</v>
      </c>
      <c r="C6185" s="903" t="s">
        <v>200</v>
      </c>
      <c r="D6185" s="903" t="s">
        <v>1522</v>
      </c>
      <c r="E6185" s="903" t="s">
        <v>143</v>
      </c>
      <c r="F6185" s="903" t="s">
        <v>145</v>
      </c>
      <c r="G6185" s="902">
        <v>17561000</v>
      </c>
    </row>
    <row r="6186" spans="1:7">
      <c r="A6186" s="903" t="s">
        <v>2479</v>
      </c>
      <c r="B6186" s="903" t="s">
        <v>767</v>
      </c>
      <c r="C6186" s="903" t="s">
        <v>200</v>
      </c>
      <c r="D6186" s="903" t="s">
        <v>1522</v>
      </c>
      <c r="E6186" s="903" t="s">
        <v>143</v>
      </c>
      <c r="F6186" s="903" t="s">
        <v>482</v>
      </c>
      <c r="G6186" s="902">
        <v>2500000</v>
      </c>
    </row>
    <row r="6187" spans="1:7">
      <c r="A6187" s="903" t="s">
        <v>2479</v>
      </c>
      <c r="B6187" s="903" t="s">
        <v>767</v>
      </c>
      <c r="C6187" s="903" t="s">
        <v>200</v>
      </c>
      <c r="D6187" s="903" t="s">
        <v>1522</v>
      </c>
      <c r="E6187" s="903" t="s">
        <v>143</v>
      </c>
      <c r="F6187" s="903" t="s">
        <v>847</v>
      </c>
      <c r="G6187" s="902">
        <v>29660000</v>
      </c>
    </row>
    <row r="6188" spans="1:7">
      <c r="A6188" s="903" t="s">
        <v>2479</v>
      </c>
      <c r="B6188" s="903" t="s">
        <v>767</v>
      </c>
      <c r="C6188" s="903" t="s">
        <v>200</v>
      </c>
      <c r="D6188" s="903" t="s">
        <v>1522</v>
      </c>
      <c r="E6188" s="903" t="s">
        <v>143</v>
      </c>
      <c r="F6188" s="903" t="s">
        <v>484</v>
      </c>
      <c r="G6188" s="902">
        <v>6448000</v>
      </c>
    </row>
    <row r="6189" spans="1:7">
      <c r="A6189" s="903" t="s">
        <v>2479</v>
      </c>
      <c r="B6189" s="903" t="s">
        <v>767</v>
      </c>
      <c r="C6189" s="903" t="s">
        <v>200</v>
      </c>
      <c r="D6189" s="903" t="s">
        <v>1522</v>
      </c>
      <c r="E6189" s="903" t="s">
        <v>143</v>
      </c>
      <c r="F6189" s="903" t="s">
        <v>485</v>
      </c>
      <c r="G6189" s="902">
        <v>12500000</v>
      </c>
    </row>
    <row r="6190" spans="1:7">
      <c r="A6190" s="903" t="s">
        <v>2479</v>
      </c>
      <c r="B6190" s="903" t="s">
        <v>767</v>
      </c>
      <c r="C6190" s="903" t="s">
        <v>200</v>
      </c>
      <c r="D6190" s="903" t="s">
        <v>1522</v>
      </c>
      <c r="E6190" s="903" t="s">
        <v>143</v>
      </c>
      <c r="F6190" s="903" t="s">
        <v>387</v>
      </c>
      <c r="G6190" s="902">
        <v>800000</v>
      </c>
    </row>
    <row r="6191" spans="1:7">
      <c r="A6191" s="903" t="s">
        <v>2479</v>
      </c>
      <c r="B6191" s="903" t="s">
        <v>767</v>
      </c>
      <c r="C6191" s="903" t="s">
        <v>200</v>
      </c>
      <c r="D6191" s="903" t="s">
        <v>1522</v>
      </c>
      <c r="E6191" s="903" t="s">
        <v>143</v>
      </c>
      <c r="F6191" s="903" t="s">
        <v>487</v>
      </c>
      <c r="G6191" s="902">
        <v>37500000</v>
      </c>
    </row>
    <row r="6192" spans="1:7">
      <c r="A6192" s="903" t="s">
        <v>2479</v>
      </c>
      <c r="B6192" s="903" t="s">
        <v>767</v>
      </c>
      <c r="C6192" s="903" t="s">
        <v>200</v>
      </c>
      <c r="D6192" s="903" t="s">
        <v>1522</v>
      </c>
      <c r="E6192" s="903" t="s">
        <v>143</v>
      </c>
      <c r="F6192" s="903" t="s">
        <v>489</v>
      </c>
      <c r="G6192" s="902">
        <v>50066000</v>
      </c>
    </row>
    <row r="6193" spans="1:7">
      <c r="A6193" s="903" t="s">
        <v>2479</v>
      </c>
      <c r="B6193" s="903" t="s">
        <v>767</v>
      </c>
      <c r="C6193" s="903" t="s">
        <v>200</v>
      </c>
      <c r="D6193" s="903" t="s">
        <v>1522</v>
      </c>
      <c r="E6193" s="1419" t="s">
        <v>113</v>
      </c>
      <c r="F6193" s="1420"/>
      <c r="G6193" s="902">
        <v>14000000</v>
      </c>
    </row>
    <row r="6194" spans="1:7">
      <c r="A6194" s="903" t="s">
        <v>2479</v>
      </c>
      <c r="B6194" s="903" t="s">
        <v>767</v>
      </c>
      <c r="C6194" s="903" t="s">
        <v>200</v>
      </c>
      <c r="D6194" s="903" t="s">
        <v>1522</v>
      </c>
      <c r="E6194" s="903" t="s">
        <v>113</v>
      </c>
      <c r="F6194" s="903" t="s">
        <v>490</v>
      </c>
      <c r="G6194" s="902">
        <v>14000000</v>
      </c>
    </row>
    <row r="6195" spans="1:7">
      <c r="A6195" s="903" t="s">
        <v>2479</v>
      </c>
      <c r="B6195" s="903" t="s">
        <v>767</v>
      </c>
      <c r="C6195" s="903" t="s">
        <v>200</v>
      </c>
      <c r="D6195" s="903" t="s">
        <v>1522</v>
      </c>
      <c r="E6195" s="1419" t="s">
        <v>492</v>
      </c>
      <c r="F6195" s="1420"/>
      <c r="G6195" s="902">
        <v>25500000</v>
      </c>
    </row>
    <row r="6196" spans="1:7">
      <c r="A6196" s="903" t="s">
        <v>2479</v>
      </c>
      <c r="B6196" s="903" t="s">
        <v>767</v>
      </c>
      <c r="C6196" s="903" t="s">
        <v>200</v>
      </c>
      <c r="D6196" s="903" t="s">
        <v>1522</v>
      </c>
      <c r="E6196" s="903" t="s">
        <v>492</v>
      </c>
      <c r="F6196" s="903" t="s">
        <v>494</v>
      </c>
      <c r="G6196" s="902">
        <v>20100000</v>
      </c>
    </row>
    <row r="6197" spans="1:7">
      <c r="A6197" s="903" t="s">
        <v>2479</v>
      </c>
      <c r="B6197" s="903" t="s">
        <v>767</v>
      </c>
      <c r="C6197" s="903" t="s">
        <v>200</v>
      </c>
      <c r="D6197" s="903" t="s">
        <v>1522</v>
      </c>
      <c r="E6197" s="903" t="s">
        <v>492</v>
      </c>
      <c r="F6197" s="903" t="s">
        <v>219</v>
      </c>
      <c r="G6197" s="902">
        <v>1350000</v>
      </c>
    </row>
    <row r="6198" spans="1:7">
      <c r="A6198" s="903" t="s">
        <v>2479</v>
      </c>
      <c r="B6198" s="903" t="s">
        <v>767</v>
      </c>
      <c r="C6198" s="903" t="s">
        <v>200</v>
      </c>
      <c r="D6198" s="903" t="s">
        <v>1522</v>
      </c>
      <c r="E6198" s="903" t="s">
        <v>492</v>
      </c>
      <c r="F6198" s="903" t="s">
        <v>496</v>
      </c>
      <c r="G6198" s="902">
        <v>4050000</v>
      </c>
    </row>
    <row r="6199" spans="1:7">
      <c r="A6199" s="903" t="s">
        <v>2479</v>
      </c>
      <c r="B6199" s="903" t="s">
        <v>767</v>
      </c>
      <c r="C6199" s="903" t="s">
        <v>200</v>
      </c>
      <c r="D6199" s="903" t="s">
        <v>1522</v>
      </c>
      <c r="E6199" s="1419" t="s">
        <v>498</v>
      </c>
      <c r="F6199" s="1420"/>
      <c r="G6199" s="902">
        <v>659000</v>
      </c>
    </row>
    <row r="6200" spans="1:7">
      <c r="A6200" s="903" t="s">
        <v>2479</v>
      </c>
      <c r="B6200" s="903" t="s">
        <v>767</v>
      </c>
      <c r="C6200" s="903" t="s">
        <v>200</v>
      </c>
      <c r="D6200" s="903" t="s">
        <v>1522</v>
      </c>
      <c r="E6200" s="903" t="s">
        <v>498</v>
      </c>
      <c r="F6200" s="903" t="s">
        <v>370</v>
      </c>
      <c r="G6200" s="902">
        <v>659000</v>
      </c>
    </row>
    <row r="6201" spans="1:7">
      <c r="A6201" s="903" t="s">
        <v>2479</v>
      </c>
      <c r="B6201" s="903" t="s">
        <v>767</v>
      </c>
      <c r="C6201" s="903" t="s">
        <v>200</v>
      </c>
      <c r="D6201" s="903" t="s">
        <v>1522</v>
      </c>
      <c r="E6201" s="1419" t="s">
        <v>118</v>
      </c>
      <c r="F6201" s="1420"/>
      <c r="G6201" s="902">
        <v>168513000</v>
      </c>
    </row>
    <row r="6202" spans="1:7">
      <c r="A6202" s="903" t="s">
        <v>2479</v>
      </c>
      <c r="B6202" s="903" t="s">
        <v>767</v>
      </c>
      <c r="C6202" s="903" t="s">
        <v>200</v>
      </c>
      <c r="D6202" s="903" t="s">
        <v>1522</v>
      </c>
      <c r="E6202" s="903" t="s">
        <v>118</v>
      </c>
      <c r="F6202" s="903" t="s">
        <v>11</v>
      </c>
      <c r="G6202" s="902">
        <v>18513000</v>
      </c>
    </row>
    <row r="6203" spans="1:7">
      <c r="A6203" s="903" t="s">
        <v>2479</v>
      </c>
      <c r="B6203" s="903" t="s">
        <v>767</v>
      </c>
      <c r="C6203" s="903" t="s">
        <v>200</v>
      </c>
      <c r="D6203" s="903" t="s">
        <v>1522</v>
      </c>
      <c r="E6203" s="903" t="s">
        <v>118</v>
      </c>
      <c r="F6203" s="903" t="s">
        <v>120</v>
      </c>
      <c r="G6203" s="902">
        <v>150000000</v>
      </c>
    </row>
    <row r="6204" spans="1:7">
      <c r="A6204" s="903" t="s">
        <v>2479</v>
      </c>
      <c r="B6204" s="903" t="s">
        <v>767</v>
      </c>
      <c r="C6204" s="903" t="s">
        <v>200</v>
      </c>
      <c r="D6204" s="903" t="s">
        <v>1522</v>
      </c>
      <c r="E6204" s="1419" t="s">
        <v>122</v>
      </c>
      <c r="F6204" s="1420"/>
      <c r="G6204" s="902">
        <v>155050000</v>
      </c>
    </row>
    <row r="6205" spans="1:7">
      <c r="A6205" s="903" t="s">
        <v>2479</v>
      </c>
      <c r="B6205" s="903" t="s">
        <v>767</v>
      </c>
      <c r="C6205" s="903" t="s">
        <v>200</v>
      </c>
      <c r="D6205" s="903" t="s">
        <v>1522</v>
      </c>
      <c r="E6205" s="903" t="s">
        <v>122</v>
      </c>
      <c r="F6205" s="903" t="s">
        <v>124</v>
      </c>
      <c r="G6205" s="902">
        <v>4050000</v>
      </c>
    </row>
    <row r="6206" spans="1:7">
      <c r="A6206" s="903" t="s">
        <v>2479</v>
      </c>
      <c r="B6206" s="903" t="s">
        <v>767</v>
      </c>
      <c r="C6206" s="903" t="s">
        <v>200</v>
      </c>
      <c r="D6206" s="903" t="s">
        <v>1522</v>
      </c>
      <c r="E6206" s="903" t="s">
        <v>122</v>
      </c>
      <c r="F6206" s="903" t="s">
        <v>126</v>
      </c>
      <c r="G6206" s="902">
        <v>151000000</v>
      </c>
    </row>
    <row r="6207" spans="1:7">
      <c r="A6207" s="903" t="s">
        <v>2479</v>
      </c>
      <c r="B6207" s="1419" t="s">
        <v>311</v>
      </c>
      <c r="C6207" s="1420"/>
      <c r="D6207" s="1420"/>
      <c r="E6207" s="1420"/>
      <c r="F6207" s="1420"/>
      <c r="G6207" s="902">
        <v>892000000</v>
      </c>
    </row>
    <row r="6208" spans="1:7">
      <c r="A6208" s="903" t="s">
        <v>2479</v>
      </c>
      <c r="B6208" s="903" t="s">
        <v>311</v>
      </c>
      <c r="C6208" s="1419" t="s">
        <v>368</v>
      </c>
      <c r="D6208" s="1420"/>
      <c r="E6208" s="1420"/>
      <c r="F6208" s="1420"/>
      <c r="G6208" s="902">
        <v>150000000</v>
      </c>
    </row>
    <row r="6209" spans="1:7">
      <c r="A6209" s="903" t="s">
        <v>2479</v>
      </c>
      <c r="B6209" s="903" t="s">
        <v>311</v>
      </c>
      <c r="C6209" s="903" t="s">
        <v>368</v>
      </c>
      <c r="D6209" s="1419" t="s">
        <v>1445</v>
      </c>
      <c r="E6209" s="1420"/>
      <c r="F6209" s="1420"/>
      <c r="G6209" s="902">
        <v>150000000</v>
      </c>
    </row>
    <row r="6210" spans="1:7">
      <c r="A6210" s="903" t="s">
        <v>2479</v>
      </c>
      <c r="B6210" s="903" t="s">
        <v>311</v>
      </c>
      <c r="C6210" s="903" t="s">
        <v>368</v>
      </c>
      <c r="D6210" s="903" t="s">
        <v>1445</v>
      </c>
      <c r="E6210" s="1419" t="s">
        <v>143</v>
      </c>
      <c r="F6210" s="1420"/>
      <c r="G6210" s="902">
        <v>6000000</v>
      </c>
    </row>
    <row r="6211" spans="1:7">
      <c r="A6211" s="903" t="s">
        <v>2479</v>
      </c>
      <c r="B6211" s="903" t="s">
        <v>311</v>
      </c>
      <c r="C6211" s="903" t="s">
        <v>368</v>
      </c>
      <c r="D6211" s="903" t="s">
        <v>1445</v>
      </c>
      <c r="E6211" s="903" t="s">
        <v>143</v>
      </c>
      <c r="F6211" s="903" t="s">
        <v>847</v>
      </c>
      <c r="G6211" s="902">
        <v>6000000</v>
      </c>
    </row>
    <row r="6212" spans="1:7">
      <c r="A6212" s="903" t="s">
        <v>2479</v>
      </c>
      <c r="B6212" s="903" t="s">
        <v>311</v>
      </c>
      <c r="C6212" s="903" t="s">
        <v>368</v>
      </c>
      <c r="D6212" s="903" t="s">
        <v>1445</v>
      </c>
      <c r="E6212" s="1419" t="s">
        <v>118</v>
      </c>
      <c r="F6212" s="1420"/>
      <c r="G6212" s="902">
        <v>144000000</v>
      </c>
    </row>
    <row r="6213" spans="1:7">
      <c r="A6213" s="903" t="s">
        <v>2479</v>
      </c>
      <c r="B6213" s="903" t="s">
        <v>311</v>
      </c>
      <c r="C6213" s="903" t="s">
        <v>368</v>
      </c>
      <c r="D6213" s="903" t="s">
        <v>1445</v>
      </c>
      <c r="E6213" s="903" t="s">
        <v>118</v>
      </c>
      <c r="F6213" s="903" t="s">
        <v>523</v>
      </c>
      <c r="G6213" s="902">
        <v>29740000</v>
      </c>
    </row>
    <row r="6214" spans="1:7">
      <c r="A6214" s="903" t="s">
        <v>2479</v>
      </c>
      <c r="B6214" s="903" t="s">
        <v>311</v>
      </c>
      <c r="C6214" s="903" t="s">
        <v>368</v>
      </c>
      <c r="D6214" s="903" t="s">
        <v>1445</v>
      </c>
      <c r="E6214" s="903" t="s">
        <v>118</v>
      </c>
      <c r="F6214" s="903" t="s">
        <v>11</v>
      </c>
      <c r="G6214" s="902">
        <v>12000000</v>
      </c>
    </row>
    <row r="6215" spans="1:7">
      <c r="A6215" s="903" t="s">
        <v>2479</v>
      </c>
      <c r="B6215" s="903" t="s">
        <v>311</v>
      </c>
      <c r="C6215" s="903" t="s">
        <v>368</v>
      </c>
      <c r="D6215" s="903" t="s">
        <v>1445</v>
      </c>
      <c r="E6215" s="903" t="s">
        <v>118</v>
      </c>
      <c r="F6215" s="903" t="s">
        <v>120</v>
      </c>
      <c r="G6215" s="902">
        <v>102260000</v>
      </c>
    </row>
    <row r="6216" spans="1:7">
      <c r="A6216" s="903" t="s">
        <v>2479</v>
      </c>
      <c r="B6216" s="903" t="s">
        <v>311</v>
      </c>
      <c r="C6216" s="1419" t="s">
        <v>200</v>
      </c>
      <c r="D6216" s="1420"/>
      <c r="E6216" s="1420"/>
      <c r="F6216" s="1420"/>
      <c r="G6216" s="902">
        <v>742000000</v>
      </c>
    </row>
    <row r="6217" spans="1:7">
      <c r="A6217" s="903" t="s">
        <v>2479</v>
      </c>
      <c r="B6217" s="903" t="s">
        <v>311</v>
      </c>
      <c r="C6217" s="903" t="s">
        <v>200</v>
      </c>
      <c r="D6217" s="1419" t="s">
        <v>1522</v>
      </c>
      <c r="E6217" s="1420"/>
      <c r="F6217" s="1420"/>
      <c r="G6217" s="902">
        <v>742000000</v>
      </c>
    </row>
    <row r="6218" spans="1:7">
      <c r="A6218" s="903" t="s">
        <v>2479</v>
      </c>
      <c r="B6218" s="903" t="s">
        <v>311</v>
      </c>
      <c r="C6218" s="903" t="s">
        <v>200</v>
      </c>
      <c r="D6218" s="903" t="s">
        <v>1522</v>
      </c>
      <c r="E6218" s="1419" t="s">
        <v>87</v>
      </c>
      <c r="F6218" s="1420"/>
      <c r="G6218" s="902">
        <v>304500870</v>
      </c>
    </row>
    <row r="6219" spans="1:7">
      <c r="A6219" s="903" t="s">
        <v>2479</v>
      </c>
      <c r="B6219" s="903" t="s">
        <v>311</v>
      </c>
      <c r="C6219" s="903" t="s">
        <v>200</v>
      </c>
      <c r="D6219" s="903" t="s">
        <v>1522</v>
      </c>
      <c r="E6219" s="903" t="s">
        <v>87</v>
      </c>
      <c r="F6219" s="903" t="s">
        <v>88</v>
      </c>
      <c r="G6219" s="902">
        <v>243016020</v>
      </c>
    </row>
    <row r="6220" spans="1:7">
      <c r="A6220" s="903" t="s">
        <v>2479</v>
      </c>
      <c r="B6220" s="903" t="s">
        <v>311</v>
      </c>
      <c r="C6220" s="903" t="s">
        <v>200</v>
      </c>
      <c r="D6220" s="903" t="s">
        <v>1522</v>
      </c>
      <c r="E6220" s="903" t="s">
        <v>87</v>
      </c>
      <c r="F6220" s="903" t="s">
        <v>134</v>
      </c>
      <c r="G6220" s="902">
        <v>61484850</v>
      </c>
    </row>
    <row r="6221" spans="1:7">
      <c r="A6221" s="903" t="s">
        <v>2479</v>
      </c>
      <c r="B6221" s="903" t="s">
        <v>311</v>
      </c>
      <c r="C6221" s="903" t="s">
        <v>200</v>
      </c>
      <c r="D6221" s="903" t="s">
        <v>1522</v>
      </c>
      <c r="E6221" s="1419" t="s">
        <v>90</v>
      </c>
      <c r="F6221" s="1420"/>
      <c r="G6221" s="902">
        <v>96753150</v>
      </c>
    </row>
    <row r="6222" spans="1:7">
      <c r="A6222" s="903" t="s">
        <v>2479</v>
      </c>
      <c r="B6222" s="903" t="s">
        <v>311</v>
      </c>
      <c r="C6222" s="903" t="s">
        <v>200</v>
      </c>
      <c r="D6222" s="903" t="s">
        <v>1522</v>
      </c>
      <c r="E6222" s="903" t="s">
        <v>90</v>
      </c>
      <c r="F6222" s="903" t="s">
        <v>135</v>
      </c>
      <c r="G6222" s="902">
        <v>26820000</v>
      </c>
    </row>
    <row r="6223" spans="1:7">
      <c r="A6223" s="903" t="s">
        <v>2479</v>
      </c>
      <c r="B6223" s="903" t="s">
        <v>311</v>
      </c>
      <c r="C6223" s="903" t="s">
        <v>200</v>
      </c>
      <c r="D6223" s="903" t="s">
        <v>1522</v>
      </c>
      <c r="E6223" s="903" t="s">
        <v>90</v>
      </c>
      <c r="F6223" s="903" t="s">
        <v>92</v>
      </c>
      <c r="G6223" s="902">
        <v>3576000</v>
      </c>
    </row>
    <row r="6224" spans="1:7">
      <c r="A6224" s="903" t="s">
        <v>2479</v>
      </c>
      <c r="B6224" s="903" t="s">
        <v>311</v>
      </c>
      <c r="C6224" s="903" t="s">
        <v>200</v>
      </c>
      <c r="D6224" s="903" t="s">
        <v>1522</v>
      </c>
      <c r="E6224" s="903" t="s">
        <v>90</v>
      </c>
      <c r="F6224" s="903" t="s">
        <v>403</v>
      </c>
      <c r="G6224" s="902">
        <v>2682000</v>
      </c>
    </row>
    <row r="6225" spans="1:7">
      <c r="A6225" s="903" t="s">
        <v>2479</v>
      </c>
      <c r="B6225" s="903" t="s">
        <v>311</v>
      </c>
      <c r="C6225" s="903" t="s">
        <v>200</v>
      </c>
      <c r="D6225" s="903" t="s">
        <v>1522</v>
      </c>
      <c r="E6225" s="903" t="s">
        <v>90</v>
      </c>
      <c r="F6225" s="903" t="s">
        <v>137</v>
      </c>
      <c r="G6225" s="902">
        <v>63675150</v>
      </c>
    </row>
    <row r="6226" spans="1:7">
      <c r="A6226" s="903" t="s">
        <v>2479</v>
      </c>
      <c r="B6226" s="903" t="s">
        <v>311</v>
      </c>
      <c r="C6226" s="903" t="s">
        <v>200</v>
      </c>
      <c r="D6226" s="903" t="s">
        <v>1522</v>
      </c>
      <c r="E6226" s="1419" t="s">
        <v>93</v>
      </c>
      <c r="F6226" s="1420"/>
      <c r="G6226" s="902">
        <v>20000000</v>
      </c>
    </row>
    <row r="6227" spans="1:7">
      <c r="A6227" s="903" t="s">
        <v>2479</v>
      </c>
      <c r="B6227" s="903" t="s">
        <v>311</v>
      </c>
      <c r="C6227" s="903" t="s">
        <v>200</v>
      </c>
      <c r="D6227" s="903" t="s">
        <v>1522</v>
      </c>
      <c r="E6227" s="903" t="s">
        <v>93</v>
      </c>
      <c r="F6227" s="903" t="s">
        <v>391</v>
      </c>
      <c r="G6227" s="902">
        <v>20000000</v>
      </c>
    </row>
    <row r="6228" spans="1:7">
      <c r="A6228" s="903" t="s">
        <v>2479</v>
      </c>
      <c r="B6228" s="903" t="s">
        <v>311</v>
      </c>
      <c r="C6228" s="903" t="s">
        <v>200</v>
      </c>
      <c r="D6228" s="903" t="s">
        <v>1522</v>
      </c>
      <c r="E6228" s="1419" t="s">
        <v>94</v>
      </c>
      <c r="F6228" s="1420"/>
      <c r="G6228" s="902">
        <v>105195130</v>
      </c>
    </row>
    <row r="6229" spans="1:7">
      <c r="A6229" s="903" t="s">
        <v>2479</v>
      </c>
      <c r="B6229" s="903" t="s">
        <v>311</v>
      </c>
      <c r="C6229" s="903" t="s">
        <v>200</v>
      </c>
      <c r="D6229" s="903" t="s">
        <v>1522</v>
      </c>
      <c r="E6229" s="903" t="s">
        <v>94</v>
      </c>
      <c r="F6229" s="903" t="s">
        <v>95</v>
      </c>
      <c r="G6229" s="902">
        <v>69124310</v>
      </c>
    </row>
    <row r="6230" spans="1:7">
      <c r="A6230" s="903" t="s">
        <v>2479</v>
      </c>
      <c r="B6230" s="903" t="s">
        <v>311</v>
      </c>
      <c r="C6230" s="903" t="s">
        <v>200</v>
      </c>
      <c r="D6230" s="903" t="s">
        <v>1522</v>
      </c>
      <c r="E6230" s="903" t="s">
        <v>94</v>
      </c>
      <c r="F6230" s="903" t="s">
        <v>96</v>
      </c>
      <c r="G6230" s="902">
        <v>11849880</v>
      </c>
    </row>
    <row r="6231" spans="1:7">
      <c r="A6231" s="903" t="s">
        <v>2479</v>
      </c>
      <c r="B6231" s="903" t="s">
        <v>311</v>
      </c>
      <c r="C6231" s="903" t="s">
        <v>200</v>
      </c>
      <c r="D6231" s="903" t="s">
        <v>1522</v>
      </c>
      <c r="E6231" s="903" t="s">
        <v>94</v>
      </c>
      <c r="F6231" s="903" t="s">
        <v>97</v>
      </c>
      <c r="G6231" s="902">
        <v>8439920</v>
      </c>
    </row>
    <row r="6232" spans="1:7">
      <c r="A6232" s="903" t="s">
        <v>2479</v>
      </c>
      <c r="B6232" s="903" t="s">
        <v>311</v>
      </c>
      <c r="C6232" s="903" t="s">
        <v>200</v>
      </c>
      <c r="D6232" s="903" t="s">
        <v>1522</v>
      </c>
      <c r="E6232" s="903" t="s">
        <v>94</v>
      </c>
      <c r="F6232" s="903" t="s">
        <v>0</v>
      </c>
      <c r="G6232" s="902">
        <v>15781020</v>
      </c>
    </row>
    <row r="6233" spans="1:7">
      <c r="A6233" s="903" t="s">
        <v>2479</v>
      </c>
      <c r="B6233" s="903" t="s">
        <v>311</v>
      </c>
      <c r="C6233" s="903" t="s">
        <v>200</v>
      </c>
      <c r="D6233" s="903" t="s">
        <v>1522</v>
      </c>
      <c r="E6233" s="1419" t="s">
        <v>100</v>
      </c>
      <c r="F6233" s="1420"/>
      <c r="G6233" s="902">
        <v>14699797</v>
      </c>
    </row>
    <row r="6234" spans="1:7">
      <c r="A6234" s="903" t="s">
        <v>2479</v>
      </c>
      <c r="B6234" s="903" t="s">
        <v>311</v>
      </c>
      <c r="C6234" s="903" t="s">
        <v>200</v>
      </c>
      <c r="D6234" s="903" t="s">
        <v>1522</v>
      </c>
      <c r="E6234" s="903" t="s">
        <v>100</v>
      </c>
      <c r="F6234" s="903" t="s">
        <v>138</v>
      </c>
      <c r="G6234" s="902">
        <v>10504937</v>
      </c>
    </row>
    <row r="6235" spans="1:7">
      <c r="A6235" s="903" t="s">
        <v>2479</v>
      </c>
      <c r="B6235" s="903" t="s">
        <v>311</v>
      </c>
      <c r="C6235" s="903" t="s">
        <v>200</v>
      </c>
      <c r="D6235" s="903" t="s">
        <v>1522</v>
      </c>
      <c r="E6235" s="903" t="s">
        <v>100</v>
      </c>
      <c r="F6235" s="903" t="s">
        <v>102</v>
      </c>
      <c r="G6235" s="902">
        <v>2794860</v>
      </c>
    </row>
    <row r="6236" spans="1:7">
      <c r="A6236" s="903" t="s">
        <v>2479</v>
      </c>
      <c r="B6236" s="903" t="s">
        <v>311</v>
      </c>
      <c r="C6236" s="903" t="s">
        <v>200</v>
      </c>
      <c r="D6236" s="903" t="s">
        <v>1522</v>
      </c>
      <c r="E6236" s="903" t="s">
        <v>100</v>
      </c>
      <c r="F6236" s="903" t="s">
        <v>218</v>
      </c>
      <c r="G6236" s="902">
        <v>1400000</v>
      </c>
    </row>
    <row r="6237" spans="1:7">
      <c r="A6237" s="903" t="s">
        <v>2479</v>
      </c>
      <c r="B6237" s="903" t="s">
        <v>311</v>
      </c>
      <c r="C6237" s="903" t="s">
        <v>200</v>
      </c>
      <c r="D6237" s="903" t="s">
        <v>1522</v>
      </c>
      <c r="E6237" s="1419" t="s">
        <v>103</v>
      </c>
      <c r="F6237" s="1420"/>
      <c r="G6237" s="902">
        <v>29475000</v>
      </c>
    </row>
    <row r="6238" spans="1:7">
      <c r="A6238" s="903" t="s">
        <v>2479</v>
      </c>
      <c r="B6238" s="903" t="s">
        <v>311</v>
      </c>
      <c r="C6238" s="903" t="s">
        <v>200</v>
      </c>
      <c r="D6238" s="903" t="s">
        <v>1522</v>
      </c>
      <c r="E6238" s="903" t="s">
        <v>103</v>
      </c>
      <c r="F6238" s="903" t="s">
        <v>104</v>
      </c>
      <c r="G6238" s="902">
        <v>11275000</v>
      </c>
    </row>
    <row r="6239" spans="1:7">
      <c r="A6239" s="903" t="s">
        <v>2479</v>
      </c>
      <c r="B6239" s="903" t="s">
        <v>311</v>
      </c>
      <c r="C6239" s="903" t="s">
        <v>200</v>
      </c>
      <c r="D6239" s="903" t="s">
        <v>1522</v>
      </c>
      <c r="E6239" s="903" t="s">
        <v>103</v>
      </c>
      <c r="F6239" s="903" t="s">
        <v>106</v>
      </c>
      <c r="G6239" s="902">
        <v>18200000</v>
      </c>
    </row>
    <row r="6240" spans="1:7">
      <c r="A6240" s="903" t="s">
        <v>2479</v>
      </c>
      <c r="B6240" s="903" t="s">
        <v>311</v>
      </c>
      <c r="C6240" s="903" t="s">
        <v>200</v>
      </c>
      <c r="D6240" s="903" t="s">
        <v>1522</v>
      </c>
      <c r="E6240" s="1419" t="s">
        <v>108</v>
      </c>
      <c r="F6240" s="1420"/>
      <c r="G6240" s="902">
        <v>3956238</v>
      </c>
    </row>
    <row r="6241" spans="1:7">
      <c r="A6241" s="903" t="s">
        <v>2479</v>
      </c>
      <c r="B6241" s="903" t="s">
        <v>311</v>
      </c>
      <c r="C6241" s="903" t="s">
        <v>200</v>
      </c>
      <c r="D6241" s="903" t="s">
        <v>1522</v>
      </c>
      <c r="E6241" s="903" t="s">
        <v>108</v>
      </c>
      <c r="F6241" s="903" t="s">
        <v>110</v>
      </c>
      <c r="G6241" s="902">
        <v>199100</v>
      </c>
    </row>
    <row r="6242" spans="1:7">
      <c r="A6242" s="903" t="s">
        <v>2479</v>
      </c>
      <c r="B6242" s="903" t="s">
        <v>311</v>
      </c>
      <c r="C6242" s="903" t="s">
        <v>200</v>
      </c>
      <c r="D6242" s="903" t="s">
        <v>1522</v>
      </c>
      <c r="E6242" s="903" t="s">
        <v>108</v>
      </c>
      <c r="F6242" s="903" t="s">
        <v>862</v>
      </c>
      <c r="G6242" s="902">
        <v>2707438</v>
      </c>
    </row>
    <row r="6243" spans="1:7">
      <c r="A6243" s="903" t="s">
        <v>2479</v>
      </c>
      <c r="B6243" s="903" t="s">
        <v>311</v>
      </c>
      <c r="C6243" s="903" t="s">
        <v>200</v>
      </c>
      <c r="D6243" s="903" t="s">
        <v>1522</v>
      </c>
      <c r="E6243" s="903" t="s">
        <v>108</v>
      </c>
      <c r="F6243" s="903" t="s">
        <v>868</v>
      </c>
      <c r="G6243" s="902">
        <v>1049700</v>
      </c>
    </row>
    <row r="6244" spans="1:7">
      <c r="A6244" s="903" t="s">
        <v>2479</v>
      </c>
      <c r="B6244" s="903" t="s">
        <v>311</v>
      </c>
      <c r="C6244" s="903" t="s">
        <v>200</v>
      </c>
      <c r="D6244" s="903" t="s">
        <v>1522</v>
      </c>
      <c r="E6244" s="1419" t="s">
        <v>143</v>
      </c>
      <c r="F6244" s="1420"/>
      <c r="G6244" s="902">
        <v>31050000</v>
      </c>
    </row>
    <row r="6245" spans="1:7">
      <c r="A6245" s="903" t="s">
        <v>2479</v>
      </c>
      <c r="B6245" s="903" t="s">
        <v>311</v>
      </c>
      <c r="C6245" s="903" t="s">
        <v>200</v>
      </c>
      <c r="D6245" s="903" t="s">
        <v>1522</v>
      </c>
      <c r="E6245" s="903" t="s">
        <v>143</v>
      </c>
      <c r="F6245" s="903" t="s">
        <v>487</v>
      </c>
      <c r="G6245" s="902">
        <v>31050000</v>
      </c>
    </row>
    <row r="6246" spans="1:7">
      <c r="A6246" s="903" t="s">
        <v>2479</v>
      </c>
      <c r="B6246" s="903" t="s">
        <v>311</v>
      </c>
      <c r="C6246" s="903" t="s">
        <v>200</v>
      </c>
      <c r="D6246" s="903" t="s">
        <v>1522</v>
      </c>
      <c r="E6246" s="1419" t="s">
        <v>113</v>
      </c>
      <c r="F6246" s="1420"/>
      <c r="G6246" s="902">
        <v>48992000</v>
      </c>
    </row>
    <row r="6247" spans="1:7">
      <c r="A6247" s="903" t="s">
        <v>2479</v>
      </c>
      <c r="B6247" s="903" t="s">
        <v>311</v>
      </c>
      <c r="C6247" s="903" t="s">
        <v>200</v>
      </c>
      <c r="D6247" s="903" t="s">
        <v>1522</v>
      </c>
      <c r="E6247" s="903" t="s">
        <v>113</v>
      </c>
      <c r="F6247" s="903" t="s">
        <v>381</v>
      </c>
      <c r="G6247" s="902">
        <v>7092000</v>
      </c>
    </row>
    <row r="6248" spans="1:7">
      <c r="A6248" s="903" t="s">
        <v>2479</v>
      </c>
      <c r="B6248" s="903" t="s">
        <v>311</v>
      </c>
      <c r="C6248" s="903" t="s">
        <v>200</v>
      </c>
      <c r="D6248" s="903" t="s">
        <v>1522</v>
      </c>
      <c r="E6248" s="903" t="s">
        <v>113</v>
      </c>
      <c r="F6248" s="903" t="s">
        <v>490</v>
      </c>
      <c r="G6248" s="902">
        <v>9500000</v>
      </c>
    </row>
    <row r="6249" spans="1:7">
      <c r="A6249" s="903" t="s">
        <v>2479</v>
      </c>
      <c r="B6249" s="903" t="s">
        <v>311</v>
      </c>
      <c r="C6249" s="903" t="s">
        <v>200</v>
      </c>
      <c r="D6249" s="903" t="s">
        <v>1522</v>
      </c>
      <c r="E6249" s="903" t="s">
        <v>113</v>
      </c>
      <c r="F6249" s="903" t="s">
        <v>115</v>
      </c>
      <c r="G6249" s="902">
        <v>1200000</v>
      </c>
    </row>
    <row r="6250" spans="1:7">
      <c r="A6250" s="903" t="s">
        <v>2479</v>
      </c>
      <c r="B6250" s="903" t="s">
        <v>311</v>
      </c>
      <c r="C6250" s="903" t="s">
        <v>200</v>
      </c>
      <c r="D6250" s="903" t="s">
        <v>1522</v>
      </c>
      <c r="E6250" s="903" t="s">
        <v>113</v>
      </c>
      <c r="F6250" s="903" t="s">
        <v>117</v>
      </c>
      <c r="G6250" s="902">
        <v>31200000</v>
      </c>
    </row>
    <row r="6251" spans="1:7">
      <c r="A6251" s="903" t="s">
        <v>2479</v>
      </c>
      <c r="B6251" s="903" t="s">
        <v>311</v>
      </c>
      <c r="C6251" s="903" t="s">
        <v>200</v>
      </c>
      <c r="D6251" s="903" t="s">
        <v>1522</v>
      </c>
      <c r="E6251" s="1419" t="s">
        <v>492</v>
      </c>
      <c r="F6251" s="1420"/>
      <c r="G6251" s="902">
        <v>35160000</v>
      </c>
    </row>
    <row r="6252" spans="1:7">
      <c r="A6252" s="903" t="s">
        <v>2479</v>
      </c>
      <c r="B6252" s="903" t="s">
        <v>311</v>
      </c>
      <c r="C6252" s="903" t="s">
        <v>200</v>
      </c>
      <c r="D6252" s="903" t="s">
        <v>1522</v>
      </c>
      <c r="E6252" s="903" t="s">
        <v>492</v>
      </c>
      <c r="F6252" s="903" t="s">
        <v>219</v>
      </c>
      <c r="G6252" s="902">
        <v>35160000</v>
      </c>
    </row>
    <row r="6253" spans="1:7">
      <c r="A6253" s="903" t="s">
        <v>2479</v>
      </c>
      <c r="B6253" s="903" t="s">
        <v>311</v>
      </c>
      <c r="C6253" s="903" t="s">
        <v>200</v>
      </c>
      <c r="D6253" s="903" t="s">
        <v>1522</v>
      </c>
      <c r="E6253" s="1419" t="s">
        <v>498</v>
      </c>
      <c r="F6253" s="1420"/>
      <c r="G6253" s="902">
        <v>13627815</v>
      </c>
    </row>
    <row r="6254" spans="1:7">
      <c r="A6254" s="903" t="s">
        <v>2479</v>
      </c>
      <c r="B6254" s="903" t="s">
        <v>311</v>
      </c>
      <c r="C6254" s="903" t="s">
        <v>200</v>
      </c>
      <c r="D6254" s="903" t="s">
        <v>1522</v>
      </c>
      <c r="E6254" s="903" t="s">
        <v>498</v>
      </c>
      <c r="F6254" s="903" t="s">
        <v>370</v>
      </c>
      <c r="G6254" s="902">
        <v>13627815</v>
      </c>
    </row>
    <row r="6255" spans="1:7">
      <c r="A6255" s="903" t="s">
        <v>2479</v>
      </c>
      <c r="B6255" s="903" t="s">
        <v>311</v>
      </c>
      <c r="C6255" s="903" t="s">
        <v>200</v>
      </c>
      <c r="D6255" s="903" t="s">
        <v>1522</v>
      </c>
      <c r="E6255" s="1419" t="s">
        <v>1429</v>
      </c>
      <c r="F6255" s="1420"/>
      <c r="G6255" s="902">
        <v>15000000</v>
      </c>
    </row>
    <row r="6256" spans="1:7">
      <c r="A6256" s="903" t="s">
        <v>2479</v>
      </c>
      <c r="B6256" s="903" t="s">
        <v>311</v>
      </c>
      <c r="C6256" s="903" t="s">
        <v>200</v>
      </c>
      <c r="D6256" s="903" t="s">
        <v>1522</v>
      </c>
      <c r="E6256" s="903" t="s">
        <v>1429</v>
      </c>
      <c r="F6256" s="903" t="s">
        <v>1451</v>
      </c>
      <c r="G6256" s="902">
        <v>15000000</v>
      </c>
    </row>
    <row r="6257" spans="1:7">
      <c r="A6257" s="903" t="s">
        <v>2479</v>
      </c>
      <c r="B6257" s="903" t="s">
        <v>311</v>
      </c>
      <c r="C6257" s="903" t="s">
        <v>200</v>
      </c>
      <c r="D6257" s="903" t="s">
        <v>1522</v>
      </c>
      <c r="E6257" s="1419" t="s">
        <v>1434</v>
      </c>
      <c r="F6257" s="1420"/>
      <c r="G6257" s="902">
        <v>598000</v>
      </c>
    </row>
    <row r="6258" spans="1:7">
      <c r="A6258" s="903" t="s">
        <v>2479</v>
      </c>
      <c r="B6258" s="903" t="s">
        <v>311</v>
      </c>
      <c r="C6258" s="903" t="s">
        <v>200</v>
      </c>
      <c r="D6258" s="903" t="s">
        <v>1522</v>
      </c>
      <c r="E6258" s="903" t="s">
        <v>1434</v>
      </c>
      <c r="F6258" s="903" t="s">
        <v>1436</v>
      </c>
      <c r="G6258" s="902">
        <v>598000</v>
      </c>
    </row>
    <row r="6259" spans="1:7">
      <c r="A6259" s="903" t="s">
        <v>2479</v>
      </c>
      <c r="B6259" s="903" t="s">
        <v>311</v>
      </c>
      <c r="C6259" s="903" t="s">
        <v>200</v>
      </c>
      <c r="D6259" s="903" t="s">
        <v>1522</v>
      </c>
      <c r="E6259" s="1419" t="s">
        <v>122</v>
      </c>
      <c r="F6259" s="1420"/>
      <c r="G6259" s="902">
        <v>20310000</v>
      </c>
    </row>
    <row r="6260" spans="1:7">
      <c r="A6260" s="903" t="s">
        <v>2479</v>
      </c>
      <c r="B6260" s="903" t="s">
        <v>311</v>
      </c>
      <c r="C6260" s="903" t="s">
        <v>200</v>
      </c>
      <c r="D6260" s="903" t="s">
        <v>1522</v>
      </c>
      <c r="E6260" s="903" t="s">
        <v>122</v>
      </c>
      <c r="F6260" s="903" t="s">
        <v>6</v>
      </c>
      <c r="G6260" s="902">
        <v>770000</v>
      </c>
    </row>
    <row r="6261" spans="1:7">
      <c r="A6261" s="903" t="s">
        <v>2479</v>
      </c>
      <c r="B6261" s="903" t="s">
        <v>311</v>
      </c>
      <c r="C6261" s="903" t="s">
        <v>200</v>
      </c>
      <c r="D6261" s="903" t="s">
        <v>1522</v>
      </c>
      <c r="E6261" s="903" t="s">
        <v>122</v>
      </c>
      <c r="F6261" s="903" t="s">
        <v>124</v>
      </c>
      <c r="G6261" s="902">
        <v>8000000</v>
      </c>
    </row>
    <row r="6262" spans="1:7">
      <c r="A6262" s="903" t="s">
        <v>2479</v>
      </c>
      <c r="B6262" s="903" t="s">
        <v>311</v>
      </c>
      <c r="C6262" s="903" t="s">
        <v>200</v>
      </c>
      <c r="D6262" s="903" t="s">
        <v>1522</v>
      </c>
      <c r="E6262" s="903" t="s">
        <v>122</v>
      </c>
      <c r="F6262" s="903" t="s">
        <v>126</v>
      </c>
      <c r="G6262" s="902">
        <v>11540000</v>
      </c>
    </row>
    <row r="6263" spans="1:7">
      <c r="A6263" s="903" t="s">
        <v>2479</v>
      </c>
      <c r="B6263" s="903" t="s">
        <v>311</v>
      </c>
      <c r="C6263" s="903" t="s">
        <v>200</v>
      </c>
      <c r="D6263" s="903" t="s">
        <v>1522</v>
      </c>
      <c r="E6263" s="1419" t="s">
        <v>371</v>
      </c>
      <c r="F6263" s="1420"/>
      <c r="G6263" s="902">
        <v>2682000</v>
      </c>
    </row>
    <row r="6264" spans="1:7">
      <c r="A6264" s="903" t="s">
        <v>2479</v>
      </c>
      <c r="B6264" s="903" t="s">
        <v>311</v>
      </c>
      <c r="C6264" s="903" t="s">
        <v>200</v>
      </c>
      <c r="D6264" s="903" t="s">
        <v>1522</v>
      </c>
      <c r="E6264" s="903" t="s">
        <v>371</v>
      </c>
      <c r="F6264" s="903" t="s">
        <v>372</v>
      </c>
      <c r="G6264" s="902">
        <v>2682000</v>
      </c>
    </row>
    <row r="6265" spans="1:7">
      <c r="A6265" s="903" t="s">
        <v>2479</v>
      </c>
      <c r="B6265" s="1419" t="s">
        <v>887</v>
      </c>
      <c r="C6265" s="1420"/>
      <c r="D6265" s="1420"/>
      <c r="E6265" s="1420"/>
      <c r="F6265" s="1420"/>
      <c r="G6265" s="902">
        <v>735799000</v>
      </c>
    </row>
    <row r="6266" spans="1:7">
      <c r="A6266" s="903" t="s">
        <v>2479</v>
      </c>
      <c r="B6266" s="903" t="s">
        <v>887</v>
      </c>
      <c r="C6266" s="1419" t="s">
        <v>200</v>
      </c>
      <c r="D6266" s="1420"/>
      <c r="E6266" s="1420"/>
      <c r="F6266" s="1420"/>
      <c r="G6266" s="902">
        <v>735799000</v>
      </c>
    </row>
    <row r="6267" spans="1:7">
      <c r="A6267" s="903" t="s">
        <v>2479</v>
      </c>
      <c r="B6267" s="903" t="s">
        <v>887</v>
      </c>
      <c r="C6267" s="903" t="s">
        <v>200</v>
      </c>
      <c r="D6267" s="1419" t="s">
        <v>1522</v>
      </c>
      <c r="E6267" s="1420"/>
      <c r="F6267" s="1420"/>
      <c r="G6267" s="902">
        <v>735799000</v>
      </c>
    </row>
    <row r="6268" spans="1:7">
      <c r="A6268" s="903" t="s">
        <v>2479</v>
      </c>
      <c r="B6268" s="903" t="s">
        <v>887</v>
      </c>
      <c r="C6268" s="903" t="s">
        <v>200</v>
      </c>
      <c r="D6268" s="903" t="s">
        <v>1522</v>
      </c>
      <c r="E6268" s="1419" t="s">
        <v>87</v>
      </c>
      <c r="F6268" s="1420"/>
      <c r="G6268" s="902">
        <v>222822199</v>
      </c>
    </row>
    <row r="6269" spans="1:7">
      <c r="A6269" s="903" t="s">
        <v>2479</v>
      </c>
      <c r="B6269" s="903" t="s">
        <v>887</v>
      </c>
      <c r="C6269" s="903" t="s">
        <v>200</v>
      </c>
      <c r="D6269" s="903" t="s">
        <v>1522</v>
      </c>
      <c r="E6269" s="903" t="s">
        <v>87</v>
      </c>
      <c r="F6269" s="903" t="s">
        <v>88</v>
      </c>
      <c r="G6269" s="902">
        <v>222822199</v>
      </c>
    </row>
    <row r="6270" spans="1:7">
      <c r="A6270" s="903" t="s">
        <v>2479</v>
      </c>
      <c r="B6270" s="903" t="s">
        <v>887</v>
      </c>
      <c r="C6270" s="903" t="s">
        <v>200</v>
      </c>
      <c r="D6270" s="903" t="s">
        <v>1522</v>
      </c>
      <c r="E6270" s="1419" t="s">
        <v>90</v>
      </c>
      <c r="F6270" s="1420"/>
      <c r="G6270" s="902">
        <v>61025185</v>
      </c>
    </row>
    <row r="6271" spans="1:7">
      <c r="A6271" s="903" t="s">
        <v>2479</v>
      </c>
      <c r="B6271" s="903" t="s">
        <v>887</v>
      </c>
      <c r="C6271" s="903" t="s">
        <v>200</v>
      </c>
      <c r="D6271" s="903" t="s">
        <v>1522</v>
      </c>
      <c r="E6271" s="903" t="s">
        <v>90</v>
      </c>
      <c r="F6271" s="903" t="s">
        <v>135</v>
      </c>
      <c r="G6271" s="902">
        <v>27053185</v>
      </c>
    </row>
    <row r="6272" spans="1:7">
      <c r="A6272" s="903" t="s">
        <v>2479</v>
      </c>
      <c r="B6272" s="903" t="s">
        <v>887</v>
      </c>
      <c r="C6272" s="903" t="s">
        <v>200</v>
      </c>
      <c r="D6272" s="903" t="s">
        <v>1522</v>
      </c>
      <c r="E6272" s="903" t="s">
        <v>90</v>
      </c>
      <c r="F6272" s="903" t="s">
        <v>92</v>
      </c>
      <c r="G6272" s="902">
        <v>1341000</v>
      </c>
    </row>
    <row r="6273" spans="1:7">
      <c r="A6273" s="903" t="s">
        <v>2479</v>
      </c>
      <c r="B6273" s="903" t="s">
        <v>887</v>
      </c>
      <c r="C6273" s="903" t="s">
        <v>200</v>
      </c>
      <c r="D6273" s="903" t="s">
        <v>1522</v>
      </c>
      <c r="E6273" s="903" t="s">
        <v>90</v>
      </c>
      <c r="F6273" s="903" t="s">
        <v>403</v>
      </c>
      <c r="G6273" s="902">
        <v>447000</v>
      </c>
    </row>
    <row r="6274" spans="1:7">
      <c r="A6274" s="903" t="s">
        <v>2479</v>
      </c>
      <c r="B6274" s="903" t="s">
        <v>887</v>
      </c>
      <c r="C6274" s="903" t="s">
        <v>200</v>
      </c>
      <c r="D6274" s="903" t="s">
        <v>1522</v>
      </c>
      <c r="E6274" s="903" t="s">
        <v>90</v>
      </c>
      <c r="F6274" s="903" t="s">
        <v>137</v>
      </c>
      <c r="G6274" s="902">
        <v>32184000</v>
      </c>
    </row>
    <row r="6275" spans="1:7">
      <c r="A6275" s="903" t="s">
        <v>2479</v>
      </c>
      <c r="B6275" s="903" t="s">
        <v>887</v>
      </c>
      <c r="C6275" s="903" t="s">
        <v>200</v>
      </c>
      <c r="D6275" s="903" t="s">
        <v>1522</v>
      </c>
      <c r="E6275" s="1419" t="s">
        <v>93</v>
      </c>
      <c r="F6275" s="1420"/>
      <c r="G6275" s="902">
        <v>6500000</v>
      </c>
    </row>
    <row r="6276" spans="1:7">
      <c r="A6276" s="903" t="s">
        <v>2479</v>
      </c>
      <c r="B6276" s="903" t="s">
        <v>887</v>
      </c>
      <c r="C6276" s="903" t="s">
        <v>200</v>
      </c>
      <c r="D6276" s="903" t="s">
        <v>1522</v>
      </c>
      <c r="E6276" s="903" t="s">
        <v>93</v>
      </c>
      <c r="F6276" s="903" t="s">
        <v>391</v>
      </c>
      <c r="G6276" s="902">
        <v>6500000</v>
      </c>
    </row>
    <row r="6277" spans="1:7">
      <c r="A6277" s="903" t="s">
        <v>2479</v>
      </c>
      <c r="B6277" s="903" t="s">
        <v>887</v>
      </c>
      <c r="C6277" s="903" t="s">
        <v>200</v>
      </c>
      <c r="D6277" s="903" t="s">
        <v>1522</v>
      </c>
      <c r="E6277" s="1419" t="s">
        <v>94</v>
      </c>
      <c r="F6277" s="1420"/>
      <c r="G6277" s="902">
        <v>65819007</v>
      </c>
    </row>
    <row r="6278" spans="1:7">
      <c r="A6278" s="903" t="s">
        <v>2479</v>
      </c>
      <c r="B6278" s="903" t="s">
        <v>887</v>
      </c>
      <c r="C6278" s="903" t="s">
        <v>200</v>
      </c>
      <c r="D6278" s="903" t="s">
        <v>1522</v>
      </c>
      <c r="E6278" s="903" t="s">
        <v>94</v>
      </c>
      <c r="F6278" s="903" t="s">
        <v>95</v>
      </c>
      <c r="G6278" s="902">
        <v>49194127</v>
      </c>
    </row>
    <row r="6279" spans="1:7">
      <c r="A6279" s="903" t="s">
        <v>2479</v>
      </c>
      <c r="B6279" s="903" t="s">
        <v>887</v>
      </c>
      <c r="C6279" s="903" t="s">
        <v>200</v>
      </c>
      <c r="D6279" s="903" t="s">
        <v>1522</v>
      </c>
      <c r="E6279" s="903" t="s">
        <v>94</v>
      </c>
      <c r="F6279" s="903" t="s">
        <v>96</v>
      </c>
      <c r="G6279" s="902">
        <v>8561568</v>
      </c>
    </row>
    <row r="6280" spans="1:7">
      <c r="A6280" s="903" t="s">
        <v>2479</v>
      </c>
      <c r="B6280" s="903" t="s">
        <v>887</v>
      </c>
      <c r="C6280" s="903" t="s">
        <v>200</v>
      </c>
      <c r="D6280" s="903" t="s">
        <v>1522</v>
      </c>
      <c r="E6280" s="903" t="s">
        <v>94</v>
      </c>
      <c r="F6280" s="903" t="s">
        <v>97</v>
      </c>
      <c r="G6280" s="902">
        <v>5209456</v>
      </c>
    </row>
    <row r="6281" spans="1:7">
      <c r="A6281" s="903" t="s">
        <v>2479</v>
      </c>
      <c r="B6281" s="903" t="s">
        <v>887</v>
      </c>
      <c r="C6281" s="903" t="s">
        <v>200</v>
      </c>
      <c r="D6281" s="903" t="s">
        <v>1522</v>
      </c>
      <c r="E6281" s="903" t="s">
        <v>94</v>
      </c>
      <c r="F6281" s="903" t="s">
        <v>0</v>
      </c>
      <c r="G6281" s="902">
        <v>2853856</v>
      </c>
    </row>
    <row r="6282" spans="1:7">
      <c r="A6282" s="903" t="s">
        <v>2479</v>
      </c>
      <c r="B6282" s="903" t="s">
        <v>887</v>
      </c>
      <c r="C6282" s="903" t="s">
        <v>200</v>
      </c>
      <c r="D6282" s="903" t="s">
        <v>1522</v>
      </c>
      <c r="E6282" s="1419" t="s">
        <v>100</v>
      </c>
      <c r="F6282" s="1420"/>
      <c r="G6282" s="902">
        <v>12974028</v>
      </c>
    </row>
    <row r="6283" spans="1:7">
      <c r="A6283" s="903" t="s">
        <v>2479</v>
      </c>
      <c r="B6283" s="903" t="s">
        <v>887</v>
      </c>
      <c r="C6283" s="903" t="s">
        <v>200</v>
      </c>
      <c r="D6283" s="903" t="s">
        <v>1522</v>
      </c>
      <c r="E6283" s="903" t="s">
        <v>100</v>
      </c>
      <c r="F6283" s="903" t="s">
        <v>138</v>
      </c>
      <c r="G6283" s="902">
        <v>2404028</v>
      </c>
    </row>
    <row r="6284" spans="1:7">
      <c r="A6284" s="903" t="s">
        <v>2479</v>
      </c>
      <c r="B6284" s="903" t="s">
        <v>887</v>
      </c>
      <c r="C6284" s="903" t="s">
        <v>200</v>
      </c>
      <c r="D6284" s="903" t="s">
        <v>1522</v>
      </c>
      <c r="E6284" s="903" t="s">
        <v>100</v>
      </c>
      <c r="F6284" s="903" t="s">
        <v>218</v>
      </c>
      <c r="G6284" s="902">
        <v>10570000</v>
      </c>
    </row>
    <row r="6285" spans="1:7">
      <c r="A6285" s="903" t="s">
        <v>2479</v>
      </c>
      <c r="B6285" s="903" t="s">
        <v>887</v>
      </c>
      <c r="C6285" s="903" t="s">
        <v>200</v>
      </c>
      <c r="D6285" s="903" t="s">
        <v>1522</v>
      </c>
      <c r="E6285" s="1419" t="s">
        <v>103</v>
      </c>
      <c r="F6285" s="1420"/>
      <c r="G6285" s="902">
        <v>28000000</v>
      </c>
    </row>
    <row r="6286" spans="1:7">
      <c r="A6286" s="903" t="s">
        <v>2479</v>
      </c>
      <c r="B6286" s="903" t="s">
        <v>887</v>
      </c>
      <c r="C6286" s="903" t="s">
        <v>200</v>
      </c>
      <c r="D6286" s="903" t="s">
        <v>1522</v>
      </c>
      <c r="E6286" s="903" t="s">
        <v>103</v>
      </c>
      <c r="F6286" s="903" t="s">
        <v>104</v>
      </c>
      <c r="G6286" s="902">
        <v>12840000</v>
      </c>
    </row>
    <row r="6287" spans="1:7">
      <c r="A6287" s="903" t="s">
        <v>2479</v>
      </c>
      <c r="B6287" s="903" t="s">
        <v>887</v>
      </c>
      <c r="C6287" s="903" t="s">
        <v>200</v>
      </c>
      <c r="D6287" s="903" t="s">
        <v>1522</v>
      </c>
      <c r="E6287" s="903" t="s">
        <v>103</v>
      </c>
      <c r="F6287" s="903" t="s">
        <v>132</v>
      </c>
      <c r="G6287" s="902">
        <v>15160000</v>
      </c>
    </row>
    <row r="6288" spans="1:7">
      <c r="A6288" s="903" t="s">
        <v>2479</v>
      </c>
      <c r="B6288" s="903" t="s">
        <v>887</v>
      </c>
      <c r="C6288" s="903" t="s">
        <v>200</v>
      </c>
      <c r="D6288" s="903" t="s">
        <v>1522</v>
      </c>
      <c r="E6288" s="1419" t="s">
        <v>108</v>
      </c>
      <c r="F6288" s="1420"/>
      <c r="G6288" s="902">
        <v>9962321</v>
      </c>
    </row>
    <row r="6289" spans="1:7">
      <c r="A6289" s="903" t="s">
        <v>2479</v>
      </c>
      <c r="B6289" s="903" t="s">
        <v>887</v>
      </c>
      <c r="C6289" s="903" t="s">
        <v>200</v>
      </c>
      <c r="D6289" s="903" t="s">
        <v>1522</v>
      </c>
      <c r="E6289" s="903" t="s">
        <v>108</v>
      </c>
      <c r="F6289" s="903" t="s">
        <v>111</v>
      </c>
      <c r="G6289" s="902">
        <v>3341721</v>
      </c>
    </row>
    <row r="6290" spans="1:7">
      <c r="A6290" s="903" t="s">
        <v>2479</v>
      </c>
      <c r="B6290" s="903" t="s">
        <v>887</v>
      </c>
      <c r="C6290" s="903" t="s">
        <v>200</v>
      </c>
      <c r="D6290" s="903" t="s">
        <v>1522</v>
      </c>
      <c r="E6290" s="903" t="s">
        <v>108</v>
      </c>
      <c r="F6290" s="903" t="s">
        <v>862</v>
      </c>
      <c r="G6290" s="902">
        <v>4329600</v>
      </c>
    </row>
    <row r="6291" spans="1:7">
      <c r="A6291" s="903" t="s">
        <v>2479</v>
      </c>
      <c r="B6291" s="903" t="s">
        <v>887</v>
      </c>
      <c r="C6291" s="903" t="s">
        <v>200</v>
      </c>
      <c r="D6291" s="903" t="s">
        <v>1522</v>
      </c>
      <c r="E6291" s="903" t="s">
        <v>108</v>
      </c>
      <c r="F6291" s="903" t="s">
        <v>868</v>
      </c>
      <c r="G6291" s="902">
        <v>2291000</v>
      </c>
    </row>
    <row r="6292" spans="1:7">
      <c r="A6292" s="903" t="s">
        <v>2479</v>
      </c>
      <c r="B6292" s="903" t="s">
        <v>887</v>
      </c>
      <c r="C6292" s="903" t="s">
        <v>200</v>
      </c>
      <c r="D6292" s="903" t="s">
        <v>1522</v>
      </c>
      <c r="E6292" s="1419" t="s">
        <v>113</v>
      </c>
      <c r="F6292" s="1420"/>
      <c r="G6292" s="902">
        <v>12300000</v>
      </c>
    </row>
    <row r="6293" spans="1:7">
      <c r="A6293" s="903" t="s">
        <v>2479</v>
      </c>
      <c r="B6293" s="903" t="s">
        <v>887</v>
      </c>
      <c r="C6293" s="903" t="s">
        <v>200</v>
      </c>
      <c r="D6293" s="903" t="s">
        <v>1522</v>
      </c>
      <c r="E6293" s="903" t="s">
        <v>113</v>
      </c>
      <c r="F6293" s="903" t="s">
        <v>117</v>
      </c>
      <c r="G6293" s="902">
        <v>12300000</v>
      </c>
    </row>
    <row r="6294" spans="1:7">
      <c r="A6294" s="903" t="s">
        <v>2479</v>
      </c>
      <c r="B6294" s="903" t="s">
        <v>887</v>
      </c>
      <c r="C6294" s="903" t="s">
        <v>200</v>
      </c>
      <c r="D6294" s="903" t="s">
        <v>1522</v>
      </c>
      <c r="E6294" s="1419" t="s">
        <v>492</v>
      </c>
      <c r="F6294" s="1420"/>
      <c r="G6294" s="902">
        <v>230168260</v>
      </c>
    </row>
    <row r="6295" spans="1:7">
      <c r="A6295" s="903" t="s">
        <v>2479</v>
      </c>
      <c r="B6295" s="903" t="s">
        <v>887</v>
      </c>
      <c r="C6295" s="903" t="s">
        <v>200</v>
      </c>
      <c r="D6295" s="903" t="s">
        <v>1522</v>
      </c>
      <c r="E6295" s="903" t="s">
        <v>492</v>
      </c>
      <c r="F6295" s="903" t="s">
        <v>494</v>
      </c>
      <c r="G6295" s="902">
        <v>101180000</v>
      </c>
    </row>
    <row r="6296" spans="1:7">
      <c r="A6296" s="903" t="s">
        <v>2479</v>
      </c>
      <c r="B6296" s="903" t="s">
        <v>887</v>
      </c>
      <c r="C6296" s="903" t="s">
        <v>200</v>
      </c>
      <c r="D6296" s="903" t="s">
        <v>1522</v>
      </c>
      <c r="E6296" s="903" t="s">
        <v>492</v>
      </c>
      <c r="F6296" s="903" t="s">
        <v>849</v>
      </c>
      <c r="G6296" s="902">
        <v>48000000</v>
      </c>
    </row>
    <row r="6297" spans="1:7">
      <c r="A6297" s="903" t="s">
        <v>2479</v>
      </c>
      <c r="B6297" s="903" t="s">
        <v>887</v>
      </c>
      <c r="C6297" s="903" t="s">
        <v>200</v>
      </c>
      <c r="D6297" s="903" t="s">
        <v>1522</v>
      </c>
      <c r="E6297" s="903" t="s">
        <v>492</v>
      </c>
      <c r="F6297" s="903" t="s">
        <v>219</v>
      </c>
      <c r="G6297" s="902">
        <v>80988260</v>
      </c>
    </row>
    <row r="6298" spans="1:7">
      <c r="A6298" s="903" t="s">
        <v>2479</v>
      </c>
      <c r="B6298" s="903" t="s">
        <v>887</v>
      </c>
      <c r="C6298" s="903" t="s">
        <v>200</v>
      </c>
      <c r="D6298" s="903" t="s">
        <v>1522</v>
      </c>
      <c r="E6298" s="1419" t="s">
        <v>498</v>
      </c>
      <c r="F6298" s="1420"/>
      <c r="G6298" s="902">
        <v>9300000</v>
      </c>
    </row>
    <row r="6299" spans="1:7">
      <c r="A6299" s="903" t="s">
        <v>2479</v>
      </c>
      <c r="B6299" s="903" t="s">
        <v>887</v>
      </c>
      <c r="C6299" s="903" t="s">
        <v>200</v>
      </c>
      <c r="D6299" s="903" t="s">
        <v>1522</v>
      </c>
      <c r="E6299" s="903" t="s">
        <v>498</v>
      </c>
      <c r="F6299" s="903" t="s">
        <v>3</v>
      </c>
      <c r="G6299" s="902">
        <v>7100000</v>
      </c>
    </row>
    <row r="6300" spans="1:7">
      <c r="A6300" s="903" t="s">
        <v>2479</v>
      </c>
      <c r="B6300" s="903" t="s">
        <v>887</v>
      </c>
      <c r="C6300" s="903" t="s">
        <v>200</v>
      </c>
      <c r="D6300" s="903" t="s">
        <v>1522</v>
      </c>
      <c r="E6300" s="903" t="s">
        <v>498</v>
      </c>
      <c r="F6300" s="903" t="s">
        <v>370</v>
      </c>
      <c r="G6300" s="902">
        <v>2200000</v>
      </c>
    </row>
    <row r="6301" spans="1:7">
      <c r="A6301" s="903" t="s">
        <v>2479</v>
      </c>
      <c r="B6301" s="903" t="s">
        <v>887</v>
      </c>
      <c r="C6301" s="903" t="s">
        <v>200</v>
      </c>
      <c r="D6301" s="903" t="s">
        <v>1522</v>
      </c>
      <c r="E6301" s="1419" t="s">
        <v>1429</v>
      </c>
      <c r="F6301" s="1420"/>
      <c r="G6301" s="902">
        <v>7150000</v>
      </c>
    </row>
    <row r="6302" spans="1:7">
      <c r="A6302" s="903" t="s">
        <v>2479</v>
      </c>
      <c r="B6302" s="903" t="s">
        <v>887</v>
      </c>
      <c r="C6302" s="903" t="s">
        <v>200</v>
      </c>
      <c r="D6302" s="903" t="s">
        <v>1522</v>
      </c>
      <c r="E6302" s="903" t="s">
        <v>1429</v>
      </c>
      <c r="F6302" s="903" t="s">
        <v>1431</v>
      </c>
      <c r="G6302" s="902">
        <v>7150000</v>
      </c>
    </row>
    <row r="6303" spans="1:7">
      <c r="A6303" s="903" t="s">
        <v>2479</v>
      </c>
      <c r="B6303" s="903" t="s">
        <v>887</v>
      </c>
      <c r="C6303" s="903" t="s">
        <v>200</v>
      </c>
      <c r="D6303" s="903" t="s">
        <v>1522</v>
      </c>
      <c r="E6303" s="1419" t="s">
        <v>118</v>
      </c>
      <c r="F6303" s="1420"/>
      <c r="G6303" s="902">
        <v>58520000</v>
      </c>
    </row>
    <row r="6304" spans="1:7">
      <c r="A6304" s="903" t="s">
        <v>2479</v>
      </c>
      <c r="B6304" s="903" t="s">
        <v>887</v>
      </c>
      <c r="C6304" s="903" t="s">
        <v>200</v>
      </c>
      <c r="D6304" s="903" t="s">
        <v>1522</v>
      </c>
      <c r="E6304" s="903" t="s">
        <v>118</v>
      </c>
      <c r="F6304" s="903" t="s">
        <v>523</v>
      </c>
      <c r="G6304" s="902">
        <v>58520000</v>
      </c>
    </row>
    <row r="6305" spans="1:7">
      <c r="A6305" s="903" t="s">
        <v>2479</v>
      </c>
      <c r="B6305" s="903" t="s">
        <v>887</v>
      </c>
      <c r="C6305" s="903" t="s">
        <v>200</v>
      </c>
      <c r="D6305" s="903" t="s">
        <v>1522</v>
      </c>
      <c r="E6305" s="1419" t="s">
        <v>1434</v>
      </c>
      <c r="F6305" s="1420"/>
      <c r="G6305" s="902">
        <v>500000</v>
      </c>
    </row>
    <row r="6306" spans="1:7">
      <c r="A6306" s="903" t="s">
        <v>2479</v>
      </c>
      <c r="B6306" s="903" t="s">
        <v>887</v>
      </c>
      <c r="C6306" s="903" t="s">
        <v>200</v>
      </c>
      <c r="D6306" s="903" t="s">
        <v>1522</v>
      </c>
      <c r="E6306" s="903" t="s">
        <v>1434</v>
      </c>
      <c r="F6306" s="903" t="s">
        <v>1436</v>
      </c>
      <c r="G6306" s="902">
        <v>500000</v>
      </c>
    </row>
    <row r="6307" spans="1:7">
      <c r="A6307" s="903" t="s">
        <v>2479</v>
      </c>
      <c r="B6307" s="903" t="s">
        <v>887</v>
      </c>
      <c r="C6307" s="903" t="s">
        <v>200</v>
      </c>
      <c r="D6307" s="903" t="s">
        <v>1522</v>
      </c>
      <c r="E6307" s="1419" t="s">
        <v>760</v>
      </c>
      <c r="F6307" s="1420"/>
      <c r="G6307" s="902">
        <v>5148000</v>
      </c>
    </row>
    <row r="6308" spans="1:7">
      <c r="A6308" s="903" t="s">
        <v>2479</v>
      </c>
      <c r="B6308" s="903" t="s">
        <v>887</v>
      </c>
      <c r="C6308" s="903" t="s">
        <v>200</v>
      </c>
      <c r="D6308" s="903" t="s">
        <v>1522</v>
      </c>
      <c r="E6308" s="903" t="s">
        <v>760</v>
      </c>
      <c r="F6308" s="903" t="s">
        <v>2527</v>
      </c>
      <c r="G6308" s="902">
        <v>5148000</v>
      </c>
    </row>
    <row r="6309" spans="1:7">
      <c r="A6309" s="903" t="s">
        <v>2479</v>
      </c>
      <c r="B6309" s="903" t="s">
        <v>887</v>
      </c>
      <c r="C6309" s="903" t="s">
        <v>200</v>
      </c>
      <c r="D6309" s="903" t="s">
        <v>1522</v>
      </c>
      <c r="E6309" s="1419" t="s">
        <v>122</v>
      </c>
      <c r="F6309" s="1420"/>
      <c r="G6309" s="902">
        <v>1140000</v>
      </c>
    </row>
    <row r="6310" spans="1:7">
      <c r="A6310" s="903" t="s">
        <v>2479</v>
      </c>
      <c r="B6310" s="903" t="s">
        <v>887</v>
      </c>
      <c r="C6310" s="903" t="s">
        <v>200</v>
      </c>
      <c r="D6310" s="903" t="s">
        <v>1522</v>
      </c>
      <c r="E6310" s="903" t="s">
        <v>122</v>
      </c>
      <c r="F6310" s="903" t="s">
        <v>124</v>
      </c>
      <c r="G6310" s="902">
        <v>240000</v>
      </c>
    </row>
    <row r="6311" spans="1:7">
      <c r="A6311" s="903" t="s">
        <v>2479</v>
      </c>
      <c r="B6311" s="903" t="s">
        <v>887</v>
      </c>
      <c r="C6311" s="903" t="s">
        <v>200</v>
      </c>
      <c r="D6311" s="903" t="s">
        <v>1522</v>
      </c>
      <c r="E6311" s="903" t="s">
        <v>122</v>
      </c>
      <c r="F6311" s="903" t="s">
        <v>126</v>
      </c>
      <c r="G6311" s="902">
        <v>900000</v>
      </c>
    </row>
    <row r="6312" spans="1:7">
      <c r="A6312" s="903" t="s">
        <v>2479</v>
      </c>
      <c r="B6312" s="903" t="s">
        <v>887</v>
      </c>
      <c r="C6312" s="903" t="s">
        <v>200</v>
      </c>
      <c r="D6312" s="903" t="s">
        <v>1522</v>
      </c>
      <c r="E6312" s="1419" t="s">
        <v>371</v>
      </c>
      <c r="F6312" s="1420"/>
      <c r="G6312" s="902">
        <v>4470000</v>
      </c>
    </row>
    <row r="6313" spans="1:7">
      <c r="A6313" s="903" t="s">
        <v>2479</v>
      </c>
      <c r="B6313" s="903" t="s">
        <v>887</v>
      </c>
      <c r="C6313" s="903" t="s">
        <v>200</v>
      </c>
      <c r="D6313" s="903" t="s">
        <v>1522</v>
      </c>
      <c r="E6313" s="903" t="s">
        <v>371</v>
      </c>
      <c r="F6313" s="903" t="s">
        <v>372</v>
      </c>
      <c r="G6313" s="902">
        <v>4470000</v>
      </c>
    </row>
    <row r="6314" spans="1:7">
      <c r="A6314" s="903" t="s">
        <v>2479</v>
      </c>
      <c r="B6314" s="1419" t="s">
        <v>886</v>
      </c>
      <c r="C6314" s="1420"/>
      <c r="D6314" s="1420"/>
      <c r="E6314" s="1420"/>
      <c r="F6314" s="1420"/>
      <c r="G6314" s="902">
        <v>651000000</v>
      </c>
    </row>
    <row r="6315" spans="1:7">
      <c r="A6315" s="903" t="s">
        <v>2479</v>
      </c>
      <c r="B6315" s="903" t="s">
        <v>886</v>
      </c>
      <c r="C6315" s="1419" t="s">
        <v>368</v>
      </c>
      <c r="D6315" s="1420"/>
      <c r="E6315" s="1420"/>
      <c r="F6315" s="1420"/>
      <c r="G6315" s="902">
        <v>80000000</v>
      </c>
    </row>
    <row r="6316" spans="1:7">
      <c r="A6316" s="903" t="s">
        <v>2479</v>
      </c>
      <c r="B6316" s="903" t="s">
        <v>886</v>
      </c>
      <c r="C6316" s="903" t="s">
        <v>368</v>
      </c>
      <c r="D6316" s="1419" t="s">
        <v>1445</v>
      </c>
      <c r="E6316" s="1420"/>
      <c r="F6316" s="1420"/>
      <c r="G6316" s="902">
        <v>80000000</v>
      </c>
    </row>
    <row r="6317" spans="1:7">
      <c r="A6317" s="903" t="s">
        <v>2479</v>
      </c>
      <c r="B6317" s="903" t="s">
        <v>886</v>
      </c>
      <c r="C6317" s="903" t="s">
        <v>368</v>
      </c>
      <c r="D6317" s="903" t="s">
        <v>1445</v>
      </c>
      <c r="E6317" s="1419" t="s">
        <v>143</v>
      </c>
      <c r="F6317" s="1420"/>
      <c r="G6317" s="902">
        <v>80000000</v>
      </c>
    </row>
    <row r="6318" spans="1:7">
      <c r="A6318" s="903" t="s">
        <v>2479</v>
      </c>
      <c r="B6318" s="903" t="s">
        <v>886</v>
      </c>
      <c r="C6318" s="903" t="s">
        <v>368</v>
      </c>
      <c r="D6318" s="903" t="s">
        <v>1445</v>
      </c>
      <c r="E6318" s="903" t="s">
        <v>143</v>
      </c>
      <c r="F6318" s="903" t="s">
        <v>145</v>
      </c>
      <c r="G6318" s="902">
        <v>20700000</v>
      </c>
    </row>
    <row r="6319" spans="1:7">
      <c r="A6319" s="903" t="s">
        <v>2479</v>
      </c>
      <c r="B6319" s="903" t="s">
        <v>886</v>
      </c>
      <c r="C6319" s="903" t="s">
        <v>368</v>
      </c>
      <c r="D6319" s="903" t="s">
        <v>1445</v>
      </c>
      <c r="E6319" s="903" t="s">
        <v>143</v>
      </c>
      <c r="F6319" s="903" t="s">
        <v>482</v>
      </c>
      <c r="G6319" s="902">
        <v>6000000</v>
      </c>
    </row>
    <row r="6320" spans="1:7">
      <c r="A6320" s="903" t="s">
        <v>2479</v>
      </c>
      <c r="B6320" s="903" t="s">
        <v>886</v>
      </c>
      <c r="C6320" s="903" t="s">
        <v>368</v>
      </c>
      <c r="D6320" s="903" t="s">
        <v>1445</v>
      </c>
      <c r="E6320" s="903" t="s">
        <v>143</v>
      </c>
      <c r="F6320" s="903" t="s">
        <v>485</v>
      </c>
      <c r="G6320" s="902">
        <v>1000000</v>
      </c>
    </row>
    <row r="6321" spans="1:7">
      <c r="A6321" s="903" t="s">
        <v>2479</v>
      </c>
      <c r="B6321" s="903" t="s">
        <v>886</v>
      </c>
      <c r="C6321" s="903" t="s">
        <v>368</v>
      </c>
      <c r="D6321" s="903" t="s">
        <v>1445</v>
      </c>
      <c r="E6321" s="903" t="s">
        <v>143</v>
      </c>
      <c r="F6321" s="903" t="s">
        <v>387</v>
      </c>
      <c r="G6321" s="902">
        <v>6000000</v>
      </c>
    </row>
    <row r="6322" spans="1:7">
      <c r="A6322" s="903" t="s">
        <v>2479</v>
      </c>
      <c r="B6322" s="903" t="s">
        <v>886</v>
      </c>
      <c r="C6322" s="903" t="s">
        <v>368</v>
      </c>
      <c r="D6322" s="903" t="s">
        <v>1445</v>
      </c>
      <c r="E6322" s="903" t="s">
        <v>143</v>
      </c>
      <c r="F6322" s="903" t="s">
        <v>487</v>
      </c>
      <c r="G6322" s="902">
        <v>4500000</v>
      </c>
    </row>
    <row r="6323" spans="1:7">
      <c r="A6323" s="903" t="s">
        <v>2479</v>
      </c>
      <c r="B6323" s="903" t="s">
        <v>886</v>
      </c>
      <c r="C6323" s="903" t="s">
        <v>368</v>
      </c>
      <c r="D6323" s="903" t="s">
        <v>1445</v>
      </c>
      <c r="E6323" s="903" t="s">
        <v>143</v>
      </c>
      <c r="F6323" s="903" t="s">
        <v>489</v>
      </c>
      <c r="G6323" s="902">
        <v>41800000</v>
      </c>
    </row>
    <row r="6324" spans="1:7">
      <c r="A6324" s="903" t="s">
        <v>2479</v>
      </c>
      <c r="B6324" s="903" t="s">
        <v>886</v>
      </c>
      <c r="C6324" s="1419" t="s">
        <v>200</v>
      </c>
      <c r="D6324" s="1420"/>
      <c r="E6324" s="1420"/>
      <c r="F6324" s="1420"/>
      <c r="G6324" s="902">
        <v>571000000</v>
      </c>
    </row>
    <row r="6325" spans="1:7">
      <c r="A6325" s="903" t="s">
        <v>2479</v>
      </c>
      <c r="B6325" s="903" t="s">
        <v>886</v>
      </c>
      <c r="C6325" s="903" t="s">
        <v>200</v>
      </c>
      <c r="D6325" s="1419" t="s">
        <v>1522</v>
      </c>
      <c r="E6325" s="1420"/>
      <c r="F6325" s="1420"/>
      <c r="G6325" s="902">
        <v>571000000</v>
      </c>
    </row>
    <row r="6326" spans="1:7">
      <c r="A6326" s="903" t="s">
        <v>2479</v>
      </c>
      <c r="B6326" s="903" t="s">
        <v>886</v>
      </c>
      <c r="C6326" s="903" t="s">
        <v>200</v>
      </c>
      <c r="D6326" s="903" t="s">
        <v>1522</v>
      </c>
      <c r="E6326" s="1419" t="s">
        <v>87</v>
      </c>
      <c r="F6326" s="1420"/>
      <c r="G6326" s="902">
        <v>77365541</v>
      </c>
    </row>
    <row r="6327" spans="1:7">
      <c r="A6327" s="903" t="s">
        <v>2479</v>
      </c>
      <c r="B6327" s="903" t="s">
        <v>886</v>
      </c>
      <c r="C6327" s="903" t="s">
        <v>200</v>
      </c>
      <c r="D6327" s="903" t="s">
        <v>1522</v>
      </c>
      <c r="E6327" s="903" t="s">
        <v>87</v>
      </c>
      <c r="F6327" s="903" t="s">
        <v>88</v>
      </c>
      <c r="G6327" s="902">
        <v>77365541</v>
      </c>
    </row>
    <row r="6328" spans="1:7">
      <c r="A6328" s="903" t="s">
        <v>2479</v>
      </c>
      <c r="B6328" s="903" t="s">
        <v>886</v>
      </c>
      <c r="C6328" s="903" t="s">
        <v>200</v>
      </c>
      <c r="D6328" s="903" t="s">
        <v>1522</v>
      </c>
      <c r="E6328" s="1419" t="s">
        <v>90</v>
      </c>
      <c r="F6328" s="1420"/>
      <c r="G6328" s="902">
        <v>131269000</v>
      </c>
    </row>
    <row r="6329" spans="1:7">
      <c r="A6329" s="903" t="s">
        <v>2479</v>
      </c>
      <c r="B6329" s="903" t="s">
        <v>886</v>
      </c>
      <c r="C6329" s="903" t="s">
        <v>200</v>
      </c>
      <c r="D6329" s="903" t="s">
        <v>1522</v>
      </c>
      <c r="E6329" s="903" t="s">
        <v>90</v>
      </c>
      <c r="F6329" s="903" t="s">
        <v>92</v>
      </c>
      <c r="G6329" s="902">
        <v>2533000</v>
      </c>
    </row>
    <row r="6330" spans="1:7">
      <c r="A6330" s="903" t="s">
        <v>2479</v>
      </c>
      <c r="B6330" s="903" t="s">
        <v>886</v>
      </c>
      <c r="C6330" s="903" t="s">
        <v>200</v>
      </c>
      <c r="D6330" s="903" t="s">
        <v>1522</v>
      </c>
      <c r="E6330" s="903" t="s">
        <v>90</v>
      </c>
      <c r="F6330" s="903" t="s">
        <v>137</v>
      </c>
      <c r="G6330" s="902">
        <v>128736000</v>
      </c>
    </row>
    <row r="6331" spans="1:7">
      <c r="A6331" s="903" t="s">
        <v>2479</v>
      </c>
      <c r="B6331" s="903" t="s">
        <v>886</v>
      </c>
      <c r="C6331" s="903" t="s">
        <v>200</v>
      </c>
      <c r="D6331" s="903" t="s">
        <v>1522</v>
      </c>
      <c r="E6331" s="1419" t="s">
        <v>93</v>
      </c>
      <c r="F6331" s="1420"/>
      <c r="G6331" s="902">
        <v>46800000</v>
      </c>
    </row>
    <row r="6332" spans="1:7">
      <c r="A6332" s="903" t="s">
        <v>2479</v>
      </c>
      <c r="B6332" s="903" t="s">
        <v>886</v>
      </c>
      <c r="C6332" s="903" t="s">
        <v>200</v>
      </c>
      <c r="D6332" s="903" t="s">
        <v>1522</v>
      </c>
      <c r="E6332" s="903" t="s">
        <v>93</v>
      </c>
      <c r="F6332" s="903" t="s">
        <v>391</v>
      </c>
      <c r="G6332" s="902">
        <v>46800000</v>
      </c>
    </row>
    <row r="6333" spans="1:7">
      <c r="A6333" s="903" t="s">
        <v>2479</v>
      </c>
      <c r="B6333" s="903" t="s">
        <v>886</v>
      </c>
      <c r="C6333" s="903" t="s">
        <v>200</v>
      </c>
      <c r="D6333" s="903" t="s">
        <v>1522</v>
      </c>
      <c r="E6333" s="1419" t="s">
        <v>94</v>
      </c>
      <c r="F6333" s="1420"/>
      <c r="G6333" s="902">
        <v>18445910</v>
      </c>
    </row>
    <row r="6334" spans="1:7">
      <c r="A6334" s="903" t="s">
        <v>2479</v>
      </c>
      <c r="B6334" s="903" t="s">
        <v>886</v>
      </c>
      <c r="C6334" s="903" t="s">
        <v>200</v>
      </c>
      <c r="D6334" s="903" t="s">
        <v>1522</v>
      </c>
      <c r="E6334" s="903" t="s">
        <v>94</v>
      </c>
      <c r="F6334" s="903" t="s">
        <v>95</v>
      </c>
      <c r="G6334" s="902">
        <v>13736318</v>
      </c>
    </row>
    <row r="6335" spans="1:7">
      <c r="A6335" s="903" t="s">
        <v>2479</v>
      </c>
      <c r="B6335" s="903" t="s">
        <v>886</v>
      </c>
      <c r="C6335" s="903" t="s">
        <v>200</v>
      </c>
      <c r="D6335" s="903" t="s">
        <v>1522</v>
      </c>
      <c r="E6335" s="903" t="s">
        <v>94</v>
      </c>
      <c r="F6335" s="903" t="s">
        <v>96</v>
      </c>
      <c r="G6335" s="902">
        <v>2354796</v>
      </c>
    </row>
    <row r="6336" spans="1:7">
      <c r="A6336" s="903" t="s">
        <v>2479</v>
      </c>
      <c r="B6336" s="903" t="s">
        <v>886</v>
      </c>
      <c r="C6336" s="903" t="s">
        <v>200</v>
      </c>
      <c r="D6336" s="903" t="s">
        <v>1522</v>
      </c>
      <c r="E6336" s="903" t="s">
        <v>94</v>
      </c>
      <c r="F6336" s="903" t="s">
        <v>97</v>
      </c>
      <c r="G6336" s="902">
        <v>1569864</v>
      </c>
    </row>
    <row r="6337" spans="1:7">
      <c r="A6337" s="903" t="s">
        <v>2479</v>
      </c>
      <c r="B6337" s="903" t="s">
        <v>886</v>
      </c>
      <c r="C6337" s="903" t="s">
        <v>200</v>
      </c>
      <c r="D6337" s="903" t="s">
        <v>1522</v>
      </c>
      <c r="E6337" s="903" t="s">
        <v>94</v>
      </c>
      <c r="F6337" s="903" t="s">
        <v>0</v>
      </c>
      <c r="G6337" s="902">
        <v>784932</v>
      </c>
    </row>
    <row r="6338" spans="1:7">
      <c r="A6338" s="903" t="s">
        <v>2479</v>
      </c>
      <c r="B6338" s="903" t="s">
        <v>886</v>
      </c>
      <c r="C6338" s="903" t="s">
        <v>200</v>
      </c>
      <c r="D6338" s="903" t="s">
        <v>1522</v>
      </c>
      <c r="E6338" s="1419" t="s">
        <v>100</v>
      </c>
      <c r="F6338" s="1420"/>
      <c r="G6338" s="902">
        <v>1866241</v>
      </c>
    </row>
    <row r="6339" spans="1:7">
      <c r="A6339" s="903" t="s">
        <v>2479</v>
      </c>
      <c r="B6339" s="903" t="s">
        <v>886</v>
      </c>
      <c r="C6339" s="903" t="s">
        <v>200</v>
      </c>
      <c r="D6339" s="903" t="s">
        <v>1522</v>
      </c>
      <c r="E6339" s="903" t="s">
        <v>100</v>
      </c>
      <c r="F6339" s="903" t="s">
        <v>138</v>
      </c>
      <c r="G6339" s="902">
        <v>1866241</v>
      </c>
    </row>
    <row r="6340" spans="1:7">
      <c r="A6340" s="903" t="s">
        <v>2479</v>
      </c>
      <c r="B6340" s="903" t="s">
        <v>886</v>
      </c>
      <c r="C6340" s="903" t="s">
        <v>200</v>
      </c>
      <c r="D6340" s="903" t="s">
        <v>1522</v>
      </c>
      <c r="E6340" s="1419" t="s">
        <v>103</v>
      </c>
      <c r="F6340" s="1420"/>
      <c r="G6340" s="902">
        <v>60909984</v>
      </c>
    </row>
    <row r="6341" spans="1:7">
      <c r="A6341" s="903" t="s">
        <v>2479</v>
      </c>
      <c r="B6341" s="903" t="s">
        <v>886</v>
      </c>
      <c r="C6341" s="903" t="s">
        <v>200</v>
      </c>
      <c r="D6341" s="903" t="s">
        <v>1522</v>
      </c>
      <c r="E6341" s="903" t="s">
        <v>103</v>
      </c>
      <c r="F6341" s="903" t="s">
        <v>104</v>
      </c>
      <c r="G6341" s="902">
        <v>25019984</v>
      </c>
    </row>
    <row r="6342" spans="1:7">
      <c r="A6342" s="903" t="s">
        <v>2479</v>
      </c>
      <c r="B6342" s="903" t="s">
        <v>886</v>
      </c>
      <c r="C6342" s="903" t="s">
        <v>200</v>
      </c>
      <c r="D6342" s="903" t="s">
        <v>1522</v>
      </c>
      <c r="E6342" s="903" t="s">
        <v>103</v>
      </c>
      <c r="F6342" s="903" t="s">
        <v>132</v>
      </c>
      <c r="G6342" s="902">
        <v>35890000</v>
      </c>
    </row>
    <row r="6343" spans="1:7">
      <c r="A6343" s="903" t="s">
        <v>2479</v>
      </c>
      <c r="B6343" s="903" t="s">
        <v>886</v>
      </c>
      <c r="C6343" s="903" t="s">
        <v>200</v>
      </c>
      <c r="D6343" s="903" t="s">
        <v>1522</v>
      </c>
      <c r="E6343" s="1419" t="s">
        <v>108</v>
      </c>
      <c r="F6343" s="1420"/>
      <c r="G6343" s="902">
        <v>3309324</v>
      </c>
    </row>
    <row r="6344" spans="1:7">
      <c r="A6344" s="903" t="s">
        <v>2479</v>
      </c>
      <c r="B6344" s="903" t="s">
        <v>886</v>
      </c>
      <c r="C6344" s="903" t="s">
        <v>200</v>
      </c>
      <c r="D6344" s="903" t="s">
        <v>1522</v>
      </c>
      <c r="E6344" s="903" t="s">
        <v>108</v>
      </c>
      <c r="F6344" s="903" t="s">
        <v>110</v>
      </c>
      <c r="G6344" s="902">
        <v>284324</v>
      </c>
    </row>
    <row r="6345" spans="1:7">
      <c r="A6345" s="903" t="s">
        <v>2479</v>
      </c>
      <c r="B6345" s="903" t="s">
        <v>886</v>
      </c>
      <c r="C6345" s="903" t="s">
        <v>200</v>
      </c>
      <c r="D6345" s="903" t="s">
        <v>1522</v>
      </c>
      <c r="E6345" s="903" t="s">
        <v>108</v>
      </c>
      <c r="F6345" s="903" t="s">
        <v>862</v>
      </c>
      <c r="G6345" s="902">
        <v>1980000</v>
      </c>
    </row>
    <row r="6346" spans="1:7">
      <c r="A6346" s="903" t="s">
        <v>2479</v>
      </c>
      <c r="B6346" s="903" t="s">
        <v>886</v>
      </c>
      <c r="C6346" s="903" t="s">
        <v>200</v>
      </c>
      <c r="D6346" s="903" t="s">
        <v>1522</v>
      </c>
      <c r="E6346" s="903" t="s">
        <v>108</v>
      </c>
      <c r="F6346" s="903" t="s">
        <v>142</v>
      </c>
      <c r="G6346" s="902">
        <v>1045000</v>
      </c>
    </row>
    <row r="6347" spans="1:7">
      <c r="A6347" s="903" t="s">
        <v>2479</v>
      </c>
      <c r="B6347" s="903" t="s">
        <v>886</v>
      </c>
      <c r="C6347" s="903" t="s">
        <v>200</v>
      </c>
      <c r="D6347" s="903" t="s">
        <v>1522</v>
      </c>
      <c r="E6347" s="1419" t="s">
        <v>143</v>
      </c>
      <c r="F6347" s="1420"/>
      <c r="G6347" s="902">
        <v>131000000</v>
      </c>
    </row>
    <row r="6348" spans="1:7">
      <c r="A6348" s="903" t="s">
        <v>2479</v>
      </c>
      <c r="B6348" s="903" t="s">
        <v>886</v>
      </c>
      <c r="C6348" s="903" t="s">
        <v>200</v>
      </c>
      <c r="D6348" s="903" t="s">
        <v>1522</v>
      </c>
      <c r="E6348" s="903" t="s">
        <v>143</v>
      </c>
      <c r="F6348" s="903" t="s">
        <v>145</v>
      </c>
      <c r="G6348" s="902">
        <v>19375000</v>
      </c>
    </row>
    <row r="6349" spans="1:7">
      <c r="A6349" s="903" t="s">
        <v>2479</v>
      </c>
      <c r="B6349" s="903" t="s">
        <v>886</v>
      </c>
      <c r="C6349" s="903" t="s">
        <v>200</v>
      </c>
      <c r="D6349" s="903" t="s">
        <v>1522</v>
      </c>
      <c r="E6349" s="903" t="s">
        <v>143</v>
      </c>
      <c r="F6349" s="903" t="s">
        <v>485</v>
      </c>
      <c r="G6349" s="902">
        <v>7000000</v>
      </c>
    </row>
    <row r="6350" spans="1:7">
      <c r="A6350" s="903" t="s">
        <v>2479</v>
      </c>
      <c r="B6350" s="903" t="s">
        <v>886</v>
      </c>
      <c r="C6350" s="903" t="s">
        <v>200</v>
      </c>
      <c r="D6350" s="903" t="s">
        <v>1522</v>
      </c>
      <c r="E6350" s="903" t="s">
        <v>143</v>
      </c>
      <c r="F6350" s="903" t="s">
        <v>487</v>
      </c>
      <c r="G6350" s="902">
        <v>34200000</v>
      </c>
    </row>
    <row r="6351" spans="1:7">
      <c r="A6351" s="903" t="s">
        <v>2479</v>
      </c>
      <c r="B6351" s="903" t="s">
        <v>886</v>
      </c>
      <c r="C6351" s="903" t="s">
        <v>200</v>
      </c>
      <c r="D6351" s="903" t="s">
        <v>1522</v>
      </c>
      <c r="E6351" s="903" t="s">
        <v>143</v>
      </c>
      <c r="F6351" s="903" t="s">
        <v>489</v>
      </c>
      <c r="G6351" s="902">
        <v>70425000</v>
      </c>
    </row>
    <row r="6352" spans="1:7">
      <c r="A6352" s="903" t="s">
        <v>2479</v>
      </c>
      <c r="B6352" s="903" t="s">
        <v>886</v>
      </c>
      <c r="C6352" s="903" t="s">
        <v>200</v>
      </c>
      <c r="D6352" s="903" t="s">
        <v>1522</v>
      </c>
      <c r="E6352" s="1419" t="s">
        <v>113</v>
      </c>
      <c r="F6352" s="1420"/>
      <c r="G6352" s="902">
        <v>21000000</v>
      </c>
    </row>
    <row r="6353" spans="1:7">
      <c r="A6353" s="903" t="s">
        <v>2479</v>
      </c>
      <c r="B6353" s="903" t="s">
        <v>886</v>
      </c>
      <c r="C6353" s="903" t="s">
        <v>200</v>
      </c>
      <c r="D6353" s="903" t="s">
        <v>1522</v>
      </c>
      <c r="E6353" s="903" t="s">
        <v>113</v>
      </c>
      <c r="F6353" s="903" t="s">
        <v>117</v>
      </c>
      <c r="G6353" s="902">
        <v>21000000</v>
      </c>
    </row>
    <row r="6354" spans="1:7">
      <c r="A6354" s="903" t="s">
        <v>2479</v>
      </c>
      <c r="B6354" s="903" t="s">
        <v>886</v>
      </c>
      <c r="C6354" s="903" t="s">
        <v>200</v>
      </c>
      <c r="D6354" s="903" t="s">
        <v>1522</v>
      </c>
      <c r="E6354" s="1419" t="s">
        <v>1429</v>
      </c>
      <c r="F6354" s="1420"/>
      <c r="G6354" s="902">
        <v>14110000</v>
      </c>
    </row>
    <row r="6355" spans="1:7">
      <c r="A6355" s="903" t="s">
        <v>2479</v>
      </c>
      <c r="B6355" s="903" t="s">
        <v>886</v>
      </c>
      <c r="C6355" s="903" t="s">
        <v>200</v>
      </c>
      <c r="D6355" s="903" t="s">
        <v>1522</v>
      </c>
      <c r="E6355" s="903" t="s">
        <v>1429</v>
      </c>
      <c r="F6355" s="903" t="s">
        <v>1451</v>
      </c>
      <c r="G6355" s="902">
        <v>8210000</v>
      </c>
    </row>
    <row r="6356" spans="1:7">
      <c r="A6356" s="903" t="s">
        <v>2479</v>
      </c>
      <c r="B6356" s="903" t="s">
        <v>886</v>
      </c>
      <c r="C6356" s="903" t="s">
        <v>200</v>
      </c>
      <c r="D6356" s="903" t="s">
        <v>1522</v>
      </c>
      <c r="E6356" s="903" t="s">
        <v>1429</v>
      </c>
      <c r="F6356" s="903" t="s">
        <v>1431</v>
      </c>
      <c r="G6356" s="902">
        <v>5900000</v>
      </c>
    </row>
    <row r="6357" spans="1:7">
      <c r="A6357" s="903" t="s">
        <v>2479</v>
      </c>
      <c r="B6357" s="903" t="s">
        <v>886</v>
      </c>
      <c r="C6357" s="903" t="s">
        <v>200</v>
      </c>
      <c r="D6357" s="903" t="s">
        <v>1522</v>
      </c>
      <c r="E6357" s="1419" t="s">
        <v>404</v>
      </c>
      <c r="F6357" s="1420"/>
      <c r="G6357" s="902">
        <v>50000000</v>
      </c>
    </row>
    <row r="6358" spans="1:7">
      <c r="A6358" s="903" t="s">
        <v>2479</v>
      </c>
      <c r="B6358" s="903" t="s">
        <v>886</v>
      </c>
      <c r="C6358" s="903" t="s">
        <v>200</v>
      </c>
      <c r="D6358" s="903" t="s">
        <v>1522</v>
      </c>
      <c r="E6358" s="903" t="s">
        <v>404</v>
      </c>
      <c r="F6358" s="903" t="s">
        <v>850</v>
      </c>
      <c r="G6358" s="902">
        <v>50000000</v>
      </c>
    </row>
    <row r="6359" spans="1:7">
      <c r="A6359" s="903" t="s">
        <v>2479</v>
      </c>
      <c r="B6359" s="903" t="s">
        <v>886</v>
      </c>
      <c r="C6359" s="903" t="s">
        <v>200</v>
      </c>
      <c r="D6359" s="903" t="s">
        <v>1522</v>
      </c>
      <c r="E6359" s="1419" t="s">
        <v>122</v>
      </c>
      <c r="F6359" s="1420"/>
      <c r="G6359" s="902">
        <v>9560000</v>
      </c>
    </row>
    <row r="6360" spans="1:7">
      <c r="A6360" s="903" t="s">
        <v>2479</v>
      </c>
      <c r="B6360" s="903" t="s">
        <v>886</v>
      </c>
      <c r="C6360" s="903" t="s">
        <v>200</v>
      </c>
      <c r="D6360" s="903" t="s">
        <v>1522</v>
      </c>
      <c r="E6360" s="903" t="s">
        <v>122</v>
      </c>
      <c r="F6360" s="903" t="s">
        <v>124</v>
      </c>
      <c r="G6360" s="902">
        <v>3000000</v>
      </c>
    </row>
    <row r="6361" spans="1:7">
      <c r="A6361" s="903" t="s">
        <v>2479</v>
      </c>
      <c r="B6361" s="903" t="s">
        <v>886</v>
      </c>
      <c r="C6361" s="903" t="s">
        <v>200</v>
      </c>
      <c r="D6361" s="903" t="s">
        <v>1522</v>
      </c>
      <c r="E6361" s="903" t="s">
        <v>122</v>
      </c>
      <c r="F6361" s="903" t="s">
        <v>126</v>
      </c>
      <c r="G6361" s="902">
        <v>6560000</v>
      </c>
    </row>
    <row r="6362" spans="1:7">
      <c r="A6362" s="903" t="s">
        <v>2479</v>
      </c>
      <c r="B6362" s="903" t="s">
        <v>886</v>
      </c>
      <c r="C6362" s="903" t="s">
        <v>200</v>
      </c>
      <c r="D6362" s="903" t="s">
        <v>1522</v>
      </c>
      <c r="E6362" s="1419" t="s">
        <v>371</v>
      </c>
      <c r="F6362" s="1420"/>
      <c r="G6362" s="902">
        <v>5364000</v>
      </c>
    </row>
    <row r="6363" spans="1:7">
      <c r="A6363" s="903" t="s">
        <v>2479</v>
      </c>
      <c r="B6363" s="903" t="s">
        <v>886</v>
      </c>
      <c r="C6363" s="903" t="s">
        <v>200</v>
      </c>
      <c r="D6363" s="903" t="s">
        <v>1522</v>
      </c>
      <c r="E6363" s="903" t="s">
        <v>371</v>
      </c>
      <c r="F6363" s="903" t="s">
        <v>372</v>
      </c>
      <c r="G6363" s="902">
        <v>5364000</v>
      </c>
    </row>
    <row r="6364" spans="1:7">
      <c r="A6364" s="903" t="s">
        <v>2479</v>
      </c>
      <c r="B6364" s="1419" t="s">
        <v>885</v>
      </c>
      <c r="C6364" s="1420"/>
      <c r="D6364" s="1420"/>
      <c r="E6364" s="1420"/>
      <c r="F6364" s="1420"/>
      <c r="G6364" s="902">
        <v>482000000</v>
      </c>
    </row>
    <row r="6365" spans="1:7">
      <c r="A6365" s="903" t="s">
        <v>2479</v>
      </c>
      <c r="B6365" s="903" t="s">
        <v>885</v>
      </c>
      <c r="C6365" s="1419" t="s">
        <v>200</v>
      </c>
      <c r="D6365" s="1420"/>
      <c r="E6365" s="1420"/>
      <c r="F6365" s="1420"/>
      <c r="G6365" s="902">
        <v>482000000</v>
      </c>
    </row>
    <row r="6366" spans="1:7">
      <c r="A6366" s="903" t="s">
        <v>2479</v>
      </c>
      <c r="B6366" s="903" t="s">
        <v>885</v>
      </c>
      <c r="C6366" s="903" t="s">
        <v>200</v>
      </c>
      <c r="D6366" s="1419" t="s">
        <v>1522</v>
      </c>
      <c r="E6366" s="1420"/>
      <c r="F6366" s="1420"/>
      <c r="G6366" s="902">
        <v>482000000</v>
      </c>
    </row>
    <row r="6367" spans="1:7">
      <c r="A6367" s="903" t="s">
        <v>2479</v>
      </c>
      <c r="B6367" s="903" t="s">
        <v>885</v>
      </c>
      <c r="C6367" s="903" t="s">
        <v>200</v>
      </c>
      <c r="D6367" s="903" t="s">
        <v>1522</v>
      </c>
      <c r="E6367" s="1419" t="s">
        <v>87</v>
      </c>
      <c r="F6367" s="1420"/>
      <c r="G6367" s="902">
        <v>105761094</v>
      </c>
    </row>
    <row r="6368" spans="1:7">
      <c r="A6368" s="903" t="s">
        <v>2479</v>
      </c>
      <c r="B6368" s="903" t="s">
        <v>885</v>
      </c>
      <c r="C6368" s="903" t="s">
        <v>200</v>
      </c>
      <c r="D6368" s="903" t="s">
        <v>1522</v>
      </c>
      <c r="E6368" s="903" t="s">
        <v>87</v>
      </c>
      <c r="F6368" s="903" t="s">
        <v>88</v>
      </c>
      <c r="G6368" s="902">
        <v>105761094</v>
      </c>
    </row>
    <row r="6369" spans="1:7">
      <c r="A6369" s="903" t="s">
        <v>2479</v>
      </c>
      <c r="B6369" s="903" t="s">
        <v>885</v>
      </c>
      <c r="C6369" s="903" t="s">
        <v>200</v>
      </c>
      <c r="D6369" s="903" t="s">
        <v>1522</v>
      </c>
      <c r="E6369" s="1419" t="s">
        <v>90</v>
      </c>
      <c r="F6369" s="1420"/>
      <c r="G6369" s="902">
        <v>98822760</v>
      </c>
    </row>
    <row r="6370" spans="1:7">
      <c r="A6370" s="903" t="s">
        <v>2479</v>
      </c>
      <c r="B6370" s="903" t="s">
        <v>885</v>
      </c>
      <c r="C6370" s="903" t="s">
        <v>200</v>
      </c>
      <c r="D6370" s="903" t="s">
        <v>1522</v>
      </c>
      <c r="E6370" s="903" t="s">
        <v>90</v>
      </c>
      <c r="F6370" s="903" t="s">
        <v>135</v>
      </c>
      <c r="G6370" s="902">
        <v>8937020</v>
      </c>
    </row>
    <row r="6371" spans="1:7">
      <c r="A6371" s="903" t="s">
        <v>2479</v>
      </c>
      <c r="B6371" s="903" t="s">
        <v>885</v>
      </c>
      <c r="C6371" s="903" t="s">
        <v>200</v>
      </c>
      <c r="D6371" s="903" t="s">
        <v>1522</v>
      </c>
      <c r="E6371" s="903" t="s">
        <v>90</v>
      </c>
      <c r="F6371" s="903" t="s">
        <v>92</v>
      </c>
      <c r="G6371" s="902">
        <v>4955740</v>
      </c>
    </row>
    <row r="6372" spans="1:7">
      <c r="A6372" s="903" t="s">
        <v>2479</v>
      </c>
      <c r="B6372" s="903" t="s">
        <v>885</v>
      </c>
      <c r="C6372" s="903" t="s">
        <v>200</v>
      </c>
      <c r="D6372" s="903" t="s">
        <v>1522</v>
      </c>
      <c r="E6372" s="903" t="s">
        <v>90</v>
      </c>
      <c r="F6372" s="903" t="s">
        <v>137</v>
      </c>
      <c r="G6372" s="902">
        <v>84930000</v>
      </c>
    </row>
    <row r="6373" spans="1:7">
      <c r="A6373" s="903" t="s">
        <v>2479</v>
      </c>
      <c r="B6373" s="903" t="s">
        <v>885</v>
      </c>
      <c r="C6373" s="903" t="s">
        <v>200</v>
      </c>
      <c r="D6373" s="903" t="s">
        <v>1522</v>
      </c>
      <c r="E6373" s="1419" t="s">
        <v>93</v>
      </c>
      <c r="F6373" s="1420"/>
      <c r="G6373" s="902">
        <v>14300000</v>
      </c>
    </row>
    <row r="6374" spans="1:7">
      <c r="A6374" s="903" t="s">
        <v>2479</v>
      </c>
      <c r="B6374" s="903" t="s">
        <v>885</v>
      </c>
      <c r="C6374" s="903" t="s">
        <v>200</v>
      </c>
      <c r="D6374" s="903" t="s">
        <v>1522</v>
      </c>
      <c r="E6374" s="903" t="s">
        <v>93</v>
      </c>
      <c r="F6374" s="903" t="s">
        <v>391</v>
      </c>
      <c r="G6374" s="902">
        <v>14300000</v>
      </c>
    </row>
    <row r="6375" spans="1:7">
      <c r="A6375" s="903" t="s">
        <v>2479</v>
      </c>
      <c r="B6375" s="903" t="s">
        <v>885</v>
      </c>
      <c r="C6375" s="903" t="s">
        <v>200</v>
      </c>
      <c r="D6375" s="903" t="s">
        <v>1522</v>
      </c>
      <c r="E6375" s="1419" t="s">
        <v>94</v>
      </c>
      <c r="F6375" s="1420"/>
      <c r="G6375" s="902">
        <v>26930040</v>
      </c>
    </row>
    <row r="6376" spans="1:7">
      <c r="A6376" s="903" t="s">
        <v>2479</v>
      </c>
      <c r="B6376" s="903" t="s">
        <v>885</v>
      </c>
      <c r="C6376" s="903" t="s">
        <v>200</v>
      </c>
      <c r="D6376" s="903" t="s">
        <v>1522</v>
      </c>
      <c r="E6376" s="903" t="s">
        <v>94</v>
      </c>
      <c r="F6376" s="903" t="s">
        <v>95</v>
      </c>
      <c r="G6376" s="902">
        <v>20054286</v>
      </c>
    </row>
    <row r="6377" spans="1:7">
      <c r="A6377" s="903" t="s">
        <v>2479</v>
      </c>
      <c r="B6377" s="903" t="s">
        <v>885</v>
      </c>
      <c r="C6377" s="903" t="s">
        <v>200</v>
      </c>
      <c r="D6377" s="903" t="s">
        <v>1522</v>
      </c>
      <c r="E6377" s="903" t="s">
        <v>94</v>
      </c>
      <c r="F6377" s="903" t="s">
        <v>96</v>
      </c>
      <c r="G6377" s="902">
        <v>3437877</v>
      </c>
    </row>
    <row r="6378" spans="1:7">
      <c r="A6378" s="903" t="s">
        <v>2479</v>
      </c>
      <c r="B6378" s="903" t="s">
        <v>885</v>
      </c>
      <c r="C6378" s="903" t="s">
        <v>200</v>
      </c>
      <c r="D6378" s="903" t="s">
        <v>1522</v>
      </c>
      <c r="E6378" s="903" t="s">
        <v>94</v>
      </c>
      <c r="F6378" s="903" t="s">
        <v>97</v>
      </c>
      <c r="G6378" s="902">
        <v>2291918</v>
      </c>
    </row>
    <row r="6379" spans="1:7">
      <c r="A6379" s="903" t="s">
        <v>2479</v>
      </c>
      <c r="B6379" s="903" t="s">
        <v>885</v>
      </c>
      <c r="C6379" s="903" t="s">
        <v>200</v>
      </c>
      <c r="D6379" s="903" t="s">
        <v>1522</v>
      </c>
      <c r="E6379" s="903" t="s">
        <v>94</v>
      </c>
      <c r="F6379" s="903" t="s">
        <v>0</v>
      </c>
      <c r="G6379" s="902">
        <v>1145959</v>
      </c>
    </row>
    <row r="6380" spans="1:7">
      <c r="A6380" s="903" t="s">
        <v>2479</v>
      </c>
      <c r="B6380" s="903" t="s">
        <v>885</v>
      </c>
      <c r="C6380" s="903" t="s">
        <v>200</v>
      </c>
      <c r="D6380" s="903" t="s">
        <v>1522</v>
      </c>
      <c r="E6380" s="1419" t="s">
        <v>100</v>
      </c>
      <c r="F6380" s="1420"/>
      <c r="G6380" s="902">
        <v>21330200</v>
      </c>
    </row>
    <row r="6381" spans="1:7">
      <c r="A6381" s="903" t="s">
        <v>2479</v>
      </c>
      <c r="B6381" s="903" t="s">
        <v>885</v>
      </c>
      <c r="C6381" s="903" t="s">
        <v>200</v>
      </c>
      <c r="D6381" s="903" t="s">
        <v>1522</v>
      </c>
      <c r="E6381" s="903" t="s">
        <v>100</v>
      </c>
      <c r="F6381" s="903" t="s">
        <v>138</v>
      </c>
      <c r="G6381" s="902">
        <v>3600000</v>
      </c>
    </row>
    <row r="6382" spans="1:7">
      <c r="A6382" s="903" t="s">
        <v>2479</v>
      </c>
      <c r="B6382" s="903" t="s">
        <v>885</v>
      </c>
      <c r="C6382" s="903" t="s">
        <v>200</v>
      </c>
      <c r="D6382" s="903" t="s">
        <v>1522</v>
      </c>
      <c r="E6382" s="903" t="s">
        <v>100</v>
      </c>
      <c r="F6382" s="903" t="s">
        <v>102</v>
      </c>
      <c r="G6382" s="902">
        <v>2400000</v>
      </c>
    </row>
    <row r="6383" spans="1:7">
      <c r="A6383" s="903" t="s">
        <v>2479</v>
      </c>
      <c r="B6383" s="903" t="s">
        <v>885</v>
      </c>
      <c r="C6383" s="903" t="s">
        <v>200</v>
      </c>
      <c r="D6383" s="903" t="s">
        <v>1522</v>
      </c>
      <c r="E6383" s="903" t="s">
        <v>100</v>
      </c>
      <c r="F6383" s="903" t="s">
        <v>139</v>
      </c>
      <c r="G6383" s="902">
        <v>15330200</v>
      </c>
    </row>
    <row r="6384" spans="1:7">
      <c r="A6384" s="903" t="s">
        <v>2479</v>
      </c>
      <c r="B6384" s="903" t="s">
        <v>885</v>
      </c>
      <c r="C6384" s="903" t="s">
        <v>200</v>
      </c>
      <c r="D6384" s="903" t="s">
        <v>1522</v>
      </c>
      <c r="E6384" s="1419" t="s">
        <v>103</v>
      </c>
      <c r="F6384" s="1420"/>
      <c r="G6384" s="902">
        <v>31066954</v>
      </c>
    </row>
    <row r="6385" spans="1:7">
      <c r="A6385" s="903" t="s">
        <v>2479</v>
      </c>
      <c r="B6385" s="903" t="s">
        <v>885</v>
      </c>
      <c r="C6385" s="903" t="s">
        <v>200</v>
      </c>
      <c r="D6385" s="903" t="s">
        <v>1522</v>
      </c>
      <c r="E6385" s="903" t="s">
        <v>103</v>
      </c>
      <c r="F6385" s="903" t="s">
        <v>104</v>
      </c>
      <c r="G6385" s="902">
        <v>15766954</v>
      </c>
    </row>
    <row r="6386" spans="1:7">
      <c r="A6386" s="903" t="s">
        <v>2479</v>
      </c>
      <c r="B6386" s="903" t="s">
        <v>885</v>
      </c>
      <c r="C6386" s="903" t="s">
        <v>200</v>
      </c>
      <c r="D6386" s="903" t="s">
        <v>1522</v>
      </c>
      <c r="E6386" s="903" t="s">
        <v>103</v>
      </c>
      <c r="F6386" s="903" t="s">
        <v>132</v>
      </c>
      <c r="G6386" s="902">
        <v>10000000</v>
      </c>
    </row>
    <row r="6387" spans="1:7">
      <c r="A6387" s="903" t="s">
        <v>2479</v>
      </c>
      <c r="B6387" s="903" t="s">
        <v>885</v>
      </c>
      <c r="C6387" s="903" t="s">
        <v>200</v>
      </c>
      <c r="D6387" s="903" t="s">
        <v>1522</v>
      </c>
      <c r="E6387" s="903" t="s">
        <v>103</v>
      </c>
      <c r="F6387" s="903" t="s">
        <v>106</v>
      </c>
      <c r="G6387" s="902">
        <v>5300000</v>
      </c>
    </row>
    <row r="6388" spans="1:7">
      <c r="A6388" s="903" t="s">
        <v>2479</v>
      </c>
      <c r="B6388" s="903" t="s">
        <v>885</v>
      </c>
      <c r="C6388" s="903" t="s">
        <v>200</v>
      </c>
      <c r="D6388" s="903" t="s">
        <v>1522</v>
      </c>
      <c r="E6388" s="1419" t="s">
        <v>108</v>
      </c>
      <c r="F6388" s="1420"/>
      <c r="G6388" s="902">
        <v>8565152</v>
      </c>
    </row>
    <row r="6389" spans="1:7">
      <c r="A6389" s="903" t="s">
        <v>2479</v>
      </c>
      <c r="B6389" s="903" t="s">
        <v>885</v>
      </c>
      <c r="C6389" s="903" t="s">
        <v>200</v>
      </c>
      <c r="D6389" s="903" t="s">
        <v>1522</v>
      </c>
      <c r="E6389" s="903" t="s">
        <v>108</v>
      </c>
      <c r="F6389" s="903" t="s">
        <v>110</v>
      </c>
      <c r="G6389" s="902">
        <v>167912</v>
      </c>
    </row>
    <row r="6390" spans="1:7">
      <c r="A6390" s="903" t="s">
        <v>2479</v>
      </c>
      <c r="B6390" s="903" t="s">
        <v>885</v>
      </c>
      <c r="C6390" s="903" t="s">
        <v>200</v>
      </c>
      <c r="D6390" s="903" t="s">
        <v>1522</v>
      </c>
      <c r="E6390" s="903" t="s">
        <v>108</v>
      </c>
      <c r="F6390" s="903" t="s">
        <v>111</v>
      </c>
      <c r="G6390" s="902">
        <v>4631517</v>
      </c>
    </row>
    <row r="6391" spans="1:7">
      <c r="A6391" s="903" t="s">
        <v>2479</v>
      </c>
      <c r="B6391" s="903" t="s">
        <v>885</v>
      </c>
      <c r="C6391" s="903" t="s">
        <v>200</v>
      </c>
      <c r="D6391" s="903" t="s">
        <v>1522</v>
      </c>
      <c r="E6391" s="903" t="s">
        <v>108</v>
      </c>
      <c r="F6391" s="903" t="s">
        <v>862</v>
      </c>
      <c r="G6391" s="902">
        <v>2192723</v>
      </c>
    </row>
    <row r="6392" spans="1:7">
      <c r="A6392" s="903" t="s">
        <v>2479</v>
      </c>
      <c r="B6392" s="903" t="s">
        <v>885</v>
      </c>
      <c r="C6392" s="903" t="s">
        <v>200</v>
      </c>
      <c r="D6392" s="903" t="s">
        <v>1522</v>
      </c>
      <c r="E6392" s="903" t="s">
        <v>108</v>
      </c>
      <c r="F6392" s="903" t="s">
        <v>142</v>
      </c>
      <c r="G6392" s="902">
        <v>1573000</v>
      </c>
    </row>
    <row r="6393" spans="1:7">
      <c r="A6393" s="903" t="s">
        <v>2479</v>
      </c>
      <c r="B6393" s="903" t="s">
        <v>885</v>
      </c>
      <c r="C6393" s="903" t="s">
        <v>200</v>
      </c>
      <c r="D6393" s="903" t="s">
        <v>1522</v>
      </c>
      <c r="E6393" s="1419" t="s">
        <v>143</v>
      </c>
      <c r="F6393" s="1420"/>
      <c r="G6393" s="902">
        <v>106866800</v>
      </c>
    </row>
    <row r="6394" spans="1:7">
      <c r="A6394" s="903" t="s">
        <v>2479</v>
      </c>
      <c r="B6394" s="903" t="s">
        <v>885</v>
      </c>
      <c r="C6394" s="903" t="s">
        <v>200</v>
      </c>
      <c r="D6394" s="903" t="s">
        <v>1522</v>
      </c>
      <c r="E6394" s="903" t="s">
        <v>143</v>
      </c>
      <c r="F6394" s="903" t="s">
        <v>145</v>
      </c>
      <c r="G6394" s="902">
        <v>13209800</v>
      </c>
    </row>
    <row r="6395" spans="1:7">
      <c r="A6395" s="903" t="s">
        <v>2479</v>
      </c>
      <c r="B6395" s="903" t="s">
        <v>885</v>
      </c>
      <c r="C6395" s="903" t="s">
        <v>200</v>
      </c>
      <c r="D6395" s="903" t="s">
        <v>1522</v>
      </c>
      <c r="E6395" s="903" t="s">
        <v>143</v>
      </c>
      <c r="F6395" s="903" t="s">
        <v>482</v>
      </c>
      <c r="G6395" s="902">
        <v>3000000</v>
      </c>
    </row>
    <row r="6396" spans="1:7">
      <c r="A6396" s="903" t="s">
        <v>2479</v>
      </c>
      <c r="B6396" s="903" t="s">
        <v>885</v>
      </c>
      <c r="C6396" s="903" t="s">
        <v>200</v>
      </c>
      <c r="D6396" s="903" t="s">
        <v>1522</v>
      </c>
      <c r="E6396" s="903" t="s">
        <v>143</v>
      </c>
      <c r="F6396" s="903" t="s">
        <v>484</v>
      </c>
      <c r="G6396" s="902">
        <v>3600000</v>
      </c>
    </row>
    <row r="6397" spans="1:7">
      <c r="A6397" s="903" t="s">
        <v>2479</v>
      </c>
      <c r="B6397" s="903" t="s">
        <v>885</v>
      </c>
      <c r="C6397" s="903" t="s">
        <v>200</v>
      </c>
      <c r="D6397" s="903" t="s">
        <v>1522</v>
      </c>
      <c r="E6397" s="903" t="s">
        <v>143</v>
      </c>
      <c r="F6397" s="903" t="s">
        <v>487</v>
      </c>
      <c r="G6397" s="902">
        <v>56212000</v>
      </c>
    </row>
    <row r="6398" spans="1:7">
      <c r="A6398" s="903" t="s">
        <v>2479</v>
      </c>
      <c r="B6398" s="903" t="s">
        <v>885</v>
      </c>
      <c r="C6398" s="903" t="s">
        <v>200</v>
      </c>
      <c r="D6398" s="903" t="s">
        <v>1522</v>
      </c>
      <c r="E6398" s="903" t="s">
        <v>143</v>
      </c>
      <c r="F6398" s="903" t="s">
        <v>489</v>
      </c>
      <c r="G6398" s="902">
        <v>30845000</v>
      </c>
    </row>
    <row r="6399" spans="1:7">
      <c r="A6399" s="903" t="s">
        <v>2479</v>
      </c>
      <c r="B6399" s="903" t="s">
        <v>885</v>
      </c>
      <c r="C6399" s="903" t="s">
        <v>200</v>
      </c>
      <c r="D6399" s="903" t="s">
        <v>1522</v>
      </c>
      <c r="E6399" s="1419" t="s">
        <v>113</v>
      </c>
      <c r="F6399" s="1420"/>
      <c r="G6399" s="902">
        <v>11400000</v>
      </c>
    </row>
    <row r="6400" spans="1:7">
      <c r="A6400" s="903" t="s">
        <v>2479</v>
      </c>
      <c r="B6400" s="903" t="s">
        <v>885</v>
      </c>
      <c r="C6400" s="903" t="s">
        <v>200</v>
      </c>
      <c r="D6400" s="903" t="s">
        <v>1522</v>
      </c>
      <c r="E6400" s="903" t="s">
        <v>113</v>
      </c>
      <c r="F6400" s="903" t="s">
        <v>117</v>
      </c>
      <c r="G6400" s="902">
        <v>11400000</v>
      </c>
    </row>
    <row r="6401" spans="1:7">
      <c r="A6401" s="903" t="s">
        <v>2479</v>
      </c>
      <c r="B6401" s="903" t="s">
        <v>885</v>
      </c>
      <c r="C6401" s="903" t="s">
        <v>200</v>
      </c>
      <c r="D6401" s="903" t="s">
        <v>1522</v>
      </c>
      <c r="E6401" s="1419" t="s">
        <v>118</v>
      </c>
      <c r="F6401" s="1420"/>
      <c r="G6401" s="902">
        <v>50000000</v>
      </c>
    </row>
    <row r="6402" spans="1:7">
      <c r="A6402" s="903" t="s">
        <v>2479</v>
      </c>
      <c r="B6402" s="903" t="s">
        <v>885</v>
      </c>
      <c r="C6402" s="903" t="s">
        <v>200</v>
      </c>
      <c r="D6402" s="903" t="s">
        <v>1522</v>
      </c>
      <c r="E6402" s="903" t="s">
        <v>118</v>
      </c>
      <c r="F6402" s="903" t="s">
        <v>11</v>
      </c>
      <c r="G6402" s="902">
        <v>50000000</v>
      </c>
    </row>
    <row r="6403" spans="1:7">
      <c r="A6403" s="903" t="s">
        <v>2479</v>
      </c>
      <c r="B6403" s="903" t="s">
        <v>885</v>
      </c>
      <c r="C6403" s="903" t="s">
        <v>200</v>
      </c>
      <c r="D6403" s="903" t="s">
        <v>1522</v>
      </c>
      <c r="E6403" s="1419" t="s">
        <v>1434</v>
      </c>
      <c r="F6403" s="1420"/>
      <c r="G6403" s="902">
        <v>6957000</v>
      </c>
    </row>
    <row r="6404" spans="1:7">
      <c r="A6404" s="903" t="s">
        <v>2479</v>
      </c>
      <c r="B6404" s="903" t="s">
        <v>885</v>
      </c>
      <c r="C6404" s="903" t="s">
        <v>200</v>
      </c>
      <c r="D6404" s="903" t="s">
        <v>1522</v>
      </c>
      <c r="E6404" s="903" t="s">
        <v>1434</v>
      </c>
      <c r="F6404" s="903" t="s">
        <v>1436</v>
      </c>
      <c r="G6404" s="902">
        <v>6957000</v>
      </c>
    </row>
    <row r="6405" spans="1:7">
      <c r="A6405" s="903" t="s">
        <v>2479</v>
      </c>
      <c r="B6405" s="1419" t="s">
        <v>884</v>
      </c>
      <c r="C6405" s="1420"/>
      <c r="D6405" s="1420"/>
      <c r="E6405" s="1420"/>
      <c r="F6405" s="1420"/>
      <c r="G6405" s="902">
        <v>556000000</v>
      </c>
    </row>
    <row r="6406" spans="1:7">
      <c r="A6406" s="903" t="s">
        <v>2479</v>
      </c>
      <c r="B6406" s="903" t="s">
        <v>884</v>
      </c>
      <c r="C6406" s="1419" t="s">
        <v>200</v>
      </c>
      <c r="D6406" s="1420"/>
      <c r="E6406" s="1420"/>
      <c r="F6406" s="1420"/>
      <c r="G6406" s="902">
        <v>556000000</v>
      </c>
    </row>
    <row r="6407" spans="1:7">
      <c r="A6407" s="903" t="s">
        <v>2479</v>
      </c>
      <c r="B6407" s="903" t="s">
        <v>884</v>
      </c>
      <c r="C6407" s="903" t="s">
        <v>200</v>
      </c>
      <c r="D6407" s="1419" t="s">
        <v>1522</v>
      </c>
      <c r="E6407" s="1420"/>
      <c r="F6407" s="1420"/>
      <c r="G6407" s="902">
        <v>556000000</v>
      </c>
    </row>
    <row r="6408" spans="1:7">
      <c r="A6408" s="903" t="s">
        <v>2479</v>
      </c>
      <c r="B6408" s="903" t="s">
        <v>884</v>
      </c>
      <c r="C6408" s="903" t="s">
        <v>200</v>
      </c>
      <c r="D6408" s="903" t="s">
        <v>1522</v>
      </c>
      <c r="E6408" s="1419" t="s">
        <v>87</v>
      </c>
      <c r="F6408" s="1420"/>
      <c r="G6408" s="902">
        <v>104821500</v>
      </c>
    </row>
    <row r="6409" spans="1:7">
      <c r="A6409" s="903" t="s">
        <v>2479</v>
      </c>
      <c r="B6409" s="903" t="s">
        <v>884</v>
      </c>
      <c r="C6409" s="903" t="s">
        <v>200</v>
      </c>
      <c r="D6409" s="903" t="s">
        <v>1522</v>
      </c>
      <c r="E6409" s="903" t="s">
        <v>87</v>
      </c>
      <c r="F6409" s="903" t="s">
        <v>88</v>
      </c>
      <c r="G6409" s="902">
        <v>104821500</v>
      </c>
    </row>
    <row r="6410" spans="1:7">
      <c r="A6410" s="903" t="s">
        <v>2479</v>
      </c>
      <c r="B6410" s="903" t="s">
        <v>884</v>
      </c>
      <c r="C6410" s="903" t="s">
        <v>200</v>
      </c>
      <c r="D6410" s="903" t="s">
        <v>1522</v>
      </c>
      <c r="E6410" s="1419" t="s">
        <v>90</v>
      </c>
      <c r="F6410" s="1420"/>
      <c r="G6410" s="902">
        <v>143229000</v>
      </c>
    </row>
    <row r="6411" spans="1:7">
      <c r="A6411" s="903" t="s">
        <v>2479</v>
      </c>
      <c r="B6411" s="903" t="s">
        <v>884</v>
      </c>
      <c r="C6411" s="903" t="s">
        <v>200</v>
      </c>
      <c r="D6411" s="903" t="s">
        <v>1522</v>
      </c>
      <c r="E6411" s="903" t="s">
        <v>90</v>
      </c>
      <c r="F6411" s="903" t="s">
        <v>135</v>
      </c>
      <c r="G6411" s="902">
        <v>5364000</v>
      </c>
    </row>
    <row r="6412" spans="1:7">
      <c r="A6412" s="903" t="s">
        <v>2479</v>
      </c>
      <c r="B6412" s="903" t="s">
        <v>884</v>
      </c>
      <c r="C6412" s="903" t="s">
        <v>200</v>
      </c>
      <c r="D6412" s="903" t="s">
        <v>1522</v>
      </c>
      <c r="E6412" s="903" t="s">
        <v>90</v>
      </c>
      <c r="F6412" s="903" t="s">
        <v>92</v>
      </c>
      <c r="G6412" s="902">
        <v>3129000</v>
      </c>
    </row>
    <row r="6413" spans="1:7">
      <c r="A6413" s="903" t="s">
        <v>2479</v>
      </c>
      <c r="B6413" s="903" t="s">
        <v>884</v>
      </c>
      <c r="C6413" s="903" t="s">
        <v>200</v>
      </c>
      <c r="D6413" s="903" t="s">
        <v>1522</v>
      </c>
      <c r="E6413" s="903" t="s">
        <v>90</v>
      </c>
      <c r="F6413" s="903" t="s">
        <v>137</v>
      </c>
      <c r="G6413" s="902">
        <v>134736000</v>
      </c>
    </row>
    <row r="6414" spans="1:7">
      <c r="A6414" s="903" t="s">
        <v>2479</v>
      </c>
      <c r="B6414" s="903" t="s">
        <v>884</v>
      </c>
      <c r="C6414" s="903" t="s">
        <v>200</v>
      </c>
      <c r="D6414" s="903" t="s">
        <v>1522</v>
      </c>
      <c r="E6414" s="1419" t="s">
        <v>93</v>
      </c>
      <c r="F6414" s="1420"/>
      <c r="G6414" s="902">
        <v>26420000</v>
      </c>
    </row>
    <row r="6415" spans="1:7">
      <c r="A6415" s="903" t="s">
        <v>2479</v>
      </c>
      <c r="B6415" s="903" t="s">
        <v>884</v>
      </c>
      <c r="C6415" s="903" t="s">
        <v>200</v>
      </c>
      <c r="D6415" s="903" t="s">
        <v>1522</v>
      </c>
      <c r="E6415" s="903" t="s">
        <v>93</v>
      </c>
      <c r="F6415" s="903" t="s">
        <v>391</v>
      </c>
      <c r="G6415" s="902">
        <v>26420000</v>
      </c>
    </row>
    <row r="6416" spans="1:7">
      <c r="A6416" s="903" t="s">
        <v>2479</v>
      </c>
      <c r="B6416" s="903" t="s">
        <v>884</v>
      </c>
      <c r="C6416" s="903" t="s">
        <v>200</v>
      </c>
      <c r="D6416" s="903" t="s">
        <v>1522</v>
      </c>
      <c r="E6416" s="1419" t="s">
        <v>94</v>
      </c>
      <c r="F6416" s="1420"/>
      <c r="G6416" s="902">
        <v>37112400</v>
      </c>
    </row>
    <row r="6417" spans="1:7">
      <c r="A6417" s="903" t="s">
        <v>2479</v>
      </c>
      <c r="B6417" s="903" t="s">
        <v>884</v>
      </c>
      <c r="C6417" s="903" t="s">
        <v>200</v>
      </c>
      <c r="D6417" s="903" t="s">
        <v>1522</v>
      </c>
      <c r="E6417" s="903" t="s">
        <v>94</v>
      </c>
      <c r="F6417" s="903" t="s">
        <v>95</v>
      </c>
      <c r="G6417" s="902">
        <v>27637100</v>
      </c>
    </row>
    <row r="6418" spans="1:7">
      <c r="A6418" s="903" t="s">
        <v>2479</v>
      </c>
      <c r="B6418" s="903" t="s">
        <v>884</v>
      </c>
      <c r="C6418" s="903" t="s">
        <v>200</v>
      </c>
      <c r="D6418" s="903" t="s">
        <v>1522</v>
      </c>
      <c r="E6418" s="903" t="s">
        <v>94</v>
      </c>
      <c r="F6418" s="903" t="s">
        <v>96</v>
      </c>
      <c r="G6418" s="902">
        <v>4736800</v>
      </c>
    </row>
    <row r="6419" spans="1:7">
      <c r="A6419" s="903" t="s">
        <v>2479</v>
      </c>
      <c r="B6419" s="903" t="s">
        <v>884</v>
      </c>
      <c r="C6419" s="903" t="s">
        <v>200</v>
      </c>
      <c r="D6419" s="903" t="s">
        <v>1522</v>
      </c>
      <c r="E6419" s="903" t="s">
        <v>94</v>
      </c>
      <c r="F6419" s="903" t="s">
        <v>97</v>
      </c>
      <c r="G6419" s="902">
        <v>3158600</v>
      </c>
    </row>
    <row r="6420" spans="1:7">
      <c r="A6420" s="903" t="s">
        <v>2479</v>
      </c>
      <c r="B6420" s="903" t="s">
        <v>884</v>
      </c>
      <c r="C6420" s="903" t="s">
        <v>200</v>
      </c>
      <c r="D6420" s="903" t="s">
        <v>1522</v>
      </c>
      <c r="E6420" s="903" t="s">
        <v>94</v>
      </c>
      <c r="F6420" s="903" t="s">
        <v>0</v>
      </c>
      <c r="G6420" s="902">
        <v>1579900</v>
      </c>
    </row>
    <row r="6421" spans="1:7">
      <c r="A6421" s="903" t="s">
        <v>2479</v>
      </c>
      <c r="B6421" s="903" t="s">
        <v>884</v>
      </c>
      <c r="C6421" s="903" t="s">
        <v>200</v>
      </c>
      <c r="D6421" s="903" t="s">
        <v>1522</v>
      </c>
      <c r="E6421" s="1419" t="s">
        <v>98</v>
      </c>
      <c r="F6421" s="1420"/>
      <c r="G6421" s="902">
        <v>8508953</v>
      </c>
    </row>
    <row r="6422" spans="1:7">
      <c r="A6422" s="903" t="s">
        <v>2479</v>
      </c>
      <c r="B6422" s="903" t="s">
        <v>884</v>
      </c>
      <c r="C6422" s="903" t="s">
        <v>200</v>
      </c>
      <c r="D6422" s="903" t="s">
        <v>1522</v>
      </c>
      <c r="E6422" s="903" t="s">
        <v>98</v>
      </c>
      <c r="F6422" s="903" t="s">
        <v>757</v>
      </c>
      <c r="G6422" s="902">
        <v>8508953</v>
      </c>
    </row>
    <row r="6423" spans="1:7">
      <c r="A6423" s="903" t="s">
        <v>2479</v>
      </c>
      <c r="B6423" s="903" t="s">
        <v>884</v>
      </c>
      <c r="C6423" s="903" t="s">
        <v>200</v>
      </c>
      <c r="D6423" s="903" t="s">
        <v>1522</v>
      </c>
      <c r="E6423" s="1419" t="s">
        <v>100</v>
      </c>
      <c r="F6423" s="1420"/>
      <c r="G6423" s="902">
        <v>12149543</v>
      </c>
    </row>
    <row r="6424" spans="1:7">
      <c r="A6424" s="903" t="s">
        <v>2479</v>
      </c>
      <c r="B6424" s="903" t="s">
        <v>884</v>
      </c>
      <c r="C6424" s="903" t="s">
        <v>200</v>
      </c>
      <c r="D6424" s="903" t="s">
        <v>1522</v>
      </c>
      <c r="E6424" s="903" t="s">
        <v>100</v>
      </c>
      <c r="F6424" s="903" t="s">
        <v>138</v>
      </c>
      <c r="G6424" s="902">
        <v>2134044</v>
      </c>
    </row>
    <row r="6425" spans="1:7">
      <c r="A6425" s="903" t="s">
        <v>2479</v>
      </c>
      <c r="B6425" s="903" t="s">
        <v>884</v>
      </c>
      <c r="C6425" s="903" t="s">
        <v>200</v>
      </c>
      <c r="D6425" s="903" t="s">
        <v>1522</v>
      </c>
      <c r="E6425" s="903" t="s">
        <v>100</v>
      </c>
      <c r="F6425" s="903" t="s">
        <v>102</v>
      </c>
      <c r="G6425" s="902">
        <v>1336499</v>
      </c>
    </row>
    <row r="6426" spans="1:7">
      <c r="A6426" s="903" t="s">
        <v>2479</v>
      </c>
      <c r="B6426" s="903" t="s">
        <v>884</v>
      </c>
      <c r="C6426" s="903" t="s">
        <v>200</v>
      </c>
      <c r="D6426" s="903" t="s">
        <v>1522</v>
      </c>
      <c r="E6426" s="903" t="s">
        <v>100</v>
      </c>
      <c r="F6426" s="903" t="s">
        <v>139</v>
      </c>
      <c r="G6426" s="902">
        <v>8319000</v>
      </c>
    </row>
    <row r="6427" spans="1:7">
      <c r="A6427" s="903" t="s">
        <v>2479</v>
      </c>
      <c r="B6427" s="903" t="s">
        <v>884</v>
      </c>
      <c r="C6427" s="903" t="s">
        <v>200</v>
      </c>
      <c r="D6427" s="903" t="s">
        <v>1522</v>
      </c>
      <c r="E6427" s="903" t="s">
        <v>100</v>
      </c>
      <c r="F6427" s="903" t="s">
        <v>131</v>
      </c>
      <c r="G6427" s="902">
        <v>360000</v>
      </c>
    </row>
    <row r="6428" spans="1:7">
      <c r="A6428" s="903" t="s">
        <v>2479</v>
      </c>
      <c r="B6428" s="903" t="s">
        <v>884</v>
      </c>
      <c r="C6428" s="903" t="s">
        <v>200</v>
      </c>
      <c r="D6428" s="903" t="s">
        <v>1522</v>
      </c>
      <c r="E6428" s="1419" t="s">
        <v>103</v>
      </c>
      <c r="F6428" s="1420"/>
      <c r="G6428" s="902">
        <v>8670000</v>
      </c>
    </row>
    <row r="6429" spans="1:7">
      <c r="A6429" s="903" t="s">
        <v>2479</v>
      </c>
      <c r="B6429" s="903" t="s">
        <v>884</v>
      </c>
      <c r="C6429" s="903" t="s">
        <v>200</v>
      </c>
      <c r="D6429" s="903" t="s">
        <v>1522</v>
      </c>
      <c r="E6429" s="903" t="s">
        <v>103</v>
      </c>
      <c r="F6429" s="903" t="s">
        <v>104</v>
      </c>
      <c r="G6429" s="902">
        <v>4770000</v>
      </c>
    </row>
    <row r="6430" spans="1:7">
      <c r="A6430" s="903" t="s">
        <v>2479</v>
      </c>
      <c r="B6430" s="903" t="s">
        <v>884</v>
      </c>
      <c r="C6430" s="903" t="s">
        <v>200</v>
      </c>
      <c r="D6430" s="903" t="s">
        <v>1522</v>
      </c>
      <c r="E6430" s="903" t="s">
        <v>103</v>
      </c>
      <c r="F6430" s="903" t="s">
        <v>132</v>
      </c>
      <c r="G6430" s="902">
        <v>650000</v>
      </c>
    </row>
    <row r="6431" spans="1:7">
      <c r="A6431" s="903" t="s">
        <v>2479</v>
      </c>
      <c r="B6431" s="903" t="s">
        <v>884</v>
      </c>
      <c r="C6431" s="903" t="s">
        <v>200</v>
      </c>
      <c r="D6431" s="903" t="s">
        <v>1522</v>
      </c>
      <c r="E6431" s="903" t="s">
        <v>103</v>
      </c>
      <c r="F6431" s="903" t="s">
        <v>2</v>
      </c>
      <c r="G6431" s="902">
        <v>2000000</v>
      </c>
    </row>
    <row r="6432" spans="1:7">
      <c r="A6432" s="903" t="s">
        <v>2479</v>
      </c>
      <c r="B6432" s="903" t="s">
        <v>884</v>
      </c>
      <c r="C6432" s="903" t="s">
        <v>200</v>
      </c>
      <c r="D6432" s="903" t="s">
        <v>1522</v>
      </c>
      <c r="E6432" s="903" t="s">
        <v>103</v>
      </c>
      <c r="F6432" s="903" t="s">
        <v>106</v>
      </c>
      <c r="G6432" s="902">
        <v>1250000</v>
      </c>
    </row>
    <row r="6433" spans="1:7">
      <c r="A6433" s="903" t="s">
        <v>2479</v>
      </c>
      <c r="B6433" s="903" t="s">
        <v>884</v>
      </c>
      <c r="C6433" s="903" t="s">
        <v>200</v>
      </c>
      <c r="D6433" s="903" t="s">
        <v>1522</v>
      </c>
      <c r="E6433" s="1419" t="s">
        <v>108</v>
      </c>
      <c r="F6433" s="1420"/>
      <c r="G6433" s="902">
        <v>6196504</v>
      </c>
    </row>
    <row r="6434" spans="1:7">
      <c r="A6434" s="903" t="s">
        <v>2479</v>
      </c>
      <c r="B6434" s="903" t="s">
        <v>884</v>
      </c>
      <c r="C6434" s="903" t="s">
        <v>200</v>
      </c>
      <c r="D6434" s="903" t="s">
        <v>1522</v>
      </c>
      <c r="E6434" s="903" t="s">
        <v>108</v>
      </c>
      <c r="F6434" s="903" t="s">
        <v>110</v>
      </c>
      <c r="G6434" s="902">
        <v>690326</v>
      </c>
    </row>
    <row r="6435" spans="1:7">
      <c r="A6435" s="903" t="s">
        <v>2479</v>
      </c>
      <c r="B6435" s="903" t="s">
        <v>884</v>
      </c>
      <c r="C6435" s="903" t="s">
        <v>200</v>
      </c>
      <c r="D6435" s="903" t="s">
        <v>1522</v>
      </c>
      <c r="E6435" s="903" t="s">
        <v>108</v>
      </c>
      <c r="F6435" s="903" t="s">
        <v>111</v>
      </c>
      <c r="G6435" s="902">
        <v>1783478</v>
      </c>
    </row>
    <row r="6436" spans="1:7">
      <c r="A6436" s="903" t="s">
        <v>2479</v>
      </c>
      <c r="B6436" s="903" t="s">
        <v>884</v>
      </c>
      <c r="C6436" s="903" t="s">
        <v>200</v>
      </c>
      <c r="D6436" s="903" t="s">
        <v>1522</v>
      </c>
      <c r="E6436" s="903" t="s">
        <v>108</v>
      </c>
      <c r="F6436" s="903" t="s">
        <v>862</v>
      </c>
      <c r="G6436" s="902">
        <v>2145000</v>
      </c>
    </row>
    <row r="6437" spans="1:7">
      <c r="A6437" s="903" t="s">
        <v>2479</v>
      </c>
      <c r="B6437" s="903" t="s">
        <v>884</v>
      </c>
      <c r="C6437" s="903" t="s">
        <v>200</v>
      </c>
      <c r="D6437" s="903" t="s">
        <v>1522</v>
      </c>
      <c r="E6437" s="903" t="s">
        <v>108</v>
      </c>
      <c r="F6437" s="903" t="s">
        <v>868</v>
      </c>
      <c r="G6437" s="902">
        <v>1049700</v>
      </c>
    </row>
    <row r="6438" spans="1:7">
      <c r="A6438" s="903" t="s">
        <v>2479</v>
      </c>
      <c r="B6438" s="903" t="s">
        <v>884</v>
      </c>
      <c r="C6438" s="903" t="s">
        <v>200</v>
      </c>
      <c r="D6438" s="903" t="s">
        <v>1522</v>
      </c>
      <c r="E6438" s="903" t="s">
        <v>108</v>
      </c>
      <c r="F6438" s="903" t="s">
        <v>142</v>
      </c>
      <c r="G6438" s="902">
        <v>528000</v>
      </c>
    </row>
    <row r="6439" spans="1:7">
      <c r="A6439" s="903" t="s">
        <v>2479</v>
      </c>
      <c r="B6439" s="903" t="s">
        <v>884</v>
      </c>
      <c r="C6439" s="903" t="s">
        <v>200</v>
      </c>
      <c r="D6439" s="903" t="s">
        <v>1522</v>
      </c>
      <c r="E6439" s="1419" t="s">
        <v>143</v>
      </c>
      <c r="F6439" s="1420"/>
      <c r="G6439" s="902">
        <v>2100000</v>
      </c>
    </row>
    <row r="6440" spans="1:7">
      <c r="A6440" s="903" t="s">
        <v>2479</v>
      </c>
      <c r="B6440" s="903" t="s">
        <v>884</v>
      </c>
      <c r="C6440" s="903" t="s">
        <v>200</v>
      </c>
      <c r="D6440" s="903" t="s">
        <v>1522</v>
      </c>
      <c r="E6440" s="903" t="s">
        <v>143</v>
      </c>
      <c r="F6440" s="903" t="s">
        <v>487</v>
      </c>
      <c r="G6440" s="902">
        <v>2100000</v>
      </c>
    </row>
    <row r="6441" spans="1:7">
      <c r="A6441" s="903" t="s">
        <v>2479</v>
      </c>
      <c r="B6441" s="903" t="s">
        <v>884</v>
      </c>
      <c r="C6441" s="903" t="s">
        <v>200</v>
      </c>
      <c r="D6441" s="903" t="s">
        <v>1522</v>
      </c>
      <c r="E6441" s="1419" t="s">
        <v>113</v>
      </c>
      <c r="F6441" s="1420"/>
      <c r="G6441" s="902">
        <v>18300000</v>
      </c>
    </row>
    <row r="6442" spans="1:7">
      <c r="A6442" s="903" t="s">
        <v>2479</v>
      </c>
      <c r="B6442" s="903" t="s">
        <v>884</v>
      </c>
      <c r="C6442" s="903" t="s">
        <v>200</v>
      </c>
      <c r="D6442" s="903" t="s">
        <v>1522</v>
      </c>
      <c r="E6442" s="903" t="s">
        <v>113</v>
      </c>
      <c r="F6442" s="903" t="s">
        <v>490</v>
      </c>
      <c r="G6442" s="902">
        <v>300000</v>
      </c>
    </row>
    <row r="6443" spans="1:7">
      <c r="A6443" s="903" t="s">
        <v>2479</v>
      </c>
      <c r="B6443" s="903" t="s">
        <v>884</v>
      </c>
      <c r="C6443" s="903" t="s">
        <v>200</v>
      </c>
      <c r="D6443" s="903" t="s">
        <v>1522</v>
      </c>
      <c r="E6443" s="903" t="s">
        <v>113</v>
      </c>
      <c r="F6443" s="903" t="s">
        <v>117</v>
      </c>
      <c r="G6443" s="902">
        <v>18000000</v>
      </c>
    </row>
    <row r="6444" spans="1:7">
      <c r="A6444" s="903" t="s">
        <v>2479</v>
      </c>
      <c r="B6444" s="903" t="s">
        <v>884</v>
      </c>
      <c r="C6444" s="903" t="s">
        <v>200</v>
      </c>
      <c r="D6444" s="903" t="s">
        <v>1522</v>
      </c>
      <c r="E6444" s="1419" t="s">
        <v>492</v>
      </c>
      <c r="F6444" s="1420"/>
      <c r="G6444" s="902">
        <v>67186100</v>
      </c>
    </row>
    <row r="6445" spans="1:7">
      <c r="A6445" s="903" t="s">
        <v>2479</v>
      </c>
      <c r="B6445" s="903" t="s">
        <v>884</v>
      </c>
      <c r="C6445" s="903" t="s">
        <v>200</v>
      </c>
      <c r="D6445" s="903" t="s">
        <v>1522</v>
      </c>
      <c r="E6445" s="903" t="s">
        <v>492</v>
      </c>
      <c r="F6445" s="903" t="s">
        <v>494</v>
      </c>
      <c r="G6445" s="902">
        <v>3900000</v>
      </c>
    </row>
    <row r="6446" spans="1:7">
      <c r="A6446" s="903" t="s">
        <v>2479</v>
      </c>
      <c r="B6446" s="903" t="s">
        <v>884</v>
      </c>
      <c r="C6446" s="903" t="s">
        <v>200</v>
      </c>
      <c r="D6446" s="903" t="s">
        <v>1522</v>
      </c>
      <c r="E6446" s="903" t="s">
        <v>492</v>
      </c>
      <c r="F6446" s="903" t="s">
        <v>219</v>
      </c>
      <c r="G6446" s="902">
        <v>63286100</v>
      </c>
    </row>
    <row r="6447" spans="1:7">
      <c r="A6447" s="903" t="s">
        <v>2479</v>
      </c>
      <c r="B6447" s="903" t="s">
        <v>884</v>
      </c>
      <c r="C6447" s="903" t="s">
        <v>200</v>
      </c>
      <c r="D6447" s="903" t="s">
        <v>1522</v>
      </c>
      <c r="E6447" s="1419" t="s">
        <v>498</v>
      </c>
      <c r="F6447" s="1420"/>
      <c r="G6447" s="902">
        <v>17260000</v>
      </c>
    </row>
    <row r="6448" spans="1:7">
      <c r="A6448" s="903" t="s">
        <v>2479</v>
      </c>
      <c r="B6448" s="903" t="s">
        <v>884</v>
      </c>
      <c r="C6448" s="903" t="s">
        <v>200</v>
      </c>
      <c r="D6448" s="903" t="s">
        <v>1522</v>
      </c>
      <c r="E6448" s="903" t="s">
        <v>498</v>
      </c>
      <c r="F6448" s="903" t="s">
        <v>3</v>
      </c>
      <c r="G6448" s="902">
        <v>210000</v>
      </c>
    </row>
    <row r="6449" spans="1:7">
      <c r="A6449" s="903" t="s">
        <v>2479</v>
      </c>
      <c r="B6449" s="903" t="s">
        <v>884</v>
      </c>
      <c r="C6449" s="903" t="s">
        <v>200</v>
      </c>
      <c r="D6449" s="903" t="s">
        <v>1522</v>
      </c>
      <c r="E6449" s="903" t="s">
        <v>498</v>
      </c>
      <c r="F6449" s="903" t="s">
        <v>370</v>
      </c>
      <c r="G6449" s="902">
        <v>17050000</v>
      </c>
    </row>
    <row r="6450" spans="1:7">
      <c r="A6450" s="903" t="s">
        <v>2479</v>
      </c>
      <c r="B6450" s="903" t="s">
        <v>884</v>
      </c>
      <c r="C6450" s="903" t="s">
        <v>200</v>
      </c>
      <c r="D6450" s="903" t="s">
        <v>1522</v>
      </c>
      <c r="E6450" s="1419" t="s">
        <v>118</v>
      </c>
      <c r="F6450" s="1420"/>
      <c r="G6450" s="902">
        <v>35011000</v>
      </c>
    </row>
    <row r="6451" spans="1:7">
      <c r="A6451" s="903" t="s">
        <v>2479</v>
      </c>
      <c r="B6451" s="903" t="s">
        <v>884</v>
      </c>
      <c r="C6451" s="903" t="s">
        <v>200</v>
      </c>
      <c r="D6451" s="903" t="s">
        <v>1522</v>
      </c>
      <c r="E6451" s="903" t="s">
        <v>118</v>
      </c>
      <c r="F6451" s="903" t="s">
        <v>120</v>
      </c>
      <c r="G6451" s="902">
        <v>35011000</v>
      </c>
    </row>
    <row r="6452" spans="1:7">
      <c r="A6452" s="903" t="s">
        <v>2479</v>
      </c>
      <c r="B6452" s="903" t="s">
        <v>884</v>
      </c>
      <c r="C6452" s="903" t="s">
        <v>200</v>
      </c>
      <c r="D6452" s="903" t="s">
        <v>1522</v>
      </c>
      <c r="E6452" s="1419" t="s">
        <v>122</v>
      </c>
      <c r="F6452" s="1420"/>
      <c r="G6452" s="902">
        <v>69035000</v>
      </c>
    </row>
    <row r="6453" spans="1:7">
      <c r="A6453" s="903" t="s">
        <v>2479</v>
      </c>
      <c r="B6453" s="903" t="s">
        <v>884</v>
      </c>
      <c r="C6453" s="903" t="s">
        <v>200</v>
      </c>
      <c r="D6453" s="903" t="s">
        <v>1522</v>
      </c>
      <c r="E6453" s="903" t="s">
        <v>122</v>
      </c>
      <c r="F6453" s="903" t="s">
        <v>6</v>
      </c>
      <c r="G6453" s="902">
        <v>30600000</v>
      </c>
    </row>
    <row r="6454" spans="1:7">
      <c r="A6454" s="903" t="s">
        <v>2479</v>
      </c>
      <c r="B6454" s="903" t="s">
        <v>884</v>
      </c>
      <c r="C6454" s="903" t="s">
        <v>200</v>
      </c>
      <c r="D6454" s="903" t="s">
        <v>1522</v>
      </c>
      <c r="E6454" s="903" t="s">
        <v>122</v>
      </c>
      <c r="F6454" s="903" t="s">
        <v>124</v>
      </c>
      <c r="G6454" s="902">
        <v>30500000</v>
      </c>
    </row>
    <row r="6455" spans="1:7">
      <c r="A6455" s="903" t="s">
        <v>2479</v>
      </c>
      <c r="B6455" s="903" t="s">
        <v>884</v>
      </c>
      <c r="C6455" s="903" t="s">
        <v>200</v>
      </c>
      <c r="D6455" s="903" t="s">
        <v>1522</v>
      </c>
      <c r="E6455" s="903" t="s">
        <v>122</v>
      </c>
      <c r="F6455" s="903" t="s">
        <v>126</v>
      </c>
      <c r="G6455" s="902">
        <v>7935000</v>
      </c>
    </row>
    <row r="6456" spans="1:7">
      <c r="A6456" s="903" t="s">
        <v>2479</v>
      </c>
      <c r="B6456" s="1419" t="s">
        <v>883</v>
      </c>
      <c r="C6456" s="1420"/>
      <c r="D6456" s="1420"/>
      <c r="E6456" s="1420"/>
      <c r="F6456" s="1420"/>
      <c r="G6456" s="902">
        <v>1048000000</v>
      </c>
    </row>
    <row r="6457" spans="1:7">
      <c r="A6457" s="903" t="s">
        <v>2479</v>
      </c>
      <c r="B6457" s="903" t="s">
        <v>883</v>
      </c>
      <c r="C6457" s="1419" t="s">
        <v>200</v>
      </c>
      <c r="D6457" s="1420"/>
      <c r="E6457" s="1420"/>
      <c r="F6457" s="1420"/>
      <c r="G6457" s="902">
        <v>1048000000</v>
      </c>
    </row>
    <row r="6458" spans="1:7">
      <c r="A6458" s="903" t="s">
        <v>2479</v>
      </c>
      <c r="B6458" s="903" t="s">
        <v>883</v>
      </c>
      <c r="C6458" s="903" t="s">
        <v>200</v>
      </c>
      <c r="D6458" s="1419" t="s">
        <v>1488</v>
      </c>
      <c r="E6458" s="1420"/>
      <c r="F6458" s="1420"/>
      <c r="G6458" s="902">
        <v>1048000000</v>
      </c>
    </row>
    <row r="6459" spans="1:7">
      <c r="A6459" s="903" t="s">
        <v>2479</v>
      </c>
      <c r="B6459" s="903" t="s">
        <v>883</v>
      </c>
      <c r="C6459" s="903" t="s">
        <v>200</v>
      </c>
      <c r="D6459" s="903" t="s">
        <v>1488</v>
      </c>
      <c r="E6459" s="1419" t="s">
        <v>87</v>
      </c>
      <c r="F6459" s="1420"/>
      <c r="G6459" s="902">
        <v>185007054</v>
      </c>
    </row>
    <row r="6460" spans="1:7">
      <c r="A6460" s="903" t="s">
        <v>2479</v>
      </c>
      <c r="B6460" s="903" t="s">
        <v>883</v>
      </c>
      <c r="C6460" s="903" t="s">
        <v>200</v>
      </c>
      <c r="D6460" s="903" t="s">
        <v>1488</v>
      </c>
      <c r="E6460" s="903" t="s">
        <v>87</v>
      </c>
      <c r="F6460" s="903" t="s">
        <v>88</v>
      </c>
      <c r="G6460" s="902">
        <v>185007054</v>
      </c>
    </row>
    <row r="6461" spans="1:7">
      <c r="A6461" s="903" t="s">
        <v>2479</v>
      </c>
      <c r="B6461" s="903" t="s">
        <v>883</v>
      </c>
      <c r="C6461" s="903" t="s">
        <v>200</v>
      </c>
      <c r="D6461" s="903" t="s">
        <v>1488</v>
      </c>
      <c r="E6461" s="1419" t="s">
        <v>90</v>
      </c>
      <c r="F6461" s="1420"/>
      <c r="G6461" s="902">
        <v>104896000</v>
      </c>
    </row>
    <row r="6462" spans="1:7">
      <c r="A6462" s="903" t="s">
        <v>2479</v>
      </c>
      <c r="B6462" s="903" t="s">
        <v>883</v>
      </c>
      <c r="C6462" s="903" t="s">
        <v>200</v>
      </c>
      <c r="D6462" s="903" t="s">
        <v>1488</v>
      </c>
      <c r="E6462" s="903" t="s">
        <v>90</v>
      </c>
      <c r="F6462" s="903" t="s">
        <v>137</v>
      </c>
      <c r="G6462" s="902">
        <v>104896000</v>
      </c>
    </row>
    <row r="6463" spans="1:7">
      <c r="A6463" s="903" t="s">
        <v>2479</v>
      </c>
      <c r="B6463" s="903" t="s">
        <v>883</v>
      </c>
      <c r="C6463" s="903" t="s">
        <v>200</v>
      </c>
      <c r="D6463" s="903" t="s">
        <v>1488</v>
      </c>
      <c r="E6463" s="1419" t="s">
        <v>377</v>
      </c>
      <c r="F6463" s="1420"/>
      <c r="G6463" s="902">
        <v>7615000</v>
      </c>
    </row>
    <row r="6464" spans="1:7">
      <c r="A6464" s="903" t="s">
        <v>2479</v>
      </c>
      <c r="B6464" s="903" t="s">
        <v>883</v>
      </c>
      <c r="C6464" s="903" t="s">
        <v>200</v>
      </c>
      <c r="D6464" s="903" t="s">
        <v>1488</v>
      </c>
      <c r="E6464" s="903" t="s">
        <v>377</v>
      </c>
      <c r="F6464" s="903" t="s">
        <v>380</v>
      </c>
      <c r="G6464" s="902">
        <v>7615000</v>
      </c>
    </row>
    <row r="6465" spans="1:7">
      <c r="A6465" s="903" t="s">
        <v>2479</v>
      </c>
      <c r="B6465" s="903" t="s">
        <v>883</v>
      </c>
      <c r="C6465" s="903" t="s">
        <v>200</v>
      </c>
      <c r="D6465" s="903" t="s">
        <v>1488</v>
      </c>
      <c r="E6465" s="1419" t="s">
        <v>93</v>
      </c>
      <c r="F6465" s="1420"/>
      <c r="G6465" s="902">
        <v>45440000</v>
      </c>
    </row>
    <row r="6466" spans="1:7">
      <c r="A6466" s="903" t="s">
        <v>2479</v>
      </c>
      <c r="B6466" s="903" t="s">
        <v>883</v>
      </c>
      <c r="C6466" s="903" t="s">
        <v>200</v>
      </c>
      <c r="D6466" s="903" t="s">
        <v>1488</v>
      </c>
      <c r="E6466" s="903" t="s">
        <v>93</v>
      </c>
      <c r="F6466" s="903" t="s">
        <v>391</v>
      </c>
      <c r="G6466" s="902">
        <v>45440000</v>
      </c>
    </row>
    <row r="6467" spans="1:7">
      <c r="A6467" s="903" t="s">
        <v>2479</v>
      </c>
      <c r="B6467" s="903" t="s">
        <v>883</v>
      </c>
      <c r="C6467" s="903" t="s">
        <v>200</v>
      </c>
      <c r="D6467" s="903" t="s">
        <v>1488</v>
      </c>
      <c r="E6467" s="1419" t="s">
        <v>94</v>
      </c>
      <c r="F6467" s="1420"/>
      <c r="G6467" s="902">
        <v>41756952</v>
      </c>
    </row>
    <row r="6468" spans="1:7">
      <c r="A6468" s="903" t="s">
        <v>2479</v>
      </c>
      <c r="B6468" s="903" t="s">
        <v>883</v>
      </c>
      <c r="C6468" s="903" t="s">
        <v>200</v>
      </c>
      <c r="D6468" s="903" t="s">
        <v>1488</v>
      </c>
      <c r="E6468" s="903" t="s">
        <v>94</v>
      </c>
      <c r="F6468" s="903" t="s">
        <v>95</v>
      </c>
      <c r="G6468" s="902">
        <v>33761910</v>
      </c>
    </row>
    <row r="6469" spans="1:7">
      <c r="A6469" s="903" t="s">
        <v>2479</v>
      </c>
      <c r="B6469" s="903" t="s">
        <v>883</v>
      </c>
      <c r="C6469" s="903" t="s">
        <v>200</v>
      </c>
      <c r="D6469" s="903" t="s">
        <v>1488</v>
      </c>
      <c r="E6469" s="903" t="s">
        <v>94</v>
      </c>
      <c r="F6469" s="903" t="s">
        <v>96</v>
      </c>
      <c r="G6469" s="902">
        <v>5787756</v>
      </c>
    </row>
    <row r="6470" spans="1:7">
      <c r="A6470" s="903" t="s">
        <v>2479</v>
      </c>
      <c r="B6470" s="903" t="s">
        <v>883</v>
      </c>
      <c r="C6470" s="903" t="s">
        <v>200</v>
      </c>
      <c r="D6470" s="903" t="s">
        <v>1488</v>
      </c>
      <c r="E6470" s="903" t="s">
        <v>94</v>
      </c>
      <c r="F6470" s="903" t="s">
        <v>97</v>
      </c>
      <c r="G6470" s="902">
        <v>278034</v>
      </c>
    </row>
    <row r="6471" spans="1:7">
      <c r="A6471" s="903" t="s">
        <v>2479</v>
      </c>
      <c r="B6471" s="903" t="s">
        <v>883</v>
      </c>
      <c r="C6471" s="903" t="s">
        <v>200</v>
      </c>
      <c r="D6471" s="903" t="s">
        <v>1488</v>
      </c>
      <c r="E6471" s="903" t="s">
        <v>94</v>
      </c>
      <c r="F6471" s="903" t="s">
        <v>0</v>
      </c>
      <c r="G6471" s="902">
        <v>1929252</v>
      </c>
    </row>
    <row r="6472" spans="1:7">
      <c r="A6472" s="903" t="s">
        <v>2479</v>
      </c>
      <c r="B6472" s="903" t="s">
        <v>883</v>
      </c>
      <c r="C6472" s="903" t="s">
        <v>200</v>
      </c>
      <c r="D6472" s="903" t="s">
        <v>1488</v>
      </c>
      <c r="E6472" s="1419" t="s">
        <v>98</v>
      </c>
      <c r="F6472" s="1420"/>
      <c r="G6472" s="902">
        <v>24351398</v>
      </c>
    </row>
    <row r="6473" spans="1:7">
      <c r="A6473" s="903" t="s">
        <v>2479</v>
      </c>
      <c r="B6473" s="903" t="s">
        <v>883</v>
      </c>
      <c r="C6473" s="903" t="s">
        <v>200</v>
      </c>
      <c r="D6473" s="903" t="s">
        <v>1488</v>
      </c>
      <c r="E6473" s="903" t="s">
        <v>98</v>
      </c>
      <c r="F6473" s="903" t="s">
        <v>757</v>
      </c>
      <c r="G6473" s="902">
        <v>24351398</v>
      </c>
    </row>
    <row r="6474" spans="1:7">
      <c r="A6474" s="903" t="s">
        <v>2479</v>
      </c>
      <c r="B6474" s="903" t="s">
        <v>883</v>
      </c>
      <c r="C6474" s="903" t="s">
        <v>200</v>
      </c>
      <c r="D6474" s="903" t="s">
        <v>1488</v>
      </c>
      <c r="E6474" s="1419" t="s">
        <v>100</v>
      </c>
      <c r="F6474" s="1420"/>
      <c r="G6474" s="902">
        <v>51033445</v>
      </c>
    </row>
    <row r="6475" spans="1:7">
      <c r="A6475" s="903" t="s">
        <v>2479</v>
      </c>
      <c r="B6475" s="903" t="s">
        <v>883</v>
      </c>
      <c r="C6475" s="903" t="s">
        <v>200</v>
      </c>
      <c r="D6475" s="903" t="s">
        <v>1488</v>
      </c>
      <c r="E6475" s="903" t="s">
        <v>100</v>
      </c>
      <c r="F6475" s="903" t="s">
        <v>138</v>
      </c>
      <c r="G6475" s="902">
        <v>3598583</v>
      </c>
    </row>
    <row r="6476" spans="1:7">
      <c r="A6476" s="903" t="s">
        <v>2479</v>
      </c>
      <c r="B6476" s="903" t="s">
        <v>883</v>
      </c>
      <c r="C6476" s="903" t="s">
        <v>200</v>
      </c>
      <c r="D6476" s="903" t="s">
        <v>1488</v>
      </c>
      <c r="E6476" s="903" t="s">
        <v>100</v>
      </c>
      <c r="F6476" s="903" t="s">
        <v>102</v>
      </c>
      <c r="G6476" s="902">
        <v>730880</v>
      </c>
    </row>
    <row r="6477" spans="1:7">
      <c r="A6477" s="903" t="s">
        <v>2479</v>
      </c>
      <c r="B6477" s="903" t="s">
        <v>883</v>
      </c>
      <c r="C6477" s="903" t="s">
        <v>200</v>
      </c>
      <c r="D6477" s="903" t="s">
        <v>1488</v>
      </c>
      <c r="E6477" s="903" t="s">
        <v>100</v>
      </c>
      <c r="F6477" s="903" t="s">
        <v>139</v>
      </c>
      <c r="G6477" s="902">
        <v>46534982</v>
      </c>
    </row>
    <row r="6478" spans="1:7">
      <c r="A6478" s="903" t="s">
        <v>2479</v>
      </c>
      <c r="B6478" s="903" t="s">
        <v>883</v>
      </c>
      <c r="C6478" s="903" t="s">
        <v>200</v>
      </c>
      <c r="D6478" s="903" t="s">
        <v>1488</v>
      </c>
      <c r="E6478" s="903" t="s">
        <v>100</v>
      </c>
      <c r="F6478" s="903" t="s">
        <v>131</v>
      </c>
      <c r="G6478" s="902">
        <v>169000</v>
      </c>
    </row>
    <row r="6479" spans="1:7">
      <c r="A6479" s="903" t="s">
        <v>2479</v>
      </c>
      <c r="B6479" s="903" t="s">
        <v>883</v>
      </c>
      <c r="C6479" s="903" t="s">
        <v>200</v>
      </c>
      <c r="D6479" s="903" t="s">
        <v>1488</v>
      </c>
      <c r="E6479" s="1419" t="s">
        <v>103</v>
      </c>
      <c r="F6479" s="1420"/>
      <c r="G6479" s="902">
        <v>56362000</v>
      </c>
    </row>
    <row r="6480" spans="1:7">
      <c r="A6480" s="903" t="s">
        <v>2479</v>
      </c>
      <c r="B6480" s="903" t="s">
        <v>883</v>
      </c>
      <c r="C6480" s="903" t="s">
        <v>200</v>
      </c>
      <c r="D6480" s="903" t="s">
        <v>1488</v>
      </c>
      <c r="E6480" s="903" t="s">
        <v>103</v>
      </c>
      <c r="F6480" s="903" t="s">
        <v>104</v>
      </c>
      <c r="G6480" s="902">
        <v>48350000</v>
      </c>
    </row>
    <row r="6481" spans="1:7">
      <c r="A6481" s="903" t="s">
        <v>2479</v>
      </c>
      <c r="B6481" s="903" t="s">
        <v>883</v>
      </c>
      <c r="C6481" s="903" t="s">
        <v>200</v>
      </c>
      <c r="D6481" s="903" t="s">
        <v>1488</v>
      </c>
      <c r="E6481" s="903" t="s">
        <v>103</v>
      </c>
      <c r="F6481" s="903" t="s">
        <v>132</v>
      </c>
      <c r="G6481" s="902">
        <v>2950000</v>
      </c>
    </row>
    <row r="6482" spans="1:7">
      <c r="A6482" s="903" t="s">
        <v>2479</v>
      </c>
      <c r="B6482" s="903" t="s">
        <v>883</v>
      </c>
      <c r="C6482" s="903" t="s">
        <v>200</v>
      </c>
      <c r="D6482" s="903" t="s">
        <v>1488</v>
      </c>
      <c r="E6482" s="903" t="s">
        <v>103</v>
      </c>
      <c r="F6482" s="903" t="s">
        <v>2</v>
      </c>
      <c r="G6482" s="902">
        <v>2400000</v>
      </c>
    </row>
    <row r="6483" spans="1:7">
      <c r="A6483" s="903" t="s">
        <v>2479</v>
      </c>
      <c r="B6483" s="903" t="s">
        <v>883</v>
      </c>
      <c r="C6483" s="903" t="s">
        <v>200</v>
      </c>
      <c r="D6483" s="903" t="s">
        <v>1488</v>
      </c>
      <c r="E6483" s="903" t="s">
        <v>103</v>
      </c>
      <c r="F6483" s="903" t="s">
        <v>106</v>
      </c>
      <c r="G6483" s="902">
        <v>2662000</v>
      </c>
    </row>
    <row r="6484" spans="1:7">
      <c r="A6484" s="903" t="s">
        <v>2479</v>
      </c>
      <c r="B6484" s="903" t="s">
        <v>883</v>
      </c>
      <c r="C6484" s="903" t="s">
        <v>200</v>
      </c>
      <c r="D6484" s="903" t="s">
        <v>1488</v>
      </c>
      <c r="E6484" s="1419" t="s">
        <v>108</v>
      </c>
      <c r="F6484" s="1420"/>
      <c r="G6484" s="902">
        <v>9541151</v>
      </c>
    </row>
    <row r="6485" spans="1:7">
      <c r="A6485" s="903" t="s">
        <v>2479</v>
      </c>
      <c r="B6485" s="903" t="s">
        <v>883</v>
      </c>
      <c r="C6485" s="903" t="s">
        <v>200</v>
      </c>
      <c r="D6485" s="903" t="s">
        <v>1488</v>
      </c>
      <c r="E6485" s="903" t="s">
        <v>108</v>
      </c>
      <c r="F6485" s="903" t="s">
        <v>110</v>
      </c>
      <c r="G6485" s="902">
        <v>819690</v>
      </c>
    </row>
    <row r="6486" spans="1:7">
      <c r="A6486" s="903" t="s">
        <v>2479</v>
      </c>
      <c r="B6486" s="903" t="s">
        <v>883</v>
      </c>
      <c r="C6486" s="903" t="s">
        <v>200</v>
      </c>
      <c r="D6486" s="903" t="s">
        <v>1488</v>
      </c>
      <c r="E6486" s="903" t="s">
        <v>108</v>
      </c>
      <c r="F6486" s="903" t="s">
        <v>111</v>
      </c>
      <c r="G6486" s="902">
        <v>4275322</v>
      </c>
    </row>
    <row r="6487" spans="1:7">
      <c r="A6487" s="903" t="s">
        <v>2479</v>
      </c>
      <c r="B6487" s="903" t="s">
        <v>883</v>
      </c>
      <c r="C6487" s="903" t="s">
        <v>200</v>
      </c>
      <c r="D6487" s="903" t="s">
        <v>1488</v>
      </c>
      <c r="E6487" s="903" t="s">
        <v>108</v>
      </c>
      <c r="F6487" s="903" t="s">
        <v>862</v>
      </c>
      <c r="G6487" s="902">
        <v>2851139</v>
      </c>
    </row>
    <row r="6488" spans="1:7">
      <c r="A6488" s="903" t="s">
        <v>2479</v>
      </c>
      <c r="B6488" s="903" t="s">
        <v>883</v>
      </c>
      <c r="C6488" s="903" t="s">
        <v>200</v>
      </c>
      <c r="D6488" s="903" t="s">
        <v>1488</v>
      </c>
      <c r="E6488" s="903" t="s">
        <v>108</v>
      </c>
      <c r="F6488" s="903" t="s">
        <v>142</v>
      </c>
      <c r="G6488" s="902">
        <v>1595000</v>
      </c>
    </row>
    <row r="6489" spans="1:7">
      <c r="A6489" s="903" t="s">
        <v>2479</v>
      </c>
      <c r="B6489" s="903" t="s">
        <v>883</v>
      </c>
      <c r="C6489" s="903" t="s">
        <v>200</v>
      </c>
      <c r="D6489" s="903" t="s">
        <v>1488</v>
      </c>
      <c r="E6489" s="1419" t="s">
        <v>143</v>
      </c>
      <c r="F6489" s="1420"/>
      <c r="G6489" s="902">
        <v>147823000</v>
      </c>
    </row>
    <row r="6490" spans="1:7">
      <c r="A6490" s="903" t="s">
        <v>2479</v>
      </c>
      <c r="B6490" s="903" t="s">
        <v>883</v>
      </c>
      <c r="C6490" s="903" t="s">
        <v>200</v>
      </c>
      <c r="D6490" s="903" t="s">
        <v>1488</v>
      </c>
      <c r="E6490" s="903" t="s">
        <v>143</v>
      </c>
      <c r="F6490" s="903" t="s">
        <v>145</v>
      </c>
      <c r="G6490" s="902">
        <v>22742000</v>
      </c>
    </row>
    <row r="6491" spans="1:7">
      <c r="A6491" s="903" t="s">
        <v>2479</v>
      </c>
      <c r="B6491" s="903" t="s">
        <v>883</v>
      </c>
      <c r="C6491" s="903" t="s">
        <v>200</v>
      </c>
      <c r="D6491" s="903" t="s">
        <v>1488</v>
      </c>
      <c r="E6491" s="903" t="s">
        <v>143</v>
      </c>
      <c r="F6491" s="903" t="s">
        <v>847</v>
      </c>
      <c r="G6491" s="902">
        <v>10300000</v>
      </c>
    </row>
    <row r="6492" spans="1:7">
      <c r="A6492" s="903" t="s">
        <v>2479</v>
      </c>
      <c r="B6492" s="903" t="s">
        <v>883</v>
      </c>
      <c r="C6492" s="903" t="s">
        <v>200</v>
      </c>
      <c r="D6492" s="903" t="s">
        <v>1488</v>
      </c>
      <c r="E6492" s="903" t="s">
        <v>143</v>
      </c>
      <c r="F6492" s="903" t="s">
        <v>484</v>
      </c>
      <c r="G6492" s="902">
        <v>10200000</v>
      </c>
    </row>
    <row r="6493" spans="1:7">
      <c r="A6493" s="903" t="s">
        <v>2479</v>
      </c>
      <c r="B6493" s="903" t="s">
        <v>883</v>
      </c>
      <c r="C6493" s="903" t="s">
        <v>200</v>
      </c>
      <c r="D6493" s="903" t="s">
        <v>1488</v>
      </c>
      <c r="E6493" s="903" t="s">
        <v>143</v>
      </c>
      <c r="F6493" s="903" t="s">
        <v>485</v>
      </c>
      <c r="G6493" s="902">
        <v>26220000</v>
      </c>
    </row>
    <row r="6494" spans="1:7">
      <c r="A6494" s="903" t="s">
        <v>2479</v>
      </c>
      <c r="B6494" s="903" t="s">
        <v>883</v>
      </c>
      <c r="C6494" s="903" t="s">
        <v>200</v>
      </c>
      <c r="D6494" s="903" t="s">
        <v>1488</v>
      </c>
      <c r="E6494" s="903" t="s">
        <v>143</v>
      </c>
      <c r="F6494" s="903" t="s">
        <v>487</v>
      </c>
      <c r="G6494" s="902">
        <v>45500000</v>
      </c>
    </row>
    <row r="6495" spans="1:7">
      <c r="A6495" s="903" t="s">
        <v>2479</v>
      </c>
      <c r="B6495" s="903" t="s">
        <v>883</v>
      </c>
      <c r="C6495" s="903" t="s">
        <v>200</v>
      </c>
      <c r="D6495" s="903" t="s">
        <v>1488</v>
      </c>
      <c r="E6495" s="903" t="s">
        <v>143</v>
      </c>
      <c r="F6495" s="903" t="s">
        <v>489</v>
      </c>
      <c r="G6495" s="902">
        <v>32861000</v>
      </c>
    </row>
    <row r="6496" spans="1:7">
      <c r="A6496" s="903" t="s">
        <v>2479</v>
      </c>
      <c r="B6496" s="903" t="s">
        <v>883</v>
      </c>
      <c r="C6496" s="903" t="s">
        <v>200</v>
      </c>
      <c r="D6496" s="903" t="s">
        <v>1488</v>
      </c>
      <c r="E6496" s="1419" t="s">
        <v>113</v>
      </c>
      <c r="F6496" s="1420"/>
      <c r="G6496" s="902">
        <v>73641000</v>
      </c>
    </row>
    <row r="6497" spans="1:7">
      <c r="A6497" s="903" t="s">
        <v>2479</v>
      </c>
      <c r="B6497" s="903" t="s">
        <v>883</v>
      </c>
      <c r="C6497" s="903" t="s">
        <v>200</v>
      </c>
      <c r="D6497" s="903" t="s">
        <v>1488</v>
      </c>
      <c r="E6497" s="903" t="s">
        <v>113</v>
      </c>
      <c r="F6497" s="903" t="s">
        <v>381</v>
      </c>
      <c r="G6497" s="902">
        <v>2691000</v>
      </c>
    </row>
    <row r="6498" spans="1:7">
      <c r="A6498" s="903" t="s">
        <v>2479</v>
      </c>
      <c r="B6498" s="903" t="s">
        <v>883</v>
      </c>
      <c r="C6498" s="903" t="s">
        <v>200</v>
      </c>
      <c r="D6498" s="903" t="s">
        <v>1488</v>
      </c>
      <c r="E6498" s="903" t="s">
        <v>113</v>
      </c>
      <c r="F6498" s="903" t="s">
        <v>490</v>
      </c>
      <c r="G6498" s="902">
        <v>21500000</v>
      </c>
    </row>
    <row r="6499" spans="1:7">
      <c r="A6499" s="903" t="s">
        <v>2479</v>
      </c>
      <c r="B6499" s="903" t="s">
        <v>883</v>
      </c>
      <c r="C6499" s="903" t="s">
        <v>200</v>
      </c>
      <c r="D6499" s="903" t="s">
        <v>1488</v>
      </c>
      <c r="E6499" s="903" t="s">
        <v>113</v>
      </c>
      <c r="F6499" s="903" t="s">
        <v>115</v>
      </c>
      <c r="G6499" s="902">
        <v>19450000</v>
      </c>
    </row>
    <row r="6500" spans="1:7">
      <c r="A6500" s="903" t="s">
        <v>2479</v>
      </c>
      <c r="B6500" s="903" t="s">
        <v>883</v>
      </c>
      <c r="C6500" s="903" t="s">
        <v>200</v>
      </c>
      <c r="D6500" s="903" t="s">
        <v>1488</v>
      </c>
      <c r="E6500" s="903" t="s">
        <v>113</v>
      </c>
      <c r="F6500" s="903" t="s">
        <v>117</v>
      </c>
      <c r="G6500" s="902">
        <v>30000000</v>
      </c>
    </row>
    <row r="6501" spans="1:7">
      <c r="A6501" s="903" t="s">
        <v>2479</v>
      </c>
      <c r="B6501" s="903" t="s">
        <v>883</v>
      </c>
      <c r="C6501" s="903" t="s">
        <v>200</v>
      </c>
      <c r="D6501" s="903" t="s">
        <v>1488</v>
      </c>
      <c r="E6501" s="1419" t="s">
        <v>492</v>
      </c>
      <c r="F6501" s="1420"/>
      <c r="G6501" s="902">
        <v>69468000</v>
      </c>
    </row>
    <row r="6502" spans="1:7">
      <c r="A6502" s="903" t="s">
        <v>2479</v>
      </c>
      <c r="B6502" s="903" t="s">
        <v>883</v>
      </c>
      <c r="C6502" s="903" t="s">
        <v>200</v>
      </c>
      <c r="D6502" s="903" t="s">
        <v>1488</v>
      </c>
      <c r="E6502" s="903" t="s">
        <v>492</v>
      </c>
      <c r="F6502" s="903" t="s">
        <v>494</v>
      </c>
      <c r="G6502" s="902">
        <v>64700000</v>
      </c>
    </row>
    <row r="6503" spans="1:7">
      <c r="A6503" s="903" t="s">
        <v>2479</v>
      </c>
      <c r="B6503" s="903" t="s">
        <v>883</v>
      </c>
      <c r="C6503" s="903" t="s">
        <v>200</v>
      </c>
      <c r="D6503" s="903" t="s">
        <v>1488</v>
      </c>
      <c r="E6503" s="903" t="s">
        <v>492</v>
      </c>
      <c r="F6503" s="903" t="s">
        <v>219</v>
      </c>
      <c r="G6503" s="902">
        <v>4768000</v>
      </c>
    </row>
    <row r="6504" spans="1:7">
      <c r="A6504" s="903" t="s">
        <v>2479</v>
      </c>
      <c r="B6504" s="903" t="s">
        <v>883</v>
      </c>
      <c r="C6504" s="903" t="s">
        <v>200</v>
      </c>
      <c r="D6504" s="903" t="s">
        <v>1488</v>
      </c>
      <c r="E6504" s="1419" t="s">
        <v>498</v>
      </c>
      <c r="F6504" s="1420"/>
      <c r="G6504" s="902">
        <v>27217000</v>
      </c>
    </row>
    <row r="6505" spans="1:7">
      <c r="A6505" s="903" t="s">
        <v>2479</v>
      </c>
      <c r="B6505" s="903" t="s">
        <v>883</v>
      </c>
      <c r="C6505" s="903" t="s">
        <v>200</v>
      </c>
      <c r="D6505" s="903" t="s">
        <v>1488</v>
      </c>
      <c r="E6505" s="903" t="s">
        <v>498</v>
      </c>
      <c r="F6505" s="903" t="s">
        <v>758</v>
      </c>
      <c r="G6505" s="902">
        <v>6487000</v>
      </c>
    </row>
    <row r="6506" spans="1:7">
      <c r="A6506" s="903" t="s">
        <v>2479</v>
      </c>
      <c r="B6506" s="903" t="s">
        <v>883</v>
      </c>
      <c r="C6506" s="903" t="s">
        <v>200</v>
      </c>
      <c r="D6506" s="903" t="s">
        <v>1488</v>
      </c>
      <c r="E6506" s="903" t="s">
        <v>498</v>
      </c>
      <c r="F6506" s="903" t="s">
        <v>370</v>
      </c>
      <c r="G6506" s="902">
        <v>14280000</v>
      </c>
    </row>
    <row r="6507" spans="1:7">
      <c r="A6507" s="903" t="s">
        <v>2479</v>
      </c>
      <c r="B6507" s="903" t="s">
        <v>883</v>
      </c>
      <c r="C6507" s="903" t="s">
        <v>200</v>
      </c>
      <c r="D6507" s="903" t="s">
        <v>1488</v>
      </c>
      <c r="E6507" s="903" t="s">
        <v>498</v>
      </c>
      <c r="F6507" s="903" t="s">
        <v>500</v>
      </c>
      <c r="G6507" s="902">
        <v>6450000</v>
      </c>
    </row>
    <row r="6508" spans="1:7">
      <c r="A6508" s="903" t="s">
        <v>2479</v>
      </c>
      <c r="B6508" s="903" t="s">
        <v>883</v>
      </c>
      <c r="C6508" s="903" t="s">
        <v>200</v>
      </c>
      <c r="D6508" s="903" t="s">
        <v>1488</v>
      </c>
      <c r="E6508" s="1419" t="s">
        <v>118</v>
      </c>
      <c r="F6508" s="1420"/>
      <c r="G6508" s="902">
        <v>142187000</v>
      </c>
    </row>
    <row r="6509" spans="1:7">
      <c r="A6509" s="903" t="s">
        <v>2479</v>
      </c>
      <c r="B6509" s="903" t="s">
        <v>883</v>
      </c>
      <c r="C6509" s="903" t="s">
        <v>200</v>
      </c>
      <c r="D6509" s="903" t="s">
        <v>1488</v>
      </c>
      <c r="E6509" s="903" t="s">
        <v>118</v>
      </c>
      <c r="F6509" s="903" t="s">
        <v>120</v>
      </c>
      <c r="G6509" s="902">
        <v>142187000</v>
      </c>
    </row>
    <row r="6510" spans="1:7">
      <c r="A6510" s="903" t="s">
        <v>2479</v>
      </c>
      <c r="B6510" s="903" t="s">
        <v>883</v>
      </c>
      <c r="C6510" s="903" t="s">
        <v>200</v>
      </c>
      <c r="D6510" s="903" t="s">
        <v>1488</v>
      </c>
      <c r="E6510" s="1419" t="s">
        <v>122</v>
      </c>
      <c r="F6510" s="1420"/>
      <c r="G6510" s="902">
        <v>61661000</v>
      </c>
    </row>
    <row r="6511" spans="1:7">
      <c r="A6511" s="903" t="s">
        <v>2479</v>
      </c>
      <c r="B6511" s="903" t="s">
        <v>883</v>
      </c>
      <c r="C6511" s="903" t="s">
        <v>200</v>
      </c>
      <c r="D6511" s="903" t="s">
        <v>1488</v>
      </c>
      <c r="E6511" s="903" t="s">
        <v>122</v>
      </c>
      <c r="F6511" s="903" t="s">
        <v>6</v>
      </c>
      <c r="G6511" s="902">
        <v>1420000</v>
      </c>
    </row>
    <row r="6512" spans="1:7">
      <c r="A6512" s="903" t="s">
        <v>2479</v>
      </c>
      <c r="B6512" s="903" t="s">
        <v>883</v>
      </c>
      <c r="C6512" s="903" t="s">
        <v>200</v>
      </c>
      <c r="D6512" s="903" t="s">
        <v>1488</v>
      </c>
      <c r="E6512" s="903" t="s">
        <v>122</v>
      </c>
      <c r="F6512" s="903" t="s">
        <v>124</v>
      </c>
      <c r="G6512" s="902">
        <v>51100000</v>
      </c>
    </row>
    <row r="6513" spans="1:7">
      <c r="A6513" s="903" t="s">
        <v>2479</v>
      </c>
      <c r="B6513" s="903" t="s">
        <v>883</v>
      </c>
      <c r="C6513" s="903" t="s">
        <v>200</v>
      </c>
      <c r="D6513" s="903" t="s">
        <v>1488</v>
      </c>
      <c r="E6513" s="903" t="s">
        <v>122</v>
      </c>
      <c r="F6513" s="903" t="s">
        <v>126</v>
      </c>
      <c r="G6513" s="902">
        <v>9141000</v>
      </c>
    </row>
    <row r="6514" spans="1:7">
      <c r="A6514" s="903" t="s">
        <v>2479</v>
      </c>
      <c r="B6514" s="1419" t="s">
        <v>440</v>
      </c>
      <c r="C6514" s="1420"/>
      <c r="D6514" s="1420"/>
      <c r="E6514" s="1420"/>
      <c r="F6514" s="1420"/>
      <c r="G6514" s="902">
        <v>9161021083844</v>
      </c>
    </row>
    <row r="6515" spans="1:7">
      <c r="A6515" s="903" t="s">
        <v>2479</v>
      </c>
      <c r="B6515" s="903" t="s">
        <v>440</v>
      </c>
      <c r="C6515" s="1419" t="s">
        <v>25</v>
      </c>
      <c r="D6515" s="1420"/>
      <c r="E6515" s="1420"/>
      <c r="F6515" s="1420"/>
      <c r="G6515" s="902">
        <v>159268268740</v>
      </c>
    </row>
    <row r="6516" spans="1:7">
      <c r="A6516" s="903" t="s">
        <v>2479</v>
      </c>
      <c r="B6516" s="903" t="s">
        <v>440</v>
      </c>
      <c r="C6516" s="903" t="s">
        <v>25</v>
      </c>
      <c r="D6516" s="1419" t="s">
        <v>26</v>
      </c>
      <c r="E6516" s="1420"/>
      <c r="F6516" s="1420"/>
      <c r="G6516" s="902">
        <v>136796268740</v>
      </c>
    </row>
    <row r="6517" spans="1:7">
      <c r="A6517" s="903" t="s">
        <v>2479</v>
      </c>
      <c r="B6517" s="903" t="s">
        <v>440</v>
      </c>
      <c r="C6517" s="903" t="s">
        <v>25</v>
      </c>
      <c r="D6517" s="903" t="s">
        <v>26</v>
      </c>
      <c r="E6517" s="1419" t="s">
        <v>377</v>
      </c>
      <c r="F6517" s="1420"/>
      <c r="G6517" s="902">
        <v>200000000</v>
      </c>
    </row>
    <row r="6518" spans="1:7">
      <c r="A6518" s="903" t="s">
        <v>2479</v>
      </c>
      <c r="B6518" s="903" t="s">
        <v>440</v>
      </c>
      <c r="C6518" s="903" t="s">
        <v>25</v>
      </c>
      <c r="D6518" s="903" t="s">
        <v>26</v>
      </c>
      <c r="E6518" s="903" t="s">
        <v>377</v>
      </c>
      <c r="F6518" s="903" t="s">
        <v>298</v>
      </c>
      <c r="G6518" s="902">
        <v>200000000</v>
      </c>
    </row>
    <row r="6519" spans="1:7">
      <c r="A6519" s="903" t="s">
        <v>2479</v>
      </c>
      <c r="B6519" s="903" t="s">
        <v>440</v>
      </c>
      <c r="C6519" s="903" t="s">
        <v>25</v>
      </c>
      <c r="D6519" s="903" t="s">
        <v>26</v>
      </c>
      <c r="E6519" s="1419" t="s">
        <v>100</v>
      </c>
      <c r="F6519" s="1420"/>
      <c r="G6519" s="902">
        <v>600000000</v>
      </c>
    </row>
    <row r="6520" spans="1:7">
      <c r="A6520" s="903" t="s">
        <v>2479</v>
      </c>
      <c r="B6520" s="903" t="s">
        <v>440</v>
      </c>
      <c r="C6520" s="903" t="s">
        <v>25</v>
      </c>
      <c r="D6520" s="903" t="s">
        <v>26</v>
      </c>
      <c r="E6520" s="903" t="s">
        <v>100</v>
      </c>
      <c r="F6520" s="903" t="s">
        <v>139</v>
      </c>
      <c r="G6520" s="902">
        <v>600000000</v>
      </c>
    </row>
    <row r="6521" spans="1:7">
      <c r="A6521" s="903" t="s">
        <v>2479</v>
      </c>
      <c r="B6521" s="903" t="s">
        <v>440</v>
      </c>
      <c r="C6521" s="903" t="s">
        <v>25</v>
      </c>
      <c r="D6521" s="903" t="s">
        <v>26</v>
      </c>
      <c r="E6521" s="1419" t="s">
        <v>108</v>
      </c>
      <c r="F6521" s="1420"/>
      <c r="G6521" s="902">
        <v>405000000</v>
      </c>
    </row>
    <row r="6522" spans="1:7">
      <c r="A6522" s="903" t="s">
        <v>2479</v>
      </c>
      <c r="B6522" s="903" t="s">
        <v>440</v>
      </c>
      <c r="C6522" s="903" t="s">
        <v>25</v>
      </c>
      <c r="D6522" s="903" t="s">
        <v>26</v>
      </c>
      <c r="E6522" s="903" t="s">
        <v>108</v>
      </c>
      <c r="F6522" s="903" t="s">
        <v>142</v>
      </c>
      <c r="G6522" s="902">
        <v>405000000</v>
      </c>
    </row>
    <row r="6523" spans="1:7">
      <c r="A6523" s="903" t="s">
        <v>2479</v>
      </c>
      <c r="B6523" s="903" t="s">
        <v>440</v>
      </c>
      <c r="C6523" s="903" t="s">
        <v>25</v>
      </c>
      <c r="D6523" s="903" t="s">
        <v>26</v>
      </c>
      <c r="E6523" s="1419" t="s">
        <v>143</v>
      </c>
      <c r="F6523" s="1420"/>
      <c r="G6523" s="902">
        <v>860000000</v>
      </c>
    </row>
    <row r="6524" spans="1:7">
      <c r="A6524" s="903" t="s">
        <v>2479</v>
      </c>
      <c r="B6524" s="903" t="s">
        <v>440</v>
      </c>
      <c r="C6524" s="903" t="s">
        <v>25</v>
      </c>
      <c r="D6524" s="903" t="s">
        <v>26</v>
      </c>
      <c r="E6524" s="903" t="s">
        <v>143</v>
      </c>
      <c r="F6524" s="903" t="s">
        <v>489</v>
      </c>
      <c r="G6524" s="902">
        <v>860000000</v>
      </c>
    </row>
    <row r="6525" spans="1:7">
      <c r="A6525" s="903" t="s">
        <v>2479</v>
      </c>
      <c r="B6525" s="903" t="s">
        <v>440</v>
      </c>
      <c r="C6525" s="903" t="s">
        <v>25</v>
      </c>
      <c r="D6525" s="903" t="s">
        <v>26</v>
      </c>
      <c r="E6525" s="1419" t="s">
        <v>113</v>
      </c>
      <c r="F6525" s="1420"/>
      <c r="G6525" s="902">
        <v>350000000</v>
      </c>
    </row>
    <row r="6526" spans="1:7">
      <c r="A6526" s="903" t="s">
        <v>2479</v>
      </c>
      <c r="B6526" s="903" t="s">
        <v>440</v>
      </c>
      <c r="C6526" s="903" t="s">
        <v>25</v>
      </c>
      <c r="D6526" s="903" t="s">
        <v>26</v>
      </c>
      <c r="E6526" s="903" t="s">
        <v>113</v>
      </c>
      <c r="F6526" s="903" t="s">
        <v>117</v>
      </c>
      <c r="G6526" s="902">
        <v>350000000</v>
      </c>
    </row>
    <row r="6527" spans="1:7">
      <c r="A6527" s="903" t="s">
        <v>2479</v>
      </c>
      <c r="B6527" s="903" t="s">
        <v>440</v>
      </c>
      <c r="C6527" s="903" t="s">
        <v>25</v>
      </c>
      <c r="D6527" s="903" t="s">
        <v>26</v>
      </c>
      <c r="E6527" s="1419" t="s">
        <v>362</v>
      </c>
      <c r="F6527" s="1420"/>
      <c r="G6527" s="902">
        <v>200000000</v>
      </c>
    </row>
    <row r="6528" spans="1:7">
      <c r="A6528" s="903" t="s">
        <v>2479</v>
      </c>
      <c r="B6528" s="903" t="s">
        <v>440</v>
      </c>
      <c r="C6528" s="903" t="s">
        <v>25</v>
      </c>
      <c r="D6528" s="903" t="s">
        <v>26</v>
      </c>
      <c r="E6528" s="903" t="s">
        <v>362</v>
      </c>
      <c r="F6528" s="903" t="s">
        <v>363</v>
      </c>
      <c r="G6528" s="902">
        <v>200000000</v>
      </c>
    </row>
    <row r="6529" spans="1:7">
      <c r="A6529" s="903" t="s">
        <v>2479</v>
      </c>
      <c r="B6529" s="903" t="s">
        <v>440</v>
      </c>
      <c r="C6529" s="903" t="s">
        <v>25</v>
      </c>
      <c r="D6529" s="903" t="s">
        <v>26</v>
      </c>
      <c r="E6529" s="1419" t="s">
        <v>876</v>
      </c>
      <c r="F6529" s="1420"/>
      <c r="G6529" s="902">
        <v>400000000</v>
      </c>
    </row>
    <row r="6530" spans="1:7">
      <c r="A6530" s="903" t="s">
        <v>2479</v>
      </c>
      <c r="B6530" s="903" t="s">
        <v>440</v>
      </c>
      <c r="C6530" s="903" t="s">
        <v>25</v>
      </c>
      <c r="D6530" s="903" t="s">
        <v>26</v>
      </c>
      <c r="E6530" s="903" t="s">
        <v>876</v>
      </c>
      <c r="F6530" s="903" t="s">
        <v>878</v>
      </c>
      <c r="G6530" s="902">
        <v>400000000</v>
      </c>
    </row>
    <row r="6531" spans="1:7">
      <c r="A6531" s="903" t="s">
        <v>2479</v>
      </c>
      <c r="B6531" s="903" t="s">
        <v>440</v>
      </c>
      <c r="C6531" s="903" t="s">
        <v>25</v>
      </c>
      <c r="D6531" s="903" t="s">
        <v>26</v>
      </c>
      <c r="E6531" s="1419" t="s">
        <v>498</v>
      </c>
      <c r="F6531" s="1420"/>
      <c r="G6531" s="902">
        <v>3090000000</v>
      </c>
    </row>
    <row r="6532" spans="1:7">
      <c r="A6532" s="903" t="s">
        <v>2479</v>
      </c>
      <c r="B6532" s="903" t="s">
        <v>440</v>
      </c>
      <c r="C6532" s="903" t="s">
        <v>25</v>
      </c>
      <c r="D6532" s="903" t="s">
        <v>26</v>
      </c>
      <c r="E6532" s="903" t="s">
        <v>498</v>
      </c>
      <c r="F6532" s="903" t="s">
        <v>284</v>
      </c>
      <c r="G6532" s="902">
        <v>950000000</v>
      </c>
    </row>
    <row r="6533" spans="1:7">
      <c r="A6533" s="903" t="s">
        <v>2479</v>
      </c>
      <c r="B6533" s="903" t="s">
        <v>440</v>
      </c>
      <c r="C6533" s="903" t="s">
        <v>25</v>
      </c>
      <c r="D6533" s="903" t="s">
        <v>26</v>
      </c>
      <c r="E6533" s="903" t="s">
        <v>498</v>
      </c>
      <c r="F6533" s="903" t="s">
        <v>3</v>
      </c>
      <c r="G6533" s="902">
        <v>540000000</v>
      </c>
    </row>
    <row r="6534" spans="1:7">
      <c r="A6534" s="903" t="s">
        <v>2479</v>
      </c>
      <c r="B6534" s="903" t="s">
        <v>440</v>
      </c>
      <c r="C6534" s="903" t="s">
        <v>25</v>
      </c>
      <c r="D6534" s="903" t="s">
        <v>26</v>
      </c>
      <c r="E6534" s="903" t="s">
        <v>498</v>
      </c>
      <c r="F6534" s="903" t="s">
        <v>501</v>
      </c>
      <c r="G6534" s="902">
        <v>1600000000</v>
      </c>
    </row>
    <row r="6535" spans="1:7">
      <c r="A6535" s="903" t="s">
        <v>2479</v>
      </c>
      <c r="B6535" s="903" t="s">
        <v>440</v>
      </c>
      <c r="C6535" s="903" t="s">
        <v>25</v>
      </c>
      <c r="D6535" s="903" t="s">
        <v>26</v>
      </c>
      <c r="E6535" s="1419" t="s">
        <v>1429</v>
      </c>
      <c r="F6535" s="1420"/>
      <c r="G6535" s="902">
        <v>4600000000</v>
      </c>
    </row>
    <row r="6536" spans="1:7">
      <c r="A6536" s="903" t="s">
        <v>2479</v>
      </c>
      <c r="B6536" s="903" t="s">
        <v>440</v>
      </c>
      <c r="C6536" s="903" t="s">
        <v>25</v>
      </c>
      <c r="D6536" s="903" t="s">
        <v>26</v>
      </c>
      <c r="E6536" s="903" t="s">
        <v>1429</v>
      </c>
      <c r="F6536" s="903" t="s">
        <v>1483</v>
      </c>
      <c r="G6536" s="902">
        <v>300000000</v>
      </c>
    </row>
    <row r="6537" spans="1:7">
      <c r="A6537" s="903" t="s">
        <v>2479</v>
      </c>
      <c r="B6537" s="903" t="s">
        <v>440</v>
      </c>
      <c r="C6537" s="903" t="s">
        <v>25</v>
      </c>
      <c r="D6537" s="903" t="s">
        <v>26</v>
      </c>
      <c r="E6537" s="903" t="s">
        <v>1429</v>
      </c>
      <c r="F6537" s="903" t="s">
        <v>1451</v>
      </c>
      <c r="G6537" s="902">
        <v>300000000</v>
      </c>
    </row>
    <row r="6538" spans="1:7">
      <c r="A6538" s="903" t="s">
        <v>2479</v>
      </c>
      <c r="B6538" s="903" t="s">
        <v>440</v>
      </c>
      <c r="C6538" s="903" t="s">
        <v>25</v>
      </c>
      <c r="D6538" s="903" t="s">
        <v>26</v>
      </c>
      <c r="E6538" s="903" t="s">
        <v>1429</v>
      </c>
      <c r="F6538" s="903" t="s">
        <v>1457</v>
      </c>
      <c r="G6538" s="902">
        <v>4000000000</v>
      </c>
    </row>
    <row r="6539" spans="1:7">
      <c r="A6539" s="903" t="s">
        <v>2479</v>
      </c>
      <c r="B6539" s="903" t="s">
        <v>440</v>
      </c>
      <c r="C6539" s="903" t="s">
        <v>25</v>
      </c>
      <c r="D6539" s="903" t="s">
        <v>26</v>
      </c>
      <c r="E6539" s="1419" t="s">
        <v>118</v>
      </c>
      <c r="F6539" s="1420"/>
      <c r="G6539" s="902">
        <v>47515000000</v>
      </c>
    </row>
    <row r="6540" spans="1:7">
      <c r="A6540" s="903" t="s">
        <v>2479</v>
      </c>
      <c r="B6540" s="903" t="s">
        <v>440</v>
      </c>
      <c r="C6540" s="903" t="s">
        <v>25</v>
      </c>
      <c r="D6540" s="903" t="s">
        <v>26</v>
      </c>
      <c r="E6540" s="903" t="s">
        <v>118</v>
      </c>
      <c r="F6540" s="903" t="s">
        <v>523</v>
      </c>
      <c r="G6540" s="902">
        <v>16548000000</v>
      </c>
    </row>
    <row r="6541" spans="1:7">
      <c r="A6541" s="903" t="s">
        <v>2479</v>
      </c>
      <c r="B6541" s="903" t="s">
        <v>440</v>
      </c>
      <c r="C6541" s="903" t="s">
        <v>25</v>
      </c>
      <c r="D6541" s="903" t="s">
        <v>26</v>
      </c>
      <c r="E6541" s="903" t="s">
        <v>118</v>
      </c>
      <c r="F6541" s="903" t="s">
        <v>5</v>
      </c>
      <c r="G6541" s="902">
        <v>9290000000</v>
      </c>
    </row>
    <row r="6542" spans="1:7">
      <c r="A6542" s="903" t="s">
        <v>2479</v>
      </c>
      <c r="B6542" s="903" t="s">
        <v>440</v>
      </c>
      <c r="C6542" s="903" t="s">
        <v>25</v>
      </c>
      <c r="D6542" s="903" t="s">
        <v>26</v>
      </c>
      <c r="E6542" s="903" t="s">
        <v>118</v>
      </c>
      <c r="F6542" s="903" t="s">
        <v>921</v>
      </c>
      <c r="G6542" s="902">
        <v>100000000</v>
      </c>
    </row>
    <row r="6543" spans="1:7">
      <c r="A6543" s="903" t="s">
        <v>2479</v>
      </c>
      <c r="B6543" s="903" t="s">
        <v>440</v>
      </c>
      <c r="C6543" s="903" t="s">
        <v>25</v>
      </c>
      <c r="D6543" s="903" t="s">
        <v>26</v>
      </c>
      <c r="E6543" s="903" t="s">
        <v>118</v>
      </c>
      <c r="F6543" s="903" t="s">
        <v>2528</v>
      </c>
      <c r="G6543" s="902">
        <v>2252000000</v>
      </c>
    </row>
    <row r="6544" spans="1:7">
      <c r="A6544" s="903" t="s">
        <v>2479</v>
      </c>
      <c r="B6544" s="903" t="s">
        <v>440</v>
      </c>
      <c r="C6544" s="903" t="s">
        <v>25</v>
      </c>
      <c r="D6544" s="903" t="s">
        <v>26</v>
      </c>
      <c r="E6544" s="903" t="s">
        <v>118</v>
      </c>
      <c r="F6544" s="903" t="s">
        <v>11</v>
      </c>
      <c r="G6544" s="902">
        <v>3400000000</v>
      </c>
    </row>
    <row r="6545" spans="1:7">
      <c r="A6545" s="903" t="s">
        <v>2479</v>
      </c>
      <c r="B6545" s="903" t="s">
        <v>440</v>
      </c>
      <c r="C6545" s="903" t="s">
        <v>25</v>
      </c>
      <c r="D6545" s="903" t="s">
        <v>26</v>
      </c>
      <c r="E6545" s="903" t="s">
        <v>118</v>
      </c>
      <c r="F6545" s="903" t="s">
        <v>120</v>
      </c>
      <c r="G6545" s="902">
        <v>15925000000</v>
      </c>
    </row>
    <row r="6546" spans="1:7">
      <c r="A6546" s="903" t="s">
        <v>2479</v>
      </c>
      <c r="B6546" s="903" t="s">
        <v>440</v>
      </c>
      <c r="C6546" s="903" t="s">
        <v>25</v>
      </c>
      <c r="D6546" s="903" t="s">
        <v>26</v>
      </c>
      <c r="E6546" s="1419" t="s">
        <v>404</v>
      </c>
      <c r="F6546" s="1420"/>
      <c r="G6546" s="902">
        <v>297000000</v>
      </c>
    </row>
    <row r="6547" spans="1:7">
      <c r="A6547" s="903" t="s">
        <v>2479</v>
      </c>
      <c r="B6547" s="903" t="s">
        <v>440</v>
      </c>
      <c r="C6547" s="903" t="s">
        <v>25</v>
      </c>
      <c r="D6547" s="903" t="s">
        <v>26</v>
      </c>
      <c r="E6547" s="903" t="s">
        <v>404</v>
      </c>
      <c r="F6547" s="903" t="s">
        <v>400</v>
      </c>
      <c r="G6547" s="902">
        <v>297000000</v>
      </c>
    </row>
    <row r="6548" spans="1:7">
      <c r="A6548" s="903" t="s">
        <v>2479</v>
      </c>
      <c r="B6548" s="903" t="s">
        <v>440</v>
      </c>
      <c r="C6548" s="903" t="s">
        <v>25</v>
      </c>
      <c r="D6548" s="903" t="s">
        <v>26</v>
      </c>
      <c r="E6548" s="1419" t="s">
        <v>1471</v>
      </c>
      <c r="F6548" s="1420"/>
      <c r="G6548" s="902">
        <v>400000000</v>
      </c>
    </row>
    <row r="6549" spans="1:7">
      <c r="A6549" s="903" t="s">
        <v>2479</v>
      </c>
      <c r="B6549" s="903" t="s">
        <v>440</v>
      </c>
      <c r="C6549" s="903" t="s">
        <v>25</v>
      </c>
      <c r="D6549" s="903" t="s">
        <v>26</v>
      </c>
      <c r="E6549" s="903" t="s">
        <v>1471</v>
      </c>
      <c r="F6549" s="903" t="s">
        <v>1512</v>
      </c>
      <c r="G6549" s="902">
        <v>400000000</v>
      </c>
    </row>
    <row r="6550" spans="1:7">
      <c r="A6550" s="903" t="s">
        <v>2479</v>
      </c>
      <c r="B6550" s="903" t="s">
        <v>440</v>
      </c>
      <c r="C6550" s="903" t="s">
        <v>25</v>
      </c>
      <c r="D6550" s="903" t="s">
        <v>26</v>
      </c>
      <c r="E6550" s="1419" t="s">
        <v>122</v>
      </c>
      <c r="F6550" s="1420"/>
      <c r="G6550" s="902">
        <v>57246709440</v>
      </c>
    </row>
    <row r="6551" spans="1:7">
      <c r="A6551" s="903" t="s">
        <v>2479</v>
      </c>
      <c r="B6551" s="903" t="s">
        <v>440</v>
      </c>
      <c r="C6551" s="903" t="s">
        <v>25</v>
      </c>
      <c r="D6551" s="903" t="s">
        <v>26</v>
      </c>
      <c r="E6551" s="903" t="s">
        <v>122</v>
      </c>
      <c r="F6551" s="903" t="s">
        <v>765</v>
      </c>
      <c r="G6551" s="902">
        <v>600000000</v>
      </c>
    </row>
    <row r="6552" spans="1:7">
      <c r="A6552" s="903" t="s">
        <v>2479</v>
      </c>
      <c r="B6552" s="903" t="s">
        <v>440</v>
      </c>
      <c r="C6552" s="903" t="s">
        <v>25</v>
      </c>
      <c r="D6552" s="903" t="s">
        <v>26</v>
      </c>
      <c r="E6552" s="903" t="s">
        <v>122</v>
      </c>
      <c r="F6552" s="903" t="s">
        <v>126</v>
      </c>
      <c r="G6552" s="902">
        <v>56646709440</v>
      </c>
    </row>
    <row r="6553" spans="1:7">
      <c r="A6553" s="903" t="s">
        <v>2479</v>
      </c>
      <c r="B6553" s="903" t="s">
        <v>440</v>
      </c>
      <c r="C6553" s="903" t="s">
        <v>25</v>
      </c>
      <c r="D6553" s="903" t="s">
        <v>26</v>
      </c>
      <c r="E6553" s="1419" t="s">
        <v>360</v>
      </c>
      <c r="F6553" s="1420"/>
      <c r="G6553" s="902">
        <v>500000000</v>
      </c>
    </row>
    <row r="6554" spans="1:7">
      <c r="A6554" s="903" t="s">
        <v>2479</v>
      </c>
      <c r="B6554" s="903" t="s">
        <v>440</v>
      </c>
      <c r="C6554" s="903" t="s">
        <v>25</v>
      </c>
      <c r="D6554" s="903" t="s">
        <v>26</v>
      </c>
      <c r="E6554" s="903" t="s">
        <v>360</v>
      </c>
      <c r="F6554" s="903" t="s">
        <v>1440</v>
      </c>
      <c r="G6554" s="902">
        <v>500000000</v>
      </c>
    </row>
    <row r="6555" spans="1:7">
      <c r="A6555" s="903" t="s">
        <v>2479</v>
      </c>
      <c r="B6555" s="903" t="s">
        <v>440</v>
      </c>
      <c r="C6555" s="903" t="s">
        <v>25</v>
      </c>
      <c r="D6555" s="903" t="s">
        <v>26</v>
      </c>
      <c r="E6555" s="1419" t="s">
        <v>165</v>
      </c>
      <c r="F6555" s="1420"/>
      <c r="G6555" s="902">
        <v>654664500</v>
      </c>
    </row>
    <row r="6556" spans="1:7">
      <c r="A6556" s="903" t="s">
        <v>2479</v>
      </c>
      <c r="B6556" s="903" t="s">
        <v>440</v>
      </c>
      <c r="C6556" s="903" t="s">
        <v>25</v>
      </c>
      <c r="D6556" s="903" t="s">
        <v>26</v>
      </c>
      <c r="E6556" s="903" t="s">
        <v>165</v>
      </c>
      <c r="F6556" s="903" t="s">
        <v>166</v>
      </c>
      <c r="G6556" s="902">
        <v>654664500</v>
      </c>
    </row>
    <row r="6557" spans="1:7">
      <c r="A6557" s="903" t="s">
        <v>2479</v>
      </c>
      <c r="B6557" s="903" t="s">
        <v>440</v>
      </c>
      <c r="C6557" s="903" t="s">
        <v>25</v>
      </c>
      <c r="D6557" s="903" t="s">
        <v>26</v>
      </c>
      <c r="E6557" s="1419" t="s">
        <v>160</v>
      </c>
      <c r="F6557" s="1420"/>
      <c r="G6557" s="902">
        <v>17803623800</v>
      </c>
    </row>
    <row r="6558" spans="1:7">
      <c r="A6558" s="903" t="s">
        <v>2479</v>
      </c>
      <c r="B6558" s="903" t="s">
        <v>440</v>
      </c>
      <c r="C6558" s="903" t="s">
        <v>25</v>
      </c>
      <c r="D6558" s="903" t="s">
        <v>26</v>
      </c>
      <c r="E6558" s="903" t="s">
        <v>160</v>
      </c>
      <c r="F6558" s="903" t="s">
        <v>162</v>
      </c>
      <c r="G6558" s="902">
        <v>17803623800</v>
      </c>
    </row>
    <row r="6559" spans="1:7">
      <c r="A6559" s="903" t="s">
        <v>2479</v>
      </c>
      <c r="B6559" s="903" t="s">
        <v>440</v>
      </c>
      <c r="C6559" s="903" t="s">
        <v>25</v>
      </c>
      <c r="D6559" s="903" t="s">
        <v>26</v>
      </c>
      <c r="E6559" s="1419" t="s">
        <v>16</v>
      </c>
      <c r="F6559" s="1420"/>
      <c r="G6559" s="902">
        <v>1674271000</v>
      </c>
    </row>
    <row r="6560" spans="1:7">
      <c r="A6560" s="903" t="s">
        <v>2479</v>
      </c>
      <c r="B6560" s="903" t="s">
        <v>440</v>
      </c>
      <c r="C6560" s="903" t="s">
        <v>25</v>
      </c>
      <c r="D6560" s="903" t="s">
        <v>26</v>
      </c>
      <c r="E6560" s="903" t="s">
        <v>16</v>
      </c>
      <c r="F6560" s="903" t="s">
        <v>17</v>
      </c>
      <c r="G6560" s="902">
        <v>272411000</v>
      </c>
    </row>
    <row r="6561" spans="1:7">
      <c r="A6561" s="903" t="s">
        <v>2479</v>
      </c>
      <c r="B6561" s="903" t="s">
        <v>440</v>
      </c>
      <c r="C6561" s="903" t="s">
        <v>25</v>
      </c>
      <c r="D6561" s="903" t="s">
        <v>26</v>
      </c>
      <c r="E6561" s="903" t="s">
        <v>16</v>
      </c>
      <c r="F6561" s="903" t="s">
        <v>19</v>
      </c>
      <c r="G6561" s="902">
        <v>1401860000</v>
      </c>
    </row>
    <row r="6562" spans="1:7">
      <c r="A6562" s="903" t="s">
        <v>2479</v>
      </c>
      <c r="B6562" s="903" t="s">
        <v>440</v>
      </c>
      <c r="C6562" s="903" t="s">
        <v>25</v>
      </c>
      <c r="D6562" s="1419" t="s">
        <v>30</v>
      </c>
      <c r="E6562" s="1420"/>
      <c r="F6562" s="1420"/>
      <c r="G6562" s="902">
        <v>22472000000</v>
      </c>
    </row>
    <row r="6563" spans="1:7">
      <c r="A6563" s="903" t="s">
        <v>2479</v>
      </c>
      <c r="B6563" s="903" t="s">
        <v>440</v>
      </c>
      <c r="C6563" s="903" t="s">
        <v>25</v>
      </c>
      <c r="D6563" s="903" t="s">
        <v>30</v>
      </c>
      <c r="E6563" s="1419" t="s">
        <v>118</v>
      </c>
      <c r="F6563" s="1420"/>
      <c r="G6563" s="902">
        <v>22472000000</v>
      </c>
    </row>
    <row r="6564" spans="1:7">
      <c r="A6564" s="903" t="s">
        <v>2479</v>
      </c>
      <c r="B6564" s="903" t="s">
        <v>440</v>
      </c>
      <c r="C6564" s="903" t="s">
        <v>25</v>
      </c>
      <c r="D6564" s="903" t="s">
        <v>30</v>
      </c>
      <c r="E6564" s="903" t="s">
        <v>118</v>
      </c>
      <c r="F6564" s="903" t="s">
        <v>120</v>
      </c>
      <c r="G6564" s="902">
        <v>22472000000</v>
      </c>
    </row>
    <row r="6565" spans="1:7">
      <c r="A6565" s="903" t="s">
        <v>2479</v>
      </c>
      <c r="B6565" s="903" t="s">
        <v>440</v>
      </c>
      <c r="C6565" s="1419" t="s">
        <v>1152</v>
      </c>
      <c r="D6565" s="1420"/>
      <c r="E6565" s="1420"/>
      <c r="F6565" s="1420"/>
      <c r="G6565" s="902">
        <v>46772988000</v>
      </c>
    </row>
    <row r="6566" spans="1:7">
      <c r="A6566" s="903" t="s">
        <v>2479</v>
      </c>
      <c r="B6566" s="903" t="s">
        <v>440</v>
      </c>
      <c r="C6566" s="903" t="s">
        <v>1152</v>
      </c>
      <c r="D6566" s="1419" t="s">
        <v>1537</v>
      </c>
      <c r="E6566" s="1420"/>
      <c r="F6566" s="1420"/>
      <c r="G6566" s="902">
        <v>46772988000</v>
      </c>
    </row>
    <row r="6567" spans="1:7">
      <c r="A6567" s="903" t="s">
        <v>2479</v>
      </c>
      <c r="B6567" s="903" t="s">
        <v>440</v>
      </c>
      <c r="C6567" s="903" t="s">
        <v>1152</v>
      </c>
      <c r="D6567" s="903" t="s">
        <v>1537</v>
      </c>
      <c r="E6567" s="1419" t="s">
        <v>90</v>
      </c>
      <c r="F6567" s="1420"/>
      <c r="G6567" s="902">
        <v>4230000000</v>
      </c>
    </row>
    <row r="6568" spans="1:7">
      <c r="A6568" s="903" t="s">
        <v>2479</v>
      </c>
      <c r="B6568" s="903" t="s">
        <v>440</v>
      </c>
      <c r="C6568" s="903" t="s">
        <v>1152</v>
      </c>
      <c r="D6568" s="903" t="s">
        <v>1537</v>
      </c>
      <c r="E6568" s="903" t="s">
        <v>90</v>
      </c>
      <c r="F6568" s="903" t="s">
        <v>137</v>
      </c>
      <c r="G6568" s="902">
        <v>4230000000</v>
      </c>
    </row>
    <row r="6569" spans="1:7">
      <c r="A6569" s="903" t="s">
        <v>2479</v>
      </c>
      <c r="B6569" s="903" t="s">
        <v>440</v>
      </c>
      <c r="C6569" s="903" t="s">
        <v>1152</v>
      </c>
      <c r="D6569" s="903" t="s">
        <v>1537</v>
      </c>
      <c r="E6569" s="1419" t="s">
        <v>100</v>
      </c>
      <c r="F6569" s="1420"/>
      <c r="G6569" s="902">
        <v>240000000</v>
      </c>
    </row>
    <row r="6570" spans="1:7">
      <c r="A6570" s="903" t="s">
        <v>2479</v>
      </c>
      <c r="B6570" s="903" t="s">
        <v>440</v>
      </c>
      <c r="C6570" s="903" t="s">
        <v>1152</v>
      </c>
      <c r="D6570" s="903" t="s">
        <v>1537</v>
      </c>
      <c r="E6570" s="903" t="s">
        <v>100</v>
      </c>
      <c r="F6570" s="903" t="s">
        <v>140</v>
      </c>
      <c r="G6570" s="902">
        <v>240000000</v>
      </c>
    </row>
    <row r="6571" spans="1:7">
      <c r="A6571" s="903" t="s">
        <v>2479</v>
      </c>
      <c r="B6571" s="903" t="s">
        <v>440</v>
      </c>
      <c r="C6571" s="903" t="s">
        <v>1152</v>
      </c>
      <c r="D6571" s="903" t="s">
        <v>1537</v>
      </c>
      <c r="E6571" s="1419" t="s">
        <v>103</v>
      </c>
      <c r="F6571" s="1420"/>
      <c r="G6571" s="902">
        <v>2400000000</v>
      </c>
    </row>
    <row r="6572" spans="1:7">
      <c r="A6572" s="903" t="s">
        <v>2479</v>
      </c>
      <c r="B6572" s="903" t="s">
        <v>440</v>
      </c>
      <c r="C6572" s="903" t="s">
        <v>1152</v>
      </c>
      <c r="D6572" s="903" t="s">
        <v>1537</v>
      </c>
      <c r="E6572" s="903" t="s">
        <v>103</v>
      </c>
      <c r="F6572" s="903" t="s">
        <v>106</v>
      </c>
      <c r="G6572" s="902">
        <v>2400000000</v>
      </c>
    </row>
    <row r="6573" spans="1:7">
      <c r="A6573" s="903" t="s">
        <v>2479</v>
      </c>
      <c r="B6573" s="903" t="s">
        <v>440</v>
      </c>
      <c r="C6573" s="903" t="s">
        <v>1152</v>
      </c>
      <c r="D6573" s="903" t="s">
        <v>1537</v>
      </c>
      <c r="E6573" s="1419" t="s">
        <v>108</v>
      </c>
      <c r="F6573" s="1420"/>
      <c r="G6573" s="902">
        <v>1261000000</v>
      </c>
    </row>
    <row r="6574" spans="1:7">
      <c r="A6574" s="903" t="s">
        <v>2479</v>
      </c>
      <c r="B6574" s="903" t="s">
        <v>440</v>
      </c>
      <c r="C6574" s="903" t="s">
        <v>1152</v>
      </c>
      <c r="D6574" s="903" t="s">
        <v>1537</v>
      </c>
      <c r="E6574" s="903" t="s">
        <v>108</v>
      </c>
      <c r="F6574" s="903" t="s">
        <v>142</v>
      </c>
      <c r="G6574" s="902">
        <v>1261000000</v>
      </c>
    </row>
    <row r="6575" spans="1:7">
      <c r="A6575" s="903" t="s">
        <v>2479</v>
      </c>
      <c r="B6575" s="903" t="s">
        <v>440</v>
      </c>
      <c r="C6575" s="903" t="s">
        <v>1152</v>
      </c>
      <c r="D6575" s="903" t="s">
        <v>1537</v>
      </c>
      <c r="E6575" s="1419" t="s">
        <v>143</v>
      </c>
      <c r="F6575" s="1420"/>
      <c r="G6575" s="902">
        <v>1200000000</v>
      </c>
    </row>
    <row r="6576" spans="1:7">
      <c r="A6576" s="903" t="s">
        <v>2479</v>
      </c>
      <c r="B6576" s="903" t="s">
        <v>440</v>
      </c>
      <c r="C6576" s="903" t="s">
        <v>1152</v>
      </c>
      <c r="D6576" s="903" t="s">
        <v>1537</v>
      </c>
      <c r="E6576" s="903" t="s">
        <v>143</v>
      </c>
      <c r="F6576" s="903" t="s">
        <v>489</v>
      </c>
      <c r="G6576" s="902">
        <v>1200000000</v>
      </c>
    </row>
    <row r="6577" spans="1:7">
      <c r="A6577" s="903" t="s">
        <v>2479</v>
      </c>
      <c r="B6577" s="903" t="s">
        <v>440</v>
      </c>
      <c r="C6577" s="903" t="s">
        <v>1152</v>
      </c>
      <c r="D6577" s="903" t="s">
        <v>1537</v>
      </c>
      <c r="E6577" s="1419" t="s">
        <v>113</v>
      </c>
      <c r="F6577" s="1420"/>
      <c r="G6577" s="902">
        <v>1607000000</v>
      </c>
    </row>
    <row r="6578" spans="1:7">
      <c r="A6578" s="903" t="s">
        <v>2479</v>
      </c>
      <c r="B6578" s="903" t="s">
        <v>440</v>
      </c>
      <c r="C6578" s="903" t="s">
        <v>1152</v>
      </c>
      <c r="D6578" s="903" t="s">
        <v>1537</v>
      </c>
      <c r="E6578" s="903" t="s">
        <v>113</v>
      </c>
      <c r="F6578" s="903" t="s">
        <v>522</v>
      </c>
      <c r="G6578" s="902">
        <v>1607000000</v>
      </c>
    </row>
    <row r="6579" spans="1:7">
      <c r="A6579" s="903" t="s">
        <v>2479</v>
      </c>
      <c r="B6579" s="903" t="s">
        <v>440</v>
      </c>
      <c r="C6579" s="903" t="s">
        <v>1152</v>
      </c>
      <c r="D6579" s="903" t="s">
        <v>1537</v>
      </c>
      <c r="E6579" s="1419" t="s">
        <v>362</v>
      </c>
      <c r="F6579" s="1420"/>
      <c r="G6579" s="902">
        <v>400000000</v>
      </c>
    </row>
    <row r="6580" spans="1:7">
      <c r="A6580" s="903" t="s">
        <v>2479</v>
      </c>
      <c r="B6580" s="903" t="s">
        <v>440</v>
      </c>
      <c r="C6580" s="903" t="s">
        <v>1152</v>
      </c>
      <c r="D6580" s="903" t="s">
        <v>1537</v>
      </c>
      <c r="E6580" s="903" t="s">
        <v>362</v>
      </c>
      <c r="F6580" s="903" t="s">
        <v>851</v>
      </c>
      <c r="G6580" s="902">
        <v>400000000</v>
      </c>
    </row>
    <row r="6581" spans="1:7">
      <c r="A6581" s="903" t="s">
        <v>2479</v>
      </c>
      <c r="B6581" s="903" t="s">
        <v>440</v>
      </c>
      <c r="C6581" s="903" t="s">
        <v>1152</v>
      </c>
      <c r="D6581" s="903" t="s">
        <v>1537</v>
      </c>
      <c r="E6581" s="1419" t="s">
        <v>498</v>
      </c>
      <c r="F6581" s="1420"/>
      <c r="G6581" s="902">
        <v>3723000000</v>
      </c>
    </row>
    <row r="6582" spans="1:7">
      <c r="A6582" s="903" t="s">
        <v>2479</v>
      </c>
      <c r="B6582" s="903" t="s">
        <v>440</v>
      </c>
      <c r="C6582" s="903" t="s">
        <v>1152</v>
      </c>
      <c r="D6582" s="903" t="s">
        <v>1537</v>
      </c>
      <c r="E6582" s="903" t="s">
        <v>498</v>
      </c>
      <c r="F6582" s="903" t="s">
        <v>501</v>
      </c>
      <c r="G6582" s="902">
        <v>3723000000</v>
      </c>
    </row>
    <row r="6583" spans="1:7">
      <c r="A6583" s="903" t="s">
        <v>2479</v>
      </c>
      <c r="B6583" s="903" t="s">
        <v>440</v>
      </c>
      <c r="C6583" s="903" t="s">
        <v>1152</v>
      </c>
      <c r="D6583" s="903" t="s">
        <v>1537</v>
      </c>
      <c r="E6583" s="1419" t="s">
        <v>118</v>
      </c>
      <c r="F6583" s="1420"/>
      <c r="G6583" s="902">
        <v>11662000000</v>
      </c>
    </row>
    <row r="6584" spans="1:7">
      <c r="A6584" s="903" t="s">
        <v>2479</v>
      </c>
      <c r="B6584" s="903" t="s">
        <v>440</v>
      </c>
      <c r="C6584" s="903" t="s">
        <v>1152</v>
      </c>
      <c r="D6584" s="903" t="s">
        <v>1537</v>
      </c>
      <c r="E6584" s="903" t="s">
        <v>118</v>
      </c>
      <c r="F6584" s="903" t="s">
        <v>5</v>
      </c>
      <c r="G6584" s="902">
        <v>1200000000</v>
      </c>
    </row>
    <row r="6585" spans="1:7">
      <c r="A6585" s="903" t="s">
        <v>2479</v>
      </c>
      <c r="B6585" s="903" t="s">
        <v>440</v>
      </c>
      <c r="C6585" s="903" t="s">
        <v>1152</v>
      </c>
      <c r="D6585" s="903" t="s">
        <v>1537</v>
      </c>
      <c r="E6585" s="903" t="s">
        <v>118</v>
      </c>
      <c r="F6585" s="903" t="s">
        <v>120</v>
      </c>
      <c r="G6585" s="902">
        <v>10462000000</v>
      </c>
    </row>
    <row r="6586" spans="1:7">
      <c r="A6586" s="903" t="s">
        <v>2479</v>
      </c>
      <c r="B6586" s="903" t="s">
        <v>440</v>
      </c>
      <c r="C6586" s="903" t="s">
        <v>1152</v>
      </c>
      <c r="D6586" s="903" t="s">
        <v>1537</v>
      </c>
      <c r="E6586" s="1419" t="s">
        <v>122</v>
      </c>
      <c r="F6586" s="1420"/>
      <c r="G6586" s="902">
        <v>12912000000</v>
      </c>
    </row>
    <row r="6587" spans="1:7">
      <c r="A6587" s="903" t="s">
        <v>2479</v>
      </c>
      <c r="B6587" s="903" t="s">
        <v>440</v>
      </c>
      <c r="C6587" s="903" t="s">
        <v>1152</v>
      </c>
      <c r="D6587" s="903" t="s">
        <v>1537</v>
      </c>
      <c r="E6587" s="903" t="s">
        <v>122</v>
      </c>
      <c r="F6587" s="903" t="s">
        <v>126</v>
      </c>
      <c r="G6587" s="902">
        <v>12912000000</v>
      </c>
    </row>
    <row r="6588" spans="1:7">
      <c r="A6588" s="903" t="s">
        <v>2479</v>
      </c>
      <c r="B6588" s="903" t="s">
        <v>440</v>
      </c>
      <c r="C6588" s="903" t="s">
        <v>1152</v>
      </c>
      <c r="D6588" s="903" t="s">
        <v>1537</v>
      </c>
      <c r="E6588" s="1419" t="s">
        <v>160</v>
      </c>
      <c r="F6588" s="1420"/>
      <c r="G6588" s="902">
        <v>6637543000</v>
      </c>
    </row>
    <row r="6589" spans="1:7">
      <c r="A6589" s="903" t="s">
        <v>2479</v>
      </c>
      <c r="B6589" s="903" t="s">
        <v>440</v>
      </c>
      <c r="C6589" s="903" t="s">
        <v>1152</v>
      </c>
      <c r="D6589" s="903" t="s">
        <v>1537</v>
      </c>
      <c r="E6589" s="903" t="s">
        <v>160</v>
      </c>
      <c r="F6589" s="903" t="s">
        <v>162</v>
      </c>
      <c r="G6589" s="902">
        <v>6637543000</v>
      </c>
    </row>
    <row r="6590" spans="1:7">
      <c r="A6590" s="903" t="s">
        <v>2479</v>
      </c>
      <c r="B6590" s="903" t="s">
        <v>440</v>
      </c>
      <c r="C6590" s="903" t="s">
        <v>1152</v>
      </c>
      <c r="D6590" s="903" t="s">
        <v>1537</v>
      </c>
      <c r="E6590" s="1419" t="s">
        <v>16</v>
      </c>
      <c r="F6590" s="1420"/>
      <c r="G6590" s="902">
        <v>500445000</v>
      </c>
    </row>
    <row r="6591" spans="1:7">
      <c r="A6591" s="903" t="s">
        <v>2479</v>
      </c>
      <c r="B6591" s="903" t="s">
        <v>440</v>
      </c>
      <c r="C6591" s="903" t="s">
        <v>1152</v>
      </c>
      <c r="D6591" s="903" t="s">
        <v>1537</v>
      </c>
      <c r="E6591" s="903" t="s">
        <v>16</v>
      </c>
      <c r="F6591" s="903" t="s">
        <v>17</v>
      </c>
      <c r="G6591" s="902">
        <v>80000000</v>
      </c>
    </row>
    <row r="6592" spans="1:7">
      <c r="A6592" s="903" t="s">
        <v>2479</v>
      </c>
      <c r="B6592" s="903" t="s">
        <v>440</v>
      </c>
      <c r="C6592" s="903" t="s">
        <v>1152</v>
      </c>
      <c r="D6592" s="903" t="s">
        <v>1537</v>
      </c>
      <c r="E6592" s="903" t="s">
        <v>16</v>
      </c>
      <c r="F6592" s="903" t="s">
        <v>19</v>
      </c>
      <c r="G6592" s="902">
        <v>420445000</v>
      </c>
    </row>
    <row r="6593" spans="1:7">
      <c r="A6593" s="903" t="s">
        <v>2479</v>
      </c>
      <c r="B6593" s="903" t="s">
        <v>440</v>
      </c>
      <c r="C6593" s="1419" t="s">
        <v>368</v>
      </c>
      <c r="D6593" s="1420"/>
      <c r="E6593" s="1420"/>
      <c r="F6593" s="1420"/>
      <c r="G6593" s="902">
        <v>11700000000</v>
      </c>
    </row>
    <row r="6594" spans="1:7">
      <c r="A6594" s="903" t="s">
        <v>2479</v>
      </c>
      <c r="B6594" s="903" t="s">
        <v>440</v>
      </c>
      <c r="C6594" s="903" t="s">
        <v>368</v>
      </c>
      <c r="D6594" s="1419" t="s">
        <v>1444</v>
      </c>
      <c r="E6594" s="1420"/>
      <c r="F6594" s="1420"/>
      <c r="G6594" s="902">
        <v>4000000000</v>
      </c>
    </row>
    <row r="6595" spans="1:7">
      <c r="A6595" s="903" t="s">
        <v>2479</v>
      </c>
      <c r="B6595" s="903" t="s">
        <v>440</v>
      </c>
      <c r="C6595" s="903" t="s">
        <v>368</v>
      </c>
      <c r="D6595" s="903" t="s">
        <v>1444</v>
      </c>
      <c r="E6595" s="1419" t="s">
        <v>118</v>
      </c>
      <c r="F6595" s="1420"/>
      <c r="G6595" s="902">
        <v>4000000000</v>
      </c>
    </row>
    <row r="6596" spans="1:7">
      <c r="A6596" s="903" t="s">
        <v>2479</v>
      </c>
      <c r="B6596" s="903" t="s">
        <v>440</v>
      </c>
      <c r="C6596" s="903" t="s">
        <v>368</v>
      </c>
      <c r="D6596" s="903" t="s">
        <v>1444</v>
      </c>
      <c r="E6596" s="903" t="s">
        <v>118</v>
      </c>
      <c r="F6596" s="903" t="s">
        <v>120</v>
      </c>
      <c r="G6596" s="902">
        <v>4000000000</v>
      </c>
    </row>
    <row r="6597" spans="1:7">
      <c r="A6597" s="903" t="s">
        <v>2479</v>
      </c>
      <c r="B6597" s="903" t="s">
        <v>440</v>
      </c>
      <c r="C6597" s="903" t="s">
        <v>368</v>
      </c>
      <c r="D6597" s="1419" t="s">
        <v>1463</v>
      </c>
      <c r="E6597" s="1420"/>
      <c r="F6597" s="1420"/>
      <c r="G6597" s="902">
        <v>7700000000</v>
      </c>
    </row>
    <row r="6598" spans="1:7">
      <c r="A6598" s="903" t="s">
        <v>2479</v>
      </c>
      <c r="B6598" s="903" t="s">
        <v>440</v>
      </c>
      <c r="C6598" s="903" t="s">
        <v>368</v>
      </c>
      <c r="D6598" s="903" t="s">
        <v>1463</v>
      </c>
      <c r="E6598" s="1419" t="s">
        <v>118</v>
      </c>
      <c r="F6598" s="1420"/>
      <c r="G6598" s="902">
        <v>7700000000</v>
      </c>
    </row>
    <row r="6599" spans="1:7">
      <c r="A6599" s="903" t="s">
        <v>2479</v>
      </c>
      <c r="B6599" s="903" t="s">
        <v>440</v>
      </c>
      <c r="C6599" s="903" t="s">
        <v>368</v>
      </c>
      <c r="D6599" s="903" t="s">
        <v>1463</v>
      </c>
      <c r="E6599" s="903" t="s">
        <v>118</v>
      </c>
      <c r="F6599" s="903" t="s">
        <v>120</v>
      </c>
      <c r="G6599" s="902">
        <v>7700000000</v>
      </c>
    </row>
    <row r="6600" spans="1:7">
      <c r="A6600" s="903" t="s">
        <v>2479</v>
      </c>
      <c r="B6600" s="903" t="s">
        <v>440</v>
      </c>
      <c r="C6600" s="1419" t="s">
        <v>839</v>
      </c>
      <c r="D6600" s="1420"/>
      <c r="E6600" s="1420"/>
      <c r="F6600" s="1420"/>
      <c r="G6600" s="902">
        <v>7923000000</v>
      </c>
    </row>
    <row r="6601" spans="1:7">
      <c r="A6601" s="903" t="s">
        <v>2479</v>
      </c>
      <c r="B6601" s="903" t="s">
        <v>440</v>
      </c>
      <c r="C6601" s="903" t="s">
        <v>839</v>
      </c>
      <c r="D6601" s="1419" t="s">
        <v>1508</v>
      </c>
      <c r="E6601" s="1420"/>
      <c r="F6601" s="1420"/>
      <c r="G6601" s="902">
        <v>1200000000</v>
      </c>
    </row>
    <row r="6602" spans="1:7">
      <c r="A6602" s="903" t="s">
        <v>2479</v>
      </c>
      <c r="B6602" s="903" t="s">
        <v>440</v>
      </c>
      <c r="C6602" s="903" t="s">
        <v>839</v>
      </c>
      <c r="D6602" s="903" t="s">
        <v>1508</v>
      </c>
      <c r="E6602" s="1419" t="s">
        <v>118</v>
      </c>
      <c r="F6602" s="1420"/>
      <c r="G6602" s="902">
        <v>1200000000</v>
      </c>
    </row>
    <row r="6603" spans="1:7">
      <c r="A6603" s="903" t="s">
        <v>2479</v>
      </c>
      <c r="B6603" s="903" t="s">
        <v>440</v>
      </c>
      <c r="C6603" s="903" t="s">
        <v>839</v>
      </c>
      <c r="D6603" s="903" t="s">
        <v>1508</v>
      </c>
      <c r="E6603" s="903" t="s">
        <v>118</v>
      </c>
      <c r="F6603" s="903" t="s">
        <v>523</v>
      </c>
      <c r="G6603" s="902">
        <v>1200000000</v>
      </c>
    </row>
    <row r="6604" spans="1:7">
      <c r="A6604" s="903" t="s">
        <v>2479</v>
      </c>
      <c r="B6604" s="903" t="s">
        <v>440</v>
      </c>
      <c r="C6604" s="903" t="s">
        <v>839</v>
      </c>
      <c r="D6604" s="1419" t="s">
        <v>1540</v>
      </c>
      <c r="E6604" s="1420"/>
      <c r="F6604" s="1420"/>
      <c r="G6604" s="902">
        <v>6723000000</v>
      </c>
    </row>
    <row r="6605" spans="1:7">
      <c r="A6605" s="903" t="s">
        <v>2479</v>
      </c>
      <c r="B6605" s="903" t="s">
        <v>440</v>
      </c>
      <c r="C6605" s="903" t="s">
        <v>839</v>
      </c>
      <c r="D6605" s="903" t="s">
        <v>1540</v>
      </c>
      <c r="E6605" s="1419" t="s">
        <v>122</v>
      </c>
      <c r="F6605" s="1420"/>
      <c r="G6605" s="902">
        <v>6723000000</v>
      </c>
    </row>
    <row r="6606" spans="1:7">
      <c r="A6606" s="903" t="s">
        <v>2479</v>
      </c>
      <c r="B6606" s="903" t="s">
        <v>440</v>
      </c>
      <c r="C6606" s="903" t="s">
        <v>839</v>
      </c>
      <c r="D6606" s="903" t="s">
        <v>1540</v>
      </c>
      <c r="E6606" s="903" t="s">
        <v>122</v>
      </c>
      <c r="F6606" s="903" t="s">
        <v>126</v>
      </c>
      <c r="G6606" s="902">
        <v>6723000000</v>
      </c>
    </row>
    <row r="6607" spans="1:7">
      <c r="A6607" s="903" t="s">
        <v>2479</v>
      </c>
      <c r="B6607" s="903" t="s">
        <v>440</v>
      </c>
      <c r="C6607" s="1419" t="s">
        <v>191</v>
      </c>
      <c r="D6607" s="1420"/>
      <c r="E6607" s="1420"/>
      <c r="F6607" s="1420"/>
      <c r="G6607" s="902">
        <v>500000000</v>
      </c>
    </row>
    <row r="6608" spans="1:7">
      <c r="A6608" s="903" t="s">
        <v>2479</v>
      </c>
      <c r="B6608" s="903" t="s">
        <v>440</v>
      </c>
      <c r="C6608" s="903" t="s">
        <v>191</v>
      </c>
      <c r="D6608" s="1419" t="s">
        <v>1543</v>
      </c>
      <c r="E6608" s="1420"/>
      <c r="F6608" s="1420"/>
      <c r="G6608" s="902">
        <v>500000000</v>
      </c>
    </row>
    <row r="6609" spans="1:7">
      <c r="A6609" s="903" t="s">
        <v>2479</v>
      </c>
      <c r="B6609" s="903" t="s">
        <v>440</v>
      </c>
      <c r="C6609" s="903" t="s">
        <v>191</v>
      </c>
      <c r="D6609" s="903" t="s">
        <v>1543</v>
      </c>
      <c r="E6609" s="1419" t="s">
        <v>118</v>
      </c>
      <c r="F6609" s="1420"/>
      <c r="G6609" s="902">
        <v>500000000</v>
      </c>
    </row>
    <row r="6610" spans="1:7">
      <c r="A6610" s="903" t="s">
        <v>2479</v>
      </c>
      <c r="B6610" s="903" t="s">
        <v>440</v>
      </c>
      <c r="C6610" s="903" t="s">
        <v>191</v>
      </c>
      <c r="D6610" s="903" t="s">
        <v>1543</v>
      </c>
      <c r="E6610" s="903" t="s">
        <v>118</v>
      </c>
      <c r="F6610" s="903" t="s">
        <v>120</v>
      </c>
      <c r="G6610" s="902">
        <v>500000000</v>
      </c>
    </row>
    <row r="6611" spans="1:7">
      <c r="A6611" s="903" t="s">
        <v>2479</v>
      </c>
      <c r="B6611" s="903" t="s">
        <v>440</v>
      </c>
      <c r="C6611" s="1419" t="s">
        <v>170</v>
      </c>
      <c r="D6611" s="1420"/>
      <c r="E6611" s="1420"/>
      <c r="F6611" s="1420"/>
      <c r="G6611" s="902">
        <v>269048138880</v>
      </c>
    </row>
    <row r="6612" spans="1:7">
      <c r="A6612" s="903" t="s">
        <v>2479</v>
      </c>
      <c r="B6612" s="903" t="s">
        <v>440</v>
      </c>
      <c r="C6612" s="903" t="s">
        <v>170</v>
      </c>
      <c r="D6612" s="1419" t="s">
        <v>1479</v>
      </c>
      <c r="E6612" s="1420"/>
      <c r="F6612" s="1420"/>
      <c r="G6612" s="902">
        <v>37819325223</v>
      </c>
    </row>
    <row r="6613" spans="1:7">
      <c r="A6613" s="903" t="s">
        <v>2479</v>
      </c>
      <c r="B6613" s="903" t="s">
        <v>440</v>
      </c>
      <c r="C6613" s="903" t="s">
        <v>170</v>
      </c>
      <c r="D6613" s="903" t="s">
        <v>1479</v>
      </c>
      <c r="E6613" s="1419" t="s">
        <v>122</v>
      </c>
      <c r="F6613" s="1420"/>
      <c r="G6613" s="902">
        <v>37819325223</v>
      </c>
    </row>
    <row r="6614" spans="1:7">
      <c r="A6614" s="903" t="s">
        <v>2479</v>
      </c>
      <c r="B6614" s="903" t="s">
        <v>440</v>
      </c>
      <c r="C6614" s="903" t="s">
        <v>170</v>
      </c>
      <c r="D6614" s="903" t="s">
        <v>1479</v>
      </c>
      <c r="E6614" s="903" t="s">
        <v>122</v>
      </c>
      <c r="F6614" s="903" t="s">
        <v>126</v>
      </c>
      <c r="G6614" s="902">
        <v>37819325223</v>
      </c>
    </row>
    <row r="6615" spans="1:7">
      <c r="A6615" s="903" t="s">
        <v>2479</v>
      </c>
      <c r="B6615" s="903" t="s">
        <v>440</v>
      </c>
      <c r="C6615" s="903" t="s">
        <v>170</v>
      </c>
      <c r="D6615" s="1419" t="s">
        <v>1480</v>
      </c>
      <c r="E6615" s="1420"/>
      <c r="F6615" s="1420"/>
      <c r="G6615" s="902">
        <v>29130385212</v>
      </c>
    </row>
    <row r="6616" spans="1:7">
      <c r="A6616" s="903" t="s">
        <v>2479</v>
      </c>
      <c r="B6616" s="903" t="s">
        <v>440</v>
      </c>
      <c r="C6616" s="903" t="s">
        <v>170</v>
      </c>
      <c r="D6616" s="903" t="s">
        <v>1480</v>
      </c>
      <c r="E6616" s="1419" t="s">
        <v>165</v>
      </c>
      <c r="F6616" s="1420"/>
      <c r="G6616" s="902">
        <v>2745398012</v>
      </c>
    </row>
    <row r="6617" spans="1:7">
      <c r="A6617" s="903" t="s">
        <v>2479</v>
      </c>
      <c r="B6617" s="903" t="s">
        <v>440</v>
      </c>
      <c r="C6617" s="903" t="s">
        <v>170</v>
      </c>
      <c r="D6617" s="903" t="s">
        <v>1480</v>
      </c>
      <c r="E6617" s="903" t="s">
        <v>165</v>
      </c>
      <c r="F6617" s="903" t="s">
        <v>166</v>
      </c>
      <c r="G6617" s="902">
        <v>2529878012</v>
      </c>
    </row>
    <row r="6618" spans="1:7">
      <c r="A6618" s="903" t="s">
        <v>2479</v>
      </c>
      <c r="B6618" s="903" t="s">
        <v>440</v>
      </c>
      <c r="C6618" s="903" t="s">
        <v>170</v>
      </c>
      <c r="D6618" s="903" t="s">
        <v>1480</v>
      </c>
      <c r="E6618" s="903" t="s">
        <v>165</v>
      </c>
      <c r="F6618" s="903" t="s">
        <v>819</v>
      </c>
      <c r="G6618" s="902">
        <v>215520000</v>
      </c>
    </row>
    <row r="6619" spans="1:7">
      <c r="A6619" s="903" t="s">
        <v>2479</v>
      </c>
      <c r="B6619" s="903" t="s">
        <v>440</v>
      </c>
      <c r="C6619" s="903" t="s">
        <v>170</v>
      </c>
      <c r="D6619" s="903" t="s">
        <v>1480</v>
      </c>
      <c r="E6619" s="1419" t="s">
        <v>160</v>
      </c>
      <c r="F6619" s="1420"/>
      <c r="G6619" s="902">
        <v>22263559200</v>
      </c>
    </row>
    <row r="6620" spans="1:7">
      <c r="A6620" s="903" t="s">
        <v>2479</v>
      </c>
      <c r="B6620" s="903" t="s">
        <v>440</v>
      </c>
      <c r="C6620" s="903" t="s">
        <v>170</v>
      </c>
      <c r="D6620" s="903" t="s">
        <v>1480</v>
      </c>
      <c r="E6620" s="903" t="s">
        <v>160</v>
      </c>
      <c r="F6620" s="903" t="s">
        <v>162</v>
      </c>
      <c r="G6620" s="902">
        <v>22263559200</v>
      </c>
    </row>
    <row r="6621" spans="1:7">
      <c r="A6621" s="903" t="s">
        <v>2479</v>
      </c>
      <c r="B6621" s="903" t="s">
        <v>440</v>
      </c>
      <c r="C6621" s="903" t="s">
        <v>170</v>
      </c>
      <c r="D6621" s="903" t="s">
        <v>1480</v>
      </c>
      <c r="E6621" s="1419" t="s">
        <v>16</v>
      </c>
      <c r="F6621" s="1420"/>
      <c r="G6621" s="902">
        <v>4121428000</v>
      </c>
    </row>
    <row r="6622" spans="1:7">
      <c r="A6622" s="903" t="s">
        <v>2479</v>
      </c>
      <c r="B6622" s="903" t="s">
        <v>440</v>
      </c>
      <c r="C6622" s="903" t="s">
        <v>170</v>
      </c>
      <c r="D6622" s="903" t="s">
        <v>1480</v>
      </c>
      <c r="E6622" s="903" t="s">
        <v>16</v>
      </c>
      <c r="F6622" s="903" t="s">
        <v>17</v>
      </c>
      <c r="G6622" s="902">
        <v>1531264000</v>
      </c>
    </row>
    <row r="6623" spans="1:7">
      <c r="A6623" s="903" t="s">
        <v>2479</v>
      </c>
      <c r="B6623" s="903" t="s">
        <v>440</v>
      </c>
      <c r="C6623" s="903" t="s">
        <v>170</v>
      </c>
      <c r="D6623" s="903" t="s">
        <v>1480</v>
      </c>
      <c r="E6623" s="903" t="s">
        <v>16</v>
      </c>
      <c r="F6623" s="903" t="s">
        <v>19</v>
      </c>
      <c r="G6623" s="902">
        <v>2590164000</v>
      </c>
    </row>
    <row r="6624" spans="1:7">
      <c r="A6624" s="903" t="s">
        <v>2479</v>
      </c>
      <c r="B6624" s="903" t="s">
        <v>440</v>
      </c>
      <c r="C6624" s="903" t="s">
        <v>170</v>
      </c>
      <c r="D6624" s="1419" t="s">
        <v>2012</v>
      </c>
      <c r="E6624" s="1420"/>
      <c r="F6624" s="1420"/>
      <c r="G6624" s="902">
        <v>158000000</v>
      </c>
    </row>
    <row r="6625" spans="1:7">
      <c r="A6625" s="903" t="s">
        <v>2479</v>
      </c>
      <c r="B6625" s="903" t="s">
        <v>440</v>
      </c>
      <c r="C6625" s="903" t="s">
        <v>170</v>
      </c>
      <c r="D6625" s="903" t="s">
        <v>2012</v>
      </c>
      <c r="E6625" s="1419" t="s">
        <v>122</v>
      </c>
      <c r="F6625" s="1420"/>
      <c r="G6625" s="902">
        <v>158000000</v>
      </c>
    </row>
    <row r="6626" spans="1:7">
      <c r="A6626" s="903" t="s">
        <v>2479</v>
      </c>
      <c r="B6626" s="903" t="s">
        <v>440</v>
      </c>
      <c r="C6626" s="903" t="s">
        <v>170</v>
      </c>
      <c r="D6626" s="903" t="s">
        <v>2012</v>
      </c>
      <c r="E6626" s="903" t="s">
        <v>122</v>
      </c>
      <c r="F6626" s="903" t="s">
        <v>126</v>
      </c>
      <c r="G6626" s="902">
        <v>158000000</v>
      </c>
    </row>
    <row r="6627" spans="1:7">
      <c r="A6627" s="903" t="s">
        <v>2479</v>
      </c>
      <c r="B6627" s="903" t="s">
        <v>440</v>
      </c>
      <c r="C6627" s="903" t="s">
        <v>170</v>
      </c>
      <c r="D6627" s="1419" t="s">
        <v>171</v>
      </c>
      <c r="E6627" s="1420"/>
      <c r="F6627" s="1420"/>
      <c r="G6627" s="902">
        <v>201940428445</v>
      </c>
    </row>
    <row r="6628" spans="1:7">
      <c r="A6628" s="903" t="s">
        <v>2479</v>
      </c>
      <c r="B6628" s="903" t="s">
        <v>440</v>
      </c>
      <c r="C6628" s="903" t="s">
        <v>170</v>
      </c>
      <c r="D6628" s="903" t="s">
        <v>171</v>
      </c>
      <c r="E6628" s="1419" t="s">
        <v>810</v>
      </c>
      <c r="F6628" s="1420"/>
      <c r="G6628" s="902">
        <v>10276997969</v>
      </c>
    </row>
    <row r="6629" spans="1:7">
      <c r="A6629" s="903" t="s">
        <v>2479</v>
      </c>
      <c r="B6629" s="903" t="s">
        <v>440</v>
      </c>
      <c r="C6629" s="903" t="s">
        <v>170</v>
      </c>
      <c r="D6629" s="903" t="s">
        <v>171</v>
      </c>
      <c r="E6629" s="903" t="s">
        <v>810</v>
      </c>
      <c r="F6629" s="903" t="s">
        <v>813</v>
      </c>
      <c r="G6629" s="902">
        <v>97385000</v>
      </c>
    </row>
    <row r="6630" spans="1:7">
      <c r="A6630" s="903" t="s">
        <v>2479</v>
      </c>
      <c r="B6630" s="903" t="s">
        <v>440</v>
      </c>
      <c r="C6630" s="903" t="s">
        <v>170</v>
      </c>
      <c r="D6630" s="903" t="s">
        <v>171</v>
      </c>
      <c r="E6630" s="903" t="s">
        <v>810</v>
      </c>
      <c r="F6630" s="903" t="s">
        <v>820</v>
      </c>
      <c r="G6630" s="902">
        <v>10179612969</v>
      </c>
    </row>
    <row r="6631" spans="1:7">
      <c r="A6631" s="903" t="s">
        <v>2479</v>
      </c>
      <c r="B6631" s="903" t="s">
        <v>440</v>
      </c>
      <c r="C6631" s="903" t="s">
        <v>170</v>
      </c>
      <c r="D6631" s="903" t="s">
        <v>171</v>
      </c>
      <c r="E6631" s="1419" t="s">
        <v>165</v>
      </c>
      <c r="F6631" s="1420"/>
      <c r="G6631" s="902">
        <v>101591285671</v>
      </c>
    </row>
    <row r="6632" spans="1:7">
      <c r="A6632" s="903" t="s">
        <v>2479</v>
      </c>
      <c r="B6632" s="903" t="s">
        <v>440</v>
      </c>
      <c r="C6632" s="903" t="s">
        <v>170</v>
      </c>
      <c r="D6632" s="903" t="s">
        <v>171</v>
      </c>
      <c r="E6632" s="903" t="s">
        <v>165</v>
      </c>
      <c r="F6632" s="903" t="s">
        <v>166</v>
      </c>
      <c r="G6632" s="902">
        <v>88067182424</v>
      </c>
    </row>
    <row r="6633" spans="1:7">
      <c r="A6633" s="903" t="s">
        <v>2479</v>
      </c>
      <c r="B6633" s="903" t="s">
        <v>440</v>
      </c>
      <c r="C6633" s="903" t="s">
        <v>170</v>
      </c>
      <c r="D6633" s="903" t="s">
        <v>171</v>
      </c>
      <c r="E6633" s="903" t="s">
        <v>165</v>
      </c>
      <c r="F6633" s="903" t="s">
        <v>2526</v>
      </c>
      <c r="G6633" s="902">
        <v>23840000</v>
      </c>
    </row>
    <row r="6634" spans="1:7">
      <c r="A6634" s="903" t="s">
        <v>2479</v>
      </c>
      <c r="B6634" s="903" t="s">
        <v>440</v>
      </c>
      <c r="C6634" s="903" t="s">
        <v>170</v>
      </c>
      <c r="D6634" s="903" t="s">
        <v>171</v>
      </c>
      <c r="E6634" s="903" t="s">
        <v>165</v>
      </c>
      <c r="F6634" s="903" t="s">
        <v>408</v>
      </c>
      <c r="G6634" s="902">
        <v>13500263247</v>
      </c>
    </row>
    <row r="6635" spans="1:7">
      <c r="A6635" s="903" t="s">
        <v>2479</v>
      </c>
      <c r="B6635" s="903" t="s">
        <v>440</v>
      </c>
      <c r="C6635" s="903" t="s">
        <v>170</v>
      </c>
      <c r="D6635" s="903" t="s">
        <v>171</v>
      </c>
      <c r="E6635" s="1419" t="s">
        <v>160</v>
      </c>
      <c r="F6635" s="1420"/>
      <c r="G6635" s="902">
        <v>68850592431</v>
      </c>
    </row>
    <row r="6636" spans="1:7">
      <c r="A6636" s="903" t="s">
        <v>2479</v>
      </c>
      <c r="B6636" s="903" t="s">
        <v>440</v>
      </c>
      <c r="C6636" s="903" t="s">
        <v>170</v>
      </c>
      <c r="D6636" s="903" t="s">
        <v>171</v>
      </c>
      <c r="E6636" s="903" t="s">
        <v>160</v>
      </c>
      <c r="F6636" s="903" t="s">
        <v>162</v>
      </c>
      <c r="G6636" s="902">
        <v>4988378427</v>
      </c>
    </row>
    <row r="6637" spans="1:7">
      <c r="A6637" s="903" t="s">
        <v>2479</v>
      </c>
      <c r="B6637" s="903" t="s">
        <v>440</v>
      </c>
      <c r="C6637" s="903" t="s">
        <v>170</v>
      </c>
      <c r="D6637" s="903" t="s">
        <v>171</v>
      </c>
      <c r="E6637" s="903" t="s">
        <v>160</v>
      </c>
      <c r="F6637" s="903" t="s">
        <v>761</v>
      </c>
      <c r="G6637" s="902">
        <v>71669000</v>
      </c>
    </row>
    <row r="6638" spans="1:7">
      <c r="A6638" s="903" t="s">
        <v>2479</v>
      </c>
      <c r="B6638" s="903" t="s">
        <v>440</v>
      </c>
      <c r="C6638" s="903" t="s">
        <v>170</v>
      </c>
      <c r="D6638" s="903" t="s">
        <v>171</v>
      </c>
      <c r="E6638" s="903" t="s">
        <v>160</v>
      </c>
      <c r="F6638" s="903" t="s">
        <v>823</v>
      </c>
      <c r="G6638" s="902">
        <v>63790545004</v>
      </c>
    </row>
    <row r="6639" spans="1:7">
      <c r="A6639" s="903" t="s">
        <v>2479</v>
      </c>
      <c r="B6639" s="903" t="s">
        <v>440</v>
      </c>
      <c r="C6639" s="903" t="s">
        <v>170</v>
      </c>
      <c r="D6639" s="903" t="s">
        <v>171</v>
      </c>
      <c r="E6639" s="1419" t="s">
        <v>13</v>
      </c>
      <c r="F6639" s="1420"/>
      <c r="G6639" s="902">
        <v>4047626000</v>
      </c>
    </row>
    <row r="6640" spans="1:7">
      <c r="A6640" s="903" t="s">
        <v>2479</v>
      </c>
      <c r="B6640" s="903" t="s">
        <v>440</v>
      </c>
      <c r="C6640" s="903" t="s">
        <v>170</v>
      </c>
      <c r="D6640" s="903" t="s">
        <v>171</v>
      </c>
      <c r="E6640" s="903" t="s">
        <v>13</v>
      </c>
      <c r="F6640" s="903" t="s">
        <v>818</v>
      </c>
      <c r="G6640" s="902">
        <v>4047626000</v>
      </c>
    </row>
    <row r="6641" spans="1:7">
      <c r="A6641" s="903" t="s">
        <v>2479</v>
      </c>
      <c r="B6641" s="903" t="s">
        <v>440</v>
      </c>
      <c r="C6641" s="903" t="s">
        <v>170</v>
      </c>
      <c r="D6641" s="903" t="s">
        <v>171</v>
      </c>
      <c r="E6641" s="1419" t="s">
        <v>16</v>
      </c>
      <c r="F6641" s="1420"/>
      <c r="G6641" s="902">
        <v>17173926374</v>
      </c>
    </row>
    <row r="6642" spans="1:7">
      <c r="A6642" s="903" t="s">
        <v>2479</v>
      </c>
      <c r="B6642" s="903" t="s">
        <v>440</v>
      </c>
      <c r="C6642" s="903" t="s">
        <v>170</v>
      </c>
      <c r="D6642" s="903" t="s">
        <v>171</v>
      </c>
      <c r="E6642" s="903" t="s">
        <v>16</v>
      </c>
      <c r="F6642" s="903" t="s">
        <v>17</v>
      </c>
      <c r="G6642" s="902">
        <v>996309311</v>
      </c>
    </row>
    <row r="6643" spans="1:7">
      <c r="A6643" s="903" t="s">
        <v>2479</v>
      </c>
      <c r="B6643" s="903" t="s">
        <v>440</v>
      </c>
      <c r="C6643" s="903" t="s">
        <v>170</v>
      </c>
      <c r="D6643" s="903" t="s">
        <v>171</v>
      </c>
      <c r="E6643" s="903" t="s">
        <v>16</v>
      </c>
      <c r="F6643" s="903" t="s">
        <v>19</v>
      </c>
      <c r="G6643" s="902">
        <v>1495768450</v>
      </c>
    </row>
    <row r="6644" spans="1:7">
      <c r="A6644" s="903" t="s">
        <v>2479</v>
      </c>
      <c r="B6644" s="903" t="s">
        <v>440</v>
      </c>
      <c r="C6644" s="903" t="s">
        <v>170</v>
      </c>
      <c r="D6644" s="903" t="s">
        <v>171</v>
      </c>
      <c r="E6644" s="903" t="s">
        <v>16</v>
      </c>
      <c r="F6644" s="903" t="s">
        <v>221</v>
      </c>
      <c r="G6644" s="902">
        <v>14681848613</v>
      </c>
    </row>
    <row r="6645" spans="1:7">
      <c r="A6645" s="903" t="s">
        <v>2479</v>
      </c>
      <c r="B6645" s="903" t="s">
        <v>440</v>
      </c>
      <c r="C6645" s="1419" t="s">
        <v>918</v>
      </c>
      <c r="D6645" s="1420"/>
      <c r="E6645" s="1420"/>
      <c r="F6645" s="1420"/>
      <c r="G6645" s="902">
        <v>500000000</v>
      </c>
    </row>
    <row r="6646" spans="1:7">
      <c r="A6646" s="903" t="s">
        <v>2479</v>
      </c>
      <c r="B6646" s="903" t="s">
        <v>440</v>
      </c>
      <c r="C6646" s="903" t="s">
        <v>918</v>
      </c>
      <c r="D6646" s="1419" t="s">
        <v>928</v>
      </c>
      <c r="E6646" s="1420"/>
      <c r="F6646" s="1420"/>
      <c r="G6646" s="902">
        <v>500000000</v>
      </c>
    </row>
    <row r="6647" spans="1:7">
      <c r="A6647" s="903" t="s">
        <v>2479</v>
      </c>
      <c r="B6647" s="903" t="s">
        <v>440</v>
      </c>
      <c r="C6647" s="903" t="s">
        <v>918</v>
      </c>
      <c r="D6647" s="903" t="s">
        <v>928</v>
      </c>
      <c r="E6647" s="1419" t="s">
        <v>404</v>
      </c>
      <c r="F6647" s="1420"/>
      <c r="G6647" s="902">
        <v>500000000</v>
      </c>
    </row>
    <row r="6648" spans="1:7">
      <c r="A6648" s="903" t="s">
        <v>2479</v>
      </c>
      <c r="B6648" s="903" t="s">
        <v>440</v>
      </c>
      <c r="C6648" s="903" t="s">
        <v>918</v>
      </c>
      <c r="D6648" s="903" t="s">
        <v>928</v>
      </c>
      <c r="E6648" s="903" t="s">
        <v>404</v>
      </c>
      <c r="F6648" s="903" t="s">
        <v>400</v>
      </c>
      <c r="G6648" s="902">
        <v>500000000</v>
      </c>
    </row>
    <row r="6649" spans="1:7">
      <c r="A6649" s="903" t="s">
        <v>2479</v>
      </c>
      <c r="B6649" s="903" t="s">
        <v>440</v>
      </c>
      <c r="C6649" s="1419" t="s">
        <v>1158</v>
      </c>
      <c r="D6649" s="1420"/>
      <c r="E6649" s="1420"/>
      <c r="F6649" s="1420"/>
      <c r="G6649" s="902">
        <v>59683627011</v>
      </c>
    </row>
    <row r="6650" spans="1:7">
      <c r="A6650" s="903" t="s">
        <v>2479</v>
      </c>
      <c r="B6650" s="903" t="s">
        <v>440</v>
      </c>
      <c r="C6650" s="903" t="s">
        <v>1158</v>
      </c>
      <c r="D6650" s="1419" t="s">
        <v>938</v>
      </c>
      <c r="E6650" s="1420"/>
      <c r="F6650" s="1420"/>
      <c r="G6650" s="902">
        <v>200000000</v>
      </c>
    </row>
    <row r="6651" spans="1:7">
      <c r="A6651" s="903" t="s">
        <v>2479</v>
      </c>
      <c r="B6651" s="903" t="s">
        <v>440</v>
      </c>
      <c r="C6651" s="903" t="s">
        <v>1158</v>
      </c>
      <c r="D6651" s="903" t="s">
        <v>938</v>
      </c>
      <c r="E6651" s="1419" t="s">
        <v>160</v>
      </c>
      <c r="F6651" s="1420"/>
      <c r="G6651" s="902">
        <v>200000000</v>
      </c>
    </row>
    <row r="6652" spans="1:7">
      <c r="A6652" s="903" t="s">
        <v>2479</v>
      </c>
      <c r="B6652" s="903" t="s">
        <v>440</v>
      </c>
      <c r="C6652" s="903" t="s">
        <v>1158</v>
      </c>
      <c r="D6652" s="903" t="s">
        <v>938</v>
      </c>
      <c r="E6652" s="903" t="s">
        <v>160</v>
      </c>
      <c r="F6652" s="903" t="s">
        <v>823</v>
      </c>
      <c r="G6652" s="902">
        <v>200000000</v>
      </c>
    </row>
    <row r="6653" spans="1:7">
      <c r="A6653" s="903" t="s">
        <v>2479</v>
      </c>
      <c r="B6653" s="903" t="s">
        <v>440</v>
      </c>
      <c r="C6653" s="903" t="s">
        <v>1158</v>
      </c>
      <c r="D6653" s="1419" t="s">
        <v>1544</v>
      </c>
      <c r="E6653" s="1420"/>
      <c r="F6653" s="1420"/>
      <c r="G6653" s="902">
        <v>19217255011</v>
      </c>
    </row>
    <row r="6654" spans="1:7">
      <c r="A6654" s="903" t="s">
        <v>2479</v>
      </c>
      <c r="B6654" s="903" t="s">
        <v>440</v>
      </c>
      <c r="C6654" s="903" t="s">
        <v>1158</v>
      </c>
      <c r="D6654" s="903" t="s">
        <v>1544</v>
      </c>
      <c r="E6654" s="1419" t="s">
        <v>1053</v>
      </c>
      <c r="F6654" s="1420"/>
      <c r="G6654" s="902">
        <v>19217255011</v>
      </c>
    </row>
    <row r="6655" spans="1:7">
      <c r="A6655" s="903" t="s">
        <v>2479</v>
      </c>
      <c r="B6655" s="903" t="s">
        <v>440</v>
      </c>
      <c r="C6655" s="903" t="s">
        <v>1158</v>
      </c>
      <c r="D6655" s="903" t="s">
        <v>1544</v>
      </c>
      <c r="E6655" s="903" t="s">
        <v>1053</v>
      </c>
      <c r="F6655" s="903" t="s">
        <v>1054</v>
      </c>
      <c r="G6655" s="902">
        <v>1717268718</v>
      </c>
    </row>
    <row r="6656" spans="1:7">
      <c r="A6656" s="903" t="s">
        <v>2479</v>
      </c>
      <c r="B6656" s="903" t="s">
        <v>440</v>
      </c>
      <c r="C6656" s="903" t="s">
        <v>1158</v>
      </c>
      <c r="D6656" s="903" t="s">
        <v>1544</v>
      </c>
      <c r="E6656" s="903" t="s">
        <v>1053</v>
      </c>
      <c r="F6656" s="903" t="s">
        <v>1545</v>
      </c>
      <c r="G6656" s="902">
        <v>17499986293</v>
      </c>
    </row>
    <row r="6657" spans="1:7">
      <c r="A6657" s="903" t="s">
        <v>2479</v>
      </c>
      <c r="B6657" s="903" t="s">
        <v>440</v>
      </c>
      <c r="C6657" s="903" t="s">
        <v>1158</v>
      </c>
      <c r="D6657" s="1419" t="s">
        <v>1546</v>
      </c>
      <c r="E6657" s="1420"/>
      <c r="F6657" s="1420"/>
      <c r="G6657" s="902">
        <v>1000000000</v>
      </c>
    </row>
    <row r="6658" spans="1:7">
      <c r="A6658" s="903" t="s">
        <v>2479</v>
      </c>
      <c r="B6658" s="903" t="s">
        <v>440</v>
      </c>
      <c r="C6658" s="903" t="s">
        <v>1158</v>
      </c>
      <c r="D6658" s="903" t="s">
        <v>1546</v>
      </c>
      <c r="E6658" s="1419" t="s">
        <v>1547</v>
      </c>
      <c r="F6658" s="1420"/>
      <c r="G6658" s="902">
        <v>1000000000</v>
      </c>
    </row>
    <row r="6659" spans="1:7">
      <c r="A6659" s="903" t="s">
        <v>2479</v>
      </c>
      <c r="B6659" s="903" t="s">
        <v>440</v>
      </c>
      <c r="C6659" s="903" t="s">
        <v>1158</v>
      </c>
      <c r="D6659" s="903" t="s">
        <v>1546</v>
      </c>
      <c r="E6659" s="903" t="s">
        <v>1547</v>
      </c>
      <c r="F6659" s="903" t="s">
        <v>1548</v>
      </c>
      <c r="G6659" s="902">
        <v>1000000000</v>
      </c>
    </row>
    <row r="6660" spans="1:7">
      <c r="A6660" s="903" t="s">
        <v>2479</v>
      </c>
      <c r="B6660" s="903" t="s">
        <v>440</v>
      </c>
      <c r="C6660" s="903" t="s">
        <v>1158</v>
      </c>
      <c r="D6660" s="1419" t="s">
        <v>936</v>
      </c>
      <c r="E6660" s="1420"/>
      <c r="F6660" s="1420"/>
      <c r="G6660" s="902">
        <v>4718080000</v>
      </c>
    </row>
    <row r="6661" spans="1:7">
      <c r="A6661" s="903" t="s">
        <v>2479</v>
      </c>
      <c r="B6661" s="903" t="s">
        <v>440</v>
      </c>
      <c r="C6661" s="903" t="s">
        <v>1158</v>
      </c>
      <c r="D6661" s="903" t="s">
        <v>936</v>
      </c>
      <c r="E6661" s="1419" t="s">
        <v>122</v>
      </c>
      <c r="F6661" s="1420"/>
      <c r="G6661" s="902">
        <v>4718080000</v>
      </c>
    </row>
    <row r="6662" spans="1:7">
      <c r="A6662" s="903" t="s">
        <v>2479</v>
      </c>
      <c r="B6662" s="903" t="s">
        <v>440</v>
      </c>
      <c r="C6662" s="903" t="s">
        <v>1158</v>
      </c>
      <c r="D6662" s="903" t="s">
        <v>936</v>
      </c>
      <c r="E6662" s="903" t="s">
        <v>122</v>
      </c>
      <c r="F6662" s="903" t="s">
        <v>126</v>
      </c>
      <c r="G6662" s="902">
        <v>4718080000</v>
      </c>
    </row>
    <row r="6663" spans="1:7">
      <c r="A6663" s="903" t="s">
        <v>2479</v>
      </c>
      <c r="B6663" s="903" t="s">
        <v>440</v>
      </c>
      <c r="C6663" s="903" t="s">
        <v>1158</v>
      </c>
      <c r="D6663" s="1419" t="s">
        <v>1518</v>
      </c>
      <c r="E6663" s="1420"/>
      <c r="F6663" s="1420"/>
      <c r="G6663" s="902">
        <v>34548292000</v>
      </c>
    </row>
    <row r="6664" spans="1:7">
      <c r="A6664" s="903" t="s">
        <v>2479</v>
      </c>
      <c r="B6664" s="903" t="s">
        <v>440</v>
      </c>
      <c r="C6664" s="903" t="s">
        <v>1158</v>
      </c>
      <c r="D6664" s="903" t="s">
        <v>1518</v>
      </c>
      <c r="E6664" s="1419" t="s">
        <v>122</v>
      </c>
      <c r="F6664" s="1420"/>
      <c r="G6664" s="902">
        <v>34548292000</v>
      </c>
    </row>
    <row r="6665" spans="1:7">
      <c r="A6665" s="903" t="s">
        <v>2479</v>
      </c>
      <c r="B6665" s="903" t="s">
        <v>440</v>
      </c>
      <c r="C6665" s="903" t="s">
        <v>1158</v>
      </c>
      <c r="D6665" s="903" t="s">
        <v>1518</v>
      </c>
      <c r="E6665" s="903" t="s">
        <v>122</v>
      </c>
      <c r="F6665" s="903" t="s">
        <v>765</v>
      </c>
      <c r="G6665" s="902">
        <v>1390837000</v>
      </c>
    </row>
    <row r="6666" spans="1:7">
      <c r="A6666" s="903" t="s">
        <v>2479</v>
      </c>
      <c r="B6666" s="903" t="s">
        <v>440</v>
      </c>
      <c r="C6666" s="903" t="s">
        <v>1158</v>
      </c>
      <c r="D6666" s="903" t="s">
        <v>1518</v>
      </c>
      <c r="E6666" s="903" t="s">
        <v>122</v>
      </c>
      <c r="F6666" s="903" t="s">
        <v>126</v>
      </c>
      <c r="G6666" s="902">
        <v>33157455000</v>
      </c>
    </row>
    <row r="6667" spans="1:7">
      <c r="A6667" s="903" t="s">
        <v>2479</v>
      </c>
      <c r="B6667" s="903" t="s">
        <v>440</v>
      </c>
      <c r="C6667" s="1419" t="s">
        <v>85</v>
      </c>
      <c r="D6667" s="1420"/>
      <c r="E6667" s="1420"/>
      <c r="F6667" s="1420"/>
      <c r="G6667" s="902">
        <v>8605625061213</v>
      </c>
    </row>
    <row r="6668" spans="1:7">
      <c r="A6668" s="903" t="s">
        <v>2479</v>
      </c>
      <c r="B6668" s="903" t="s">
        <v>440</v>
      </c>
      <c r="C6668" s="903" t="s">
        <v>85</v>
      </c>
      <c r="D6668" s="1419" t="s">
        <v>86</v>
      </c>
      <c r="E6668" s="1420"/>
      <c r="F6668" s="1420"/>
      <c r="G6668" s="902">
        <v>3125249000000</v>
      </c>
    </row>
    <row r="6669" spans="1:7">
      <c r="A6669" s="903" t="s">
        <v>2479</v>
      </c>
      <c r="B6669" s="903" t="s">
        <v>440</v>
      </c>
      <c r="C6669" s="903" t="s">
        <v>85</v>
      </c>
      <c r="D6669" s="903" t="s">
        <v>86</v>
      </c>
      <c r="E6669" s="1419" t="s">
        <v>209</v>
      </c>
      <c r="F6669" s="1420"/>
      <c r="G6669" s="902">
        <v>3125249000000</v>
      </c>
    </row>
    <row r="6670" spans="1:7">
      <c r="A6670" s="903" t="s">
        <v>2479</v>
      </c>
      <c r="B6670" s="903" t="s">
        <v>440</v>
      </c>
      <c r="C6670" s="903" t="s">
        <v>85</v>
      </c>
      <c r="D6670" s="903" t="s">
        <v>86</v>
      </c>
      <c r="E6670" s="903" t="s">
        <v>209</v>
      </c>
      <c r="F6670" s="903" t="s">
        <v>212</v>
      </c>
      <c r="G6670" s="902">
        <v>3125249000000</v>
      </c>
    </row>
    <row r="6671" spans="1:7">
      <c r="A6671" s="903" t="s">
        <v>2479</v>
      </c>
      <c r="B6671" s="903" t="s">
        <v>440</v>
      </c>
      <c r="C6671" s="903" t="s">
        <v>85</v>
      </c>
      <c r="D6671" s="1419" t="s">
        <v>181</v>
      </c>
      <c r="E6671" s="1420"/>
      <c r="F6671" s="1420"/>
      <c r="G6671" s="902">
        <v>1790175751191</v>
      </c>
    </row>
    <row r="6672" spans="1:7">
      <c r="A6672" s="903" t="s">
        <v>2479</v>
      </c>
      <c r="B6672" s="903" t="s">
        <v>440</v>
      </c>
      <c r="C6672" s="903" t="s">
        <v>85</v>
      </c>
      <c r="D6672" s="903" t="s">
        <v>181</v>
      </c>
      <c r="E6672" s="1419" t="s">
        <v>209</v>
      </c>
      <c r="F6672" s="1420"/>
      <c r="G6672" s="902">
        <v>1790175751191</v>
      </c>
    </row>
    <row r="6673" spans="1:7">
      <c r="A6673" s="903" t="s">
        <v>2479</v>
      </c>
      <c r="B6673" s="903" t="s">
        <v>440</v>
      </c>
      <c r="C6673" s="903" t="s">
        <v>85</v>
      </c>
      <c r="D6673" s="903" t="s">
        <v>181</v>
      </c>
      <c r="E6673" s="903" t="s">
        <v>209</v>
      </c>
      <c r="F6673" s="903" t="s">
        <v>210</v>
      </c>
      <c r="G6673" s="902">
        <v>1790175751191</v>
      </c>
    </row>
    <row r="6674" spans="1:7">
      <c r="A6674" s="903" t="s">
        <v>2479</v>
      </c>
      <c r="B6674" s="903" t="s">
        <v>440</v>
      </c>
      <c r="C6674" s="903" t="s">
        <v>85</v>
      </c>
      <c r="D6674" s="1419" t="s">
        <v>1549</v>
      </c>
      <c r="E6674" s="1420"/>
      <c r="F6674" s="1420"/>
      <c r="G6674" s="902">
        <v>615563681000</v>
      </c>
    </row>
    <row r="6675" spans="1:7">
      <c r="A6675" s="903" t="s">
        <v>2479</v>
      </c>
      <c r="B6675" s="903" t="s">
        <v>440</v>
      </c>
      <c r="C6675" s="903" t="s">
        <v>85</v>
      </c>
      <c r="D6675" s="903" t="s">
        <v>1549</v>
      </c>
      <c r="E6675" s="1419" t="s">
        <v>211</v>
      </c>
      <c r="F6675" s="1420"/>
      <c r="G6675" s="902">
        <v>615563681000</v>
      </c>
    </row>
    <row r="6676" spans="1:7">
      <c r="A6676" s="903" t="s">
        <v>2479</v>
      </c>
      <c r="B6676" s="903" t="s">
        <v>440</v>
      </c>
      <c r="C6676" s="903" t="s">
        <v>85</v>
      </c>
      <c r="D6676" s="903" t="s">
        <v>1549</v>
      </c>
      <c r="E6676" s="903" t="s">
        <v>211</v>
      </c>
      <c r="F6676" s="903" t="s">
        <v>366</v>
      </c>
      <c r="G6676" s="902">
        <v>57550681000</v>
      </c>
    </row>
    <row r="6677" spans="1:7">
      <c r="A6677" s="903" t="s">
        <v>2479</v>
      </c>
      <c r="B6677" s="903" t="s">
        <v>440</v>
      </c>
      <c r="C6677" s="903" t="s">
        <v>85</v>
      </c>
      <c r="D6677" s="903" t="s">
        <v>1549</v>
      </c>
      <c r="E6677" s="903" t="s">
        <v>211</v>
      </c>
      <c r="F6677" s="903" t="s">
        <v>2529</v>
      </c>
      <c r="G6677" s="902">
        <v>558013000000</v>
      </c>
    </row>
    <row r="6678" spans="1:7">
      <c r="A6678" s="903" t="s">
        <v>2479</v>
      </c>
      <c r="B6678" s="903" t="s">
        <v>440</v>
      </c>
      <c r="C6678" s="903" t="s">
        <v>85</v>
      </c>
      <c r="D6678" s="1419" t="s">
        <v>1550</v>
      </c>
      <c r="E6678" s="1420"/>
      <c r="F6678" s="1420"/>
      <c r="G6678" s="902">
        <v>3074636629022</v>
      </c>
    </row>
    <row r="6679" spans="1:7">
      <c r="A6679" s="903" t="s">
        <v>2479</v>
      </c>
      <c r="B6679" s="903" t="s">
        <v>440</v>
      </c>
      <c r="C6679" s="903" t="s">
        <v>85</v>
      </c>
      <c r="D6679" s="903" t="s">
        <v>1550</v>
      </c>
      <c r="E6679" s="1419" t="s">
        <v>214</v>
      </c>
      <c r="F6679" s="1420"/>
      <c r="G6679" s="902">
        <v>3074636629022</v>
      </c>
    </row>
    <row r="6680" spans="1:7">
      <c r="A6680" s="903" t="s">
        <v>2479</v>
      </c>
      <c r="B6680" s="903" t="s">
        <v>440</v>
      </c>
      <c r="C6680" s="903" t="s">
        <v>85</v>
      </c>
      <c r="D6680" s="903" t="s">
        <v>1550</v>
      </c>
      <c r="E6680" s="903" t="s">
        <v>214</v>
      </c>
      <c r="F6680" s="903" t="s">
        <v>831</v>
      </c>
      <c r="G6680" s="902">
        <v>1299078631764</v>
      </c>
    </row>
    <row r="6681" spans="1:7">
      <c r="A6681" s="903" t="s">
        <v>2479</v>
      </c>
      <c r="B6681" s="903" t="s">
        <v>440</v>
      </c>
      <c r="C6681" s="903" t="s">
        <v>85</v>
      </c>
      <c r="D6681" s="903" t="s">
        <v>1550</v>
      </c>
      <c r="E6681" s="903" t="s">
        <v>214</v>
      </c>
      <c r="F6681" s="903" t="s">
        <v>830</v>
      </c>
      <c r="G6681" s="902">
        <v>215780460094</v>
      </c>
    </row>
    <row r="6682" spans="1:7">
      <c r="A6682" s="903" t="s">
        <v>2479</v>
      </c>
      <c r="B6682" s="903" t="s">
        <v>440</v>
      </c>
      <c r="C6682" s="903" t="s">
        <v>85</v>
      </c>
      <c r="D6682" s="903" t="s">
        <v>1550</v>
      </c>
      <c r="E6682" s="903" t="s">
        <v>214</v>
      </c>
      <c r="F6682" s="903" t="s">
        <v>829</v>
      </c>
      <c r="G6682" s="902">
        <v>2193711809</v>
      </c>
    </row>
    <row r="6683" spans="1:7">
      <c r="A6683" s="903" t="s">
        <v>2479</v>
      </c>
      <c r="B6683" s="903" t="s">
        <v>440</v>
      </c>
      <c r="C6683" s="903" t="s">
        <v>85</v>
      </c>
      <c r="D6683" s="903" t="s">
        <v>1550</v>
      </c>
      <c r="E6683" s="903" t="s">
        <v>214</v>
      </c>
      <c r="F6683" s="903" t="s">
        <v>828</v>
      </c>
      <c r="G6683" s="902">
        <v>100848007629</v>
      </c>
    </row>
    <row r="6684" spans="1:7">
      <c r="A6684" s="903" t="s">
        <v>2479</v>
      </c>
      <c r="B6684" s="903" t="s">
        <v>440</v>
      </c>
      <c r="C6684" s="903" t="s">
        <v>85</v>
      </c>
      <c r="D6684" s="903" t="s">
        <v>1550</v>
      </c>
      <c r="E6684" s="903" t="s">
        <v>214</v>
      </c>
      <c r="F6684" s="903" t="s">
        <v>2078</v>
      </c>
      <c r="G6684" s="902">
        <v>10345524829</v>
      </c>
    </row>
    <row r="6685" spans="1:7">
      <c r="A6685" s="903" t="s">
        <v>2479</v>
      </c>
      <c r="B6685" s="903" t="s">
        <v>440</v>
      </c>
      <c r="C6685" s="903" t="s">
        <v>85</v>
      </c>
      <c r="D6685" s="903" t="s">
        <v>1550</v>
      </c>
      <c r="E6685" s="903" t="s">
        <v>214</v>
      </c>
      <c r="F6685" s="903" t="s">
        <v>827</v>
      </c>
      <c r="G6685" s="902">
        <v>1194321515000</v>
      </c>
    </row>
    <row r="6686" spans="1:7">
      <c r="A6686" s="903" t="s">
        <v>2479</v>
      </c>
      <c r="B6686" s="903" t="s">
        <v>440</v>
      </c>
      <c r="C6686" s="903" t="s">
        <v>85</v>
      </c>
      <c r="D6686" s="903" t="s">
        <v>1550</v>
      </c>
      <c r="E6686" s="903" t="s">
        <v>214</v>
      </c>
      <c r="F6686" s="903" t="s">
        <v>826</v>
      </c>
      <c r="G6686" s="902">
        <v>252068777897</v>
      </c>
    </row>
    <row r="6687" spans="1:7">
      <c r="A6687" s="903" t="s">
        <v>2479</v>
      </c>
      <c r="B6687" s="1419" t="s">
        <v>441</v>
      </c>
      <c r="C6687" s="1420"/>
      <c r="D6687" s="1420"/>
      <c r="E6687" s="1420"/>
      <c r="F6687" s="1420"/>
      <c r="G6687" s="902">
        <v>90841001348</v>
      </c>
    </row>
    <row r="6688" spans="1:7">
      <c r="A6688" s="903" t="s">
        <v>2479</v>
      </c>
      <c r="B6688" s="903" t="s">
        <v>441</v>
      </c>
      <c r="C6688" s="1419" t="s">
        <v>170</v>
      </c>
      <c r="D6688" s="1420"/>
      <c r="E6688" s="1420"/>
      <c r="F6688" s="1420"/>
      <c r="G6688" s="902">
        <v>90241001348</v>
      </c>
    </row>
    <row r="6689" spans="1:7">
      <c r="A6689" s="903" t="s">
        <v>2479</v>
      </c>
      <c r="B6689" s="903" t="s">
        <v>441</v>
      </c>
      <c r="C6689" s="903" t="s">
        <v>170</v>
      </c>
      <c r="D6689" s="1419" t="s">
        <v>367</v>
      </c>
      <c r="E6689" s="1420"/>
      <c r="F6689" s="1420"/>
      <c r="G6689" s="902">
        <v>18767058500</v>
      </c>
    </row>
    <row r="6690" spans="1:7">
      <c r="A6690" s="903" t="s">
        <v>2479</v>
      </c>
      <c r="B6690" s="903" t="s">
        <v>441</v>
      </c>
      <c r="C6690" s="903" t="s">
        <v>170</v>
      </c>
      <c r="D6690" s="903" t="s">
        <v>367</v>
      </c>
      <c r="E6690" s="1419" t="s">
        <v>122</v>
      </c>
      <c r="F6690" s="1420"/>
      <c r="G6690" s="902">
        <v>15298214000</v>
      </c>
    </row>
    <row r="6691" spans="1:7">
      <c r="A6691" s="903" t="s">
        <v>2479</v>
      </c>
      <c r="B6691" s="903" t="s">
        <v>441</v>
      </c>
      <c r="C6691" s="903" t="s">
        <v>170</v>
      </c>
      <c r="D6691" s="903" t="s">
        <v>367</v>
      </c>
      <c r="E6691" s="903" t="s">
        <v>122</v>
      </c>
      <c r="F6691" s="903" t="s">
        <v>126</v>
      </c>
      <c r="G6691" s="902">
        <v>15298214000</v>
      </c>
    </row>
    <row r="6692" spans="1:7">
      <c r="A6692" s="903" t="s">
        <v>2479</v>
      </c>
      <c r="B6692" s="903" t="s">
        <v>441</v>
      </c>
      <c r="C6692" s="903" t="s">
        <v>170</v>
      </c>
      <c r="D6692" s="903" t="s">
        <v>367</v>
      </c>
      <c r="E6692" s="1419" t="s">
        <v>160</v>
      </c>
      <c r="F6692" s="1420"/>
      <c r="G6692" s="902">
        <v>2704191000</v>
      </c>
    </row>
    <row r="6693" spans="1:7">
      <c r="A6693" s="903" t="s">
        <v>2479</v>
      </c>
      <c r="B6693" s="903" t="s">
        <v>441</v>
      </c>
      <c r="C6693" s="903" t="s">
        <v>170</v>
      </c>
      <c r="D6693" s="903" t="s">
        <v>367</v>
      </c>
      <c r="E6693" s="903" t="s">
        <v>160</v>
      </c>
      <c r="F6693" s="903" t="s">
        <v>162</v>
      </c>
      <c r="G6693" s="902">
        <v>2704191000</v>
      </c>
    </row>
    <row r="6694" spans="1:7">
      <c r="A6694" s="903" t="s">
        <v>2479</v>
      </c>
      <c r="B6694" s="903" t="s">
        <v>441</v>
      </c>
      <c r="C6694" s="903" t="s">
        <v>170</v>
      </c>
      <c r="D6694" s="903" t="s">
        <v>367</v>
      </c>
      <c r="E6694" s="1419" t="s">
        <v>16</v>
      </c>
      <c r="F6694" s="1420"/>
      <c r="G6694" s="902">
        <v>764653500</v>
      </c>
    </row>
    <row r="6695" spans="1:7">
      <c r="A6695" s="903" t="s">
        <v>2479</v>
      </c>
      <c r="B6695" s="903" t="s">
        <v>441</v>
      </c>
      <c r="C6695" s="903" t="s">
        <v>170</v>
      </c>
      <c r="D6695" s="903" t="s">
        <v>367</v>
      </c>
      <c r="E6695" s="903" t="s">
        <v>16</v>
      </c>
      <c r="F6695" s="903" t="s">
        <v>17</v>
      </c>
      <c r="G6695" s="902">
        <v>74875000</v>
      </c>
    </row>
    <row r="6696" spans="1:7">
      <c r="A6696" s="903" t="s">
        <v>2479</v>
      </c>
      <c r="B6696" s="903" t="s">
        <v>441</v>
      </c>
      <c r="C6696" s="903" t="s">
        <v>170</v>
      </c>
      <c r="D6696" s="903" t="s">
        <v>367</v>
      </c>
      <c r="E6696" s="903" t="s">
        <v>16</v>
      </c>
      <c r="F6696" s="903" t="s">
        <v>19</v>
      </c>
      <c r="G6696" s="902">
        <v>657514000</v>
      </c>
    </row>
    <row r="6697" spans="1:7">
      <c r="A6697" s="903" t="s">
        <v>2479</v>
      </c>
      <c r="B6697" s="903" t="s">
        <v>441</v>
      </c>
      <c r="C6697" s="903" t="s">
        <v>170</v>
      </c>
      <c r="D6697" s="903" t="s">
        <v>367</v>
      </c>
      <c r="E6697" s="903" t="s">
        <v>16</v>
      </c>
      <c r="F6697" s="903" t="s">
        <v>221</v>
      </c>
      <c r="G6697" s="902">
        <v>32264500</v>
      </c>
    </row>
    <row r="6698" spans="1:7">
      <c r="A6698" s="903" t="s">
        <v>2479</v>
      </c>
      <c r="B6698" s="903" t="s">
        <v>441</v>
      </c>
      <c r="C6698" s="903" t="s">
        <v>170</v>
      </c>
      <c r="D6698" s="1419" t="s">
        <v>833</v>
      </c>
      <c r="E6698" s="1420"/>
      <c r="F6698" s="1420"/>
      <c r="G6698" s="902">
        <v>31750074000</v>
      </c>
    </row>
    <row r="6699" spans="1:7">
      <c r="A6699" s="903" t="s">
        <v>2479</v>
      </c>
      <c r="B6699" s="903" t="s">
        <v>441</v>
      </c>
      <c r="C6699" s="903" t="s">
        <v>170</v>
      </c>
      <c r="D6699" s="903" t="s">
        <v>833</v>
      </c>
      <c r="E6699" s="1419" t="s">
        <v>498</v>
      </c>
      <c r="F6699" s="1420"/>
      <c r="G6699" s="902">
        <v>4350000000</v>
      </c>
    </row>
    <row r="6700" spans="1:7">
      <c r="A6700" s="903" t="s">
        <v>2479</v>
      </c>
      <c r="B6700" s="903" t="s">
        <v>441</v>
      </c>
      <c r="C6700" s="903" t="s">
        <v>170</v>
      </c>
      <c r="D6700" s="903" t="s">
        <v>833</v>
      </c>
      <c r="E6700" s="903" t="s">
        <v>498</v>
      </c>
      <c r="F6700" s="903" t="s">
        <v>501</v>
      </c>
      <c r="G6700" s="902">
        <v>4350000000</v>
      </c>
    </row>
    <row r="6701" spans="1:7">
      <c r="A6701" s="903" t="s">
        <v>2479</v>
      </c>
      <c r="B6701" s="903" t="s">
        <v>441</v>
      </c>
      <c r="C6701" s="903" t="s">
        <v>170</v>
      </c>
      <c r="D6701" s="903" t="s">
        <v>833</v>
      </c>
      <c r="E6701" s="1419" t="s">
        <v>122</v>
      </c>
      <c r="F6701" s="1420"/>
      <c r="G6701" s="902">
        <v>26858000000</v>
      </c>
    </row>
    <row r="6702" spans="1:7">
      <c r="A6702" s="903" t="s">
        <v>2479</v>
      </c>
      <c r="B6702" s="903" t="s">
        <v>441</v>
      </c>
      <c r="C6702" s="903" t="s">
        <v>170</v>
      </c>
      <c r="D6702" s="903" t="s">
        <v>833</v>
      </c>
      <c r="E6702" s="903" t="s">
        <v>122</v>
      </c>
      <c r="F6702" s="903" t="s">
        <v>126</v>
      </c>
      <c r="G6702" s="902">
        <v>26858000000</v>
      </c>
    </row>
    <row r="6703" spans="1:7">
      <c r="A6703" s="903" t="s">
        <v>2479</v>
      </c>
      <c r="B6703" s="903" t="s">
        <v>441</v>
      </c>
      <c r="C6703" s="903" t="s">
        <v>170</v>
      </c>
      <c r="D6703" s="903" t="s">
        <v>833</v>
      </c>
      <c r="E6703" s="1419" t="s">
        <v>16</v>
      </c>
      <c r="F6703" s="1420"/>
      <c r="G6703" s="902">
        <v>542074000</v>
      </c>
    </row>
    <row r="6704" spans="1:7">
      <c r="A6704" s="903" t="s">
        <v>2479</v>
      </c>
      <c r="B6704" s="903" t="s">
        <v>441</v>
      </c>
      <c r="C6704" s="903" t="s">
        <v>170</v>
      </c>
      <c r="D6704" s="903" t="s">
        <v>833</v>
      </c>
      <c r="E6704" s="903" t="s">
        <v>16</v>
      </c>
      <c r="F6704" s="903" t="s">
        <v>19</v>
      </c>
      <c r="G6704" s="902">
        <v>473195000</v>
      </c>
    </row>
    <row r="6705" spans="1:7">
      <c r="A6705" s="903" t="s">
        <v>2479</v>
      </c>
      <c r="B6705" s="903" t="s">
        <v>441</v>
      </c>
      <c r="C6705" s="903" t="s">
        <v>170</v>
      </c>
      <c r="D6705" s="903" t="s">
        <v>833</v>
      </c>
      <c r="E6705" s="903" t="s">
        <v>16</v>
      </c>
      <c r="F6705" s="903" t="s">
        <v>221</v>
      </c>
      <c r="G6705" s="902">
        <v>68879000</v>
      </c>
    </row>
    <row r="6706" spans="1:7">
      <c r="A6706" s="903" t="s">
        <v>2479</v>
      </c>
      <c r="B6706" s="903" t="s">
        <v>441</v>
      </c>
      <c r="C6706" s="903" t="s">
        <v>170</v>
      </c>
      <c r="D6706" s="1419" t="s">
        <v>1480</v>
      </c>
      <c r="E6706" s="1420"/>
      <c r="F6706" s="1420"/>
      <c r="G6706" s="902">
        <v>2771134500</v>
      </c>
    </row>
    <row r="6707" spans="1:7">
      <c r="A6707" s="903" t="s">
        <v>2479</v>
      </c>
      <c r="B6707" s="903" t="s">
        <v>441</v>
      </c>
      <c r="C6707" s="903" t="s">
        <v>170</v>
      </c>
      <c r="D6707" s="903" t="s">
        <v>1480</v>
      </c>
      <c r="E6707" s="1419" t="s">
        <v>160</v>
      </c>
      <c r="F6707" s="1420"/>
      <c r="G6707" s="902">
        <v>1512720000</v>
      </c>
    </row>
    <row r="6708" spans="1:7">
      <c r="A6708" s="903" t="s">
        <v>2479</v>
      </c>
      <c r="B6708" s="903" t="s">
        <v>441</v>
      </c>
      <c r="C6708" s="903" t="s">
        <v>170</v>
      </c>
      <c r="D6708" s="903" t="s">
        <v>1480</v>
      </c>
      <c r="E6708" s="903" t="s">
        <v>160</v>
      </c>
      <c r="F6708" s="903" t="s">
        <v>162</v>
      </c>
      <c r="G6708" s="902">
        <v>1512720000</v>
      </c>
    </row>
    <row r="6709" spans="1:7">
      <c r="A6709" s="903" t="s">
        <v>2479</v>
      </c>
      <c r="B6709" s="903" t="s">
        <v>441</v>
      </c>
      <c r="C6709" s="903" t="s">
        <v>170</v>
      </c>
      <c r="D6709" s="903" t="s">
        <v>1480</v>
      </c>
      <c r="E6709" s="1419" t="s">
        <v>16</v>
      </c>
      <c r="F6709" s="1420"/>
      <c r="G6709" s="902">
        <v>1258414500</v>
      </c>
    </row>
    <row r="6710" spans="1:7">
      <c r="A6710" s="903" t="s">
        <v>2479</v>
      </c>
      <c r="B6710" s="903" t="s">
        <v>441</v>
      </c>
      <c r="C6710" s="903" t="s">
        <v>170</v>
      </c>
      <c r="D6710" s="903" t="s">
        <v>1480</v>
      </c>
      <c r="E6710" s="903" t="s">
        <v>16</v>
      </c>
      <c r="F6710" s="903" t="s">
        <v>19</v>
      </c>
      <c r="G6710" s="902">
        <v>1181284000</v>
      </c>
    </row>
    <row r="6711" spans="1:7">
      <c r="A6711" s="903" t="s">
        <v>2479</v>
      </c>
      <c r="B6711" s="903" t="s">
        <v>441</v>
      </c>
      <c r="C6711" s="903" t="s">
        <v>170</v>
      </c>
      <c r="D6711" s="903" t="s">
        <v>1480</v>
      </c>
      <c r="E6711" s="903" t="s">
        <v>16</v>
      </c>
      <c r="F6711" s="903" t="s">
        <v>221</v>
      </c>
      <c r="G6711" s="902">
        <v>77130500</v>
      </c>
    </row>
    <row r="6712" spans="1:7">
      <c r="A6712" s="903" t="s">
        <v>2479</v>
      </c>
      <c r="B6712" s="903" t="s">
        <v>441</v>
      </c>
      <c r="C6712" s="903" t="s">
        <v>170</v>
      </c>
      <c r="D6712" s="1419" t="s">
        <v>1459</v>
      </c>
      <c r="E6712" s="1420"/>
      <c r="F6712" s="1420"/>
      <c r="G6712" s="902">
        <v>36952734348</v>
      </c>
    </row>
    <row r="6713" spans="1:7">
      <c r="A6713" s="903" t="s">
        <v>2479</v>
      </c>
      <c r="B6713" s="903" t="s">
        <v>441</v>
      </c>
      <c r="C6713" s="903" t="s">
        <v>170</v>
      </c>
      <c r="D6713" s="903" t="s">
        <v>1459</v>
      </c>
      <c r="E6713" s="1419" t="s">
        <v>165</v>
      </c>
      <c r="F6713" s="1420"/>
      <c r="G6713" s="902">
        <v>13361431427</v>
      </c>
    </row>
    <row r="6714" spans="1:7">
      <c r="A6714" s="903" t="s">
        <v>2479</v>
      </c>
      <c r="B6714" s="903" t="s">
        <v>441</v>
      </c>
      <c r="C6714" s="903" t="s">
        <v>170</v>
      </c>
      <c r="D6714" s="903" t="s">
        <v>1459</v>
      </c>
      <c r="E6714" s="903" t="s">
        <v>165</v>
      </c>
      <c r="F6714" s="903" t="s">
        <v>166</v>
      </c>
      <c r="G6714" s="902">
        <v>13361431427</v>
      </c>
    </row>
    <row r="6715" spans="1:7">
      <c r="A6715" s="903" t="s">
        <v>2479</v>
      </c>
      <c r="B6715" s="903" t="s">
        <v>441</v>
      </c>
      <c r="C6715" s="903" t="s">
        <v>170</v>
      </c>
      <c r="D6715" s="903" t="s">
        <v>1459</v>
      </c>
      <c r="E6715" s="1419" t="s">
        <v>160</v>
      </c>
      <c r="F6715" s="1420"/>
      <c r="G6715" s="902">
        <v>16549000143</v>
      </c>
    </row>
    <row r="6716" spans="1:7">
      <c r="A6716" s="903" t="s">
        <v>2479</v>
      </c>
      <c r="B6716" s="903" t="s">
        <v>441</v>
      </c>
      <c r="C6716" s="903" t="s">
        <v>170</v>
      </c>
      <c r="D6716" s="903" t="s">
        <v>1459</v>
      </c>
      <c r="E6716" s="903" t="s">
        <v>160</v>
      </c>
      <c r="F6716" s="903" t="s">
        <v>162</v>
      </c>
      <c r="G6716" s="902">
        <v>16549000143</v>
      </c>
    </row>
    <row r="6717" spans="1:7">
      <c r="A6717" s="903" t="s">
        <v>2479</v>
      </c>
      <c r="B6717" s="903" t="s">
        <v>441</v>
      </c>
      <c r="C6717" s="903" t="s">
        <v>170</v>
      </c>
      <c r="D6717" s="903" t="s">
        <v>1459</v>
      </c>
      <c r="E6717" s="1419" t="s">
        <v>13</v>
      </c>
      <c r="F6717" s="1420"/>
      <c r="G6717" s="902">
        <v>213909068</v>
      </c>
    </row>
    <row r="6718" spans="1:7">
      <c r="A6718" s="903" t="s">
        <v>2479</v>
      </c>
      <c r="B6718" s="903" t="s">
        <v>441</v>
      </c>
      <c r="C6718" s="903" t="s">
        <v>170</v>
      </c>
      <c r="D6718" s="903" t="s">
        <v>1459</v>
      </c>
      <c r="E6718" s="903" t="s">
        <v>13</v>
      </c>
      <c r="F6718" s="903" t="s">
        <v>15</v>
      </c>
      <c r="G6718" s="902">
        <v>213909068</v>
      </c>
    </row>
    <row r="6719" spans="1:7">
      <c r="A6719" s="903" t="s">
        <v>2479</v>
      </c>
      <c r="B6719" s="903" t="s">
        <v>441</v>
      </c>
      <c r="C6719" s="903" t="s">
        <v>170</v>
      </c>
      <c r="D6719" s="903" t="s">
        <v>1459</v>
      </c>
      <c r="E6719" s="1419" t="s">
        <v>16</v>
      </c>
      <c r="F6719" s="1420"/>
      <c r="G6719" s="902">
        <v>6828393710</v>
      </c>
    </row>
    <row r="6720" spans="1:7">
      <c r="A6720" s="903" t="s">
        <v>2479</v>
      </c>
      <c r="B6720" s="903" t="s">
        <v>441</v>
      </c>
      <c r="C6720" s="903" t="s">
        <v>170</v>
      </c>
      <c r="D6720" s="903" t="s">
        <v>1459</v>
      </c>
      <c r="E6720" s="903" t="s">
        <v>16</v>
      </c>
      <c r="F6720" s="903" t="s">
        <v>17</v>
      </c>
      <c r="G6720" s="902">
        <v>4748495500</v>
      </c>
    </row>
    <row r="6721" spans="1:7">
      <c r="A6721" s="903" t="s">
        <v>2479</v>
      </c>
      <c r="B6721" s="903" t="s">
        <v>441</v>
      </c>
      <c r="C6721" s="903" t="s">
        <v>170</v>
      </c>
      <c r="D6721" s="903" t="s">
        <v>1459</v>
      </c>
      <c r="E6721" s="903" t="s">
        <v>16</v>
      </c>
      <c r="F6721" s="903" t="s">
        <v>19</v>
      </c>
      <c r="G6721" s="902">
        <v>2079898210</v>
      </c>
    </row>
    <row r="6722" spans="1:7">
      <c r="A6722" s="903" t="s">
        <v>2479</v>
      </c>
      <c r="B6722" s="903" t="s">
        <v>441</v>
      </c>
      <c r="C6722" s="1419" t="s">
        <v>1158</v>
      </c>
      <c r="D6722" s="1420"/>
      <c r="E6722" s="1420"/>
      <c r="F6722" s="1420"/>
      <c r="G6722" s="902">
        <v>600000000</v>
      </c>
    </row>
    <row r="6723" spans="1:7">
      <c r="A6723" s="903" t="s">
        <v>2479</v>
      </c>
      <c r="B6723" s="903" t="s">
        <v>441</v>
      </c>
      <c r="C6723" s="903" t="s">
        <v>1158</v>
      </c>
      <c r="D6723" s="1419" t="s">
        <v>938</v>
      </c>
      <c r="E6723" s="1420"/>
      <c r="F6723" s="1420"/>
      <c r="G6723" s="902">
        <v>600000000</v>
      </c>
    </row>
    <row r="6724" spans="1:7">
      <c r="A6724" s="903" t="s">
        <v>2479</v>
      </c>
      <c r="B6724" s="903" t="s">
        <v>441</v>
      </c>
      <c r="C6724" s="903" t="s">
        <v>1158</v>
      </c>
      <c r="D6724" s="903" t="s">
        <v>938</v>
      </c>
      <c r="E6724" s="1419" t="s">
        <v>16</v>
      </c>
      <c r="F6724" s="1420"/>
      <c r="G6724" s="902">
        <v>600000000</v>
      </c>
    </row>
    <row r="6725" spans="1:7">
      <c r="A6725" s="903" t="s">
        <v>2479</v>
      </c>
      <c r="B6725" s="903" t="s">
        <v>441</v>
      </c>
      <c r="C6725" s="903" t="s">
        <v>1158</v>
      </c>
      <c r="D6725" s="903" t="s">
        <v>938</v>
      </c>
      <c r="E6725" s="903" t="s">
        <v>16</v>
      </c>
      <c r="F6725" s="903" t="s">
        <v>221</v>
      </c>
      <c r="G6725" s="902">
        <v>600000000</v>
      </c>
    </row>
    <row r="6726" spans="1:7">
      <c r="A6726" s="903" t="s">
        <v>2479</v>
      </c>
      <c r="B6726" s="1419" t="s">
        <v>879</v>
      </c>
      <c r="C6726" s="1420"/>
      <c r="D6726" s="1420"/>
      <c r="E6726" s="1420"/>
      <c r="F6726" s="1420"/>
      <c r="G6726" s="902">
        <v>1460254397442</v>
      </c>
    </row>
    <row r="6727" spans="1:7">
      <c r="A6727" s="903" t="s">
        <v>2479</v>
      </c>
      <c r="B6727" s="903" t="s">
        <v>879</v>
      </c>
      <c r="C6727" s="1419" t="s">
        <v>368</v>
      </c>
      <c r="D6727" s="1420"/>
      <c r="E6727" s="1420"/>
      <c r="F6727" s="1420"/>
      <c r="G6727" s="902">
        <v>129729970630</v>
      </c>
    </row>
    <row r="6728" spans="1:7">
      <c r="A6728" s="903" t="s">
        <v>2479</v>
      </c>
      <c r="B6728" s="903" t="s">
        <v>879</v>
      </c>
      <c r="C6728" s="903" t="s">
        <v>368</v>
      </c>
      <c r="D6728" s="1419" t="s">
        <v>1538</v>
      </c>
      <c r="E6728" s="1420"/>
      <c r="F6728" s="1420"/>
      <c r="G6728" s="902">
        <v>34559867682</v>
      </c>
    </row>
    <row r="6729" spans="1:7">
      <c r="A6729" s="903" t="s">
        <v>2479</v>
      </c>
      <c r="B6729" s="903" t="s">
        <v>879</v>
      </c>
      <c r="C6729" s="903" t="s">
        <v>368</v>
      </c>
      <c r="D6729" s="903" t="s">
        <v>1538</v>
      </c>
      <c r="E6729" s="1419" t="s">
        <v>810</v>
      </c>
      <c r="F6729" s="1420"/>
      <c r="G6729" s="902">
        <v>57572000</v>
      </c>
    </row>
    <row r="6730" spans="1:7">
      <c r="A6730" s="903" t="s">
        <v>2479</v>
      </c>
      <c r="B6730" s="903" t="s">
        <v>879</v>
      </c>
      <c r="C6730" s="903" t="s">
        <v>368</v>
      </c>
      <c r="D6730" s="903" t="s">
        <v>1538</v>
      </c>
      <c r="E6730" s="903" t="s">
        <v>810</v>
      </c>
      <c r="F6730" s="903" t="s">
        <v>809</v>
      </c>
      <c r="G6730" s="902">
        <v>53847000</v>
      </c>
    </row>
    <row r="6731" spans="1:7">
      <c r="A6731" s="903" t="s">
        <v>2479</v>
      </c>
      <c r="B6731" s="903" t="s">
        <v>879</v>
      </c>
      <c r="C6731" s="903" t="s">
        <v>368</v>
      </c>
      <c r="D6731" s="903" t="s">
        <v>1538</v>
      </c>
      <c r="E6731" s="903" t="s">
        <v>810</v>
      </c>
      <c r="F6731" s="903" t="s">
        <v>813</v>
      </c>
      <c r="G6731" s="902">
        <v>3725000</v>
      </c>
    </row>
    <row r="6732" spans="1:7">
      <c r="A6732" s="903" t="s">
        <v>2479</v>
      </c>
      <c r="B6732" s="903" t="s">
        <v>879</v>
      </c>
      <c r="C6732" s="903" t="s">
        <v>368</v>
      </c>
      <c r="D6732" s="903" t="s">
        <v>1538</v>
      </c>
      <c r="E6732" s="1419" t="s">
        <v>160</v>
      </c>
      <c r="F6732" s="1420"/>
      <c r="G6732" s="902">
        <v>30567508682</v>
      </c>
    </row>
    <row r="6733" spans="1:7">
      <c r="A6733" s="903" t="s">
        <v>2479</v>
      </c>
      <c r="B6733" s="903" t="s">
        <v>879</v>
      </c>
      <c r="C6733" s="903" t="s">
        <v>368</v>
      </c>
      <c r="D6733" s="903" t="s">
        <v>1538</v>
      </c>
      <c r="E6733" s="903" t="s">
        <v>160</v>
      </c>
      <c r="F6733" s="903" t="s">
        <v>162</v>
      </c>
      <c r="G6733" s="902">
        <v>30567508682</v>
      </c>
    </row>
    <row r="6734" spans="1:7">
      <c r="A6734" s="903" t="s">
        <v>2479</v>
      </c>
      <c r="B6734" s="903" t="s">
        <v>879</v>
      </c>
      <c r="C6734" s="903" t="s">
        <v>368</v>
      </c>
      <c r="D6734" s="903" t="s">
        <v>1538</v>
      </c>
      <c r="E6734" s="1419" t="s">
        <v>13</v>
      </c>
      <c r="F6734" s="1420"/>
      <c r="G6734" s="902">
        <v>211499000</v>
      </c>
    </row>
    <row r="6735" spans="1:7">
      <c r="A6735" s="903" t="s">
        <v>2479</v>
      </c>
      <c r="B6735" s="903" t="s">
        <v>879</v>
      </c>
      <c r="C6735" s="903" t="s">
        <v>368</v>
      </c>
      <c r="D6735" s="903" t="s">
        <v>1538</v>
      </c>
      <c r="E6735" s="903" t="s">
        <v>13</v>
      </c>
      <c r="F6735" s="903" t="s">
        <v>15</v>
      </c>
      <c r="G6735" s="902">
        <v>90236000</v>
      </c>
    </row>
    <row r="6736" spans="1:7">
      <c r="A6736" s="903" t="s">
        <v>2479</v>
      </c>
      <c r="B6736" s="903" t="s">
        <v>879</v>
      </c>
      <c r="C6736" s="903" t="s">
        <v>368</v>
      </c>
      <c r="D6736" s="903" t="s">
        <v>1538</v>
      </c>
      <c r="E6736" s="903" t="s">
        <v>13</v>
      </c>
      <c r="F6736" s="903" t="s">
        <v>2530</v>
      </c>
      <c r="G6736" s="902">
        <v>121263000</v>
      </c>
    </row>
    <row r="6737" spans="1:7">
      <c r="A6737" s="903" t="s">
        <v>2479</v>
      </c>
      <c r="B6737" s="903" t="s">
        <v>879</v>
      </c>
      <c r="C6737" s="903" t="s">
        <v>368</v>
      </c>
      <c r="D6737" s="903" t="s">
        <v>1538</v>
      </c>
      <c r="E6737" s="1419" t="s">
        <v>16</v>
      </c>
      <c r="F6737" s="1420"/>
      <c r="G6737" s="902">
        <v>3723288000</v>
      </c>
    </row>
    <row r="6738" spans="1:7">
      <c r="A6738" s="903" t="s">
        <v>2479</v>
      </c>
      <c r="B6738" s="903" t="s">
        <v>879</v>
      </c>
      <c r="C6738" s="903" t="s">
        <v>368</v>
      </c>
      <c r="D6738" s="903" t="s">
        <v>1538</v>
      </c>
      <c r="E6738" s="903" t="s">
        <v>16</v>
      </c>
      <c r="F6738" s="903" t="s">
        <v>17</v>
      </c>
      <c r="G6738" s="902">
        <v>881693749</v>
      </c>
    </row>
    <row r="6739" spans="1:7">
      <c r="A6739" s="903" t="s">
        <v>2479</v>
      </c>
      <c r="B6739" s="903" t="s">
        <v>879</v>
      </c>
      <c r="C6739" s="903" t="s">
        <v>368</v>
      </c>
      <c r="D6739" s="903" t="s">
        <v>1538</v>
      </c>
      <c r="E6739" s="903" t="s">
        <v>16</v>
      </c>
      <c r="F6739" s="903" t="s">
        <v>19</v>
      </c>
      <c r="G6739" s="902">
        <v>2346874251</v>
      </c>
    </row>
    <row r="6740" spans="1:7">
      <c r="A6740" s="903" t="s">
        <v>2479</v>
      </c>
      <c r="B6740" s="903" t="s">
        <v>879</v>
      </c>
      <c r="C6740" s="903" t="s">
        <v>368</v>
      </c>
      <c r="D6740" s="903" t="s">
        <v>1538</v>
      </c>
      <c r="E6740" s="903" t="s">
        <v>16</v>
      </c>
      <c r="F6740" s="903" t="s">
        <v>221</v>
      </c>
      <c r="G6740" s="902">
        <v>494720000</v>
      </c>
    </row>
    <row r="6741" spans="1:7">
      <c r="A6741" s="903" t="s">
        <v>2479</v>
      </c>
      <c r="B6741" s="903" t="s">
        <v>879</v>
      </c>
      <c r="C6741" s="903" t="s">
        <v>368</v>
      </c>
      <c r="D6741" s="1419" t="s">
        <v>1539</v>
      </c>
      <c r="E6741" s="1420"/>
      <c r="F6741" s="1420"/>
      <c r="G6741" s="902">
        <v>44874200840</v>
      </c>
    </row>
    <row r="6742" spans="1:7">
      <c r="A6742" s="903" t="s">
        <v>2479</v>
      </c>
      <c r="B6742" s="903" t="s">
        <v>879</v>
      </c>
      <c r="C6742" s="903" t="s">
        <v>368</v>
      </c>
      <c r="D6742" s="903" t="s">
        <v>1539</v>
      </c>
      <c r="E6742" s="1419" t="s">
        <v>810</v>
      </c>
      <c r="F6742" s="1420"/>
      <c r="G6742" s="902">
        <v>12862000</v>
      </c>
    </row>
    <row r="6743" spans="1:7">
      <c r="A6743" s="903" t="s">
        <v>2479</v>
      </c>
      <c r="B6743" s="903" t="s">
        <v>879</v>
      </c>
      <c r="C6743" s="903" t="s">
        <v>368</v>
      </c>
      <c r="D6743" s="903" t="s">
        <v>1539</v>
      </c>
      <c r="E6743" s="903" t="s">
        <v>810</v>
      </c>
      <c r="F6743" s="903" t="s">
        <v>813</v>
      </c>
      <c r="G6743" s="902">
        <v>12862000</v>
      </c>
    </row>
    <row r="6744" spans="1:7">
      <c r="A6744" s="903" t="s">
        <v>2479</v>
      </c>
      <c r="B6744" s="903" t="s">
        <v>879</v>
      </c>
      <c r="C6744" s="903" t="s">
        <v>368</v>
      </c>
      <c r="D6744" s="903" t="s">
        <v>1539</v>
      </c>
      <c r="E6744" s="1419" t="s">
        <v>160</v>
      </c>
      <c r="F6744" s="1420"/>
      <c r="G6744" s="902">
        <v>39629151614</v>
      </c>
    </row>
    <row r="6745" spans="1:7">
      <c r="A6745" s="903" t="s">
        <v>2479</v>
      </c>
      <c r="B6745" s="903" t="s">
        <v>879</v>
      </c>
      <c r="C6745" s="903" t="s">
        <v>368</v>
      </c>
      <c r="D6745" s="903" t="s">
        <v>1539</v>
      </c>
      <c r="E6745" s="903" t="s">
        <v>160</v>
      </c>
      <c r="F6745" s="903" t="s">
        <v>162</v>
      </c>
      <c r="G6745" s="902">
        <v>39629151614</v>
      </c>
    </row>
    <row r="6746" spans="1:7">
      <c r="A6746" s="903" t="s">
        <v>2479</v>
      </c>
      <c r="B6746" s="903" t="s">
        <v>879</v>
      </c>
      <c r="C6746" s="903" t="s">
        <v>368</v>
      </c>
      <c r="D6746" s="903" t="s">
        <v>1539</v>
      </c>
      <c r="E6746" s="1419" t="s">
        <v>16</v>
      </c>
      <c r="F6746" s="1420"/>
      <c r="G6746" s="902">
        <v>5232187226</v>
      </c>
    </row>
    <row r="6747" spans="1:7">
      <c r="A6747" s="903" t="s">
        <v>2479</v>
      </c>
      <c r="B6747" s="903" t="s">
        <v>879</v>
      </c>
      <c r="C6747" s="903" t="s">
        <v>368</v>
      </c>
      <c r="D6747" s="903" t="s">
        <v>1539</v>
      </c>
      <c r="E6747" s="903" t="s">
        <v>16</v>
      </c>
      <c r="F6747" s="903" t="s">
        <v>17</v>
      </c>
      <c r="G6747" s="902">
        <v>1376741000</v>
      </c>
    </row>
    <row r="6748" spans="1:7">
      <c r="A6748" s="903" t="s">
        <v>2479</v>
      </c>
      <c r="B6748" s="903" t="s">
        <v>879</v>
      </c>
      <c r="C6748" s="903" t="s">
        <v>368</v>
      </c>
      <c r="D6748" s="903" t="s">
        <v>1539</v>
      </c>
      <c r="E6748" s="903" t="s">
        <v>16</v>
      </c>
      <c r="F6748" s="903" t="s">
        <v>19</v>
      </c>
      <c r="G6748" s="902">
        <v>3108261372</v>
      </c>
    </row>
    <row r="6749" spans="1:7">
      <c r="A6749" s="903" t="s">
        <v>2479</v>
      </c>
      <c r="B6749" s="903" t="s">
        <v>879</v>
      </c>
      <c r="C6749" s="903" t="s">
        <v>368</v>
      </c>
      <c r="D6749" s="903" t="s">
        <v>1539</v>
      </c>
      <c r="E6749" s="903" t="s">
        <v>16</v>
      </c>
      <c r="F6749" s="903" t="s">
        <v>221</v>
      </c>
      <c r="G6749" s="902">
        <v>747184854</v>
      </c>
    </row>
    <row r="6750" spans="1:7">
      <c r="A6750" s="903" t="s">
        <v>2479</v>
      </c>
      <c r="B6750" s="903" t="s">
        <v>879</v>
      </c>
      <c r="C6750" s="903" t="s">
        <v>368</v>
      </c>
      <c r="D6750" s="1419" t="s">
        <v>1495</v>
      </c>
      <c r="E6750" s="1420"/>
      <c r="F6750" s="1420"/>
      <c r="G6750" s="902">
        <v>21838346993</v>
      </c>
    </row>
    <row r="6751" spans="1:7">
      <c r="A6751" s="903" t="s">
        <v>2479</v>
      </c>
      <c r="B6751" s="903" t="s">
        <v>879</v>
      </c>
      <c r="C6751" s="903" t="s">
        <v>368</v>
      </c>
      <c r="D6751" s="903" t="s">
        <v>1495</v>
      </c>
      <c r="E6751" s="1419" t="s">
        <v>810</v>
      </c>
      <c r="F6751" s="1420"/>
      <c r="G6751" s="902">
        <v>9720000</v>
      </c>
    </row>
    <row r="6752" spans="1:7">
      <c r="A6752" s="903" t="s">
        <v>2479</v>
      </c>
      <c r="B6752" s="903" t="s">
        <v>879</v>
      </c>
      <c r="C6752" s="903" t="s">
        <v>368</v>
      </c>
      <c r="D6752" s="903" t="s">
        <v>1495</v>
      </c>
      <c r="E6752" s="903" t="s">
        <v>810</v>
      </c>
      <c r="F6752" s="903" t="s">
        <v>813</v>
      </c>
      <c r="G6752" s="902">
        <v>9720000</v>
      </c>
    </row>
    <row r="6753" spans="1:7">
      <c r="A6753" s="903" t="s">
        <v>2479</v>
      </c>
      <c r="B6753" s="903" t="s">
        <v>879</v>
      </c>
      <c r="C6753" s="903" t="s">
        <v>368</v>
      </c>
      <c r="D6753" s="903" t="s">
        <v>1495</v>
      </c>
      <c r="E6753" s="1419" t="s">
        <v>160</v>
      </c>
      <c r="F6753" s="1420"/>
      <c r="G6753" s="902">
        <v>19020188200</v>
      </c>
    </row>
    <row r="6754" spans="1:7">
      <c r="A6754" s="903" t="s">
        <v>2479</v>
      </c>
      <c r="B6754" s="903" t="s">
        <v>879</v>
      </c>
      <c r="C6754" s="903" t="s">
        <v>368</v>
      </c>
      <c r="D6754" s="903" t="s">
        <v>1495</v>
      </c>
      <c r="E6754" s="903" t="s">
        <v>160</v>
      </c>
      <c r="F6754" s="903" t="s">
        <v>162</v>
      </c>
      <c r="G6754" s="902">
        <v>19020188200</v>
      </c>
    </row>
    <row r="6755" spans="1:7">
      <c r="A6755" s="903" t="s">
        <v>2479</v>
      </c>
      <c r="B6755" s="903" t="s">
        <v>879</v>
      </c>
      <c r="C6755" s="903" t="s">
        <v>368</v>
      </c>
      <c r="D6755" s="903" t="s">
        <v>1495</v>
      </c>
      <c r="E6755" s="1419" t="s">
        <v>16</v>
      </c>
      <c r="F6755" s="1420"/>
      <c r="G6755" s="902">
        <v>2808438793</v>
      </c>
    </row>
    <row r="6756" spans="1:7">
      <c r="A6756" s="903" t="s">
        <v>2479</v>
      </c>
      <c r="B6756" s="903" t="s">
        <v>879</v>
      </c>
      <c r="C6756" s="903" t="s">
        <v>368</v>
      </c>
      <c r="D6756" s="903" t="s">
        <v>1495</v>
      </c>
      <c r="E6756" s="903" t="s">
        <v>16</v>
      </c>
      <c r="F6756" s="903" t="s">
        <v>17</v>
      </c>
      <c r="G6756" s="902">
        <v>463268200</v>
      </c>
    </row>
    <row r="6757" spans="1:7">
      <c r="A6757" s="903" t="s">
        <v>2479</v>
      </c>
      <c r="B6757" s="903" t="s">
        <v>879</v>
      </c>
      <c r="C6757" s="903" t="s">
        <v>368</v>
      </c>
      <c r="D6757" s="903" t="s">
        <v>1495</v>
      </c>
      <c r="E6757" s="903" t="s">
        <v>16</v>
      </c>
      <c r="F6757" s="903" t="s">
        <v>19</v>
      </c>
      <c r="G6757" s="902">
        <v>2036074000</v>
      </c>
    </row>
    <row r="6758" spans="1:7">
      <c r="A6758" s="903" t="s">
        <v>2479</v>
      </c>
      <c r="B6758" s="903" t="s">
        <v>879</v>
      </c>
      <c r="C6758" s="903" t="s">
        <v>368</v>
      </c>
      <c r="D6758" s="903" t="s">
        <v>1495</v>
      </c>
      <c r="E6758" s="903" t="s">
        <v>16</v>
      </c>
      <c r="F6758" s="903" t="s">
        <v>221</v>
      </c>
      <c r="G6758" s="902">
        <v>309096593</v>
      </c>
    </row>
    <row r="6759" spans="1:7">
      <c r="A6759" s="903" t="s">
        <v>2479</v>
      </c>
      <c r="B6759" s="903" t="s">
        <v>879</v>
      </c>
      <c r="C6759" s="903" t="s">
        <v>368</v>
      </c>
      <c r="D6759" s="1419" t="s">
        <v>1497</v>
      </c>
      <c r="E6759" s="1420"/>
      <c r="F6759" s="1420"/>
      <c r="G6759" s="902">
        <v>51300000</v>
      </c>
    </row>
    <row r="6760" spans="1:7">
      <c r="A6760" s="903" t="s">
        <v>2479</v>
      </c>
      <c r="B6760" s="903" t="s">
        <v>879</v>
      </c>
      <c r="C6760" s="903" t="s">
        <v>368</v>
      </c>
      <c r="D6760" s="903" t="s">
        <v>1497</v>
      </c>
      <c r="E6760" s="1419" t="s">
        <v>16</v>
      </c>
      <c r="F6760" s="1420"/>
      <c r="G6760" s="902">
        <v>51300000</v>
      </c>
    </row>
    <row r="6761" spans="1:7">
      <c r="A6761" s="903" t="s">
        <v>2479</v>
      </c>
      <c r="B6761" s="903" t="s">
        <v>879</v>
      </c>
      <c r="C6761" s="903" t="s">
        <v>368</v>
      </c>
      <c r="D6761" s="903" t="s">
        <v>1497</v>
      </c>
      <c r="E6761" s="903" t="s">
        <v>16</v>
      </c>
      <c r="F6761" s="903" t="s">
        <v>17</v>
      </c>
      <c r="G6761" s="902">
        <v>51300000</v>
      </c>
    </row>
    <row r="6762" spans="1:7">
      <c r="A6762" s="903" t="s">
        <v>2479</v>
      </c>
      <c r="B6762" s="903" t="s">
        <v>879</v>
      </c>
      <c r="C6762" s="903" t="s">
        <v>368</v>
      </c>
      <c r="D6762" s="1419" t="s">
        <v>1505</v>
      </c>
      <c r="E6762" s="1420"/>
      <c r="F6762" s="1420"/>
      <c r="G6762" s="902">
        <v>25052492115</v>
      </c>
    </row>
    <row r="6763" spans="1:7">
      <c r="A6763" s="903" t="s">
        <v>2479</v>
      </c>
      <c r="B6763" s="903" t="s">
        <v>879</v>
      </c>
      <c r="C6763" s="903" t="s">
        <v>368</v>
      </c>
      <c r="D6763" s="903" t="s">
        <v>1505</v>
      </c>
      <c r="E6763" s="1419" t="s">
        <v>160</v>
      </c>
      <c r="F6763" s="1420"/>
      <c r="G6763" s="902">
        <v>17061688796</v>
      </c>
    </row>
    <row r="6764" spans="1:7">
      <c r="A6764" s="903" t="s">
        <v>2479</v>
      </c>
      <c r="B6764" s="903" t="s">
        <v>879</v>
      </c>
      <c r="C6764" s="903" t="s">
        <v>368</v>
      </c>
      <c r="D6764" s="903" t="s">
        <v>1505</v>
      </c>
      <c r="E6764" s="903" t="s">
        <v>160</v>
      </c>
      <c r="F6764" s="903" t="s">
        <v>162</v>
      </c>
      <c r="G6764" s="902">
        <v>17061688796</v>
      </c>
    </row>
    <row r="6765" spans="1:7">
      <c r="A6765" s="903" t="s">
        <v>2479</v>
      </c>
      <c r="B6765" s="903" t="s">
        <v>879</v>
      </c>
      <c r="C6765" s="903" t="s">
        <v>368</v>
      </c>
      <c r="D6765" s="903" t="s">
        <v>1505</v>
      </c>
      <c r="E6765" s="1419" t="s">
        <v>13</v>
      </c>
      <c r="F6765" s="1420"/>
      <c r="G6765" s="902">
        <v>6019656319</v>
      </c>
    </row>
    <row r="6766" spans="1:7">
      <c r="A6766" s="903" t="s">
        <v>2479</v>
      </c>
      <c r="B6766" s="903" t="s">
        <v>879</v>
      </c>
      <c r="C6766" s="903" t="s">
        <v>368</v>
      </c>
      <c r="D6766" s="903" t="s">
        <v>1505</v>
      </c>
      <c r="E6766" s="903" t="s">
        <v>13</v>
      </c>
      <c r="F6766" s="903" t="s">
        <v>15</v>
      </c>
      <c r="G6766" s="902">
        <v>6019656319</v>
      </c>
    </row>
    <row r="6767" spans="1:7">
      <c r="A6767" s="903" t="s">
        <v>2479</v>
      </c>
      <c r="B6767" s="903" t="s">
        <v>879</v>
      </c>
      <c r="C6767" s="903" t="s">
        <v>368</v>
      </c>
      <c r="D6767" s="903" t="s">
        <v>1505</v>
      </c>
      <c r="E6767" s="1419" t="s">
        <v>16</v>
      </c>
      <c r="F6767" s="1420"/>
      <c r="G6767" s="902">
        <v>1971147000</v>
      </c>
    </row>
    <row r="6768" spans="1:7">
      <c r="A6768" s="903" t="s">
        <v>2479</v>
      </c>
      <c r="B6768" s="903" t="s">
        <v>879</v>
      </c>
      <c r="C6768" s="903" t="s">
        <v>368</v>
      </c>
      <c r="D6768" s="903" t="s">
        <v>1505</v>
      </c>
      <c r="E6768" s="903" t="s">
        <v>16</v>
      </c>
      <c r="F6768" s="903" t="s">
        <v>17</v>
      </c>
      <c r="G6768" s="902">
        <v>225405000</v>
      </c>
    </row>
    <row r="6769" spans="1:7">
      <c r="A6769" s="903" t="s">
        <v>2479</v>
      </c>
      <c r="B6769" s="903" t="s">
        <v>879</v>
      </c>
      <c r="C6769" s="903" t="s">
        <v>368</v>
      </c>
      <c r="D6769" s="903" t="s">
        <v>1505</v>
      </c>
      <c r="E6769" s="903" t="s">
        <v>16</v>
      </c>
      <c r="F6769" s="903" t="s">
        <v>19</v>
      </c>
      <c r="G6769" s="902">
        <v>1640144000</v>
      </c>
    </row>
    <row r="6770" spans="1:7">
      <c r="A6770" s="903" t="s">
        <v>2479</v>
      </c>
      <c r="B6770" s="903" t="s">
        <v>879</v>
      </c>
      <c r="C6770" s="903" t="s">
        <v>368</v>
      </c>
      <c r="D6770" s="903" t="s">
        <v>1505</v>
      </c>
      <c r="E6770" s="903" t="s">
        <v>16</v>
      </c>
      <c r="F6770" s="903" t="s">
        <v>221</v>
      </c>
      <c r="G6770" s="902">
        <v>105598000</v>
      </c>
    </row>
    <row r="6771" spans="1:7">
      <c r="A6771" s="903" t="s">
        <v>2479</v>
      </c>
      <c r="B6771" s="903" t="s">
        <v>879</v>
      </c>
      <c r="C6771" s="903" t="s">
        <v>368</v>
      </c>
      <c r="D6771" s="1419" t="s">
        <v>1445</v>
      </c>
      <c r="E6771" s="1420"/>
      <c r="F6771" s="1420"/>
      <c r="G6771" s="902">
        <v>647000000</v>
      </c>
    </row>
    <row r="6772" spans="1:7">
      <c r="A6772" s="903" t="s">
        <v>2479</v>
      </c>
      <c r="B6772" s="903" t="s">
        <v>879</v>
      </c>
      <c r="C6772" s="903" t="s">
        <v>368</v>
      </c>
      <c r="D6772" s="903" t="s">
        <v>1445</v>
      </c>
      <c r="E6772" s="1419" t="s">
        <v>90</v>
      </c>
      <c r="F6772" s="1420"/>
      <c r="G6772" s="902">
        <v>17132532</v>
      </c>
    </row>
    <row r="6773" spans="1:7">
      <c r="A6773" s="903" t="s">
        <v>2479</v>
      </c>
      <c r="B6773" s="903" t="s">
        <v>879</v>
      </c>
      <c r="C6773" s="903" t="s">
        <v>368</v>
      </c>
      <c r="D6773" s="903" t="s">
        <v>1445</v>
      </c>
      <c r="E6773" s="903" t="s">
        <v>90</v>
      </c>
      <c r="F6773" s="903" t="s">
        <v>763</v>
      </c>
      <c r="G6773" s="902">
        <v>17132532</v>
      </c>
    </row>
    <row r="6774" spans="1:7">
      <c r="A6774" s="903" t="s">
        <v>2479</v>
      </c>
      <c r="B6774" s="903" t="s">
        <v>879</v>
      </c>
      <c r="C6774" s="903" t="s">
        <v>368</v>
      </c>
      <c r="D6774" s="903" t="s">
        <v>1445</v>
      </c>
      <c r="E6774" s="1419" t="s">
        <v>143</v>
      </c>
      <c r="F6774" s="1420"/>
      <c r="G6774" s="902">
        <v>579542468</v>
      </c>
    </row>
    <row r="6775" spans="1:7">
      <c r="A6775" s="903" t="s">
        <v>2479</v>
      </c>
      <c r="B6775" s="903" t="s">
        <v>879</v>
      </c>
      <c r="C6775" s="903" t="s">
        <v>368</v>
      </c>
      <c r="D6775" s="903" t="s">
        <v>1445</v>
      </c>
      <c r="E6775" s="903" t="s">
        <v>143</v>
      </c>
      <c r="F6775" s="903" t="s">
        <v>145</v>
      </c>
      <c r="G6775" s="902">
        <v>53606000</v>
      </c>
    </row>
    <row r="6776" spans="1:7">
      <c r="A6776" s="903" t="s">
        <v>2479</v>
      </c>
      <c r="B6776" s="903" t="s">
        <v>879</v>
      </c>
      <c r="C6776" s="903" t="s">
        <v>368</v>
      </c>
      <c r="D6776" s="903" t="s">
        <v>1445</v>
      </c>
      <c r="E6776" s="903" t="s">
        <v>143</v>
      </c>
      <c r="F6776" s="903" t="s">
        <v>482</v>
      </c>
      <c r="G6776" s="902">
        <v>88500000</v>
      </c>
    </row>
    <row r="6777" spans="1:7">
      <c r="A6777" s="903" t="s">
        <v>2479</v>
      </c>
      <c r="B6777" s="903" t="s">
        <v>879</v>
      </c>
      <c r="C6777" s="903" t="s">
        <v>368</v>
      </c>
      <c r="D6777" s="903" t="s">
        <v>1445</v>
      </c>
      <c r="E6777" s="903" t="s">
        <v>143</v>
      </c>
      <c r="F6777" s="903" t="s">
        <v>484</v>
      </c>
      <c r="G6777" s="902">
        <v>750000</v>
      </c>
    </row>
    <row r="6778" spans="1:7">
      <c r="A6778" s="903" t="s">
        <v>2479</v>
      </c>
      <c r="B6778" s="903" t="s">
        <v>879</v>
      </c>
      <c r="C6778" s="903" t="s">
        <v>368</v>
      </c>
      <c r="D6778" s="903" t="s">
        <v>1445</v>
      </c>
      <c r="E6778" s="903" t="s">
        <v>143</v>
      </c>
      <c r="F6778" s="903" t="s">
        <v>485</v>
      </c>
      <c r="G6778" s="902">
        <v>261300000</v>
      </c>
    </row>
    <row r="6779" spans="1:7">
      <c r="A6779" s="903" t="s">
        <v>2479</v>
      </c>
      <c r="B6779" s="903" t="s">
        <v>879</v>
      </c>
      <c r="C6779" s="903" t="s">
        <v>368</v>
      </c>
      <c r="D6779" s="903" t="s">
        <v>1445</v>
      </c>
      <c r="E6779" s="903" t="s">
        <v>143</v>
      </c>
      <c r="F6779" s="903" t="s">
        <v>387</v>
      </c>
      <c r="G6779" s="902">
        <v>9000000</v>
      </c>
    </row>
    <row r="6780" spans="1:7">
      <c r="A6780" s="903" t="s">
        <v>2479</v>
      </c>
      <c r="B6780" s="903" t="s">
        <v>879</v>
      </c>
      <c r="C6780" s="903" t="s">
        <v>368</v>
      </c>
      <c r="D6780" s="903" t="s">
        <v>1445</v>
      </c>
      <c r="E6780" s="903" t="s">
        <v>143</v>
      </c>
      <c r="F6780" s="903" t="s">
        <v>489</v>
      </c>
      <c r="G6780" s="902">
        <v>166386468</v>
      </c>
    </row>
    <row r="6781" spans="1:7">
      <c r="A6781" s="903" t="s">
        <v>2479</v>
      </c>
      <c r="B6781" s="903" t="s">
        <v>879</v>
      </c>
      <c r="C6781" s="903" t="s">
        <v>368</v>
      </c>
      <c r="D6781" s="903" t="s">
        <v>1445</v>
      </c>
      <c r="E6781" s="1419" t="s">
        <v>113</v>
      </c>
      <c r="F6781" s="1420"/>
      <c r="G6781" s="902">
        <v>3325000</v>
      </c>
    </row>
    <row r="6782" spans="1:7">
      <c r="A6782" s="903" t="s">
        <v>2479</v>
      </c>
      <c r="B6782" s="903" t="s">
        <v>879</v>
      </c>
      <c r="C6782" s="903" t="s">
        <v>368</v>
      </c>
      <c r="D6782" s="903" t="s">
        <v>1445</v>
      </c>
      <c r="E6782" s="903" t="s">
        <v>113</v>
      </c>
      <c r="F6782" s="903" t="s">
        <v>490</v>
      </c>
      <c r="G6782" s="902">
        <v>1900000</v>
      </c>
    </row>
    <row r="6783" spans="1:7">
      <c r="A6783" s="903" t="s">
        <v>2479</v>
      </c>
      <c r="B6783" s="903" t="s">
        <v>879</v>
      </c>
      <c r="C6783" s="903" t="s">
        <v>368</v>
      </c>
      <c r="D6783" s="903" t="s">
        <v>1445</v>
      </c>
      <c r="E6783" s="903" t="s">
        <v>113</v>
      </c>
      <c r="F6783" s="903" t="s">
        <v>115</v>
      </c>
      <c r="G6783" s="902">
        <v>1425000</v>
      </c>
    </row>
    <row r="6784" spans="1:7">
      <c r="A6784" s="903" t="s">
        <v>2479</v>
      </c>
      <c r="B6784" s="903" t="s">
        <v>879</v>
      </c>
      <c r="C6784" s="903" t="s">
        <v>368</v>
      </c>
      <c r="D6784" s="903" t="s">
        <v>1445</v>
      </c>
      <c r="E6784" s="1419" t="s">
        <v>492</v>
      </c>
      <c r="F6784" s="1420"/>
      <c r="G6784" s="902">
        <v>47000000</v>
      </c>
    </row>
    <row r="6785" spans="1:7">
      <c r="A6785" s="903" t="s">
        <v>2479</v>
      </c>
      <c r="B6785" s="903" t="s">
        <v>879</v>
      </c>
      <c r="C6785" s="903" t="s">
        <v>368</v>
      </c>
      <c r="D6785" s="903" t="s">
        <v>1445</v>
      </c>
      <c r="E6785" s="903" t="s">
        <v>492</v>
      </c>
      <c r="F6785" s="903" t="s">
        <v>186</v>
      </c>
      <c r="G6785" s="902">
        <v>47000000</v>
      </c>
    </row>
    <row r="6786" spans="1:7">
      <c r="A6786" s="903" t="s">
        <v>2479</v>
      </c>
      <c r="B6786" s="903" t="s">
        <v>879</v>
      </c>
      <c r="C6786" s="903" t="s">
        <v>368</v>
      </c>
      <c r="D6786" s="1419" t="s">
        <v>1462</v>
      </c>
      <c r="E6786" s="1420"/>
      <c r="F6786" s="1420"/>
      <c r="G6786" s="902">
        <v>46763000</v>
      </c>
    </row>
    <row r="6787" spans="1:7">
      <c r="A6787" s="903" t="s">
        <v>2479</v>
      </c>
      <c r="B6787" s="903" t="s">
        <v>879</v>
      </c>
      <c r="C6787" s="903" t="s">
        <v>368</v>
      </c>
      <c r="D6787" s="903" t="s">
        <v>1462</v>
      </c>
      <c r="E6787" s="1419" t="s">
        <v>16</v>
      </c>
      <c r="F6787" s="1420"/>
      <c r="G6787" s="902">
        <v>46763000</v>
      </c>
    </row>
    <row r="6788" spans="1:7">
      <c r="A6788" s="903" t="s">
        <v>2479</v>
      </c>
      <c r="B6788" s="903" t="s">
        <v>879</v>
      </c>
      <c r="C6788" s="903" t="s">
        <v>368</v>
      </c>
      <c r="D6788" s="903" t="s">
        <v>1462</v>
      </c>
      <c r="E6788" s="903" t="s">
        <v>16</v>
      </c>
      <c r="F6788" s="903" t="s">
        <v>221</v>
      </c>
      <c r="G6788" s="902">
        <v>46763000</v>
      </c>
    </row>
    <row r="6789" spans="1:7">
      <c r="A6789" s="903" t="s">
        <v>2479</v>
      </c>
      <c r="B6789" s="903" t="s">
        <v>879</v>
      </c>
      <c r="C6789" s="903" t="s">
        <v>368</v>
      </c>
      <c r="D6789" s="1419" t="s">
        <v>1509</v>
      </c>
      <c r="E6789" s="1420"/>
      <c r="F6789" s="1420"/>
      <c r="G6789" s="902">
        <v>2660000000</v>
      </c>
    </row>
    <row r="6790" spans="1:7">
      <c r="A6790" s="903" t="s">
        <v>2479</v>
      </c>
      <c r="B6790" s="903" t="s">
        <v>879</v>
      </c>
      <c r="C6790" s="903" t="s">
        <v>368</v>
      </c>
      <c r="D6790" s="903" t="s">
        <v>1509</v>
      </c>
      <c r="E6790" s="1419" t="s">
        <v>160</v>
      </c>
      <c r="F6790" s="1420"/>
      <c r="G6790" s="902">
        <v>2660000000</v>
      </c>
    </row>
    <row r="6791" spans="1:7">
      <c r="A6791" s="903" t="s">
        <v>2479</v>
      </c>
      <c r="B6791" s="903" t="s">
        <v>879</v>
      </c>
      <c r="C6791" s="903" t="s">
        <v>368</v>
      </c>
      <c r="D6791" s="903" t="s">
        <v>1509</v>
      </c>
      <c r="E6791" s="903" t="s">
        <v>160</v>
      </c>
      <c r="F6791" s="903" t="s">
        <v>162</v>
      </c>
      <c r="G6791" s="902">
        <v>2660000000</v>
      </c>
    </row>
    <row r="6792" spans="1:7">
      <c r="A6792" s="903" t="s">
        <v>2479</v>
      </c>
      <c r="B6792" s="903" t="s">
        <v>879</v>
      </c>
      <c r="C6792" s="1419" t="s">
        <v>1153</v>
      </c>
      <c r="D6792" s="1420"/>
      <c r="E6792" s="1420"/>
      <c r="F6792" s="1420"/>
      <c r="G6792" s="902">
        <v>129859000</v>
      </c>
    </row>
    <row r="6793" spans="1:7">
      <c r="A6793" s="903" t="s">
        <v>2479</v>
      </c>
      <c r="B6793" s="903" t="s">
        <v>879</v>
      </c>
      <c r="C6793" s="903" t="s">
        <v>1153</v>
      </c>
      <c r="D6793" s="1419" t="s">
        <v>1492</v>
      </c>
      <c r="E6793" s="1420"/>
      <c r="F6793" s="1420"/>
      <c r="G6793" s="902">
        <v>129859000</v>
      </c>
    </row>
    <row r="6794" spans="1:7">
      <c r="A6794" s="903" t="s">
        <v>2479</v>
      </c>
      <c r="B6794" s="903" t="s">
        <v>879</v>
      </c>
      <c r="C6794" s="903" t="s">
        <v>1153</v>
      </c>
      <c r="D6794" s="903" t="s">
        <v>1492</v>
      </c>
      <c r="E6794" s="1419" t="s">
        <v>13</v>
      </c>
      <c r="F6794" s="1420"/>
      <c r="G6794" s="902">
        <v>29990000</v>
      </c>
    </row>
    <row r="6795" spans="1:7">
      <c r="A6795" s="903" t="s">
        <v>2479</v>
      </c>
      <c r="B6795" s="903" t="s">
        <v>879</v>
      </c>
      <c r="C6795" s="903" t="s">
        <v>1153</v>
      </c>
      <c r="D6795" s="903" t="s">
        <v>1492</v>
      </c>
      <c r="E6795" s="903" t="s">
        <v>13</v>
      </c>
      <c r="F6795" s="903" t="s">
        <v>1542</v>
      </c>
      <c r="G6795" s="902">
        <v>29990000</v>
      </c>
    </row>
    <row r="6796" spans="1:7">
      <c r="A6796" s="903" t="s">
        <v>2479</v>
      </c>
      <c r="B6796" s="903" t="s">
        <v>879</v>
      </c>
      <c r="C6796" s="903" t="s">
        <v>1153</v>
      </c>
      <c r="D6796" s="903" t="s">
        <v>1492</v>
      </c>
      <c r="E6796" s="1419" t="s">
        <v>16</v>
      </c>
      <c r="F6796" s="1420"/>
      <c r="G6796" s="902">
        <v>99869000</v>
      </c>
    </row>
    <row r="6797" spans="1:7">
      <c r="A6797" s="903" t="s">
        <v>2479</v>
      </c>
      <c r="B6797" s="903" t="s">
        <v>879</v>
      </c>
      <c r="C6797" s="903" t="s">
        <v>1153</v>
      </c>
      <c r="D6797" s="903" t="s">
        <v>1492</v>
      </c>
      <c r="E6797" s="903" t="s">
        <v>16</v>
      </c>
      <c r="F6797" s="903" t="s">
        <v>17</v>
      </c>
      <c r="G6797" s="902">
        <v>36295000</v>
      </c>
    </row>
    <row r="6798" spans="1:7">
      <c r="A6798" s="903" t="s">
        <v>2479</v>
      </c>
      <c r="B6798" s="903" t="s">
        <v>879</v>
      </c>
      <c r="C6798" s="903" t="s">
        <v>1153</v>
      </c>
      <c r="D6798" s="903" t="s">
        <v>1492</v>
      </c>
      <c r="E6798" s="903" t="s">
        <v>16</v>
      </c>
      <c r="F6798" s="903" t="s">
        <v>19</v>
      </c>
      <c r="G6798" s="902">
        <v>63574000</v>
      </c>
    </row>
    <row r="6799" spans="1:7">
      <c r="A6799" s="903" t="s">
        <v>2479</v>
      </c>
      <c r="B6799" s="903" t="s">
        <v>879</v>
      </c>
      <c r="C6799" s="1419" t="s">
        <v>839</v>
      </c>
      <c r="D6799" s="1420"/>
      <c r="E6799" s="1420"/>
      <c r="F6799" s="1420"/>
      <c r="G6799" s="902">
        <v>13232795000</v>
      </c>
    </row>
    <row r="6800" spans="1:7">
      <c r="A6800" s="903" t="s">
        <v>2479</v>
      </c>
      <c r="B6800" s="903" t="s">
        <v>879</v>
      </c>
      <c r="C6800" s="903" t="s">
        <v>839</v>
      </c>
      <c r="D6800" s="1419" t="s">
        <v>1508</v>
      </c>
      <c r="E6800" s="1420"/>
      <c r="F6800" s="1420"/>
      <c r="G6800" s="902">
        <v>13232795000</v>
      </c>
    </row>
    <row r="6801" spans="1:7">
      <c r="A6801" s="903" t="s">
        <v>2479</v>
      </c>
      <c r="B6801" s="903" t="s">
        <v>879</v>
      </c>
      <c r="C6801" s="903" t="s">
        <v>839</v>
      </c>
      <c r="D6801" s="903" t="s">
        <v>1508</v>
      </c>
      <c r="E6801" s="1419" t="s">
        <v>160</v>
      </c>
      <c r="F6801" s="1420"/>
      <c r="G6801" s="902">
        <v>12166233000</v>
      </c>
    </row>
    <row r="6802" spans="1:7">
      <c r="A6802" s="903" t="s">
        <v>2479</v>
      </c>
      <c r="B6802" s="903" t="s">
        <v>879</v>
      </c>
      <c r="C6802" s="903" t="s">
        <v>839</v>
      </c>
      <c r="D6802" s="903" t="s">
        <v>1508</v>
      </c>
      <c r="E6802" s="903" t="s">
        <v>160</v>
      </c>
      <c r="F6802" s="903" t="s">
        <v>162</v>
      </c>
      <c r="G6802" s="902">
        <v>12166233000</v>
      </c>
    </row>
    <row r="6803" spans="1:7">
      <c r="A6803" s="903" t="s">
        <v>2479</v>
      </c>
      <c r="B6803" s="903" t="s">
        <v>879</v>
      </c>
      <c r="C6803" s="903" t="s">
        <v>839</v>
      </c>
      <c r="D6803" s="903" t="s">
        <v>1508</v>
      </c>
      <c r="E6803" s="1419" t="s">
        <v>16</v>
      </c>
      <c r="F6803" s="1420"/>
      <c r="G6803" s="902">
        <v>1066562000</v>
      </c>
    </row>
    <row r="6804" spans="1:7">
      <c r="A6804" s="903" t="s">
        <v>2479</v>
      </c>
      <c r="B6804" s="903" t="s">
        <v>879</v>
      </c>
      <c r="C6804" s="903" t="s">
        <v>839</v>
      </c>
      <c r="D6804" s="903" t="s">
        <v>1508</v>
      </c>
      <c r="E6804" s="903" t="s">
        <v>16</v>
      </c>
      <c r="F6804" s="903" t="s">
        <v>17</v>
      </c>
      <c r="G6804" s="902">
        <v>76314000</v>
      </c>
    </row>
    <row r="6805" spans="1:7">
      <c r="A6805" s="903" t="s">
        <v>2479</v>
      </c>
      <c r="B6805" s="903" t="s">
        <v>879</v>
      </c>
      <c r="C6805" s="903" t="s">
        <v>839</v>
      </c>
      <c r="D6805" s="903" t="s">
        <v>1508</v>
      </c>
      <c r="E6805" s="903" t="s">
        <v>16</v>
      </c>
      <c r="F6805" s="903" t="s">
        <v>19</v>
      </c>
      <c r="G6805" s="902">
        <v>955196000</v>
      </c>
    </row>
    <row r="6806" spans="1:7">
      <c r="A6806" s="903" t="s">
        <v>2479</v>
      </c>
      <c r="B6806" s="903" t="s">
        <v>879</v>
      </c>
      <c r="C6806" s="903" t="s">
        <v>839</v>
      </c>
      <c r="D6806" s="903" t="s">
        <v>1508</v>
      </c>
      <c r="E6806" s="903" t="s">
        <v>16</v>
      </c>
      <c r="F6806" s="903" t="s">
        <v>221</v>
      </c>
      <c r="G6806" s="902">
        <v>35052000</v>
      </c>
    </row>
    <row r="6807" spans="1:7">
      <c r="A6807" s="903" t="s">
        <v>2479</v>
      </c>
      <c r="B6807" s="903" t="s">
        <v>879</v>
      </c>
      <c r="C6807" s="1419" t="s">
        <v>375</v>
      </c>
      <c r="D6807" s="1420"/>
      <c r="E6807" s="1420"/>
      <c r="F6807" s="1420"/>
      <c r="G6807" s="902">
        <v>15153403538</v>
      </c>
    </row>
    <row r="6808" spans="1:7">
      <c r="A6808" s="903" t="s">
        <v>2479</v>
      </c>
      <c r="B6808" s="903" t="s">
        <v>879</v>
      </c>
      <c r="C6808" s="903" t="s">
        <v>375</v>
      </c>
      <c r="D6808" s="1419" t="s">
        <v>163</v>
      </c>
      <c r="E6808" s="1420"/>
      <c r="F6808" s="1420"/>
      <c r="G6808" s="902">
        <v>13879661538</v>
      </c>
    </row>
    <row r="6809" spans="1:7">
      <c r="A6809" s="903" t="s">
        <v>2479</v>
      </c>
      <c r="B6809" s="903" t="s">
        <v>879</v>
      </c>
      <c r="C6809" s="903" t="s">
        <v>375</v>
      </c>
      <c r="D6809" s="903" t="s">
        <v>163</v>
      </c>
      <c r="E6809" s="1419" t="s">
        <v>165</v>
      </c>
      <c r="F6809" s="1420"/>
      <c r="G6809" s="902">
        <v>3842122</v>
      </c>
    </row>
    <row r="6810" spans="1:7">
      <c r="A6810" s="903" t="s">
        <v>2479</v>
      </c>
      <c r="B6810" s="903" t="s">
        <v>879</v>
      </c>
      <c r="C6810" s="903" t="s">
        <v>375</v>
      </c>
      <c r="D6810" s="903" t="s">
        <v>163</v>
      </c>
      <c r="E6810" s="903" t="s">
        <v>165</v>
      </c>
      <c r="F6810" s="903" t="s">
        <v>166</v>
      </c>
      <c r="G6810" s="902">
        <v>3842122</v>
      </c>
    </row>
    <row r="6811" spans="1:7">
      <c r="A6811" s="903" t="s">
        <v>2479</v>
      </c>
      <c r="B6811" s="903" t="s">
        <v>879</v>
      </c>
      <c r="C6811" s="903" t="s">
        <v>375</v>
      </c>
      <c r="D6811" s="903" t="s">
        <v>163</v>
      </c>
      <c r="E6811" s="1419" t="s">
        <v>160</v>
      </c>
      <c r="F6811" s="1420"/>
      <c r="G6811" s="902">
        <v>10986193000</v>
      </c>
    </row>
    <row r="6812" spans="1:7">
      <c r="A6812" s="903" t="s">
        <v>2479</v>
      </c>
      <c r="B6812" s="903" t="s">
        <v>879</v>
      </c>
      <c r="C6812" s="903" t="s">
        <v>375</v>
      </c>
      <c r="D6812" s="903" t="s">
        <v>163</v>
      </c>
      <c r="E6812" s="903" t="s">
        <v>160</v>
      </c>
      <c r="F6812" s="903" t="s">
        <v>162</v>
      </c>
      <c r="G6812" s="902">
        <v>10986193000</v>
      </c>
    </row>
    <row r="6813" spans="1:7">
      <c r="A6813" s="903" t="s">
        <v>2479</v>
      </c>
      <c r="B6813" s="903" t="s">
        <v>879</v>
      </c>
      <c r="C6813" s="903" t="s">
        <v>375</v>
      </c>
      <c r="D6813" s="903" t="s">
        <v>163</v>
      </c>
      <c r="E6813" s="1419" t="s">
        <v>16</v>
      </c>
      <c r="F6813" s="1420"/>
      <c r="G6813" s="902">
        <v>2889626416</v>
      </c>
    </row>
    <row r="6814" spans="1:7">
      <c r="A6814" s="903" t="s">
        <v>2479</v>
      </c>
      <c r="B6814" s="903" t="s">
        <v>879</v>
      </c>
      <c r="C6814" s="903" t="s">
        <v>375</v>
      </c>
      <c r="D6814" s="903" t="s">
        <v>163</v>
      </c>
      <c r="E6814" s="903" t="s">
        <v>16</v>
      </c>
      <c r="F6814" s="903" t="s">
        <v>17</v>
      </c>
      <c r="G6814" s="902">
        <v>277430216</v>
      </c>
    </row>
    <row r="6815" spans="1:7">
      <c r="A6815" s="903" t="s">
        <v>2479</v>
      </c>
      <c r="B6815" s="903" t="s">
        <v>879</v>
      </c>
      <c r="C6815" s="903" t="s">
        <v>375</v>
      </c>
      <c r="D6815" s="903" t="s">
        <v>163</v>
      </c>
      <c r="E6815" s="903" t="s">
        <v>16</v>
      </c>
      <c r="F6815" s="903" t="s">
        <v>19</v>
      </c>
      <c r="G6815" s="902">
        <v>2482209200</v>
      </c>
    </row>
    <row r="6816" spans="1:7">
      <c r="A6816" s="903" t="s">
        <v>2479</v>
      </c>
      <c r="B6816" s="903" t="s">
        <v>879</v>
      </c>
      <c r="C6816" s="903" t="s">
        <v>375</v>
      </c>
      <c r="D6816" s="903" t="s">
        <v>163</v>
      </c>
      <c r="E6816" s="903" t="s">
        <v>16</v>
      </c>
      <c r="F6816" s="903" t="s">
        <v>221</v>
      </c>
      <c r="G6816" s="902">
        <v>129987000</v>
      </c>
    </row>
    <row r="6817" spans="1:7">
      <c r="A6817" s="903" t="s">
        <v>2479</v>
      </c>
      <c r="B6817" s="903" t="s">
        <v>879</v>
      </c>
      <c r="C6817" s="903" t="s">
        <v>375</v>
      </c>
      <c r="D6817" s="1419" t="s">
        <v>1467</v>
      </c>
      <c r="E6817" s="1420"/>
      <c r="F6817" s="1420"/>
      <c r="G6817" s="902">
        <v>1273742000</v>
      </c>
    </row>
    <row r="6818" spans="1:7">
      <c r="A6818" s="903" t="s">
        <v>2479</v>
      </c>
      <c r="B6818" s="903" t="s">
        <v>879</v>
      </c>
      <c r="C6818" s="903" t="s">
        <v>375</v>
      </c>
      <c r="D6818" s="903" t="s">
        <v>1467</v>
      </c>
      <c r="E6818" s="1419" t="s">
        <v>160</v>
      </c>
      <c r="F6818" s="1420"/>
      <c r="G6818" s="902">
        <v>1007148000</v>
      </c>
    </row>
    <row r="6819" spans="1:7">
      <c r="A6819" s="903" t="s">
        <v>2479</v>
      </c>
      <c r="B6819" s="903" t="s">
        <v>879</v>
      </c>
      <c r="C6819" s="903" t="s">
        <v>375</v>
      </c>
      <c r="D6819" s="903" t="s">
        <v>1467</v>
      </c>
      <c r="E6819" s="903" t="s">
        <v>160</v>
      </c>
      <c r="F6819" s="903" t="s">
        <v>162</v>
      </c>
      <c r="G6819" s="902">
        <v>1007148000</v>
      </c>
    </row>
    <row r="6820" spans="1:7">
      <c r="A6820" s="903" t="s">
        <v>2479</v>
      </c>
      <c r="B6820" s="903" t="s">
        <v>879</v>
      </c>
      <c r="C6820" s="903" t="s">
        <v>375</v>
      </c>
      <c r="D6820" s="903" t="s">
        <v>1467</v>
      </c>
      <c r="E6820" s="1419" t="s">
        <v>16</v>
      </c>
      <c r="F6820" s="1420"/>
      <c r="G6820" s="902">
        <v>266594000</v>
      </c>
    </row>
    <row r="6821" spans="1:7">
      <c r="A6821" s="903" t="s">
        <v>2479</v>
      </c>
      <c r="B6821" s="903" t="s">
        <v>879</v>
      </c>
      <c r="C6821" s="903" t="s">
        <v>375</v>
      </c>
      <c r="D6821" s="903" t="s">
        <v>1467</v>
      </c>
      <c r="E6821" s="903" t="s">
        <v>16</v>
      </c>
      <c r="F6821" s="903" t="s">
        <v>17</v>
      </c>
      <c r="G6821" s="902">
        <v>88492000</v>
      </c>
    </row>
    <row r="6822" spans="1:7">
      <c r="A6822" s="903" t="s">
        <v>2479</v>
      </c>
      <c r="B6822" s="903" t="s">
        <v>879</v>
      </c>
      <c r="C6822" s="903" t="s">
        <v>375</v>
      </c>
      <c r="D6822" s="903" t="s">
        <v>1467</v>
      </c>
      <c r="E6822" s="903" t="s">
        <v>16</v>
      </c>
      <c r="F6822" s="903" t="s">
        <v>19</v>
      </c>
      <c r="G6822" s="902">
        <v>155549000</v>
      </c>
    </row>
    <row r="6823" spans="1:7">
      <c r="A6823" s="903" t="s">
        <v>2479</v>
      </c>
      <c r="B6823" s="903" t="s">
        <v>879</v>
      </c>
      <c r="C6823" s="903" t="s">
        <v>375</v>
      </c>
      <c r="D6823" s="903" t="s">
        <v>1467</v>
      </c>
      <c r="E6823" s="903" t="s">
        <v>16</v>
      </c>
      <c r="F6823" s="903" t="s">
        <v>221</v>
      </c>
      <c r="G6823" s="902">
        <v>22553000</v>
      </c>
    </row>
    <row r="6824" spans="1:7">
      <c r="A6824" s="903" t="s">
        <v>2479</v>
      </c>
      <c r="B6824" s="903" t="s">
        <v>879</v>
      </c>
      <c r="C6824" s="1419" t="s">
        <v>147</v>
      </c>
      <c r="D6824" s="1420"/>
      <c r="E6824" s="1420"/>
      <c r="F6824" s="1420"/>
      <c r="G6824" s="902">
        <v>3962877000</v>
      </c>
    </row>
    <row r="6825" spans="1:7">
      <c r="A6825" s="903" t="s">
        <v>2479</v>
      </c>
      <c r="B6825" s="903" t="s">
        <v>879</v>
      </c>
      <c r="C6825" s="903" t="s">
        <v>147</v>
      </c>
      <c r="D6825" s="1419" t="s">
        <v>1520</v>
      </c>
      <c r="E6825" s="1420"/>
      <c r="F6825" s="1420"/>
      <c r="G6825" s="902">
        <v>3962877000</v>
      </c>
    </row>
    <row r="6826" spans="1:7">
      <c r="A6826" s="903" t="s">
        <v>2479</v>
      </c>
      <c r="B6826" s="903" t="s">
        <v>879</v>
      </c>
      <c r="C6826" s="903" t="s">
        <v>147</v>
      </c>
      <c r="D6826" s="903" t="s">
        <v>1520</v>
      </c>
      <c r="E6826" s="1419" t="s">
        <v>160</v>
      </c>
      <c r="F6826" s="1420"/>
      <c r="G6826" s="902">
        <v>3290776000</v>
      </c>
    </row>
    <row r="6827" spans="1:7">
      <c r="A6827" s="903" t="s">
        <v>2479</v>
      </c>
      <c r="B6827" s="903" t="s">
        <v>879</v>
      </c>
      <c r="C6827" s="903" t="s">
        <v>147</v>
      </c>
      <c r="D6827" s="903" t="s">
        <v>1520</v>
      </c>
      <c r="E6827" s="903" t="s">
        <v>160</v>
      </c>
      <c r="F6827" s="903" t="s">
        <v>162</v>
      </c>
      <c r="G6827" s="902">
        <v>3290776000</v>
      </c>
    </row>
    <row r="6828" spans="1:7">
      <c r="A6828" s="903" t="s">
        <v>2479</v>
      </c>
      <c r="B6828" s="903" t="s">
        <v>879</v>
      </c>
      <c r="C6828" s="903" t="s">
        <v>147</v>
      </c>
      <c r="D6828" s="903" t="s">
        <v>1520</v>
      </c>
      <c r="E6828" s="1419" t="s">
        <v>16</v>
      </c>
      <c r="F6828" s="1420"/>
      <c r="G6828" s="902">
        <v>672101000</v>
      </c>
    </row>
    <row r="6829" spans="1:7">
      <c r="A6829" s="903" t="s">
        <v>2479</v>
      </c>
      <c r="B6829" s="903" t="s">
        <v>879</v>
      </c>
      <c r="C6829" s="903" t="s">
        <v>147</v>
      </c>
      <c r="D6829" s="903" t="s">
        <v>1520</v>
      </c>
      <c r="E6829" s="903" t="s">
        <v>16</v>
      </c>
      <c r="F6829" s="903" t="s">
        <v>17</v>
      </c>
      <c r="G6829" s="902">
        <v>264008000</v>
      </c>
    </row>
    <row r="6830" spans="1:7">
      <c r="A6830" s="903" t="s">
        <v>2479</v>
      </c>
      <c r="B6830" s="903" t="s">
        <v>879</v>
      </c>
      <c r="C6830" s="903" t="s">
        <v>147</v>
      </c>
      <c r="D6830" s="903" t="s">
        <v>1520</v>
      </c>
      <c r="E6830" s="903" t="s">
        <v>16</v>
      </c>
      <c r="F6830" s="903" t="s">
        <v>19</v>
      </c>
      <c r="G6830" s="902">
        <v>408093000</v>
      </c>
    </row>
    <row r="6831" spans="1:7">
      <c r="A6831" s="903" t="s">
        <v>2479</v>
      </c>
      <c r="B6831" s="903" t="s">
        <v>879</v>
      </c>
      <c r="C6831" s="1419" t="s">
        <v>191</v>
      </c>
      <c r="D6831" s="1420"/>
      <c r="E6831" s="1420"/>
      <c r="F6831" s="1420"/>
      <c r="G6831" s="902">
        <v>347477476203</v>
      </c>
    </row>
    <row r="6832" spans="1:7">
      <c r="A6832" s="903" t="s">
        <v>2479</v>
      </c>
      <c r="B6832" s="903" t="s">
        <v>879</v>
      </c>
      <c r="C6832" s="903" t="s">
        <v>191</v>
      </c>
      <c r="D6832" s="1419" t="s">
        <v>874</v>
      </c>
      <c r="E6832" s="1420"/>
      <c r="F6832" s="1420"/>
      <c r="G6832" s="902">
        <v>289052110218</v>
      </c>
    </row>
    <row r="6833" spans="1:7">
      <c r="A6833" s="903" t="s">
        <v>2479</v>
      </c>
      <c r="B6833" s="903" t="s">
        <v>879</v>
      </c>
      <c r="C6833" s="903" t="s">
        <v>191</v>
      </c>
      <c r="D6833" s="903" t="s">
        <v>874</v>
      </c>
      <c r="E6833" s="1419" t="s">
        <v>165</v>
      </c>
      <c r="F6833" s="1420"/>
      <c r="G6833" s="902">
        <v>5554063228</v>
      </c>
    </row>
    <row r="6834" spans="1:7">
      <c r="A6834" s="903" t="s">
        <v>2479</v>
      </c>
      <c r="B6834" s="903" t="s">
        <v>879</v>
      </c>
      <c r="C6834" s="903" t="s">
        <v>191</v>
      </c>
      <c r="D6834" s="903" t="s">
        <v>874</v>
      </c>
      <c r="E6834" s="903" t="s">
        <v>165</v>
      </c>
      <c r="F6834" s="903" t="s">
        <v>166</v>
      </c>
      <c r="G6834" s="902">
        <v>5396412928</v>
      </c>
    </row>
    <row r="6835" spans="1:7">
      <c r="A6835" s="903" t="s">
        <v>2479</v>
      </c>
      <c r="B6835" s="903" t="s">
        <v>879</v>
      </c>
      <c r="C6835" s="903" t="s">
        <v>191</v>
      </c>
      <c r="D6835" s="903" t="s">
        <v>874</v>
      </c>
      <c r="E6835" s="903" t="s">
        <v>165</v>
      </c>
      <c r="F6835" s="903" t="s">
        <v>819</v>
      </c>
      <c r="G6835" s="902">
        <v>157650300</v>
      </c>
    </row>
    <row r="6836" spans="1:7">
      <c r="A6836" s="903" t="s">
        <v>2479</v>
      </c>
      <c r="B6836" s="903" t="s">
        <v>879</v>
      </c>
      <c r="C6836" s="903" t="s">
        <v>191</v>
      </c>
      <c r="D6836" s="903" t="s">
        <v>874</v>
      </c>
      <c r="E6836" s="1419" t="s">
        <v>160</v>
      </c>
      <c r="F6836" s="1420"/>
      <c r="G6836" s="902">
        <v>224076157022</v>
      </c>
    </row>
    <row r="6837" spans="1:7">
      <c r="A6837" s="903" t="s">
        <v>2479</v>
      </c>
      <c r="B6837" s="903" t="s">
        <v>879</v>
      </c>
      <c r="C6837" s="903" t="s">
        <v>191</v>
      </c>
      <c r="D6837" s="903" t="s">
        <v>874</v>
      </c>
      <c r="E6837" s="903" t="s">
        <v>160</v>
      </c>
      <c r="F6837" s="903" t="s">
        <v>162</v>
      </c>
      <c r="G6837" s="902">
        <v>224076157022</v>
      </c>
    </row>
    <row r="6838" spans="1:7">
      <c r="A6838" s="903" t="s">
        <v>2479</v>
      </c>
      <c r="B6838" s="903" t="s">
        <v>879</v>
      </c>
      <c r="C6838" s="903" t="s">
        <v>191</v>
      </c>
      <c r="D6838" s="903" t="s">
        <v>874</v>
      </c>
      <c r="E6838" s="1419" t="s">
        <v>13</v>
      </c>
      <c r="F6838" s="1420"/>
      <c r="G6838" s="902">
        <v>37705381607</v>
      </c>
    </row>
    <row r="6839" spans="1:7">
      <c r="A6839" s="903" t="s">
        <v>2479</v>
      </c>
      <c r="B6839" s="903" t="s">
        <v>879</v>
      </c>
      <c r="C6839" s="903" t="s">
        <v>191</v>
      </c>
      <c r="D6839" s="903" t="s">
        <v>874</v>
      </c>
      <c r="E6839" s="903" t="s">
        <v>13</v>
      </c>
      <c r="F6839" s="903" t="s">
        <v>15</v>
      </c>
      <c r="G6839" s="902">
        <v>37705381607</v>
      </c>
    </row>
    <row r="6840" spans="1:7">
      <c r="A6840" s="903" t="s">
        <v>2479</v>
      </c>
      <c r="B6840" s="903" t="s">
        <v>879</v>
      </c>
      <c r="C6840" s="903" t="s">
        <v>191</v>
      </c>
      <c r="D6840" s="903" t="s">
        <v>874</v>
      </c>
      <c r="E6840" s="1419" t="s">
        <v>16</v>
      </c>
      <c r="F6840" s="1420"/>
      <c r="G6840" s="902">
        <v>21716508361</v>
      </c>
    </row>
    <row r="6841" spans="1:7">
      <c r="A6841" s="903" t="s">
        <v>2479</v>
      </c>
      <c r="B6841" s="903" t="s">
        <v>879</v>
      </c>
      <c r="C6841" s="903" t="s">
        <v>191</v>
      </c>
      <c r="D6841" s="903" t="s">
        <v>874</v>
      </c>
      <c r="E6841" s="903" t="s">
        <v>16</v>
      </c>
      <c r="F6841" s="903" t="s">
        <v>17</v>
      </c>
      <c r="G6841" s="902">
        <v>5368270501</v>
      </c>
    </row>
    <row r="6842" spans="1:7">
      <c r="A6842" s="903" t="s">
        <v>2479</v>
      </c>
      <c r="B6842" s="903" t="s">
        <v>879</v>
      </c>
      <c r="C6842" s="903" t="s">
        <v>191</v>
      </c>
      <c r="D6842" s="903" t="s">
        <v>874</v>
      </c>
      <c r="E6842" s="903" t="s">
        <v>16</v>
      </c>
      <c r="F6842" s="903" t="s">
        <v>19</v>
      </c>
      <c r="G6842" s="902">
        <v>16318237860</v>
      </c>
    </row>
    <row r="6843" spans="1:7">
      <c r="A6843" s="903" t="s">
        <v>2479</v>
      </c>
      <c r="B6843" s="903" t="s">
        <v>879</v>
      </c>
      <c r="C6843" s="903" t="s">
        <v>191</v>
      </c>
      <c r="D6843" s="903" t="s">
        <v>874</v>
      </c>
      <c r="E6843" s="903" t="s">
        <v>16</v>
      </c>
      <c r="F6843" s="903" t="s">
        <v>221</v>
      </c>
      <c r="G6843" s="902">
        <v>30000000</v>
      </c>
    </row>
    <row r="6844" spans="1:7">
      <c r="A6844" s="903" t="s">
        <v>2479</v>
      </c>
      <c r="B6844" s="903" t="s">
        <v>879</v>
      </c>
      <c r="C6844" s="903" t="s">
        <v>191</v>
      </c>
      <c r="D6844" s="1419" t="s">
        <v>1469</v>
      </c>
      <c r="E6844" s="1420"/>
      <c r="F6844" s="1420"/>
      <c r="G6844" s="902">
        <v>2648172000</v>
      </c>
    </row>
    <row r="6845" spans="1:7">
      <c r="A6845" s="903" t="s">
        <v>2479</v>
      </c>
      <c r="B6845" s="903" t="s">
        <v>879</v>
      </c>
      <c r="C6845" s="903" t="s">
        <v>191</v>
      </c>
      <c r="D6845" s="903" t="s">
        <v>1469</v>
      </c>
      <c r="E6845" s="1419" t="s">
        <v>160</v>
      </c>
      <c r="F6845" s="1420"/>
      <c r="G6845" s="902">
        <v>2388274000</v>
      </c>
    </row>
    <row r="6846" spans="1:7">
      <c r="A6846" s="903" t="s">
        <v>2479</v>
      </c>
      <c r="B6846" s="903" t="s">
        <v>879</v>
      </c>
      <c r="C6846" s="903" t="s">
        <v>191</v>
      </c>
      <c r="D6846" s="903" t="s">
        <v>1469</v>
      </c>
      <c r="E6846" s="903" t="s">
        <v>160</v>
      </c>
      <c r="F6846" s="903" t="s">
        <v>162</v>
      </c>
      <c r="G6846" s="902">
        <v>2388274000</v>
      </c>
    </row>
    <row r="6847" spans="1:7">
      <c r="A6847" s="903" t="s">
        <v>2479</v>
      </c>
      <c r="B6847" s="903" t="s">
        <v>879</v>
      </c>
      <c r="C6847" s="903" t="s">
        <v>191</v>
      </c>
      <c r="D6847" s="903" t="s">
        <v>1469</v>
      </c>
      <c r="E6847" s="1419" t="s">
        <v>16</v>
      </c>
      <c r="F6847" s="1420"/>
      <c r="G6847" s="902">
        <v>259898000</v>
      </c>
    </row>
    <row r="6848" spans="1:7">
      <c r="A6848" s="903" t="s">
        <v>2479</v>
      </c>
      <c r="B6848" s="903" t="s">
        <v>879</v>
      </c>
      <c r="C6848" s="903" t="s">
        <v>191</v>
      </c>
      <c r="D6848" s="903" t="s">
        <v>1469</v>
      </c>
      <c r="E6848" s="903" t="s">
        <v>16</v>
      </c>
      <c r="F6848" s="903" t="s">
        <v>17</v>
      </c>
      <c r="G6848" s="902">
        <v>21424000</v>
      </c>
    </row>
    <row r="6849" spans="1:7">
      <c r="A6849" s="903" t="s">
        <v>2479</v>
      </c>
      <c r="B6849" s="903" t="s">
        <v>879</v>
      </c>
      <c r="C6849" s="903" t="s">
        <v>191</v>
      </c>
      <c r="D6849" s="903" t="s">
        <v>1469</v>
      </c>
      <c r="E6849" s="903" t="s">
        <v>16</v>
      </c>
      <c r="F6849" s="903" t="s">
        <v>19</v>
      </c>
      <c r="G6849" s="902">
        <v>186615000</v>
      </c>
    </row>
    <row r="6850" spans="1:7">
      <c r="A6850" s="903" t="s">
        <v>2479</v>
      </c>
      <c r="B6850" s="903" t="s">
        <v>879</v>
      </c>
      <c r="C6850" s="903" t="s">
        <v>191</v>
      </c>
      <c r="D6850" s="903" t="s">
        <v>1469</v>
      </c>
      <c r="E6850" s="903" t="s">
        <v>16</v>
      </c>
      <c r="F6850" s="903" t="s">
        <v>221</v>
      </c>
      <c r="G6850" s="902">
        <v>51859000</v>
      </c>
    </row>
    <row r="6851" spans="1:7">
      <c r="A6851" s="903" t="s">
        <v>2479</v>
      </c>
      <c r="B6851" s="903" t="s">
        <v>879</v>
      </c>
      <c r="C6851" s="903" t="s">
        <v>191</v>
      </c>
      <c r="D6851" s="1419" t="s">
        <v>1447</v>
      </c>
      <c r="E6851" s="1420"/>
      <c r="F6851" s="1420"/>
      <c r="G6851" s="902">
        <v>55777193985</v>
      </c>
    </row>
    <row r="6852" spans="1:7">
      <c r="A6852" s="903" t="s">
        <v>2479</v>
      </c>
      <c r="B6852" s="903" t="s">
        <v>879</v>
      </c>
      <c r="C6852" s="903" t="s">
        <v>191</v>
      </c>
      <c r="D6852" s="903" t="s">
        <v>1447</v>
      </c>
      <c r="E6852" s="1419" t="s">
        <v>87</v>
      </c>
      <c r="F6852" s="1420"/>
      <c r="G6852" s="902">
        <v>12479286902</v>
      </c>
    </row>
    <row r="6853" spans="1:7">
      <c r="A6853" s="903" t="s">
        <v>2479</v>
      </c>
      <c r="B6853" s="903" t="s">
        <v>879</v>
      </c>
      <c r="C6853" s="903" t="s">
        <v>191</v>
      </c>
      <c r="D6853" s="903" t="s">
        <v>1447</v>
      </c>
      <c r="E6853" s="903" t="s">
        <v>87</v>
      </c>
      <c r="F6853" s="903" t="s">
        <v>88</v>
      </c>
      <c r="G6853" s="902">
        <v>12479286902</v>
      </c>
    </row>
    <row r="6854" spans="1:7">
      <c r="A6854" s="903" t="s">
        <v>2479</v>
      </c>
      <c r="B6854" s="903" t="s">
        <v>879</v>
      </c>
      <c r="C6854" s="903" t="s">
        <v>191</v>
      </c>
      <c r="D6854" s="903" t="s">
        <v>1447</v>
      </c>
      <c r="E6854" s="1419" t="s">
        <v>128</v>
      </c>
      <c r="F6854" s="1420"/>
      <c r="G6854" s="902">
        <v>516385840</v>
      </c>
    </row>
    <row r="6855" spans="1:7">
      <c r="A6855" s="903" t="s">
        <v>2479</v>
      </c>
      <c r="B6855" s="903" t="s">
        <v>879</v>
      </c>
      <c r="C6855" s="903" t="s">
        <v>191</v>
      </c>
      <c r="D6855" s="903" t="s">
        <v>1447</v>
      </c>
      <c r="E6855" s="903" t="s">
        <v>128</v>
      </c>
      <c r="F6855" s="903" t="s">
        <v>519</v>
      </c>
      <c r="G6855" s="902">
        <v>516385840</v>
      </c>
    </row>
    <row r="6856" spans="1:7">
      <c r="A6856" s="903" t="s">
        <v>2479</v>
      </c>
      <c r="B6856" s="903" t="s">
        <v>879</v>
      </c>
      <c r="C6856" s="903" t="s">
        <v>191</v>
      </c>
      <c r="D6856" s="903" t="s">
        <v>1447</v>
      </c>
      <c r="E6856" s="1419" t="s">
        <v>90</v>
      </c>
      <c r="F6856" s="1420"/>
      <c r="G6856" s="902">
        <v>9272564193</v>
      </c>
    </row>
    <row r="6857" spans="1:7">
      <c r="A6857" s="903" t="s">
        <v>2479</v>
      </c>
      <c r="B6857" s="903" t="s">
        <v>879</v>
      </c>
      <c r="C6857" s="903" t="s">
        <v>191</v>
      </c>
      <c r="D6857" s="903" t="s">
        <v>1447</v>
      </c>
      <c r="E6857" s="903" t="s">
        <v>90</v>
      </c>
      <c r="F6857" s="903" t="s">
        <v>135</v>
      </c>
      <c r="G6857" s="902">
        <v>299785676</v>
      </c>
    </row>
    <row r="6858" spans="1:7">
      <c r="A6858" s="903" t="s">
        <v>2479</v>
      </c>
      <c r="B6858" s="903" t="s">
        <v>879</v>
      </c>
      <c r="C6858" s="903" t="s">
        <v>191</v>
      </c>
      <c r="D6858" s="903" t="s">
        <v>1447</v>
      </c>
      <c r="E6858" s="903" t="s">
        <v>90</v>
      </c>
      <c r="F6858" s="903" t="s">
        <v>389</v>
      </c>
      <c r="G6858" s="902">
        <v>1562578800</v>
      </c>
    </row>
    <row r="6859" spans="1:7">
      <c r="A6859" s="903" t="s">
        <v>2479</v>
      </c>
      <c r="B6859" s="903" t="s">
        <v>879</v>
      </c>
      <c r="C6859" s="903" t="s">
        <v>191</v>
      </c>
      <c r="D6859" s="903" t="s">
        <v>1447</v>
      </c>
      <c r="E6859" s="903" t="s">
        <v>90</v>
      </c>
      <c r="F6859" s="903" t="s">
        <v>385</v>
      </c>
      <c r="G6859" s="902">
        <v>318553060</v>
      </c>
    </row>
    <row r="6860" spans="1:7">
      <c r="A6860" s="903" t="s">
        <v>2479</v>
      </c>
      <c r="B6860" s="903" t="s">
        <v>879</v>
      </c>
      <c r="C6860" s="903" t="s">
        <v>191</v>
      </c>
      <c r="D6860" s="903" t="s">
        <v>1447</v>
      </c>
      <c r="E6860" s="903" t="s">
        <v>90</v>
      </c>
      <c r="F6860" s="903" t="s">
        <v>763</v>
      </c>
      <c r="G6860" s="902">
        <v>169086000</v>
      </c>
    </row>
    <row r="6861" spans="1:7">
      <c r="A6861" s="903" t="s">
        <v>2479</v>
      </c>
      <c r="B6861" s="903" t="s">
        <v>879</v>
      </c>
      <c r="C6861" s="903" t="s">
        <v>191</v>
      </c>
      <c r="D6861" s="903" t="s">
        <v>1447</v>
      </c>
      <c r="E6861" s="903" t="s">
        <v>90</v>
      </c>
      <c r="F6861" s="903" t="s">
        <v>8</v>
      </c>
      <c r="G6861" s="902">
        <v>444020000</v>
      </c>
    </row>
    <row r="6862" spans="1:7">
      <c r="A6862" s="903" t="s">
        <v>2479</v>
      </c>
      <c r="B6862" s="903" t="s">
        <v>879</v>
      </c>
      <c r="C6862" s="903" t="s">
        <v>191</v>
      </c>
      <c r="D6862" s="903" t="s">
        <v>1447</v>
      </c>
      <c r="E6862" s="903" t="s">
        <v>90</v>
      </c>
      <c r="F6862" s="903" t="s">
        <v>386</v>
      </c>
      <c r="G6862" s="902">
        <v>9547920</v>
      </c>
    </row>
    <row r="6863" spans="1:7">
      <c r="A6863" s="903" t="s">
        <v>2479</v>
      </c>
      <c r="B6863" s="903" t="s">
        <v>879</v>
      </c>
      <c r="C6863" s="903" t="s">
        <v>191</v>
      </c>
      <c r="D6863" s="903" t="s">
        <v>1447</v>
      </c>
      <c r="E6863" s="903" t="s">
        <v>90</v>
      </c>
      <c r="F6863" s="903" t="s">
        <v>92</v>
      </c>
      <c r="G6863" s="902">
        <v>57943960</v>
      </c>
    </row>
    <row r="6864" spans="1:7">
      <c r="A6864" s="903" t="s">
        <v>2479</v>
      </c>
      <c r="B6864" s="903" t="s">
        <v>879</v>
      </c>
      <c r="C6864" s="903" t="s">
        <v>191</v>
      </c>
      <c r="D6864" s="903" t="s">
        <v>1447</v>
      </c>
      <c r="E6864" s="903" t="s">
        <v>90</v>
      </c>
      <c r="F6864" s="903" t="s">
        <v>390</v>
      </c>
      <c r="G6864" s="902">
        <v>1116890214</v>
      </c>
    </row>
    <row r="6865" spans="1:7">
      <c r="A6865" s="903" t="s">
        <v>2479</v>
      </c>
      <c r="B6865" s="903" t="s">
        <v>879</v>
      </c>
      <c r="C6865" s="903" t="s">
        <v>191</v>
      </c>
      <c r="D6865" s="903" t="s">
        <v>1447</v>
      </c>
      <c r="E6865" s="903" t="s">
        <v>90</v>
      </c>
      <c r="F6865" s="903" t="s">
        <v>294</v>
      </c>
      <c r="G6865" s="902">
        <v>2103081360</v>
      </c>
    </row>
    <row r="6866" spans="1:7">
      <c r="A6866" s="903" t="s">
        <v>2479</v>
      </c>
      <c r="B6866" s="903" t="s">
        <v>879</v>
      </c>
      <c r="C6866" s="903" t="s">
        <v>191</v>
      </c>
      <c r="D6866" s="903" t="s">
        <v>1447</v>
      </c>
      <c r="E6866" s="903" t="s">
        <v>90</v>
      </c>
      <c r="F6866" s="903" t="s">
        <v>295</v>
      </c>
      <c r="G6866" s="902">
        <v>634740000</v>
      </c>
    </row>
    <row r="6867" spans="1:7">
      <c r="A6867" s="903" t="s">
        <v>2479</v>
      </c>
      <c r="B6867" s="903" t="s">
        <v>879</v>
      </c>
      <c r="C6867" s="903" t="s">
        <v>191</v>
      </c>
      <c r="D6867" s="903" t="s">
        <v>1447</v>
      </c>
      <c r="E6867" s="903" t="s">
        <v>90</v>
      </c>
      <c r="F6867" s="903" t="s">
        <v>403</v>
      </c>
      <c r="G6867" s="902">
        <v>2682000</v>
      </c>
    </row>
    <row r="6868" spans="1:7">
      <c r="A6868" s="903" t="s">
        <v>2479</v>
      </c>
      <c r="B6868" s="903" t="s">
        <v>879</v>
      </c>
      <c r="C6868" s="903" t="s">
        <v>191</v>
      </c>
      <c r="D6868" s="903" t="s">
        <v>1447</v>
      </c>
      <c r="E6868" s="903" t="s">
        <v>90</v>
      </c>
      <c r="F6868" s="903" t="s">
        <v>130</v>
      </c>
      <c r="G6868" s="902">
        <v>81957453</v>
      </c>
    </row>
    <row r="6869" spans="1:7">
      <c r="A6869" s="903" t="s">
        <v>2479</v>
      </c>
      <c r="B6869" s="903" t="s">
        <v>879</v>
      </c>
      <c r="C6869" s="903" t="s">
        <v>191</v>
      </c>
      <c r="D6869" s="903" t="s">
        <v>1447</v>
      </c>
      <c r="E6869" s="903" t="s">
        <v>90</v>
      </c>
      <c r="F6869" s="903" t="s">
        <v>137</v>
      </c>
      <c r="G6869" s="902">
        <v>2471697750</v>
      </c>
    </row>
    <row r="6870" spans="1:7">
      <c r="A6870" s="903" t="s">
        <v>2479</v>
      </c>
      <c r="B6870" s="903" t="s">
        <v>879</v>
      </c>
      <c r="C6870" s="903" t="s">
        <v>191</v>
      </c>
      <c r="D6870" s="903" t="s">
        <v>1447</v>
      </c>
      <c r="E6870" s="1419" t="s">
        <v>296</v>
      </c>
      <c r="F6870" s="1420"/>
      <c r="G6870" s="902">
        <v>8000000</v>
      </c>
    </row>
    <row r="6871" spans="1:7">
      <c r="A6871" s="903" t="s">
        <v>2479</v>
      </c>
      <c r="B6871" s="903" t="s">
        <v>879</v>
      </c>
      <c r="C6871" s="903" t="s">
        <v>191</v>
      </c>
      <c r="D6871" s="903" t="s">
        <v>1447</v>
      </c>
      <c r="E6871" s="903" t="s">
        <v>296</v>
      </c>
      <c r="F6871" s="903" t="s">
        <v>756</v>
      </c>
      <c r="G6871" s="902">
        <v>8000000</v>
      </c>
    </row>
    <row r="6872" spans="1:7">
      <c r="A6872" s="903" t="s">
        <v>2479</v>
      </c>
      <c r="B6872" s="903" t="s">
        <v>879</v>
      </c>
      <c r="C6872" s="903" t="s">
        <v>191</v>
      </c>
      <c r="D6872" s="903" t="s">
        <v>1447</v>
      </c>
      <c r="E6872" s="1419" t="s">
        <v>377</v>
      </c>
      <c r="F6872" s="1420"/>
      <c r="G6872" s="902">
        <v>166550000</v>
      </c>
    </row>
    <row r="6873" spans="1:7">
      <c r="A6873" s="903" t="s">
        <v>2479</v>
      </c>
      <c r="B6873" s="903" t="s">
        <v>879</v>
      </c>
      <c r="C6873" s="903" t="s">
        <v>191</v>
      </c>
      <c r="D6873" s="903" t="s">
        <v>1447</v>
      </c>
      <c r="E6873" s="903" t="s">
        <v>377</v>
      </c>
      <c r="F6873" s="903" t="s">
        <v>379</v>
      </c>
      <c r="G6873" s="902">
        <v>162710000</v>
      </c>
    </row>
    <row r="6874" spans="1:7">
      <c r="A6874" s="903" t="s">
        <v>2479</v>
      </c>
      <c r="B6874" s="903" t="s">
        <v>879</v>
      </c>
      <c r="C6874" s="903" t="s">
        <v>191</v>
      </c>
      <c r="D6874" s="903" t="s">
        <v>1447</v>
      </c>
      <c r="E6874" s="903" t="s">
        <v>377</v>
      </c>
      <c r="F6874" s="903" t="s">
        <v>380</v>
      </c>
      <c r="G6874" s="902">
        <v>3840000</v>
      </c>
    </row>
    <row r="6875" spans="1:7">
      <c r="A6875" s="903" t="s">
        <v>2479</v>
      </c>
      <c r="B6875" s="903" t="s">
        <v>879</v>
      </c>
      <c r="C6875" s="903" t="s">
        <v>191</v>
      </c>
      <c r="D6875" s="903" t="s">
        <v>1447</v>
      </c>
      <c r="E6875" s="1419" t="s">
        <v>93</v>
      </c>
      <c r="F6875" s="1420"/>
      <c r="G6875" s="902">
        <v>1308031000</v>
      </c>
    </row>
    <row r="6876" spans="1:7">
      <c r="A6876" s="903" t="s">
        <v>2479</v>
      </c>
      <c r="B6876" s="903" t="s">
        <v>879</v>
      </c>
      <c r="C6876" s="903" t="s">
        <v>191</v>
      </c>
      <c r="D6876" s="903" t="s">
        <v>1447</v>
      </c>
      <c r="E6876" s="903" t="s">
        <v>93</v>
      </c>
      <c r="F6876" s="903" t="s">
        <v>1500</v>
      </c>
      <c r="G6876" s="902">
        <v>81315000</v>
      </c>
    </row>
    <row r="6877" spans="1:7">
      <c r="A6877" s="903" t="s">
        <v>2479</v>
      </c>
      <c r="B6877" s="903" t="s">
        <v>879</v>
      </c>
      <c r="C6877" s="903" t="s">
        <v>191</v>
      </c>
      <c r="D6877" s="903" t="s">
        <v>1447</v>
      </c>
      <c r="E6877" s="903" t="s">
        <v>93</v>
      </c>
      <c r="F6877" s="903" t="s">
        <v>858</v>
      </c>
      <c r="G6877" s="902">
        <v>56769000</v>
      </c>
    </row>
    <row r="6878" spans="1:7">
      <c r="A6878" s="903" t="s">
        <v>2479</v>
      </c>
      <c r="B6878" s="903" t="s">
        <v>879</v>
      </c>
      <c r="C6878" s="903" t="s">
        <v>191</v>
      </c>
      <c r="D6878" s="903" t="s">
        <v>1447</v>
      </c>
      <c r="E6878" s="903" t="s">
        <v>93</v>
      </c>
      <c r="F6878" s="903" t="s">
        <v>391</v>
      </c>
      <c r="G6878" s="902">
        <v>1169947000</v>
      </c>
    </row>
    <row r="6879" spans="1:7">
      <c r="A6879" s="903" t="s">
        <v>2479</v>
      </c>
      <c r="B6879" s="903" t="s">
        <v>879</v>
      </c>
      <c r="C6879" s="903" t="s">
        <v>191</v>
      </c>
      <c r="D6879" s="903" t="s">
        <v>1447</v>
      </c>
      <c r="E6879" s="1419" t="s">
        <v>94</v>
      </c>
      <c r="F6879" s="1420"/>
      <c r="G6879" s="902">
        <v>2943374082</v>
      </c>
    </row>
    <row r="6880" spans="1:7">
      <c r="A6880" s="903" t="s">
        <v>2479</v>
      </c>
      <c r="B6880" s="903" t="s">
        <v>879</v>
      </c>
      <c r="C6880" s="903" t="s">
        <v>191</v>
      </c>
      <c r="D6880" s="903" t="s">
        <v>1447</v>
      </c>
      <c r="E6880" s="903" t="s">
        <v>94</v>
      </c>
      <c r="F6880" s="903" t="s">
        <v>95</v>
      </c>
      <c r="G6880" s="902">
        <v>2200354922</v>
      </c>
    </row>
    <row r="6881" spans="1:7">
      <c r="A6881" s="903" t="s">
        <v>2479</v>
      </c>
      <c r="B6881" s="903" t="s">
        <v>879</v>
      </c>
      <c r="C6881" s="903" t="s">
        <v>191</v>
      </c>
      <c r="D6881" s="903" t="s">
        <v>1447</v>
      </c>
      <c r="E6881" s="903" t="s">
        <v>94</v>
      </c>
      <c r="F6881" s="903" t="s">
        <v>96</v>
      </c>
      <c r="G6881" s="902">
        <v>387630680</v>
      </c>
    </row>
    <row r="6882" spans="1:7">
      <c r="A6882" s="903" t="s">
        <v>2479</v>
      </c>
      <c r="B6882" s="903" t="s">
        <v>879</v>
      </c>
      <c r="C6882" s="903" t="s">
        <v>191</v>
      </c>
      <c r="D6882" s="903" t="s">
        <v>1447</v>
      </c>
      <c r="E6882" s="903" t="s">
        <v>94</v>
      </c>
      <c r="F6882" s="903" t="s">
        <v>97</v>
      </c>
      <c r="G6882" s="902">
        <v>231907882</v>
      </c>
    </row>
    <row r="6883" spans="1:7">
      <c r="A6883" s="903" t="s">
        <v>2479</v>
      </c>
      <c r="B6883" s="903" t="s">
        <v>879</v>
      </c>
      <c r="C6883" s="903" t="s">
        <v>191</v>
      </c>
      <c r="D6883" s="903" t="s">
        <v>1447</v>
      </c>
      <c r="E6883" s="903" t="s">
        <v>94</v>
      </c>
      <c r="F6883" s="903" t="s">
        <v>0</v>
      </c>
      <c r="G6883" s="902">
        <v>123480598</v>
      </c>
    </row>
    <row r="6884" spans="1:7">
      <c r="A6884" s="903" t="s">
        <v>2479</v>
      </c>
      <c r="B6884" s="903" t="s">
        <v>879</v>
      </c>
      <c r="C6884" s="903" t="s">
        <v>191</v>
      </c>
      <c r="D6884" s="903" t="s">
        <v>1447</v>
      </c>
      <c r="E6884" s="1419" t="s">
        <v>98</v>
      </c>
      <c r="F6884" s="1420"/>
      <c r="G6884" s="902">
        <v>529672182</v>
      </c>
    </row>
    <row r="6885" spans="1:7">
      <c r="A6885" s="903" t="s">
        <v>2479</v>
      </c>
      <c r="B6885" s="903" t="s">
        <v>879</v>
      </c>
      <c r="C6885" s="903" t="s">
        <v>191</v>
      </c>
      <c r="D6885" s="903" t="s">
        <v>1447</v>
      </c>
      <c r="E6885" s="903" t="s">
        <v>98</v>
      </c>
      <c r="F6885" s="903" t="s">
        <v>757</v>
      </c>
      <c r="G6885" s="902">
        <v>510900182</v>
      </c>
    </row>
    <row r="6886" spans="1:7">
      <c r="A6886" s="903" t="s">
        <v>2479</v>
      </c>
      <c r="B6886" s="903" t="s">
        <v>879</v>
      </c>
      <c r="C6886" s="903" t="s">
        <v>191</v>
      </c>
      <c r="D6886" s="903" t="s">
        <v>1447</v>
      </c>
      <c r="E6886" s="903" t="s">
        <v>98</v>
      </c>
      <c r="F6886" s="903" t="s">
        <v>99</v>
      </c>
      <c r="G6886" s="902">
        <v>18772000</v>
      </c>
    </row>
    <row r="6887" spans="1:7">
      <c r="A6887" s="903" t="s">
        <v>2479</v>
      </c>
      <c r="B6887" s="903" t="s">
        <v>879</v>
      </c>
      <c r="C6887" s="903" t="s">
        <v>191</v>
      </c>
      <c r="D6887" s="903" t="s">
        <v>1447</v>
      </c>
      <c r="E6887" s="1419" t="s">
        <v>100</v>
      </c>
      <c r="F6887" s="1420"/>
      <c r="G6887" s="902">
        <v>299543350</v>
      </c>
    </row>
    <row r="6888" spans="1:7">
      <c r="A6888" s="903" t="s">
        <v>2479</v>
      </c>
      <c r="B6888" s="903" t="s">
        <v>879</v>
      </c>
      <c r="C6888" s="903" t="s">
        <v>191</v>
      </c>
      <c r="D6888" s="903" t="s">
        <v>1447</v>
      </c>
      <c r="E6888" s="903" t="s">
        <v>100</v>
      </c>
      <c r="F6888" s="903" t="s">
        <v>138</v>
      </c>
      <c r="G6888" s="902">
        <v>86642645</v>
      </c>
    </row>
    <row r="6889" spans="1:7">
      <c r="A6889" s="903" t="s">
        <v>2479</v>
      </c>
      <c r="B6889" s="903" t="s">
        <v>879</v>
      </c>
      <c r="C6889" s="903" t="s">
        <v>191</v>
      </c>
      <c r="D6889" s="903" t="s">
        <v>1447</v>
      </c>
      <c r="E6889" s="903" t="s">
        <v>100</v>
      </c>
      <c r="F6889" s="903" t="s">
        <v>102</v>
      </c>
      <c r="G6889" s="902">
        <v>1182857</v>
      </c>
    </row>
    <row r="6890" spans="1:7">
      <c r="A6890" s="903" t="s">
        <v>2479</v>
      </c>
      <c r="B6890" s="903" t="s">
        <v>879</v>
      </c>
      <c r="C6890" s="903" t="s">
        <v>191</v>
      </c>
      <c r="D6890" s="903" t="s">
        <v>1447</v>
      </c>
      <c r="E6890" s="903" t="s">
        <v>100</v>
      </c>
      <c r="F6890" s="903" t="s">
        <v>139</v>
      </c>
      <c r="G6890" s="902">
        <v>205739848</v>
      </c>
    </row>
    <row r="6891" spans="1:7">
      <c r="A6891" s="903" t="s">
        <v>2479</v>
      </c>
      <c r="B6891" s="903" t="s">
        <v>879</v>
      </c>
      <c r="C6891" s="903" t="s">
        <v>191</v>
      </c>
      <c r="D6891" s="903" t="s">
        <v>1447</v>
      </c>
      <c r="E6891" s="903" t="s">
        <v>100</v>
      </c>
      <c r="F6891" s="903" t="s">
        <v>140</v>
      </c>
      <c r="G6891" s="902">
        <v>5978000</v>
      </c>
    </row>
    <row r="6892" spans="1:7">
      <c r="A6892" s="903" t="s">
        <v>2479</v>
      </c>
      <c r="B6892" s="903" t="s">
        <v>879</v>
      </c>
      <c r="C6892" s="903" t="s">
        <v>191</v>
      </c>
      <c r="D6892" s="903" t="s">
        <v>1447</v>
      </c>
      <c r="E6892" s="1419" t="s">
        <v>103</v>
      </c>
      <c r="F6892" s="1420"/>
      <c r="G6892" s="902">
        <v>181582000</v>
      </c>
    </row>
    <row r="6893" spans="1:7">
      <c r="A6893" s="903" t="s">
        <v>2479</v>
      </c>
      <c r="B6893" s="903" t="s">
        <v>879</v>
      </c>
      <c r="C6893" s="903" t="s">
        <v>191</v>
      </c>
      <c r="D6893" s="903" t="s">
        <v>1447</v>
      </c>
      <c r="E6893" s="903" t="s">
        <v>103</v>
      </c>
      <c r="F6893" s="903" t="s">
        <v>104</v>
      </c>
      <c r="G6893" s="902">
        <v>32418000</v>
      </c>
    </row>
    <row r="6894" spans="1:7">
      <c r="A6894" s="903" t="s">
        <v>2479</v>
      </c>
      <c r="B6894" s="903" t="s">
        <v>879</v>
      </c>
      <c r="C6894" s="903" t="s">
        <v>191</v>
      </c>
      <c r="D6894" s="903" t="s">
        <v>1447</v>
      </c>
      <c r="E6894" s="903" t="s">
        <v>103</v>
      </c>
      <c r="F6894" s="903" t="s">
        <v>132</v>
      </c>
      <c r="G6894" s="902">
        <v>105886000</v>
      </c>
    </row>
    <row r="6895" spans="1:7">
      <c r="A6895" s="903" t="s">
        <v>2479</v>
      </c>
      <c r="B6895" s="903" t="s">
        <v>879</v>
      </c>
      <c r="C6895" s="903" t="s">
        <v>191</v>
      </c>
      <c r="D6895" s="903" t="s">
        <v>1447</v>
      </c>
      <c r="E6895" s="903" t="s">
        <v>103</v>
      </c>
      <c r="F6895" s="903" t="s">
        <v>2</v>
      </c>
      <c r="G6895" s="902">
        <v>42868000</v>
      </c>
    </row>
    <row r="6896" spans="1:7">
      <c r="A6896" s="903" t="s">
        <v>2479</v>
      </c>
      <c r="B6896" s="903" t="s">
        <v>879</v>
      </c>
      <c r="C6896" s="903" t="s">
        <v>191</v>
      </c>
      <c r="D6896" s="903" t="s">
        <v>1447</v>
      </c>
      <c r="E6896" s="903" t="s">
        <v>103</v>
      </c>
      <c r="F6896" s="903" t="s">
        <v>106</v>
      </c>
      <c r="G6896" s="902">
        <v>410000</v>
      </c>
    </row>
    <row r="6897" spans="1:7">
      <c r="A6897" s="903" t="s">
        <v>2479</v>
      </c>
      <c r="B6897" s="903" t="s">
        <v>879</v>
      </c>
      <c r="C6897" s="903" t="s">
        <v>191</v>
      </c>
      <c r="D6897" s="903" t="s">
        <v>1447</v>
      </c>
      <c r="E6897" s="1419" t="s">
        <v>108</v>
      </c>
      <c r="F6897" s="1420"/>
      <c r="G6897" s="902">
        <v>86082905</v>
      </c>
    </row>
    <row r="6898" spans="1:7">
      <c r="A6898" s="903" t="s">
        <v>2479</v>
      </c>
      <c r="B6898" s="903" t="s">
        <v>879</v>
      </c>
      <c r="C6898" s="903" t="s">
        <v>191</v>
      </c>
      <c r="D6898" s="903" t="s">
        <v>1447</v>
      </c>
      <c r="E6898" s="903" t="s">
        <v>108</v>
      </c>
      <c r="F6898" s="903" t="s">
        <v>110</v>
      </c>
      <c r="G6898" s="902">
        <v>7931659</v>
      </c>
    </row>
    <row r="6899" spans="1:7">
      <c r="A6899" s="903" t="s">
        <v>2479</v>
      </c>
      <c r="B6899" s="903" t="s">
        <v>879</v>
      </c>
      <c r="C6899" s="903" t="s">
        <v>191</v>
      </c>
      <c r="D6899" s="903" t="s">
        <v>1447</v>
      </c>
      <c r="E6899" s="903" t="s">
        <v>108</v>
      </c>
      <c r="F6899" s="903" t="s">
        <v>111</v>
      </c>
      <c r="G6899" s="902">
        <v>1486511</v>
      </c>
    </row>
    <row r="6900" spans="1:7">
      <c r="A6900" s="903" t="s">
        <v>2479</v>
      </c>
      <c r="B6900" s="903" t="s">
        <v>879</v>
      </c>
      <c r="C6900" s="903" t="s">
        <v>191</v>
      </c>
      <c r="D6900" s="903" t="s">
        <v>1447</v>
      </c>
      <c r="E6900" s="903" t="s">
        <v>108</v>
      </c>
      <c r="F6900" s="903" t="s">
        <v>862</v>
      </c>
      <c r="G6900" s="902">
        <v>34161735</v>
      </c>
    </row>
    <row r="6901" spans="1:7">
      <c r="A6901" s="903" t="s">
        <v>2479</v>
      </c>
      <c r="B6901" s="903" t="s">
        <v>879</v>
      </c>
      <c r="C6901" s="903" t="s">
        <v>191</v>
      </c>
      <c r="D6901" s="903" t="s">
        <v>1447</v>
      </c>
      <c r="E6901" s="903" t="s">
        <v>108</v>
      </c>
      <c r="F6901" s="903" t="s">
        <v>283</v>
      </c>
      <c r="G6901" s="902">
        <v>17760000</v>
      </c>
    </row>
    <row r="6902" spans="1:7">
      <c r="A6902" s="903" t="s">
        <v>2479</v>
      </c>
      <c r="B6902" s="903" t="s">
        <v>879</v>
      </c>
      <c r="C6902" s="903" t="s">
        <v>191</v>
      </c>
      <c r="D6902" s="903" t="s">
        <v>1447</v>
      </c>
      <c r="E6902" s="903" t="s">
        <v>108</v>
      </c>
      <c r="F6902" s="903" t="s">
        <v>141</v>
      </c>
      <c r="G6902" s="902">
        <v>21600000</v>
      </c>
    </row>
    <row r="6903" spans="1:7">
      <c r="A6903" s="903" t="s">
        <v>2479</v>
      </c>
      <c r="B6903" s="903" t="s">
        <v>879</v>
      </c>
      <c r="C6903" s="903" t="s">
        <v>191</v>
      </c>
      <c r="D6903" s="903" t="s">
        <v>1447</v>
      </c>
      <c r="E6903" s="903" t="s">
        <v>108</v>
      </c>
      <c r="F6903" s="903" t="s">
        <v>142</v>
      </c>
      <c r="G6903" s="902">
        <v>3143000</v>
      </c>
    </row>
    <row r="6904" spans="1:7">
      <c r="A6904" s="903" t="s">
        <v>2479</v>
      </c>
      <c r="B6904" s="903" t="s">
        <v>879</v>
      </c>
      <c r="C6904" s="903" t="s">
        <v>191</v>
      </c>
      <c r="D6904" s="903" t="s">
        <v>1447</v>
      </c>
      <c r="E6904" s="1419" t="s">
        <v>143</v>
      </c>
      <c r="F6904" s="1420"/>
      <c r="G6904" s="902">
        <v>60425000</v>
      </c>
    </row>
    <row r="6905" spans="1:7">
      <c r="A6905" s="903" t="s">
        <v>2479</v>
      </c>
      <c r="B6905" s="903" t="s">
        <v>879</v>
      </c>
      <c r="C6905" s="903" t="s">
        <v>191</v>
      </c>
      <c r="D6905" s="903" t="s">
        <v>1447</v>
      </c>
      <c r="E6905" s="903" t="s">
        <v>143</v>
      </c>
      <c r="F6905" s="903" t="s">
        <v>145</v>
      </c>
      <c r="G6905" s="902">
        <v>5550000</v>
      </c>
    </row>
    <row r="6906" spans="1:7">
      <c r="A6906" s="903" t="s">
        <v>2479</v>
      </c>
      <c r="B6906" s="903" t="s">
        <v>879</v>
      </c>
      <c r="C6906" s="903" t="s">
        <v>191</v>
      </c>
      <c r="D6906" s="903" t="s">
        <v>1447</v>
      </c>
      <c r="E6906" s="903" t="s">
        <v>143</v>
      </c>
      <c r="F6906" s="903" t="s">
        <v>487</v>
      </c>
      <c r="G6906" s="902">
        <v>20845000</v>
      </c>
    </row>
    <row r="6907" spans="1:7">
      <c r="A6907" s="903" t="s">
        <v>2479</v>
      </c>
      <c r="B6907" s="903" t="s">
        <v>879</v>
      </c>
      <c r="C6907" s="903" t="s">
        <v>191</v>
      </c>
      <c r="D6907" s="903" t="s">
        <v>1447</v>
      </c>
      <c r="E6907" s="903" t="s">
        <v>143</v>
      </c>
      <c r="F6907" s="903" t="s">
        <v>489</v>
      </c>
      <c r="G6907" s="902">
        <v>34030000</v>
      </c>
    </row>
    <row r="6908" spans="1:7">
      <c r="A6908" s="903" t="s">
        <v>2479</v>
      </c>
      <c r="B6908" s="903" t="s">
        <v>879</v>
      </c>
      <c r="C6908" s="903" t="s">
        <v>191</v>
      </c>
      <c r="D6908" s="903" t="s">
        <v>1447</v>
      </c>
      <c r="E6908" s="1419" t="s">
        <v>113</v>
      </c>
      <c r="F6908" s="1420"/>
      <c r="G6908" s="902">
        <v>300522479</v>
      </c>
    </row>
    <row r="6909" spans="1:7">
      <c r="A6909" s="903" t="s">
        <v>2479</v>
      </c>
      <c r="B6909" s="903" t="s">
        <v>879</v>
      </c>
      <c r="C6909" s="903" t="s">
        <v>191</v>
      </c>
      <c r="D6909" s="903" t="s">
        <v>1447</v>
      </c>
      <c r="E6909" s="903" t="s">
        <v>113</v>
      </c>
      <c r="F6909" s="903" t="s">
        <v>381</v>
      </c>
      <c r="G6909" s="902">
        <v>1832479</v>
      </c>
    </row>
    <row r="6910" spans="1:7">
      <c r="A6910" s="903" t="s">
        <v>2479</v>
      </c>
      <c r="B6910" s="903" t="s">
        <v>879</v>
      </c>
      <c r="C6910" s="903" t="s">
        <v>191</v>
      </c>
      <c r="D6910" s="903" t="s">
        <v>1447</v>
      </c>
      <c r="E6910" s="903" t="s">
        <v>113</v>
      </c>
      <c r="F6910" s="903" t="s">
        <v>490</v>
      </c>
      <c r="G6910" s="902">
        <v>30050000</v>
      </c>
    </row>
    <row r="6911" spans="1:7">
      <c r="A6911" s="903" t="s">
        <v>2479</v>
      </c>
      <c r="B6911" s="903" t="s">
        <v>879</v>
      </c>
      <c r="C6911" s="903" t="s">
        <v>191</v>
      </c>
      <c r="D6911" s="903" t="s">
        <v>1447</v>
      </c>
      <c r="E6911" s="903" t="s">
        <v>113</v>
      </c>
      <c r="F6911" s="903" t="s">
        <v>115</v>
      </c>
      <c r="G6911" s="902">
        <v>1400000</v>
      </c>
    </row>
    <row r="6912" spans="1:7">
      <c r="A6912" s="903" t="s">
        <v>2479</v>
      </c>
      <c r="B6912" s="903" t="s">
        <v>879</v>
      </c>
      <c r="C6912" s="903" t="s">
        <v>191</v>
      </c>
      <c r="D6912" s="903" t="s">
        <v>1447</v>
      </c>
      <c r="E6912" s="903" t="s">
        <v>113</v>
      </c>
      <c r="F6912" s="903" t="s">
        <v>117</v>
      </c>
      <c r="G6912" s="902">
        <v>187300000</v>
      </c>
    </row>
    <row r="6913" spans="1:7">
      <c r="A6913" s="903" t="s">
        <v>2479</v>
      </c>
      <c r="B6913" s="903" t="s">
        <v>879</v>
      </c>
      <c r="C6913" s="903" t="s">
        <v>191</v>
      </c>
      <c r="D6913" s="903" t="s">
        <v>1447</v>
      </c>
      <c r="E6913" s="903" t="s">
        <v>113</v>
      </c>
      <c r="F6913" s="903" t="s">
        <v>522</v>
      </c>
      <c r="G6913" s="902">
        <v>79940000</v>
      </c>
    </row>
    <row r="6914" spans="1:7">
      <c r="A6914" s="903" t="s">
        <v>2479</v>
      </c>
      <c r="B6914" s="903" t="s">
        <v>879</v>
      </c>
      <c r="C6914" s="903" t="s">
        <v>191</v>
      </c>
      <c r="D6914" s="903" t="s">
        <v>1447</v>
      </c>
      <c r="E6914" s="1419" t="s">
        <v>492</v>
      </c>
      <c r="F6914" s="1420"/>
      <c r="G6914" s="902">
        <v>6874318800</v>
      </c>
    </row>
    <row r="6915" spans="1:7">
      <c r="A6915" s="903" t="s">
        <v>2479</v>
      </c>
      <c r="B6915" s="903" t="s">
        <v>879</v>
      </c>
      <c r="C6915" s="903" t="s">
        <v>191</v>
      </c>
      <c r="D6915" s="903" t="s">
        <v>1447</v>
      </c>
      <c r="E6915" s="903" t="s">
        <v>492</v>
      </c>
      <c r="F6915" s="903" t="s">
        <v>849</v>
      </c>
      <c r="G6915" s="902">
        <v>16800000</v>
      </c>
    </row>
    <row r="6916" spans="1:7">
      <c r="A6916" s="903" t="s">
        <v>2479</v>
      </c>
      <c r="B6916" s="903" t="s">
        <v>879</v>
      </c>
      <c r="C6916" s="903" t="s">
        <v>191</v>
      </c>
      <c r="D6916" s="903" t="s">
        <v>1447</v>
      </c>
      <c r="E6916" s="903" t="s">
        <v>492</v>
      </c>
      <c r="F6916" s="903" t="s">
        <v>219</v>
      </c>
      <c r="G6916" s="902">
        <v>312868800</v>
      </c>
    </row>
    <row r="6917" spans="1:7">
      <c r="A6917" s="903" t="s">
        <v>2479</v>
      </c>
      <c r="B6917" s="903" t="s">
        <v>879</v>
      </c>
      <c r="C6917" s="903" t="s">
        <v>191</v>
      </c>
      <c r="D6917" s="903" t="s">
        <v>1447</v>
      </c>
      <c r="E6917" s="903" t="s">
        <v>492</v>
      </c>
      <c r="F6917" s="903" t="s">
        <v>186</v>
      </c>
      <c r="G6917" s="902">
        <v>6100000</v>
      </c>
    </row>
    <row r="6918" spans="1:7">
      <c r="A6918" s="903" t="s">
        <v>2479</v>
      </c>
      <c r="B6918" s="903" t="s">
        <v>879</v>
      </c>
      <c r="C6918" s="903" t="s">
        <v>191</v>
      </c>
      <c r="D6918" s="903" t="s">
        <v>1447</v>
      </c>
      <c r="E6918" s="903" t="s">
        <v>492</v>
      </c>
      <c r="F6918" s="903" t="s">
        <v>496</v>
      </c>
      <c r="G6918" s="902">
        <v>6538550000</v>
      </c>
    </row>
    <row r="6919" spans="1:7">
      <c r="A6919" s="903" t="s">
        <v>2479</v>
      </c>
      <c r="B6919" s="903" t="s">
        <v>879</v>
      </c>
      <c r="C6919" s="903" t="s">
        <v>191</v>
      </c>
      <c r="D6919" s="903" t="s">
        <v>1447</v>
      </c>
      <c r="E6919" s="1419" t="s">
        <v>498</v>
      </c>
      <c r="F6919" s="1420"/>
      <c r="G6919" s="902">
        <v>3238145656</v>
      </c>
    </row>
    <row r="6920" spans="1:7">
      <c r="A6920" s="903" t="s">
        <v>2479</v>
      </c>
      <c r="B6920" s="903" t="s">
        <v>879</v>
      </c>
      <c r="C6920" s="903" t="s">
        <v>191</v>
      </c>
      <c r="D6920" s="903" t="s">
        <v>1447</v>
      </c>
      <c r="E6920" s="903" t="s">
        <v>498</v>
      </c>
      <c r="F6920" s="903" t="s">
        <v>758</v>
      </c>
      <c r="G6920" s="902">
        <v>7618656</v>
      </c>
    </row>
    <row r="6921" spans="1:7">
      <c r="A6921" s="903" t="s">
        <v>2479</v>
      </c>
      <c r="B6921" s="903" t="s">
        <v>879</v>
      </c>
      <c r="C6921" s="903" t="s">
        <v>191</v>
      </c>
      <c r="D6921" s="903" t="s">
        <v>1447</v>
      </c>
      <c r="E6921" s="903" t="s">
        <v>498</v>
      </c>
      <c r="F6921" s="903" t="s">
        <v>178</v>
      </c>
      <c r="G6921" s="902">
        <v>61135000</v>
      </c>
    </row>
    <row r="6922" spans="1:7">
      <c r="A6922" s="903" t="s">
        <v>2479</v>
      </c>
      <c r="B6922" s="903" t="s">
        <v>879</v>
      </c>
      <c r="C6922" s="903" t="s">
        <v>191</v>
      </c>
      <c r="D6922" s="903" t="s">
        <v>1447</v>
      </c>
      <c r="E6922" s="903" t="s">
        <v>498</v>
      </c>
      <c r="F6922" s="903" t="s">
        <v>284</v>
      </c>
      <c r="G6922" s="902">
        <v>3080000</v>
      </c>
    </row>
    <row r="6923" spans="1:7">
      <c r="A6923" s="903" t="s">
        <v>2479</v>
      </c>
      <c r="B6923" s="903" t="s">
        <v>879</v>
      </c>
      <c r="C6923" s="903" t="s">
        <v>191</v>
      </c>
      <c r="D6923" s="903" t="s">
        <v>1447</v>
      </c>
      <c r="E6923" s="903" t="s">
        <v>498</v>
      </c>
      <c r="F6923" s="903" t="s">
        <v>3</v>
      </c>
      <c r="G6923" s="902">
        <v>8820000</v>
      </c>
    </row>
    <row r="6924" spans="1:7">
      <c r="A6924" s="903" t="s">
        <v>2479</v>
      </c>
      <c r="B6924" s="903" t="s">
        <v>879</v>
      </c>
      <c r="C6924" s="903" t="s">
        <v>191</v>
      </c>
      <c r="D6924" s="903" t="s">
        <v>1447</v>
      </c>
      <c r="E6924" s="903" t="s">
        <v>498</v>
      </c>
      <c r="F6924" s="903" t="s">
        <v>370</v>
      </c>
      <c r="G6924" s="902">
        <v>49302000</v>
      </c>
    </row>
    <row r="6925" spans="1:7">
      <c r="A6925" s="903" t="s">
        <v>2479</v>
      </c>
      <c r="B6925" s="903" t="s">
        <v>879</v>
      </c>
      <c r="C6925" s="903" t="s">
        <v>191</v>
      </c>
      <c r="D6925" s="903" t="s">
        <v>1447</v>
      </c>
      <c r="E6925" s="903" t="s">
        <v>498</v>
      </c>
      <c r="F6925" s="903" t="s">
        <v>500</v>
      </c>
      <c r="G6925" s="902">
        <v>4150000</v>
      </c>
    </row>
    <row r="6926" spans="1:7">
      <c r="A6926" s="903" t="s">
        <v>2479</v>
      </c>
      <c r="B6926" s="903" t="s">
        <v>879</v>
      </c>
      <c r="C6926" s="903" t="s">
        <v>191</v>
      </c>
      <c r="D6926" s="903" t="s">
        <v>1447</v>
      </c>
      <c r="E6926" s="903" t="s">
        <v>498</v>
      </c>
      <c r="F6926" s="903" t="s">
        <v>344</v>
      </c>
      <c r="G6926" s="902">
        <v>500000000</v>
      </c>
    </row>
    <row r="6927" spans="1:7">
      <c r="A6927" s="903" t="s">
        <v>2479</v>
      </c>
      <c r="B6927" s="903" t="s">
        <v>879</v>
      </c>
      <c r="C6927" s="903" t="s">
        <v>191</v>
      </c>
      <c r="D6927" s="903" t="s">
        <v>1447</v>
      </c>
      <c r="E6927" s="903" t="s">
        <v>498</v>
      </c>
      <c r="F6927" s="903" t="s">
        <v>4</v>
      </c>
      <c r="G6927" s="902">
        <v>52047000</v>
      </c>
    </row>
    <row r="6928" spans="1:7">
      <c r="A6928" s="903" t="s">
        <v>2479</v>
      </c>
      <c r="B6928" s="903" t="s">
        <v>879</v>
      </c>
      <c r="C6928" s="903" t="s">
        <v>191</v>
      </c>
      <c r="D6928" s="903" t="s">
        <v>1447</v>
      </c>
      <c r="E6928" s="903" t="s">
        <v>498</v>
      </c>
      <c r="F6928" s="903" t="s">
        <v>228</v>
      </c>
      <c r="G6928" s="902">
        <v>2492000000</v>
      </c>
    </row>
    <row r="6929" spans="1:7">
      <c r="A6929" s="903" t="s">
        <v>2479</v>
      </c>
      <c r="B6929" s="903" t="s">
        <v>879</v>
      </c>
      <c r="C6929" s="903" t="s">
        <v>191</v>
      </c>
      <c r="D6929" s="903" t="s">
        <v>1447</v>
      </c>
      <c r="E6929" s="903" t="s">
        <v>498</v>
      </c>
      <c r="F6929" s="903" t="s">
        <v>501</v>
      </c>
      <c r="G6929" s="902">
        <v>59993000</v>
      </c>
    </row>
    <row r="6930" spans="1:7">
      <c r="A6930" s="903" t="s">
        <v>2479</v>
      </c>
      <c r="B6930" s="903" t="s">
        <v>879</v>
      </c>
      <c r="C6930" s="903" t="s">
        <v>191</v>
      </c>
      <c r="D6930" s="903" t="s">
        <v>1447</v>
      </c>
      <c r="E6930" s="1419" t="s">
        <v>1429</v>
      </c>
      <c r="F6930" s="1420"/>
      <c r="G6930" s="902">
        <v>220830000</v>
      </c>
    </row>
    <row r="6931" spans="1:7">
      <c r="A6931" s="903" t="s">
        <v>2479</v>
      </c>
      <c r="B6931" s="903" t="s">
        <v>879</v>
      </c>
      <c r="C6931" s="903" t="s">
        <v>191</v>
      </c>
      <c r="D6931" s="903" t="s">
        <v>1447</v>
      </c>
      <c r="E6931" s="903" t="s">
        <v>1429</v>
      </c>
      <c r="F6931" s="903" t="s">
        <v>1451</v>
      </c>
      <c r="G6931" s="902">
        <v>39340000</v>
      </c>
    </row>
    <row r="6932" spans="1:7">
      <c r="A6932" s="903" t="s">
        <v>2479</v>
      </c>
      <c r="B6932" s="903" t="s">
        <v>879</v>
      </c>
      <c r="C6932" s="903" t="s">
        <v>191</v>
      </c>
      <c r="D6932" s="903" t="s">
        <v>1447</v>
      </c>
      <c r="E6932" s="903" t="s">
        <v>1429</v>
      </c>
      <c r="F6932" s="903" t="s">
        <v>1431</v>
      </c>
      <c r="G6932" s="902">
        <v>82490000</v>
      </c>
    </row>
    <row r="6933" spans="1:7">
      <c r="A6933" s="903" t="s">
        <v>2479</v>
      </c>
      <c r="B6933" s="903" t="s">
        <v>879</v>
      </c>
      <c r="C6933" s="903" t="s">
        <v>191</v>
      </c>
      <c r="D6933" s="903" t="s">
        <v>1447</v>
      </c>
      <c r="E6933" s="903" t="s">
        <v>1429</v>
      </c>
      <c r="F6933" s="903" t="s">
        <v>1457</v>
      </c>
      <c r="G6933" s="902">
        <v>99000000</v>
      </c>
    </row>
    <row r="6934" spans="1:7">
      <c r="A6934" s="903" t="s">
        <v>2479</v>
      </c>
      <c r="B6934" s="903" t="s">
        <v>879</v>
      </c>
      <c r="C6934" s="903" t="s">
        <v>191</v>
      </c>
      <c r="D6934" s="903" t="s">
        <v>1447</v>
      </c>
      <c r="E6934" s="1419" t="s">
        <v>118</v>
      </c>
      <c r="F6934" s="1420"/>
      <c r="G6934" s="902">
        <v>1315243500</v>
      </c>
    </row>
    <row r="6935" spans="1:7">
      <c r="A6935" s="903" t="s">
        <v>2479</v>
      </c>
      <c r="B6935" s="903" t="s">
        <v>879</v>
      </c>
      <c r="C6935" s="903" t="s">
        <v>191</v>
      </c>
      <c r="D6935" s="903" t="s">
        <v>1447</v>
      </c>
      <c r="E6935" s="903" t="s">
        <v>118</v>
      </c>
      <c r="F6935" s="903" t="s">
        <v>523</v>
      </c>
      <c r="G6935" s="902">
        <v>284455000</v>
      </c>
    </row>
    <row r="6936" spans="1:7">
      <c r="A6936" s="903" t="s">
        <v>2479</v>
      </c>
      <c r="B6936" s="903" t="s">
        <v>879</v>
      </c>
      <c r="C6936" s="903" t="s">
        <v>191</v>
      </c>
      <c r="D6936" s="903" t="s">
        <v>1447</v>
      </c>
      <c r="E6936" s="903" t="s">
        <v>118</v>
      </c>
      <c r="F6936" s="903" t="s">
        <v>5</v>
      </c>
      <c r="G6936" s="902">
        <v>173615000</v>
      </c>
    </row>
    <row r="6937" spans="1:7">
      <c r="A6937" s="903" t="s">
        <v>2479</v>
      </c>
      <c r="B6937" s="903" t="s">
        <v>879</v>
      </c>
      <c r="C6937" s="903" t="s">
        <v>191</v>
      </c>
      <c r="D6937" s="903" t="s">
        <v>1447</v>
      </c>
      <c r="E6937" s="903" t="s">
        <v>118</v>
      </c>
      <c r="F6937" s="903" t="s">
        <v>11</v>
      </c>
      <c r="G6937" s="902">
        <v>37608500</v>
      </c>
    </row>
    <row r="6938" spans="1:7">
      <c r="A6938" s="903" t="s">
        <v>2479</v>
      </c>
      <c r="B6938" s="903" t="s">
        <v>879</v>
      </c>
      <c r="C6938" s="903" t="s">
        <v>191</v>
      </c>
      <c r="D6938" s="903" t="s">
        <v>1447</v>
      </c>
      <c r="E6938" s="903" t="s">
        <v>118</v>
      </c>
      <c r="F6938" s="903" t="s">
        <v>120</v>
      </c>
      <c r="G6938" s="902">
        <v>819565000</v>
      </c>
    </row>
    <row r="6939" spans="1:7">
      <c r="A6939" s="903" t="s">
        <v>2479</v>
      </c>
      <c r="B6939" s="903" t="s">
        <v>879</v>
      </c>
      <c r="C6939" s="903" t="s">
        <v>191</v>
      </c>
      <c r="D6939" s="903" t="s">
        <v>1447</v>
      </c>
      <c r="E6939" s="1419" t="s">
        <v>1434</v>
      </c>
      <c r="F6939" s="1420"/>
      <c r="G6939" s="902">
        <v>2598000</v>
      </c>
    </row>
    <row r="6940" spans="1:7">
      <c r="A6940" s="903" t="s">
        <v>2479</v>
      </c>
      <c r="B6940" s="903" t="s">
        <v>879</v>
      </c>
      <c r="C6940" s="903" t="s">
        <v>191</v>
      </c>
      <c r="D6940" s="903" t="s">
        <v>1447</v>
      </c>
      <c r="E6940" s="903" t="s">
        <v>1434</v>
      </c>
      <c r="F6940" s="903" t="s">
        <v>1436</v>
      </c>
      <c r="G6940" s="902">
        <v>2598000</v>
      </c>
    </row>
    <row r="6941" spans="1:7">
      <c r="A6941" s="903" t="s">
        <v>2479</v>
      </c>
      <c r="B6941" s="903" t="s">
        <v>879</v>
      </c>
      <c r="C6941" s="903" t="s">
        <v>191</v>
      </c>
      <c r="D6941" s="903" t="s">
        <v>1447</v>
      </c>
      <c r="E6941" s="1419" t="s">
        <v>122</v>
      </c>
      <c r="F6941" s="1420"/>
      <c r="G6941" s="902">
        <v>735121596</v>
      </c>
    </row>
    <row r="6942" spans="1:7">
      <c r="A6942" s="903" t="s">
        <v>2479</v>
      </c>
      <c r="B6942" s="903" t="s">
        <v>879</v>
      </c>
      <c r="C6942" s="903" t="s">
        <v>191</v>
      </c>
      <c r="D6942" s="903" t="s">
        <v>1447</v>
      </c>
      <c r="E6942" s="903" t="s">
        <v>122</v>
      </c>
      <c r="F6942" s="903" t="s">
        <v>6</v>
      </c>
      <c r="G6942" s="902">
        <v>9006000</v>
      </c>
    </row>
    <row r="6943" spans="1:7">
      <c r="A6943" s="903" t="s">
        <v>2479</v>
      </c>
      <c r="B6943" s="903" t="s">
        <v>879</v>
      </c>
      <c r="C6943" s="903" t="s">
        <v>191</v>
      </c>
      <c r="D6943" s="903" t="s">
        <v>1447</v>
      </c>
      <c r="E6943" s="903" t="s">
        <v>122</v>
      </c>
      <c r="F6943" s="903" t="s">
        <v>12</v>
      </c>
      <c r="G6943" s="902">
        <v>6962000</v>
      </c>
    </row>
    <row r="6944" spans="1:7">
      <c r="A6944" s="903" t="s">
        <v>2479</v>
      </c>
      <c r="B6944" s="903" t="s">
        <v>879</v>
      </c>
      <c r="C6944" s="903" t="s">
        <v>191</v>
      </c>
      <c r="D6944" s="903" t="s">
        <v>1447</v>
      </c>
      <c r="E6944" s="903" t="s">
        <v>122</v>
      </c>
      <c r="F6944" s="903" t="s">
        <v>124</v>
      </c>
      <c r="G6944" s="902">
        <v>205659000</v>
      </c>
    </row>
    <row r="6945" spans="1:7">
      <c r="A6945" s="903" t="s">
        <v>2479</v>
      </c>
      <c r="B6945" s="903" t="s">
        <v>879</v>
      </c>
      <c r="C6945" s="903" t="s">
        <v>191</v>
      </c>
      <c r="D6945" s="903" t="s">
        <v>1447</v>
      </c>
      <c r="E6945" s="903" t="s">
        <v>122</v>
      </c>
      <c r="F6945" s="903" t="s">
        <v>126</v>
      </c>
      <c r="G6945" s="902">
        <v>513494596</v>
      </c>
    </row>
    <row r="6946" spans="1:7">
      <c r="A6946" s="903" t="s">
        <v>2479</v>
      </c>
      <c r="B6946" s="903" t="s">
        <v>879</v>
      </c>
      <c r="C6946" s="903" t="s">
        <v>191</v>
      </c>
      <c r="D6946" s="903" t="s">
        <v>1447</v>
      </c>
      <c r="E6946" s="1419" t="s">
        <v>371</v>
      </c>
      <c r="F6946" s="1420"/>
      <c r="G6946" s="902">
        <v>55895100</v>
      </c>
    </row>
    <row r="6947" spans="1:7">
      <c r="A6947" s="903" t="s">
        <v>2479</v>
      </c>
      <c r="B6947" s="903" t="s">
        <v>879</v>
      </c>
      <c r="C6947" s="903" t="s">
        <v>191</v>
      </c>
      <c r="D6947" s="903" t="s">
        <v>1447</v>
      </c>
      <c r="E6947" s="903" t="s">
        <v>371</v>
      </c>
      <c r="F6947" s="903" t="s">
        <v>372</v>
      </c>
      <c r="G6947" s="902">
        <v>55895100</v>
      </c>
    </row>
    <row r="6948" spans="1:7">
      <c r="A6948" s="903" t="s">
        <v>2479</v>
      </c>
      <c r="B6948" s="903" t="s">
        <v>879</v>
      </c>
      <c r="C6948" s="903" t="s">
        <v>191</v>
      </c>
      <c r="D6948" s="903" t="s">
        <v>1447</v>
      </c>
      <c r="E6948" s="1419" t="s">
        <v>165</v>
      </c>
      <c r="F6948" s="1420"/>
      <c r="G6948" s="902">
        <v>101966000</v>
      </c>
    </row>
    <row r="6949" spans="1:7">
      <c r="A6949" s="903" t="s">
        <v>2479</v>
      </c>
      <c r="B6949" s="903" t="s">
        <v>879</v>
      </c>
      <c r="C6949" s="903" t="s">
        <v>191</v>
      </c>
      <c r="D6949" s="903" t="s">
        <v>1447</v>
      </c>
      <c r="E6949" s="903" t="s">
        <v>165</v>
      </c>
      <c r="F6949" s="903" t="s">
        <v>819</v>
      </c>
      <c r="G6949" s="902">
        <v>101966000</v>
      </c>
    </row>
    <row r="6950" spans="1:7">
      <c r="A6950" s="903" t="s">
        <v>2479</v>
      </c>
      <c r="B6950" s="903" t="s">
        <v>879</v>
      </c>
      <c r="C6950" s="903" t="s">
        <v>191</v>
      </c>
      <c r="D6950" s="903" t="s">
        <v>1447</v>
      </c>
      <c r="E6950" s="1419" t="s">
        <v>160</v>
      </c>
      <c r="F6950" s="1420"/>
      <c r="G6950" s="902">
        <v>12597775400</v>
      </c>
    </row>
    <row r="6951" spans="1:7">
      <c r="A6951" s="903" t="s">
        <v>2479</v>
      </c>
      <c r="B6951" s="903" t="s">
        <v>879</v>
      </c>
      <c r="C6951" s="903" t="s">
        <v>191</v>
      </c>
      <c r="D6951" s="903" t="s">
        <v>1447</v>
      </c>
      <c r="E6951" s="903" t="s">
        <v>160</v>
      </c>
      <c r="F6951" s="903" t="s">
        <v>162</v>
      </c>
      <c r="G6951" s="902">
        <v>12597775400</v>
      </c>
    </row>
    <row r="6952" spans="1:7">
      <c r="A6952" s="903" t="s">
        <v>2479</v>
      </c>
      <c r="B6952" s="903" t="s">
        <v>879</v>
      </c>
      <c r="C6952" s="903" t="s">
        <v>191</v>
      </c>
      <c r="D6952" s="903" t="s">
        <v>1447</v>
      </c>
      <c r="E6952" s="1419" t="s">
        <v>16</v>
      </c>
      <c r="F6952" s="1420"/>
      <c r="G6952" s="902">
        <v>2483280000</v>
      </c>
    </row>
    <row r="6953" spans="1:7">
      <c r="A6953" s="903" t="s">
        <v>2479</v>
      </c>
      <c r="B6953" s="903" t="s">
        <v>879</v>
      </c>
      <c r="C6953" s="903" t="s">
        <v>191</v>
      </c>
      <c r="D6953" s="903" t="s">
        <v>1447</v>
      </c>
      <c r="E6953" s="903" t="s">
        <v>16</v>
      </c>
      <c r="F6953" s="903" t="s">
        <v>17</v>
      </c>
      <c r="G6953" s="902">
        <v>203825000</v>
      </c>
    </row>
    <row r="6954" spans="1:7">
      <c r="A6954" s="903" t="s">
        <v>2479</v>
      </c>
      <c r="B6954" s="903" t="s">
        <v>879</v>
      </c>
      <c r="C6954" s="903" t="s">
        <v>191</v>
      </c>
      <c r="D6954" s="903" t="s">
        <v>1447</v>
      </c>
      <c r="E6954" s="903" t="s">
        <v>16</v>
      </c>
      <c r="F6954" s="903" t="s">
        <v>19</v>
      </c>
      <c r="G6954" s="902">
        <v>2206046000</v>
      </c>
    </row>
    <row r="6955" spans="1:7">
      <c r="A6955" s="903" t="s">
        <v>2479</v>
      </c>
      <c r="B6955" s="903" t="s">
        <v>879</v>
      </c>
      <c r="C6955" s="903" t="s">
        <v>191</v>
      </c>
      <c r="D6955" s="903" t="s">
        <v>1447</v>
      </c>
      <c r="E6955" s="903" t="s">
        <v>16</v>
      </c>
      <c r="F6955" s="903" t="s">
        <v>221</v>
      </c>
      <c r="G6955" s="902">
        <v>73409000</v>
      </c>
    </row>
    <row r="6956" spans="1:7">
      <c r="A6956" s="903" t="s">
        <v>2479</v>
      </c>
      <c r="B6956" s="903" t="s">
        <v>879</v>
      </c>
      <c r="C6956" s="1419" t="s">
        <v>170</v>
      </c>
      <c r="D6956" s="1420"/>
      <c r="E6956" s="1420"/>
      <c r="F6956" s="1420"/>
      <c r="G6956" s="902">
        <v>896306740761</v>
      </c>
    </row>
    <row r="6957" spans="1:7">
      <c r="A6957" s="903" t="s">
        <v>2479</v>
      </c>
      <c r="B6957" s="903" t="s">
        <v>879</v>
      </c>
      <c r="C6957" s="903" t="s">
        <v>170</v>
      </c>
      <c r="D6957" s="1419" t="s">
        <v>881</v>
      </c>
      <c r="E6957" s="1420"/>
      <c r="F6957" s="1420"/>
      <c r="G6957" s="902">
        <v>9482133000</v>
      </c>
    </row>
    <row r="6958" spans="1:7">
      <c r="A6958" s="903" t="s">
        <v>2479</v>
      </c>
      <c r="B6958" s="903" t="s">
        <v>879</v>
      </c>
      <c r="C6958" s="903" t="s">
        <v>170</v>
      </c>
      <c r="D6958" s="903" t="s">
        <v>881</v>
      </c>
      <c r="E6958" s="1419" t="s">
        <v>160</v>
      </c>
      <c r="F6958" s="1420"/>
      <c r="G6958" s="902">
        <v>6820200000</v>
      </c>
    </row>
    <row r="6959" spans="1:7">
      <c r="A6959" s="903" t="s">
        <v>2479</v>
      </c>
      <c r="B6959" s="903" t="s">
        <v>879</v>
      </c>
      <c r="C6959" s="903" t="s">
        <v>170</v>
      </c>
      <c r="D6959" s="903" t="s">
        <v>881</v>
      </c>
      <c r="E6959" s="903" t="s">
        <v>160</v>
      </c>
      <c r="F6959" s="903" t="s">
        <v>162</v>
      </c>
      <c r="G6959" s="902">
        <v>6820200000</v>
      </c>
    </row>
    <row r="6960" spans="1:7">
      <c r="A6960" s="903" t="s">
        <v>2479</v>
      </c>
      <c r="B6960" s="903" t="s">
        <v>879</v>
      </c>
      <c r="C6960" s="903" t="s">
        <v>170</v>
      </c>
      <c r="D6960" s="903" t="s">
        <v>881</v>
      </c>
      <c r="E6960" s="1419" t="s">
        <v>16</v>
      </c>
      <c r="F6960" s="1420"/>
      <c r="G6960" s="902">
        <v>2661933000</v>
      </c>
    </row>
    <row r="6961" spans="1:7">
      <c r="A6961" s="903" t="s">
        <v>2479</v>
      </c>
      <c r="B6961" s="903" t="s">
        <v>879</v>
      </c>
      <c r="C6961" s="903" t="s">
        <v>170</v>
      </c>
      <c r="D6961" s="903" t="s">
        <v>881</v>
      </c>
      <c r="E6961" s="903" t="s">
        <v>16</v>
      </c>
      <c r="F6961" s="903" t="s">
        <v>19</v>
      </c>
      <c r="G6961" s="902">
        <v>2661933000</v>
      </c>
    </row>
    <row r="6962" spans="1:7">
      <c r="A6962" s="903" t="s">
        <v>2479</v>
      </c>
      <c r="B6962" s="903" t="s">
        <v>879</v>
      </c>
      <c r="C6962" s="903" t="s">
        <v>170</v>
      </c>
      <c r="D6962" s="1419" t="s">
        <v>833</v>
      </c>
      <c r="E6962" s="1420"/>
      <c r="F6962" s="1420"/>
      <c r="G6962" s="902">
        <v>165571295300</v>
      </c>
    </row>
    <row r="6963" spans="1:7">
      <c r="A6963" s="903" t="s">
        <v>2479</v>
      </c>
      <c r="B6963" s="903" t="s">
        <v>879</v>
      </c>
      <c r="C6963" s="903" t="s">
        <v>170</v>
      </c>
      <c r="D6963" s="903" t="s">
        <v>833</v>
      </c>
      <c r="E6963" s="1419" t="s">
        <v>810</v>
      </c>
      <c r="F6963" s="1420"/>
      <c r="G6963" s="902">
        <v>500995000</v>
      </c>
    </row>
    <row r="6964" spans="1:7">
      <c r="A6964" s="903" t="s">
        <v>2479</v>
      </c>
      <c r="B6964" s="903" t="s">
        <v>879</v>
      </c>
      <c r="C6964" s="903" t="s">
        <v>170</v>
      </c>
      <c r="D6964" s="903" t="s">
        <v>833</v>
      </c>
      <c r="E6964" s="903" t="s">
        <v>810</v>
      </c>
      <c r="F6964" s="903" t="s">
        <v>809</v>
      </c>
      <c r="G6964" s="902">
        <v>365771000</v>
      </c>
    </row>
    <row r="6965" spans="1:7">
      <c r="A6965" s="903" t="s">
        <v>2479</v>
      </c>
      <c r="B6965" s="903" t="s">
        <v>879</v>
      </c>
      <c r="C6965" s="903" t="s">
        <v>170</v>
      </c>
      <c r="D6965" s="903" t="s">
        <v>833</v>
      </c>
      <c r="E6965" s="903" t="s">
        <v>810</v>
      </c>
      <c r="F6965" s="903" t="s">
        <v>813</v>
      </c>
      <c r="G6965" s="902">
        <v>88184000</v>
      </c>
    </row>
    <row r="6966" spans="1:7">
      <c r="A6966" s="903" t="s">
        <v>2479</v>
      </c>
      <c r="B6966" s="903" t="s">
        <v>879</v>
      </c>
      <c r="C6966" s="903" t="s">
        <v>170</v>
      </c>
      <c r="D6966" s="903" t="s">
        <v>833</v>
      </c>
      <c r="E6966" s="903" t="s">
        <v>810</v>
      </c>
      <c r="F6966" s="903" t="s">
        <v>817</v>
      </c>
      <c r="G6966" s="902">
        <v>47040000</v>
      </c>
    </row>
    <row r="6967" spans="1:7">
      <c r="A6967" s="903" t="s">
        <v>2479</v>
      </c>
      <c r="B6967" s="903" t="s">
        <v>879</v>
      </c>
      <c r="C6967" s="903" t="s">
        <v>170</v>
      </c>
      <c r="D6967" s="903" t="s">
        <v>833</v>
      </c>
      <c r="E6967" s="1419" t="s">
        <v>165</v>
      </c>
      <c r="F6967" s="1420"/>
      <c r="G6967" s="902">
        <v>687911000</v>
      </c>
    </row>
    <row r="6968" spans="1:7">
      <c r="A6968" s="903" t="s">
        <v>2479</v>
      </c>
      <c r="B6968" s="903" t="s">
        <v>879</v>
      </c>
      <c r="C6968" s="903" t="s">
        <v>170</v>
      </c>
      <c r="D6968" s="903" t="s">
        <v>833</v>
      </c>
      <c r="E6968" s="903" t="s">
        <v>165</v>
      </c>
      <c r="F6968" s="903" t="s">
        <v>166</v>
      </c>
      <c r="G6968" s="902">
        <v>456666000</v>
      </c>
    </row>
    <row r="6969" spans="1:7">
      <c r="A6969" s="903" t="s">
        <v>2479</v>
      </c>
      <c r="B6969" s="903" t="s">
        <v>879</v>
      </c>
      <c r="C6969" s="903" t="s">
        <v>170</v>
      </c>
      <c r="D6969" s="903" t="s">
        <v>833</v>
      </c>
      <c r="E6969" s="903" t="s">
        <v>165</v>
      </c>
      <c r="F6969" s="903" t="s">
        <v>819</v>
      </c>
      <c r="G6969" s="902">
        <v>161856000</v>
      </c>
    </row>
    <row r="6970" spans="1:7">
      <c r="A6970" s="903" t="s">
        <v>2479</v>
      </c>
      <c r="B6970" s="903" t="s">
        <v>879</v>
      </c>
      <c r="C6970" s="903" t="s">
        <v>170</v>
      </c>
      <c r="D6970" s="903" t="s">
        <v>833</v>
      </c>
      <c r="E6970" s="903" t="s">
        <v>165</v>
      </c>
      <c r="F6970" s="903" t="s">
        <v>408</v>
      </c>
      <c r="G6970" s="902">
        <v>69389000</v>
      </c>
    </row>
    <row r="6971" spans="1:7">
      <c r="A6971" s="903" t="s">
        <v>2479</v>
      </c>
      <c r="B6971" s="903" t="s">
        <v>879</v>
      </c>
      <c r="C6971" s="903" t="s">
        <v>170</v>
      </c>
      <c r="D6971" s="903" t="s">
        <v>833</v>
      </c>
      <c r="E6971" s="1419" t="s">
        <v>160</v>
      </c>
      <c r="F6971" s="1420"/>
      <c r="G6971" s="902">
        <v>147977577985</v>
      </c>
    </row>
    <row r="6972" spans="1:7">
      <c r="A6972" s="903" t="s">
        <v>2479</v>
      </c>
      <c r="B6972" s="903" t="s">
        <v>879</v>
      </c>
      <c r="C6972" s="903" t="s">
        <v>170</v>
      </c>
      <c r="D6972" s="903" t="s">
        <v>833</v>
      </c>
      <c r="E6972" s="903" t="s">
        <v>160</v>
      </c>
      <c r="F6972" s="903" t="s">
        <v>162</v>
      </c>
      <c r="G6972" s="902">
        <v>147977577985</v>
      </c>
    </row>
    <row r="6973" spans="1:7">
      <c r="A6973" s="903" t="s">
        <v>2479</v>
      </c>
      <c r="B6973" s="903" t="s">
        <v>879</v>
      </c>
      <c r="C6973" s="903" t="s">
        <v>170</v>
      </c>
      <c r="D6973" s="903" t="s">
        <v>833</v>
      </c>
      <c r="E6973" s="1419" t="s">
        <v>16</v>
      </c>
      <c r="F6973" s="1420"/>
      <c r="G6973" s="902">
        <v>16404811315</v>
      </c>
    </row>
    <row r="6974" spans="1:7">
      <c r="A6974" s="903" t="s">
        <v>2479</v>
      </c>
      <c r="B6974" s="903" t="s">
        <v>879</v>
      </c>
      <c r="C6974" s="903" t="s">
        <v>170</v>
      </c>
      <c r="D6974" s="903" t="s">
        <v>833</v>
      </c>
      <c r="E6974" s="903" t="s">
        <v>16</v>
      </c>
      <c r="F6974" s="903" t="s">
        <v>17</v>
      </c>
      <c r="G6974" s="902">
        <v>2487777248</v>
      </c>
    </row>
    <row r="6975" spans="1:7">
      <c r="A6975" s="903" t="s">
        <v>2479</v>
      </c>
      <c r="B6975" s="903" t="s">
        <v>879</v>
      </c>
      <c r="C6975" s="903" t="s">
        <v>170</v>
      </c>
      <c r="D6975" s="903" t="s">
        <v>833</v>
      </c>
      <c r="E6975" s="903" t="s">
        <v>16</v>
      </c>
      <c r="F6975" s="903" t="s">
        <v>19</v>
      </c>
      <c r="G6975" s="902">
        <v>12696190067</v>
      </c>
    </row>
    <row r="6976" spans="1:7">
      <c r="A6976" s="903" t="s">
        <v>2479</v>
      </c>
      <c r="B6976" s="903" t="s">
        <v>879</v>
      </c>
      <c r="C6976" s="903" t="s">
        <v>170</v>
      </c>
      <c r="D6976" s="903" t="s">
        <v>833</v>
      </c>
      <c r="E6976" s="903" t="s">
        <v>16</v>
      </c>
      <c r="F6976" s="903" t="s">
        <v>221</v>
      </c>
      <c r="G6976" s="902">
        <v>1220844000</v>
      </c>
    </row>
    <row r="6977" spans="1:7">
      <c r="A6977" s="903" t="s">
        <v>2479</v>
      </c>
      <c r="B6977" s="903" t="s">
        <v>879</v>
      </c>
      <c r="C6977" s="903" t="s">
        <v>170</v>
      </c>
      <c r="D6977" s="1419" t="s">
        <v>1479</v>
      </c>
      <c r="E6977" s="1420"/>
      <c r="F6977" s="1420"/>
      <c r="G6977" s="902">
        <v>13895944611</v>
      </c>
    </row>
    <row r="6978" spans="1:7">
      <c r="A6978" s="903" t="s">
        <v>2479</v>
      </c>
      <c r="B6978" s="903" t="s">
        <v>879</v>
      </c>
      <c r="C6978" s="903" t="s">
        <v>170</v>
      </c>
      <c r="D6978" s="903" t="s">
        <v>1479</v>
      </c>
      <c r="E6978" s="1419" t="s">
        <v>160</v>
      </c>
      <c r="F6978" s="1420"/>
      <c r="G6978" s="902">
        <v>11715329000</v>
      </c>
    </row>
    <row r="6979" spans="1:7">
      <c r="A6979" s="903" t="s">
        <v>2479</v>
      </c>
      <c r="B6979" s="903" t="s">
        <v>879</v>
      </c>
      <c r="C6979" s="903" t="s">
        <v>170</v>
      </c>
      <c r="D6979" s="903" t="s">
        <v>1479</v>
      </c>
      <c r="E6979" s="903" t="s">
        <v>160</v>
      </c>
      <c r="F6979" s="903" t="s">
        <v>162</v>
      </c>
      <c r="G6979" s="902">
        <v>11715329000</v>
      </c>
    </row>
    <row r="6980" spans="1:7">
      <c r="A6980" s="903" t="s">
        <v>2479</v>
      </c>
      <c r="B6980" s="903" t="s">
        <v>879</v>
      </c>
      <c r="C6980" s="903" t="s">
        <v>170</v>
      </c>
      <c r="D6980" s="903" t="s">
        <v>1479</v>
      </c>
      <c r="E6980" s="1419" t="s">
        <v>16</v>
      </c>
      <c r="F6980" s="1420"/>
      <c r="G6980" s="902">
        <v>2180615611</v>
      </c>
    </row>
    <row r="6981" spans="1:7">
      <c r="A6981" s="903" t="s">
        <v>2479</v>
      </c>
      <c r="B6981" s="903" t="s">
        <v>879</v>
      </c>
      <c r="C6981" s="903" t="s">
        <v>170</v>
      </c>
      <c r="D6981" s="903" t="s">
        <v>1479</v>
      </c>
      <c r="E6981" s="903" t="s">
        <v>16</v>
      </c>
      <c r="F6981" s="903" t="s">
        <v>17</v>
      </c>
      <c r="G6981" s="902">
        <v>559086000</v>
      </c>
    </row>
    <row r="6982" spans="1:7">
      <c r="A6982" s="903" t="s">
        <v>2479</v>
      </c>
      <c r="B6982" s="903" t="s">
        <v>879</v>
      </c>
      <c r="C6982" s="903" t="s">
        <v>170</v>
      </c>
      <c r="D6982" s="903" t="s">
        <v>1479</v>
      </c>
      <c r="E6982" s="903" t="s">
        <v>16</v>
      </c>
      <c r="F6982" s="903" t="s">
        <v>19</v>
      </c>
      <c r="G6982" s="902">
        <v>1425011611</v>
      </c>
    </row>
    <row r="6983" spans="1:7">
      <c r="A6983" s="903" t="s">
        <v>2479</v>
      </c>
      <c r="B6983" s="903" t="s">
        <v>879</v>
      </c>
      <c r="C6983" s="903" t="s">
        <v>170</v>
      </c>
      <c r="D6983" s="903" t="s">
        <v>1479</v>
      </c>
      <c r="E6983" s="903" t="s">
        <v>16</v>
      </c>
      <c r="F6983" s="903" t="s">
        <v>221</v>
      </c>
      <c r="G6983" s="902">
        <v>196518000</v>
      </c>
    </row>
    <row r="6984" spans="1:7">
      <c r="A6984" s="903" t="s">
        <v>2479</v>
      </c>
      <c r="B6984" s="903" t="s">
        <v>879</v>
      </c>
      <c r="C6984" s="903" t="s">
        <v>170</v>
      </c>
      <c r="D6984" s="1419" t="s">
        <v>1566</v>
      </c>
      <c r="E6984" s="1420"/>
      <c r="F6984" s="1420"/>
      <c r="G6984" s="902">
        <v>581033480</v>
      </c>
    </row>
    <row r="6985" spans="1:7">
      <c r="A6985" s="903" t="s">
        <v>2479</v>
      </c>
      <c r="B6985" s="903" t="s">
        <v>879</v>
      </c>
      <c r="C6985" s="903" t="s">
        <v>170</v>
      </c>
      <c r="D6985" s="903" t="s">
        <v>1566</v>
      </c>
      <c r="E6985" s="1419" t="s">
        <v>160</v>
      </c>
      <c r="F6985" s="1420"/>
      <c r="G6985" s="902">
        <v>461393480</v>
      </c>
    </row>
    <row r="6986" spans="1:7">
      <c r="A6986" s="903" t="s">
        <v>2479</v>
      </c>
      <c r="B6986" s="903" t="s">
        <v>879</v>
      </c>
      <c r="C6986" s="903" t="s">
        <v>170</v>
      </c>
      <c r="D6986" s="903" t="s">
        <v>1566</v>
      </c>
      <c r="E6986" s="903" t="s">
        <v>160</v>
      </c>
      <c r="F6986" s="903" t="s">
        <v>162</v>
      </c>
      <c r="G6986" s="902">
        <v>461393480</v>
      </c>
    </row>
    <row r="6987" spans="1:7">
      <c r="A6987" s="903" t="s">
        <v>2479</v>
      </c>
      <c r="B6987" s="903" t="s">
        <v>879</v>
      </c>
      <c r="C6987" s="903" t="s">
        <v>170</v>
      </c>
      <c r="D6987" s="903" t="s">
        <v>1566</v>
      </c>
      <c r="E6987" s="1419" t="s">
        <v>16</v>
      </c>
      <c r="F6987" s="1420"/>
      <c r="G6987" s="902">
        <v>119640000</v>
      </c>
    </row>
    <row r="6988" spans="1:7">
      <c r="A6988" s="903" t="s">
        <v>2479</v>
      </c>
      <c r="B6988" s="903" t="s">
        <v>879</v>
      </c>
      <c r="C6988" s="903" t="s">
        <v>170</v>
      </c>
      <c r="D6988" s="903" t="s">
        <v>1566</v>
      </c>
      <c r="E6988" s="903" t="s">
        <v>16</v>
      </c>
      <c r="F6988" s="903" t="s">
        <v>17</v>
      </c>
      <c r="G6988" s="902">
        <v>38538000</v>
      </c>
    </row>
    <row r="6989" spans="1:7">
      <c r="A6989" s="903" t="s">
        <v>2479</v>
      </c>
      <c r="B6989" s="903" t="s">
        <v>879</v>
      </c>
      <c r="C6989" s="903" t="s">
        <v>170</v>
      </c>
      <c r="D6989" s="903" t="s">
        <v>1566</v>
      </c>
      <c r="E6989" s="903" t="s">
        <v>16</v>
      </c>
      <c r="F6989" s="903" t="s">
        <v>19</v>
      </c>
      <c r="G6989" s="902">
        <v>32071000</v>
      </c>
    </row>
    <row r="6990" spans="1:7">
      <c r="A6990" s="903" t="s">
        <v>2479</v>
      </c>
      <c r="B6990" s="903" t="s">
        <v>879</v>
      </c>
      <c r="C6990" s="903" t="s">
        <v>170</v>
      </c>
      <c r="D6990" s="903" t="s">
        <v>1566</v>
      </c>
      <c r="E6990" s="903" t="s">
        <v>16</v>
      </c>
      <c r="F6990" s="903" t="s">
        <v>221</v>
      </c>
      <c r="G6990" s="902">
        <v>49031000</v>
      </c>
    </row>
    <row r="6991" spans="1:7">
      <c r="A6991" s="903" t="s">
        <v>2479</v>
      </c>
      <c r="B6991" s="903" t="s">
        <v>879</v>
      </c>
      <c r="C6991" s="903" t="s">
        <v>170</v>
      </c>
      <c r="D6991" s="1419" t="s">
        <v>1480</v>
      </c>
      <c r="E6991" s="1420"/>
      <c r="F6991" s="1420"/>
      <c r="G6991" s="902">
        <v>532420493017</v>
      </c>
    </row>
    <row r="6992" spans="1:7">
      <c r="A6992" s="903" t="s">
        <v>2479</v>
      </c>
      <c r="B6992" s="903" t="s">
        <v>879</v>
      </c>
      <c r="C6992" s="903" t="s">
        <v>170</v>
      </c>
      <c r="D6992" s="903" t="s">
        <v>1480</v>
      </c>
      <c r="E6992" s="1419" t="s">
        <v>810</v>
      </c>
      <c r="F6992" s="1420"/>
      <c r="G6992" s="902">
        <v>1447374500</v>
      </c>
    </row>
    <row r="6993" spans="1:7">
      <c r="A6993" s="903" t="s">
        <v>2479</v>
      </c>
      <c r="B6993" s="903" t="s">
        <v>879</v>
      </c>
      <c r="C6993" s="903" t="s">
        <v>170</v>
      </c>
      <c r="D6993" s="903" t="s">
        <v>1480</v>
      </c>
      <c r="E6993" s="903" t="s">
        <v>810</v>
      </c>
      <c r="F6993" s="903" t="s">
        <v>809</v>
      </c>
      <c r="G6993" s="902">
        <v>1205683000</v>
      </c>
    </row>
    <row r="6994" spans="1:7">
      <c r="A6994" s="903" t="s">
        <v>2479</v>
      </c>
      <c r="B6994" s="903" t="s">
        <v>879</v>
      </c>
      <c r="C6994" s="903" t="s">
        <v>170</v>
      </c>
      <c r="D6994" s="903" t="s">
        <v>1480</v>
      </c>
      <c r="E6994" s="903" t="s">
        <v>810</v>
      </c>
      <c r="F6994" s="903" t="s">
        <v>813</v>
      </c>
      <c r="G6994" s="902">
        <v>50691500</v>
      </c>
    </row>
    <row r="6995" spans="1:7">
      <c r="A6995" s="903" t="s">
        <v>2479</v>
      </c>
      <c r="B6995" s="903" t="s">
        <v>879</v>
      </c>
      <c r="C6995" s="903" t="s">
        <v>170</v>
      </c>
      <c r="D6995" s="903" t="s">
        <v>1480</v>
      </c>
      <c r="E6995" s="903" t="s">
        <v>810</v>
      </c>
      <c r="F6995" s="903" t="s">
        <v>820</v>
      </c>
      <c r="G6995" s="902">
        <v>191000000</v>
      </c>
    </row>
    <row r="6996" spans="1:7">
      <c r="A6996" s="903" t="s">
        <v>2479</v>
      </c>
      <c r="B6996" s="903" t="s">
        <v>879</v>
      </c>
      <c r="C6996" s="903" t="s">
        <v>170</v>
      </c>
      <c r="D6996" s="903" t="s">
        <v>1480</v>
      </c>
      <c r="E6996" s="1419" t="s">
        <v>165</v>
      </c>
      <c r="F6996" s="1420"/>
      <c r="G6996" s="902">
        <v>24851614905</v>
      </c>
    </row>
    <row r="6997" spans="1:7">
      <c r="A6997" s="903" t="s">
        <v>2479</v>
      </c>
      <c r="B6997" s="903" t="s">
        <v>879</v>
      </c>
      <c r="C6997" s="903" t="s">
        <v>170</v>
      </c>
      <c r="D6997" s="903" t="s">
        <v>1480</v>
      </c>
      <c r="E6997" s="903" t="s">
        <v>165</v>
      </c>
      <c r="F6997" s="903" t="s">
        <v>166</v>
      </c>
      <c r="G6997" s="902">
        <v>23155439905</v>
      </c>
    </row>
    <row r="6998" spans="1:7">
      <c r="A6998" s="903" t="s">
        <v>2479</v>
      </c>
      <c r="B6998" s="903" t="s">
        <v>879</v>
      </c>
      <c r="C6998" s="903" t="s">
        <v>170</v>
      </c>
      <c r="D6998" s="903" t="s">
        <v>1480</v>
      </c>
      <c r="E6998" s="903" t="s">
        <v>165</v>
      </c>
      <c r="F6998" s="903" t="s">
        <v>819</v>
      </c>
      <c r="G6998" s="902">
        <v>784445000</v>
      </c>
    </row>
    <row r="6999" spans="1:7">
      <c r="A6999" s="903" t="s">
        <v>2479</v>
      </c>
      <c r="B6999" s="903" t="s">
        <v>879</v>
      </c>
      <c r="C6999" s="903" t="s">
        <v>170</v>
      </c>
      <c r="D6999" s="903" t="s">
        <v>1480</v>
      </c>
      <c r="E6999" s="903" t="s">
        <v>165</v>
      </c>
      <c r="F6999" s="903" t="s">
        <v>408</v>
      </c>
      <c r="G6999" s="902">
        <v>911730000</v>
      </c>
    </row>
    <row r="7000" spans="1:7">
      <c r="A7000" s="903" t="s">
        <v>2479</v>
      </c>
      <c r="B7000" s="903" t="s">
        <v>879</v>
      </c>
      <c r="C7000" s="903" t="s">
        <v>170</v>
      </c>
      <c r="D7000" s="903" t="s">
        <v>1480</v>
      </c>
      <c r="E7000" s="1419" t="s">
        <v>160</v>
      </c>
      <c r="F7000" s="1420"/>
      <c r="G7000" s="902">
        <v>440004785874</v>
      </c>
    </row>
    <row r="7001" spans="1:7">
      <c r="A7001" s="903" t="s">
        <v>2479</v>
      </c>
      <c r="B7001" s="903" t="s">
        <v>879</v>
      </c>
      <c r="C7001" s="903" t="s">
        <v>170</v>
      </c>
      <c r="D7001" s="903" t="s">
        <v>1480</v>
      </c>
      <c r="E7001" s="903" t="s">
        <v>160</v>
      </c>
      <c r="F7001" s="903" t="s">
        <v>162</v>
      </c>
      <c r="G7001" s="902">
        <v>440004785874</v>
      </c>
    </row>
    <row r="7002" spans="1:7">
      <c r="A7002" s="903" t="s">
        <v>2479</v>
      </c>
      <c r="B7002" s="903" t="s">
        <v>879</v>
      </c>
      <c r="C7002" s="903" t="s">
        <v>170</v>
      </c>
      <c r="D7002" s="903" t="s">
        <v>1480</v>
      </c>
      <c r="E7002" s="1419" t="s">
        <v>16</v>
      </c>
      <c r="F7002" s="1420"/>
      <c r="G7002" s="902">
        <v>66116717738</v>
      </c>
    </row>
    <row r="7003" spans="1:7">
      <c r="A7003" s="903" t="s">
        <v>2479</v>
      </c>
      <c r="B7003" s="903" t="s">
        <v>879</v>
      </c>
      <c r="C7003" s="903" t="s">
        <v>170</v>
      </c>
      <c r="D7003" s="903" t="s">
        <v>1480</v>
      </c>
      <c r="E7003" s="903" t="s">
        <v>16</v>
      </c>
      <c r="F7003" s="903" t="s">
        <v>17</v>
      </c>
      <c r="G7003" s="902">
        <v>11045612900</v>
      </c>
    </row>
    <row r="7004" spans="1:7">
      <c r="A7004" s="903" t="s">
        <v>2479</v>
      </c>
      <c r="B7004" s="903" t="s">
        <v>879</v>
      </c>
      <c r="C7004" s="903" t="s">
        <v>170</v>
      </c>
      <c r="D7004" s="903" t="s">
        <v>1480</v>
      </c>
      <c r="E7004" s="903" t="s">
        <v>16</v>
      </c>
      <c r="F7004" s="903" t="s">
        <v>19</v>
      </c>
      <c r="G7004" s="902">
        <v>49560945772</v>
      </c>
    </row>
    <row r="7005" spans="1:7">
      <c r="A7005" s="903" t="s">
        <v>2479</v>
      </c>
      <c r="B7005" s="903" t="s">
        <v>879</v>
      </c>
      <c r="C7005" s="903" t="s">
        <v>170</v>
      </c>
      <c r="D7005" s="903" t="s">
        <v>1480</v>
      </c>
      <c r="E7005" s="903" t="s">
        <v>16</v>
      </c>
      <c r="F7005" s="903" t="s">
        <v>221</v>
      </c>
      <c r="G7005" s="902">
        <v>5510159066</v>
      </c>
    </row>
    <row r="7006" spans="1:7">
      <c r="A7006" s="903" t="s">
        <v>2479</v>
      </c>
      <c r="B7006" s="903" t="s">
        <v>879</v>
      </c>
      <c r="C7006" s="903" t="s">
        <v>170</v>
      </c>
      <c r="D7006" s="1419" t="s">
        <v>1490</v>
      </c>
      <c r="E7006" s="1420"/>
      <c r="F7006" s="1420"/>
      <c r="G7006" s="902">
        <v>2893741139</v>
      </c>
    </row>
    <row r="7007" spans="1:7">
      <c r="A7007" s="903" t="s">
        <v>2479</v>
      </c>
      <c r="B7007" s="903" t="s">
        <v>879</v>
      </c>
      <c r="C7007" s="903" t="s">
        <v>170</v>
      </c>
      <c r="D7007" s="903" t="s">
        <v>1490</v>
      </c>
      <c r="E7007" s="1419" t="s">
        <v>16</v>
      </c>
      <c r="F7007" s="1420"/>
      <c r="G7007" s="902">
        <v>2893741139</v>
      </c>
    </row>
    <row r="7008" spans="1:7">
      <c r="A7008" s="903" t="s">
        <v>2479</v>
      </c>
      <c r="B7008" s="903" t="s">
        <v>879</v>
      </c>
      <c r="C7008" s="903" t="s">
        <v>170</v>
      </c>
      <c r="D7008" s="903" t="s">
        <v>1490</v>
      </c>
      <c r="E7008" s="903" t="s">
        <v>16</v>
      </c>
      <c r="F7008" s="903" t="s">
        <v>17</v>
      </c>
      <c r="G7008" s="902">
        <v>2618552139</v>
      </c>
    </row>
    <row r="7009" spans="1:7">
      <c r="A7009" s="903" t="s">
        <v>2479</v>
      </c>
      <c r="B7009" s="903" t="s">
        <v>879</v>
      </c>
      <c r="C7009" s="903" t="s">
        <v>170</v>
      </c>
      <c r="D7009" s="903" t="s">
        <v>1490</v>
      </c>
      <c r="E7009" s="903" t="s">
        <v>16</v>
      </c>
      <c r="F7009" s="903" t="s">
        <v>19</v>
      </c>
      <c r="G7009" s="902">
        <v>275189000</v>
      </c>
    </row>
    <row r="7010" spans="1:7">
      <c r="A7010" s="903" t="s">
        <v>2479</v>
      </c>
      <c r="B7010" s="903" t="s">
        <v>879</v>
      </c>
      <c r="C7010" s="903" t="s">
        <v>170</v>
      </c>
      <c r="D7010" s="1419" t="s">
        <v>171</v>
      </c>
      <c r="E7010" s="1420"/>
      <c r="F7010" s="1420"/>
      <c r="G7010" s="902">
        <v>11663808437</v>
      </c>
    </row>
    <row r="7011" spans="1:7">
      <c r="A7011" s="903" t="s">
        <v>2479</v>
      </c>
      <c r="B7011" s="903" t="s">
        <v>879</v>
      </c>
      <c r="C7011" s="903" t="s">
        <v>170</v>
      </c>
      <c r="D7011" s="903" t="s">
        <v>171</v>
      </c>
      <c r="E7011" s="1419" t="s">
        <v>165</v>
      </c>
      <c r="F7011" s="1420"/>
      <c r="G7011" s="902">
        <v>39370000</v>
      </c>
    </row>
    <row r="7012" spans="1:7">
      <c r="A7012" s="903" t="s">
        <v>2479</v>
      </c>
      <c r="B7012" s="903" t="s">
        <v>879</v>
      </c>
      <c r="C7012" s="903" t="s">
        <v>170</v>
      </c>
      <c r="D7012" s="903" t="s">
        <v>171</v>
      </c>
      <c r="E7012" s="903" t="s">
        <v>165</v>
      </c>
      <c r="F7012" s="903" t="s">
        <v>166</v>
      </c>
      <c r="G7012" s="902">
        <v>39370000</v>
      </c>
    </row>
    <row r="7013" spans="1:7">
      <c r="A7013" s="903" t="s">
        <v>2479</v>
      </c>
      <c r="B7013" s="903" t="s">
        <v>879</v>
      </c>
      <c r="C7013" s="903" t="s">
        <v>170</v>
      </c>
      <c r="D7013" s="903" t="s">
        <v>171</v>
      </c>
      <c r="E7013" s="1419" t="s">
        <v>160</v>
      </c>
      <c r="F7013" s="1420"/>
      <c r="G7013" s="902">
        <v>10973253800</v>
      </c>
    </row>
    <row r="7014" spans="1:7">
      <c r="A7014" s="903" t="s">
        <v>2479</v>
      </c>
      <c r="B7014" s="903" t="s">
        <v>879</v>
      </c>
      <c r="C7014" s="903" t="s">
        <v>170</v>
      </c>
      <c r="D7014" s="903" t="s">
        <v>171</v>
      </c>
      <c r="E7014" s="903" t="s">
        <v>160</v>
      </c>
      <c r="F7014" s="903" t="s">
        <v>162</v>
      </c>
      <c r="G7014" s="902">
        <v>10973253800</v>
      </c>
    </row>
    <row r="7015" spans="1:7">
      <c r="A7015" s="903" t="s">
        <v>2479</v>
      </c>
      <c r="B7015" s="903" t="s">
        <v>879</v>
      </c>
      <c r="C7015" s="903" t="s">
        <v>170</v>
      </c>
      <c r="D7015" s="903" t="s">
        <v>171</v>
      </c>
      <c r="E7015" s="1419" t="s">
        <v>16</v>
      </c>
      <c r="F7015" s="1420"/>
      <c r="G7015" s="902">
        <v>651184637</v>
      </c>
    </row>
    <row r="7016" spans="1:7">
      <c r="A7016" s="903" t="s">
        <v>2479</v>
      </c>
      <c r="B7016" s="903" t="s">
        <v>879</v>
      </c>
      <c r="C7016" s="903" t="s">
        <v>170</v>
      </c>
      <c r="D7016" s="903" t="s">
        <v>171</v>
      </c>
      <c r="E7016" s="903" t="s">
        <v>16</v>
      </c>
      <c r="F7016" s="903" t="s">
        <v>17</v>
      </c>
      <c r="G7016" s="902">
        <v>21557000</v>
      </c>
    </row>
    <row r="7017" spans="1:7">
      <c r="A7017" s="903" t="s">
        <v>2479</v>
      </c>
      <c r="B7017" s="903" t="s">
        <v>879</v>
      </c>
      <c r="C7017" s="903" t="s">
        <v>170</v>
      </c>
      <c r="D7017" s="903" t="s">
        <v>171</v>
      </c>
      <c r="E7017" s="903" t="s">
        <v>16</v>
      </c>
      <c r="F7017" s="903" t="s">
        <v>19</v>
      </c>
      <c r="G7017" s="902">
        <v>573005391</v>
      </c>
    </row>
    <row r="7018" spans="1:7">
      <c r="A7018" s="903" t="s">
        <v>2479</v>
      </c>
      <c r="B7018" s="903" t="s">
        <v>879</v>
      </c>
      <c r="C7018" s="903" t="s">
        <v>170</v>
      </c>
      <c r="D7018" s="903" t="s">
        <v>171</v>
      </c>
      <c r="E7018" s="903" t="s">
        <v>16</v>
      </c>
      <c r="F7018" s="903" t="s">
        <v>221</v>
      </c>
      <c r="G7018" s="902">
        <v>56622246</v>
      </c>
    </row>
    <row r="7019" spans="1:7">
      <c r="A7019" s="903" t="s">
        <v>2479</v>
      </c>
      <c r="B7019" s="903" t="s">
        <v>879</v>
      </c>
      <c r="C7019" s="903" t="s">
        <v>170</v>
      </c>
      <c r="D7019" s="1419" t="s">
        <v>1494</v>
      </c>
      <c r="E7019" s="1420"/>
      <c r="F7019" s="1420"/>
      <c r="G7019" s="902">
        <v>56188621100</v>
      </c>
    </row>
    <row r="7020" spans="1:7">
      <c r="A7020" s="903" t="s">
        <v>2479</v>
      </c>
      <c r="B7020" s="903" t="s">
        <v>879</v>
      </c>
      <c r="C7020" s="903" t="s">
        <v>170</v>
      </c>
      <c r="D7020" s="903" t="s">
        <v>1494</v>
      </c>
      <c r="E7020" s="1419" t="s">
        <v>160</v>
      </c>
      <c r="F7020" s="1420"/>
      <c r="G7020" s="902">
        <v>52050482000</v>
      </c>
    </row>
    <row r="7021" spans="1:7">
      <c r="A7021" s="903" t="s">
        <v>2479</v>
      </c>
      <c r="B7021" s="903" t="s">
        <v>879</v>
      </c>
      <c r="C7021" s="903" t="s">
        <v>170</v>
      </c>
      <c r="D7021" s="903" t="s">
        <v>1494</v>
      </c>
      <c r="E7021" s="903" t="s">
        <v>160</v>
      </c>
      <c r="F7021" s="903" t="s">
        <v>162</v>
      </c>
      <c r="G7021" s="902">
        <v>52050482000</v>
      </c>
    </row>
    <row r="7022" spans="1:7">
      <c r="A7022" s="903" t="s">
        <v>2479</v>
      </c>
      <c r="B7022" s="903" t="s">
        <v>879</v>
      </c>
      <c r="C7022" s="903" t="s">
        <v>170</v>
      </c>
      <c r="D7022" s="903" t="s">
        <v>1494</v>
      </c>
      <c r="E7022" s="1419" t="s">
        <v>16</v>
      </c>
      <c r="F7022" s="1420"/>
      <c r="G7022" s="902">
        <v>4138139100</v>
      </c>
    </row>
    <row r="7023" spans="1:7">
      <c r="A7023" s="903" t="s">
        <v>2479</v>
      </c>
      <c r="B7023" s="903" t="s">
        <v>879</v>
      </c>
      <c r="C7023" s="903" t="s">
        <v>170</v>
      </c>
      <c r="D7023" s="903" t="s">
        <v>1494</v>
      </c>
      <c r="E7023" s="903" t="s">
        <v>16</v>
      </c>
      <c r="F7023" s="903" t="s">
        <v>17</v>
      </c>
      <c r="G7023" s="902">
        <v>608934800</v>
      </c>
    </row>
    <row r="7024" spans="1:7">
      <c r="A7024" s="903" t="s">
        <v>2479</v>
      </c>
      <c r="B7024" s="903" t="s">
        <v>879</v>
      </c>
      <c r="C7024" s="903" t="s">
        <v>170</v>
      </c>
      <c r="D7024" s="903" t="s">
        <v>1494</v>
      </c>
      <c r="E7024" s="903" t="s">
        <v>16</v>
      </c>
      <c r="F7024" s="903" t="s">
        <v>19</v>
      </c>
      <c r="G7024" s="902">
        <v>3114824300</v>
      </c>
    </row>
    <row r="7025" spans="1:7">
      <c r="A7025" s="903" t="s">
        <v>2479</v>
      </c>
      <c r="B7025" s="903" t="s">
        <v>879</v>
      </c>
      <c r="C7025" s="903" t="s">
        <v>170</v>
      </c>
      <c r="D7025" s="903" t="s">
        <v>1494</v>
      </c>
      <c r="E7025" s="903" t="s">
        <v>16</v>
      </c>
      <c r="F7025" s="903" t="s">
        <v>221</v>
      </c>
      <c r="G7025" s="902">
        <v>414380000</v>
      </c>
    </row>
    <row r="7026" spans="1:7">
      <c r="A7026" s="903" t="s">
        <v>2479</v>
      </c>
      <c r="B7026" s="903" t="s">
        <v>879</v>
      </c>
      <c r="C7026" s="903" t="s">
        <v>170</v>
      </c>
      <c r="D7026" s="1419" t="s">
        <v>1510</v>
      </c>
      <c r="E7026" s="1420"/>
      <c r="F7026" s="1420"/>
      <c r="G7026" s="902">
        <v>2794867000</v>
      </c>
    </row>
    <row r="7027" spans="1:7">
      <c r="A7027" s="903" t="s">
        <v>2479</v>
      </c>
      <c r="B7027" s="903" t="s">
        <v>879</v>
      </c>
      <c r="C7027" s="903" t="s">
        <v>170</v>
      </c>
      <c r="D7027" s="903" t="s">
        <v>1510</v>
      </c>
      <c r="E7027" s="1419" t="s">
        <v>810</v>
      </c>
      <c r="F7027" s="1420"/>
      <c r="G7027" s="902">
        <v>226755000</v>
      </c>
    </row>
    <row r="7028" spans="1:7">
      <c r="A7028" s="903" t="s">
        <v>2479</v>
      </c>
      <c r="B7028" s="903" t="s">
        <v>879</v>
      </c>
      <c r="C7028" s="903" t="s">
        <v>170</v>
      </c>
      <c r="D7028" s="903" t="s">
        <v>1510</v>
      </c>
      <c r="E7028" s="903" t="s">
        <v>810</v>
      </c>
      <c r="F7028" s="903" t="s">
        <v>809</v>
      </c>
      <c r="G7028" s="902">
        <v>217019000</v>
      </c>
    </row>
    <row r="7029" spans="1:7">
      <c r="A7029" s="903" t="s">
        <v>2479</v>
      </c>
      <c r="B7029" s="903" t="s">
        <v>879</v>
      </c>
      <c r="C7029" s="903" t="s">
        <v>170</v>
      </c>
      <c r="D7029" s="903" t="s">
        <v>1510</v>
      </c>
      <c r="E7029" s="903" t="s">
        <v>810</v>
      </c>
      <c r="F7029" s="903" t="s">
        <v>813</v>
      </c>
      <c r="G7029" s="902">
        <v>9736000</v>
      </c>
    </row>
    <row r="7030" spans="1:7">
      <c r="A7030" s="903" t="s">
        <v>2479</v>
      </c>
      <c r="B7030" s="903" t="s">
        <v>879</v>
      </c>
      <c r="C7030" s="903" t="s">
        <v>170</v>
      </c>
      <c r="D7030" s="903" t="s">
        <v>1510</v>
      </c>
      <c r="E7030" s="1419" t="s">
        <v>160</v>
      </c>
      <c r="F7030" s="1420"/>
      <c r="G7030" s="902">
        <v>2388214000</v>
      </c>
    </row>
    <row r="7031" spans="1:7">
      <c r="A7031" s="903" t="s">
        <v>2479</v>
      </c>
      <c r="B7031" s="903" t="s">
        <v>879</v>
      </c>
      <c r="C7031" s="903" t="s">
        <v>170</v>
      </c>
      <c r="D7031" s="903" t="s">
        <v>1510</v>
      </c>
      <c r="E7031" s="903" t="s">
        <v>160</v>
      </c>
      <c r="F7031" s="903" t="s">
        <v>162</v>
      </c>
      <c r="G7031" s="902">
        <v>2388214000</v>
      </c>
    </row>
    <row r="7032" spans="1:7">
      <c r="A7032" s="903" t="s">
        <v>2479</v>
      </c>
      <c r="B7032" s="903" t="s">
        <v>879</v>
      </c>
      <c r="C7032" s="903" t="s">
        <v>170</v>
      </c>
      <c r="D7032" s="903" t="s">
        <v>1510</v>
      </c>
      <c r="E7032" s="1419" t="s">
        <v>16</v>
      </c>
      <c r="F7032" s="1420"/>
      <c r="G7032" s="902">
        <v>179898000</v>
      </c>
    </row>
    <row r="7033" spans="1:7">
      <c r="A7033" s="903" t="s">
        <v>2479</v>
      </c>
      <c r="B7033" s="903" t="s">
        <v>879</v>
      </c>
      <c r="C7033" s="903" t="s">
        <v>170</v>
      </c>
      <c r="D7033" s="903" t="s">
        <v>1510</v>
      </c>
      <c r="E7033" s="903" t="s">
        <v>16</v>
      </c>
      <c r="F7033" s="903" t="s">
        <v>19</v>
      </c>
      <c r="G7033" s="902">
        <v>159616000</v>
      </c>
    </row>
    <row r="7034" spans="1:7">
      <c r="A7034" s="903" t="s">
        <v>2479</v>
      </c>
      <c r="B7034" s="903" t="s">
        <v>879</v>
      </c>
      <c r="C7034" s="903" t="s">
        <v>170</v>
      </c>
      <c r="D7034" s="903" t="s">
        <v>1510</v>
      </c>
      <c r="E7034" s="903" t="s">
        <v>16</v>
      </c>
      <c r="F7034" s="903" t="s">
        <v>221</v>
      </c>
      <c r="G7034" s="902">
        <v>20282000</v>
      </c>
    </row>
    <row r="7035" spans="1:7">
      <c r="A7035" s="903" t="s">
        <v>2479</v>
      </c>
      <c r="B7035" s="903" t="s">
        <v>879</v>
      </c>
      <c r="C7035" s="903" t="s">
        <v>170</v>
      </c>
      <c r="D7035" s="1419" t="s">
        <v>1517</v>
      </c>
      <c r="E7035" s="1420"/>
      <c r="F7035" s="1420"/>
      <c r="G7035" s="902">
        <v>1889345000</v>
      </c>
    </row>
    <row r="7036" spans="1:7">
      <c r="A7036" s="903" t="s">
        <v>2479</v>
      </c>
      <c r="B7036" s="903" t="s">
        <v>879</v>
      </c>
      <c r="C7036" s="903" t="s">
        <v>170</v>
      </c>
      <c r="D7036" s="903" t="s">
        <v>1517</v>
      </c>
      <c r="E7036" s="1419" t="s">
        <v>165</v>
      </c>
      <c r="F7036" s="1420"/>
      <c r="G7036" s="902">
        <v>532345000</v>
      </c>
    </row>
    <row r="7037" spans="1:7">
      <c r="A7037" s="903" t="s">
        <v>2479</v>
      </c>
      <c r="B7037" s="903" t="s">
        <v>879</v>
      </c>
      <c r="C7037" s="903" t="s">
        <v>170</v>
      </c>
      <c r="D7037" s="903" t="s">
        <v>1517</v>
      </c>
      <c r="E7037" s="903" t="s">
        <v>165</v>
      </c>
      <c r="F7037" s="903" t="s">
        <v>166</v>
      </c>
      <c r="G7037" s="902">
        <v>532345000</v>
      </c>
    </row>
    <row r="7038" spans="1:7">
      <c r="A7038" s="903" t="s">
        <v>2479</v>
      </c>
      <c r="B7038" s="903" t="s">
        <v>879</v>
      </c>
      <c r="C7038" s="903" t="s">
        <v>170</v>
      </c>
      <c r="D7038" s="903" t="s">
        <v>1517</v>
      </c>
      <c r="E7038" s="1419" t="s">
        <v>160</v>
      </c>
      <c r="F7038" s="1420"/>
      <c r="G7038" s="902">
        <v>1357000000</v>
      </c>
    </row>
    <row r="7039" spans="1:7">
      <c r="A7039" s="903" t="s">
        <v>2479</v>
      </c>
      <c r="B7039" s="903" t="s">
        <v>879</v>
      </c>
      <c r="C7039" s="903" t="s">
        <v>170</v>
      </c>
      <c r="D7039" s="903" t="s">
        <v>1517</v>
      </c>
      <c r="E7039" s="903" t="s">
        <v>160</v>
      </c>
      <c r="F7039" s="903" t="s">
        <v>162</v>
      </c>
      <c r="G7039" s="902">
        <v>1357000000</v>
      </c>
    </row>
    <row r="7040" spans="1:7">
      <c r="A7040" s="903" t="s">
        <v>2479</v>
      </c>
      <c r="B7040" s="903" t="s">
        <v>879</v>
      </c>
      <c r="C7040" s="903" t="s">
        <v>170</v>
      </c>
      <c r="D7040" s="1419" t="s">
        <v>1459</v>
      </c>
      <c r="E7040" s="1420"/>
      <c r="F7040" s="1420"/>
      <c r="G7040" s="902">
        <v>7257069877</v>
      </c>
    </row>
    <row r="7041" spans="1:7">
      <c r="A7041" s="903" t="s">
        <v>2479</v>
      </c>
      <c r="B7041" s="903" t="s">
        <v>879</v>
      </c>
      <c r="C7041" s="903" t="s">
        <v>170</v>
      </c>
      <c r="D7041" s="903" t="s">
        <v>1459</v>
      </c>
      <c r="E7041" s="1419" t="s">
        <v>87</v>
      </c>
      <c r="F7041" s="1420"/>
      <c r="G7041" s="902">
        <v>1496951392</v>
      </c>
    </row>
    <row r="7042" spans="1:7">
      <c r="A7042" s="903" t="s">
        <v>2479</v>
      </c>
      <c r="B7042" s="903" t="s">
        <v>879</v>
      </c>
      <c r="C7042" s="903" t="s">
        <v>170</v>
      </c>
      <c r="D7042" s="903" t="s">
        <v>1459</v>
      </c>
      <c r="E7042" s="903" t="s">
        <v>87</v>
      </c>
      <c r="F7042" s="903" t="s">
        <v>88</v>
      </c>
      <c r="G7042" s="902">
        <v>1496951392</v>
      </c>
    </row>
    <row r="7043" spans="1:7">
      <c r="A7043" s="903" t="s">
        <v>2479</v>
      </c>
      <c r="B7043" s="903" t="s">
        <v>879</v>
      </c>
      <c r="C7043" s="903" t="s">
        <v>170</v>
      </c>
      <c r="D7043" s="903" t="s">
        <v>1459</v>
      </c>
      <c r="E7043" s="1419" t="s">
        <v>90</v>
      </c>
      <c r="F7043" s="1420"/>
      <c r="G7043" s="902">
        <v>547740616</v>
      </c>
    </row>
    <row r="7044" spans="1:7">
      <c r="A7044" s="903" t="s">
        <v>2479</v>
      </c>
      <c r="B7044" s="903" t="s">
        <v>879</v>
      </c>
      <c r="C7044" s="903" t="s">
        <v>170</v>
      </c>
      <c r="D7044" s="903" t="s">
        <v>1459</v>
      </c>
      <c r="E7044" s="903" t="s">
        <v>90</v>
      </c>
      <c r="F7044" s="903" t="s">
        <v>135</v>
      </c>
      <c r="G7044" s="902">
        <v>77480000</v>
      </c>
    </row>
    <row r="7045" spans="1:7">
      <c r="A7045" s="903" t="s">
        <v>2479</v>
      </c>
      <c r="B7045" s="903" t="s">
        <v>879</v>
      </c>
      <c r="C7045" s="903" t="s">
        <v>170</v>
      </c>
      <c r="D7045" s="903" t="s">
        <v>1459</v>
      </c>
      <c r="E7045" s="903" t="s">
        <v>90</v>
      </c>
      <c r="F7045" s="903" t="s">
        <v>763</v>
      </c>
      <c r="G7045" s="902">
        <v>14069000</v>
      </c>
    </row>
    <row r="7046" spans="1:7">
      <c r="A7046" s="903" t="s">
        <v>2479</v>
      </c>
      <c r="B7046" s="903" t="s">
        <v>879</v>
      </c>
      <c r="C7046" s="903" t="s">
        <v>170</v>
      </c>
      <c r="D7046" s="903" t="s">
        <v>1459</v>
      </c>
      <c r="E7046" s="903" t="s">
        <v>90</v>
      </c>
      <c r="F7046" s="903" t="s">
        <v>92</v>
      </c>
      <c r="G7046" s="902">
        <v>5364000</v>
      </c>
    </row>
    <row r="7047" spans="1:7">
      <c r="A7047" s="903" t="s">
        <v>2479</v>
      </c>
      <c r="B7047" s="903" t="s">
        <v>879</v>
      </c>
      <c r="C7047" s="903" t="s">
        <v>170</v>
      </c>
      <c r="D7047" s="903" t="s">
        <v>1459</v>
      </c>
      <c r="E7047" s="903" t="s">
        <v>90</v>
      </c>
      <c r="F7047" s="903" t="s">
        <v>390</v>
      </c>
      <c r="G7047" s="902">
        <v>7420200</v>
      </c>
    </row>
    <row r="7048" spans="1:7">
      <c r="A7048" s="903" t="s">
        <v>2479</v>
      </c>
      <c r="B7048" s="903" t="s">
        <v>879</v>
      </c>
      <c r="C7048" s="903" t="s">
        <v>170</v>
      </c>
      <c r="D7048" s="903" t="s">
        <v>1459</v>
      </c>
      <c r="E7048" s="903" t="s">
        <v>90</v>
      </c>
      <c r="F7048" s="903" t="s">
        <v>137</v>
      </c>
      <c r="G7048" s="902">
        <v>443407416</v>
      </c>
    </row>
    <row r="7049" spans="1:7">
      <c r="A7049" s="903" t="s">
        <v>2479</v>
      </c>
      <c r="B7049" s="903" t="s">
        <v>879</v>
      </c>
      <c r="C7049" s="903" t="s">
        <v>170</v>
      </c>
      <c r="D7049" s="903" t="s">
        <v>1459</v>
      </c>
      <c r="E7049" s="1419" t="s">
        <v>94</v>
      </c>
      <c r="F7049" s="1420"/>
      <c r="G7049" s="902">
        <v>370977378</v>
      </c>
    </row>
    <row r="7050" spans="1:7">
      <c r="A7050" s="903" t="s">
        <v>2479</v>
      </c>
      <c r="B7050" s="903" t="s">
        <v>879</v>
      </c>
      <c r="C7050" s="903" t="s">
        <v>170</v>
      </c>
      <c r="D7050" s="903" t="s">
        <v>1459</v>
      </c>
      <c r="E7050" s="903" t="s">
        <v>94</v>
      </c>
      <c r="F7050" s="903" t="s">
        <v>95</v>
      </c>
      <c r="G7050" s="902">
        <v>277907149</v>
      </c>
    </row>
    <row r="7051" spans="1:7">
      <c r="A7051" s="903" t="s">
        <v>2479</v>
      </c>
      <c r="B7051" s="903" t="s">
        <v>879</v>
      </c>
      <c r="C7051" s="903" t="s">
        <v>170</v>
      </c>
      <c r="D7051" s="903" t="s">
        <v>1459</v>
      </c>
      <c r="E7051" s="903" t="s">
        <v>94</v>
      </c>
      <c r="F7051" s="903" t="s">
        <v>96</v>
      </c>
      <c r="G7051" s="902">
        <v>47641216</v>
      </c>
    </row>
    <row r="7052" spans="1:7">
      <c r="A7052" s="903" t="s">
        <v>2479</v>
      </c>
      <c r="B7052" s="903" t="s">
        <v>879</v>
      </c>
      <c r="C7052" s="903" t="s">
        <v>170</v>
      </c>
      <c r="D7052" s="903" t="s">
        <v>1459</v>
      </c>
      <c r="E7052" s="903" t="s">
        <v>94</v>
      </c>
      <c r="F7052" s="903" t="s">
        <v>97</v>
      </c>
      <c r="G7052" s="902">
        <v>31660086</v>
      </c>
    </row>
    <row r="7053" spans="1:7">
      <c r="A7053" s="903" t="s">
        <v>2479</v>
      </c>
      <c r="B7053" s="903" t="s">
        <v>879</v>
      </c>
      <c r="C7053" s="903" t="s">
        <v>170</v>
      </c>
      <c r="D7053" s="903" t="s">
        <v>1459</v>
      </c>
      <c r="E7053" s="903" t="s">
        <v>94</v>
      </c>
      <c r="F7053" s="903" t="s">
        <v>0</v>
      </c>
      <c r="G7053" s="902">
        <v>13768927</v>
      </c>
    </row>
    <row r="7054" spans="1:7">
      <c r="A7054" s="903" t="s">
        <v>2479</v>
      </c>
      <c r="B7054" s="903" t="s">
        <v>879</v>
      </c>
      <c r="C7054" s="903" t="s">
        <v>170</v>
      </c>
      <c r="D7054" s="903" t="s">
        <v>1459</v>
      </c>
      <c r="E7054" s="1419" t="s">
        <v>100</v>
      </c>
      <c r="F7054" s="1420"/>
      <c r="G7054" s="902">
        <v>129475648</v>
      </c>
    </row>
    <row r="7055" spans="1:7">
      <c r="A7055" s="903" t="s">
        <v>2479</v>
      </c>
      <c r="B7055" s="903" t="s">
        <v>879</v>
      </c>
      <c r="C7055" s="903" t="s">
        <v>170</v>
      </c>
      <c r="D7055" s="903" t="s">
        <v>1459</v>
      </c>
      <c r="E7055" s="903" t="s">
        <v>100</v>
      </c>
      <c r="F7055" s="903" t="s">
        <v>138</v>
      </c>
      <c r="G7055" s="902">
        <v>40628391</v>
      </c>
    </row>
    <row r="7056" spans="1:7">
      <c r="A7056" s="903" t="s">
        <v>2479</v>
      </c>
      <c r="B7056" s="903" t="s">
        <v>879</v>
      </c>
      <c r="C7056" s="903" t="s">
        <v>170</v>
      </c>
      <c r="D7056" s="903" t="s">
        <v>1459</v>
      </c>
      <c r="E7056" s="903" t="s">
        <v>100</v>
      </c>
      <c r="F7056" s="903" t="s">
        <v>102</v>
      </c>
      <c r="G7056" s="902">
        <v>8131257</v>
      </c>
    </row>
    <row r="7057" spans="1:7">
      <c r="A7057" s="903" t="s">
        <v>2479</v>
      </c>
      <c r="B7057" s="903" t="s">
        <v>879</v>
      </c>
      <c r="C7057" s="903" t="s">
        <v>170</v>
      </c>
      <c r="D7057" s="903" t="s">
        <v>1459</v>
      </c>
      <c r="E7057" s="903" t="s">
        <v>100</v>
      </c>
      <c r="F7057" s="903" t="s">
        <v>139</v>
      </c>
      <c r="G7057" s="902">
        <v>72805000</v>
      </c>
    </row>
    <row r="7058" spans="1:7">
      <c r="A7058" s="903" t="s">
        <v>2479</v>
      </c>
      <c r="B7058" s="903" t="s">
        <v>879</v>
      </c>
      <c r="C7058" s="903" t="s">
        <v>170</v>
      </c>
      <c r="D7058" s="903" t="s">
        <v>1459</v>
      </c>
      <c r="E7058" s="903" t="s">
        <v>100</v>
      </c>
      <c r="F7058" s="903" t="s">
        <v>131</v>
      </c>
      <c r="G7058" s="902">
        <v>2136000</v>
      </c>
    </row>
    <row r="7059" spans="1:7">
      <c r="A7059" s="903" t="s">
        <v>2479</v>
      </c>
      <c r="B7059" s="903" t="s">
        <v>879</v>
      </c>
      <c r="C7059" s="903" t="s">
        <v>170</v>
      </c>
      <c r="D7059" s="903" t="s">
        <v>1459</v>
      </c>
      <c r="E7059" s="903" t="s">
        <v>100</v>
      </c>
      <c r="F7059" s="903" t="s">
        <v>140</v>
      </c>
      <c r="G7059" s="902">
        <v>5775000</v>
      </c>
    </row>
    <row r="7060" spans="1:7">
      <c r="A7060" s="903" t="s">
        <v>2479</v>
      </c>
      <c r="B7060" s="903" t="s">
        <v>879</v>
      </c>
      <c r="C7060" s="903" t="s">
        <v>170</v>
      </c>
      <c r="D7060" s="903" t="s">
        <v>1459</v>
      </c>
      <c r="E7060" s="1419" t="s">
        <v>103</v>
      </c>
      <c r="F7060" s="1420"/>
      <c r="G7060" s="902">
        <v>82062500</v>
      </c>
    </row>
    <row r="7061" spans="1:7">
      <c r="A7061" s="903" t="s">
        <v>2479</v>
      </c>
      <c r="B7061" s="903" t="s">
        <v>879</v>
      </c>
      <c r="C7061" s="903" t="s">
        <v>170</v>
      </c>
      <c r="D7061" s="903" t="s">
        <v>1459</v>
      </c>
      <c r="E7061" s="903" t="s">
        <v>103</v>
      </c>
      <c r="F7061" s="903" t="s">
        <v>104</v>
      </c>
      <c r="G7061" s="902">
        <v>49426500</v>
      </c>
    </row>
    <row r="7062" spans="1:7">
      <c r="A7062" s="903" t="s">
        <v>2479</v>
      </c>
      <c r="B7062" s="903" t="s">
        <v>879</v>
      </c>
      <c r="C7062" s="903" t="s">
        <v>170</v>
      </c>
      <c r="D7062" s="903" t="s">
        <v>1459</v>
      </c>
      <c r="E7062" s="903" t="s">
        <v>103</v>
      </c>
      <c r="F7062" s="903" t="s">
        <v>132</v>
      </c>
      <c r="G7062" s="902">
        <v>4950000</v>
      </c>
    </row>
    <row r="7063" spans="1:7">
      <c r="A7063" s="903" t="s">
        <v>2479</v>
      </c>
      <c r="B7063" s="903" t="s">
        <v>879</v>
      </c>
      <c r="C7063" s="903" t="s">
        <v>170</v>
      </c>
      <c r="D7063" s="903" t="s">
        <v>1459</v>
      </c>
      <c r="E7063" s="903" t="s">
        <v>103</v>
      </c>
      <c r="F7063" s="903" t="s">
        <v>106</v>
      </c>
      <c r="G7063" s="902">
        <v>27686000</v>
      </c>
    </row>
    <row r="7064" spans="1:7">
      <c r="A7064" s="903" t="s">
        <v>2479</v>
      </c>
      <c r="B7064" s="903" t="s">
        <v>879</v>
      </c>
      <c r="C7064" s="903" t="s">
        <v>170</v>
      </c>
      <c r="D7064" s="903" t="s">
        <v>1459</v>
      </c>
      <c r="E7064" s="1419" t="s">
        <v>108</v>
      </c>
      <c r="F7064" s="1420"/>
      <c r="G7064" s="902">
        <v>60933495</v>
      </c>
    </row>
    <row r="7065" spans="1:7">
      <c r="A7065" s="903" t="s">
        <v>2479</v>
      </c>
      <c r="B7065" s="903" t="s">
        <v>879</v>
      </c>
      <c r="C7065" s="903" t="s">
        <v>170</v>
      </c>
      <c r="D7065" s="903" t="s">
        <v>1459</v>
      </c>
      <c r="E7065" s="903" t="s">
        <v>108</v>
      </c>
      <c r="F7065" s="903" t="s">
        <v>110</v>
      </c>
      <c r="G7065" s="902">
        <v>17641075</v>
      </c>
    </row>
    <row r="7066" spans="1:7">
      <c r="A7066" s="903" t="s">
        <v>2479</v>
      </c>
      <c r="B7066" s="903" t="s">
        <v>879</v>
      </c>
      <c r="C7066" s="903" t="s">
        <v>170</v>
      </c>
      <c r="D7066" s="903" t="s">
        <v>1459</v>
      </c>
      <c r="E7066" s="903" t="s">
        <v>108</v>
      </c>
      <c r="F7066" s="903" t="s">
        <v>111</v>
      </c>
      <c r="G7066" s="902">
        <v>3249720</v>
      </c>
    </row>
    <row r="7067" spans="1:7">
      <c r="A7067" s="903" t="s">
        <v>2479</v>
      </c>
      <c r="B7067" s="903" t="s">
        <v>879</v>
      </c>
      <c r="C7067" s="903" t="s">
        <v>170</v>
      </c>
      <c r="D7067" s="903" t="s">
        <v>1459</v>
      </c>
      <c r="E7067" s="903" t="s">
        <v>108</v>
      </c>
      <c r="F7067" s="903" t="s">
        <v>862</v>
      </c>
      <c r="G7067" s="902">
        <v>8288900</v>
      </c>
    </row>
    <row r="7068" spans="1:7">
      <c r="A7068" s="903" t="s">
        <v>2479</v>
      </c>
      <c r="B7068" s="903" t="s">
        <v>879</v>
      </c>
      <c r="C7068" s="903" t="s">
        <v>170</v>
      </c>
      <c r="D7068" s="903" t="s">
        <v>1459</v>
      </c>
      <c r="E7068" s="903" t="s">
        <v>108</v>
      </c>
      <c r="F7068" s="903" t="s">
        <v>283</v>
      </c>
      <c r="G7068" s="902">
        <v>16800000</v>
      </c>
    </row>
    <row r="7069" spans="1:7">
      <c r="A7069" s="903" t="s">
        <v>2479</v>
      </c>
      <c r="B7069" s="903" t="s">
        <v>879</v>
      </c>
      <c r="C7069" s="903" t="s">
        <v>170</v>
      </c>
      <c r="D7069" s="903" t="s">
        <v>1459</v>
      </c>
      <c r="E7069" s="903" t="s">
        <v>108</v>
      </c>
      <c r="F7069" s="903" t="s">
        <v>868</v>
      </c>
      <c r="G7069" s="902">
        <v>5052800</v>
      </c>
    </row>
    <row r="7070" spans="1:7">
      <c r="A7070" s="903" t="s">
        <v>2479</v>
      </c>
      <c r="B7070" s="903" t="s">
        <v>879</v>
      </c>
      <c r="C7070" s="903" t="s">
        <v>170</v>
      </c>
      <c r="D7070" s="903" t="s">
        <v>1459</v>
      </c>
      <c r="E7070" s="903" t="s">
        <v>108</v>
      </c>
      <c r="F7070" s="903" t="s">
        <v>141</v>
      </c>
      <c r="G7070" s="902">
        <v>4400000</v>
      </c>
    </row>
    <row r="7071" spans="1:7">
      <c r="A7071" s="903" t="s">
        <v>2479</v>
      </c>
      <c r="B7071" s="903" t="s">
        <v>879</v>
      </c>
      <c r="C7071" s="903" t="s">
        <v>170</v>
      </c>
      <c r="D7071" s="903" t="s">
        <v>1459</v>
      </c>
      <c r="E7071" s="903" t="s">
        <v>108</v>
      </c>
      <c r="F7071" s="903" t="s">
        <v>142</v>
      </c>
      <c r="G7071" s="902">
        <v>5501000</v>
      </c>
    </row>
    <row r="7072" spans="1:7">
      <c r="A7072" s="903" t="s">
        <v>2479</v>
      </c>
      <c r="B7072" s="903" t="s">
        <v>879</v>
      </c>
      <c r="C7072" s="903" t="s">
        <v>170</v>
      </c>
      <c r="D7072" s="903" t="s">
        <v>1459</v>
      </c>
      <c r="E7072" s="1419" t="s">
        <v>143</v>
      </c>
      <c r="F7072" s="1420"/>
      <c r="G7072" s="902">
        <v>16397000</v>
      </c>
    </row>
    <row r="7073" spans="1:7">
      <c r="A7073" s="903" t="s">
        <v>2479</v>
      </c>
      <c r="B7073" s="903" t="s">
        <v>879</v>
      </c>
      <c r="C7073" s="903" t="s">
        <v>170</v>
      </c>
      <c r="D7073" s="903" t="s">
        <v>1459</v>
      </c>
      <c r="E7073" s="903" t="s">
        <v>143</v>
      </c>
      <c r="F7073" s="903" t="s">
        <v>489</v>
      </c>
      <c r="G7073" s="902">
        <v>16397000</v>
      </c>
    </row>
    <row r="7074" spans="1:7">
      <c r="A7074" s="903" t="s">
        <v>2479</v>
      </c>
      <c r="B7074" s="903" t="s">
        <v>879</v>
      </c>
      <c r="C7074" s="903" t="s">
        <v>170</v>
      </c>
      <c r="D7074" s="903" t="s">
        <v>1459</v>
      </c>
      <c r="E7074" s="1419" t="s">
        <v>113</v>
      </c>
      <c r="F7074" s="1420"/>
      <c r="G7074" s="902">
        <v>375609000</v>
      </c>
    </row>
    <row r="7075" spans="1:7">
      <c r="A7075" s="903" t="s">
        <v>2479</v>
      </c>
      <c r="B7075" s="903" t="s">
        <v>879</v>
      </c>
      <c r="C7075" s="903" t="s">
        <v>170</v>
      </c>
      <c r="D7075" s="903" t="s">
        <v>1459</v>
      </c>
      <c r="E7075" s="903" t="s">
        <v>113</v>
      </c>
      <c r="F7075" s="903" t="s">
        <v>381</v>
      </c>
      <c r="G7075" s="902">
        <v>72614000</v>
      </c>
    </row>
    <row r="7076" spans="1:7">
      <c r="A7076" s="903" t="s">
        <v>2479</v>
      </c>
      <c r="B7076" s="903" t="s">
        <v>879</v>
      </c>
      <c r="C7076" s="903" t="s">
        <v>170</v>
      </c>
      <c r="D7076" s="903" t="s">
        <v>1459</v>
      </c>
      <c r="E7076" s="903" t="s">
        <v>113</v>
      </c>
      <c r="F7076" s="903" t="s">
        <v>490</v>
      </c>
      <c r="G7076" s="902">
        <v>132545000</v>
      </c>
    </row>
    <row r="7077" spans="1:7">
      <c r="A7077" s="903" t="s">
        <v>2479</v>
      </c>
      <c r="B7077" s="903" t="s">
        <v>879</v>
      </c>
      <c r="C7077" s="903" t="s">
        <v>170</v>
      </c>
      <c r="D7077" s="903" t="s">
        <v>1459</v>
      </c>
      <c r="E7077" s="903" t="s">
        <v>113</v>
      </c>
      <c r="F7077" s="903" t="s">
        <v>115</v>
      </c>
      <c r="G7077" s="902">
        <v>137800000</v>
      </c>
    </row>
    <row r="7078" spans="1:7">
      <c r="A7078" s="903" t="s">
        <v>2479</v>
      </c>
      <c r="B7078" s="903" t="s">
        <v>879</v>
      </c>
      <c r="C7078" s="903" t="s">
        <v>170</v>
      </c>
      <c r="D7078" s="903" t="s">
        <v>1459</v>
      </c>
      <c r="E7078" s="903" t="s">
        <v>113</v>
      </c>
      <c r="F7078" s="903" t="s">
        <v>117</v>
      </c>
      <c r="G7078" s="902">
        <v>32650000</v>
      </c>
    </row>
    <row r="7079" spans="1:7">
      <c r="A7079" s="903" t="s">
        <v>2479</v>
      </c>
      <c r="B7079" s="903" t="s">
        <v>879</v>
      </c>
      <c r="C7079" s="903" t="s">
        <v>170</v>
      </c>
      <c r="D7079" s="903" t="s">
        <v>1459</v>
      </c>
      <c r="E7079" s="1419" t="s">
        <v>492</v>
      </c>
      <c r="F7079" s="1420"/>
      <c r="G7079" s="902">
        <v>169110000</v>
      </c>
    </row>
    <row r="7080" spans="1:7">
      <c r="A7080" s="903" t="s">
        <v>2479</v>
      </c>
      <c r="B7080" s="903" t="s">
        <v>879</v>
      </c>
      <c r="C7080" s="903" t="s">
        <v>170</v>
      </c>
      <c r="D7080" s="903" t="s">
        <v>1459</v>
      </c>
      <c r="E7080" s="903" t="s">
        <v>492</v>
      </c>
      <c r="F7080" s="903" t="s">
        <v>494</v>
      </c>
      <c r="G7080" s="902">
        <v>6000000</v>
      </c>
    </row>
    <row r="7081" spans="1:7">
      <c r="A7081" s="903" t="s">
        <v>2479</v>
      </c>
      <c r="B7081" s="903" t="s">
        <v>879</v>
      </c>
      <c r="C7081" s="903" t="s">
        <v>170</v>
      </c>
      <c r="D7081" s="903" t="s">
        <v>1459</v>
      </c>
      <c r="E7081" s="903" t="s">
        <v>492</v>
      </c>
      <c r="F7081" s="903" t="s">
        <v>219</v>
      </c>
      <c r="G7081" s="902">
        <v>63680000</v>
      </c>
    </row>
    <row r="7082" spans="1:7">
      <c r="A7082" s="903" t="s">
        <v>2479</v>
      </c>
      <c r="B7082" s="903" t="s">
        <v>879</v>
      </c>
      <c r="C7082" s="903" t="s">
        <v>170</v>
      </c>
      <c r="D7082" s="903" t="s">
        <v>1459</v>
      </c>
      <c r="E7082" s="903" t="s">
        <v>492</v>
      </c>
      <c r="F7082" s="903" t="s">
        <v>186</v>
      </c>
      <c r="G7082" s="902">
        <v>17940000</v>
      </c>
    </row>
    <row r="7083" spans="1:7">
      <c r="A7083" s="903" t="s">
        <v>2479</v>
      </c>
      <c r="B7083" s="903" t="s">
        <v>879</v>
      </c>
      <c r="C7083" s="903" t="s">
        <v>170</v>
      </c>
      <c r="D7083" s="903" t="s">
        <v>1459</v>
      </c>
      <c r="E7083" s="903" t="s">
        <v>492</v>
      </c>
      <c r="F7083" s="903" t="s">
        <v>880</v>
      </c>
      <c r="G7083" s="902">
        <v>35040000</v>
      </c>
    </row>
    <row r="7084" spans="1:7">
      <c r="A7084" s="903" t="s">
        <v>2479</v>
      </c>
      <c r="B7084" s="903" t="s">
        <v>879</v>
      </c>
      <c r="C7084" s="903" t="s">
        <v>170</v>
      </c>
      <c r="D7084" s="903" t="s">
        <v>1459</v>
      </c>
      <c r="E7084" s="903" t="s">
        <v>492</v>
      </c>
      <c r="F7084" s="903" t="s">
        <v>496</v>
      </c>
      <c r="G7084" s="902">
        <v>46450000</v>
      </c>
    </row>
    <row r="7085" spans="1:7">
      <c r="A7085" s="903" t="s">
        <v>2479</v>
      </c>
      <c r="B7085" s="903" t="s">
        <v>879</v>
      </c>
      <c r="C7085" s="903" t="s">
        <v>170</v>
      </c>
      <c r="D7085" s="903" t="s">
        <v>1459</v>
      </c>
      <c r="E7085" s="1419" t="s">
        <v>876</v>
      </c>
      <c r="F7085" s="1420"/>
      <c r="G7085" s="902">
        <v>4500000</v>
      </c>
    </row>
    <row r="7086" spans="1:7">
      <c r="A7086" s="903" t="s">
        <v>2479</v>
      </c>
      <c r="B7086" s="903" t="s">
        <v>879</v>
      </c>
      <c r="C7086" s="903" t="s">
        <v>170</v>
      </c>
      <c r="D7086" s="903" t="s">
        <v>1459</v>
      </c>
      <c r="E7086" s="903" t="s">
        <v>876</v>
      </c>
      <c r="F7086" s="903" t="s">
        <v>875</v>
      </c>
      <c r="G7086" s="902">
        <v>4500000</v>
      </c>
    </row>
    <row r="7087" spans="1:7">
      <c r="A7087" s="903" t="s">
        <v>2479</v>
      </c>
      <c r="B7087" s="903" t="s">
        <v>879</v>
      </c>
      <c r="C7087" s="903" t="s">
        <v>170</v>
      </c>
      <c r="D7087" s="903" t="s">
        <v>1459</v>
      </c>
      <c r="E7087" s="1419" t="s">
        <v>498</v>
      </c>
      <c r="F7087" s="1420"/>
      <c r="G7087" s="902">
        <v>65151700</v>
      </c>
    </row>
    <row r="7088" spans="1:7">
      <c r="A7088" s="903" t="s">
        <v>2479</v>
      </c>
      <c r="B7088" s="903" t="s">
        <v>879</v>
      </c>
      <c r="C7088" s="903" t="s">
        <v>170</v>
      </c>
      <c r="D7088" s="903" t="s">
        <v>1459</v>
      </c>
      <c r="E7088" s="903" t="s">
        <v>498</v>
      </c>
      <c r="F7088" s="903" t="s">
        <v>758</v>
      </c>
      <c r="G7088" s="902">
        <v>26601700</v>
      </c>
    </row>
    <row r="7089" spans="1:7">
      <c r="A7089" s="903" t="s">
        <v>2479</v>
      </c>
      <c r="B7089" s="903" t="s">
        <v>879</v>
      </c>
      <c r="C7089" s="903" t="s">
        <v>170</v>
      </c>
      <c r="D7089" s="903" t="s">
        <v>1459</v>
      </c>
      <c r="E7089" s="903" t="s">
        <v>498</v>
      </c>
      <c r="F7089" s="903" t="s">
        <v>3</v>
      </c>
      <c r="G7089" s="902">
        <v>190000</v>
      </c>
    </row>
    <row r="7090" spans="1:7">
      <c r="A7090" s="903" t="s">
        <v>2479</v>
      </c>
      <c r="B7090" s="903" t="s">
        <v>879</v>
      </c>
      <c r="C7090" s="903" t="s">
        <v>170</v>
      </c>
      <c r="D7090" s="903" t="s">
        <v>1459</v>
      </c>
      <c r="E7090" s="903" t="s">
        <v>498</v>
      </c>
      <c r="F7090" s="903" t="s">
        <v>370</v>
      </c>
      <c r="G7090" s="902">
        <v>19250000</v>
      </c>
    </row>
    <row r="7091" spans="1:7">
      <c r="A7091" s="903" t="s">
        <v>2479</v>
      </c>
      <c r="B7091" s="903" t="s">
        <v>879</v>
      </c>
      <c r="C7091" s="903" t="s">
        <v>170</v>
      </c>
      <c r="D7091" s="903" t="s">
        <v>1459</v>
      </c>
      <c r="E7091" s="903" t="s">
        <v>498</v>
      </c>
      <c r="F7091" s="903" t="s">
        <v>500</v>
      </c>
      <c r="G7091" s="902">
        <v>18760000</v>
      </c>
    </row>
    <row r="7092" spans="1:7">
      <c r="A7092" s="903" t="s">
        <v>2479</v>
      </c>
      <c r="B7092" s="903" t="s">
        <v>879</v>
      </c>
      <c r="C7092" s="903" t="s">
        <v>170</v>
      </c>
      <c r="D7092" s="903" t="s">
        <v>1459</v>
      </c>
      <c r="E7092" s="903" t="s">
        <v>498</v>
      </c>
      <c r="F7092" s="903" t="s">
        <v>4</v>
      </c>
      <c r="G7092" s="902">
        <v>350000</v>
      </c>
    </row>
    <row r="7093" spans="1:7">
      <c r="A7093" s="903" t="s">
        <v>2479</v>
      </c>
      <c r="B7093" s="903" t="s">
        <v>879</v>
      </c>
      <c r="C7093" s="903" t="s">
        <v>170</v>
      </c>
      <c r="D7093" s="903" t="s">
        <v>1459</v>
      </c>
      <c r="E7093" s="1419" t="s">
        <v>118</v>
      </c>
      <c r="F7093" s="1420"/>
      <c r="G7093" s="902">
        <v>2630061399</v>
      </c>
    </row>
    <row r="7094" spans="1:7">
      <c r="A7094" s="903" t="s">
        <v>2479</v>
      </c>
      <c r="B7094" s="903" t="s">
        <v>879</v>
      </c>
      <c r="C7094" s="903" t="s">
        <v>170</v>
      </c>
      <c r="D7094" s="903" t="s">
        <v>1459</v>
      </c>
      <c r="E7094" s="903" t="s">
        <v>118</v>
      </c>
      <c r="F7094" s="903" t="s">
        <v>523</v>
      </c>
      <c r="G7094" s="902">
        <v>5305800</v>
      </c>
    </row>
    <row r="7095" spans="1:7">
      <c r="A7095" s="903" t="s">
        <v>2479</v>
      </c>
      <c r="B7095" s="903" t="s">
        <v>879</v>
      </c>
      <c r="C7095" s="903" t="s">
        <v>170</v>
      </c>
      <c r="D7095" s="903" t="s">
        <v>1459</v>
      </c>
      <c r="E7095" s="903" t="s">
        <v>118</v>
      </c>
      <c r="F7095" s="903" t="s">
        <v>11</v>
      </c>
      <c r="G7095" s="902">
        <v>3983500</v>
      </c>
    </row>
    <row r="7096" spans="1:7">
      <c r="A7096" s="903" t="s">
        <v>2479</v>
      </c>
      <c r="B7096" s="903" t="s">
        <v>879</v>
      </c>
      <c r="C7096" s="903" t="s">
        <v>170</v>
      </c>
      <c r="D7096" s="903" t="s">
        <v>1459</v>
      </c>
      <c r="E7096" s="903" t="s">
        <v>118</v>
      </c>
      <c r="F7096" s="903" t="s">
        <v>120</v>
      </c>
      <c r="G7096" s="902">
        <v>2620772099</v>
      </c>
    </row>
    <row r="7097" spans="1:7">
      <c r="A7097" s="903" t="s">
        <v>2479</v>
      </c>
      <c r="B7097" s="903" t="s">
        <v>879</v>
      </c>
      <c r="C7097" s="903" t="s">
        <v>170</v>
      </c>
      <c r="D7097" s="903" t="s">
        <v>1459</v>
      </c>
      <c r="E7097" s="1419" t="s">
        <v>1434</v>
      </c>
      <c r="F7097" s="1420"/>
      <c r="G7097" s="902">
        <v>23500000</v>
      </c>
    </row>
    <row r="7098" spans="1:7">
      <c r="A7098" s="903" t="s">
        <v>2479</v>
      </c>
      <c r="B7098" s="903" t="s">
        <v>879</v>
      </c>
      <c r="C7098" s="903" t="s">
        <v>170</v>
      </c>
      <c r="D7098" s="903" t="s">
        <v>1459</v>
      </c>
      <c r="E7098" s="903" t="s">
        <v>1434</v>
      </c>
      <c r="F7098" s="903" t="s">
        <v>1436</v>
      </c>
      <c r="G7098" s="902">
        <v>23500000</v>
      </c>
    </row>
    <row r="7099" spans="1:7">
      <c r="A7099" s="903" t="s">
        <v>2479</v>
      </c>
      <c r="B7099" s="903" t="s">
        <v>879</v>
      </c>
      <c r="C7099" s="903" t="s">
        <v>170</v>
      </c>
      <c r="D7099" s="903" t="s">
        <v>1459</v>
      </c>
      <c r="E7099" s="1419" t="s">
        <v>122</v>
      </c>
      <c r="F7099" s="1420"/>
      <c r="G7099" s="902">
        <v>564110400</v>
      </c>
    </row>
    <row r="7100" spans="1:7">
      <c r="A7100" s="903" t="s">
        <v>2479</v>
      </c>
      <c r="B7100" s="903" t="s">
        <v>879</v>
      </c>
      <c r="C7100" s="903" t="s">
        <v>170</v>
      </c>
      <c r="D7100" s="903" t="s">
        <v>1459</v>
      </c>
      <c r="E7100" s="903" t="s">
        <v>122</v>
      </c>
      <c r="F7100" s="903" t="s">
        <v>6</v>
      </c>
      <c r="G7100" s="902">
        <v>13014800</v>
      </c>
    </row>
    <row r="7101" spans="1:7">
      <c r="A7101" s="903" t="s">
        <v>2479</v>
      </c>
      <c r="B7101" s="903" t="s">
        <v>879</v>
      </c>
      <c r="C7101" s="903" t="s">
        <v>170</v>
      </c>
      <c r="D7101" s="903" t="s">
        <v>1459</v>
      </c>
      <c r="E7101" s="903" t="s">
        <v>122</v>
      </c>
      <c r="F7101" s="903" t="s">
        <v>12</v>
      </c>
      <c r="G7101" s="902">
        <v>1746800</v>
      </c>
    </row>
    <row r="7102" spans="1:7">
      <c r="A7102" s="903" t="s">
        <v>2479</v>
      </c>
      <c r="B7102" s="903" t="s">
        <v>879</v>
      </c>
      <c r="C7102" s="903" t="s">
        <v>170</v>
      </c>
      <c r="D7102" s="903" t="s">
        <v>1459</v>
      </c>
      <c r="E7102" s="903" t="s">
        <v>122</v>
      </c>
      <c r="F7102" s="903" t="s">
        <v>124</v>
      </c>
      <c r="G7102" s="902">
        <v>266352300</v>
      </c>
    </row>
    <row r="7103" spans="1:7">
      <c r="A7103" s="903" t="s">
        <v>2479</v>
      </c>
      <c r="B7103" s="903" t="s">
        <v>879</v>
      </c>
      <c r="C7103" s="903" t="s">
        <v>170</v>
      </c>
      <c r="D7103" s="903" t="s">
        <v>1459</v>
      </c>
      <c r="E7103" s="903" t="s">
        <v>122</v>
      </c>
      <c r="F7103" s="903" t="s">
        <v>126</v>
      </c>
      <c r="G7103" s="902">
        <v>282996500</v>
      </c>
    </row>
    <row r="7104" spans="1:7">
      <c r="A7104" s="903" t="s">
        <v>2479</v>
      </c>
      <c r="B7104" s="903" t="s">
        <v>879</v>
      </c>
      <c r="C7104" s="903" t="s">
        <v>170</v>
      </c>
      <c r="D7104" s="903" t="s">
        <v>1459</v>
      </c>
      <c r="E7104" s="1419" t="s">
        <v>371</v>
      </c>
      <c r="F7104" s="1420"/>
      <c r="G7104" s="902">
        <v>1560000</v>
      </c>
    </row>
    <row r="7105" spans="1:7">
      <c r="A7105" s="903" t="s">
        <v>2479</v>
      </c>
      <c r="B7105" s="903" t="s">
        <v>879</v>
      </c>
      <c r="C7105" s="903" t="s">
        <v>170</v>
      </c>
      <c r="D7105" s="903" t="s">
        <v>1459</v>
      </c>
      <c r="E7105" s="903" t="s">
        <v>371</v>
      </c>
      <c r="F7105" s="903" t="s">
        <v>226</v>
      </c>
      <c r="G7105" s="902">
        <v>1560000</v>
      </c>
    </row>
    <row r="7106" spans="1:7">
      <c r="A7106" s="903" t="s">
        <v>2479</v>
      </c>
      <c r="B7106" s="903" t="s">
        <v>879</v>
      </c>
      <c r="C7106" s="903" t="s">
        <v>170</v>
      </c>
      <c r="D7106" s="903" t="s">
        <v>1459</v>
      </c>
      <c r="E7106" s="1419" t="s">
        <v>165</v>
      </c>
      <c r="F7106" s="1420"/>
      <c r="G7106" s="902">
        <v>360680320</v>
      </c>
    </row>
    <row r="7107" spans="1:7">
      <c r="A7107" s="903" t="s">
        <v>2479</v>
      </c>
      <c r="B7107" s="903" t="s">
        <v>879</v>
      </c>
      <c r="C7107" s="903" t="s">
        <v>170</v>
      </c>
      <c r="D7107" s="903" t="s">
        <v>1459</v>
      </c>
      <c r="E7107" s="903" t="s">
        <v>165</v>
      </c>
      <c r="F7107" s="903" t="s">
        <v>166</v>
      </c>
      <c r="G7107" s="902">
        <v>360680320</v>
      </c>
    </row>
    <row r="7108" spans="1:7">
      <c r="A7108" s="903" t="s">
        <v>2479</v>
      </c>
      <c r="B7108" s="903" t="s">
        <v>879</v>
      </c>
      <c r="C7108" s="903" t="s">
        <v>170</v>
      </c>
      <c r="D7108" s="903" t="s">
        <v>1459</v>
      </c>
      <c r="E7108" s="1419" t="s">
        <v>16</v>
      </c>
      <c r="F7108" s="1420"/>
      <c r="G7108" s="902">
        <v>358249029</v>
      </c>
    </row>
    <row r="7109" spans="1:7">
      <c r="A7109" s="903" t="s">
        <v>2479</v>
      </c>
      <c r="B7109" s="903" t="s">
        <v>879</v>
      </c>
      <c r="C7109" s="903" t="s">
        <v>170</v>
      </c>
      <c r="D7109" s="903" t="s">
        <v>1459</v>
      </c>
      <c r="E7109" s="903" t="s">
        <v>16</v>
      </c>
      <c r="F7109" s="903" t="s">
        <v>19</v>
      </c>
      <c r="G7109" s="902">
        <v>289149029</v>
      </c>
    </row>
    <row r="7110" spans="1:7">
      <c r="A7110" s="903" t="s">
        <v>2479</v>
      </c>
      <c r="B7110" s="903" t="s">
        <v>879</v>
      </c>
      <c r="C7110" s="903" t="s">
        <v>170</v>
      </c>
      <c r="D7110" s="903" t="s">
        <v>1459</v>
      </c>
      <c r="E7110" s="903" t="s">
        <v>16</v>
      </c>
      <c r="F7110" s="903" t="s">
        <v>221</v>
      </c>
      <c r="G7110" s="902">
        <v>69100000</v>
      </c>
    </row>
    <row r="7111" spans="1:7">
      <c r="A7111" s="903" t="s">
        <v>2479</v>
      </c>
      <c r="B7111" s="903" t="s">
        <v>879</v>
      </c>
      <c r="C7111" s="903" t="s">
        <v>170</v>
      </c>
      <c r="D7111" s="1419" t="s">
        <v>1453</v>
      </c>
      <c r="E7111" s="1420"/>
      <c r="F7111" s="1420"/>
      <c r="G7111" s="902">
        <v>91668388800</v>
      </c>
    </row>
    <row r="7112" spans="1:7">
      <c r="A7112" s="903" t="s">
        <v>2479</v>
      </c>
      <c r="B7112" s="903" t="s">
        <v>879</v>
      </c>
      <c r="C7112" s="903" t="s">
        <v>170</v>
      </c>
      <c r="D7112" s="903" t="s">
        <v>1453</v>
      </c>
      <c r="E7112" s="1419" t="s">
        <v>810</v>
      </c>
      <c r="F7112" s="1420"/>
      <c r="G7112" s="902">
        <v>58786871800</v>
      </c>
    </row>
    <row r="7113" spans="1:7">
      <c r="A7113" s="903" t="s">
        <v>2479</v>
      </c>
      <c r="B7113" s="903" t="s">
        <v>879</v>
      </c>
      <c r="C7113" s="903" t="s">
        <v>170</v>
      </c>
      <c r="D7113" s="903" t="s">
        <v>1453</v>
      </c>
      <c r="E7113" s="903" t="s">
        <v>810</v>
      </c>
      <c r="F7113" s="903" t="s">
        <v>820</v>
      </c>
      <c r="G7113" s="902">
        <v>58786871800</v>
      </c>
    </row>
    <row r="7114" spans="1:7">
      <c r="A7114" s="903" t="s">
        <v>2479</v>
      </c>
      <c r="B7114" s="903" t="s">
        <v>879</v>
      </c>
      <c r="C7114" s="903" t="s">
        <v>170</v>
      </c>
      <c r="D7114" s="903" t="s">
        <v>1453</v>
      </c>
      <c r="E7114" s="1419" t="s">
        <v>160</v>
      </c>
      <c r="F7114" s="1420"/>
      <c r="G7114" s="902">
        <v>7858666000</v>
      </c>
    </row>
    <row r="7115" spans="1:7">
      <c r="A7115" s="903" t="s">
        <v>2479</v>
      </c>
      <c r="B7115" s="903" t="s">
        <v>879</v>
      </c>
      <c r="C7115" s="903" t="s">
        <v>170</v>
      </c>
      <c r="D7115" s="903" t="s">
        <v>1453</v>
      </c>
      <c r="E7115" s="903" t="s">
        <v>160</v>
      </c>
      <c r="F7115" s="903" t="s">
        <v>162</v>
      </c>
      <c r="G7115" s="902">
        <v>7858666000</v>
      </c>
    </row>
    <row r="7116" spans="1:7">
      <c r="A7116" s="903" t="s">
        <v>2479</v>
      </c>
      <c r="B7116" s="903" t="s">
        <v>879</v>
      </c>
      <c r="C7116" s="903" t="s">
        <v>170</v>
      </c>
      <c r="D7116" s="903" t="s">
        <v>1453</v>
      </c>
      <c r="E7116" s="1419" t="s">
        <v>16</v>
      </c>
      <c r="F7116" s="1420"/>
      <c r="G7116" s="902">
        <v>25022851000</v>
      </c>
    </row>
    <row r="7117" spans="1:7">
      <c r="A7117" s="903" t="s">
        <v>2479</v>
      </c>
      <c r="B7117" s="903" t="s">
        <v>879</v>
      </c>
      <c r="C7117" s="903" t="s">
        <v>170</v>
      </c>
      <c r="D7117" s="903" t="s">
        <v>1453</v>
      </c>
      <c r="E7117" s="903" t="s">
        <v>16</v>
      </c>
      <c r="F7117" s="903" t="s">
        <v>221</v>
      </c>
      <c r="G7117" s="902">
        <v>25022851000</v>
      </c>
    </row>
    <row r="7118" spans="1:7">
      <c r="A7118" s="903" t="s">
        <v>2479</v>
      </c>
      <c r="B7118" s="903" t="s">
        <v>879</v>
      </c>
      <c r="C7118" s="1419" t="s">
        <v>200</v>
      </c>
      <c r="D7118" s="1420"/>
      <c r="E7118" s="1420"/>
      <c r="F7118" s="1420"/>
      <c r="G7118" s="902">
        <v>26176983398</v>
      </c>
    </row>
    <row r="7119" spans="1:7">
      <c r="A7119" s="903" t="s">
        <v>2479</v>
      </c>
      <c r="B7119" s="903" t="s">
        <v>879</v>
      </c>
      <c r="C7119" s="903" t="s">
        <v>200</v>
      </c>
      <c r="D7119" s="1419" t="s">
        <v>1413</v>
      </c>
      <c r="E7119" s="1420"/>
      <c r="F7119" s="1420"/>
      <c r="G7119" s="902">
        <v>14215111447</v>
      </c>
    </row>
    <row r="7120" spans="1:7">
      <c r="A7120" s="903" t="s">
        <v>2479</v>
      </c>
      <c r="B7120" s="903" t="s">
        <v>879</v>
      </c>
      <c r="C7120" s="903" t="s">
        <v>200</v>
      </c>
      <c r="D7120" s="903" t="s">
        <v>1413</v>
      </c>
      <c r="E7120" s="1419" t="s">
        <v>160</v>
      </c>
      <c r="F7120" s="1420"/>
      <c r="G7120" s="902">
        <v>11916081650</v>
      </c>
    </row>
    <row r="7121" spans="1:7">
      <c r="A7121" s="903" t="s">
        <v>2479</v>
      </c>
      <c r="B7121" s="903" t="s">
        <v>879</v>
      </c>
      <c r="C7121" s="903" t="s">
        <v>200</v>
      </c>
      <c r="D7121" s="903" t="s">
        <v>1413</v>
      </c>
      <c r="E7121" s="903" t="s">
        <v>160</v>
      </c>
      <c r="F7121" s="903" t="s">
        <v>162</v>
      </c>
      <c r="G7121" s="902">
        <v>11916081650</v>
      </c>
    </row>
    <row r="7122" spans="1:7">
      <c r="A7122" s="903" t="s">
        <v>2479</v>
      </c>
      <c r="B7122" s="903" t="s">
        <v>879</v>
      </c>
      <c r="C7122" s="903" t="s">
        <v>200</v>
      </c>
      <c r="D7122" s="903" t="s">
        <v>1413</v>
      </c>
      <c r="E7122" s="1419" t="s">
        <v>16</v>
      </c>
      <c r="F7122" s="1420"/>
      <c r="G7122" s="902">
        <v>2299029797</v>
      </c>
    </row>
    <row r="7123" spans="1:7">
      <c r="A7123" s="903" t="s">
        <v>2479</v>
      </c>
      <c r="B7123" s="903" t="s">
        <v>879</v>
      </c>
      <c r="C7123" s="903" t="s">
        <v>200</v>
      </c>
      <c r="D7123" s="903" t="s">
        <v>1413</v>
      </c>
      <c r="E7123" s="903" t="s">
        <v>16</v>
      </c>
      <c r="F7123" s="903" t="s">
        <v>19</v>
      </c>
      <c r="G7123" s="902">
        <v>2239732797</v>
      </c>
    </row>
    <row r="7124" spans="1:7">
      <c r="A7124" s="903" t="s">
        <v>2479</v>
      </c>
      <c r="B7124" s="903" t="s">
        <v>879</v>
      </c>
      <c r="C7124" s="903" t="s">
        <v>200</v>
      </c>
      <c r="D7124" s="903" t="s">
        <v>1413</v>
      </c>
      <c r="E7124" s="903" t="s">
        <v>16</v>
      </c>
      <c r="F7124" s="903" t="s">
        <v>221</v>
      </c>
      <c r="G7124" s="902">
        <v>59297000</v>
      </c>
    </row>
    <row r="7125" spans="1:7">
      <c r="A7125" s="903" t="s">
        <v>2479</v>
      </c>
      <c r="B7125" s="903" t="s">
        <v>879</v>
      </c>
      <c r="C7125" s="903" t="s">
        <v>200</v>
      </c>
      <c r="D7125" s="1419" t="s">
        <v>1528</v>
      </c>
      <c r="E7125" s="1420"/>
      <c r="F7125" s="1420"/>
      <c r="G7125" s="902">
        <v>8923789551</v>
      </c>
    </row>
    <row r="7126" spans="1:7">
      <c r="A7126" s="903" t="s">
        <v>2479</v>
      </c>
      <c r="B7126" s="903" t="s">
        <v>879</v>
      </c>
      <c r="C7126" s="903" t="s">
        <v>200</v>
      </c>
      <c r="D7126" s="903" t="s">
        <v>1528</v>
      </c>
      <c r="E7126" s="1419" t="s">
        <v>165</v>
      </c>
      <c r="F7126" s="1420"/>
      <c r="G7126" s="902">
        <v>11554638</v>
      </c>
    </row>
    <row r="7127" spans="1:7">
      <c r="A7127" s="903" t="s">
        <v>2479</v>
      </c>
      <c r="B7127" s="903" t="s">
        <v>879</v>
      </c>
      <c r="C7127" s="903" t="s">
        <v>200</v>
      </c>
      <c r="D7127" s="903" t="s">
        <v>1528</v>
      </c>
      <c r="E7127" s="903" t="s">
        <v>165</v>
      </c>
      <c r="F7127" s="903" t="s">
        <v>166</v>
      </c>
      <c r="G7127" s="902">
        <v>11554638</v>
      </c>
    </row>
    <row r="7128" spans="1:7">
      <c r="A7128" s="903" t="s">
        <v>2479</v>
      </c>
      <c r="B7128" s="903" t="s">
        <v>879</v>
      </c>
      <c r="C7128" s="903" t="s">
        <v>200</v>
      </c>
      <c r="D7128" s="903" t="s">
        <v>1528</v>
      </c>
      <c r="E7128" s="1419" t="s">
        <v>160</v>
      </c>
      <c r="F7128" s="1420"/>
      <c r="G7128" s="902">
        <v>7447454638</v>
      </c>
    </row>
    <row r="7129" spans="1:7">
      <c r="A7129" s="903" t="s">
        <v>2479</v>
      </c>
      <c r="B7129" s="903" t="s">
        <v>879</v>
      </c>
      <c r="C7129" s="903" t="s">
        <v>200</v>
      </c>
      <c r="D7129" s="903" t="s">
        <v>1528</v>
      </c>
      <c r="E7129" s="903" t="s">
        <v>160</v>
      </c>
      <c r="F7129" s="903" t="s">
        <v>162</v>
      </c>
      <c r="G7129" s="902">
        <v>7447454638</v>
      </c>
    </row>
    <row r="7130" spans="1:7">
      <c r="A7130" s="903" t="s">
        <v>2479</v>
      </c>
      <c r="B7130" s="903" t="s">
        <v>879</v>
      </c>
      <c r="C7130" s="903" t="s">
        <v>200</v>
      </c>
      <c r="D7130" s="903" t="s">
        <v>1528</v>
      </c>
      <c r="E7130" s="1419" t="s">
        <v>16</v>
      </c>
      <c r="F7130" s="1420"/>
      <c r="G7130" s="902">
        <v>1464780275</v>
      </c>
    </row>
    <row r="7131" spans="1:7">
      <c r="A7131" s="903" t="s">
        <v>2479</v>
      </c>
      <c r="B7131" s="903" t="s">
        <v>879</v>
      </c>
      <c r="C7131" s="903" t="s">
        <v>200</v>
      </c>
      <c r="D7131" s="903" t="s">
        <v>1528</v>
      </c>
      <c r="E7131" s="903" t="s">
        <v>16</v>
      </c>
      <c r="F7131" s="903" t="s">
        <v>17</v>
      </c>
      <c r="G7131" s="902">
        <v>241459000</v>
      </c>
    </row>
    <row r="7132" spans="1:7">
      <c r="A7132" s="903" t="s">
        <v>2479</v>
      </c>
      <c r="B7132" s="903" t="s">
        <v>879</v>
      </c>
      <c r="C7132" s="903" t="s">
        <v>200</v>
      </c>
      <c r="D7132" s="903" t="s">
        <v>1528</v>
      </c>
      <c r="E7132" s="903" t="s">
        <v>16</v>
      </c>
      <c r="F7132" s="903" t="s">
        <v>19</v>
      </c>
      <c r="G7132" s="902">
        <v>1013239275</v>
      </c>
    </row>
    <row r="7133" spans="1:7">
      <c r="A7133" s="903" t="s">
        <v>2479</v>
      </c>
      <c r="B7133" s="903" t="s">
        <v>879</v>
      </c>
      <c r="C7133" s="903" t="s">
        <v>200</v>
      </c>
      <c r="D7133" s="903" t="s">
        <v>1528</v>
      </c>
      <c r="E7133" s="903" t="s">
        <v>16</v>
      </c>
      <c r="F7133" s="903" t="s">
        <v>221</v>
      </c>
      <c r="G7133" s="902">
        <v>210082000</v>
      </c>
    </row>
    <row r="7134" spans="1:7">
      <c r="A7134" s="903" t="s">
        <v>2479</v>
      </c>
      <c r="B7134" s="903" t="s">
        <v>879</v>
      </c>
      <c r="C7134" s="903" t="s">
        <v>200</v>
      </c>
      <c r="D7134" s="1419" t="s">
        <v>1488</v>
      </c>
      <c r="E7134" s="1420"/>
      <c r="F7134" s="1420"/>
      <c r="G7134" s="902">
        <v>195963000</v>
      </c>
    </row>
    <row r="7135" spans="1:7">
      <c r="A7135" s="903" t="s">
        <v>2479</v>
      </c>
      <c r="B7135" s="903" t="s">
        <v>879</v>
      </c>
      <c r="C7135" s="903" t="s">
        <v>200</v>
      </c>
      <c r="D7135" s="903" t="s">
        <v>1488</v>
      </c>
      <c r="E7135" s="1419" t="s">
        <v>16</v>
      </c>
      <c r="F7135" s="1420"/>
      <c r="G7135" s="902">
        <v>195963000</v>
      </c>
    </row>
    <row r="7136" spans="1:7">
      <c r="A7136" s="903" t="s">
        <v>2479</v>
      </c>
      <c r="B7136" s="903" t="s">
        <v>879</v>
      </c>
      <c r="C7136" s="903" t="s">
        <v>200</v>
      </c>
      <c r="D7136" s="903" t="s">
        <v>1488</v>
      </c>
      <c r="E7136" s="903" t="s">
        <v>16</v>
      </c>
      <c r="F7136" s="903" t="s">
        <v>17</v>
      </c>
      <c r="G7136" s="902">
        <v>17195000</v>
      </c>
    </row>
    <row r="7137" spans="1:7">
      <c r="A7137" s="903" t="s">
        <v>2479</v>
      </c>
      <c r="B7137" s="903" t="s">
        <v>879</v>
      </c>
      <c r="C7137" s="903" t="s">
        <v>200</v>
      </c>
      <c r="D7137" s="903" t="s">
        <v>1488</v>
      </c>
      <c r="E7137" s="903" t="s">
        <v>16</v>
      </c>
      <c r="F7137" s="903" t="s">
        <v>19</v>
      </c>
      <c r="G7137" s="902">
        <v>178768000</v>
      </c>
    </row>
    <row r="7138" spans="1:7">
      <c r="A7138" s="903" t="s">
        <v>2479</v>
      </c>
      <c r="B7138" s="903" t="s">
        <v>879</v>
      </c>
      <c r="C7138" s="903" t="s">
        <v>200</v>
      </c>
      <c r="D7138" s="1419" t="s">
        <v>1522</v>
      </c>
      <c r="E7138" s="1420"/>
      <c r="F7138" s="1420"/>
      <c r="G7138" s="902">
        <v>2842119400</v>
      </c>
    </row>
    <row r="7139" spans="1:7">
      <c r="A7139" s="903" t="s">
        <v>2479</v>
      </c>
      <c r="B7139" s="903" t="s">
        <v>879</v>
      </c>
      <c r="C7139" s="903" t="s">
        <v>200</v>
      </c>
      <c r="D7139" s="903" t="s">
        <v>1522</v>
      </c>
      <c r="E7139" s="1419" t="s">
        <v>87</v>
      </c>
      <c r="F7139" s="1420"/>
      <c r="G7139" s="902">
        <v>354783924</v>
      </c>
    </row>
    <row r="7140" spans="1:7">
      <c r="A7140" s="903" t="s">
        <v>2479</v>
      </c>
      <c r="B7140" s="903" t="s">
        <v>879</v>
      </c>
      <c r="C7140" s="903" t="s">
        <v>200</v>
      </c>
      <c r="D7140" s="903" t="s">
        <v>1522</v>
      </c>
      <c r="E7140" s="903" t="s">
        <v>87</v>
      </c>
      <c r="F7140" s="903" t="s">
        <v>88</v>
      </c>
      <c r="G7140" s="902">
        <v>354783924</v>
      </c>
    </row>
    <row r="7141" spans="1:7">
      <c r="A7141" s="903" t="s">
        <v>2479</v>
      </c>
      <c r="B7141" s="903" t="s">
        <v>879</v>
      </c>
      <c r="C7141" s="903" t="s">
        <v>200</v>
      </c>
      <c r="D7141" s="903" t="s">
        <v>1522</v>
      </c>
      <c r="E7141" s="1419" t="s">
        <v>90</v>
      </c>
      <c r="F7141" s="1420"/>
      <c r="G7141" s="902">
        <v>843723566</v>
      </c>
    </row>
    <row r="7142" spans="1:7">
      <c r="A7142" s="903" t="s">
        <v>2479</v>
      </c>
      <c r="B7142" s="903" t="s">
        <v>879</v>
      </c>
      <c r="C7142" s="903" t="s">
        <v>200</v>
      </c>
      <c r="D7142" s="903" t="s">
        <v>1522</v>
      </c>
      <c r="E7142" s="903" t="s">
        <v>90</v>
      </c>
      <c r="F7142" s="903" t="s">
        <v>135</v>
      </c>
      <c r="G7142" s="902">
        <v>34448502</v>
      </c>
    </row>
    <row r="7143" spans="1:7">
      <c r="A7143" s="903" t="s">
        <v>2479</v>
      </c>
      <c r="B7143" s="903" t="s">
        <v>879</v>
      </c>
      <c r="C7143" s="903" t="s">
        <v>200</v>
      </c>
      <c r="D7143" s="903" t="s">
        <v>1522</v>
      </c>
      <c r="E7143" s="903" t="s">
        <v>90</v>
      </c>
      <c r="F7143" s="903" t="s">
        <v>763</v>
      </c>
      <c r="G7143" s="902">
        <v>3133064</v>
      </c>
    </row>
    <row r="7144" spans="1:7">
      <c r="A7144" s="903" t="s">
        <v>2479</v>
      </c>
      <c r="B7144" s="903" t="s">
        <v>879</v>
      </c>
      <c r="C7144" s="903" t="s">
        <v>200</v>
      </c>
      <c r="D7144" s="903" t="s">
        <v>1522</v>
      </c>
      <c r="E7144" s="903" t="s">
        <v>90</v>
      </c>
      <c r="F7144" s="903" t="s">
        <v>92</v>
      </c>
      <c r="G7144" s="902">
        <v>14016000</v>
      </c>
    </row>
    <row r="7145" spans="1:7">
      <c r="A7145" s="903" t="s">
        <v>2479</v>
      </c>
      <c r="B7145" s="903" t="s">
        <v>879</v>
      </c>
      <c r="C7145" s="903" t="s">
        <v>200</v>
      </c>
      <c r="D7145" s="903" t="s">
        <v>1522</v>
      </c>
      <c r="E7145" s="903" t="s">
        <v>90</v>
      </c>
      <c r="F7145" s="903" t="s">
        <v>137</v>
      </c>
      <c r="G7145" s="902">
        <v>792126000</v>
      </c>
    </row>
    <row r="7146" spans="1:7">
      <c r="A7146" s="903" t="s">
        <v>2479</v>
      </c>
      <c r="B7146" s="903" t="s">
        <v>879</v>
      </c>
      <c r="C7146" s="903" t="s">
        <v>200</v>
      </c>
      <c r="D7146" s="903" t="s">
        <v>1522</v>
      </c>
      <c r="E7146" s="1419" t="s">
        <v>377</v>
      </c>
      <c r="F7146" s="1420"/>
      <c r="G7146" s="902">
        <v>20635000</v>
      </c>
    </row>
    <row r="7147" spans="1:7">
      <c r="A7147" s="903" t="s">
        <v>2479</v>
      </c>
      <c r="B7147" s="903" t="s">
        <v>879</v>
      </c>
      <c r="C7147" s="903" t="s">
        <v>200</v>
      </c>
      <c r="D7147" s="903" t="s">
        <v>1522</v>
      </c>
      <c r="E7147" s="903" t="s">
        <v>377</v>
      </c>
      <c r="F7147" s="903" t="s">
        <v>379</v>
      </c>
      <c r="G7147" s="902">
        <v>2840000</v>
      </c>
    </row>
    <row r="7148" spans="1:7">
      <c r="A7148" s="903" t="s">
        <v>2479</v>
      </c>
      <c r="B7148" s="903" t="s">
        <v>879</v>
      </c>
      <c r="C7148" s="903" t="s">
        <v>200</v>
      </c>
      <c r="D7148" s="903" t="s">
        <v>1522</v>
      </c>
      <c r="E7148" s="903" t="s">
        <v>377</v>
      </c>
      <c r="F7148" s="903" t="s">
        <v>298</v>
      </c>
      <c r="G7148" s="902">
        <v>12800000</v>
      </c>
    </row>
    <row r="7149" spans="1:7">
      <c r="A7149" s="903" t="s">
        <v>2479</v>
      </c>
      <c r="B7149" s="903" t="s">
        <v>879</v>
      </c>
      <c r="C7149" s="903" t="s">
        <v>200</v>
      </c>
      <c r="D7149" s="903" t="s">
        <v>1522</v>
      </c>
      <c r="E7149" s="903" t="s">
        <v>377</v>
      </c>
      <c r="F7149" s="903" t="s">
        <v>380</v>
      </c>
      <c r="G7149" s="902">
        <v>4995000</v>
      </c>
    </row>
    <row r="7150" spans="1:7">
      <c r="A7150" s="903" t="s">
        <v>2479</v>
      </c>
      <c r="B7150" s="903" t="s">
        <v>879</v>
      </c>
      <c r="C7150" s="903" t="s">
        <v>200</v>
      </c>
      <c r="D7150" s="903" t="s">
        <v>1522</v>
      </c>
      <c r="E7150" s="1419" t="s">
        <v>93</v>
      </c>
      <c r="F7150" s="1420"/>
      <c r="G7150" s="902">
        <v>128083000</v>
      </c>
    </row>
    <row r="7151" spans="1:7">
      <c r="A7151" s="903" t="s">
        <v>2479</v>
      </c>
      <c r="B7151" s="903" t="s">
        <v>879</v>
      </c>
      <c r="C7151" s="903" t="s">
        <v>200</v>
      </c>
      <c r="D7151" s="903" t="s">
        <v>1522</v>
      </c>
      <c r="E7151" s="903" t="s">
        <v>93</v>
      </c>
      <c r="F7151" s="903" t="s">
        <v>391</v>
      </c>
      <c r="G7151" s="902">
        <v>128083000</v>
      </c>
    </row>
    <row r="7152" spans="1:7">
      <c r="A7152" s="903" t="s">
        <v>2479</v>
      </c>
      <c r="B7152" s="903" t="s">
        <v>879</v>
      </c>
      <c r="C7152" s="903" t="s">
        <v>200</v>
      </c>
      <c r="D7152" s="903" t="s">
        <v>1522</v>
      </c>
      <c r="E7152" s="1419" t="s">
        <v>94</v>
      </c>
      <c r="F7152" s="1420"/>
      <c r="G7152" s="902">
        <v>107943954</v>
      </c>
    </row>
    <row r="7153" spans="1:7">
      <c r="A7153" s="903" t="s">
        <v>2479</v>
      </c>
      <c r="B7153" s="903" t="s">
        <v>879</v>
      </c>
      <c r="C7153" s="903" t="s">
        <v>200</v>
      </c>
      <c r="D7153" s="903" t="s">
        <v>1522</v>
      </c>
      <c r="E7153" s="903" t="s">
        <v>94</v>
      </c>
      <c r="F7153" s="903" t="s">
        <v>95</v>
      </c>
      <c r="G7153" s="902">
        <v>80887640</v>
      </c>
    </row>
    <row r="7154" spans="1:7">
      <c r="A7154" s="903" t="s">
        <v>2479</v>
      </c>
      <c r="B7154" s="903" t="s">
        <v>879</v>
      </c>
      <c r="C7154" s="903" t="s">
        <v>200</v>
      </c>
      <c r="D7154" s="903" t="s">
        <v>1522</v>
      </c>
      <c r="E7154" s="903" t="s">
        <v>94</v>
      </c>
      <c r="F7154" s="903" t="s">
        <v>96</v>
      </c>
      <c r="G7154" s="902">
        <v>13375134</v>
      </c>
    </row>
    <row r="7155" spans="1:7">
      <c r="A7155" s="903" t="s">
        <v>2479</v>
      </c>
      <c r="B7155" s="903" t="s">
        <v>879</v>
      </c>
      <c r="C7155" s="903" t="s">
        <v>200</v>
      </c>
      <c r="D7155" s="903" t="s">
        <v>1522</v>
      </c>
      <c r="E7155" s="903" t="s">
        <v>94</v>
      </c>
      <c r="F7155" s="903" t="s">
        <v>97</v>
      </c>
      <c r="G7155" s="902">
        <v>9234424</v>
      </c>
    </row>
    <row r="7156" spans="1:7">
      <c r="A7156" s="903" t="s">
        <v>2479</v>
      </c>
      <c r="B7156" s="903" t="s">
        <v>879</v>
      </c>
      <c r="C7156" s="903" t="s">
        <v>200</v>
      </c>
      <c r="D7156" s="903" t="s">
        <v>1522</v>
      </c>
      <c r="E7156" s="903" t="s">
        <v>94</v>
      </c>
      <c r="F7156" s="903" t="s">
        <v>0</v>
      </c>
      <c r="G7156" s="902">
        <v>4446756</v>
      </c>
    </row>
    <row r="7157" spans="1:7">
      <c r="A7157" s="903" t="s">
        <v>2479</v>
      </c>
      <c r="B7157" s="903" t="s">
        <v>879</v>
      </c>
      <c r="C7157" s="903" t="s">
        <v>200</v>
      </c>
      <c r="D7157" s="903" t="s">
        <v>1522</v>
      </c>
      <c r="E7157" s="1419" t="s">
        <v>100</v>
      </c>
      <c r="F7157" s="1420"/>
      <c r="G7157" s="902">
        <v>25377981</v>
      </c>
    </row>
    <row r="7158" spans="1:7">
      <c r="A7158" s="903" t="s">
        <v>2479</v>
      </c>
      <c r="B7158" s="903" t="s">
        <v>879</v>
      </c>
      <c r="C7158" s="903" t="s">
        <v>200</v>
      </c>
      <c r="D7158" s="903" t="s">
        <v>1522</v>
      </c>
      <c r="E7158" s="903" t="s">
        <v>100</v>
      </c>
      <c r="F7158" s="903" t="s">
        <v>138</v>
      </c>
      <c r="G7158" s="902">
        <v>13557371</v>
      </c>
    </row>
    <row r="7159" spans="1:7">
      <c r="A7159" s="903" t="s">
        <v>2479</v>
      </c>
      <c r="B7159" s="903" t="s">
        <v>879</v>
      </c>
      <c r="C7159" s="903" t="s">
        <v>200</v>
      </c>
      <c r="D7159" s="903" t="s">
        <v>1522</v>
      </c>
      <c r="E7159" s="903" t="s">
        <v>100</v>
      </c>
      <c r="F7159" s="903" t="s">
        <v>102</v>
      </c>
      <c r="G7159" s="902">
        <v>3374610</v>
      </c>
    </row>
    <row r="7160" spans="1:7">
      <c r="A7160" s="903" t="s">
        <v>2479</v>
      </c>
      <c r="B7160" s="903" t="s">
        <v>879</v>
      </c>
      <c r="C7160" s="903" t="s">
        <v>200</v>
      </c>
      <c r="D7160" s="903" t="s">
        <v>1522</v>
      </c>
      <c r="E7160" s="903" t="s">
        <v>100</v>
      </c>
      <c r="F7160" s="903" t="s">
        <v>139</v>
      </c>
      <c r="G7160" s="902">
        <v>6000000</v>
      </c>
    </row>
    <row r="7161" spans="1:7">
      <c r="A7161" s="903" t="s">
        <v>2479</v>
      </c>
      <c r="B7161" s="903" t="s">
        <v>879</v>
      </c>
      <c r="C7161" s="903" t="s">
        <v>200</v>
      </c>
      <c r="D7161" s="903" t="s">
        <v>1522</v>
      </c>
      <c r="E7161" s="903" t="s">
        <v>100</v>
      </c>
      <c r="F7161" s="903" t="s">
        <v>131</v>
      </c>
      <c r="G7161" s="902">
        <v>2446000</v>
      </c>
    </row>
    <row r="7162" spans="1:7">
      <c r="A7162" s="903" t="s">
        <v>2479</v>
      </c>
      <c r="B7162" s="903" t="s">
        <v>879</v>
      </c>
      <c r="C7162" s="903" t="s">
        <v>200</v>
      </c>
      <c r="D7162" s="903" t="s">
        <v>1522</v>
      </c>
      <c r="E7162" s="1419" t="s">
        <v>103</v>
      </c>
      <c r="F7162" s="1420"/>
      <c r="G7162" s="902">
        <v>44128417</v>
      </c>
    </row>
    <row r="7163" spans="1:7">
      <c r="A7163" s="903" t="s">
        <v>2479</v>
      </c>
      <c r="B7163" s="903" t="s">
        <v>879</v>
      </c>
      <c r="C7163" s="903" t="s">
        <v>200</v>
      </c>
      <c r="D7163" s="903" t="s">
        <v>1522</v>
      </c>
      <c r="E7163" s="903" t="s">
        <v>103</v>
      </c>
      <c r="F7163" s="903" t="s">
        <v>104</v>
      </c>
      <c r="G7163" s="902">
        <v>18584283</v>
      </c>
    </row>
    <row r="7164" spans="1:7">
      <c r="A7164" s="903" t="s">
        <v>2479</v>
      </c>
      <c r="B7164" s="903" t="s">
        <v>879</v>
      </c>
      <c r="C7164" s="903" t="s">
        <v>200</v>
      </c>
      <c r="D7164" s="903" t="s">
        <v>1522</v>
      </c>
      <c r="E7164" s="903" t="s">
        <v>103</v>
      </c>
      <c r="F7164" s="903" t="s">
        <v>132</v>
      </c>
      <c r="G7164" s="902">
        <v>13619134</v>
      </c>
    </row>
    <row r="7165" spans="1:7">
      <c r="A7165" s="903" t="s">
        <v>2479</v>
      </c>
      <c r="B7165" s="903" t="s">
        <v>879</v>
      </c>
      <c r="C7165" s="903" t="s">
        <v>200</v>
      </c>
      <c r="D7165" s="903" t="s">
        <v>1522</v>
      </c>
      <c r="E7165" s="903" t="s">
        <v>103</v>
      </c>
      <c r="F7165" s="903" t="s">
        <v>2</v>
      </c>
      <c r="G7165" s="902">
        <v>5400000</v>
      </c>
    </row>
    <row r="7166" spans="1:7">
      <c r="A7166" s="903" t="s">
        <v>2479</v>
      </c>
      <c r="B7166" s="903" t="s">
        <v>879</v>
      </c>
      <c r="C7166" s="903" t="s">
        <v>200</v>
      </c>
      <c r="D7166" s="903" t="s">
        <v>1522</v>
      </c>
      <c r="E7166" s="903" t="s">
        <v>103</v>
      </c>
      <c r="F7166" s="903" t="s">
        <v>106</v>
      </c>
      <c r="G7166" s="902">
        <v>6525000</v>
      </c>
    </row>
    <row r="7167" spans="1:7">
      <c r="A7167" s="903" t="s">
        <v>2479</v>
      </c>
      <c r="B7167" s="903" t="s">
        <v>879</v>
      </c>
      <c r="C7167" s="903" t="s">
        <v>200</v>
      </c>
      <c r="D7167" s="903" t="s">
        <v>1522</v>
      </c>
      <c r="E7167" s="1419" t="s">
        <v>108</v>
      </c>
      <c r="F7167" s="1420"/>
      <c r="G7167" s="902">
        <v>34789828</v>
      </c>
    </row>
    <row r="7168" spans="1:7">
      <c r="A7168" s="903" t="s">
        <v>2479</v>
      </c>
      <c r="B7168" s="903" t="s">
        <v>879</v>
      </c>
      <c r="C7168" s="903" t="s">
        <v>200</v>
      </c>
      <c r="D7168" s="903" t="s">
        <v>1522</v>
      </c>
      <c r="E7168" s="903" t="s">
        <v>108</v>
      </c>
      <c r="F7168" s="903" t="s">
        <v>110</v>
      </c>
      <c r="G7168" s="902">
        <v>4659269</v>
      </c>
    </row>
    <row r="7169" spans="1:7">
      <c r="A7169" s="903" t="s">
        <v>2479</v>
      </c>
      <c r="B7169" s="903" t="s">
        <v>879</v>
      </c>
      <c r="C7169" s="903" t="s">
        <v>200</v>
      </c>
      <c r="D7169" s="903" t="s">
        <v>1522</v>
      </c>
      <c r="E7169" s="903" t="s">
        <v>108</v>
      </c>
      <c r="F7169" s="903" t="s">
        <v>111</v>
      </c>
      <c r="G7169" s="902">
        <v>9950159</v>
      </c>
    </row>
    <row r="7170" spans="1:7">
      <c r="A7170" s="903" t="s">
        <v>2479</v>
      </c>
      <c r="B7170" s="903" t="s">
        <v>879</v>
      </c>
      <c r="C7170" s="903" t="s">
        <v>200</v>
      </c>
      <c r="D7170" s="903" t="s">
        <v>1522</v>
      </c>
      <c r="E7170" s="903" t="s">
        <v>108</v>
      </c>
      <c r="F7170" s="903" t="s">
        <v>862</v>
      </c>
      <c r="G7170" s="902">
        <v>10620000</v>
      </c>
    </row>
    <row r="7171" spans="1:7">
      <c r="A7171" s="903" t="s">
        <v>2479</v>
      </c>
      <c r="B7171" s="903" t="s">
        <v>879</v>
      </c>
      <c r="C7171" s="903" t="s">
        <v>200</v>
      </c>
      <c r="D7171" s="903" t="s">
        <v>1522</v>
      </c>
      <c r="E7171" s="903" t="s">
        <v>108</v>
      </c>
      <c r="F7171" s="903" t="s">
        <v>868</v>
      </c>
      <c r="G7171" s="902">
        <v>1640400</v>
      </c>
    </row>
    <row r="7172" spans="1:7">
      <c r="A7172" s="903" t="s">
        <v>2479</v>
      </c>
      <c r="B7172" s="903" t="s">
        <v>879</v>
      </c>
      <c r="C7172" s="903" t="s">
        <v>200</v>
      </c>
      <c r="D7172" s="903" t="s">
        <v>1522</v>
      </c>
      <c r="E7172" s="903" t="s">
        <v>108</v>
      </c>
      <c r="F7172" s="903" t="s">
        <v>142</v>
      </c>
      <c r="G7172" s="902">
        <v>7920000</v>
      </c>
    </row>
    <row r="7173" spans="1:7">
      <c r="A7173" s="903" t="s">
        <v>2479</v>
      </c>
      <c r="B7173" s="903" t="s">
        <v>879</v>
      </c>
      <c r="C7173" s="903" t="s">
        <v>200</v>
      </c>
      <c r="D7173" s="903" t="s">
        <v>1522</v>
      </c>
      <c r="E7173" s="1419" t="s">
        <v>143</v>
      </c>
      <c r="F7173" s="1420"/>
      <c r="G7173" s="902">
        <v>195965000</v>
      </c>
    </row>
    <row r="7174" spans="1:7">
      <c r="A7174" s="903" t="s">
        <v>2479</v>
      </c>
      <c r="B7174" s="903" t="s">
        <v>879</v>
      </c>
      <c r="C7174" s="903" t="s">
        <v>200</v>
      </c>
      <c r="D7174" s="903" t="s">
        <v>1522</v>
      </c>
      <c r="E7174" s="903" t="s">
        <v>143</v>
      </c>
      <c r="F7174" s="903" t="s">
        <v>145</v>
      </c>
      <c r="G7174" s="902">
        <v>26515000</v>
      </c>
    </row>
    <row r="7175" spans="1:7">
      <c r="A7175" s="903" t="s">
        <v>2479</v>
      </c>
      <c r="B7175" s="903" t="s">
        <v>879</v>
      </c>
      <c r="C7175" s="903" t="s">
        <v>200</v>
      </c>
      <c r="D7175" s="903" t="s">
        <v>1522</v>
      </c>
      <c r="E7175" s="903" t="s">
        <v>143</v>
      </c>
      <c r="F7175" s="903" t="s">
        <v>482</v>
      </c>
      <c r="G7175" s="902">
        <v>1150000</v>
      </c>
    </row>
    <row r="7176" spans="1:7">
      <c r="A7176" s="903" t="s">
        <v>2479</v>
      </c>
      <c r="B7176" s="903" t="s">
        <v>879</v>
      </c>
      <c r="C7176" s="903" t="s">
        <v>200</v>
      </c>
      <c r="D7176" s="903" t="s">
        <v>1522</v>
      </c>
      <c r="E7176" s="903" t="s">
        <v>143</v>
      </c>
      <c r="F7176" s="903" t="s">
        <v>847</v>
      </c>
      <c r="G7176" s="902">
        <v>11700000</v>
      </c>
    </row>
    <row r="7177" spans="1:7">
      <c r="A7177" s="903" t="s">
        <v>2479</v>
      </c>
      <c r="B7177" s="903" t="s">
        <v>879</v>
      </c>
      <c r="C7177" s="903" t="s">
        <v>200</v>
      </c>
      <c r="D7177" s="903" t="s">
        <v>1522</v>
      </c>
      <c r="E7177" s="903" t="s">
        <v>143</v>
      </c>
      <c r="F7177" s="903" t="s">
        <v>485</v>
      </c>
      <c r="G7177" s="902">
        <v>12000000</v>
      </c>
    </row>
    <row r="7178" spans="1:7">
      <c r="A7178" s="903" t="s">
        <v>2479</v>
      </c>
      <c r="B7178" s="903" t="s">
        <v>879</v>
      </c>
      <c r="C7178" s="903" t="s">
        <v>200</v>
      </c>
      <c r="D7178" s="903" t="s">
        <v>1522</v>
      </c>
      <c r="E7178" s="903" t="s">
        <v>143</v>
      </c>
      <c r="F7178" s="903" t="s">
        <v>487</v>
      </c>
      <c r="G7178" s="902">
        <v>89699000</v>
      </c>
    </row>
    <row r="7179" spans="1:7">
      <c r="A7179" s="903" t="s">
        <v>2479</v>
      </c>
      <c r="B7179" s="903" t="s">
        <v>879</v>
      </c>
      <c r="C7179" s="903" t="s">
        <v>200</v>
      </c>
      <c r="D7179" s="903" t="s">
        <v>1522</v>
      </c>
      <c r="E7179" s="903" t="s">
        <v>143</v>
      </c>
      <c r="F7179" s="903" t="s">
        <v>489</v>
      </c>
      <c r="G7179" s="902">
        <v>54901000</v>
      </c>
    </row>
    <row r="7180" spans="1:7">
      <c r="A7180" s="903" t="s">
        <v>2479</v>
      </c>
      <c r="B7180" s="903" t="s">
        <v>879</v>
      </c>
      <c r="C7180" s="903" t="s">
        <v>200</v>
      </c>
      <c r="D7180" s="903" t="s">
        <v>1522</v>
      </c>
      <c r="E7180" s="1419" t="s">
        <v>113</v>
      </c>
      <c r="F7180" s="1420"/>
      <c r="G7180" s="902">
        <v>131953000</v>
      </c>
    </row>
    <row r="7181" spans="1:7">
      <c r="A7181" s="903" t="s">
        <v>2479</v>
      </c>
      <c r="B7181" s="903" t="s">
        <v>879</v>
      </c>
      <c r="C7181" s="903" t="s">
        <v>200</v>
      </c>
      <c r="D7181" s="903" t="s">
        <v>1522</v>
      </c>
      <c r="E7181" s="903" t="s">
        <v>113</v>
      </c>
      <c r="F7181" s="903" t="s">
        <v>381</v>
      </c>
      <c r="G7181" s="902">
        <v>4938000</v>
      </c>
    </row>
    <row r="7182" spans="1:7">
      <c r="A7182" s="903" t="s">
        <v>2479</v>
      </c>
      <c r="B7182" s="903" t="s">
        <v>879</v>
      </c>
      <c r="C7182" s="903" t="s">
        <v>200</v>
      </c>
      <c r="D7182" s="903" t="s">
        <v>1522</v>
      </c>
      <c r="E7182" s="903" t="s">
        <v>113</v>
      </c>
      <c r="F7182" s="903" t="s">
        <v>490</v>
      </c>
      <c r="G7182" s="902">
        <v>30100000</v>
      </c>
    </row>
    <row r="7183" spans="1:7">
      <c r="A7183" s="903" t="s">
        <v>2479</v>
      </c>
      <c r="B7183" s="903" t="s">
        <v>879</v>
      </c>
      <c r="C7183" s="903" t="s">
        <v>200</v>
      </c>
      <c r="D7183" s="903" t="s">
        <v>1522</v>
      </c>
      <c r="E7183" s="903" t="s">
        <v>113</v>
      </c>
      <c r="F7183" s="903" t="s">
        <v>115</v>
      </c>
      <c r="G7183" s="902">
        <v>26315000</v>
      </c>
    </row>
    <row r="7184" spans="1:7">
      <c r="A7184" s="903" t="s">
        <v>2479</v>
      </c>
      <c r="B7184" s="903" t="s">
        <v>879</v>
      </c>
      <c r="C7184" s="903" t="s">
        <v>200</v>
      </c>
      <c r="D7184" s="903" t="s">
        <v>1522</v>
      </c>
      <c r="E7184" s="903" t="s">
        <v>113</v>
      </c>
      <c r="F7184" s="903" t="s">
        <v>117</v>
      </c>
      <c r="G7184" s="902">
        <v>70600000</v>
      </c>
    </row>
    <row r="7185" spans="1:7">
      <c r="A7185" s="903" t="s">
        <v>2479</v>
      </c>
      <c r="B7185" s="903" t="s">
        <v>879</v>
      </c>
      <c r="C7185" s="903" t="s">
        <v>200</v>
      </c>
      <c r="D7185" s="903" t="s">
        <v>1522</v>
      </c>
      <c r="E7185" s="1419" t="s">
        <v>492</v>
      </c>
      <c r="F7185" s="1420"/>
      <c r="G7185" s="902">
        <v>347182772</v>
      </c>
    </row>
    <row r="7186" spans="1:7">
      <c r="A7186" s="903" t="s">
        <v>2479</v>
      </c>
      <c r="B7186" s="903" t="s">
        <v>879</v>
      </c>
      <c r="C7186" s="903" t="s">
        <v>200</v>
      </c>
      <c r="D7186" s="903" t="s">
        <v>1522</v>
      </c>
      <c r="E7186" s="903" t="s">
        <v>492</v>
      </c>
      <c r="F7186" s="903" t="s">
        <v>494</v>
      </c>
      <c r="G7186" s="902">
        <v>136150000</v>
      </c>
    </row>
    <row r="7187" spans="1:7">
      <c r="A7187" s="903" t="s">
        <v>2479</v>
      </c>
      <c r="B7187" s="903" t="s">
        <v>879</v>
      </c>
      <c r="C7187" s="903" t="s">
        <v>200</v>
      </c>
      <c r="D7187" s="903" t="s">
        <v>1522</v>
      </c>
      <c r="E7187" s="903" t="s">
        <v>492</v>
      </c>
      <c r="F7187" s="903" t="s">
        <v>219</v>
      </c>
      <c r="G7187" s="902">
        <v>206032772</v>
      </c>
    </row>
    <row r="7188" spans="1:7">
      <c r="A7188" s="903" t="s">
        <v>2479</v>
      </c>
      <c r="B7188" s="903" t="s">
        <v>879</v>
      </c>
      <c r="C7188" s="903" t="s">
        <v>200</v>
      </c>
      <c r="D7188" s="903" t="s">
        <v>1522</v>
      </c>
      <c r="E7188" s="903" t="s">
        <v>492</v>
      </c>
      <c r="F7188" s="903" t="s">
        <v>496</v>
      </c>
      <c r="G7188" s="902">
        <v>5000000</v>
      </c>
    </row>
    <row r="7189" spans="1:7">
      <c r="A7189" s="903" t="s">
        <v>2479</v>
      </c>
      <c r="B7189" s="903" t="s">
        <v>879</v>
      </c>
      <c r="C7189" s="903" t="s">
        <v>200</v>
      </c>
      <c r="D7189" s="903" t="s">
        <v>1522</v>
      </c>
      <c r="E7189" s="1419" t="s">
        <v>498</v>
      </c>
      <c r="F7189" s="1420"/>
      <c r="G7189" s="902">
        <v>132343294</v>
      </c>
    </row>
    <row r="7190" spans="1:7">
      <c r="A7190" s="903" t="s">
        <v>2479</v>
      </c>
      <c r="B7190" s="903" t="s">
        <v>879</v>
      </c>
      <c r="C7190" s="903" t="s">
        <v>200</v>
      </c>
      <c r="D7190" s="903" t="s">
        <v>1522</v>
      </c>
      <c r="E7190" s="903" t="s">
        <v>498</v>
      </c>
      <c r="F7190" s="903" t="s">
        <v>3</v>
      </c>
      <c r="G7190" s="902">
        <v>116809866</v>
      </c>
    </row>
    <row r="7191" spans="1:7">
      <c r="A7191" s="903" t="s">
        <v>2479</v>
      </c>
      <c r="B7191" s="903" t="s">
        <v>879</v>
      </c>
      <c r="C7191" s="903" t="s">
        <v>200</v>
      </c>
      <c r="D7191" s="903" t="s">
        <v>1522</v>
      </c>
      <c r="E7191" s="903" t="s">
        <v>498</v>
      </c>
      <c r="F7191" s="903" t="s">
        <v>370</v>
      </c>
      <c r="G7191" s="902">
        <v>12383428</v>
      </c>
    </row>
    <row r="7192" spans="1:7">
      <c r="A7192" s="903" t="s">
        <v>2479</v>
      </c>
      <c r="B7192" s="903" t="s">
        <v>879</v>
      </c>
      <c r="C7192" s="903" t="s">
        <v>200</v>
      </c>
      <c r="D7192" s="903" t="s">
        <v>1522</v>
      </c>
      <c r="E7192" s="903" t="s">
        <v>498</v>
      </c>
      <c r="F7192" s="903" t="s">
        <v>500</v>
      </c>
      <c r="G7192" s="902">
        <v>3150000</v>
      </c>
    </row>
    <row r="7193" spans="1:7">
      <c r="A7193" s="903" t="s">
        <v>2479</v>
      </c>
      <c r="B7193" s="903" t="s">
        <v>879</v>
      </c>
      <c r="C7193" s="903" t="s">
        <v>200</v>
      </c>
      <c r="D7193" s="903" t="s">
        <v>1522</v>
      </c>
      <c r="E7193" s="1419" t="s">
        <v>1429</v>
      </c>
      <c r="F7193" s="1420"/>
      <c r="G7193" s="902">
        <v>273790000</v>
      </c>
    </row>
    <row r="7194" spans="1:7">
      <c r="A7194" s="903" t="s">
        <v>2479</v>
      </c>
      <c r="B7194" s="903" t="s">
        <v>879</v>
      </c>
      <c r="C7194" s="903" t="s">
        <v>200</v>
      </c>
      <c r="D7194" s="903" t="s">
        <v>1522</v>
      </c>
      <c r="E7194" s="903" t="s">
        <v>1429</v>
      </c>
      <c r="F7194" s="903" t="s">
        <v>1451</v>
      </c>
      <c r="G7194" s="902">
        <v>28860000</v>
      </c>
    </row>
    <row r="7195" spans="1:7">
      <c r="A7195" s="903" t="s">
        <v>2479</v>
      </c>
      <c r="B7195" s="903" t="s">
        <v>879</v>
      </c>
      <c r="C7195" s="903" t="s">
        <v>200</v>
      </c>
      <c r="D7195" s="903" t="s">
        <v>1522</v>
      </c>
      <c r="E7195" s="903" t="s">
        <v>1429</v>
      </c>
      <c r="F7195" s="903" t="s">
        <v>1431</v>
      </c>
      <c r="G7195" s="902">
        <v>67500000</v>
      </c>
    </row>
    <row r="7196" spans="1:7">
      <c r="A7196" s="903" t="s">
        <v>2479</v>
      </c>
      <c r="B7196" s="903" t="s">
        <v>879</v>
      </c>
      <c r="C7196" s="903" t="s">
        <v>200</v>
      </c>
      <c r="D7196" s="903" t="s">
        <v>1522</v>
      </c>
      <c r="E7196" s="903" t="s">
        <v>1429</v>
      </c>
      <c r="F7196" s="903" t="s">
        <v>1457</v>
      </c>
      <c r="G7196" s="902">
        <v>177430000</v>
      </c>
    </row>
    <row r="7197" spans="1:7">
      <c r="A7197" s="903" t="s">
        <v>2479</v>
      </c>
      <c r="B7197" s="903" t="s">
        <v>879</v>
      </c>
      <c r="C7197" s="903" t="s">
        <v>200</v>
      </c>
      <c r="D7197" s="903" t="s">
        <v>1522</v>
      </c>
      <c r="E7197" s="1419" t="s">
        <v>118</v>
      </c>
      <c r="F7197" s="1420"/>
      <c r="G7197" s="902">
        <v>63330000</v>
      </c>
    </row>
    <row r="7198" spans="1:7">
      <c r="A7198" s="903" t="s">
        <v>2479</v>
      </c>
      <c r="B7198" s="903" t="s">
        <v>879</v>
      </c>
      <c r="C7198" s="903" t="s">
        <v>200</v>
      </c>
      <c r="D7198" s="903" t="s">
        <v>1522</v>
      </c>
      <c r="E7198" s="903" t="s">
        <v>118</v>
      </c>
      <c r="F7198" s="903" t="s">
        <v>523</v>
      </c>
      <c r="G7198" s="902">
        <v>480000</v>
      </c>
    </row>
    <row r="7199" spans="1:7">
      <c r="A7199" s="903" t="s">
        <v>2479</v>
      </c>
      <c r="B7199" s="903" t="s">
        <v>879</v>
      </c>
      <c r="C7199" s="903" t="s">
        <v>200</v>
      </c>
      <c r="D7199" s="903" t="s">
        <v>1522</v>
      </c>
      <c r="E7199" s="903" t="s">
        <v>118</v>
      </c>
      <c r="F7199" s="903" t="s">
        <v>11</v>
      </c>
      <c r="G7199" s="902">
        <v>15000000</v>
      </c>
    </row>
    <row r="7200" spans="1:7">
      <c r="A7200" s="903" t="s">
        <v>2479</v>
      </c>
      <c r="B7200" s="903" t="s">
        <v>879</v>
      </c>
      <c r="C7200" s="903" t="s">
        <v>200</v>
      </c>
      <c r="D7200" s="903" t="s">
        <v>1522</v>
      </c>
      <c r="E7200" s="903" t="s">
        <v>118</v>
      </c>
      <c r="F7200" s="903" t="s">
        <v>120</v>
      </c>
      <c r="G7200" s="902">
        <v>47850000</v>
      </c>
    </row>
    <row r="7201" spans="1:7">
      <c r="A7201" s="903" t="s">
        <v>2479</v>
      </c>
      <c r="B7201" s="903" t="s">
        <v>879</v>
      </c>
      <c r="C7201" s="903" t="s">
        <v>200</v>
      </c>
      <c r="D7201" s="903" t="s">
        <v>1522</v>
      </c>
      <c r="E7201" s="1419" t="s">
        <v>1434</v>
      </c>
      <c r="F7201" s="1420"/>
      <c r="G7201" s="902">
        <v>18820000</v>
      </c>
    </row>
    <row r="7202" spans="1:7">
      <c r="A7202" s="903" t="s">
        <v>2479</v>
      </c>
      <c r="B7202" s="903" t="s">
        <v>879</v>
      </c>
      <c r="C7202" s="903" t="s">
        <v>200</v>
      </c>
      <c r="D7202" s="903" t="s">
        <v>1522</v>
      </c>
      <c r="E7202" s="903" t="s">
        <v>1434</v>
      </c>
      <c r="F7202" s="903" t="s">
        <v>1436</v>
      </c>
      <c r="G7202" s="902">
        <v>3820000</v>
      </c>
    </row>
    <row r="7203" spans="1:7">
      <c r="A7203" s="903" t="s">
        <v>2479</v>
      </c>
      <c r="B7203" s="903" t="s">
        <v>879</v>
      </c>
      <c r="C7203" s="903" t="s">
        <v>200</v>
      </c>
      <c r="D7203" s="903" t="s">
        <v>1522</v>
      </c>
      <c r="E7203" s="903" t="s">
        <v>1434</v>
      </c>
      <c r="F7203" s="903" t="s">
        <v>1452</v>
      </c>
      <c r="G7203" s="902">
        <v>15000000</v>
      </c>
    </row>
    <row r="7204" spans="1:7">
      <c r="A7204" s="903" t="s">
        <v>2479</v>
      </c>
      <c r="B7204" s="903" t="s">
        <v>879</v>
      </c>
      <c r="C7204" s="903" t="s">
        <v>200</v>
      </c>
      <c r="D7204" s="903" t="s">
        <v>1522</v>
      </c>
      <c r="E7204" s="1419" t="s">
        <v>122</v>
      </c>
      <c r="F7204" s="1420"/>
      <c r="G7204" s="902">
        <v>95495664</v>
      </c>
    </row>
    <row r="7205" spans="1:7">
      <c r="A7205" s="903" t="s">
        <v>2479</v>
      </c>
      <c r="B7205" s="903" t="s">
        <v>879</v>
      </c>
      <c r="C7205" s="903" t="s">
        <v>200</v>
      </c>
      <c r="D7205" s="903" t="s">
        <v>1522</v>
      </c>
      <c r="E7205" s="903" t="s">
        <v>122</v>
      </c>
      <c r="F7205" s="903" t="s">
        <v>124</v>
      </c>
      <c r="G7205" s="902">
        <v>81475000</v>
      </c>
    </row>
    <row r="7206" spans="1:7">
      <c r="A7206" s="903" t="s">
        <v>2479</v>
      </c>
      <c r="B7206" s="903" t="s">
        <v>879</v>
      </c>
      <c r="C7206" s="903" t="s">
        <v>200</v>
      </c>
      <c r="D7206" s="903" t="s">
        <v>1522</v>
      </c>
      <c r="E7206" s="903" t="s">
        <v>122</v>
      </c>
      <c r="F7206" s="903" t="s">
        <v>126</v>
      </c>
      <c r="G7206" s="902">
        <v>14020664</v>
      </c>
    </row>
    <row r="7207" spans="1:7">
      <c r="A7207" s="903" t="s">
        <v>2479</v>
      </c>
      <c r="B7207" s="903" t="s">
        <v>879</v>
      </c>
      <c r="C7207" s="903" t="s">
        <v>200</v>
      </c>
      <c r="D7207" s="903" t="s">
        <v>1522</v>
      </c>
      <c r="E7207" s="1419" t="s">
        <v>371</v>
      </c>
      <c r="F7207" s="1420"/>
      <c r="G7207" s="902">
        <v>18774000</v>
      </c>
    </row>
    <row r="7208" spans="1:7">
      <c r="A7208" s="903" t="s">
        <v>2479</v>
      </c>
      <c r="B7208" s="903" t="s">
        <v>879</v>
      </c>
      <c r="C7208" s="903" t="s">
        <v>200</v>
      </c>
      <c r="D7208" s="903" t="s">
        <v>1522</v>
      </c>
      <c r="E7208" s="903" t="s">
        <v>371</v>
      </c>
      <c r="F7208" s="903" t="s">
        <v>372</v>
      </c>
      <c r="G7208" s="902">
        <v>18774000</v>
      </c>
    </row>
    <row r="7209" spans="1:7">
      <c r="A7209" s="903" t="s">
        <v>2479</v>
      </c>
      <c r="B7209" s="903" t="s">
        <v>879</v>
      </c>
      <c r="C7209" s="903" t="s">
        <v>200</v>
      </c>
      <c r="D7209" s="903" t="s">
        <v>1522</v>
      </c>
      <c r="E7209" s="1419" t="s">
        <v>360</v>
      </c>
      <c r="F7209" s="1420"/>
      <c r="G7209" s="902">
        <v>5000000</v>
      </c>
    </row>
    <row r="7210" spans="1:7">
      <c r="A7210" s="903" t="s">
        <v>2479</v>
      </c>
      <c r="B7210" s="903" t="s">
        <v>879</v>
      </c>
      <c r="C7210" s="903" t="s">
        <v>200</v>
      </c>
      <c r="D7210" s="903" t="s">
        <v>1522</v>
      </c>
      <c r="E7210" s="903" t="s">
        <v>360</v>
      </c>
      <c r="F7210" s="903" t="s">
        <v>1440</v>
      </c>
      <c r="G7210" s="902">
        <v>5000000</v>
      </c>
    </row>
    <row r="7211" spans="1:7">
      <c r="A7211" s="903" t="s">
        <v>2479</v>
      </c>
      <c r="B7211" s="903" t="s">
        <v>879</v>
      </c>
      <c r="C7211" s="1419" t="s">
        <v>1158</v>
      </c>
      <c r="D7211" s="1420"/>
      <c r="E7211" s="1420"/>
      <c r="F7211" s="1420"/>
      <c r="G7211" s="902">
        <v>28084291912</v>
      </c>
    </row>
    <row r="7212" spans="1:7">
      <c r="A7212" s="903" t="s">
        <v>2479</v>
      </c>
      <c r="B7212" s="903" t="s">
        <v>879</v>
      </c>
      <c r="C7212" s="903" t="s">
        <v>1158</v>
      </c>
      <c r="D7212" s="1419" t="s">
        <v>2011</v>
      </c>
      <c r="E7212" s="1420"/>
      <c r="F7212" s="1420"/>
      <c r="G7212" s="902">
        <v>28084291912</v>
      </c>
    </row>
    <row r="7213" spans="1:7">
      <c r="A7213" s="903" t="s">
        <v>2479</v>
      </c>
      <c r="B7213" s="903" t="s">
        <v>879</v>
      </c>
      <c r="C7213" s="903" t="s">
        <v>1158</v>
      </c>
      <c r="D7213" s="903" t="s">
        <v>2011</v>
      </c>
      <c r="E7213" s="1419" t="s">
        <v>2015</v>
      </c>
      <c r="F7213" s="1420"/>
      <c r="G7213" s="902">
        <v>3084291912</v>
      </c>
    </row>
    <row r="7214" spans="1:7">
      <c r="A7214" s="903" t="s">
        <v>2479</v>
      </c>
      <c r="B7214" s="903" t="s">
        <v>879</v>
      </c>
      <c r="C7214" s="903" t="s">
        <v>1158</v>
      </c>
      <c r="D7214" s="903" t="s">
        <v>2011</v>
      </c>
      <c r="E7214" s="903" t="s">
        <v>2015</v>
      </c>
      <c r="F7214" s="903" t="s">
        <v>2016</v>
      </c>
      <c r="G7214" s="902">
        <v>3084291912</v>
      </c>
    </row>
    <row r="7215" spans="1:7">
      <c r="A7215" s="903" t="s">
        <v>2479</v>
      </c>
      <c r="B7215" s="903" t="s">
        <v>879</v>
      </c>
      <c r="C7215" s="903" t="s">
        <v>1158</v>
      </c>
      <c r="D7215" s="903" t="s">
        <v>2011</v>
      </c>
      <c r="E7215" s="1419" t="s">
        <v>2017</v>
      </c>
      <c r="F7215" s="1420"/>
      <c r="G7215" s="902">
        <v>25000000000</v>
      </c>
    </row>
    <row r="7216" spans="1:7">
      <c r="A7216" s="903" t="s">
        <v>2479</v>
      </c>
      <c r="B7216" s="903" t="s">
        <v>879</v>
      </c>
      <c r="C7216" s="903" t="s">
        <v>1158</v>
      </c>
      <c r="D7216" s="903" t="s">
        <v>2011</v>
      </c>
      <c r="E7216" s="903" t="s">
        <v>2017</v>
      </c>
      <c r="F7216" s="903" t="s">
        <v>2018</v>
      </c>
      <c r="G7216" s="902">
        <v>25000000000</v>
      </c>
    </row>
    <row r="7217" spans="1:7">
      <c r="A7217" s="1419" t="s">
        <v>2487</v>
      </c>
      <c r="B7217" s="1420"/>
      <c r="C7217" s="1420"/>
      <c r="D7217" s="1420"/>
      <c r="E7217" s="1420"/>
      <c r="F7217" s="1420"/>
      <c r="G7217" s="902">
        <v>8730960694153</v>
      </c>
    </row>
    <row r="7218" spans="1:7">
      <c r="A7218" s="903" t="s">
        <v>2487</v>
      </c>
      <c r="B7218" s="1419" t="s">
        <v>84</v>
      </c>
      <c r="C7218" s="1420"/>
      <c r="D7218" s="1420"/>
      <c r="E7218" s="1420"/>
      <c r="F7218" s="1420"/>
      <c r="G7218" s="902">
        <v>110378562068</v>
      </c>
    </row>
    <row r="7219" spans="1:7">
      <c r="A7219" s="903" t="s">
        <v>2487</v>
      </c>
      <c r="B7219" s="903" t="s">
        <v>84</v>
      </c>
      <c r="C7219" s="1419" t="s">
        <v>25</v>
      </c>
      <c r="D7219" s="1420"/>
      <c r="E7219" s="1420"/>
      <c r="F7219" s="1420"/>
      <c r="G7219" s="902">
        <v>14333800</v>
      </c>
    </row>
    <row r="7220" spans="1:7">
      <c r="A7220" s="903" t="s">
        <v>2487</v>
      </c>
      <c r="B7220" s="903" t="s">
        <v>84</v>
      </c>
      <c r="C7220" s="903" t="s">
        <v>25</v>
      </c>
      <c r="D7220" s="1419" t="s">
        <v>26</v>
      </c>
      <c r="E7220" s="1420"/>
      <c r="F7220" s="1420"/>
      <c r="G7220" s="902">
        <v>14333800</v>
      </c>
    </row>
    <row r="7221" spans="1:7">
      <c r="A7221" s="903" t="s">
        <v>2487</v>
      </c>
      <c r="B7221" s="903" t="s">
        <v>84</v>
      </c>
      <c r="C7221" s="903" t="s">
        <v>25</v>
      </c>
      <c r="D7221" s="903" t="s">
        <v>26</v>
      </c>
      <c r="E7221" s="1419" t="s">
        <v>90</v>
      </c>
      <c r="F7221" s="1420"/>
      <c r="G7221" s="902">
        <v>14333800</v>
      </c>
    </row>
    <row r="7222" spans="1:7">
      <c r="A7222" s="903" t="s">
        <v>2487</v>
      </c>
      <c r="B7222" s="903" t="s">
        <v>84</v>
      </c>
      <c r="C7222" s="903" t="s">
        <v>25</v>
      </c>
      <c r="D7222" s="903" t="s">
        <v>26</v>
      </c>
      <c r="E7222" s="903" t="s">
        <v>90</v>
      </c>
      <c r="F7222" s="903" t="s">
        <v>137</v>
      </c>
      <c r="G7222" s="902">
        <v>14333800</v>
      </c>
    </row>
    <row r="7223" spans="1:7">
      <c r="A7223" s="903" t="s">
        <v>2487</v>
      </c>
      <c r="B7223" s="903" t="s">
        <v>84</v>
      </c>
      <c r="C7223" s="1419" t="s">
        <v>368</v>
      </c>
      <c r="D7223" s="1420"/>
      <c r="E7223" s="1420"/>
      <c r="F7223" s="1420"/>
      <c r="G7223" s="902">
        <v>152830000</v>
      </c>
    </row>
    <row r="7224" spans="1:7">
      <c r="A7224" s="903" t="s">
        <v>2487</v>
      </c>
      <c r="B7224" s="903" t="s">
        <v>84</v>
      </c>
      <c r="C7224" s="903" t="s">
        <v>368</v>
      </c>
      <c r="D7224" s="1419" t="s">
        <v>1506</v>
      </c>
      <c r="E7224" s="1420"/>
      <c r="F7224" s="1420"/>
      <c r="G7224" s="902">
        <v>8000000</v>
      </c>
    </row>
    <row r="7225" spans="1:7">
      <c r="A7225" s="903" t="s">
        <v>2487</v>
      </c>
      <c r="B7225" s="903" t="s">
        <v>84</v>
      </c>
      <c r="C7225" s="903" t="s">
        <v>368</v>
      </c>
      <c r="D7225" s="903" t="s">
        <v>1506</v>
      </c>
      <c r="E7225" s="1419" t="s">
        <v>492</v>
      </c>
      <c r="F7225" s="1420"/>
      <c r="G7225" s="902">
        <v>8000000</v>
      </c>
    </row>
    <row r="7226" spans="1:7">
      <c r="A7226" s="903" t="s">
        <v>2487</v>
      </c>
      <c r="B7226" s="903" t="s">
        <v>84</v>
      </c>
      <c r="C7226" s="903" t="s">
        <v>368</v>
      </c>
      <c r="D7226" s="903" t="s">
        <v>1506</v>
      </c>
      <c r="E7226" s="903" t="s">
        <v>492</v>
      </c>
      <c r="F7226" s="903" t="s">
        <v>186</v>
      </c>
      <c r="G7226" s="902">
        <v>8000000</v>
      </c>
    </row>
    <row r="7227" spans="1:7">
      <c r="A7227" s="903" t="s">
        <v>2487</v>
      </c>
      <c r="B7227" s="903" t="s">
        <v>84</v>
      </c>
      <c r="C7227" s="903" t="s">
        <v>368</v>
      </c>
      <c r="D7227" s="1419" t="s">
        <v>1444</v>
      </c>
      <c r="E7227" s="1420"/>
      <c r="F7227" s="1420"/>
      <c r="G7227" s="902">
        <v>2400000</v>
      </c>
    </row>
    <row r="7228" spans="1:7">
      <c r="A7228" s="903" t="s">
        <v>2487</v>
      </c>
      <c r="B7228" s="903" t="s">
        <v>84</v>
      </c>
      <c r="C7228" s="903" t="s">
        <v>368</v>
      </c>
      <c r="D7228" s="903" t="s">
        <v>1444</v>
      </c>
      <c r="E7228" s="1419" t="s">
        <v>498</v>
      </c>
      <c r="F7228" s="1420"/>
      <c r="G7228" s="902">
        <v>2400000</v>
      </c>
    </row>
    <row r="7229" spans="1:7">
      <c r="A7229" s="903" t="s">
        <v>2487</v>
      </c>
      <c r="B7229" s="903" t="s">
        <v>84</v>
      </c>
      <c r="C7229" s="903" t="s">
        <v>368</v>
      </c>
      <c r="D7229" s="903" t="s">
        <v>1444</v>
      </c>
      <c r="E7229" s="903" t="s">
        <v>498</v>
      </c>
      <c r="F7229" s="903" t="s">
        <v>370</v>
      </c>
      <c r="G7229" s="902">
        <v>2400000</v>
      </c>
    </row>
    <row r="7230" spans="1:7">
      <c r="A7230" s="903" t="s">
        <v>2487</v>
      </c>
      <c r="B7230" s="903" t="s">
        <v>84</v>
      </c>
      <c r="C7230" s="903" t="s">
        <v>368</v>
      </c>
      <c r="D7230" s="1419" t="s">
        <v>1445</v>
      </c>
      <c r="E7230" s="1420"/>
      <c r="F7230" s="1420"/>
      <c r="G7230" s="902">
        <v>124730000</v>
      </c>
    </row>
    <row r="7231" spans="1:7">
      <c r="A7231" s="903" t="s">
        <v>2487</v>
      </c>
      <c r="B7231" s="903" t="s">
        <v>84</v>
      </c>
      <c r="C7231" s="903" t="s">
        <v>368</v>
      </c>
      <c r="D7231" s="903" t="s">
        <v>1445</v>
      </c>
      <c r="E7231" s="1419" t="s">
        <v>296</v>
      </c>
      <c r="F7231" s="1420"/>
      <c r="G7231" s="902">
        <v>8400000</v>
      </c>
    </row>
    <row r="7232" spans="1:7">
      <c r="A7232" s="903" t="s">
        <v>2487</v>
      </c>
      <c r="B7232" s="903" t="s">
        <v>84</v>
      </c>
      <c r="C7232" s="903" t="s">
        <v>368</v>
      </c>
      <c r="D7232" s="903" t="s">
        <v>1445</v>
      </c>
      <c r="E7232" s="903" t="s">
        <v>296</v>
      </c>
      <c r="F7232" s="903" t="s">
        <v>756</v>
      </c>
      <c r="G7232" s="902">
        <v>8400000</v>
      </c>
    </row>
    <row r="7233" spans="1:7">
      <c r="A7233" s="903" t="s">
        <v>2487</v>
      </c>
      <c r="B7233" s="903" t="s">
        <v>84</v>
      </c>
      <c r="C7233" s="903" t="s">
        <v>368</v>
      </c>
      <c r="D7233" s="903" t="s">
        <v>1445</v>
      </c>
      <c r="E7233" s="1419" t="s">
        <v>103</v>
      </c>
      <c r="F7233" s="1420"/>
      <c r="G7233" s="902">
        <v>3690000</v>
      </c>
    </row>
    <row r="7234" spans="1:7">
      <c r="A7234" s="903" t="s">
        <v>2487</v>
      </c>
      <c r="B7234" s="903" t="s">
        <v>84</v>
      </c>
      <c r="C7234" s="903" t="s">
        <v>368</v>
      </c>
      <c r="D7234" s="903" t="s">
        <v>1445</v>
      </c>
      <c r="E7234" s="903" t="s">
        <v>103</v>
      </c>
      <c r="F7234" s="903" t="s">
        <v>104</v>
      </c>
      <c r="G7234" s="902">
        <v>3690000</v>
      </c>
    </row>
    <row r="7235" spans="1:7">
      <c r="A7235" s="903" t="s">
        <v>2487</v>
      </c>
      <c r="B7235" s="903" t="s">
        <v>84</v>
      </c>
      <c r="C7235" s="903" t="s">
        <v>368</v>
      </c>
      <c r="D7235" s="903" t="s">
        <v>1445</v>
      </c>
      <c r="E7235" s="1419" t="s">
        <v>143</v>
      </c>
      <c r="F7235" s="1420"/>
      <c r="G7235" s="902">
        <v>108640000</v>
      </c>
    </row>
    <row r="7236" spans="1:7">
      <c r="A7236" s="903" t="s">
        <v>2487</v>
      </c>
      <c r="B7236" s="903" t="s">
        <v>84</v>
      </c>
      <c r="C7236" s="903" t="s">
        <v>368</v>
      </c>
      <c r="D7236" s="903" t="s">
        <v>1445</v>
      </c>
      <c r="E7236" s="903" t="s">
        <v>143</v>
      </c>
      <c r="F7236" s="903" t="s">
        <v>145</v>
      </c>
      <c r="G7236" s="902">
        <v>15770000</v>
      </c>
    </row>
    <row r="7237" spans="1:7">
      <c r="A7237" s="903" t="s">
        <v>2487</v>
      </c>
      <c r="B7237" s="903" t="s">
        <v>84</v>
      </c>
      <c r="C7237" s="903" t="s">
        <v>368</v>
      </c>
      <c r="D7237" s="903" t="s">
        <v>1445</v>
      </c>
      <c r="E7237" s="903" t="s">
        <v>143</v>
      </c>
      <c r="F7237" s="903" t="s">
        <v>482</v>
      </c>
      <c r="G7237" s="902">
        <v>9500000</v>
      </c>
    </row>
    <row r="7238" spans="1:7">
      <c r="A7238" s="903" t="s">
        <v>2487</v>
      </c>
      <c r="B7238" s="903" t="s">
        <v>84</v>
      </c>
      <c r="C7238" s="903" t="s">
        <v>368</v>
      </c>
      <c r="D7238" s="903" t="s">
        <v>1445</v>
      </c>
      <c r="E7238" s="903" t="s">
        <v>143</v>
      </c>
      <c r="F7238" s="903" t="s">
        <v>847</v>
      </c>
      <c r="G7238" s="902">
        <v>1080000</v>
      </c>
    </row>
    <row r="7239" spans="1:7">
      <c r="A7239" s="903" t="s">
        <v>2487</v>
      </c>
      <c r="B7239" s="903" t="s">
        <v>84</v>
      </c>
      <c r="C7239" s="903" t="s">
        <v>368</v>
      </c>
      <c r="D7239" s="903" t="s">
        <v>1445</v>
      </c>
      <c r="E7239" s="903" t="s">
        <v>143</v>
      </c>
      <c r="F7239" s="903" t="s">
        <v>484</v>
      </c>
      <c r="G7239" s="902">
        <v>7200000</v>
      </c>
    </row>
    <row r="7240" spans="1:7">
      <c r="A7240" s="903" t="s">
        <v>2487</v>
      </c>
      <c r="B7240" s="903" t="s">
        <v>84</v>
      </c>
      <c r="C7240" s="903" t="s">
        <v>368</v>
      </c>
      <c r="D7240" s="903" t="s">
        <v>1445</v>
      </c>
      <c r="E7240" s="903" t="s">
        <v>143</v>
      </c>
      <c r="F7240" s="903" t="s">
        <v>387</v>
      </c>
      <c r="G7240" s="902">
        <v>19000000</v>
      </c>
    </row>
    <row r="7241" spans="1:7">
      <c r="A7241" s="903" t="s">
        <v>2487</v>
      </c>
      <c r="B7241" s="903" t="s">
        <v>84</v>
      </c>
      <c r="C7241" s="903" t="s">
        <v>368</v>
      </c>
      <c r="D7241" s="903" t="s">
        <v>1445</v>
      </c>
      <c r="E7241" s="903" t="s">
        <v>143</v>
      </c>
      <c r="F7241" s="903" t="s">
        <v>487</v>
      </c>
      <c r="G7241" s="902">
        <v>11100000</v>
      </c>
    </row>
    <row r="7242" spans="1:7">
      <c r="A7242" s="903" t="s">
        <v>2487</v>
      </c>
      <c r="B7242" s="903" t="s">
        <v>84</v>
      </c>
      <c r="C7242" s="903" t="s">
        <v>368</v>
      </c>
      <c r="D7242" s="903" t="s">
        <v>1445</v>
      </c>
      <c r="E7242" s="903" t="s">
        <v>143</v>
      </c>
      <c r="F7242" s="903" t="s">
        <v>489</v>
      </c>
      <c r="G7242" s="902">
        <v>44990000</v>
      </c>
    </row>
    <row r="7243" spans="1:7">
      <c r="A7243" s="903" t="s">
        <v>2487</v>
      </c>
      <c r="B7243" s="903" t="s">
        <v>84</v>
      </c>
      <c r="C7243" s="903" t="s">
        <v>368</v>
      </c>
      <c r="D7243" s="903" t="s">
        <v>1445</v>
      </c>
      <c r="E7243" s="1419" t="s">
        <v>492</v>
      </c>
      <c r="F7243" s="1420"/>
      <c r="G7243" s="902">
        <v>4000000</v>
      </c>
    </row>
    <row r="7244" spans="1:7">
      <c r="A7244" s="903" t="s">
        <v>2487</v>
      </c>
      <c r="B7244" s="903" t="s">
        <v>84</v>
      </c>
      <c r="C7244" s="903" t="s">
        <v>368</v>
      </c>
      <c r="D7244" s="903" t="s">
        <v>1445</v>
      </c>
      <c r="E7244" s="903" t="s">
        <v>492</v>
      </c>
      <c r="F7244" s="903" t="s">
        <v>494</v>
      </c>
      <c r="G7244" s="902">
        <v>4000000</v>
      </c>
    </row>
    <row r="7245" spans="1:7">
      <c r="A7245" s="903" t="s">
        <v>2487</v>
      </c>
      <c r="B7245" s="903" t="s">
        <v>84</v>
      </c>
      <c r="C7245" s="903" t="s">
        <v>368</v>
      </c>
      <c r="D7245" s="1419" t="s">
        <v>1463</v>
      </c>
      <c r="E7245" s="1420"/>
      <c r="F7245" s="1420"/>
      <c r="G7245" s="902">
        <v>17700000</v>
      </c>
    </row>
    <row r="7246" spans="1:7">
      <c r="A7246" s="903" t="s">
        <v>2487</v>
      </c>
      <c r="B7246" s="903" t="s">
        <v>84</v>
      </c>
      <c r="C7246" s="903" t="s">
        <v>368</v>
      </c>
      <c r="D7246" s="903" t="s">
        <v>1463</v>
      </c>
      <c r="E7246" s="1419" t="s">
        <v>100</v>
      </c>
      <c r="F7246" s="1420"/>
      <c r="G7246" s="902">
        <v>2000000</v>
      </c>
    </row>
    <row r="7247" spans="1:7">
      <c r="A7247" s="903" t="s">
        <v>2487</v>
      </c>
      <c r="B7247" s="903" t="s">
        <v>84</v>
      </c>
      <c r="C7247" s="903" t="s">
        <v>368</v>
      </c>
      <c r="D7247" s="903" t="s">
        <v>1463</v>
      </c>
      <c r="E7247" s="903" t="s">
        <v>100</v>
      </c>
      <c r="F7247" s="903" t="s">
        <v>139</v>
      </c>
      <c r="G7247" s="902">
        <v>2000000</v>
      </c>
    </row>
    <row r="7248" spans="1:7">
      <c r="A7248" s="903" t="s">
        <v>2487</v>
      </c>
      <c r="B7248" s="903" t="s">
        <v>84</v>
      </c>
      <c r="C7248" s="903" t="s">
        <v>368</v>
      </c>
      <c r="D7248" s="903" t="s">
        <v>1463</v>
      </c>
      <c r="E7248" s="1419" t="s">
        <v>492</v>
      </c>
      <c r="F7248" s="1420"/>
      <c r="G7248" s="902">
        <v>5000000</v>
      </c>
    </row>
    <row r="7249" spans="1:7">
      <c r="A7249" s="903" t="s">
        <v>2487</v>
      </c>
      <c r="B7249" s="903" t="s">
        <v>84</v>
      </c>
      <c r="C7249" s="903" t="s">
        <v>368</v>
      </c>
      <c r="D7249" s="903" t="s">
        <v>1463</v>
      </c>
      <c r="E7249" s="903" t="s">
        <v>492</v>
      </c>
      <c r="F7249" s="903" t="s">
        <v>186</v>
      </c>
      <c r="G7249" s="902">
        <v>5000000</v>
      </c>
    </row>
    <row r="7250" spans="1:7">
      <c r="A7250" s="903" t="s">
        <v>2487</v>
      </c>
      <c r="B7250" s="903" t="s">
        <v>84</v>
      </c>
      <c r="C7250" s="903" t="s">
        <v>368</v>
      </c>
      <c r="D7250" s="903" t="s">
        <v>1463</v>
      </c>
      <c r="E7250" s="1419" t="s">
        <v>122</v>
      </c>
      <c r="F7250" s="1420"/>
      <c r="G7250" s="902">
        <v>10700000</v>
      </c>
    </row>
    <row r="7251" spans="1:7">
      <c r="A7251" s="903" t="s">
        <v>2487</v>
      </c>
      <c r="B7251" s="903" t="s">
        <v>84</v>
      </c>
      <c r="C7251" s="903" t="s">
        <v>368</v>
      </c>
      <c r="D7251" s="903" t="s">
        <v>1463</v>
      </c>
      <c r="E7251" s="903" t="s">
        <v>122</v>
      </c>
      <c r="F7251" s="903" t="s">
        <v>126</v>
      </c>
      <c r="G7251" s="902">
        <v>10700000</v>
      </c>
    </row>
    <row r="7252" spans="1:7">
      <c r="A7252" s="903" t="s">
        <v>2487</v>
      </c>
      <c r="B7252" s="903" t="s">
        <v>84</v>
      </c>
      <c r="C7252" s="1419" t="s">
        <v>839</v>
      </c>
      <c r="D7252" s="1420"/>
      <c r="E7252" s="1420"/>
      <c r="F7252" s="1420"/>
      <c r="G7252" s="902">
        <v>66245400</v>
      </c>
    </row>
    <row r="7253" spans="1:7">
      <c r="A7253" s="903" t="s">
        <v>2487</v>
      </c>
      <c r="B7253" s="903" t="s">
        <v>84</v>
      </c>
      <c r="C7253" s="903" t="s">
        <v>839</v>
      </c>
      <c r="D7253" s="1419" t="s">
        <v>303</v>
      </c>
      <c r="E7253" s="1420"/>
      <c r="F7253" s="1420"/>
      <c r="G7253" s="902">
        <v>66245400</v>
      </c>
    </row>
    <row r="7254" spans="1:7">
      <c r="A7254" s="903" t="s">
        <v>2487</v>
      </c>
      <c r="B7254" s="903" t="s">
        <v>84</v>
      </c>
      <c r="C7254" s="903" t="s">
        <v>839</v>
      </c>
      <c r="D7254" s="903" t="s">
        <v>303</v>
      </c>
      <c r="E7254" s="1419" t="s">
        <v>94</v>
      </c>
      <c r="F7254" s="1420"/>
      <c r="G7254" s="902">
        <v>66245400</v>
      </c>
    </row>
    <row r="7255" spans="1:7">
      <c r="A7255" s="903" t="s">
        <v>2487</v>
      </c>
      <c r="B7255" s="903" t="s">
        <v>84</v>
      </c>
      <c r="C7255" s="903" t="s">
        <v>839</v>
      </c>
      <c r="D7255" s="903" t="s">
        <v>303</v>
      </c>
      <c r="E7255" s="903" t="s">
        <v>94</v>
      </c>
      <c r="F7255" s="903" t="s">
        <v>96</v>
      </c>
      <c r="G7255" s="902">
        <v>66245400</v>
      </c>
    </row>
    <row r="7256" spans="1:7">
      <c r="A7256" s="903" t="s">
        <v>2487</v>
      </c>
      <c r="B7256" s="903" t="s">
        <v>84</v>
      </c>
      <c r="C7256" s="1419" t="s">
        <v>375</v>
      </c>
      <c r="D7256" s="1420"/>
      <c r="E7256" s="1420"/>
      <c r="F7256" s="1420"/>
      <c r="G7256" s="902">
        <v>18000000</v>
      </c>
    </row>
    <row r="7257" spans="1:7">
      <c r="A7257" s="903" t="s">
        <v>2487</v>
      </c>
      <c r="B7257" s="903" t="s">
        <v>84</v>
      </c>
      <c r="C7257" s="903" t="s">
        <v>375</v>
      </c>
      <c r="D7257" s="1419" t="s">
        <v>163</v>
      </c>
      <c r="E7257" s="1420"/>
      <c r="F7257" s="1420"/>
      <c r="G7257" s="902">
        <v>18000000</v>
      </c>
    </row>
    <row r="7258" spans="1:7">
      <c r="A7258" s="903" t="s">
        <v>2487</v>
      </c>
      <c r="B7258" s="903" t="s">
        <v>84</v>
      </c>
      <c r="C7258" s="903" t="s">
        <v>375</v>
      </c>
      <c r="D7258" s="903" t="s">
        <v>163</v>
      </c>
      <c r="E7258" s="1419" t="s">
        <v>492</v>
      </c>
      <c r="F7258" s="1420"/>
      <c r="G7258" s="902">
        <v>2000000</v>
      </c>
    </row>
    <row r="7259" spans="1:7">
      <c r="A7259" s="903" t="s">
        <v>2487</v>
      </c>
      <c r="B7259" s="903" t="s">
        <v>84</v>
      </c>
      <c r="C7259" s="903" t="s">
        <v>375</v>
      </c>
      <c r="D7259" s="903" t="s">
        <v>163</v>
      </c>
      <c r="E7259" s="903" t="s">
        <v>492</v>
      </c>
      <c r="F7259" s="903" t="s">
        <v>494</v>
      </c>
      <c r="G7259" s="902">
        <v>2000000</v>
      </c>
    </row>
    <row r="7260" spans="1:7">
      <c r="A7260" s="903" t="s">
        <v>2487</v>
      </c>
      <c r="B7260" s="903" t="s">
        <v>84</v>
      </c>
      <c r="C7260" s="903" t="s">
        <v>375</v>
      </c>
      <c r="D7260" s="903" t="s">
        <v>163</v>
      </c>
      <c r="E7260" s="1419" t="s">
        <v>122</v>
      </c>
      <c r="F7260" s="1420"/>
      <c r="G7260" s="902">
        <v>16000000</v>
      </c>
    </row>
    <row r="7261" spans="1:7">
      <c r="A7261" s="903" t="s">
        <v>2487</v>
      </c>
      <c r="B7261" s="903" t="s">
        <v>84</v>
      </c>
      <c r="C7261" s="903" t="s">
        <v>375</v>
      </c>
      <c r="D7261" s="903" t="s">
        <v>163</v>
      </c>
      <c r="E7261" s="903" t="s">
        <v>122</v>
      </c>
      <c r="F7261" s="903" t="s">
        <v>126</v>
      </c>
      <c r="G7261" s="902">
        <v>16000000</v>
      </c>
    </row>
    <row r="7262" spans="1:7">
      <c r="A7262" s="903" t="s">
        <v>2487</v>
      </c>
      <c r="B7262" s="903" t="s">
        <v>84</v>
      </c>
      <c r="C7262" s="1419" t="s">
        <v>191</v>
      </c>
      <c r="D7262" s="1420"/>
      <c r="E7262" s="1420"/>
      <c r="F7262" s="1420"/>
      <c r="G7262" s="902">
        <v>614191846</v>
      </c>
    </row>
    <row r="7263" spans="1:7">
      <c r="A7263" s="903" t="s">
        <v>2487</v>
      </c>
      <c r="B7263" s="903" t="s">
        <v>84</v>
      </c>
      <c r="C7263" s="903" t="s">
        <v>191</v>
      </c>
      <c r="D7263" s="1419" t="s">
        <v>1543</v>
      </c>
      <c r="E7263" s="1420"/>
      <c r="F7263" s="1420"/>
      <c r="G7263" s="902">
        <v>614191846</v>
      </c>
    </row>
    <row r="7264" spans="1:7">
      <c r="A7264" s="903" t="s">
        <v>2487</v>
      </c>
      <c r="B7264" s="903" t="s">
        <v>84</v>
      </c>
      <c r="C7264" s="903" t="s">
        <v>191</v>
      </c>
      <c r="D7264" s="903" t="s">
        <v>1543</v>
      </c>
      <c r="E7264" s="1419" t="s">
        <v>100</v>
      </c>
      <c r="F7264" s="1420"/>
      <c r="G7264" s="902">
        <v>614191846</v>
      </c>
    </row>
    <row r="7265" spans="1:7">
      <c r="A7265" s="903" t="s">
        <v>2487</v>
      </c>
      <c r="B7265" s="903" t="s">
        <v>84</v>
      </c>
      <c r="C7265" s="903" t="s">
        <v>191</v>
      </c>
      <c r="D7265" s="903" t="s">
        <v>1543</v>
      </c>
      <c r="E7265" s="903" t="s">
        <v>100</v>
      </c>
      <c r="F7265" s="903" t="s">
        <v>131</v>
      </c>
      <c r="G7265" s="902">
        <v>614191846</v>
      </c>
    </row>
    <row r="7266" spans="1:7">
      <c r="A7266" s="903" t="s">
        <v>2487</v>
      </c>
      <c r="B7266" s="903" t="s">
        <v>84</v>
      </c>
      <c r="C7266" s="1419" t="s">
        <v>170</v>
      </c>
      <c r="D7266" s="1420"/>
      <c r="E7266" s="1420"/>
      <c r="F7266" s="1420"/>
      <c r="G7266" s="902">
        <v>1494952000</v>
      </c>
    </row>
    <row r="7267" spans="1:7">
      <c r="A7267" s="903" t="s">
        <v>2487</v>
      </c>
      <c r="B7267" s="903" t="s">
        <v>84</v>
      </c>
      <c r="C7267" s="903" t="s">
        <v>170</v>
      </c>
      <c r="D7267" s="1419" t="s">
        <v>1494</v>
      </c>
      <c r="E7267" s="1420"/>
      <c r="F7267" s="1420"/>
      <c r="G7267" s="902">
        <v>339593000</v>
      </c>
    </row>
    <row r="7268" spans="1:7">
      <c r="A7268" s="903" t="s">
        <v>2487</v>
      </c>
      <c r="B7268" s="903" t="s">
        <v>84</v>
      </c>
      <c r="C7268" s="903" t="s">
        <v>170</v>
      </c>
      <c r="D7268" s="903" t="s">
        <v>1494</v>
      </c>
      <c r="E7268" s="1419" t="s">
        <v>160</v>
      </c>
      <c r="F7268" s="1420"/>
      <c r="G7268" s="902">
        <v>314478000</v>
      </c>
    </row>
    <row r="7269" spans="1:7">
      <c r="A7269" s="903" t="s">
        <v>2487</v>
      </c>
      <c r="B7269" s="903" t="s">
        <v>84</v>
      </c>
      <c r="C7269" s="903" t="s">
        <v>170</v>
      </c>
      <c r="D7269" s="903" t="s">
        <v>1494</v>
      </c>
      <c r="E7269" s="903" t="s">
        <v>160</v>
      </c>
      <c r="F7269" s="903" t="s">
        <v>162</v>
      </c>
      <c r="G7269" s="902">
        <v>314478000</v>
      </c>
    </row>
    <row r="7270" spans="1:7">
      <c r="A7270" s="903" t="s">
        <v>2487</v>
      </c>
      <c r="B7270" s="903" t="s">
        <v>84</v>
      </c>
      <c r="C7270" s="903" t="s">
        <v>170</v>
      </c>
      <c r="D7270" s="903" t="s">
        <v>1494</v>
      </c>
      <c r="E7270" s="1419" t="s">
        <v>16</v>
      </c>
      <c r="F7270" s="1420"/>
      <c r="G7270" s="902">
        <v>25115000</v>
      </c>
    </row>
    <row r="7271" spans="1:7">
      <c r="A7271" s="903" t="s">
        <v>2487</v>
      </c>
      <c r="B7271" s="903" t="s">
        <v>84</v>
      </c>
      <c r="C7271" s="903" t="s">
        <v>170</v>
      </c>
      <c r="D7271" s="903" t="s">
        <v>1494</v>
      </c>
      <c r="E7271" s="903" t="s">
        <v>16</v>
      </c>
      <c r="F7271" s="903" t="s">
        <v>19</v>
      </c>
      <c r="G7271" s="902">
        <v>10929000</v>
      </c>
    </row>
    <row r="7272" spans="1:7">
      <c r="A7272" s="903" t="s">
        <v>2487</v>
      </c>
      <c r="B7272" s="903" t="s">
        <v>84</v>
      </c>
      <c r="C7272" s="903" t="s">
        <v>170</v>
      </c>
      <c r="D7272" s="903" t="s">
        <v>1494</v>
      </c>
      <c r="E7272" s="903" t="s">
        <v>16</v>
      </c>
      <c r="F7272" s="903" t="s">
        <v>221</v>
      </c>
      <c r="G7272" s="902">
        <v>14186000</v>
      </c>
    </row>
    <row r="7273" spans="1:7">
      <c r="A7273" s="903" t="s">
        <v>2487</v>
      </c>
      <c r="B7273" s="903" t="s">
        <v>84</v>
      </c>
      <c r="C7273" s="903" t="s">
        <v>170</v>
      </c>
      <c r="D7273" s="1419" t="s">
        <v>1453</v>
      </c>
      <c r="E7273" s="1420"/>
      <c r="F7273" s="1420"/>
      <c r="G7273" s="902">
        <v>1155359000</v>
      </c>
    </row>
    <row r="7274" spans="1:7">
      <c r="A7274" s="903" t="s">
        <v>2487</v>
      </c>
      <c r="B7274" s="903" t="s">
        <v>84</v>
      </c>
      <c r="C7274" s="903" t="s">
        <v>170</v>
      </c>
      <c r="D7274" s="903" t="s">
        <v>1453</v>
      </c>
      <c r="E7274" s="1419" t="s">
        <v>87</v>
      </c>
      <c r="F7274" s="1420"/>
      <c r="G7274" s="902">
        <v>601304400</v>
      </c>
    </row>
    <row r="7275" spans="1:7">
      <c r="A7275" s="903" t="s">
        <v>2487</v>
      </c>
      <c r="B7275" s="903" t="s">
        <v>84</v>
      </c>
      <c r="C7275" s="903" t="s">
        <v>170</v>
      </c>
      <c r="D7275" s="903" t="s">
        <v>1453</v>
      </c>
      <c r="E7275" s="903" t="s">
        <v>87</v>
      </c>
      <c r="F7275" s="903" t="s">
        <v>88</v>
      </c>
      <c r="G7275" s="902">
        <v>601304400</v>
      </c>
    </row>
    <row r="7276" spans="1:7">
      <c r="A7276" s="903" t="s">
        <v>2487</v>
      </c>
      <c r="B7276" s="903" t="s">
        <v>84</v>
      </c>
      <c r="C7276" s="903" t="s">
        <v>170</v>
      </c>
      <c r="D7276" s="903" t="s">
        <v>1453</v>
      </c>
      <c r="E7276" s="1419" t="s">
        <v>90</v>
      </c>
      <c r="F7276" s="1420"/>
      <c r="G7276" s="902">
        <v>35886671</v>
      </c>
    </row>
    <row r="7277" spans="1:7">
      <c r="A7277" s="903" t="s">
        <v>2487</v>
      </c>
      <c r="B7277" s="903" t="s">
        <v>84</v>
      </c>
      <c r="C7277" s="903" t="s">
        <v>170</v>
      </c>
      <c r="D7277" s="903" t="s">
        <v>1453</v>
      </c>
      <c r="E7277" s="903" t="s">
        <v>90</v>
      </c>
      <c r="F7277" s="903" t="s">
        <v>763</v>
      </c>
      <c r="G7277" s="902">
        <v>10898671</v>
      </c>
    </row>
    <row r="7278" spans="1:7">
      <c r="A7278" s="903" t="s">
        <v>2487</v>
      </c>
      <c r="B7278" s="903" t="s">
        <v>84</v>
      </c>
      <c r="C7278" s="903" t="s">
        <v>170</v>
      </c>
      <c r="D7278" s="903" t="s">
        <v>1453</v>
      </c>
      <c r="E7278" s="903" t="s">
        <v>90</v>
      </c>
      <c r="F7278" s="903" t="s">
        <v>92</v>
      </c>
      <c r="G7278" s="902">
        <v>1788000</v>
      </c>
    </row>
    <row r="7279" spans="1:7">
      <c r="A7279" s="903" t="s">
        <v>2487</v>
      </c>
      <c r="B7279" s="903" t="s">
        <v>84</v>
      </c>
      <c r="C7279" s="903" t="s">
        <v>170</v>
      </c>
      <c r="D7279" s="903" t="s">
        <v>1453</v>
      </c>
      <c r="E7279" s="903" t="s">
        <v>90</v>
      </c>
      <c r="F7279" s="903" t="s">
        <v>137</v>
      </c>
      <c r="G7279" s="902">
        <v>23200000</v>
      </c>
    </row>
    <row r="7280" spans="1:7">
      <c r="A7280" s="903" t="s">
        <v>2487</v>
      </c>
      <c r="B7280" s="903" t="s">
        <v>84</v>
      </c>
      <c r="C7280" s="903" t="s">
        <v>170</v>
      </c>
      <c r="D7280" s="903" t="s">
        <v>1453</v>
      </c>
      <c r="E7280" s="1419" t="s">
        <v>296</v>
      </c>
      <c r="F7280" s="1420"/>
      <c r="G7280" s="902">
        <v>2000000</v>
      </c>
    </row>
    <row r="7281" spans="1:7">
      <c r="A7281" s="903" t="s">
        <v>2487</v>
      </c>
      <c r="B7281" s="903" t="s">
        <v>84</v>
      </c>
      <c r="C7281" s="903" t="s">
        <v>170</v>
      </c>
      <c r="D7281" s="903" t="s">
        <v>1453</v>
      </c>
      <c r="E7281" s="903" t="s">
        <v>296</v>
      </c>
      <c r="F7281" s="903" t="s">
        <v>756</v>
      </c>
      <c r="G7281" s="902">
        <v>2000000</v>
      </c>
    </row>
    <row r="7282" spans="1:7">
      <c r="A7282" s="903" t="s">
        <v>2487</v>
      </c>
      <c r="B7282" s="903" t="s">
        <v>84</v>
      </c>
      <c r="C7282" s="903" t="s">
        <v>170</v>
      </c>
      <c r="D7282" s="903" t="s">
        <v>1453</v>
      </c>
      <c r="E7282" s="1419" t="s">
        <v>93</v>
      </c>
      <c r="F7282" s="1420"/>
      <c r="G7282" s="902">
        <v>63800000</v>
      </c>
    </row>
    <row r="7283" spans="1:7">
      <c r="A7283" s="903" t="s">
        <v>2487</v>
      </c>
      <c r="B7283" s="903" t="s">
        <v>84</v>
      </c>
      <c r="C7283" s="903" t="s">
        <v>170</v>
      </c>
      <c r="D7283" s="903" t="s">
        <v>1453</v>
      </c>
      <c r="E7283" s="903" t="s">
        <v>93</v>
      </c>
      <c r="F7283" s="903" t="s">
        <v>391</v>
      </c>
      <c r="G7283" s="902">
        <v>63800000</v>
      </c>
    </row>
    <row r="7284" spans="1:7">
      <c r="A7284" s="903" t="s">
        <v>2487</v>
      </c>
      <c r="B7284" s="903" t="s">
        <v>84</v>
      </c>
      <c r="C7284" s="903" t="s">
        <v>170</v>
      </c>
      <c r="D7284" s="903" t="s">
        <v>1453</v>
      </c>
      <c r="E7284" s="1419" t="s">
        <v>94</v>
      </c>
      <c r="F7284" s="1420"/>
      <c r="G7284" s="902">
        <v>140844368</v>
      </c>
    </row>
    <row r="7285" spans="1:7">
      <c r="A7285" s="903" t="s">
        <v>2487</v>
      </c>
      <c r="B7285" s="903" t="s">
        <v>84</v>
      </c>
      <c r="C7285" s="903" t="s">
        <v>170</v>
      </c>
      <c r="D7285" s="903" t="s">
        <v>1453</v>
      </c>
      <c r="E7285" s="903" t="s">
        <v>94</v>
      </c>
      <c r="F7285" s="903" t="s">
        <v>95</v>
      </c>
      <c r="G7285" s="902">
        <v>104884112</v>
      </c>
    </row>
    <row r="7286" spans="1:7">
      <c r="A7286" s="903" t="s">
        <v>2487</v>
      </c>
      <c r="B7286" s="903" t="s">
        <v>84</v>
      </c>
      <c r="C7286" s="903" t="s">
        <v>170</v>
      </c>
      <c r="D7286" s="903" t="s">
        <v>1453</v>
      </c>
      <c r="E7286" s="903" t="s">
        <v>94</v>
      </c>
      <c r="F7286" s="903" t="s">
        <v>96</v>
      </c>
      <c r="G7286" s="902">
        <v>17980128</v>
      </c>
    </row>
    <row r="7287" spans="1:7">
      <c r="A7287" s="903" t="s">
        <v>2487</v>
      </c>
      <c r="B7287" s="903" t="s">
        <v>84</v>
      </c>
      <c r="C7287" s="903" t="s">
        <v>170</v>
      </c>
      <c r="D7287" s="903" t="s">
        <v>1453</v>
      </c>
      <c r="E7287" s="903" t="s">
        <v>94</v>
      </c>
      <c r="F7287" s="903" t="s">
        <v>97</v>
      </c>
      <c r="G7287" s="902">
        <v>11986752</v>
      </c>
    </row>
    <row r="7288" spans="1:7">
      <c r="A7288" s="903" t="s">
        <v>2487</v>
      </c>
      <c r="B7288" s="903" t="s">
        <v>84</v>
      </c>
      <c r="C7288" s="903" t="s">
        <v>170</v>
      </c>
      <c r="D7288" s="903" t="s">
        <v>1453</v>
      </c>
      <c r="E7288" s="903" t="s">
        <v>94</v>
      </c>
      <c r="F7288" s="903" t="s">
        <v>0</v>
      </c>
      <c r="G7288" s="902">
        <v>5993376</v>
      </c>
    </row>
    <row r="7289" spans="1:7">
      <c r="A7289" s="903" t="s">
        <v>2487</v>
      </c>
      <c r="B7289" s="903" t="s">
        <v>84</v>
      </c>
      <c r="C7289" s="903" t="s">
        <v>170</v>
      </c>
      <c r="D7289" s="903" t="s">
        <v>1453</v>
      </c>
      <c r="E7289" s="1419" t="s">
        <v>100</v>
      </c>
      <c r="F7289" s="1420"/>
      <c r="G7289" s="902">
        <v>20467193</v>
      </c>
    </row>
    <row r="7290" spans="1:7">
      <c r="A7290" s="903" t="s">
        <v>2487</v>
      </c>
      <c r="B7290" s="903" t="s">
        <v>84</v>
      </c>
      <c r="C7290" s="903" t="s">
        <v>170</v>
      </c>
      <c r="D7290" s="903" t="s">
        <v>1453</v>
      </c>
      <c r="E7290" s="903" t="s">
        <v>100</v>
      </c>
      <c r="F7290" s="903" t="s">
        <v>138</v>
      </c>
      <c r="G7290" s="902">
        <v>9362594</v>
      </c>
    </row>
    <row r="7291" spans="1:7">
      <c r="A7291" s="903" t="s">
        <v>2487</v>
      </c>
      <c r="B7291" s="903" t="s">
        <v>84</v>
      </c>
      <c r="C7291" s="903" t="s">
        <v>170</v>
      </c>
      <c r="D7291" s="903" t="s">
        <v>1453</v>
      </c>
      <c r="E7291" s="903" t="s">
        <v>100</v>
      </c>
      <c r="F7291" s="903" t="s">
        <v>102</v>
      </c>
      <c r="G7291" s="902">
        <v>3477599</v>
      </c>
    </row>
    <row r="7292" spans="1:7">
      <c r="A7292" s="903" t="s">
        <v>2487</v>
      </c>
      <c r="B7292" s="903" t="s">
        <v>84</v>
      </c>
      <c r="C7292" s="903" t="s">
        <v>170</v>
      </c>
      <c r="D7292" s="903" t="s">
        <v>1453</v>
      </c>
      <c r="E7292" s="903" t="s">
        <v>100</v>
      </c>
      <c r="F7292" s="903" t="s">
        <v>139</v>
      </c>
      <c r="G7292" s="902">
        <v>7627000</v>
      </c>
    </row>
    <row r="7293" spans="1:7">
      <c r="A7293" s="903" t="s">
        <v>2487</v>
      </c>
      <c r="B7293" s="903" t="s">
        <v>84</v>
      </c>
      <c r="C7293" s="903" t="s">
        <v>170</v>
      </c>
      <c r="D7293" s="903" t="s">
        <v>1453</v>
      </c>
      <c r="E7293" s="1419" t="s">
        <v>103</v>
      </c>
      <c r="F7293" s="1420"/>
      <c r="G7293" s="902">
        <v>28704000</v>
      </c>
    </row>
    <row r="7294" spans="1:7">
      <c r="A7294" s="903" t="s">
        <v>2487</v>
      </c>
      <c r="B7294" s="903" t="s">
        <v>84</v>
      </c>
      <c r="C7294" s="903" t="s">
        <v>170</v>
      </c>
      <c r="D7294" s="903" t="s">
        <v>1453</v>
      </c>
      <c r="E7294" s="903" t="s">
        <v>103</v>
      </c>
      <c r="F7294" s="903" t="s">
        <v>104</v>
      </c>
      <c r="G7294" s="902">
        <v>28704000</v>
      </c>
    </row>
    <row r="7295" spans="1:7">
      <c r="A7295" s="903" t="s">
        <v>2487</v>
      </c>
      <c r="B7295" s="903" t="s">
        <v>84</v>
      </c>
      <c r="C7295" s="903" t="s">
        <v>170</v>
      </c>
      <c r="D7295" s="903" t="s">
        <v>1453</v>
      </c>
      <c r="E7295" s="1419" t="s">
        <v>108</v>
      </c>
      <c r="F7295" s="1420"/>
      <c r="G7295" s="902">
        <v>4268077</v>
      </c>
    </row>
    <row r="7296" spans="1:7">
      <c r="A7296" s="903" t="s">
        <v>2487</v>
      </c>
      <c r="B7296" s="903" t="s">
        <v>84</v>
      </c>
      <c r="C7296" s="903" t="s">
        <v>170</v>
      </c>
      <c r="D7296" s="903" t="s">
        <v>1453</v>
      </c>
      <c r="E7296" s="903" t="s">
        <v>108</v>
      </c>
      <c r="F7296" s="903" t="s">
        <v>110</v>
      </c>
      <c r="G7296" s="902">
        <v>1421077</v>
      </c>
    </row>
    <row r="7297" spans="1:7">
      <c r="A7297" s="903" t="s">
        <v>2487</v>
      </c>
      <c r="B7297" s="903" t="s">
        <v>84</v>
      </c>
      <c r="C7297" s="903" t="s">
        <v>170</v>
      </c>
      <c r="D7297" s="903" t="s">
        <v>1453</v>
      </c>
      <c r="E7297" s="903" t="s">
        <v>108</v>
      </c>
      <c r="F7297" s="903" t="s">
        <v>862</v>
      </c>
      <c r="G7297" s="902">
        <v>2847000</v>
      </c>
    </row>
    <row r="7298" spans="1:7">
      <c r="A7298" s="903" t="s">
        <v>2487</v>
      </c>
      <c r="B7298" s="903" t="s">
        <v>84</v>
      </c>
      <c r="C7298" s="903" t="s">
        <v>170</v>
      </c>
      <c r="D7298" s="903" t="s">
        <v>1453</v>
      </c>
      <c r="E7298" s="1419" t="s">
        <v>113</v>
      </c>
      <c r="F7298" s="1420"/>
      <c r="G7298" s="902">
        <v>60200000</v>
      </c>
    </row>
    <row r="7299" spans="1:7">
      <c r="A7299" s="903" t="s">
        <v>2487</v>
      </c>
      <c r="B7299" s="903" t="s">
        <v>84</v>
      </c>
      <c r="C7299" s="903" t="s">
        <v>170</v>
      </c>
      <c r="D7299" s="903" t="s">
        <v>1453</v>
      </c>
      <c r="E7299" s="903" t="s">
        <v>113</v>
      </c>
      <c r="F7299" s="903" t="s">
        <v>490</v>
      </c>
      <c r="G7299" s="902">
        <v>1000000</v>
      </c>
    </row>
    <row r="7300" spans="1:7">
      <c r="A7300" s="903" t="s">
        <v>2487</v>
      </c>
      <c r="B7300" s="903" t="s">
        <v>84</v>
      </c>
      <c r="C7300" s="903" t="s">
        <v>170</v>
      </c>
      <c r="D7300" s="903" t="s">
        <v>1453</v>
      </c>
      <c r="E7300" s="903" t="s">
        <v>113</v>
      </c>
      <c r="F7300" s="903" t="s">
        <v>115</v>
      </c>
      <c r="G7300" s="902">
        <v>8800000</v>
      </c>
    </row>
    <row r="7301" spans="1:7">
      <c r="A7301" s="903" t="s">
        <v>2487</v>
      </c>
      <c r="B7301" s="903" t="s">
        <v>84</v>
      </c>
      <c r="C7301" s="903" t="s">
        <v>170</v>
      </c>
      <c r="D7301" s="903" t="s">
        <v>1453</v>
      </c>
      <c r="E7301" s="903" t="s">
        <v>113</v>
      </c>
      <c r="F7301" s="903" t="s">
        <v>117</v>
      </c>
      <c r="G7301" s="902">
        <v>50400000</v>
      </c>
    </row>
    <row r="7302" spans="1:7">
      <c r="A7302" s="903" t="s">
        <v>2487</v>
      </c>
      <c r="B7302" s="903" t="s">
        <v>84</v>
      </c>
      <c r="C7302" s="903" t="s">
        <v>170</v>
      </c>
      <c r="D7302" s="903" t="s">
        <v>1453</v>
      </c>
      <c r="E7302" s="1419" t="s">
        <v>492</v>
      </c>
      <c r="F7302" s="1420"/>
      <c r="G7302" s="902">
        <v>6000000</v>
      </c>
    </row>
    <row r="7303" spans="1:7">
      <c r="A7303" s="903" t="s">
        <v>2487</v>
      </c>
      <c r="B7303" s="903" t="s">
        <v>84</v>
      </c>
      <c r="C7303" s="903" t="s">
        <v>170</v>
      </c>
      <c r="D7303" s="903" t="s">
        <v>1453</v>
      </c>
      <c r="E7303" s="903" t="s">
        <v>492</v>
      </c>
      <c r="F7303" s="903" t="s">
        <v>219</v>
      </c>
      <c r="G7303" s="902">
        <v>6000000</v>
      </c>
    </row>
    <row r="7304" spans="1:7">
      <c r="A7304" s="903" t="s">
        <v>2487</v>
      </c>
      <c r="B7304" s="903" t="s">
        <v>84</v>
      </c>
      <c r="C7304" s="903" t="s">
        <v>170</v>
      </c>
      <c r="D7304" s="903" t="s">
        <v>1453</v>
      </c>
      <c r="E7304" s="1419" t="s">
        <v>498</v>
      </c>
      <c r="F7304" s="1420"/>
      <c r="G7304" s="902">
        <v>7635000</v>
      </c>
    </row>
    <row r="7305" spans="1:7">
      <c r="A7305" s="903" t="s">
        <v>2487</v>
      </c>
      <c r="B7305" s="903" t="s">
        <v>84</v>
      </c>
      <c r="C7305" s="903" t="s">
        <v>170</v>
      </c>
      <c r="D7305" s="903" t="s">
        <v>1453</v>
      </c>
      <c r="E7305" s="903" t="s">
        <v>498</v>
      </c>
      <c r="F7305" s="903" t="s">
        <v>370</v>
      </c>
      <c r="G7305" s="902">
        <v>5550000</v>
      </c>
    </row>
    <row r="7306" spans="1:7">
      <c r="A7306" s="903" t="s">
        <v>2487</v>
      </c>
      <c r="B7306" s="903" t="s">
        <v>84</v>
      </c>
      <c r="C7306" s="903" t="s">
        <v>170</v>
      </c>
      <c r="D7306" s="903" t="s">
        <v>1453</v>
      </c>
      <c r="E7306" s="903" t="s">
        <v>498</v>
      </c>
      <c r="F7306" s="903" t="s">
        <v>4</v>
      </c>
      <c r="G7306" s="902">
        <v>2085000</v>
      </c>
    </row>
    <row r="7307" spans="1:7">
      <c r="A7307" s="903" t="s">
        <v>2487</v>
      </c>
      <c r="B7307" s="903" t="s">
        <v>84</v>
      </c>
      <c r="C7307" s="903" t="s">
        <v>170</v>
      </c>
      <c r="D7307" s="903" t="s">
        <v>1453</v>
      </c>
      <c r="E7307" s="1419" t="s">
        <v>118</v>
      </c>
      <c r="F7307" s="1420"/>
      <c r="G7307" s="902">
        <v>39447000</v>
      </c>
    </row>
    <row r="7308" spans="1:7">
      <c r="A7308" s="903" t="s">
        <v>2487</v>
      </c>
      <c r="B7308" s="903" t="s">
        <v>84</v>
      </c>
      <c r="C7308" s="903" t="s">
        <v>170</v>
      </c>
      <c r="D7308" s="903" t="s">
        <v>1453</v>
      </c>
      <c r="E7308" s="903" t="s">
        <v>118</v>
      </c>
      <c r="F7308" s="903" t="s">
        <v>523</v>
      </c>
      <c r="G7308" s="902">
        <v>9447000</v>
      </c>
    </row>
    <row r="7309" spans="1:7">
      <c r="A7309" s="903" t="s">
        <v>2487</v>
      </c>
      <c r="B7309" s="903" t="s">
        <v>84</v>
      </c>
      <c r="C7309" s="903" t="s">
        <v>170</v>
      </c>
      <c r="D7309" s="903" t="s">
        <v>1453</v>
      </c>
      <c r="E7309" s="903" t="s">
        <v>118</v>
      </c>
      <c r="F7309" s="903" t="s">
        <v>5</v>
      </c>
      <c r="G7309" s="902">
        <v>30000000</v>
      </c>
    </row>
    <row r="7310" spans="1:7">
      <c r="A7310" s="903" t="s">
        <v>2487</v>
      </c>
      <c r="B7310" s="903" t="s">
        <v>84</v>
      </c>
      <c r="C7310" s="903" t="s">
        <v>170</v>
      </c>
      <c r="D7310" s="903" t="s">
        <v>1453</v>
      </c>
      <c r="E7310" s="1419" t="s">
        <v>122</v>
      </c>
      <c r="F7310" s="1420"/>
      <c r="G7310" s="902">
        <v>143577291</v>
      </c>
    </row>
    <row r="7311" spans="1:7">
      <c r="A7311" s="903" t="s">
        <v>2487</v>
      </c>
      <c r="B7311" s="903" t="s">
        <v>84</v>
      </c>
      <c r="C7311" s="903" t="s">
        <v>170</v>
      </c>
      <c r="D7311" s="903" t="s">
        <v>1453</v>
      </c>
      <c r="E7311" s="903" t="s">
        <v>122</v>
      </c>
      <c r="F7311" s="903" t="s">
        <v>124</v>
      </c>
      <c r="G7311" s="902">
        <v>123232000</v>
      </c>
    </row>
    <row r="7312" spans="1:7">
      <c r="A7312" s="903" t="s">
        <v>2487</v>
      </c>
      <c r="B7312" s="903" t="s">
        <v>84</v>
      </c>
      <c r="C7312" s="903" t="s">
        <v>170</v>
      </c>
      <c r="D7312" s="903" t="s">
        <v>1453</v>
      </c>
      <c r="E7312" s="903" t="s">
        <v>122</v>
      </c>
      <c r="F7312" s="903" t="s">
        <v>126</v>
      </c>
      <c r="G7312" s="902">
        <v>20345291</v>
      </c>
    </row>
    <row r="7313" spans="1:7">
      <c r="A7313" s="903" t="s">
        <v>2487</v>
      </c>
      <c r="B7313" s="903" t="s">
        <v>84</v>
      </c>
      <c r="C7313" s="903" t="s">
        <v>170</v>
      </c>
      <c r="D7313" s="903" t="s">
        <v>1453</v>
      </c>
      <c r="E7313" s="1419" t="s">
        <v>360</v>
      </c>
      <c r="F7313" s="1420"/>
      <c r="G7313" s="902">
        <v>1225000</v>
      </c>
    </row>
    <row r="7314" spans="1:7">
      <c r="A7314" s="903" t="s">
        <v>2487</v>
      </c>
      <c r="B7314" s="903" t="s">
        <v>84</v>
      </c>
      <c r="C7314" s="903" t="s">
        <v>170</v>
      </c>
      <c r="D7314" s="903" t="s">
        <v>1453</v>
      </c>
      <c r="E7314" s="903" t="s">
        <v>360</v>
      </c>
      <c r="F7314" s="903" t="s">
        <v>1440</v>
      </c>
      <c r="G7314" s="902">
        <v>1225000</v>
      </c>
    </row>
    <row r="7315" spans="1:7">
      <c r="A7315" s="903" t="s">
        <v>2487</v>
      </c>
      <c r="B7315" s="903" t="s">
        <v>84</v>
      </c>
      <c r="C7315" s="1419" t="s">
        <v>200</v>
      </c>
      <c r="D7315" s="1420"/>
      <c r="E7315" s="1420"/>
      <c r="F7315" s="1420"/>
      <c r="G7315" s="902">
        <v>106906799022</v>
      </c>
    </row>
    <row r="7316" spans="1:7">
      <c r="A7316" s="903" t="s">
        <v>2487</v>
      </c>
      <c r="B7316" s="903" t="s">
        <v>84</v>
      </c>
      <c r="C7316" s="903" t="s">
        <v>200</v>
      </c>
      <c r="D7316" s="1419" t="s">
        <v>1413</v>
      </c>
      <c r="E7316" s="1420"/>
      <c r="F7316" s="1420"/>
      <c r="G7316" s="902">
        <v>106449710393</v>
      </c>
    </row>
    <row r="7317" spans="1:7">
      <c r="A7317" s="903" t="s">
        <v>2487</v>
      </c>
      <c r="B7317" s="903" t="s">
        <v>84</v>
      </c>
      <c r="C7317" s="903" t="s">
        <v>200</v>
      </c>
      <c r="D7317" s="903" t="s">
        <v>1413</v>
      </c>
      <c r="E7317" s="1419" t="s">
        <v>87</v>
      </c>
      <c r="F7317" s="1420"/>
      <c r="G7317" s="902">
        <v>10537944964</v>
      </c>
    </row>
    <row r="7318" spans="1:7">
      <c r="A7318" s="903" t="s">
        <v>2487</v>
      </c>
      <c r="B7318" s="903" t="s">
        <v>84</v>
      </c>
      <c r="C7318" s="903" t="s">
        <v>200</v>
      </c>
      <c r="D7318" s="903" t="s">
        <v>1413</v>
      </c>
      <c r="E7318" s="903" t="s">
        <v>87</v>
      </c>
      <c r="F7318" s="903" t="s">
        <v>88</v>
      </c>
      <c r="G7318" s="902">
        <v>10537944964</v>
      </c>
    </row>
    <row r="7319" spans="1:7">
      <c r="A7319" s="903" t="s">
        <v>2487</v>
      </c>
      <c r="B7319" s="903" t="s">
        <v>84</v>
      </c>
      <c r="C7319" s="903" t="s">
        <v>200</v>
      </c>
      <c r="D7319" s="903" t="s">
        <v>1413</v>
      </c>
      <c r="E7319" s="1419" t="s">
        <v>128</v>
      </c>
      <c r="F7319" s="1420"/>
      <c r="G7319" s="902">
        <v>3420650050</v>
      </c>
    </row>
    <row r="7320" spans="1:7">
      <c r="A7320" s="903" t="s">
        <v>2487</v>
      </c>
      <c r="B7320" s="903" t="s">
        <v>84</v>
      </c>
      <c r="C7320" s="903" t="s">
        <v>200</v>
      </c>
      <c r="D7320" s="903" t="s">
        <v>1413</v>
      </c>
      <c r="E7320" s="903" t="s">
        <v>128</v>
      </c>
      <c r="F7320" s="903" t="s">
        <v>519</v>
      </c>
      <c r="G7320" s="902">
        <v>3411650050</v>
      </c>
    </row>
    <row r="7321" spans="1:7">
      <c r="A7321" s="903" t="s">
        <v>2487</v>
      </c>
      <c r="B7321" s="903" t="s">
        <v>84</v>
      </c>
      <c r="C7321" s="903" t="s">
        <v>200</v>
      </c>
      <c r="D7321" s="903" t="s">
        <v>1413</v>
      </c>
      <c r="E7321" s="903" t="s">
        <v>128</v>
      </c>
      <c r="F7321" s="903" t="s">
        <v>129</v>
      </c>
      <c r="G7321" s="902">
        <v>9000000</v>
      </c>
    </row>
    <row r="7322" spans="1:7">
      <c r="A7322" s="903" t="s">
        <v>2487</v>
      </c>
      <c r="B7322" s="903" t="s">
        <v>84</v>
      </c>
      <c r="C7322" s="903" t="s">
        <v>200</v>
      </c>
      <c r="D7322" s="903" t="s">
        <v>1413</v>
      </c>
      <c r="E7322" s="1419" t="s">
        <v>90</v>
      </c>
      <c r="F7322" s="1420"/>
      <c r="G7322" s="902">
        <v>7650817741</v>
      </c>
    </row>
    <row r="7323" spans="1:7">
      <c r="A7323" s="903" t="s">
        <v>2487</v>
      </c>
      <c r="B7323" s="903" t="s">
        <v>84</v>
      </c>
      <c r="C7323" s="903" t="s">
        <v>200</v>
      </c>
      <c r="D7323" s="903" t="s">
        <v>1413</v>
      </c>
      <c r="E7323" s="903" t="s">
        <v>90</v>
      </c>
      <c r="F7323" s="903" t="s">
        <v>135</v>
      </c>
      <c r="G7323" s="902">
        <v>617157996</v>
      </c>
    </row>
    <row r="7324" spans="1:7">
      <c r="A7324" s="903" t="s">
        <v>2487</v>
      </c>
      <c r="B7324" s="903" t="s">
        <v>84</v>
      </c>
      <c r="C7324" s="903" t="s">
        <v>200</v>
      </c>
      <c r="D7324" s="903" t="s">
        <v>1413</v>
      </c>
      <c r="E7324" s="903" t="s">
        <v>90</v>
      </c>
      <c r="F7324" s="903" t="s">
        <v>389</v>
      </c>
      <c r="G7324" s="902">
        <v>322138000</v>
      </c>
    </row>
    <row r="7325" spans="1:7">
      <c r="A7325" s="903" t="s">
        <v>2487</v>
      </c>
      <c r="B7325" s="903" t="s">
        <v>84</v>
      </c>
      <c r="C7325" s="903" t="s">
        <v>200</v>
      </c>
      <c r="D7325" s="903" t="s">
        <v>1413</v>
      </c>
      <c r="E7325" s="903" t="s">
        <v>90</v>
      </c>
      <c r="F7325" s="903" t="s">
        <v>385</v>
      </c>
      <c r="G7325" s="902">
        <v>26283600</v>
      </c>
    </row>
    <row r="7326" spans="1:7">
      <c r="A7326" s="903" t="s">
        <v>2487</v>
      </c>
      <c r="B7326" s="903" t="s">
        <v>84</v>
      </c>
      <c r="C7326" s="903" t="s">
        <v>200</v>
      </c>
      <c r="D7326" s="903" t="s">
        <v>1413</v>
      </c>
      <c r="E7326" s="903" t="s">
        <v>90</v>
      </c>
      <c r="F7326" s="903" t="s">
        <v>763</v>
      </c>
      <c r="G7326" s="902">
        <v>957552041</v>
      </c>
    </row>
    <row r="7327" spans="1:7">
      <c r="A7327" s="903" t="s">
        <v>2487</v>
      </c>
      <c r="B7327" s="903" t="s">
        <v>84</v>
      </c>
      <c r="C7327" s="903" t="s">
        <v>200</v>
      </c>
      <c r="D7327" s="903" t="s">
        <v>1413</v>
      </c>
      <c r="E7327" s="903" t="s">
        <v>90</v>
      </c>
      <c r="F7327" s="903" t="s">
        <v>8</v>
      </c>
      <c r="G7327" s="902">
        <v>3576000</v>
      </c>
    </row>
    <row r="7328" spans="1:7">
      <c r="A7328" s="903" t="s">
        <v>2487</v>
      </c>
      <c r="B7328" s="903" t="s">
        <v>84</v>
      </c>
      <c r="C7328" s="903" t="s">
        <v>200</v>
      </c>
      <c r="D7328" s="903" t="s">
        <v>1413</v>
      </c>
      <c r="E7328" s="903" t="s">
        <v>90</v>
      </c>
      <c r="F7328" s="903" t="s">
        <v>136</v>
      </c>
      <c r="G7328" s="902">
        <v>2203747560</v>
      </c>
    </row>
    <row r="7329" spans="1:7">
      <c r="A7329" s="903" t="s">
        <v>2487</v>
      </c>
      <c r="B7329" s="903" t="s">
        <v>84</v>
      </c>
      <c r="C7329" s="903" t="s">
        <v>200</v>
      </c>
      <c r="D7329" s="903" t="s">
        <v>1413</v>
      </c>
      <c r="E7329" s="903" t="s">
        <v>90</v>
      </c>
      <c r="F7329" s="903" t="s">
        <v>92</v>
      </c>
      <c r="G7329" s="902">
        <v>336673040</v>
      </c>
    </row>
    <row r="7330" spans="1:7">
      <c r="A7330" s="903" t="s">
        <v>2487</v>
      </c>
      <c r="B7330" s="903" t="s">
        <v>84</v>
      </c>
      <c r="C7330" s="903" t="s">
        <v>200</v>
      </c>
      <c r="D7330" s="903" t="s">
        <v>1413</v>
      </c>
      <c r="E7330" s="903" t="s">
        <v>90</v>
      </c>
      <c r="F7330" s="903" t="s">
        <v>390</v>
      </c>
      <c r="G7330" s="902">
        <v>60135208</v>
      </c>
    </row>
    <row r="7331" spans="1:7">
      <c r="A7331" s="903" t="s">
        <v>2487</v>
      </c>
      <c r="B7331" s="903" t="s">
        <v>84</v>
      </c>
      <c r="C7331" s="903" t="s">
        <v>200</v>
      </c>
      <c r="D7331" s="903" t="s">
        <v>1413</v>
      </c>
      <c r="E7331" s="903" t="s">
        <v>90</v>
      </c>
      <c r="F7331" s="903" t="s">
        <v>403</v>
      </c>
      <c r="G7331" s="902">
        <v>5364000</v>
      </c>
    </row>
    <row r="7332" spans="1:7">
      <c r="A7332" s="903" t="s">
        <v>2487</v>
      </c>
      <c r="B7332" s="903" t="s">
        <v>84</v>
      </c>
      <c r="C7332" s="903" t="s">
        <v>200</v>
      </c>
      <c r="D7332" s="903" t="s">
        <v>1413</v>
      </c>
      <c r="E7332" s="903" t="s">
        <v>90</v>
      </c>
      <c r="F7332" s="903" t="s">
        <v>130</v>
      </c>
      <c r="G7332" s="902">
        <v>2699781385</v>
      </c>
    </row>
    <row r="7333" spans="1:7">
      <c r="A7333" s="903" t="s">
        <v>2487</v>
      </c>
      <c r="B7333" s="903" t="s">
        <v>84</v>
      </c>
      <c r="C7333" s="903" t="s">
        <v>200</v>
      </c>
      <c r="D7333" s="903" t="s">
        <v>1413</v>
      </c>
      <c r="E7333" s="903" t="s">
        <v>90</v>
      </c>
      <c r="F7333" s="903" t="s">
        <v>137</v>
      </c>
      <c r="G7333" s="902">
        <v>418408911</v>
      </c>
    </row>
    <row r="7334" spans="1:7">
      <c r="A7334" s="903" t="s">
        <v>2487</v>
      </c>
      <c r="B7334" s="903" t="s">
        <v>84</v>
      </c>
      <c r="C7334" s="903" t="s">
        <v>200</v>
      </c>
      <c r="D7334" s="903" t="s">
        <v>1413</v>
      </c>
      <c r="E7334" s="1419" t="s">
        <v>296</v>
      </c>
      <c r="F7334" s="1420"/>
      <c r="G7334" s="902">
        <v>4000000</v>
      </c>
    </row>
    <row r="7335" spans="1:7">
      <c r="A7335" s="903" t="s">
        <v>2487</v>
      </c>
      <c r="B7335" s="903" t="s">
        <v>84</v>
      </c>
      <c r="C7335" s="903" t="s">
        <v>200</v>
      </c>
      <c r="D7335" s="903" t="s">
        <v>1413</v>
      </c>
      <c r="E7335" s="903" t="s">
        <v>296</v>
      </c>
      <c r="F7335" s="903" t="s">
        <v>756</v>
      </c>
      <c r="G7335" s="902">
        <v>4000000</v>
      </c>
    </row>
    <row r="7336" spans="1:7">
      <c r="A7336" s="903" t="s">
        <v>2487</v>
      </c>
      <c r="B7336" s="903" t="s">
        <v>84</v>
      </c>
      <c r="C7336" s="903" t="s">
        <v>200</v>
      </c>
      <c r="D7336" s="903" t="s">
        <v>1413</v>
      </c>
      <c r="E7336" s="1419" t="s">
        <v>377</v>
      </c>
      <c r="F7336" s="1420"/>
      <c r="G7336" s="902">
        <v>65242000</v>
      </c>
    </row>
    <row r="7337" spans="1:7">
      <c r="A7337" s="903" t="s">
        <v>2487</v>
      </c>
      <c r="B7337" s="903" t="s">
        <v>84</v>
      </c>
      <c r="C7337" s="903" t="s">
        <v>200</v>
      </c>
      <c r="D7337" s="903" t="s">
        <v>1413</v>
      </c>
      <c r="E7337" s="903" t="s">
        <v>377</v>
      </c>
      <c r="F7337" s="903" t="s">
        <v>379</v>
      </c>
      <c r="G7337" s="902">
        <v>64402000</v>
      </c>
    </row>
    <row r="7338" spans="1:7">
      <c r="A7338" s="903" t="s">
        <v>2487</v>
      </c>
      <c r="B7338" s="903" t="s">
        <v>84</v>
      </c>
      <c r="C7338" s="903" t="s">
        <v>200</v>
      </c>
      <c r="D7338" s="903" t="s">
        <v>1413</v>
      </c>
      <c r="E7338" s="903" t="s">
        <v>377</v>
      </c>
      <c r="F7338" s="903" t="s">
        <v>380</v>
      </c>
      <c r="G7338" s="902">
        <v>840000</v>
      </c>
    </row>
    <row r="7339" spans="1:7">
      <c r="A7339" s="903" t="s">
        <v>2487</v>
      </c>
      <c r="B7339" s="903" t="s">
        <v>84</v>
      </c>
      <c r="C7339" s="903" t="s">
        <v>200</v>
      </c>
      <c r="D7339" s="903" t="s">
        <v>1413</v>
      </c>
      <c r="E7339" s="1419" t="s">
        <v>93</v>
      </c>
      <c r="F7339" s="1420"/>
      <c r="G7339" s="902">
        <v>2196798000</v>
      </c>
    </row>
    <row r="7340" spans="1:7">
      <c r="A7340" s="903" t="s">
        <v>2487</v>
      </c>
      <c r="B7340" s="903" t="s">
        <v>84</v>
      </c>
      <c r="C7340" s="903" t="s">
        <v>200</v>
      </c>
      <c r="D7340" s="903" t="s">
        <v>1413</v>
      </c>
      <c r="E7340" s="903" t="s">
        <v>93</v>
      </c>
      <c r="F7340" s="903" t="s">
        <v>391</v>
      </c>
      <c r="G7340" s="902">
        <v>2196798000</v>
      </c>
    </row>
    <row r="7341" spans="1:7">
      <c r="A7341" s="903" t="s">
        <v>2487</v>
      </c>
      <c r="B7341" s="903" t="s">
        <v>84</v>
      </c>
      <c r="C7341" s="903" t="s">
        <v>200</v>
      </c>
      <c r="D7341" s="903" t="s">
        <v>1413</v>
      </c>
      <c r="E7341" s="1419" t="s">
        <v>94</v>
      </c>
      <c r="F7341" s="1420"/>
      <c r="G7341" s="902">
        <v>3334989795</v>
      </c>
    </row>
    <row r="7342" spans="1:7">
      <c r="A7342" s="903" t="s">
        <v>2487</v>
      </c>
      <c r="B7342" s="903" t="s">
        <v>84</v>
      </c>
      <c r="C7342" s="903" t="s">
        <v>200</v>
      </c>
      <c r="D7342" s="903" t="s">
        <v>1413</v>
      </c>
      <c r="E7342" s="903" t="s">
        <v>94</v>
      </c>
      <c r="F7342" s="903" t="s">
        <v>95</v>
      </c>
      <c r="G7342" s="902">
        <v>2502424911</v>
      </c>
    </row>
    <row r="7343" spans="1:7">
      <c r="A7343" s="903" t="s">
        <v>2487</v>
      </c>
      <c r="B7343" s="903" t="s">
        <v>84</v>
      </c>
      <c r="C7343" s="903" t="s">
        <v>200</v>
      </c>
      <c r="D7343" s="903" t="s">
        <v>1413</v>
      </c>
      <c r="E7343" s="903" t="s">
        <v>94</v>
      </c>
      <c r="F7343" s="903" t="s">
        <v>96</v>
      </c>
      <c r="G7343" s="902">
        <v>500664342</v>
      </c>
    </row>
    <row r="7344" spans="1:7">
      <c r="A7344" s="903" t="s">
        <v>2487</v>
      </c>
      <c r="B7344" s="903" t="s">
        <v>84</v>
      </c>
      <c r="C7344" s="903" t="s">
        <v>200</v>
      </c>
      <c r="D7344" s="903" t="s">
        <v>1413</v>
      </c>
      <c r="E7344" s="903" t="s">
        <v>94</v>
      </c>
      <c r="F7344" s="903" t="s">
        <v>97</v>
      </c>
      <c r="G7344" s="902">
        <v>285437358</v>
      </c>
    </row>
    <row r="7345" spans="1:7">
      <c r="A7345" s="903" t="s">
        <v>2487</v>
      </c>
      <c r="B7345" s="903" t="s">
        <v>84</v>
      </c>
      <c r="C7345" s="903" t="s">
        <v>200</v>
      </c>
      <c r="D7345" s="903" t="s">
        <v>1413</v>
      </c>
      <c r="E7345" s="903" t="s">
        <v>94</v>
      </c>
      <c r="F7345" s="903" t="s">
        <v>0</v>
      </c>
      <c r="G7345" s="902">
        <v>46463184</v>
      </c>
    </row>
    <row r="7346" spans="1:7">
      <c r="A7346" s="903" t="s">
        <v>2487</v>
      </c>
      <c r="B7346" s="903" t="s">
        <v>84</v>
      </c>
      <c r="C7346" s="903" t="s">
        <v>200</v>
      </c>
      <c r="D7346" s="903" t="s">
        <v>1413</v>
      </c>
      <c r="E7346" s="1419" t="s">
        <v>98</v>
      </c>
      <c r="F7346" s="1420"/>
      <c r="G7346" s="902">
        <v>647441727</v>
      </c>
    </row>
    <row r="7347" spans="1:7">
      <c r="A7347" s="903" t="s">
        <v>2487</v>
      </c>
      <c r="B7347" s="903" t="s">
        <v>84</v>
      </c>
      <c r="C7347" s="903" t="s">
        <v>200</v>
      </c>
      <c r="D7347" s="903" t="s">
        <v>1413</v>
      </c>
      <c r="E7347" s="903" t="s">
        <v>98</v>
      </c>
      <c r="F7347" s="903" t="s">
        <v>757</v>
      </c>
      <c r="G7347" s="902">
        <v>332661727</v>
      </c>
    </row>
    <row r="7348" spans="1:7">
      <c r="A7348" s="903" t="s">
        <v>2487</v>
      </c>
      <c r="B7348" s="903" t="s">
        <v>84</v>
      </c>
      <c r="C7348" s="903" t="s">
        <v>200</v>
      </c>
      <c r="D7348" s="903" t="s">
        <v>1413</v>
      </c>
      <c r="E7348" s="903" t="s">
        <v>98</v>
      </c>
      <c r="F7348" s="903" t="s">
        <v>99</v>
      </c>
      <c r="G7348" s="902">
        <v>314780000</v>
      </c>
    </row>
    <row r="7349" spans="1:7">
      <c r="A7349" s="903" t="s">
        <v>2487</v>
      </c>
      <c r="B7349" s="903" t="s">
        <v>84</v>
      </c>
      <c r="C7349" s="903" t="s">
        <v>200</v>
      </c>
      <c r="D7349" s="903" t="s">
        <v>1413</v>
      </c>
      <c r="E7349" s="1419" t="s">
        <v>100</v>
      </c>
      <c r="F7349" s="1420"/>
      <c r="G7349" s="902">
        <v>5046973855</v>
      </c>
    </row>
    <row r="7350" spans="1:7">
      <c r="A7350" s="903" t="s">
        <v>2487</v>
      </c>
      <c r="B7350" s="903" t="s">
        <v>84</v>
      </c>
      <c r="C7350" s="903" t="s">
        <v>200</v>
      </c>
      <c r="D7350" s="903" t="s">
        <v>1413</v>
      </c>
      <c r="E7350" s="903" t="s">
        <v>100</v>
      </c>
      <c r="F7350" s="903" t="s">
        <v>138</v>
      </c>
      <c r="G7350" s="902">
        <v>953465117</v>
      </c>
    </row>
    <row r="7351" spans="1:7">
      <c r="A7351" s="903" t="s">
        <v>2487</v>
      </c>
      <c r="B7351" s="903" t="s">
        <v>84</v>
      </c>
      <c r="C7351" s="903" t="s">
        <v>200</v>
      </c>
      <c r="D7351" s="903" t="s">
        <v>1413</v>
      </c>
      <c r="E7351" s="903" t="s">
        <v>100</v>
      </c>
      <c r="F7351" s="903" t="s">
        <v>102</v>
      </c>
      <c r="G7351" s="902">
        <v>190162306</v>
      </c>
    </row>
    <row r="7352" spans="1:7">
      <c r="A7352" s="903" t="s">
        <v>2487</v>
      </c>
      <c r="B7352" s="903" t="s">
        <v>84</v>
      </c>
      <c r="C7352" s="903" t="s">
        <v>200</v>
      </c>
      <c r="D7352" s="903" t="s">
        <v>1413</v>
      </c>
      <c r="E7352" s="903" t="s">
        <v>100</v>
      </c>
      <c r="F7352" s="903" t="s">
        <v>139</v>
      </c>
      <c r="G7352" s="902">
        <v>3470199032</v>
      </c>
    </row>
    <row r="7353" spans="1:7">
      <c r="A7353" s="903" t="s">
        <v>2487</v>
      </c>
      <c r="B7353" s="903" t="s">
        <v>84</v>
      </c>
      <c r="C7353" s="903" t="s">
        <v>200</v>
      </c>
      <c r="D7353" s="903" t="s">
        <v>1413</v>
      </c>
      <c r="E7353" s="903" t="s">
        <v>100</v>
      </c>
      <c r="F7353" s="903" t="s">
        <v>131</v>
      </c>
      <c r="G7353" s="902">
        <v>56272000</v>
      </c>
    </row>
    <row r="7354" spans="1:7">
      <c r="A7354" s="903" t="s">
        <v>2487</v>
      </c>
      <c r="B7354" s="903" t="s">
        <v>84</v>
      </c>
      <c r="C7354" s="903" t="s">
        <v>200</v>
      </c>
      <c r="D7354" s="903" t="s">
        <v>1413</v>
      </c>
      <c r="E7354" s="903" t="s">
        <v>100</v>
      </c>
      <c r="F7354" s="903" t="s">
        <v>140</v>
      </c>
      <c r="G7354" s="902">
        <v>376875400</v>
      </c>
    </row>
    <row r="7355" spans="1:7">
      <c r="A7355" s="903" t="s">
        <v>2487</v>
      </c>
      <c r="B7355" s="903" t="s">
        <v>84</v>
      </c>
      <c r="C7355" s="903" t="s">
        <v>200</v>
      </c>
      <c r="D7355" s="903" t="s">
        <v>1413</v>
      </c>
      <c r="E7355" s="1419" t="s">
        <v>103</v>
      </c>
      <c r="F7355" s="1420"/>
      <c r="G7355" s="902">
        <v>4339568262</v>
      </c>
    </row>
    <row r="7356" spans="1:7">
      <c r="A7356" s="903" t="s">
        <v>2487</v>
      </c>
      <c r="B7356" s="903" t="s">
        <v>84</v>
      </c>
      <c r="C7356" s="903" t="s">
        <v>200</v>
      </c>
      <c r="D7356" s="903" t="s">
        <v>1413</v>
      </c>
      <c r="E7356" s="903" t="s">
        <v>103</v>
      </c>
      <c r="F7356" s="903" t="s">
        <v>104</v>
      </c>
      <c r="G7356" s="902">
        <v>2522333000</v>
      </c>
    </row>
    <row r="7357" spans="1:7">
      <c r="A7357" s="903" t="s">
        <v>2487</v>
      </c>
      <c r="B7357" s="903" t="s">
        <v>84</v>
      </c>
      <c r="C7357" s="903" t="s">
        <v>200</v>
      </c>
      <c r="D7357" s="903" t="s">
        <v>1413</v>
      </c>
      <c r="E7357" s="903" t="s">
        <v>103</v>
      </c>
      <c r="F7357" s="903" t="s">
        <v>132</v>
      </c>
      <c r="G7357" s="902">
        <v>503425000</v>
      </c>
    </row>
    <row r="7358" spans="1:7">
      <c r="A7358" s="903" t="s">
        <v>2487</v>
      </c>
      <c r="B7358" s="903" t="s">
        <v>84</v>
      </c>
      <c r="C7358" s="903" t="s">
        <v>200</v>
      </c>
      <c r="D7358" s="903" t="s">
        <v>1413</v>
      </c>
      <c r="E7358" s="903" t="s">
        <v>103</v>
      </c>
      <c r="F7358" s="903" t="s">
        <v>2</v>
      </c>
      <c r="G7358" s="902">
        <v>43200000</v>
      </c>
    </row>
    <row r="7359" spans="1:7">
      <c r="A7359" s="903" t="s">
        <v>2487</v>
      </c>
      <c r="B7359" s="903" t="s">
        <v>84</v>
      </c>
      <c r="C7359" s="903" t="s">
        <v>200</v>
      </c>
      <c r="D7359" s="903" t="s">
        <v>1413</v>
      </c>
      <c r="E7359" s="903" t="s">
        <v>103</v>
      </c>
      <c r="F7359" s="903" t="s">
        <v>106</v>
      </c>
      <c r="G7359" s="902">
        <v>1270610262</v>
      </c>
    </row>
    <row r="7360" spans="1:7">
      <c r="A7360" s="903" t="s">
        <v>2487</v>
      </c>
      <c r="B7360" s="903" t="s">
        <v>84</v>
      </c>
      <c r="C7360" s="903" t="s">
        <v>200</v>
      </c>
      <c r="D7360" s="903" t="s">
        <v>1413</v>
      </c>
      <c r="E7360" s="1419" t="s">
        <v>108</v>
      </c>
      <c r="F7360" s="1420"/>
      <c r="G7360" s="902">
        <v>3748963118</v>
      </c>
    </row>
    <row r="7361" spans="1:7">
      <c r="A7361" s="903" t="s">
        <v>2487</v>
      </c>
      <c r="B7361" s="903" t="s">
        <v>84</v>
      </c>
      <c r="C7361" s="903" t="s">
        <v>200</v>
      </c>
      <c r="D7361" s="903" t="s">
        <v>1413</v>
      </c>
      <c r="E7361" s="903" t="s">
        <v>108</v>
      </c>
      <c r="F7361" s="903" t="s">
        <v>110</v>
      </c>
      <c r="G7361" s="902">
        <v>98658701</v>
      </c>
    </row>
    <row r="7362" spans="1:7">
      <c r="A7362" s="903" t="s">
        <v>2487</v>
      </c>
      <c r="B7362" s="903" t="s">
        <v>84</v>
      </c>
      <c r="C7362" s="903" t="s">
        <v>200</v>
      </c>
      <c r="D7362" s="903" t="s">
        <v>1413</v>
      </c>
      <c r="E7362" s="903" t="s">
        <v>108</v>
      </c>
      <c r="F7362" s="903" t="s">
        <v>111</v>
      </c>
      <c r="G7362" s="902">
        <v>139344622</v>
      </c>
    </row>
    <row r="7363" spans="1:7">
      <c r="A7363" s="903" t="s">
        <v>2487</v>
      </c>
      <c r="B7363" s="903" t="s">
        <v>84</v>
      </c>
      <c r="C7363" s="903" t="s">
        <v>200</v>
      </c>
      <c r="D7363" s="903" t="s">
        <v>1413</v>
      </c>
      <c r="E7363" s="903" t="s">
        <v>108</v>
      </c>
      <c r="F7363" s="903" t="s">
        <v>862</v>
      </c>
      <c r="G7363" s="902">
        <v>280293994</v>
      </c>
    </row>
    <row r="7364" spans="1:7">
      <c r="A7364" s="903" t="s">
        <v>2487</v>
      </c>
      <c r="B7364" s="903" t="s">
        <v>84</v>
      </c>
      <c r="C7364" s="903" t="s">
        <v>200</v>
      </c>
      <c r="D7364" s="903" t="s">
        <v>1413</v>
      </c>
      <c r="E7364" s="903" t="s">
        <v>108</v>
      </c>
      <c r="F7364" s="903" t="s">
        <v>283</v>
      </c>
      <c r="G7364" s="902">
        <v>2478070000</v>
      </c>
    </row>
    <row r="7365" spans="1:7">
      <c r="A7365" s="903" t="s">
        <v>2487</v>
      </c>
      <c r="B7365" s="903" t="s">
        <v>84</v>
      </c>
      <c r="C7365" s="903" t="s">
        <v>200</v>
      </c>
      <c r="D7365" s="903" t="s">
        <v>1413</v>
      </c>
      <c r="E7365" s="903" t="s">
        <v>108</v>
      </c>
      <c r="F7365" s="903" t="s">
        <v>868</v>
      </c>
      <c r="G7365" s="902">
        <v>593459900</v>
      </c>
    </row>
    <row r="7366" spans="1:7">
      <c r="A7366" s="903" t="s">
        <v>2487</v>
      </c>
      <c r="B7366" s="903" t="s">
        <v>84</v>
      </c>
      <c r="C7366" s="903" t="s">
        <v>200</v>
      </c>
      <c r="D7366" s="903" t="s">
        <v>1413</v>
      </c>
      <c r="E7366" s="903" t="s">
        <v>108</v>
      </c>
      <c r="F7366" s="903" t="s">
        <v>141</v>
      </c>
      <c r="G7366" s="902">
        <v>137550000</v>
      </c>
    </row>
    <row r="7367" spans="1:7">
      <c r="A7367" s="903" t="s">
        <v>2487</v>
      </c>
      <c r="B7367" s="903" t="s">
        <v>84</v>
      </c>
      <c r="C7367" s="903" t="s">
        <v>200</v>
      </c>
      <c r="D7367" s="903" t="s">
        <v>1413</v>
      </c>
      <c r="E7367" s="903" t="s">
        <v>108</v>
      </c>
      <c r="F7367" s="903" t="s">
        <v>142</v>
      </c>
      <c r="G7367" s="902">
        <v>21585901</v>
      </c>
    </row>
    <row r="7368" spans="1:7">
      <c r="A7368" s="903" t="s">
        <v>2487</v>
      </c>
      <c r="B7368" s="903" t="s">
        <v>84</v>
      </c>
      <c r="C7368" s="903" t="s">
        <v>200</v>
      </c>
      <c r="D7368" s="903" t="s">
        <v>1413</v>
      </c>
      <c r="E7368" s="1419" t="s">
        <v>143</v>
      </c>
      <c r="F7368" s="1420"/>
      <c r="G7368" s="902">
        <v>4122196786</v>
      </c>
    </row>
    <row r="7369" spans="1:7">
      <c r="A7369" s="903" t="s">
        <v>2487</v>
      </c>
      <c r="B7369" s="903" t="s">
        <v>84</v>
      </c>
      <c r="C7369" s="903" t="s">
        <v>200</v>
      </c>
      <c r="D7369" s="903" t="s">
        <v>1413</v>
      </c>
      <c r="E7369" s="903" t="s">
        <v>143</v>
      </c>
      <c r="F7369" s="903" t="s">
        <v>145</v>
      </c>
      <c r="G7369" s="902">
        <v>908076792</v>
      </c>
    </row>
    <row r="7370" spans="1:7">
      <c r="A7370" s="903" t="s">
        <v>2487</v>
      </c>
      <c r="B7370" s="903" t="s">
        <v>84</v>
      </c>
      <c r="C7370" s="903" t="s">
        <v>200</v>
      </c>
      <c r="D7370" s="903" t="s">
        <v>1413</v>
      </c>
      <c r="E7370" s="903" t="s">
        <v>143</v>
      </c>
      <c r="F7370" s="903" t="s">
        <v>482</v>
      </c>
      <c r="G7370" s="902">
        <v>21300000</v>
      </c>
    </row>
    <row r="7371" spans="1:7">
      <c r="A7371" s="903" t="s">
        <v>2487</v>
      </c>
      <c r="B7371" s="903" t="s">
        <v>84</v>
      </c>
      <c r="C7371" s="903" t="s">
        <v>200</v>
      </c>
      <c r="D7371" s="903" t="s">
        <v>1413</v>
      </c>
      <c r="E7371" s="903" t="s">
        <v>143</v>
      </c>
      <c r="F7371" s="903" t="s">
        <v>484</v>
      </c>
      <c r="G7371" s="902">
        <v>13700000</v>
      </c>
    </row>
    <row r="7372" spans="1:7">
      <c r="A7372" s="903" t="s">
        <v>2487</v>
      </c>
      <c r="B7372" s="903" t="s">
        <v>84</v>
      </c>
      <c r="C7372" s="903" t="s">
        <v>200</v>
      </c>
      <c r="D7372" s="903" t="s">
        <v>1413</v>
      </c>
      <c r="E7372" s="903" t="s">
        <v>143</v>
      </c>
      <c r="F7372" s="903" t="s">
        <v>485</v>
      </c>
      <c r="G7372" s="902">
        <v>47860000</v>
      </c>
    </row>
    <row r="7373" spans="1:7">
      <c r="A7373" s="903" t="s">
        <v>2487</v>
      </c>
      <c r="B7373" s="903" t="s">
        <v>84</v>
      </c>
      <c r="C7373" s="903" t="s">
        <v>200</v>
      </c>
      <c r="D7373" s="903" t="s">
        <v>1413</v>
      </c>
      <c r="E7373" s="903" t="s">
        <v>143</v>
      </c>
      <c r="F7373" s="903" t="s">
        <v>387</v>
      </c>
      <c r="G7373" s="902">
        <v>27450000</v>
      </c>
    </row>
    <row r="7374" spans="1:7">
      <c r="A7374" s="903" t="s">
        <v>2487</v>
      </c>
      <c r="B7374" s="903" t="s">
        <v>84</v>
      </c>
      <c r="C7374" s="903" t="s">
        <v>200</v>
      </c>
      <c r="D7374" s="903" t="s">
        <v>1413</v>
      </c>
      <c r="E7374" s="903" t="s">
        <v>143</v>
      </c>
      <c r="F7374" s="903" t="s">
        <v>487</v>
      </c>
      <c r="G7374" s="902">
        <v>183730000</v>
      </c>
    </row>
    <row r="7375" spans="1:7">
      <c r="A7375" s="903" t="s">
        <v>2487</v>
      </c>
      <c r="B7375" s="903" t="s">
        <v>84</v>
      </c>
      <c r="C7375" s="903" t="s">
        <v>200</v>
      </c>
      <c r="D7375" s="903" t="s">
        <v>1413</v>
      </c>
      <c r="E7375" s="903" t="s">
        <v>143</v>
      </c>
      <c r="F7375" s="903" t="s">
        <v>489</v>
      </c>
      <c r="G7375" s="902">
        <v>2920079994</v>
      </c>
    </row>
    <row r="7376" spans="1:7">
      <c r="A7376" s="903" t="s">
        <v>2487</v>
      </c>
      <c r="B7376" s="903" t="s">
        <v>84</v>
      </c>
      <c r="C7376" s="903" t="s">
        <v>200</v>
      </c>
      <c r="D7376" s="903" t="s">
        <v>1413</v>
      </c>
      <c r="E7376" s="1419" t="s">
        <v>113</v>
      </c>
      <c r="F7376" s="1420"/>
      <c r="G7376" s="902">
        <v>1571104800</v>
      </c>
    </row>
    <row r="7377" spans="1:7">
      <c r="A7377" s="903" t="s">
        <v>2487</v>
      </c>
      <c r="B7377" s="903" t="s">
        <v>84</v>
      </c>
      <c r="C7377" s="903" t="s">
        <v>200</v>
      </c>
      <c r="D7377" s="903" t="s">
        <v>1413</v>
      </c>
      <c r="E7377" s="903" t="s">
        <v>113</v>
      </c>
      <c r="F7377" s="903" t="s">
        <v>381</v>
      </c>
      <c r="G7377" s="902">
        <v>135463000</v>
      </c>
    </row>
    <row r="7378" spans="1:7">
      <c r="A7378" s="903" t="s">
        <v>2487</v>
      </c>
      <c r="B7378" s="903" t="s">
        <v>84</v>
      </c>
      <c r="C7378" s="903" t="s">
        <v>200</v>
      </c>
      <c r="D7378" s="903" t="s">
        <v>1413</v>
      </c>
      <c r="E7378" s="903" t="s">
        <v>113</v>
      </c>
      <c r="F7378" s="903" t="s">
        <v>490</v>
      </c>
      <c r="G7378" s="902">
        <v>211064000</v>
      </c>
    </row>
    <row r="7379" spans="1:7">
      <c r="A7379" s="903" t="s">
        <v>2487</v>
      </c>
      <c r="B7379" s="903" t="s">
        <v>84</v>
      </c>
      <c r="C7379" s="903" t="s">
        <v>200</v>
      </c>
      <c r="D7379" s="903" t="s">
        <v>1413</v>
      </c>
      <c r="E7379" s="903" t="s">
        <v>113</v>
      </c>
      <c r="F7379" s="903" t="s">
        <v>115</v>
      </c>
      <c r="G7379" s="902">
        <v>252500000</v>
      </c>
    </row>
    <row r="7380" spans="1:7">
      <c r="A7380" s="903" t="s">
        <v>2487</v>
      </c>
      <c r="B7380" s="903" t="s">
        <v>84</v>
      </c>
      <c r="C7380" s="903" t="s">
        <v>200</v>
      </c>
      <c r="D7380" s="903" t="s">
        <v>1413</v>
      </c>
      <c r="E7380" s="903" t="s">
        <v>113</v>
      </c>
      <c r="F7380" s="903" t="s">
        <v>117</v>
      </c>
      <c r="G7380" s="902">
        <v>865407000</v>
      </c>
    </row>
    <row r="7381" spans="1:7">
      <c r="A7381" s="903" t="s">
        <v>2487</v>
      </c>
      <c r="B7381" s="903" t="s">
        <v>84</v>
      </c>
      <c r="C7381" s="903" t="s">
        <v>200</v>
      </c>
      <c r="D7381" s="903" t="s">
        <v>1413</v>
      </c>
      <c r="E7381" s="903" t="s">
        <v>113</v>
      </c>
      <c r="F7381" s="903" t="s">
        <v>522</v>
      </c>
      <c r="G7381" s="902">
        <v>106670800</v>
      </c>
    </row>
    <row r="7382" spans="1:7">
      <c r="A7382" s="903" t="s">
        <v>2487</v>
      </c>
      <c r="B7382" s="903" t="s">
        <v>84</v>
      </c>
      <c r="C7382" s="903" t="s">
        <v>200</v>
      </c>
      <c r="D7382" s="903" t="s">
        <v>1413</v>
      </c>
      <c r="E7382" s="1419" t="s">
        <v>492</v>
      </c>
      <c r="F7382" s="1420"/>
      <c r="G7382" s="902">
        <v>1431770000</v>
      </c>
    </row>
    <row r="7383" spans="1:7">
      <c r="A7383" s="903" t="s">
        <v>2487</v>
      </c>
      <c r="B7383" s="903" t="s">
        <v>84</v>
      </c>
      <c r="C7383" s="903" t="s">
        <v>200</v>
      </c>
      <c r="D7383" s="903" t="s">
        <v>1413</v>
      </c>
      <c r="E7383" s="903" t="s">
        <v>492</v>
      </c>
      <c r="F7383" s="903" t="s">
        <v>494</v>
      </c>
      <c r="G7383" s="902">
        <v>496480000</v>
      </c>
    </row>
    <row r="7384" spans="1:7">
      <c r="A7384" s="903" t="s">
        <v>2487</v>
      </c>
      <c r="B7384" s="903" t="s">
        <v>84</v>
      </c>
      <c r="C7384" s="903" t="s">
        <v>200</v>
      </c>
      <c r="D7384" s="903" t="s">
        <v>1413</v>
      </c>
      <c r="E7384" s="903" t="s">
        <v>492</v>
      </c>
      <c r="F7384" s="903" t="s">
        <v>844</v>
      </c>
      <c r="G7384" s="902">
        <v>2100000</v>
      </c>
    </row>
    <row r="7385" spans="1:7">
      <c r="A7385" s="903" t="s">
        <v>2487</v>
      </c>
      <c r="B7385" s="903" t="s">
        <v>84</v>
      </c>
      <c r="C7385" s="903" t="s">
        <v>200</v>
      </c>
      <c r="D7385" s="903" t="s">
        <v>1413</v>
      </c>
      <c r="E7385" s="903" t="s">
        <v>492</v>
      </c>
      <c r="F7385" s="903" t="s">
        <v>219</v>
      </c>
      <c r="G7385" s="902">
        <v>553820000</v>
      </c>
    </row>
    <row r="7386" spans="1:7">
      <c r="A7386" s="903" t="s">
        <v>2487</v>
      </c>
      <c r="B7386" s="903" t="s">
        <v>84</v>
      </c>
      <c r="C7386" s="903" t="s">
        <v>200</v>
      </c>
      <c r="D7386" s="903" t="s">
        <v>1413</v>
      </c>
      <c r="E7386" s="903" t="s">
        <v>492</v>
      </c>
      <c r="F7386" s="903" t="s">
        <v>186</v>
      </c>
      <c r="G7386" s="902">
        <v>16300000</v>
      </c>
    </row>
    <row r="7387" spans="1:7">
      <c r="A7387" s="903" t="s">
        <v>2487</v>
      </c>
      <c r="B7387" s="903" t="s">
        <v>84</v>
      </c>
      <c r="C7387" s="903" t="s">
        <v>200</v>
      </c>
      <c r="D7387" s="903" t="s">
        <v>1413</v>
      </c>
      <c r="E7387" s="903" t="s">
        <v>492</v>
      </c>
      <c r="F7387" s="903" t="s">
        <v>496</v>
      </c>
      <c r="G7387" s="902">
        <v>363070000</v>
      </c>
    </row>
    <row r="7388" spans="1:7">
      <c r="A7388" s="903" t="s">
        <v>2487</v>
      </c>
      <c r="B7388" s="903" t="s">
        <v>84</v>
      </c>
      <c r="C7388" s="903" t="s">
        <v>200</v>
      </c>
      <c r="D7388" s="903" t="s">
        <v>1413</v>
      </c>
      <c r="E7388" s="1419" t="s">
        <v>498</v>
      </c>
      <c r="F7388" s="1420"/>
      <c r="G7388" s="902">
        <v>8255090573</v>
      </c>
    </row>
    <row r="7389" spans="1:7">
      <c r="A7389" s="903" t="s">
        <v>2487</v>
      </c>
      <c r="B7389" s="903" t="s">
        <v>84</v>
      </c>
      <c r="C7389" s="903" t="s">
        <v>200</v>
      </c>
      <c r="D7389" s="903" t="s">
        <v>1413</v>
      </c>
      <c r="E7389" s="903" t="s">
        <v>498</v>
      </c>
      <c r="F7389" s="903" t="s">
        <v>758</v>
      </c>
      <c r="G7389" s="902">
        <v>800415000</v>
      </c>
    </row>
    <row r="7390" spans="1:7">
      <c r="A7390" s="903" t="s">
        <v>2487</v>
      </c>
      <c r="B7390" s="903" t="s">
        <v>84</v>
      </c>
      <c r="C7390" s="903" t="s">
        <v>200</v>
      </c>
      <c r="D7390" s="903" t="s">
        <v>1413</v>
      </c>
      <c r="E7390" s="903" t="s">
        <v>498</v>
      </c>
      <c r="F7390" s="903" t="s">
        <v>499</v>
      </c>
      <c r="G7390" s="902">
        <v>482286300</v>
      </c>
    </row>
    <row r="7391" spans="1:7">
      <c r="A7391" s="903" t="s">
        <v>2487</v>
      </c>
      <c r="B7391" s="903" t="s">
        <v>84</v>
      </c>
      <c r="C7391" s="903" t="s">
        <v>200</v>
      </c>
      <c r="D7391" s="903" t="s">
        <v>1413</v>
      </c>
      <c r="E7391" s="903" t="s">
        <v>498</v>
      </c>
      <c r="F7391" s="903" t="s">
        <v>284</v>
      </c>
      <c r="G7391" s="902">
        <v>18400000</v>
      </c>
    </row>
    <row r="7392" spans="1:7">
      <c r="A7392" s="903" t="s">
        <v>2487</v>
      </c>
      <c r="B7392" s="903" t="s">
        <v>84</v>
      </c>
      <c r="C7392" s="903" t="s">
        <v>200</v>
      </c>
      <c r="D7392" s="903" t="s">
        <v>1413</v>
      </c>
      <c r="E7392" s="903" t="s">
        <v>498</v>
      </c>
      <c r="F7392" s="903" t="s">
        <v>3</v>
      </c>
      <c r="G7392" s="902">
        <v>1635252000</v>
      </c>
    </row>
    <row r="7393" spans="1:7">
      <c r="A7393" s="903" t="s">
        <v>2487</v>
      </c>
      <c r="B7393" s="903" t="s">
        <v>84</v>
      </c>
      <c r="C7393" s="903" t="s">
        <v>200</v>
      </c>
      <c r="D7393" s="903" t="s">
        <v>1413</v>
      </c>
      <c r="E7393" s="903" t="s">
        <v>498</v>
      </c>
      <c r="F7393" s="903" t="s">
        <v>370</v>
      </c>
      <c r="G7393" s="902">
        <v>735325273</v>
      </c>
    </row>
    <row r="7394" spans="1:7">
      <c r="A7394" s="903" t="s">
        <v>2487</v>
      </c>
      <c r="B7394" s="903" t="s">
        <v>84</v>
      </c>
      <c r="C7394" s="903" t="s">
        <v>200</v>
      </c>
      <c r="D7394" s="903" t="s">
        <v>1413</v>
      </c>
      <c r="E7394" s="903" t="s">
        <v>498</v>
      </c>
      <c r="F7394" s="903" t="s">
        <v>500</v>
      </c>
      <c r="G7394" s="902">
        <v>428922000</v>
      </c>
    </row>
    <row r="7395" spans="1:7">
      <c r="A7395" s="903" t="s">
        <v>2487</v>
      </c>
      <c r="B7395" s="903" t="s">
        <v>84</v>
      </c>
      <c r="C7395" s="903" t="s">
        <v>200</v>
      </c>
      <c r="D7395" s="903" t="s">
        <v>1413</v>
      </c>
      <c r="E7395" s="903" t="s">
        <v>498</v>
      </c>
      <c r="F7395" s="903" t="s">
        <v>4</v>
      </c>
      <c r="G7395" s="902">
        <v>647631000</v>
      </c>
    </row>
    <row r="7396" spans="1:7">
      <c r="A7396" s="903" t="s">
        <v>2487</v>
      </c>
      <c r="B7396" s="903" t="s">
        <v>84</v>
      </c>
      <c r="C7396" s="903" t="s">
        <v>200</v>
      </c>
      <c r="D7396" s="903" t="s">
        <v>1413</v>
      </c>
      <c r="E7396" s="903" t="s">
        <v>498</v>
      </c>
      <c r="F7396" s="903" t="s">
        <v>501</v>
      </c>
      <c r="G7396" s="902">
        <v>3506859000</v>
      </c>
    </row>
    <row r="7397" spans="1:7">
      <c r="A7397" s="903" t="s">
        <v>2487</v>
      </c>
      <c r="B7397" s="903" t="s">
        <v>84</v>
      </c>
      <c r="C7397" s="903" t="s">
        <v>200</v>
      </c>
      <c r="D7397" s="903" t="s">
        <v>1413</v>
      </c>
      <c r="E7397" s="1419" t="s">
        <v>1429</v>
      </c>
      <c r="F7397" s="1420"/>
      <c r="G7397" s="902">
        <v>2654057000</v>
      </c>
    </row>
    <row r="7398" spans="1:7">
      <c r="A7398" s="903" t="s">
        <v>2487</v>
      </c>
      <c r="B7398" s="903" t="s">
        <v>84</v>
      </c>
      <c r="C7398" s="903" t="s">
        <v>200</v>
      </c>
      <c r="D7398" s="903" t="s">
        <v>1413</v>
      </c>
      <c r="E7398" s="903" t="s">
        <v>1429</v>
      </c>
      <c r="F7398" s="903" t="s">
        <v>1451</v>
      </c>
      <c r="G7398" s="902">
        <v>240270000</v>
      </c>
    </row>
    <row r="7399" spans="1:7">
      <c r="A7399" s="903" t="s">
        <v>2487</v>
      </c>
      <c r="B7399" s="903" t="s">
        <v>84</v>
      </c>
      <c r="C7399" s="903" t="s">
        <v>200</v>
      </c>
      <c r="D7399" s="903" t="s">
        <v>1413</v>
      </c>
      <c r="E7399" s="903" t="s">
        <v>1429</v>
      </c>
      <c r="F7399" s="903" t="s">
        <v>1431</v>
      </c>
      <c r="G7399" s="902">
        <v>900575000</v>
      </c>
    </row>
    <row r="7400" spans="1:7">
      <c r="A7400" s="903" t="s">
        <v>2487</v>
      </c>
      <c r="B7400" s="903" t="s">
        <v>84</v>
      </c>
      <c r="C7400" s="903" t="s">
        <v>200</v>
      </c>
      <c r="D7400" s="903" t="s">
        <v>1413</v>
      </c>
      <c r="E7400" s="903" t="s">
        <v>1429</v>
      </c>
      <c r="F7400" s="903" t="s">
        <v>1457</v>
      </c>
      <c r="G7400" s="902">
        <v>1513212000</v>
      </c>
    </row>
    <row r="7401" spans="1:7">
      <c r="A7401" s="903" t="s">
        <v>2487</v>
      </c>
      <c r="B7401" s="903" t="s">
        <v>84</v>
      </c>
      <c r="C7401" s="903" t="s">
        <v>200</v>
      </c>
      <c r="D7401" s="903" t="s">
        <v>1413</v>
      </c>
      <c r="E7401" s="1419" t="s">
        <v>118</v>
      </c>
      <c r="F7401" s="1420"/>
      <c r="G7401" s="902">
        <v>5736553037</v>
      </c>
    </row>
    <row r="7402" spans="1:7">
      <c r="A7402" s="903" t="s">
        <v>2487</v>
      </c>
      <c r="B7402" s="903" t="s">
        <v>84</v>
      </c>
      <c r="C7402" s="903" t="s">
        <v>200</v>
      </c>
      <c r="D7402" s="903" t="s">
        <v>1413</v>
      </c>
      <c r="E7402" s="903" t="s">
        <v>118</v>
      </c>
      <c r="F7402" s="903" t="s">
        <v>523</v>
      </c>
      <c r="G7402" s="902">
        <v>952029537</v>
      </c>
    </row>
    <row r="7403" spans="1:7">
      <c r="A7403" s="903" t="s">
        <v>2487</v>
      </c>
      <c r="B7403" s="903" t="s">
        <v>84</v>
      </c>
      <c r="C7403" s="903" t="s">
        <v>200</v>
      </c>
      <c r="D7403" s="903" t="s">
        <v>1413</v>
      </c>
      <c r="E7403" s="903" t="s">
        <v>118</v>
      </c>
      <c r="F7403" s="903" t="s">
        <v>5</v>
      </c>
      <c r="G7403" s="902">
        <v>560625000</v>
      </c>
    </row>
    <row r="7404" spans="1:7">
      <c r="A7404" s="903" t="s">
        <v>2487</v>
      </c>
      <c r="B7404" s="903" t="s">
        <v>84</v>
      </c>
      <c r="C7404" s="903" t="s">
        <v>200</v>
      </c>
      <c r="D7404" s="903" t="s">
        <v>1413</v>
      </c>
      <c r="E7404" s="903" t="s">
        <v>118</v>
      </c>
      <c r="F7404" s="903" t="s">
        <v>11</v>
      </c>
      <c r="G7404" s="902">
        <v>248420000</v>
      </c>
    </row>
    <row r="7405" spans="1:7">
      <c r="A7405" s="903" t="s">
        <v>2487</v>
      </c>
      <c r="B7405" s="903" t="s">
        <v>84</v>
      </c>
      <c r="C7405" s="903" t="s">
        <v>200</v>
      </c>
      <c r="D7405" s="903" t="s">
        <v>1413</v>
      </c>
      <c r="E7405" s="903" t="s">
        <v>118</v>
      </c>
      <c r="F7405" s="903" t="s">
        <v>120</v>
      </c>
      <c r="G7405" s="902">
        <v>3975478500</v>
      </c>
    </row>
    <row r="7406" spans="1:7">
      <c r="A7406" s="903" t="s">
        <v>2487</v>
      </c>
      <c r="B7406" s="903" t="s">
        <v>84</v>
      </c>
      <c r="C7406" s="903" t="s">
        <v>200</v>
      </c>
      <c r="D7406" s="903" t="s">
        <v>1413</v>
      </c>
      <c r="E7406" s="1419" t="s">
        <v>1434</v>
      </c>
      <c r="F7406" s="1420"/>
      <c r="G7406" s="902">
        <v>33581000</v>
      </c>
    </row>
    <row r="7407" spans="1:7">
      <c r="A7407" s="903" t="s">
        <v>2487</v>
      </c>
      <c r="B7407" s="903" t="s">
        <v>84</v>
      </c>
      <c r="C7407" s="903" t="s">
        <v>200</v>
      </c>
      <c r="D7407" s="903" t="s">
        <v>1413</v>
      </c>
      <c r="E7407" s="903" t="s">
        <v>1434</v>
      </c>
      <c r="F7407" s="903" t="s">
        <v>1436</v>
      </c>
      <c r="G7407" s="902">
        <v>33581000</v>
      </c>
    </row>
    <row r="7408" spans="1:7">
      <c r="A7408" s="903" t="s">
        <v>2487</v>
      </c>
      <c r="B7408" s="903" t="s">
        <v>84</v>
      </c>
      <c r="C7408" s="903" t="s">
        <v>200</v>
      </c>
      <c r="D7408" s="903" t="s">
        <v>1413</v>
      </c>
      <c r="E7408" s="1419" t="s">
        <v>27</v>
      </c>
      <c r="F7408" s="1420"/>
      <c r="G7408" s="902">
        <v>20000000</v>
      </c>
    </row>
    <row r="7409" spans="1:7">
      <c r="A7409" s="903" t="s">
        <v>2487</v>
      </c>
      <c r="B7409" s="903" t="s">
        <v>84</v>
      </c>
      <c r="C7409" s="903" t="s">
        <v>200</v>
      </c>
      <c r="D7409" s="903" t="s">
        <v>1413</v>
      </c>
      <c r="E7409" s="903" t="s">
        <v>27</v>
      </c>
      <c r="F7409" s="903" t="s">
        <v>364</v>
      </c>
      <c r="G7409" s="902">
        <v>20000000</v>
      </c>
    </row>
    <row r="7410" spans="1:7">
      <c r="A7410" s="903" t="s">
        <v>2487</v>
      </c>
      <c r="B7410" s="903" t="s">
        <v>84</v>
      </c>
      <c r="C7410" s="903" t="s">
        <v>200</v>
      </c>
      <c r="D7410" s="903" t="s">
        <v>1413</v>
      </c>
      <c r="E7410" s="1419" t="s">
        <v>122</v>
      </c>
      <c r="F7410" s="1420"/>
      <c r="G7410" s="902">
        <v>28441681085</v>
      </c>
    </row>
    <row r="7411" spans="1:7">
      <c r="A7411" s="903" t="s">
        <v>2487</v>
      </c>
      <c r="B7411" s="903" t="s">
        <v>84</v>
      </c>
      <c r="C7411" s="903" t="s">
        <v>200</v>
      </c>
      <c r="D7411" s="903" t="s">
        <v>1413</v>
      </c>
      <c r="E7411" s="903" t="s">
        <v>122</v>
      </c>
      <c r="F7411" s="903" t="s">
        <v>765</v>
      </c>
      <c r="G7411" s="902">
        <v>3265003816</v>
      </c>
    </row>
    <row r="7412" spans="1:7">
      <c r="A7412" s="903" t="s">
        <v>2487</v>
      </c>
      <c r="B7412" s="903" t="s">
        <v>84</v>
      </c>
      <c r="C7412" s="903" t="s">
        <v>200</v>
      </c>
      <c r="D7412" s="903" t="s">
        <v>1413</v>
      </c>
      <c r="E7412" s="903" t="s">
        <v>122</v>
      </c>
      <c r="F7412" s="903" t="s">
        <v>6</v>
      </c>
      <c r="G7412" s="902">
        <v>134040000</v>
      </c>
    </row>
    <row r="7413" spans="1:7">
      <c r="A7413" s="903" t="s">
        <v>2487</v>
      </c>
      <c r="B7413" s="903" t="s">
        <v>84</v>
      </c>
      <c r="C7413" s="903" t="s">
        <v>200</v>
      </c>
      <c r="D7413" s="903" t="s">
        <v>1413</v>
      </c>
      <c r="E7413" s="903" t="s">
        <v>122</v>
      </c>
      <c r="F7413" s="903" t="s">
        <v>12</v>
      </c>
      <c r="G7413" s="902">
        <v>114203700</v>
      </c>
    </row>
    <row r="7414" spans="1:7">
      <c r="A7414" s="903" t="s">
        <v>2487</v>
      </c>
      <c r="B7414" s="903" t="s">
        <v>84</v>
      </c>
      <c r="C7414" s="903" t="s">
        <v>200</v>
      </c>
      <c r="D7414" s="903" t="s">
        <v>1413</v>
      </c>
      <c r="E7414" s="903" t="s">
        <v>122</v>
      </c>
      <c r="F7414" s="903" t="s">
        <v>124</v>
      </c>
      <c r="G7414" s="902">
        <v>17574889800</v>
      </c>
    </row>
    <row r="7415" spans="1:7">
      <c r="A7415" s="903" t="s">
        <v>2487</v>
      </c>
      <c r="B7415" s="903" t="s">
        <v>84</v>
      </c>
      <c r="C7415" s="903" t="s">
        <v>200</v>
      </c>
      <c r="D7415" s="903" t="s">
        <v>1413</v>
      </c>
      <c r="E7415" s="903" t="s">
        <v>122</v>
      </c>
      <c r="F7415" s="903" t="s">
        <v>126</v>
      </c>
      <c r="G7415" s="902">
        <v>7353543769</v>
      </c>
    </row>
    <row r="7416" spans="1:7">
      <c r="A7416" s="903" t="s">
        <v>2487</v>
      </c>
      <c r="B7416" s="903" t="s">
        <v>84</v>
      </c>
      <c r="C7416" s="903" t="s">
        <v>200</v>
      </c>
      <c r="D7416" s="903" t="s">
        <v>1413</v>
      </c>
      <c r="E7416" s="1419" t="s">
        <v>371</v>
      </c>
      <c r="F7416" s="1420"/>
      <c r="G7416" s="902">
        <v>228261600</v>
      </c>
    </row>
    <row r="7417" spans="1:7">
      <c r="A7417" s="903" t="s">
        <v>2487</v>
      </c>
      <c r="B7417" s="903" t="s">
        <v>84</v>
      </c>
      <c r="C7417" s="903" t="s">
        <v>200</v>
      </c>
      <c r="D7417" s="903" t="s">
        <v>1413</v>
      </c>
      <c r="E7417" s="903" t="s">
        <v>371</v>
      </c>
      <c r="F7417" s="903" t="s">
        <v>225</v>
      </c>
      <c r="G7417" s="902">
        <v>28662000</v>
      </c>
    </row>
    <row r="7418" spans="1:7">
      <c r="A7418" s="903" t="s">
        <v>2487</v>
      </c>
      <c r="B7418" s="903" t="s">
        <v>84</v>
      </c>
      <c r="C7418" s="903" t="s">
        <v>200</v>
      </c>
      <c r="D7418" s="903" t="s">
        <v>1413</v>
      </c>
      <c r="E7418" s="903" t="s">
        <v>371</v>
      </c>
      <c r="F7418" s="903" t="s">
        <v>372</v>
      </c>
      <c r="G7418" s="902">
        <v>65018600</v>
      </c>
    </row>
    <row r="7419" spans="1:7">
      <c r="A7419" s="903" t="s">
        <v>2487</v>
      </c>
      <c r="B7419" s="903" t="s">
        <v>84</v>
      </c>
      <c r="C7419" s="903" t="s">
        <v>200</v>
      </c>
      <c r="D7419" s="903" t="s">
        <v>1413</v>
      </c>
      <c r="E7419" s="903" t="s">
        <v>371</v>
      </c>
      <c r="F7419" s="903" t="s">
        <v>226</v>
      </c>
      <c r="G7419" s="902">
        <v>134581000</v>
      </c>
    </row>
    <row r="7420" spans="1:7">
      <c r="A7420" s="903" t="s">
        <v>2487</v>
      </c>
      <c r="B7420" s="903" t="s">
        <v>84</v>
      </c>
      <c r="C7420" s="903" t="s">
        <v>200</v>
      </c>
      <c r="D7420" s="903" t="s">
        <v>1413</v>
      </c>
      <c r="E7420" s="1419" t="s">
        <v>360</v>
      </c>
      <c r="F7420" s="1420"/>
      <c r="G7420" s="902">
        <v>1258316000</v>
      </c>
    </row>
    <row r="7421" spans="1:7">
      <c r="A7421" s="903" t="s">
        <v>2487</v>
      </c>
      <c r="B7421" s="903" t="s">
        <v>84</v>
      </c>
      <c r="C7421" s="903" t="s">
        <v>200</v>
      </c>
      <c r="D7421" s="903" t="s">
        <v>1413</v>
      </c>
      <c r="E7421" s="903" t="s">
        <v>360</v>
      </c>
      <c r="F7421" s="903" t="s">
        <v>2522</v>
      </c>
      <c r="G7421" s="902">
        <v>754211000</v>
      </c>
    </row>
    <row r="7422" spans="1:7">
      <c r="A7422" s="903" t="s">
        <v>2487</v>
      </c>
      <c r="B7422" s="903" t="s">
        <v>84</v>
      </c>
      <c r="C7422" s="903" t="s">
        <v>200</v>
      </c>
      <c r="D7422" s="903" t="s">
        <v>1413</v>
      </c>
      <c r="E7422" s="903" t="s">
        <v>360</v>
      </c>
      <c r="F7422" s="903" t="s">
        <v>1440</v>
      </c>
      <c r="G7422" s="902">
        <v>504105000</v>
      </c>
    </row>
    <row r="7423" spans="1:7">
      <c r="A7423" s="903" t="s">
        <v>2487</v>
      </c>
      <c r="B7423" s="903" t="s">
        <v>84</v>
      </c>
      <c r="C7423" s="903" t="s">
        <v>200</v>
      </c>
      <c r="D7423" s="903" t="s">
        <v>1413</v>
      </c>
      <c r="E7423" s="1419" t="s">
        <v>312</v>
      </c>
      <c r="F7423" s="1420"/>
      <c r="G7423" s="902">
        <v>528948000</v>
      </c>
    </row>
    <row r="7424" spans="1:7">
      <c r="A7424" s="903" t="s">
        <v>2487</v>
      </c>
      <c r="B7424" s="903" t="s">
        <v>84</v>
      </c>
      <c r="C7424" s="903" t="s">
        <v>200</v>
      </c>
      <c r="D7424" s="903" t="s">
        <v>1413</v>
      </c>
      <c r="E7424" s="903" t="s">
        <v>312</v>
      </c>
      <c r="F7424" s="903" t="s">
        <v>361</v>
      </c>
      <c r="G7424" s="902">
        <v>194148000</v>
      </c>
    </row>
    <row r="7425" spans="1:7">
      <c r="A7425" s="903" t="s">
        <v>2487</v>
      </c>
      <c r="B7425" s="903" t="s">
        <v>84</v>
      </c>
      <c r="C7425" s="903" t="s">
        <v>200</v>
      </c>
      <c r="D7425" s="903" t="s">
        <v>1413</v>
      </c>
      <c r="E7425" s="903" t="s">
        <v>312</v>
      </c>
      <c r="F7425" s="903" t="s">
        <v>870</v>
      </c>
      <c r="G7425" s="902">
        <v>334800000</v>
      </c>
    </row>
    <row r="7426" spans="1:7">
      <c r="A7426" s="903" t="s">
        <v>2487</v>
      </c>
      <c r="B7426" s="903" t="s">
        <v>84</v>
      </c>
      <c r="C7426" s="903" t="s">
        <v>200</v>
      </c>
      <c r="D7426" s="903" t="s">
        <v>1413</v>
      </c>
      <c r="E7426" s="1419" t="s">
        <v>810</v>
      </c>
      <c r="F7426" s="1420"/>
      <c r="G7426" s="902">
        <v>86740000</v>
      </c>
    </row>
    <row r="7427" spans="1:7">
      <c r="A7427" s="903" t="s">
        <v>2487</v>
      </c>
      <c r="B7427" s="903" t="s">
        <v>84</v>
      </c>
      <c r="C7427" s="903" t="s">
        <v>200</v>
      </c>
      <c r="D7427" s="903" t="s">
        <v>1413</v>
      </c>
      <c r="E7427" s="903" t="s">
        <v>810</v>
      </c>
      <c r="F7427" s="903" t="s">
        <v>809</v>
      </c>
      <c r="G7427" s="902">
        <v>86740000</v>
      </c>
    </row>
    <row r="7428" spans="1:7">
      <c r="A7428" s="903" t="s">
        <v>2487</v>
      </c>
      <c r="B7428" s="903" t="s">
        <v>84</v>
      </c>
      <c r="C7428" s="903" t="s">
        <v>200</v>
      </c>
      <c r="D7428" s="903" t="s">
        <v>1413</v>
      </c>
      <c r="E7428" s="1419" t="s">
        <v>160</v>
      </c>
      <c r="F7428" s="1420"/>
      <c r="G7428" s="902">
        <v>3479227000</v>
      </c>
    </row>
    <row r="7429" spans="1:7">
      <c r="A7429" s="903" t="s">
        <v>2487</v>
      </c>
      <c r="B7429" s="903" t="s">
        <v>84</v>
      </c>
      <c r="C7429" s="903" t="s">
        <v>200</v>
      </c>
      <c r="D7429" s="903" t="s">
        <v>1413</v>
      </c>
      <c r="E7429" s="903" t="s">
        <v>160</v>
      </c>
      <c r="F7429" s="903" t="s">
        <v>162</v>
      </c>
      <c r="G7429" s="902">
        <v>3479227000</v>
      </c>
    </row>
    <row r="7430" spans="1:7">
      <c r="A7430" s="903" t="s">
        <v>2487</v>
      </c>
      <c r="B7430" s="903" t="s">
        <v>84</v>
      </c>
      <c r="C7430" s="903" t="s">
        <v>200</v>
      </c>
      <c r="D7430" s="903" t="s">
        <v>1413</v>
      </c>
      <c r="E7430" s="1419" t="s">
        <v>13</v>
      </c>
      <c r="F7430" s="1420"/>
      <c r="G7430" s="902">
        <v>7082662000</v>
      </c>
    </row>
    <row r="7431" spans="1:7">
      <c r="A7431" s="903" t="s">
        <v>2487</v>
      </c>
      <c r="B7431" s="903" t="s">
        <v>84</v>
      </c>
      <c r="C7431" s="903" t="s">
        <v>200</v>
      </c>
      <c r="D7431" s="903" t="s">
        <v>1413</v>
      </c>
      <c r="E7431" s="903" t="s">
        <v>13</v>
      </c>
      <c r="F7431" s="903" t="s">
        <v>15</v>
      </c>
      <c r="G7431" s="902">
        <v>7082662000</v>
      </c>
    </row>
    <row r="7432" spans="1:7">
      <c r="A7432" s="903" t="s">
        <v>2487</v>
      </c>
      <c r="B7432" s="903" t="s">
        <v>84</v>
      </c>
      <c r="C7432" s="903" t="s">
        <v>200</v>
      </c>
      <c r="D7432" s="903" t="s">
        <v>1413</v>
      </c>
      <c r="E7432" s="1419" t="s">
        <v>16</v>
      </c>
      <c r="F7432" s="1420"/>
      <c r="G7432" s="902">
        <v>526132000</v>
      </c>
    </row>
    <row r="7433" spans="1:7">
      <c r="A7433" s="903" t="s">
        <v>2487</v>
      </c>
      <c r="B7433" s="903" t="s">
        <v>84</v>
      </c>
      <c r="C7433" s="903" t="s">
        <v>200</v>
      </c>
      <c r="D7433" s="903" t="s">
        <v>1413</v>
      </c>
      <c r="E7433" s="903" t="s">
        <v>16</v>
      </c>
      <c r="F7433" s="903" t="s">
        <v>17</v>
      </c>
      <c r="G7433" s="902">
        <v>26035000</v>
      </c>
    </row>
    <row r="7434" spans="1:7">
      <c r="A7434" s="903" t="s">
        <v>2487</v>
      </c>
      <c r="B7434" s="903" t="s">
        <v>84</v>
      </c>
      <c r="C7434" s="903" t="s">
        <v>200</v>
      </c>
      <c r="D7434" s="903" t="s">
        <v>1413</v>
      </c>
      <c r="E7434" s="903" t="s">
        <v>16</v>
      </c>
      <c r="F7434" s="903" t="s">
        <v>19</v>
      </c>
      <c r="G7434" s="902">
        <v>500097000</v>
      </c>
    </row>
    <row r="7435" spans="1:7">
      <c r="A7435" s="903" t="s">
        <v>2487</v>
      </c>
      <c r="B7435" s="903" t="s">
        <v>84</v>
      </c>
      <c r="C7435" s="903" t="s">
        <v>200</v>
      </c>
      <c r="D7435" s="1419" t="s">
        <v>1528</v>
      </c>
      <c r="E7435" s="1420"/>
      <c r="F7435" s="1420"/>
      <c r="G7435" s="902">
        <v>5364000</v>
      </c>
    </row>
    <row r="7436" spans="1:7">
      <c r="A7436" s="903" t="s">
        <v>2487</v>
      </c>
      <c r="B7436" s="903" t="s">
        <v>84</v>
      </c>
      <c r="C7436" s="903" t="s">
        <v>200</v>
      </c>
      <c r="D7436" s="903" t="s">
        <v>1528</v>
      </c>
      <c r="E7436" s="1419" t="s">
        <v>371</v>
      </c>
      <c r="F7436" s="1420"/>
      <c r="G7436" s="902">
        <v>5364000</v>
      </c>
    </row>
    <row r="7437" spans="1:7">
      <c r="A7437" s="903" t="s">
        <v>2487</v>
      </c>
      <c r="B7437" s="903" t="s">
        <v>84</v>
      </c>
      <c r="C7437" s="903" t="s">
        <v>200</v>
      </c>
      <c r="D7437" s="903" t="s">
        <v>1528</v>
      </c>
      <c r="E7437" s="903" t="s">
        <v>371</v>
      </c>
      <c r="F7437" s="903" t="s">
        <v>372</v>
      </c>
      <c r="G7437" s="902">
        <v>5364000</v>
      </c>
    </row>
    <row r="7438" spans="1:7">
      <c r="A7438" s="903" t="s">
        <v>2487</v>
      </c>
      <c r="B7438" s="903" t="s">
        <v>84</v>
      </c>
      <c r="C7438" s="903" t="s">
        <v>200</v>
      </c>
      <c r="D7438" s="1419" t="s">
        <v>1522</v>
      </c>
      <c r="E7438" s="1420"/>
      <c r="F7438" s="1420"/>
      <c r="G7438" s="902">
        <v>451724629</v>
      </c>
    </row>
    <row r="7439" spans="1:7">
      <c r="A7439" s="903" t="s">
        <v>2487</v>
      </c>
      <c r="B7439" s="903" t="s">
        <v>84</v>
      </c>
      <c r="C7439" s="903" t="s">
        <v>200</v>
      </c>
      <c r="D7439" s="903" t="s">
        <v>1522</v>
      </c>
      <c r="E7439" s="1419" t="s">
        <v>87</v>
      </c>
      <c r="F7439" s="1420"/>
      <c r="G7439" s="902">
        <v>125142400</v>
      </c>
    </row>
    <row r="7440" spans="1:7">
      <c r="A7440" s="903" t="s">
        <v>2487</v>
      </c>
      <c r="B7440" s="903" t="s">
        <v>84</v>
      </c>
      <c r="C7440" s="903" t="s">
        <v>200</v>
      </c>
      <c r="D7440" s="903" t="s">
        <v>1522</v>
      </c>
      <c r="E7440" s="903" t="s">
        <v>87</v>
      </c>
      <c r="F7440" s="903" t="s">
        <v>88</v>
      </c>
      <c r="G7440" s="902">
        <v>125142400</v>
      </c>
    </row>
    <row r="7441" spans="1:7">
      <c r="A7441" s="903" t="s">
        <v>2487</v>
      </c>
      <c r="B7441" s="903" t="s">
        <v>84</v>
      </c>
      <c r="C7441" s="903" t="s">
        <v>200</v>
      </c>
      <c r="D7441" s="903" t="s">
        <v>1522</v>
      </c>
      <c r="E7441" s="1419" t="s">
        <v>90</v>
      </c>
      <c r="F7441" s="1420"/>
      <c r="G7441" s="902">
        <v>29144400</v>
      </c>
    </row>
    <row r="7442" spans="1:7">
      <c r="A7442" s="903" t="s">
        <v>2487</v>
      </c>
      <c r="B7442" s="903" t="s">
        <v>84</v>
      </c>
      <c r="C7442" s="903" t="s">
        <v>200</v>
      </c>
      <c r="D7442" s="903" t="s">
        <v>1522</v>
      </c>
      <c r="E7442" s="903" t="s">
        <v>90</v>
      </c>
      <c r="F7442" s="903" t="s">
        <v>135</v>
      </c>
      <c r="G7442" s="902">
        <v>8940000</v>
      </c>
    </row>
    <row r="7443" spans="1:7">
      <c r="A7443" s="903" t="s">
        <v>2487</v>
      </c>
      <c r="B7443" s="903" t="s">
        <v>84</v>
      </c>
      <c r="C7443" s="903" t="s">
        <v>200</v>
      </c>
      <c r="D7443" s="903" t="s">
        <v>1522</v>
      </c>
      <c r="E7443" s="903" t="s">
        <v>90</v>
      </c>
      <c r="F7443" s="903" t="s">
        <v>130</v>
      </c>
      <c r="G7443" s="902">
        <v>20204400</v>
      </c>
    </row>
    <row r="7444" spans="1:7">
      <c r="A7444" s="903" t="s">
        <v>2487</v>
      </c>
      <c r="B7444" s="903" t="s">
        <v>84</v>
      </c>
      <c r="C7444" s="903" t="s">
        <v>200</v>
      </c>
      <c r="D7444" s="903" t="s">
        <v>1522</v>
      </c>
      <c r="E7444" s="1419" t="s">
        <v>93</v>
      </c>
      <c r="F7444" s="1420"/>
      <c r="G7444" s="902">
        <v>13600000</v>
      </c>
    </row>
    <row r="7445" spans="1:7">
      <c r="A7445" s="903" t="s">
        <v>2487</v>
      </c>
      <c r="B7445" s="903" t="s">
        <v>84</v>
      </c>
      <c r="C7445" s="903" t="s">
        <v>200</v>
      </c>
      <c r="D7445" s="903" t="s">
        <v>1522</v>
      </c>
      <c r="E7445" s="903" t="s">
        <v>93</v>
      </c>
      <c r="F7445" s="903" t="s">
        <v>391</v>
      </c>
      <c r="G7445" s="902">
        <v>13600000</v>
      </c>
    </row>
    <row r="7446" spans="1:7">
      <c r="A7446" s="903" t="s">
        <v>2487</v>
      </c>
      <c r="B7446" s="903" t="s">
        <v>84</v>
      </c>
      <c r="C7446" s="903" t="s">
        <v>200</v>
      </c>
      <c r="D7446" s="903" t="s">
        <v>1522</v>
      </c>
      <c r="E7446" s="1419" t="s">
        <v>94</v>
      </c>
      <c r="F7446" s="1420"/>
      <c r="G7446" s="902">
        <v>35631264</v>
      </c>
    </row>
    <row r="7447" spans="1:7">
      <c r="A7447" s="903" t="s">
        <v>2487</v>
      </c>
      <c r="B7447" s="903" t="s">
        <v>84</v>
      </c>
      <c r="C7447" s="903" t="s">
        <v>200</v>
      </c>
      <c r="D7447" s="903" t="s">
        <v>1522</v>
      </c>
      <c r="E7447" s="903" t="s">
        <v>94</v>
      </c>
      <c r="F7447" s="903" t="s">
        <v>95</v>
      </c>
      <c r="G7447" s="902">
        <v>26533920</v>
      </c>
    </row>
    <row r="7448" spans="1:7">
      <c r="A7448" s="903" t="s">
        <v>2487</v>
      </c>
      <c r="B7448" s="903" t="s">
        <v>84</v>
      </c>
      <c r="C7448" s="903" t="s">
        <v>200</v>
      </c>
      <c r="D7448" s="903" t="s">
        <v>1522</v>
      </c>
      <c r="E7448" s="903" t="s">
        <v>94</v>
      </c>
      <c r="F7448" s="903" t="s">
        <v>96</v>
      </c>
      <c r="G7448" s="902">
        <v>4548672</v>
      </c>
    </row>
    <row r="7449" spans="1:7">
      <c r="A7449" s="903" t="s">
        <v>2487</v>
      </c>
      <c r="B7449" s="903" t="s">
        <v>84</v>
      </c>
      <c r="C7449" s="903" t="s">
        <v>200</v>
      </c>
      <c r="D7449" s="903" t="s">
        <v>1522</v>
      </c>
      <c r="E7449" s="903" t="s">
        <v>94</v>
      </c>
      <c r="F7449" s="903" t="s">
        <v>97</v>
      </c>
      <c r="G7449" s="902">
        <v>3032448</v>
      </c>
    </row>
    <row r="7450" spans="1:7">
      <c r="A7450" s="903" t="s">
        <v>2487</v>
      </c>
      <c r="B7450" s="903" t="s">
        <v>84</v>
      </c>
      <c r="C7450" s="903" t="s">
        <v>200</v>
      </c>
      <c r="D7450" s="903" t="s">
        <v>1522</v>
      </c>
      <c r="E7450" s="903" t="s">
        <v>94</v>
      </c>
      <c r="F7450" s="903" t="s">
        <v>0</v>
      </c>
      <c r="G7450" s="902">
        <v>1516224</v>
      </c>
    </row>
    <row r="7451" spans="1:7">
      <c r="A7451" s="903" t="s">
        <v>2487</v>
      </c>
      <c r="B7451" s="903" t="s">
        <v>84</v>
      </c>
      <c r="C7451" s="903" t="s">
        <v>200</v>
      </c>
      <c r="D7451" s="903" t="s">
        <v>1522</v>
      </c>
      <c r="E7451" s="1419" t="s">
        <v>103</v>
      </c>
      <c r="F7451" s="1420"/>
      <c r="G7451" s="902">
        <v>7190000</v>
      </c>
    </row>
    <row r="7452" spans="1:7">
      <c r="A7452" s="903" t="s">
        <v>2487</v>
      </c>
      <c r="B7452" s="903" t="s">
        <v>84</v>
      </c>
      <c r="C7452" s="903" t="s">
        <v>200</v>
      </c>
      <c r="D7452" s="903" t="s">
        <v>1522</v>
      </c>
      <c r="E7452" s="903" t="s">
        <v>103</v>
      </c>
      <c r="F7452" s="903" t="s">
        <v>104</v>
      </c>
      <c r="G7452" s="902">
        <v>5500000</v>
      </c>
    </row>
    <row r="7453" spans="1:7">
      <c r="A7453" s="903" t="s">
        <v>2487</v>
      </c>
      <c r="B7453" s="903" t="s">
        <v>84</v>
      </c>
      <c r="C7453" s="903" t="s">
        <v>200</v>
      </c>
      <c r="D7453" s="903" t="s">
        <v>1522</v>
      </c>
      <c r="E7453" s="903" t="s">
        <v>103</v>
      </c>
      <c r="F7453" s="903" t="s">
        <v>106</v>
      </c>
      <c r="G7453" s="902">
        <v>1690000</v>
      </c>
    </row>
    <row r="7454" spans="1:7">
      <c r="A7454" s="903" t="s">
        <v>2487</v>
      </c>
      <c r="B7454" s="903" t="s">
        <v>84</v>
      </c>
      <c r="C7454" s="903" t="s">
        <v>200</v>
      </c>
      <c r="D7454" s="903" t="s">
        <v>1522</v>
      </c>
      <c r="E7454" s="1419" t="s">
        <v>108</v>
      </c>
      <c r="F7454" s="1420"/>
      <c r="G7454" s="902">
        <v>30955565</v>
      </c>
    </row>
    <row r="7455" spans="1:7">
      <c r="A7455" s="903" t="s">
        <v>2487</v>
      </c>
      <c r="B7455" s="903" t="s">
        <v>84</v>
      </c>
      <c r="C7455" s="903" t="s">
        <v>200</v>
      </c>
      <c r="D7455" s="903" t="s">
        <v>1522</v>
      </c>
      <c r="E7455" s="903" t="s">
        <v>108</v>
      </c>
      <c r="F7455" s="903" t="s">
        <v>110</v>
      </c>
      <c r="G7455" s="902">
        <v>20462565</v>
      </c>
    </row>
    <row r="7456" spans="1:7">
      <c r="A7456" s="903" t="s">
        <v>2487</v>
      </c>
      <c r="B7456" s="903" t="s">
        <v>84</v>
      </c>
      <c r="C7456" s="903" t="s">
        <v>200</v>
      </c>
      <c r="D7456" s="903" t="s">
        <v>1522</v>
      </c>
      <c r="E7456" s="903" t="s">
        <v>108</v>
      </c>
      <c r="F7456" s="903" t="s">
        <v>283</v>
      </c>
      <c r="G7456" s="902">
        <v>4900000</v>
      </c>
    </row>
    <row r="7457" spans="1:7">
      <c r="A7457" s="903" t="s">
        <v>2487</v>
      </c>
      <c r="B7457" s="903" t="s">
        <v>84</v>
      </c>
      <c r="C7457" s="903" t="s">
        <v>200</v>
      </c>
      <c r="D7457" s="903" t="s">
        <v>1522</v>
      </c>
      <c r="E7457" s="903" t="s">
        <v>108</v>
      </c>
      <c r="F7457" s="903" t="s">
        <v>868</v>
      </c>
      <c r="G7457" s="902">
        <v>5593000</v>
      </c>
    </row>
    <row r="7458" spans="1:7">
      <c r="A7458" s="903" t="s">
        <v>2487</v>
      </c>
      <c r="B7458" s="903" t="s">
        <v>84</v>
      </c>
      <c r="C7458" s="903" t="s">
        <v>200</v>
      </c>
      <c r="D7458" s="903" t="s">
        <v>1522</v>
      </c>
      <c r="E7458" s="1419" t="s">
        <v>143</v>
      </c>
      <c r="F7458" s="1420"/>
      <c r="G7458" s="902">
        <v>105600000</v>
      </c>
    </row>
    <row r="7459" spans="1:7">
      <c r="A7459" s="903" t="s">
        <v>2487</v>
      </c>
      <c r="B7459" s="903" t="s">
        <v>84</v>
      </c>
      <c r="C7459" s="903" t="s">
        <v>200</v>
      </c>
      <c r="D7459" s="903" t="s">
        <v>1522</v>
      </c>
      <c r="E7459" s="903" t="s">
        <v>143</v>
      </c>
      <c r="F7459" s="903" t="s">
        <v>145</v>
      </c>
      <c r="G7459" s="902">
        <v>9900000</v>
      </c>
    </row>
    <row r="7460" spans="1:7">
      <c r="A7460" s="903" t="s">
        <v>2487</v>
      </c>
      <c r="B7460" s="903" t="s">
        <v>84</v>
      </c>
      <c r="C7460" s="903" t="s">
        <v>200</v>
      </c>
      <c r="D7460" s="903" t="s">
        <v>1522</v>
      </c>
      <c r="E7460" s="903" t="s">
        <v>143</v>
      </c>
      <c r="F7460" s="903" t="s">
        <v>387</v>
      </c>
      <c r="G7460" s="902">
        <v>3000000</v>
      </c>
    </row>
    <row r="7461" spans="1:7">
      <c r="A7461" s="903" t="s">
        <v>2487</v>
      </c>
      <c r="B7461" s="903" t="s">
        <v>84</v>
      </c>
      <c r="C7461" s="903" t="s">
        <v>200</v>
      </c>
      <c r="D7461" s="903" t="s">
        <v>1522</v>
      </c>
      <c r="E7461" s="903" t="s">
        <v>143</v>
      </c>
      <c r="F7461" s="903" t="s">
        <v>487</v>
      </c>
      <c r="G7461" s="902">
        <v>23650000</v>
      </c>
    </row>
    <row r="7462" spans="1:7">
      <c r="A7462" s="903" t="s">
        <v>2487</v>
      </c>
      <c r="B7462" s="903" t="s">
        <v>84</v>
      </c>
      <c r="C7462" s="903" t="s">
        <v>200</v>
      </c>
      <c r="D7462" s="903" t="s">
        <v>1522</v>
      </c>
      <c r="E7462" s="903" t="s">
        <v>143</v>
      </c>
      <c r="F7462" s="903" t="s">
        <v>489</v>
      </c>
      <c r="G7462" s="902">
        <v>69050000</v>
      </c>
    </row>
    <row r="7463" spans="1:7">
      <c r="A7463" s="903" t="s">
        <v>2487</v>
      </c>
      <c r="B7463" s="903" t="s">
        <v>84</v>
      </c>
      <c r="C7463" s="903" t="s">
        <v>200</v>
      </c>
      <c r="D7463" s="903" t="s">
        <v>1522</v>
      </c>
      <c r="E7463" s="1419" t="s">
        <v>113</v>
      </c>
      <c r="F7463" s="1420"/>
      <c r="G7463" s="902">
        <v>12000000</v>
      </c>
    </row>
    <row r="7464" spans="1:7">
      <c r="A7464" s="903" t="s">
        <v>2487</v>
      </c>
      <c r="B7464" s="903" t="s">
        <v>84</v>
      </c>
      <c r="C7464" s="903" t="s">
        <v>200</v>
      </c>
      <c r="D7464" s="903" t="s">
        <v>1522</v>
      </c>
      <c r="E7464" s="903" t="s">
        <v>113</v>
      </c>
      <c r="F7464" s="903" t="s">
        <v>117</v>
      </c>
      <c r="G7464" s="902">
        <v>12000000</v>
      </c>
    </row>
    <row r="7465" spans="1:7">
      <c r="A7465" s="903" t="s">
        <v>2487</v>
      </c>
      <c r="B7465" s="903" t="s">
        <v>84</v>
      </c>
      <c r="C7465" s="903" t="s">
        <v>200</v>
      </c>
      <c r="D7465" s="903" t="s">
        <v>1522</v>
      </c>
      <c r="E7465" s="1419" t="s">
        <v>492</v>
      </c>
      <c r="F7465" s="1420"/>
      <c r="G7465" s="902">
        <v>22200000</v>
      </c>
    </row>
    <row r="7466" spans="1:7">
      <c r="A7466" s="903" t="s">
        <v>2487</v>
      </c>
      <c r="B7466" s="903" t="s">
        <v>84</v>
      </c>
      <c r="C7466" s="903" t="s">
        <v>200</v>
      </c>
      <c r="D7466" s="903" t="s">
        <v>1522</v>
      </c>
      <c r="E7466" s="903" t="s">
        <v>492</v>
      </c>
      <c r="F7466" s="903" t="s">
        <v>494</v>
      </c>
      <c r="G7466" s="902">
        <v>22200000</v>
      </c>
    </row>
    <row r="7467" spans="1:7">
      <c r="A7467" s="903" t="s">
        <v>2487</v>
      </c>
      <c r="B7467" s="903" t="s">
        <v>84</v>
      </c>
      <c r="C7467" s="903" t="s">
        <v>200</v>
      </c>
      <c r="D7467" s="903" t="s">
        <v>1522</v>
      </c>
      <c r="E7467" s="1419" t="s">
        <v>498</v>
      </c>
      <c r="F7467" s="1420"/>
      <c r="G7467" s="902">
        <v>2224000</v>
      </c>
    </row>
    <row r="7468" spans="1:7">
      <c r="A7468" s="903" t="s">
        <v>2487</v>
      </c>
      <c r="B7468" s="903" t="s">
        <v>84</v>
      </c>
      <c r="C7468" s="903" t="s">
        <v>200</v>
      </c>
      <c r="D7468" s="903" t="s">
        <v>1522</v>
      </c>
      <c r="E7468" s="903" t="s">
        <v>498</v>
      </c>
      <c r="F7468" s="903" t="s">
        <v>370</v>
      </c>
      <c r="G7468" s="902">
        <v>2224000</v>
      </c>
    </row>
    <row r="7469" spans="1:7">
      <c r="A7469" s="903" t="s">
        <v>2487</v>
      </c>
      <c r="B7469" s="903" t="s">
        <v>84</v>
      </c>
      <c r="C7469" s="903" t="s">
        <v>200</v>
      </c>
      <c r="D7469" s="903" t="s">
        <v>1522</v>
      </c>
      <c r="E7469" s="1419" t="s">
        <v>118</v>
      </c>
      <c r="F7469" s="1420"/>
      <c r="G7469" s="902">
        <v>2000000</v>
      </c>
    </row>
    <row r="7470" spans="1:7">
      <c r="A7470" s="903" t="s">
        <v>2487</v>
      </c>
      <c r="B7470" s="903" t="s">
        <v>84</v>
      </c>
      <c r="C7470" s="903" t="s">
        <v>200</v>
      </c>
      <c r="D7470" s="903" t="s">
        <v>1522</v>
      </c>
      <c r="E7470" s="903" t="s">
        <v>118</v>
      </c>
      <c r="F7470" s="903" t="s">
        <v>523</v>
      </c>
      <c r="G7470" s="902">
        <v>2000000</v>
      </c>
    </row>
    <row r="7471" spans="1:7">
      <c r="A7471" s="903" t="s">
        <v>2487</v>
      </c>
      <c r="B7471" s="903" t="s">
        <v>84</v>
      </c>
      <c r="C7471" s="903" t="s">
        <v>200</v>
      </c>
      <c r="D7471" s="903" t="s">
        <v>1522</v>
      </c>
      <c r="E7471" s="1419" t="s">
        <v>122</v>
      </c>
      <c r="F7471" s="1420"/>
      <c r="G7471" s="902">
        <v>66037000</v>
      </c>
    </row>
    <row r="7472" spans="1:7">
      <c r="A7472" s="903" t="s">
        <v>2487</v>
      </c>
      <c r="B7472" s="903" t="s">
        <v>84</v>
      </c>
      <c r="C7472" s="903" t="s">
        <v>200</v>
      </c>
      <c r="D7472" s="903" t="s">
        <v>1522</v>
      </c>
      <c r="E7472" s="903" t="s">
        <v>122</v>
      </c>
      <c r="F7472" s="903" t="s">
        <v>765</v>
      </c>
      <c r="G7472" s="902">
        <v>31500000</v>
      </c>
    </row>
    <row r="7473" spans="1:7">
      <c r="A7473" s="903" t="s">
        <v>2487</v>
      </c>
      <c r="B7473" s="903" t="s">
        <v>84</v>
      </c>
      <c r="C7473" s="903" t="s">
        <v>200</v>
      </c>
      <c r="D7473" s="903" t="s">
        <v>1522</v>
      </c>
      <c r="E7473" s="903" t="s">
        <v>122</v>
      </c>
      <c r="F7473" s="903" t="s">
        <v>124</v>
      </c>
      <c r="G7473" s="902">
        <v>28907000</v>
      </c>
    </row>
    <row r="7474" spans="1:7">
      <c r="A7474" s="903" t="s">
        <v>2487</v>
      </c>
      <c r="B7474" s="903" t="s">
        <v>84</v>
      </c>
      <c r="C7474" s="903" t="s">
        <v>200</v>
      </c>
      <c r="D7474" s="903" t="s">
        <v>1522</v>
      </c>
      <c r="E7474" s="903" t="s">
        <v>122</v>
      </c>
      <c r="F7474" s="903" t="s">
        <v>126</v>
      </c>
      <c r="G7474" s="902">
        <v>5630000</v>
      </c>
    </row>
    <row r="7475" spans="1:7">
      <c r="A7475" s="903" t="s">
        <v>2487</v>
      </c>
      <c r="B7475" s="903" t="s">
        <v>84</v>
      </c>
      <c r="C7475" s="1419" t="s">
        <v>918</v>
      </c>
      <c r="D7475" s="1420"/>
      <c r="E7475" s="1420"/>
      <c r="F7475" s="1420"/>
      <c r="G7475" s="902">
        <v>1111210000</v>
      </c>
    </row>
    <row r="7476" spans="1:7">
      <c r="A7476" s="903" t="s">
        <v>2487</v>
      </c>
      <c r="B7476" s="903" t="s">
        <v>84</v>
      </c>
      <c r="C7476" s="903" t="s">
        <v>918</v>
      </c>
      <c r="D7476" s="1419" t="s">
        <v>1514</v>
      </c>
      <c r="E7476" s="1420"/>
      <c r="F7476" s="1420"/>
      <c r="G7476" s="902">
        <v>1111210000</v>
      </c>
    </row>
    <row r="7477" spans="1:7">
      <c r="A7477" s="903" t="s">
        <v>2487</v>
      </c>
      <c r="B7477" s="903" t="s">
        <v>84</v>
      </c>
      <c r="C7477" s="903" t="s">
        <v>918</v>
      </c>
      <c r="D7477" s="903" t="s">
        <v>1514</v>
      </c>
      <c r="E7477" s="1419" t="s">
        <v>1471</v>
      </c>
      <c r="F7477" s="1420"/>
      <c r="G7477" s="902">
        <v>3000000</v>
      </c>
    </row>
    <row r="7478" spans="1:7">
      <c r="A7478" s="903" t="s">
        <v>2487</v>
      </c>
      <c r="B7478" s="903" t="s">
        <v>84</v>
      </c>
      <c r="C7478" s="903" t="s">
        <v>918</v>
      </c>
      <c r="D7478" s="903" t="s">
        <v>1514</v>
      </c>
      <c r="E7478" s="903" t="s">
        <v>1471</v>
      </c>
      <c r="F7478" s="903" t="s">
        <v>1512</v>
      </c>
      <c r="G7478" s="902">
        <v>3000000</v>
      </c>
    </row>
    <row r="7479" spans="1:7">
      <c r="A7479" s="903" t="s">
        <v>2487</v>
      </c>
      <c r="B7479" s="903" t="s">
        <v>84</v>
      </c>
      <c r="C7479" s="903" t="s">
        <v>918</v>
      </c>
      <c r="D7479" s="903" t="s">
        <v>1514</v>
      </c>
      <c r="E7479" s="1419" t="s">
        <v>122</v>
      </c>
      <c r="F7479" s="1420"/>
      <c r="G7479" s="902">
        <v>1018210000</v>
      </c>
    </row>
    <row r="7480" spans="1:7">
      <c r="A7480" s="903" t="s">
        <v>2487</v>
      </c>
      <c r="B7480" s="903" t="s">
        <v>84</v>
      </c>
      <c r="C7480" s="903" t="s">
        <v>918</v>
      </c>
      <c r="D7480" s="903" t="s">
        <v>1514</v>
      </c>
      <c r="E7480" s="903" t="s">
        <v>122</v>
      </c>
      <c r="F7480" s="903" t="s">
        <v>126</v>
      </c>
      <c r="G7480" s="902">
        <v>1018210000</v>
      </c>
    </row>
    <row r="7481" spans="1:7">
      <c r="A7481" s="903" t="s">
        <v>2487</v>
      </c>
      <c r="B7481" s="903" t="s">
        <v>84</v>
      </c>
      <c r="C7481" s="903" t="s">
        <v>918</v>
      </c>
      <c r="D7481" s="903" t="s">
        <v>1514</v>
      </c>
      <c r="E7481" s="1419" t="s">
        <v>360</v>
      </c>
      <c r="F7481" s="1420"/>
      <c r="G7481" s="902">
        <v>90000000</v>
      </c>
    </row>
    <row r="7482" spans="1:7">
      <c r="A7482" s="903" t="s">
        <v>2487</v>
      </c>
      <c r="B7482" s="903" t="s">
        <v>84</v>
      </c>
      <c r="C7482" s="903" t="s">
        <v>918</v>
      </c>
      <c r="D7482" s="903" t="s">
        <v>1514</v>
      </c>
      <c r="E7482" s="903" t="s">
        <v>360</v>
      </c>
      <c r="F7482" s="903" t="s">
        <v>1440</v>
      </c>
      <c r="G7482" s="902">
        <v>90000000</v>
      </c>
    </row>
    <row r="7483" spans="1:7">
      <c r="A7483" s="903" t="s">
        <v>2487</v>
      </c>
      <c r="B7483" s="1419" t="s">
        <v>23</v>
      </c>
      <c r="C7483" s="1420"/>
      <c r="D7483" s="1420"/>
      <c r="E7483" s="1420"/>
      <c r="F7483" s="1420"/>
      <c r="G7483" s="902">
        <v>52027157447</v>
      </c>
    </row>
    <row r="7484" spans="1:7">
      <c r="A7484" s="903" t="s">
        <v>2487</v>
      </c>
      <c r="B7484" s="903" t="s">
        <v>23</v>
      </c>
      <c r="C7484" s="1419" t="s">
        <v>368</v>
      </c>
      <c r="D7484" s="1420"/>
      <c r="E7484" s="1420"/>
      <c r="F7484" s="1420"/>
      <c r="G7484" s="902">
        <v>586438000</v>
      </c>
    </row>
    <row r="7485" spans="1:7">
      <c r="A7485" s="903" t="s">
        <v>2487</v>
      </c>
      <c r="B7485" s="903" t="s">
        <v>23</v>
      </c>
      <c r="C7485" s="903" t="s">
        <v>368</v>
      </c>
      <c r="D7485" s="1419" t="s">
        <v>1444</v>
      </c>
      <c r="E7485" s="1420"/>
      <c r="F7485" s="1420"/>
      <c r="G7485" s="902">
        <v>1200000</v>
      </c>
    </row>
    <row r="7486" spans="1:7">
      <c r="A7486" s="903" t="s">
        <v>2487</v>
      </c>
      <c r="B7486" s="903" t="s">
        <v>23</v>
      </c>
      <c r="C7486" s="903" t="s">
        <v>368</v>
      </c>
      <c r="D7486" s="903" t="s">
        <v>1444</v>
      </c>
      <c r="E7486" s="1419" t="s">
        <v>498</v>
      </c>
      <c r="F7486" s="1420"/>
      <c r="G7486" s="902">
        <v>1200000</v>
      </c>
    </row>
    <row r="7487" spans="1:7">
      <c r="A7487" s="903" t="s">
        <v>2487</v>
      </c>
      <c r="B7487" s="903" t="s">
        <v>23</v>
      </c>
      <c r="C7487" s="903" t="s">
        <v>368</v>
      </c>
      <c r="D7487" s="903" t="s">
        <v>1444</v>
      </c>
      <c r="E7487" s="903" t="s">
        <v>498</v>
      </c>
      <c r="F7487" s="903" t="s">
        <v>370</v>
      </c>
      <c r="G7487" s="902">
        <v>1200000</v>
      </c>
    </row>
    <row r="7488" spans="1:7">
      <c r="A7488" s="903" t="s">
        <v>2487</v>
      </c>
      <c r="B7488" s="903" t="s">
        <v>23</v>
      </c>
      <c r="C7488" s="903" t="s">
        <v>368</v>
      </c>
      <c r="D7488" s="1419" t="s">
        <v>1445</v>
      </c>
      <c r="E7488" s="1420"/>
      <c r="F7488" s="1420"/>
      <c r="G7488" s="902">
        <v>12600000</v>
      </c>
    </row>
    <row r="7489" spans="1:7">
      <c r="A7489" s="903" t="s">
        <v>2487</v>
      </c>
      <c r="B7489" s="903" t="s">
        <v>23</v>
      </c>
      <c r="C7489" s="903" t="s">
        <v>368</v>
      </c>
      <c r="D7489" s="903" t="s">
        <v>1445</v>
      </c>
      <c r="E7489" s="1419" t="s">
        <v>492</v>
      </c>
      <c r="F7489" s="1420"/>
      <c r="G7489" s="902">
        <v>12600000</v>
      </c>
    </row>
    <row r="7490" spans="1:7">
      <c r="A7490" s="903" t="s">
        <v>2487</v>
      </c>
      <c r="B7490" s="903" t="s">
        <v>23</v>
      </c>
      <c r="C7490" s="903" t="s">
        <v>368</v>
      </c>
      <c r="D7490" s="903" t="s">
        <v>1445</v>
      </c>
      <c r="E7490" s="903" t="s">
        <v>492</v>
      </c>
      <c r="F7490" s="903" t="s">
        <v>186</v>
      </c>
      <c r="G7490" s="902">
        <v>12600000</v>
      </c>
    </row>
    <row r="7491" spans="1:7">
      <c r="A7491" s="903" t="s">
        <v>2487</v>
      </c>
      <c r="B7491" s="903" t="s">
        <v>23</v>
      </c>
      <c r="C7491" s="903" t="s">
        <v>368</v>
      </c>
      <c r="D7491" s="1419" t="s">
        <v>1463</v>
      </c>
      <c r="E7491" s="1420"/>
      <c r="F7491" s="1420"/>
      <c r="G7491" s="902">
        <v>572638000</v>
      </c>
    </row>
    <row r="7492" spans="1:7">
      <c r="A7492" s="903" t="s">
        <v>2487</v>
      </c>
      <c r="B7492" s="903" t="s">
        <v>23</v>
      </c>
      <c r="C7492" s="903" t="s">
        <v>368</v>
      </c>
      <c r="D7492" s="903" t="s">
        <v>1463</v>
      </c>
      <c r="E7492" s="1419" t="s">
        <v>103</v>
      </c>
      <c r="F7492" s="1420"/>
      <c r="G7492" s="902">
        <v>2030000</v>
      </c>
    </row>
    <row r="7493" spans="1:7">
      <c r="A7493" s="903" t="s">
        <v>2487</v>
      </c>
      <c r="B7493" s="903" t="s">
        <v>23</v>
      </c>
      <c r="C7493" s="903" t="s">
        <v>368</v>
      </c>
      <c r="D7493" s="903" t="s">
        <v>1463</v>
      </c>
      <c r="E7493" s="903" t="s">
        <v>103</v>
      </c>
      <c r="F7493" s="903" t="s">
        <v>104</v>
      </c>
      <c r="G7493" s="902">
        <v>2030000</v>
      </c>
    </row>
    <row r="7494" spans="1:7">
      <c r="A7494" s="903" t="s">
        <v>2487</v>
      </c>
      <c r="B7494" s="903" t="s">
        <v>23</v>
      </c>
      <c r="C7494" s="903" t="s">
        <v>368</v>
      </c>
      <c r="D7494" s="903" t="s">
        <v>1463</v>
      </c>
      <c r="E7494" s="1419" t="s">
        <v>492</v>
      </c>
      <c r="F7494" s="1420"/>
      <c r="G7494" s="902">
        <v>12000000</v>
      </c>
    </row>
    <row r="7495" spans="1:7">
      <c r="A7495" s="903" t="s">
        <v>2487</v>
      </c>
      <c r="B7495" s="903" t="s">
        <v>23</v>
      </c>
      <c r="C7495" s="903" t="s">
        <v>368</v>
      </c>
      <c r="D7495" s="903" t="s">
        <v>1463</v>
      </c>
      <c r="E7495" s="903" t="s">
        <v>492</v>
      </c>
      <c r="F7495" s="903" t="s">
        <v>494</v>
      </c>
      <c r="G7495" s="902">
        <v>6000000</v>
      </c>
    </row>
    <row r="7496" spans="1:7">
      <c r="A7496" s="903" t="s">
        <v>2487</v>
      </c>
      <c r="B7496" s="903" t="s">
        <v>23</v>
      </c>
      <c r="C7496" s="903" t="s">
        <v>368</v>
      </c>
      <c r="D7496" s="903" t="s">
        <v>1463</v>
      </c>
      <c r="E7496" s="903" t="s">
        <v>492</v>
      </c>
      <c r="F7496" s="903" t="s">
        <v>186</v>
      </c>
      <c r="G7496" s="902">
        <v>6000000</v>
      </c>
    </row>
    <row r="7497" spans="1:7">
      <c r="A7497" s="903" t="s">
        <v>2487</v>
      </c>
      <c r="B7497" s="903" t="s">
        <v>23</v>
      </c>
      <c r="C7497" s="903" t="s">
        <v>368</v>
      </c>
      <c r="D7497" s="903" t="s">
        <v>1463</v>
      </c>
      <c r="E7497" s="1419" t="s">
        <v>122</v>
      </c>
      <c r="F7497" s="1420"/>
      <c r="G7497" s="902">
        <v>4970000</v>
      </c>
    </row>
    <row r="7498" spans="1:7">
      <c r="A7498" s="903" t="s">
        <v>2487</v>
      </c>
      <c r="B7498" s="903" t="s">
        <v>23</v>
      </c>
      <c r="C7498" s="903" t="s">
        <v>368</v>
      </c>
      <c r="D7498" s="903" t="s">
        <v>1463</v>
      </c>
      <c r="E7498" s="903" t="s">
        <v>122</v>
      </c>
      <c r="F7498" s="903" t="s">
        <v>124</v>
      </c>
      <c r="G7498" s="902">
        <v>1970000</v>
      </c>
    </row>
    <row r="7499" spans="1:7">
      <c r="A7499" s="903" t="s">
        <v>2487</v>
      </c>
      <c r="B7499" s="903" t="s">
        <v>23</v>
      </c>
      <c r="C7499" s="903" t="s">
        <v>368</v>
      </c>
      <c r="D7499" s="903" t="s">
        <v>1463</v>
      </c>
      <c r="E7499" s="903" t="s">
        <v>122</v>
      </c>
      <c r="F7499" s="903" t="s">
        <v>126</v>
      </c>
      <c r="G7499" s="902">
        <v>3000000</v>
      </c>
    </row>
    <row r="7500" spans="1:7">
      <c r="A7500" s="903" t="s">
        <v>2487</v>
      </c>
      <c r="B7500" s="903" t="s">
        <v>23</v>
      </c>
      <c r="C7500" s="903" t="s">
        <v>368</v>
      </c>
      <c r="D7500" s="903" t="s">
        <v>1463</v>
      </c>
      <c r="E7500" s="1419" t="s">
        <v>312</v>
      </c>
      <c r="F7500" s="1420"/>
      <c r="G7500" s="902">
        <v>553638000</v>
      </c>
    </row>
    <row r="7501" spans="1:7">
      <c r="A7501" s="903" t="s">
        <v>2487</v>
      </c>
      <c r="B7501" s="903" t="s">
        <v>23</v>
      </c>
      <c r="C7501" s="903" t="s">
        <v>368</v>
      </c>
      <c r="D7501" s="903" t="s">
        <v>1463</v>
      </c>
      <c r="E7501" s="903" t="s">
        <v>312</v>
      </c>
      <c r="F7501" s="903" t="s">
        <v>313</v>
      </c>
      <c r="G7501" s="902">
        <v>553638000</v>
      </c>
    </row>
    <row r="7502" spans="1:7">
      <c r="A7502" s="903" t="s">
        <v>2487</v>
      </c>
      <c r="B7502" s="903" t="s">
        <v>23</v>
      </c>
      <c r="C7502" s="1419" t="s">
        <v>191</v>
      </c>
      <c r="D7502" s="1420"/>
      <c r="E7502" s="1420"/>
      <c r="F7502" s="1420"/>
      <c r="G7502" s="902">
        <v>19744638000</v>
      </c>
    </row>
    <row r="7503" spans="1:7">
      <c r="A7503" s="903" t="s">
        <v>2487</v>
      </c>
      <c r="B7503" s="903" t="s">
        <v>23</v>
      </c>
      <c r="C7503" s="903" t="s">
        <v>191</v>
      </c>
      <c r="D7503" s="1419" t="s">
        <v>1543</v>
      </c>
      <c r="E7503" s="1420"/>
      <c r="F7503" s="1420"/>
      <c r="G7503" s="902">
        <v>19744638000</v>
      </c>
    </row>
    <row r="7504" spans="1:7">
      <c r="A7504" s="903" t="s">
        <v>2487</v>
      </c>
      <c r="B7504" s="903" t="s">
        <v>23</v>
      </c>
      <c r="C7504" s="903" t="s">
        <v>191</v>
      </c>
      <c r="D7504" s="903" t="s">
        <v>1543</v>
      </c>
      <c r="E7504" s="1419" t="s">
        <v>87</v>
      </c>
      <c r="F7504" s="1420"/>
      <c r="G7504" s="902">
        <v>4598870815</v>
      </c>
    </row>
    <row r="7505" spans="1:7">
      <c r="A7505" s="903" t="s">
        <v>2487</v>
      </c>
      <c r="B7505" s="903" t="s">
        <v>23</v>
      </c>
      <c r="C7505" s="903" t="s">
        <v>191</v>
      </c>
      <c r="D7505" s="903" t="s">
        <v>1543</v>
      </c>
      <c r="E7505" s="903" t="s">
        <v>87</v>
      </c>
      <c r="F7505" s="903" t="s">
        <v>88</v>
      </c>
      <c r="G7505" s="902">
        <v>4526814415</v>
      </c>
    </row>
    <row r="7506" spans="1:7">
      <c r="A7506" s="903" t="s">
        <v>2487</v>
      </c>
      <c r="B7506" s="903" t="s">
        <v>23</v>
      </c>
      <c r="C7506" s="903" t="s">
        <v>191</v>
      </c>
      <c r="D7506" s="903" t="s">
        <v>1543</v>
      </c>
      <c r="E7506" s="903" t="s">
        <v>87</v>
      </c>
      <c r="F7506" s="903" t="s">
        <v>89</v>
      </c>
      <c r="G7506" s="902">
        <v>72056400</v>
      </c>
    </row>
    <row r="7507" spans="1:7">
      <c r="A7507" s="903" t="s">
        <v>2487</v>
      </c>
      <c r="B7507" s="903" t="s">
        <v>23</v>
      </c>
      <c r="C7507" s="903" t="s">
        <v>191</v>
      </c>
      <c r="D7507" s="903" t="s">
        <v>1543</v>
      </c>
      <c r="E7507" s="1419" t="s">
        <v>128</v>
      </c>
      <c r="F7507" s="1420"/>
      <c r="G7507" s="902">
        <v>228564500</v>
      </c>
    </row>
    <row r="7508" spans="1:7">
      <c r="A7508" s="903" t="s">
        <v>2487</v>
      </c>
      <c r="B7508" s="903" t="s">
        <v>23</v>
      </c>
      <c r="C7508" s="903" t="s">
        <v>191</v>
      </c>
      <c r="D7508" s="903" t="s">
        <v>1543</v>
      </c>
      <c r="E7508" s="903" t="s">
        <v>128</v>
      </c>
      <c r="F7508" s="903" t="s">
        <v>519</v>
      </c>
      <c r="G7508" s="902">
        <v>228564500</v>
      </c>
    </row>
    <row r="7509" spans="1:7">
      <c r="A7509" s="903" t="s">
        <v>2487</v>
      </c>
      <c r="B7509" s="903" t="s">
        <v>23</v>
      </c>
      <c r="C7509" s="903" t="s">
        <v>191</v>
      </c>
      <c r="D7509" s="903" t="s">
        <v>1543</v>
      </c>
      <c r="E7509" s="1419" t="s">
        <v>90</v>
      </c>
      <c r="F7509" s="1420"/>
      <c r="G7509" s="902">
        <v>3422164105</v>
      </c>
    </row>
    <row r="7510" spans="1:7">
      <c r="A7510" s="903" t="s">
        <v>2487</v>
      </c>
      <c r="B7510" s="903" t="s">
        <v>23</v>
      </c>
      <c r="C7510" s="903" t="s">
        <v>191</v>
      </c>
      <c r="D7510" s="903" t="s">
        <v>1543</v>
      </c>
      <c r="E7510" s="903" t="s">
        <v>90</v>
      </c>
      <c r="F7510" s="903" t="s">
        <v>135</v>
      </c>
      <c r="G7510" s="902">
        <v>229311006</v>
      </c>
    </row>
    <row r="7511" spans="1:7">
      <c r="A7511" s="903" t="s">
        <v>2487</v>
      </c>
      <c r="B7511" s="903" t="s">
        <v>23</v>
      </c>
      <c r="C7511" s="903" t="s">
        <v>191</v>
      </c>
      <c r="D7511" s="903" t="s">
        <v>1543</v>
      </c>
      <c r="E7511" s="903" t="s">
        <v>90</v>
      </c>
      <c r="F7511" s="903" t="s">
        <v>389</v>
      </c>
      <c r="G7511" s="902">
        <v>771901950</v>
      </c>
    </row>
    <row r="7512" spans="1:7">
      <c r="A7512" s="903" t="s">
        <v>2487</v>
      </c>
      <c r="B7512" s="903" t="s">
        <v>23</v>
      </c>
      <c r="C7512" s="903" t="s">
        <v>191</v>
      </c>
      <c r="D7512" s="903" t="s">
        <v>1543</v>
      </c>
      <c r="E7512" s="903" t="s">
        <v>90</v>
      </c>
      <c r="F7512" s="903" t="s">
        <v>385</v>
      </c>
      <c r="G7512" s="902">
        <v>477466440</v>
      </c>
    </row>
    <row r="7513" spans="1:7">
      <c r="A7513" s="903" t="s">
        <v>2487</v>
      </c>
      <c r="B7513" s="903" t="s">
        <v>23</v>
      </c>
      <c r="C7513" s="903" t="s">
        <v>191</v>
      </c>
      <c r="D7513" s="903" t="s">
        <v>1543</v>
      </c>
      <c r="E7513" s="903" t="s">
        <v>90</v>
      </c>
      <c r="F7513" s="903" t="s">
        <v>763</v>
      </c>
      <c r="G7513" s="902">
        <v>68862907</v>
      </c>
    </row>
    <row r="7514" spans="1:7">
      <c r="A7514" s="903" t="s">
        <v>2487</v>
      </c>
      <c r="B7514" s="903" t="s">
        <v>23</v>
      </c>
      <c r="C7514" s="903" t="s">
        <v>191</v>
      </c>
      <c r="D7514" s="903" t="s">
        <v>1543</v>
      </c>
      <c r="E7514" s="903" t="s">
        <v>90</v>
      </c>
      <c r="F7514" s="903" t="s">
        <v>92</v>
      </c>
      <c r="G7514" s="902">
        <v>21932800</v>
      </c>
    </row>
    <row r="7515" spans="1:7">
      <c r="A7515" s="903" t="s">
        <v>2487</v>
      </c>
      <c r="B7515" s="903" t="s">
        <v>23</v>
      </c>
      <c r="C7515" s="903" t="s">
        <v>191</v>
      </c>
      <c r="D7515" s="903" t="s">
        <v>1543</v>
      </c>
      <c r="E7515" s="903" t="s">
        <v>90</v>
      </c>
      <c r="F7515" s="903" t="s">
        <v>390</v>
      </c>
      <c r="G7515" s="902">
        <v>42682447</v>
      </c>
    </row>
    <row r="7516" spans="1:7">
      <c r="A7516" s="903" t="s">
        <v>2487</v>
      </c>
      <c r="B7516" s="903" t="s">
        <v>23</v>
      </c>
      <c r="C7516" s="903" t="s">
        <v>191</v>
      </c>
      <c r="D7516" s="903" t="s">
        <v>1543</v>
      </c>
      <c r="E7516" s="903" t="s">
        <v>90</v>
      </c>
      <c r="F7516" s="903" t="s">
        <v>294</v>
      </c>
      <c r="G7516" s="902">
        <v>1180928555</v>
      </c>
    </row>
    <row r="7517" spans="1:7">
      <c r="A7517" s="903" t="s">
        <v>2487</v>
      </c>
      <c r="B7517" s="903" t="s">
        <v>23</v>
      </c>
      <c r="C7517" s="903" t="s">
        <v>191</v>
      </c>
      <c r="D7517" s="903" t="s">
        <v>1543</v>
      </c>
      <c r="E7517" s="903" t="s">
        <v>90</v>
      </c>
      <c r="F7517" s="903" t="s">
        <v>295</v>
      </c>
      <c r="G7517" s="902">
        <v>582590000</v>
      </c>
    </row>
    <row r="7518" spans="1:7">
      <c r="A7518" s="903" t="s">
        <v>2487</v>
      </c>
      <c r="B7518" s="903" t="s">
        <v>23</v>
      </c>
      <c r="C7518" s="903" t="s">
        <v>191</v>
      </c>
      <c r="D7518" s="903" t="s">
        <v>1543</v>
      </c>
      <c r="E7518" s="903" t="s">
        <v>90</v>
      </c>
      <c r="F7518" s="903" t="s">
        <v>403</v>
      </c>
      <c r="G7518" s="902">
        <v>26820000</v>
      </c>
    </row>
    <row r="7519" spans="1:7">
      <c r="A7519" s="903" t="s">
        <v>2487</v>
      </c>
      <c r="B7519" s="903" t="s">
        <v>23</v>
      </c>
      <c r="C7519" s="903" t="s">
        <v>191</v>
      </c>
      <c r="D7519" s="903" t="s">
        <v>1543</v>
      </c>
      <c r="E7519" s="903" t="s">
        <v>90</v>
      </c>
      <c r="F7519" s="903" t="s">
        <v>137</v>
      </c>
      <c r="G7519" s="902">
        <v>19668000</v>
      </c>
    </row>
    <row r="7520" spans="1:7">
      <c r="A7520" s="903" t="s">
        <v>2487</v>
      </c>
      <c r="B7520" s="903" t="s">
        <v>23</v>
      </c>
      <c r="C7520" s="903" t="s">
        <v>191</v>
      </c>
      <c r="D7520" s="903" t="s">
        <v>1543</v>
      </c>
      <c r="E7520" s="1419" t="s">
        <v>377</v>
      </c>
      <c r="F7520" s="1420"/>
      <c r="G7520" s="902">
        <v>10800000</v>
      </c>
    </row>
    <row r="7521" spans="1:7">
      <c r="A7521" s="903" t="s">
        <v>2487</v>
      </c>
      <c r="B7521" s="903" t="s">
        <v>23</v>
      </c>
      <c r="C7521" s="903" t="s">
        <v>191</v>
      </c>
      <c r="D7521" s="903" t="s">
        <v>1543</v>
      </c>
      <c r="E7521" s="903" t="s">
        <v>377</v>
      </c>
      <c r="F7521" s="903" t="s">
        <v>379</v>
      </c>
      <c r="G7521" s="902">
        <v>10800000</v>
      </c>
    </row>
    <row r="7522" spans="1:7">
      <c r="A7522" s="903" t="s">
        <v>2487</v>
      </c>
      <c r="B7522" s="903" t="s">
        <v>23</v>
      </c>
      <c r="C7522" s="903" t="s">
        <v>191</v>
      </c>
      <c r="D7522" s="903" t="s">
        <v>1543</v>
      </c>
      <c r="E7522" s="1419" t="s">
        <v>93</v>
      </c>
      <c r="F7522" s="1420"/>
      <c r="G7522" s="902">
        <v>246800000</v>
      </c>
    </row>
    <row r="7523" spans="1:7">
      <c r="A7523" s="903" t="s">
        <v>2487</v>
      </c>
      <c r="B7523" s="903" t="s">
        <v>23</v>
      </c>
      <c r="C7523" s="903" t="s">
        <v>191</v>
      </c>
      <c r="D7523" s="903" t="s">
        <v>1543</v>
      </c>
      <c r="E7523" s="903" t="s">
        <v>93</v>
      </c>
      <c r="F7523" s="903" t="s">
        <v>391</v>
      </c>
      <c r="G7523" s="902">
        <v>246800000</v>
      </c>
    </row>
    <row r="7524" spans="1:7">
      <c r="A7524" s="903" t="s">
        <v>2487</v>
      </c>
      <c r="B7524" s="903" t="s">
        <v>23</v>
      </c>
      <c r="C7524" s="903" t="s">
        <v>191</v>
      </c>
      <c r="D7524" s="903" t="s">
        <v>1543</v>
      </c>
      <c r="E7524" s="1419" t="s">
        <v>94</v>
      </c>
      <c r="F7524" s="1420"/>
      <c r="G7524" s="902">
        <v>1183355651</v>
      </c>
    </row>
    <row r="7525" spans="1:7">
      <c r="A7525" s="903" t="s">
        <v>2487</v>
      </c>
      <c r="B7525" s="903" t="s">
        <v>23</v>
      </c>
      <c r="C7525" s="903" t="s">
        <v>191</v>
      </c>
      <c r="D7525" s="903" t="s">
        <v>1543</v>
      </c>
      <c r="E7525" s="903" t="s">
        <v>94</v>
      </c>
      <c r="F7525" s="903" t="s">
        <v>95</v>
      </c>
      <c r="G7525" s="902">
        <v>879514180</v>
      </c>
    </row>
    <row r="7526" spans="1:7">
      <c r="A7526" s="903" t="s">
        <v>2487</v>
      </c>
      <c r="B7526" s="903" t="s">
        <v>23</v>
      </c>
      <c r="C7526" s="903" t="s">
        <v>191</v>
      </c>
      <c r="D7526" s="903" t="s">
        <v>1543</v>
      </c>
      <c r="E7526" s="903" t="s">
        <v>94</v>
      </c>
      <c r="F7526" s="903" t="s">
        <v>96</v>
      </c>
      <c r="G7526" s="902">
        <v>152876311</v>
      </c>
    </row>
    <row r="7527" spans="1:7">
      <c r="A7527" s="903" t="s">
        <v>2487</v>
      </c>
      <c r="B7527" s="903" t="s">
        <v>23</v>
      </c>
      <c r="C7527" s="903" t="s">
        <v>191</v>
      </c>
      <c r="D7527" s="903" t="s">
        <v>1543</v>
      </c>
      <c r="E7527" s="903" t="s">
        <v>94</v>
      </c>
      <c r="F7527" s="903" t="s">
        <v>97</v>
      </c>
      <c r="G7527" s="902">
        <v>101866431</v>
      </c>
    </row>
    <row r="7528" spans="1:7">
      <c r="A7528" s="903" t="s">
        <v>2487</v>
      </c>
      <c r="B7528" s="903" t="s">
        <v>23</v>
      </c>
      <c r="C7528" s="903" t="s">
        <v>191</v>
      </c>
      <c r="D7528" s="903" t="s">
        <v>1543</v>
      </c>
      <c r="E7528" s="903" t="s">
        <v>94</v>
      </c>
      <c r="F7528" s="903" t="s">
        <v>0</v>
      </c>
      <c r="G7528" s="902">
        <v>49098729</v>
      </c>
    </row>
    <row r="7529" spans="1:7">
      <c r="A7529" s="903" t="s">
        <v>2487</v>
      </c>
      <c r="B7529" s="903" t="s">
        <v>23</v>
      </c>
      <c r="C7529" s="903" t="s">
        <v>191</v>
      </c>
      <c r="D7529" s="903" t="s">
        <v>1543</v>
      </c>
      <c r="E7529" s="1419" t="s">
        <v>98</v>
      </c>
      <c r="F7529" s="1420"/>
      <c r="G7529" s="902">
        <v>35188166</v>
      </c>
    </row>
    <row r="7530" spans="1:7">
      <c r="A7530" s="903" t="s">
        <v>2487</v>
      </c>
      <c r="B7530" s="903" t="s">
        <v>23</v>
      </c>
      <c r="C7530" s="903" t="s">
        <v>191</v>
      </c>
      <c r="D7530" s="903" t="s">
        <v>1543</v>
      </c>
      <c r="E7530" s="903" t="s">
        <v>98</v>
      </c>
      <c r="F7530" s="903" t="s">
        <v>757</v>
      </c>
      <c r="G7530" s="902">
        <v>35188166</v>
      </c>
    </row>
    <row r="7531" spans="1:7">
      <c r="A7531" s="903" t="s">
        <v>2487</v>
      </c>
      <c r="B7531" s="903" t="s">
        <v>23</v>
      </c>
      <c r="C7531" s="903" t="s">
        <v>191</v>
      </c>
      <c r="D7531" s="903" t="s">
        <v>1543</v>
      </c>
      <c r="E7531" s="1419" t="s">
        <v>100</v>
      </c>
      <c r="F7531" s="1420"/>
      <c r="G7531" s="902">
        <v>225584090</v>
      </c>
    </row>
    <row r="7532" spans="1:7">
      <c r="A7532" s="903" t="s">
        <v>2487</v>
      </c>
      <c r="B7532" s="903" t="s">
        <v>23</v>
      </c>
      <c r="C7532" s="903" t="s">
        <v>191</v>
      </c>
      <c r="D7532" s="903" t="s">
        <v>1543</v>
      </c>
      <c r="E7532" s="903" t="s">
        <v>100</v>
      </c>
      <c r="F7532" s="903" t="s">
        <v>138</v>
      </c>
      <c r="G7532" s="902">
        <v>66882187</v>
      </c>
    </row>
    <row r="7533" spans="1:7">
      <c r="A7533" s="903" t="s">
        <v>2487</v>
      </c>
      <c r="B7533" s="903" t="s">
        <v>23</v>
      </c>
      <c r="C7533" s="903" t="s">
        <v>191</v>
      </c>
      <c r="D7533" s="903" t="s">
        <v>1543</v>
      </c>
      <c r="E7533" s="903" t="s">
        <v>100</v>
      </c>
      <c r="F7533" s="903" t="s">
        <v>102</v>
      </c>
      <c r="G7533" s="902">
        <v>13768453</v>
      </c>
    </row>
    <row r="7534" spans="1:7">
      <c r="A7534" s="903" t="s">
        <v>2487</v>
      </c>
      <c r="B7534" s="903" t="s">
        <v>23</v>
      </c>
      <c r="C7534" s="903" t="s">
        <v>191</v>
      </c>
      <c r="D7534" s="903" t="s">
        <v>1543</v>
      </c>
      <c r="E7534" s="903" t="s">
        <v>100</v>
      </c>
      <c r="F7534" s="903" t="s">
        <v>139</v>
      </c>
      <c r="G7534" s="902">
        <v>138820450</v>
      </c>
    </row>
    <row r="7535" spans="1:7">
      <c r="A7535" s="903" t="s">
        <v>2487</v>
      </c>
      <c r="B7535" s="903" t="s">
        <v>23</v>
      </c>
      <c r="C7535" s="903" t="s">
        <v>191</v>
      </c>
      <c r="D7535" s="903" t="s">
        <v>1543</v>
      </c>
      <c r="E7535" s="903" t="s">
        <v>100</v>
      </c>
      <c r="F7535" s="903" t="s">
        <v>131</v>
      </c>
      <c r="G7535" s="902">
        <v>3953000</v>
      </c>
    </row>
    <row r="7536" spans="1:7">
      <c r="A7536" s="903" t="s">
        <v>2487</v>
      </c>
      <c r="B7536" s="903" t="s">
        <v>23</v>
      </c>
      <c r="C7536" s="903" t="s">
        <v>191</v>
      </c>
      <c r="D7536" s="903" t="s">
        <v>1543</v>
      </c>
      <c r="E7536" s="903" t="s">
        <v>100</v>
      </c>
      <c r="F7536" s="903" t="s">
        <v>140</v>
      </c>
      <c r="G7536" s="902">
        <v>2160000</v>
      </c>
    </row>
    <row r="7537" spans="1:7">
      <c r="A7537" s="903" t="s">
        <v>2487</v>
      </c>
      <c r="B7537" s="903" t="s">
        <v>23</v>
      </c>
      <c r="C7537" s="903" t="s">
        <v>191</v>
      </c>
      <c r="D7537" s="903" t="s">
        <v>1543</v>
      </c>
      <c r="E7537" s="1419" t="s">
        <v>103</v>
      </c>
      <c r="F7537" s="1420"/>
      <c r="G7537" s="902">
        <v>139341623</v>
      </c>
    </row>
    <row r="7538" spans="1:7">
      <c r="A7538" s="903" t="s">
        <v>2487</v>
      </c>
      <c r="B7538" s="903" t="s">
        <v>23</v>
      </c>
      <c r="C7538" s="903" t="s">
        <v>191</v>
      </c>
      <c r="D7538" s="903" t="s">
        <v>1543</v>
      </c>
      <c r="E7538" s="903" t="s">
        <v>103</v>
      </c>
      <c r="F7538" s="903" t="s">
        <v>104</v>
      </c>
      <c r="G7538" s="902">
        <v>45521623</v>
      </c>
    </row>
    <row r="7539" spans="1:7">
      <c r="A7539" s="903" t="s">
        <v>2487</v>
      </c>
      <c r="B7539" s="903" t="s">
        <v>23</v>
      </c>
      <c r="C7539" s="903" t="s">
        <v>191</v>
      </c>
      <c r="D7539" s="903" t="s">
        <v>1543</v>
      </c>
      <c r="E7539" s="903" t="s">
        <v>103</v>
      </c>
      <c r="F7539" s="903" t="s">
        <v>132</v>
      </c>
      <c r="G7539" s="902">
        <v>47780000</v>
      </c>
    </row>
    <row r="7540" spans="1:7">
      <c r="A7540" s="903" t="s">
        <v>2487</v>
      </c>
      <c r="B7540" s="903" t="s">
        <v>23</v>
      </c>
      <c r="C7540" s="903" t="s">
        <v>191</v>
      </c>
      <c r="D7540" s="903" t="s">
        <v>1543</v>
      </c>
      <c r="E7540" s="903" t="s">
        <v>103</v>
      </c>
      <c r="F7540" s="903" t="s">
        <v>106</v>
      </c>
      <c r="G7540" s="902">
        <v>46040000</v>
      </c>
    </row>
    <row r="7541" spans="1:7">
      <c r="A7541" s="903" t="s">
        <v>2487</v>
      </c>
      <c r="B7541" s="903" t="s">
        <v>23</v>
      </c>
      <c r="C7541" s="903" t="s">
        <v>191</v>
      </c>
      <c r="D7541" s="903" t="s">
        <v>1543</v>
      </c>
      <c r="E7541" s="1419" t="s">
        <v>108</v>
      </c>
      <c r="F7541" s="1420"/>
      <c r="G7541" s="902">
        <v>49970500</v>
      </c>
    </row>
    <row r="7542" spans="1:7">
      <c r="A7542" s="903" t="s">
        <v>2487</v>
      </c>
      <c r="B7542" s="903" t="s">
        <v>23</v>
      </c>
      <c r="C7542" s="903" t="s">
        <v>191</v>
      </c>
      <c r="D7542" s="903" t="s">
        <v>1543</v>
      </c>
      <c r="E7542" s="903" t="s">
        <v>108</v>
      </c>
      <c r="F7542" s="903" t="s">
        <v>110</v>
      </c>
      <c r="G7542" s="902">
        <v>1320000</v>
      </c>
    </row>
    <row r="7543" spans="1:7">
      <c r="A7543" s="903" t="s">
        <v>2487</v>
      </c>
      <c r="B7543" s="903" t="s">
        <v>23</v>
      </c>
      <c r="C7543" s="903" t="s">
        <v>191</v>
      </c>
      <c r="D7543" s="903" t="s">
        <v>1543</v>
      </c>
      <c r="E7543" s="903" t="s">
        <v>108</v>
      </c>
      <c r="F7543" s="903" t="s">
        <v>862</v>
      </c>
      <c r="G7543" s="902">
        <v>10752000</v>
      </c>
    </row>
    <row r="7544" spans="1:7">
      <c r="A7544" s="903" t="s">
        <v>2487</v>
      </c>
      <c r="B7544" s="903" t="s">
        <v>23</v>
      </c>
      <c r="C7544" s="903" t="s">
        <v>191</v>
      </c>
      <c r="D7544" s="903" t="s">
        <v>1543</v>
      </c>
      <c r="E7544" s="903" t="s">
        <v>108</v>
      </c>
      <c r="F7544" s="903" t="s">
        <v>283</v>
      </c>
      <c r="G7544" s="902">
        <v>5500000</v>
      </c>
    </row>
    <row r="7545" spans="1:7">
      <c r="A7545" s="903" t="s">
        <v>2487</v>
      </c>
      <c r="B7545" s="903" t="s">
        <v>23</v>
      </c>
      <c r="C7545" s="903" t="s">
        <v>191</v>
      </c>
      <c r="D7545" s="903" t="s">
        <v>1543</v>
      </c>
      <c r="E7545" s="903" t="s">
        <v>108</v>
      </c>
      <c r="F7545" s="903" t="s">
        <v>868</v>
      </c>
      <c r="G7545" s="902">
        <v>7648500</v>
      </c>
    </row>
    <row r="7546" spans="1:7">
      <c r="A7546" s="903" t="s">
        <v>2487</v>
      </c>
      <c r="B7546" s="903" t="s">
        <v>23</v>
      </c>
      <c r="C7546" s="903" t="s">
        <v>191</v>
      </c>
      <c r="D7546" s="903" t="s">
        <v>1543</v>
      </c>
      <c r="E7546" s="903" t="s">
        <v>108</v>
      </c>
      <c r="F7546" s="903" t="s">
        <v>141</v>
      </c>
      <c r="G7546" s="902">
        <v>23550000</v>
      </c>
    </row>
    <row r="7547" spans="1:7">
      <c r="A7547" s="903" t="s">
        <v>2487</v>
      </c>
      <c r="B7547" s="903" t="s">
        <v>23</v>
      </c>
      <c r="C7547" s="903" t="s">
        <v>191</v>
      </c>
      <c r="D7547" s="903" t="s">
        <v>1543</v>
      </c>
      <c r="E7547" s="903" t="s">
        <v>108</v>
      </c>
      <c r="F7547" s="903" t="s">
        <v>142</v>
      </c>
      <c r="G7547" s="902">
        <v>1200000</v>
      </c>
    </row>
    <row r="7548" spans="1:7">
      <c r="A7548" s="903" t="s">
        <v>2487</v>
      </c>
      <c r="B7548" s="903" t="s">
        <v>23</v>
      </c>
      <c r="C7548" s="903" t="s">
        <v>191</v>
      </c>
      <c r="D7548" s="903" t="s">
        <v>1543</v>
      </c>
      <c r="E7548" s="1419" t="s">
        <v>113</v>
      </c>
      <c r="F7548" s="1420"/>
      <c r="G7548" s="902">
        <v>280815700</v>
      </c>
    </row>
    <row r="7549" spans="1:7">
      <c r="A7549" s="903" t="s">
        <v>2487</v>
      </c>
      <c r="B7549" s="903" t="s">
        <v>23</v>
      </c>
      <c r="C7549" s="903" t="s">
        <v>191</v>
      </c>
      <c r="D7549" s="903" t="s">
        <v>1543</v>
      </c>
      <c r="E7549" s="903" t="s">
        <v>113</v>
      </c>
      <c r="F7549" s="903" t="s">
        <v>381</v>
      </c>
      <c r="G7549" s="902">
        <v>3870000</v>
      </c>
    </row>
    <row r="7550" spans="1:7">
      <c r="A7550" s="903" t="s">
        <v>2487</v>
      </c>
      <c r="B7550" s="903" t="s">
        <v>23</v>
      </c>
      <c r="C7550" s="903" t="s">
        <v>191</v>
      </c>
      <c r="D7550" s="903" t="s">
        <v>1543</v>
      </c>
      <c r="E7550" s="903" t="s">
        <v>113</v>
      </c>
      <c r="F7550" s="903" t="s">
        <v>490</v>
      </c>
      <c r="G7550" s="902">
        <v>10950000</v>
      </c>
    </row>
    <row r="7551" spans="1:7">
      <c r="A7551" s="903" t="s">
        <v>2487</v>
      </c>
      <c r="B7551" s="903" t="s">
        <v>23</v>
      </c>
      <c r="C7551" s="903" t="s">
        <v>191</v>
      </c>
      <c r="D7551" s="903" t="s">
        <v>1543</v>
      </c>
      <c r="E7551" s="903" t="s">
        <v>113</v>
      </c>
      <c r="F7551" s="903" t="s">
        <v>115</v>
      </c>
      <c r="G7551" s="902">
        <v>3000000</v>
      </c>
    </row>
    <row r="7552" spans="1:7">
      <c r="A7552" s="903" t="s">
        <v>2487</v>
      </c>
      <c r="B7552" s="903" t="s">
        <v>23</v>
      </c>
      <c r="C7552" s="903" t="s">
        <v>191</v>
      </c>
      <c r="D7552" s="903" t="s">
        <v>1543</v>
      </c>
      <c r="E7552" s="903" t="s">
        <v>113</v>
      </c>
      <c r="F7552" s="903" t="s">
        <v>117</v>
      </c>
      <c r="G7552" s="902">
        <v>262700000</v>
      </c>
    </row>
    <row r="7553" spans="1:7">
      <c r="A7553" s="903" t="s">
        <v>2487</v>
      </c>
      <c r="B7553" s="903" t="s">
        <v>23</v>
      </c>
      <c r="C7553" s="903" t="s">
        <v>191</v>
      </c>
      <c r="D7553" s="903" t="s">
        <v>1543</v>
      </c>
      <c r="E7553" s="903" t="s">
        <v>113</v>
      </c>
      <c r="F7553" s="903" t="s">
        <v>522</v>
      </c>
      <c r="G7553" s="902">
        <v>295700</v>
      </c>
    </row>
    <row r="7554" spans="1:7">
      <c r="A7554" s="903" t="s">
        <v>2487</v>
      </c>
      <c r="B7554" s="903" t="s">
        <v>23</v>
      </c>
      <c r="C7554" s="903" t="s">
        <v>191</v>
      </c>
      <c r="D7554" s="903" t="s">
        <v>1543</v>
      </c>
      <c r="E7554" s="1419" t="s">
        <v>492</v>
      </c>
      <c r="F7554" s="1420"/>
      <c r="G7554" s="902">
        <v>4250000</v>
      </c>
    </row>
    <row r="7555" spans="1:7">
      <c r="A7555" s="903" t="s">
        <v>2487</v>
      </c>
      <c r="B7555" s="903" t="s">
        <v>23</v>
      </c>
      <c r="C7555" s="903" t="s">
        <v>191</v>
      </c>
      <c r="D7555" s="903" t="s">
        <v>1543</v>
      </c>
      <c r="E7555" s="903" t="s">
        <v>492</v>
      </c>
      <c r="F7555" s="903" t="s">
        <v>219</v>
      </c>
      <c r="G7555" s="902">
        <v>4250000</v>
      </c>
    </row>
    <row r="7556" spans="1:7">
      <c r="A7556" s="903" t="s">
        <v>2487</v>
      </c>
      <c r="B7556" s="903" t="s">
        <v>23</v>
      </c>
      <c r="C7556" s="903" t="s">
        <v>191</v>
      </c>
      <c r="D7556" s="903" t="s">
        <v>1543</v>
      </c>
      <c r="E7556" s="1419" t="s">
        <v>498</v>
      </c>
      <c r="F7556" s="1420"/>
      <c r="G7556" s="902">
        <v>180803500</v>
      </c>
    </row>
    <row r="7557" spans="1:7">
      <c r="A7557" s="903" t="s">
        <v>2487</v>
      </c>
      <c r="B7557" s="903" t="s">
        <v>23</v>
      </c>
      <c r="C7557" s="903" t="s">
        <v>191</v>
      </c>
      <c r="D7557" s="903" t="s">
        <v>1543</v>
      </c>
      <c r="E7557" s="903" t="s">
        <v>498</v>
      </c>
      <c r="F7557" s="903" t="s">
        <v>758</v>
      </c>
      <c r="G7557" s="902">
        <v>42415000</v>
      </c>
    </row>
    <row r="7558" spans="1:7">
      <c r="A7558" s="903" t="s">
        <v>2487</v>
      </c>
      <c r="B7558" s="903" t="s">
        <v>23</v>
      </c>
      <c r="C7558" s="903" t="s">
        <v>191</v>
      </c>
      <c r="D7558" s="903" t="s">
        <v>1543</v>
      </c>
      <c r="E7558" s="903" t="s">
        <v>498</v>
      </c>
      <c r="F7558" s="903" t="s">
        <v>178</v>
      </c>
      <c r="G7558" s="902">
        <v>2280000</v>
      </c>
    </row>
    <row r="7559" spans="1:7">
      <c r="A7559" s="903" t="s">
        <v>2487</v>
      </c>
      <c r="B7559" s="903" t="s">
        <v>23</v>
      </c>
      <c r="C7559" s="903" t="s">
        <v>191</v>
      </c>
      <c r="D7559" s="903" t="s">
        <v>1543</v>
      </c>
      <c r="E7559" s="903" t="s">
        <v>498</v>
      </c>
      <c r="F7559" s="903" t="s">
        <v>370</v>
      </c>
      <c r="G7559" s="902">
        <v>41009500</v>
      </c>
    </row>
    <row r="7560" spans="1:7">
      <c r="A7560" s="903" t="s">
        <v>2487</v>
      </c>
      <c r="B7560" s="903" t="s">
        <v>23</v>
      </c>
      <c r="C7560" s="903" t="s">
        <v>191</v>
      </c>
      <c r="D7560" s="903" t="s">
        <v>1543</v>
      </c>
      <c r="E7560" s="903" t="s">
        <v>498</v>
      </c>
      <c r="F7560" s="903" t="s">
        <v>500</v>
      </c>
      <c r="G7560" s="902">
        <v>16949000</v>
      </c>
    </row>
    <row r="7561" spans="1:7">
      <c r="A7561" s="903" t="s">
        <v>2487</v>
      </c>
      <c r="B7561" s="903" t="s">
        <v>23</v>
      </c>
      <c r="C7561" s="903" t="s">
        <v>191</v>
      </c>
      <c r="D7561" s="903" t="s">
        <v>1543</v>
      </c>
      <c r="E7561" s="903" t="s">
        <v>498</v>
      </c>
      <c r="F7561" s="903" t="s">
        <v>4</v>
      </c>
      <c r="G7561" s="902">
        <v>42230000</v>
      </c>
    </row>
    <row r="7562" spans="1:7">
      <c r="A7562" s="903" t="s">
        <v>2487</v>
      </c>
      <c r="B7562" s="903" t="s">
        <v>23</v>
      </c>
      <c r="C7562" s="903" t="s">
        <v>191</v>
      </c>
      <c r="D7562" s="903" t="s">
        <v>1543</v>
      </c>
      <c r="E7562" s="903" t="s">
        <v>498</v>
      </c>
      <c r="F7562" s="903" t="s">
        <v>501</v>
      </c>
      <c r="G7562" s="902">
        <v>35920000</v>
      </c>
    </row>
    <row r="7563" spans="1:7">
      <c r="A7563" s="903" t="s">
        <v>2487</v>
      </c>
      <c r="B7563" s="903" t="s">
        <v>23</v>
      </c>
      <c r="C7563" s="903" t="s">
        <v>191</v>
      </c>
      <c r="D7563" s="903" t="s">
        <v>1543</v>
      </c>
      <c r="E7563" s="1419" t="s">
        <v>1429</v>
      </c>
      <c r="F7563" s="1420"/>
      <c r="G7563" s="902">
        <v>128190000</v>
      </c>
    </row>
    <row r="7564" spans="1:7">
      <c r="A7564" s="903" t="s">
        <v>2487</v>
      </c>
      <c r="B7564" s="903" t="s">
        <v>23</v>
      </c>
      <c r="C7564" s="903" t="s">
        <v>191</v>
      </c>
      <c r="D7564" s="903" t="s">
        <v>1543</v>
      </c>
      <c r="E7564" s="903" t="s">
        <v>1429</v>
      </c>
      <c r="F7564" s="903" t="s">
        <v>1451</v>
      </c>
      <c r="G7564" s="902">
        <v>45200000</v>
      </c>
    </row>
    <row r="7565" spans="1:7">
      <c r="A7565" s="903" t="s">
        <v>2487</v>
      </c>
      <c r="B7565" s="903" t="s">
        <v>23</v>
      </c>
      <c r="C7565" s="903" t="s">
        <v>191</v>
      </c>
      <c r="D7565" s="903" t="s">
        <v>1543</v>
      </c>
      <c r="E7565" s="903" t="s">
        <v>1429</v>
      </c>
      <c r="F7565" s="903" t="s">
        <v>1431</v>
      </c>
      <c r="G7565" s="902">
        <v>42990000</v>
      </c>
    </row>
    <row r="7566" spans="1:7">
      <c r="A7566" s="903" t="s">
        <v>2487</v>
      </c>
      <c r="B7566" s="903" t="s">
        <v>23</v>
      </c>
      <c r="C7566" s="903" t="s">
        <v>191</v>
      </c>
      <c r="D7566" s="903" t="s">
        <v>1543</v>
      </c>
      <c r="E7566" s="903" t="s">
        <v>1429</v>
      </c>
      <c r="F7566" s="903" t="s">
        <v>1457</v>
      </c>
      <c r="G7566" s="902">
        <v>40000000</v>
      </c>
    </row>
    <row r="7567" spans="1:7">
      <c r="A7567" s="903" t="s">
        <v>2487</v>
      </c>
      <c r="B7567" s="903" t="s">
        <v>23</v>
      </c>
      <c r="C7567" s="903" t="s">
        <v>191</v>
      </c>
      <c r="D7567" s="903" t="s">
        <v>1543</v>
      </c>
      <c r="E7567" s="1419" t="s">
        <v>118</v>
      </c>
      <c r="F7567" s="1420"/>
      <c r="G7567" s="902">
        <v>6742707000</v>
      </c>
    </row>
    <row r="7568" spans="1:7">
      <c r="A7568" s="903" t="s">
        <v>2487</v>
      </c>
      <c r="B7568" s="903" t="s">
        <v>23</v>
      </c>
      <c r="C7568" s="903" t="s">
        <v>191</v>
      </c>
      <c r="D7568" s="903" t="s">
        <v>1543</v>
      </c>
      <c r="E7568" s="903" t="s">
        <v>118</v>
      </c>
      <c r="F7568" s="903" t="s">
        <v>523</v>
      </c>
      <c r="G7568" s="902">
        <v>3913000</v>
      </c>
    </row>
    <row r="7569" spans="1:7">
      <c r="A7569" s="903" t="s">
        <v>2487</v>
      </c>
      <c r="B7569" s="903" t="s">
        <v>23</v>
      </c>
      <c r="C7569" s="903" t="s">
        <v>191</v>
      </c>
      <c r="D7569" s="903" t="s">
        <v>1543</v>
      </c>
      <c r="E7569" s="903" t="s">
        <v>118</v>
      </c>
      <c r="F7569" s="903" t="s">
        <v>5</v>
      </c>
      <c r="G7569" s="902">
        <v>96250000</v>
      </c>
    </row>
    <row r="7570" spans="1:7">
      <c r="A7570" s="903" t="s">
        <v>2487</v>
      </c>
      <c r="B7570" s="903" t="s">
        <v>23</v>
      </c>
      <c r="C7570" s="903" t="s">
        <v>191</v>
      </c>
      <c r="D7570" s="903" t="s">
        <v>1543</v>
      </c>
      <c r="E7570" s="903" t="s">
        <v>118</v>
      </c>
      <c r="F7570" s="903" t="s">
        <v>120</v>
      </c>
      <c r="G7570" s="902">
        <v>6642544000</v>
      </c>
    </row>
    <row r="7571" spans="1:7">
      <c r="A7571" s="903" t="s">
        <v>2487</v>
      </c>
      <c r="B7571" s="903" t="s">
        <v>23</v>
      </c>
      <c r="C7571" s="903" t="s">
        <v>191</v>
      </c>
      <c r="D7571" s="903" t="s">
        <v>1543</v>
      </c>
      <c r="E7571" s="1419" t="s">
        <v>1434</v>
      </c>
      <c r="F7571" s="1420"/>
      <c r="G7571" s="902">
        <v>2450000</v>
      </c>
    </row>
    <row r="7572" spans="1:7">
      <c r="A7572" s="903" t="s">
        <v>2487</v>
      </c>
      <c r="B7572" s="903" t="s">
        <v>23</v>
      </c>
      <c r="C7572" s="903" t="s">
        <v>191</v>
      </c>
      <c r="D7572" s="903" t="s">
        <v>1543</v>
      </c>
      <c r="E7572" s="903" t="s">
        <v>1434</v>
      </c>
      <c r="F7572" s="903" t="s">
        <v>1436</v>
      </c>
      <c r="G7572" s="902">
        <v>2450000</v>
      </c>
    </row>
    <row r="7573" spans="1:7">
      <c r="A7573" s="903" t="s">
        <v>2487</v>
      </c>
      <c r="B7573" s="903" t="s">
        <v>23</v>
      </c>
      <c r="C7573" s="903" t="s">
        <v>191</v>
      </c>
      <c r="D7573" s="903" t="s">
        <v>1543</v>
      </c>
      <c r="E7573" s="1419" t="s">
        <v>122</v>
      </c>
      <c r="F7573" s="1420"/>
      <c r="G7573" s="902">
        <v>332017850</v>
      </c>
    </row>
    <row r="7574" spans="1:7">
      <c r="A7574" s="903" t="s">
        <v>2487</v>
      </c>
      <c r="B7574" s="903" t="s">
        <v>23</v>
      </c>
      <c r="C7574" s="903" t="s">
        <v>191</v>
      </c>
      <c r="D7574" s="903" t="s">
        <v>1543</v>
      </c>
      <c r="E7574" s="903" t="s">
        <v>122</v>
      </c>
      <c r="F7574" s="903" t="s">
        <v>765</v>
      </c>
      <c r="G7574" s="902">
        <v>72910000</v>
      </c>
    </row>
    <row r="7575" spans="1:7">
      <c r="A7575" s="903" t="s">
        <v>2487</v>
      </c>
      <c r="B7575" s="903" t="s">
        <v>23</v>
      </c>
      <c r="C7575" s="903" t="s">
        <v>191</v>
      </c>
      <c r="D7575" s="903" t="s">
        <v>1543</v>
      </c>
      <c r="E7575" s="903" t="s">
        <v>122</v>
      </c>
      <c r="F7575" s="903" t="s">
        <v>6</v>
      </c>
      <c r="G7575" s="902">
        <v>8179050</v>
      </c>
    </row>
    <row r="7576" spans="1:7">
      <c r="A7576" s="903" t="s">
        <v>2487</v>
      </c>
      <c r="B7576" s="903" t="s">
        <v>23</v>
      </c>
      <c r="C7576" s="903" t="s">
        <v>191</v>
      </c>
      <c r="D7576" s="903" t="s">
        <v>1543</v>
      </c>
      <c r="E7576" s="903" t="s">
        <v>122</v>
      </c>
      <c r="F7576" s="903" t="s">
        <v>12</v>
      </c>
      <c r="G7576" s="902">
        <v>2236800</v>
      </c>
    </row>
    <row r="7577" spans="1:7">
      <c r="A7577" s="903" t="s">
        <v>2487</v>
      </c>
      <c r="B7577" s="903" t="s">
        <v>23</v>
      </c>
      <c r="C7577" s="903" t="s">
        <v>191</v>
      </c>
      <c r="D7577" s="903" t="s">
        <v>1543</v>
      </c>
      <c r="E7577" s="903" t="s">
        <v>122</v>
      </c>
      <c r="F7577" s="903" t="s">
        <v>124</v>
      </c>
      <c r="G7577" s="902">
        <v>124070000</v>
      </c>
    </row>
    <row r="7578" spans="1:7">
      <c r="A7578" s="903" t="s">
        <v>2487</v>
      </c>
      <c r="B7578" s="903" t="s">
        <v>23</v>
      </c>
      <c r="C7578" s="903" t="s">
        <v>191</v>
      </c>
      <c r="D7578" s="903" t="s">
        <v>1543</v>
      </c>
      <c r="E7578" s="903" t="s">
        <v>122</v>
      </c>
      <c r="F7578" s="903" t="s">
        <v>126</v>
      </c>
      <c r="G7578" s="902">
        <v>124622000</v>
      </c>
    </row>
    <row r="7579" spans="1:7">
      <c r="A7579" s="903" t="s">
        <v>2487</v>
      </c>
      <c r="B7579" s="903" t="s">
        <v>23</v>
      </c>
      <c r="C7579" s="903" t="s">
        <v>191</v>
      </c>
      <c r="D7579" s="903" t="s">
        <v>1543</v>
      </c>
      <c r="E7579" s="1419" t="s">
        <v>371</v>
      </c>
      <c r="F7579" s="1420"/>
      <c r="G7579" s="902">
        <v>45019500</v>
      </c>
    </row>
    <row r="7580" spans="1:7">
      <c r="A7580" s="903" t="s">
        <v>2487</v>
      </c>
      <c r="B7580" s="903" t="s">
        <v>23</v>
      </c>
      <c r="C7580" s="903" t="s">
        <v>191</v>
      </c>
      <c r="D7580" s="903" t="s">
        <v>1543</v>
      </c>
      <c r="E7580" s="903" t="s">
        <v>371</v>
      </c>
      <c r="F7580" s="903" t="s">
        <v>372</v>
      </c>
      <c r="G7580" s="902">
        <v>45019500</v>
      </c>
    </row>
    <row r="7581" spans="1:7">
      <c r="A7581" s="903" t="s">
        <v>2487</v>
      </c>
      <c r="B7581" s="903" t="s">
        <v>23</v>
      </c>
      <c r="C7581" s="903" t="s">
        <v>191</v>
      </c>
      <c r="D7581" s="903" t="s">
        <v>1543</v>
      </c>
      <c r="E7581" s="1419" t="s">
        <v>360</v>
      </c>
      <c r="F7581" s="1420"/>
      <c r="G7581" s="902">
        <v>12355000</v>
      </c>
    </row>
    <row r="7582" spans="1:7">
      <c r="A7582" s="903" t="s">
        <v>2487</v>
      </c>
      <c r="B7582" s="903" t="s">
        <v>23</v>
      </c>
      <c r="C7582" s="903" t="s">
        <v>191</v>
      </c>
      <c r="D7582" s="903" t="s">
        <v>1543</v>
      </c>
      <c r="E7582" s="903" t="s">
        <v>360</v>
      </c>
      <c r="F7582" s="903" t="s">
        <v>766</v>
      </c>
      <c r="G7582" s="902">
        <v>12355000</v>
      </c>
    </row>
    <row r="7583" spans="1:7">
      <c r="A7583" s="903" t="s">
        <v>2487</v>
      </c>
      <c r="B7583" s="903" t="s">
        <v>23</v>
      </c>
      <c r="C7583" s="903" t="s">
        <v>191</v>
      </c>
      <c r="D7583" s="903" t="s">
        <v>1543</v>
      </c>
      <c r="E7583" s="1419" t="s">
        <v>312</v>
      </c>
      <c r="F7583" s="1420"/>
      <c r="G7583" s="902">
        <v>286044000</v>
      </c>
    </row>
    <row r="7584" spans="1:7">
      <c r="A7584" s="903" t="s">
        <v>2487</v>
      </c>
      <c r="B7584" s="903" t="s">
        <v>23</v>
      </c>
      <c r="C7584" s="903" t="s">
        <v>191</v>
      </c>
      <c r="D7584" s="903" t="s">
        <v>1543</v>
      </c>
      <c r="E7584" s="903" t="s">
        <v>312</v>
      </c>
      <c r="F7584" s="903" t="s">
        <v>361</v>
      </c>
      <c r="G7584" s="902">
        <v>286044000</v>
      </c>
    </row>
    <row r="7585" spans="1:7">
      <c r="A7585" s="903" t="s">
        <v>2487</v>
      </c>
      <c r="B7585" s="903" t="s">
        <v>23</v>
      </c>
      <c r="C7585" s="903" t="s">
        <v>191</v>
      </c>
      <c r="D7585" s="903" t="s">
        <v>1543</v>
      </c>
      <c r="E7585" s="1419" t="s">
        <v>810</v>
      </c>
      <c r="F7585" s="1420"/>
      <c r="G7585" s="902">
        <v>55492000</v>
      </c>
    </row>
    <row r="7586" spans="1:7">
      <c r="A7586" s="903" t="s">
        <v>2487</v>
      </c>
      <c r="B7586" s="903" t="s">
        <v>23</v>
      </c>
      <c r="C7586" s="903" t="s">
        <v>191</v>
      </c>
      <c r="D7586" s="903" t="s">
        <v>1543</v>
      </c>
      <c r="E7586" s="903" t="s">
        <v>810</v>
      </c>
      <c r="F7586" s="903" t="s">
        <v>809</v>
      </c>
      <c r="G7586" s="902">
        <v>55492000</v>
      </c>
    </row>
    <row r="7587" spans="1:7">
      <c r="A7587" s="903" t="s">
        <v>2487</v>
      </c>
      <c r="B7587" s="903" t="s">
        <v>23</v>
      </c>
      <c r="C7587" s="903" t="s">
        <v>191</v>
      </c>
      <c r="D7587" s="903" t="s">
        <v>1543</v>
      </c>
      <c r="E7587" s="1419" t="s">
        <v>160</v>
      </c>
      <c r="F7587" s="1420"/>
      <c r="G7587" s="902">
        <v>1430160000</v>
      </c>
    </row>
    <row r="7588" spans="1:7">
      <c r="A7588" s="903" t="s">
        <v>2487</v>
      </c>
      <c r="B7588" s="903" t="s">
        <v>23</v>
      </c>
      <c r="C7588" s="903" t="s">
        <v>191</v>
      </c>
      <c r="D7588" s="903" t="s">
        <v>1543</v>
      </c>
      <c r="E7588" s="903" t="s">
        <v>160</v>
      </c>
      <c r="F7588" s="903" t="s">
        <v>162</v>
      </c>
      <c r="G7588" s="902">
        <v>1430160000</v>
      </c>
    </row>
    <row r="7589" spans="1:7">
      <c r="A7589" s="903" t="s">
        <v>2487</v>
      </c>
      <c r="B7589" s="903" t="s">
        <v>23</v>
      </c>
      <c r="C7589" s="903" t="s">
        <v>191</v>
      </c>
      <c r="D7589" s="903" t="s">
        <v>1543</v>
      </c>
      <c r="E7589" s="1419" t="s">
        <v>16</v>
      </c>
      <c r="F7589" s="1420"/>
      <c r="G7589" s="902">
        <v>103694000</v>
      </c>
    </row>
    <row r="7590" spans="1:7">
      <c r="A7590" s="903" t="s">
        <v>2487</v>
      </c>
      <c r="B7590" s="903" t="s">
        <v>23</v>
      </c>
      <c r="C7590" s="903" t="s">
        <v>191</v>
      </c>
      <c r="D7590" s="903" t="s">
        <v>1543</v>
      </c>
      <c r="E7590" s="903" t="s">
        <v>16</v>
      </c>
      <c r="F7590" s="903" t="s">
        <v>17</v>
      </c>
      <c r="G7590" s="902">
        <v>24169000</v>
      </c>
    </row>
    <row r="7591" spans="1:7">
      <c r="A7591" s="903" t="s">
        <v>2487</v>
      </c>
      <c r="B7591" s="903" t="s">
        <v>23</v>
      </c>
      <c r="C7591" s="903" t="s">
        <v>191</v>
      </c>
      <c r="D7591" s="903" t="s">
        <v>1543</v>
      </c>
      <c r="E7591" s="903" t="s">
        <v>16</v>
      </c>
      <c r="F7591" s="903" t="s">
        <v>19</v>
      </c>
      <c r="G7591" s="902">
        <v>79525000</v>
      </c>
    </row>
    <row r="7592" spans="1:7">
      <c r="A7592" s="903" t="s">
        <v>2487</v>
      </c>
      <c r="B7592" s="903" t="s">
        <v>23</v>
      </c>
      <c r="C7592" s="1419" t="s">
        <v>170</v>
      </c>
      <c r="D7592" s="1420"/>
      <c r="E7592" s="1420"/>
      <c r="F7592" s="1420"/>
      <c r="G7592" s="902">
        <v>19930902159</v>
      </c>
    </row>
    <row r="7593" spans="1:7">
      <c r="A7593" s="903" t="s">
        <v>2487</v>
      </c>
      <c r="B7593" s="903" t="s">
        <v>23</v>
      </c>
      <c r="C7593" s="903" t="s">
        <v>170</v>
      </c>
      <c r="D7593" s="1419" t="s">
        <v>881</v>
      </c>
      <c r="E7593" s="1420"/>
      <c r="F7593" s="1420"/>
      <c r="G7593" s="902">
        <v>18616251759</v>
      </c>
    </row>
    <row r="7594" spans="1:7">
      <c r="A7594" s="903" t="s">
        <v>2487</v>
      </c>
      <c r="B7594" s="903" t="s">
        <v>23</v>
      </c>
      <c r="C7594" s="903" t="s">
        <v>170</v>
      </c>
      <c r="D7594" s="903" t="s">
        <v>881</v>
      </c>
      <c r="E7594" s="1419" t="s">
        <v>87</v>
      </c>
      <c r="F7594" s="1420"/>
      <c r="G7594" s="902">
        <v>3051969980</v>
      </c>
    </row>
    <row r="7595" spans="1:7">
      <c r="A7595" s="903" t="s">
        <v>2487</v>
      </c>
      <c r="B7595" s="903" t="s">
        <v>23</v>
      </c>
      <c r="C7595" s="903" t="s">
        <v>170</v>
      </c>
      <c r="D7595" s="903" t="s">
        <v>881</v>
      </c>
      <c r="E7595" s="903" t="s">
        <v>87</v>
      </c>
      <c r="F7595" s="903" t="s">
        <v>88</v>
      </c>
      <c r="G7595" s="902">
        <v>3051969980</v>
      </c>
    </row>
    <row r="7596" spans="1:7">
      <c r="A7596" s="903" t="s">
        <v>2487</v>
      </c>
      <c r="B7596" s="903" t="s">
        <v>23</v>
      </c>
      <c r="C7596" s="903" t="s">
        <v>170</v>
      </c>
      <c r="D7596" s="903" t="s">
        <v>881</v>
      </c>
      <c r="E7596" s="1419" t="s">
        <v>90</v>
      </c>
      <c r="F7596" s="1420"/>
      <c r="G7596" s="902">
        <v>484789375</v>
      </c>
    </row>
    <row r="7597" spans="1:7">
      <c r="A7597" s="903" t="s">
        <v>2487</v>
      </c>
      <c r="B7597" s="903" t="s">
        <v>23</v>
      </c>
      <c r="C7597" s="903" t="s">
        <v>170</v>
      </c>
      <c r="D7597" s="903" t="s">
        <v>881</v>
      </c>
      <c r="E7597" s="903" t="s">
        <v>90</v>
      </c>
      <c r="F7597" s="903" t="s">
        <v>135</v>
      </c>
      <c r="G7597" s="902">
        <v>46637000</v>
      </c>
    </row>
    <row r="7598" spans="1:7">
      <c r="A7598" s="903" t="s">
        <v>2487</v>
      </c>
      <c r="B7598" s="903" t="s">
        <v>23</v>
      </c>
      <c r="C7598" s="903" t="s">
        <v>170</v>
      </c>
      <c r="D7598" s="903" t="s">
        <v>881</v>
      </c>
      <c r="E7598" s="903" t="s">
        <v>90</v>
      </c>
      <c r="F7598" s="903" t="s">
        <v>389</v>
      </c>
      <c r="G7598" s="902">
        <v>158685000</v>
      </c>
    </row>
    <row r="7599" spans="1:7">
      <c r="A7599" s="903" t="s">
        <v>2487</v>
      </c>
      <c r="B7599" s="903" t="s">
        <v>23</v>
      </c>
      <c r="C7599" s="903" t="s">
        <v>170</v>
      </c>
      <c r="D7599" s="903" t="s">
        <v>881</v>
      </c>
      <c r="E7599" s="903" t="s">
        <v>90</v>
      </c>
      <c r="F7599" s="903" t="s">
        <v>763</v>
      </c>
      <c r="G7599" s="902">
        <v>138398645</v>
      </c>
    </row>
    <row r="7600" spans="1:7">
      <c r="A7600" s="903" t="s">
        <v>2487</v>
      </c>
      <c r="B7600" s="903" t="s">
        <v>23</v>
      </c>
      <c r="C7600" s="903" t="s">
        <v>170</v>
      </c>
      <c r="D7600" s="903" t="s">
        <v>881</v>
      </c>
      <c r="E7600" s="903" t="s">
        <v>90</v>
      </c>
      <c r="F7600" s="903" t="s">
        <v>386</v>
      </c>
      <c r="G7600" s="902">
        <v>93257610</v>
      </c>
    </row>
    <row r="7601" spans="1:7">
      <c r="A7601" s="903" t="s">
        <v>2487</v>
      </c>
      <c r="B7601" s="903" t="s">
        <v>23</v>
      </c>
      <c r="C7601" s="903" t="s">
        <v>170</v>
      </c>
      <c r="D7601" s="903" t="s">
        <v>881</v>
      </c>
      <c r="E7601" s="903" t="s">
        <v>90</v>
      </c>
      <c r="F7601" s="903" t="s">
        <v>92</v>
      </c>
      <c r="G7601" s="902">
        <v>12516000</v>
      </c>
    </row>
    <row r="7602" spans="1:7">
      <c r="A7602" s="903" t="s">
        <v>2487</v>
      </c>
      <c r="B7602" s="903" t="s">
        <v>23</v>
      </c>
      <c r="C7602" s="903" t="s">
        <v>170</v>
      </c>
      <c r="D7602" s="903" t="s">
        <v>881</v>
      </c>
      <c r="E7602" s="903" t="s">
        <v>90</v>
      </c>
      <c r="F7602" s="903" t="s">
        <v>390</v>
      </c>
      <c r="G7602" s="902">
        <v>4452120</v>
      </c>
    </row>
    <row r="7603" spans="1:7">
      <c r="A7603" s="903" t="s">
        <v>2487</v>
      </c>
      <c r="B7603" s="903" t="s">
        <v>23</v>
      </c>
      <c r="C7603" s="903" t="s">
        <v>170</v>
      </c>
      <c r="D7603" s="903" t="s">
        <v>881</v>
      </c>
      <c r="E7603" s="903" t="s">
        <v>90</v>
      </c>
      <c r="F7603" s="903" t="s">
        <v>403</v>
      </c>
      <c r="G7603" s="902">
        <v>30843000</v>
      </c>
    </row>
    <row r="7604" spans="1:7">
      <c r="A7604" s="903" t="s">
        <v>2487</v>
      </c>
      <c r="B7604" s="903" t="s">
        <v>23</v>
      </c>
      <c r="C7604" s="903" t="s">
        <v>170</v>
      </c>
      <c r="D7604" s="903" t="s">
        <v>881</v>
      </c>
      <c r="E7604" s="1419" t="s">
        <v>377</v>
      </c>
      <c r="F7604" s="1420"/>
      <c r="G7604" s="902">
        <v>8222000</v>
      </c>
    </row>
    <row r="7605" spans="1:7">
      <c r="A7605" s="903" t="s">
        <v>2487</v>
      </c>
      <c r="B7605" s="903" t="s">
        <v>23</v>
      </c>
      <c r="C7605" s="903" t="s">
        <v>170</v>
      </c>
      <c r="D7605" s="903" t="s">
        <v>881</v>
      </c>
      <c r="E7605" s="903" t="s">
        <v>377</v>
      </c>
      <c r="F7605" s="903" t="s">
        <v>379</v>
      </c>
      <c r="G7605" s="902">
        <v>8222000</v>
      </c>
    </row>
    <row r="7606" spans="1:7">
      <c r="A7606" s="903" t="s">
        <v>2487</v>
      </c>
      <c r="B7606" s="903" t="s">
        <v>23</v>
      </c>
      <c r="C7606" s="903" t="s">
        <v>170</v>
      </c>
      <c r="D7606" s="903" t="s">
        <v>881</v>
      </c>
      <c r="E7606" s="1419" t="s">
        <v>93</v>
      </c>
      <c r="F7606" s="1420"/>
      <c r="G7606" s="902">
        <v>188651000</v>
      </c>
    </row>
    <row r="7607" spans="1:7">
      <c r="A7607" s="903" t="s">
        <v>2487</v>
      </c>
      <c r="B7607" s="903" t="s">
        <v>23</v>
      </c>
      <c r="C7607" s="903" t="s">
        <v>170</v>
      </c>
      <c r="D7607" s="903" t="s">
        <v>881</v>
      </c>
      <c r="E7607" s="903" t="s">
        <v>93</v>
      </c>
      <c r="F7607" s="903" t="s">
        <v>391</v>
      </c>
      <c r="G7607" s="902">
        <v>188651000</v>
      </c>
    </row>
    <row r="7608" spans="1:7">
      <c r="A7608" s="903" t="s">
        <v>2487</v>
      </c>
      <c r="B7608" s="903" t="s">
        <v>23</v>
      </c>
      <c r="C7608" s="903" t="s">
        <v>170</v>
      </c>
      <c r="D7608" s="903" t="s">
        <v>881</v>
      </c>
      <c r="E7608" s="1419" t="s">
        <v>94</v>
      </c>
      <c r="F7608" s="1420"/>
      <c r="G7608" s="902">
        <v>727444601</v>
      </c>
    </row>
    <row r="7609" spans="1:7">
      <c r="A7609" s="903" t="s">
        <v>2487</v>
      </c>
      <c r="B7609" s="903" t="s">
        <v>23</v>
      </c>
      <c r="C7609" s="903" t="s">
        <v>170</v>
      </c>
      <c r="D7609" s="903" t="s">
        <v>881</v>
      </c>
      <c r="E7609" s="903" t="s">
        <v>94</v>
      </c>
      <c r="F7609" s="903" t="s">
        <v>95</v>
      </c>
      <c r="G7609" s="902">
        <v>543026891</v>
      </c>
    </row>
    <row r="7610" spans="1:7">
      <c r="A7610" s="903" t="s">
        <v>2487</v>
      </c>
      <c r="B7610" s="903" t="s">
        <v>23</v>
      </c>
      <c r="C7610" s="903" t="s">
        <v>170</v>
      </c>
      <c r="D7610" s="903" t="s">
        <v>881</v>
      </c>
      <c r="E7610" s="903" t="s">
        <v>94</v>
      </c>
      <c r="F7610" s="903" t="s">
        <v>96</v>
      </c>
      <c r="G7610" s="902">
        <v>93090294</v>
      </c>
    </row>
    <row r="7611" spans="1:7">
      <c r="A7611" s="903" t="s">
        <v>2487</v>
      </c>
      <c r="B7611" s="903" t="s">
        <v>23</v>
      </c>
      <c r="C7611" s="903" t="s">
        <v>170</v>
      </c>
      <c r="D7611" s="903" t="s">
        <v>881</v>
      </c>
      <c r="E7611" s="903" t="s">
        <v>94</v>
      </c>
      <c r="F7611" s="903" t="s">
        <v>97</v>
      </c>
      <c r="G7611" s="902">
        <v>62060196</v>
      </c>
    </row>
    <row r="7612" spans="1:7">
      <c r="A7612" s="903" t="s">
        <v>2487</v>
      </c>
      <c r="B7612" s="903" t="s">
        <v>23</v>
      </c>
      <c r="C7612" s="903" t="s">
        <v>170</v>
      </c>
      <c r="D7612" s="903" t="s">
        <v>881</v>
      </c>
      <c r="E7612" s="903" t="s">
        <v>94</v>
      </c>
      <c r="F7612" s="903" t="s">
        <v>0</v>
      </c>
      <c r="G7612" s="902">
        <v>29267220</v>
      </c>
    </row>
    <row r="7613" spans="1:7">
      <c r="A7613" s="903" t="s">
        <v>2487</v>
      </c>
      <c r="B7613" s="903" t="s">
        <v>23</v>
      </c>
      <c r="C7613" s="903" t="s">
        <v>170</v>
      </c>
      <c r="D7613" s="903" t="s">
        <v>881</v>
      </c>
      <c r="E7613" s="1419" t="s">
        <v>98</v>
      </c>
      <c r="F7613" s="1420"/>
      <c r="G7613" s="902">
        <v>114897500</v>
      </c>
    </row>
    <row r="7614" spans="1:7">
      <c r="A7614" s="903" t="s">
        <v>2487</v>
      </c>
      <c r="B7614" s="903" t="s">
        <v>23</v>
      </c>
      <c r="C7614" s="903" t="s">
        <v>170</v>
      </c>
      <c r="D7614" s="903" t="s">
        <v>881</v>
      </c>
      <c r="E7614" s="903" t="s">
        <v>98</v>
      </c>
      <c r="F7614" s="903" t="s">
        <v>99</v>
      </c>
      <c r="G7614" s="902">
        <v>114897500</v>
      </c>
    </row>
    <row r="7615" spans="1:7">
      <c r="A7615" s="903" t="s">
        <v>2487</v>
      </c>
      <c r="B7615" s="903" t="s">
        <v>23</v>
      </c>
      <c r="C7615" s="903" t="s">
        <v>170</v>
      </c>
      <c r="D7615" s="903" t="s">
        <v>881</v>
      </c>
      <c r="E7615" s="1419" t="s">
        <v>100</v>
      </c>
      <c r="F7615" s="1420"/>
      <c r="G7615" s="902">
        <v>44263753</v>
      </c>
    </row>
    <row r="7616" spans="1:7">
      <c r="A7616" s="903" t="s">
        <v>2487</v>
      </c>
      <c r="B7616" s="903" t="s">
        <v>23</v>
      </c>
      <c r="C7616" s="903" t="s">
        <v>170</v>
      </c>
      <c r="D7616" s="903" t="s">
        <v>881</v>
      </c>
      <c r="E7616" s="903" t="s">
        <v>100</v>
      </c>
      <c r="F7616" s="903" t="s">
        <v>138</v>
      </c>
      <c r="G7616" s="902">
        <v>36616669</v>
      </c>
    </row>
    <row r="7617" spans="1:7">
      <c r="A7617" s="903" t="s">
        <v>2487</v>
      </c>
      <c r="B7617" s="903" t="s">
        <v>23</v>
      </c>
      <c r="C7617" s="903" t="s">
        <v>170</v>
      </c>
      <c r="D7617" s="903" t="s">
        <v>881</v>
      </c>
      <c r="E7617" s="903" t="s">
        <v>100</v>
      </c>
      <c r="F7617" s="903" t="s">
        <v>102</v>
      </c>
      <c r="G7617" s="902">
        <v>3270084</v>
      </c>
    </row>
    <row r="7618" spans="1:7">
      <c r="A7618" s="903" t="s">
        <v>2487</v>
      </c>
      <c r="B7618" s="903" t="s">
        <v>23</v>
      </c>
      <c r="C7618" s="903" t="s">
        <v>170</v>
      </c>
      <c r="D7618" s="903" t="s">
        <v>881</v>
      </c>
      <c r="E7618" s="903" t="s">
        <v>100</v>
      </c>
      <c r="F7618" s="903" t="s">
        <v>131</v>
      </c>
      <c r="G7618" s="902">
        <v>4377000</v>
      </c>
    </row>
    <row r="7619" spans="1:7">
      <c r="A7619" s="903" t="s">
        <v>2487</v>
      </c>
      <c r="B7619" s="903" t="s">
        <v>23</v>
      </c>
      <c r="C7619" s="903" t="s">
        <v>170</v>
      </c>
      <c r="D7619" s="903" t="s">
        <v>881</v>
      </c>
      <c r="E7619" s="1419" t="s">
        <v>103</v>
      </c>
      <c r="F7619" s="1420"/>
      <c r="G7619" s="902">
        <v>465227845</v>
      </c>
    </row>
    <row r="7620" spans="1:7">
      <c r="A7620" s="903" t="s">
        <v>2487</v>
      </c>
      <c r="B7620" s="903" t="s">
        <v>23</v>
      </c>
      <c r="C7620" s="903" t="s">
        <v>170</v>
      </c>
      <c r="D7620" s="903" t="s">
        <v>881</v>
      </c>
      <c r="E7620" s="903" t="s">
        <v>103</v>
      </c>
      <c r="F7620" s="903" t="s">
        <v>104</v>
      </c>
      <c r="G7620" s="902">
        <v>119493746</v>
      </c>
    </row>
    <row r="7621" spans="1:7">
      <c r="A7621" s="903" t="s">
        <v>2487</v>
      </c>
      <c r="B7621" s="903" t="s">
        <v>23</v>
      </c>
      <c r="C7621" s="903" t="s">
        <v>170</v>
      </c>
      <c r="D7621" s="903" t="s">
        <v>881</v>
      </c>
      <c r="E7621" s="903" t="s">
        <v>103</v>
      </c>
      <c r="F7621" s="903" t="s">
        <v>132</v>
      </c>
      <c r="G7621" s="902">
        <v>229516000</v>
      </c>
    </row>
    <row r="7622" spans="1:7">
      <c r="A7622" s="903" t="s">
        <v>2487</v>
      </c>
      <c r="B7622" s="903" t="s">
        <v>23</v>
      </c>
      <c r="C7622" s="903" t="s">
        <v>170</v>
      </c>
      <c r="D7622" s="903" t="s">
        <v>881</v>
      </c>
      <c r="E7622" s="903" t="s">
        <v>103</v>
      </c>
      <c r="F7622" s="903" t="s">
        <v>106</v>
      </c>
      <c r="G7622" s="902">
        <v>116218099</v>
      </c>
    </row>
    <row r="7623" spans="1:7">
      <c r="A7623" s="903" t="s">
        <v>2487</v>
      </c>
      <c r="B7623" s="903" t="s">
        <v>23</v>
      </c>
      <c r="C7623" s="903" t="s">
        <v>170</v>
      </c>
      <c r="D7623" s="903" t="s">
        <v>881</v>
      </c>
      <c r="E7623" s="1419" t="s">
        <v>108</v>
      </c>
      <c r="F7623" s="1420"/>
      <c r="G7623" s="902">
        <v>60390723</v>
      </c>
    </row>
    <row r="7624" spans="1:7">
      <c r="A7624" s="903" t="s">
        <v>2487</v>
      </c>
      <c r="B7624" s="903" t="s">
        <v>23</v>
      </c>
      <c r="C7624" s="903" t="s">
        <v>170</v>
      </c>
      <c r="D7624" s="903" t="s">
        <v>881</v>
      </c>
      <c r="E7624" s="903" t="s">
        <v>108</v>
      </c>
      <c r="F7624" s="903" t="s">
        <v>110</v>
      </c>
      <c r="G7624" s="902">
        <v>792440</v>
      </c>
    </row>
    <row r="7625" spans="1:7">
      <c r="A7625" s="903" t="s">
        <v>2487</v>
      </c>
      <c r="B7625" s="903" t="s">
        <v>23</v>
      </c>
      <c r="C7625" s="903" t="s">
        <v>170</v>
      </c>
      <c r="D7625" s="903" t="s">
        <v>881</v>
      </c>
      <c r="E7625" s="903" t="s">
        <v>108</v>
      </c>
      <c r="F7625" s="903" t="s">
        <v>111</v>
      </c>
      <c r="G7625" s="902">
        <v>231000</v>
      </c>
    </row>
    <row r="7626" spans="1:7">
      <c r="A7626" s="903" t="s">
        <v>2487</v>
      </c>
      <c r="B7626" s="903" t="s">
        <v>23</v>
      </c>
      <c r="C7626" s="903" t="s">
        <v>170</v>
      </c>
      <c r="D7626" s="903" t="s">
        <v>881</v>
      </c>
      <c r="E7626" s="903" t="s">
        <v>108</v>
      </c>
      <c r="F7626" s="903" t="s">
        <v>862</v>
      </c>
      <c r="G7626" s="902">
        <v>12337583</v>
      </c>
    </row>
    <row r="7627" spans="1:7">
      <c r="A7627" s="903" t="s">
        <v>2487</v>
      </c>
      <c r="B7627" s="903" t="s">
        <v>23</v>
      </c>
      <c r="C7627" s="903" t="s">
        <v>170</v>
      </c>
      <c r="D7627" s="903" t="s">
        <v>881</v>
      </c>
      <c r="E7627" s="903" t="s">
        <v>108</v>
      </c>
      <c r="F7627" s="903" t="s">
        <v>283</v>
      </c>
      <c r="G7627" s="902">
        <v>33620000</v>
      </c>
    </row>
    <row r="7628" spans="1:7">
      <c r="A7628" s="903" t="s">
        <v>2487</v>
      </c>
      <c r="B7628" s="903" t="s">
        <v>23</v>
      </c>
      <c r="C7628" s="903" t="s">
        <v>170</v>
      </c>
      <c r="D7628" s="903" t="s">
        <v>881</v>
      </c>
      <c r="E7628" s="903" t="s">
        <v>108</v>
      </c>
      <c r="F7628" s="903" t="s">
        <v>868</v>
      </c>
      <c r="G7628" s="902">
        <v>1049700</v>
      </c>
    </row>
    <row r="7629" spans="1:7">
      <c r="A7629" s="903" t="s">
        <v>2487</v>
      </c>
      <c r="B7629" s="903" t="s">
        <v>23</v>
      </c>
      <c r="C7629" s="903" t="s">
        <v>170</v>
      </c>
      <c r="D7629" s="903" t="s">
        <v>881</v>
      </c>
      <c r="E7629" s="903" t="s">
        <v>108</v>
      </c>
      <c r="F7629" s="903" t="s">
        <v>142</v>
      </c>
      <c r="G7629" s="902">
        <v>12360000</v>
      </c>
    </row>
    <row r="7630" spans="1:7">
      <c r="A7630" s="903" t="s">
        <v>2487</v>
      </c>
      <c r="B7630" s="903" t="s">
        <v>23</v>
      </c>
      <c r="C7630" s="903" t="s">
        <v>170</v>
      </c>
      <c r="D7630" s="903" t="s">
        <v>881</v>
      </c>
      <c r="E7630" s="1419" t="s">
        <v>143</v>
      </c>
      <c r="F7630" s="1420"/>
      <c r="G7630" s="902">
        <v>109434000</v>
      </c>
    </row>
    <row r="7631" spans="1:7">
      <c r="A7631" s="903" t="s">
        <v>2487</v>
      </c>
      <c r="B7631" s="903" t="s">
        <v>23</v>
      </c>
      <c r="C7631" s="903" t="s">
        <v>170</v>
      </c>
      <c r="D7631" s="903" t="s">
        <v>881</v>
      </c>
      <c r="E7631" s="903" t="s">
        <v>143</v>
      </c>
      <c r="F7631" s="903" t="s">
        <v>145</v>
      </c>
      <c r="G7631" s="902">
        <v>10065000</v>
      </c>
    </row>
    <row r="7632" spans="1:7">
      <c r="A7632" s="903" t="s">
        <v>2487</v>
      </c>
      <c r="B7632" s="903" t="s">
        <v>23</v>
      </c>
      <c r="C7632" s="903" t="s">
        <v>170</v>
      </c>
      <c r="D7632" s="903" t="s">
        <v>881</v>
      </c>
      <c r="E7632" s="903" t="s">
        <v>143</v>
      </c>
      <c r="F7632" s="903" t="s">
        <v>482</v>
      </c>
      <c r="G7632" s="902">
        <v>5400000</v>
      </c>
    </row>
    <row r="7633" spans="1:7">
      <c r="A7633" s="903" t="s">
        <v>2487</v>
      </c>
      <c r="B7633" s="903" t="s">
        <v>23</v>
      </c>
      <c r="C7633" s="903" t="s">
        <v>170</v>
      </c>
      <c r="D7633" s="903" t="s">
        <v>881</v>
      </c>
      <c r="E7633" s="903" t="s">
        <v>143</v>
      </c>
      <c r="F7633" s="903" t="s">
        <v>485</v>
      </c>
      <c r="G7633" s="902">
        <v>4100000</v>
      </c>
    </row>
    <row r="7634" spans="1:7">
      <c r="A7634" s="903" t="s">
        <v>2487</v>
      </c>
      <c r="B7634" s="903" t="s">
        <v>23</v>
      </c>
      <c r="C7634" s="903" t="s">
        <v>170</v>
      </c>
      <c r="D7634" s="903" t="s">
        <v>881</v>
      </c>
      <c r="E7634" s="903" t="s">
        <v>143</v>
      </c>
      <c r="F7634" s="903" t="s">
        <v>487</v>
      </c>
      <c r="G7634" s="902">
        <v>38050000</v>
      </c>
    </row>
    <row r="7635" spans="1:7">
      <c r="A7635" s="903" t="s">
        <v>2487</v>
      </c>
      <c r="B7635" s="903" t="s">
        <v>23</v>
      </c>
      <c r="C7635" s="903" t="s">
        <v>170</v>
      </c>
      <c r="D7635" s="903" t="s">
        <v>881</v>
      </c>
      <c r="E7635" s="903" t="s">
        <v>143</v>
      </c>
      <c r="F7635" s="903" t="s">
        <v>489</v>
      </c>
      <c r="G7635" s="902">
        <v>51819000</v>
      </c>
    </row>
    <row r="7636" spans="1:7">
      <c r="A7636" s="903" t="s">
        <v>2487</v>
      </c>
      <c r="B7636" s="903" t="s">
        <v>23</v>
      </c>
      <c r="C7636" s="903" t="s">
        <v>170</v>
      </c>
      <c r="D7636" s="903" t="s">
        <v>881</v>
      </c>
      <c r="E7636" s="1419" t="s">
        <v>113</v>
      </c>
      <c r="F7636" s="1420"/>
      <c r="G7636" s="902">
        <v>255624000</v>
      </c>
    </row>
    <row r="7637" spans="1:7">
      <c r="A7637" s="903" t="s">
        <v>2487</v>
      </c>
      <c r="B7637" s="903" t="s">
        <v>23</v>
      </c>
      <c r="C7637" s="903" t="s">
        <v>170</v>
      </c>
      <c r="D7637" s="903" t="s">
        <v>881</v>
      </c>
      <c r="E7637" s="903" t="s">
        <v>113</v>
      </c>
      <c r="F7637" s="903" t="s">
        <v>381</v>
      </c>
      <c r="G7637" s="902">
        <v>23158000</v>
      </c>
    </row>
    <row r="7638" spans="1:7">
      <c r="A7638" s="903" t="s">
        <v>2487</v>
      </c>
      <c r="B7638" s="903" t="s">
        <v>23</v>
      </c>
      <c r="C7638" s="903" t="s">
        <v>170</v>
      </c>
      <c r="D7638" s="903" t="s">
        <v>881</v>
      </c>
      <c r="E7638" s="903" t="s">
        <v>113</v>
      </c>
      <c r="F7638" s="903" t="s">
        <v>490</v>
      </c>
      <c r="G7638" s="902">
        <v>75930000</v>
      </c>
    </row>
    <row r="7639" spans="1:7">
      <c r="A7639" s="903" t="s">
        <v>2487</v>
      </c>
      <c r="B7639" s="903" t="s">
        <v>23</v>
      </c>
      <c r="C7639" s="903" t="s">
        <v>170</v>
      </c>
      <c r="D7639" s="903" t="s">
        <v>881</v>
      </c>
      <c r="E7639" s="903" t="s">
        <v>113</v>
      </c>
      <c r="F7639" s="903" t="s">
        <v>115</v>
      </c>
      <c r="G7639" s="902">
        <v>4100000</v>
      </c>
    </row>
    <row r="7640" spans="1:7">
      <c r="A7640" s="903" t="s">
        <v>2487</v>
      </c>
      <c r="B7640" s="903" t="s">
        <v>23</v>
      </c>
      <c r="C7640" s="903" t="s">
        <v>170</v>
      </c>
      <c r="D7640" s="903" t="s">
        <v>881</v>
      </c>
      <c r="E7640" s="903" t="s">
        <v>113</v>
      </c>
      <c r="F7640" s="903" t="s">
        <v>117</v>
      </c>
      <c r="G7640" s="902">
        <v>150900000</v>
      </c>
    </row>
    <row r="7641" spans="1:7">
      <c r="A7641" s="903" t="s">
        <v>2487</v>
      </c>
      <c r="B7641" s="903" t="s">
        <v>23</v>
      </c>
      <c r="C7641" s="903" t="s">
        <v>170</v>
      </c>
      <c r="D7641" s="903" t="s">
        <v>881</v>
      </c>
      <c r="E7641" s="903" t="s">
        <v>113</v>
      </c>
      <c r="F7641" s="903" t="s">
        <v>522</v>
      </c>
      <c r="G7641" s="902">
        <v>1536000</v>
      </c>
    </row>
    <row r="7642" spans="1:7">
      <c r="A7642" s="903" t="s">
        <v>2487</v>
      </c>
      <c r="B7642" s="903" t="s">
        <v>23</v>
      </c>
      <c r="C7642" s="903" t="s">
        <v>170</v>
      </c>
      <c r="D7642" s="903" t="s">
        <v>881</v>
      </c>
      <c r="E7642" s="1419" t="s">
        <v>492</v>
      </c>
      <c r="F7642" s="1420"/>
      <c r="G7642" s="902">
        <v>313803000</v>
      </c>
    </row>
    <row r="7643" spans="1:7">
      <c r="A7643" s="903" t="s">
        <v>2487</v>
      </c>
      <c r="B7643" s="903" t="s">
        <v>23</v>
      </c>
      <c r="C7643" s="903" t="s">
        <v>170</v>
      </c>
      <c r="D7643" s="903" t="s">
        <v>881</v>
      </c>
      <c r="E7643" s="903" t="s">
        <v>492</v>
      </c>
      <c r="F7643" s="903" t="s">
        <v>494</v>
      </c>
      <c r="G7643" s="902">
        <v>244243000</v>
      </c>
    </row>
    <row r="7644" spans="1:7">
      <c r="A7644" s="903" t="s">
        <v>2487</v>
      </c>
      <c r="B7644" s="903" t="s">
        <v>23</v>
      </c>
      <c r="C7644" s="903" t="s">
        <v>170</v>
      </c>
      <c r="D7644" s="903" t="s">
        <v>881</v>
      </c>
      <c r="E7644" s="903" t="s">
        <v>492</v>
      </c>
      <c r="F7644" s="903" t="s">
        <v>219</v>
      </c>
      <c r="G7644" s="902">
        <v>49050000</v>
      </c>
    </row>
    <row r="7645" spans="1:7">
      <c r="A7645" s="903" t="s">
        <v>2487</v>
      </c>
      <c r="B7645" s="903" t="s">
        <v>23</v>
      </c>
      <c r="C7645" s="903" t="s">
        <v>170</v>
      </c>
      <c r="D7645" s="903" t="s">
        <v>881</v>
      </c>
      <c r="E7645" s="903" t="s">
        <v>492</v>
      </c>
      <c r="F7645" s="903" t="s">
        <v>186</v>
      </c>
      <c r="G7645" s="902">
        <v>4300000</v>
      </c>
    </row>
    <row r="7646" spans="1:7">
      <c r="A7646" s="903" t="s">
        <v>2487</v>
      </c>
      <c r="B7646" s="903" t="s">
        <v>23</v>
      </c>
      <c r="C7646" s="903" t="s">
        <v>170</v>
      </c>
      <c r="D7646" s="903" t="s">
        <v>881</v>
      </c>
      <c r="E7646" s="903" t="s">
        <v>492</v>
      </c>
      <c r="F7646" s="903" t="s">
        <v>496</v>
      </c>
      <c r="G7646" s="902">
        <v>16210000</v>
      </c>
    </row>
    <row r="7647" spans="1:7">
      <c r="A7647" s="903" t="s">
        <v>2487</v>
      </c>
      <c r="B7647" s="903" t="s">
        <v>23</v>
      </c>
      <c r="C7647" s="903" t="s">
        <v>170</v>
      </c>
      <c r="D7647" s="903" t="s">
        <v>881</v>
      </c>
      <c r="E7647" s="1419" t="s">
        <v>498</v>
      </c>
      <c r="F7647" s="1420"/>
      <c r="G7647" s="902">
        <v>221103000</v>
      </c>
    </row>
    <row r="7648" spans="1:7">
      <c r="A7648" s="903" t="s">
        <v>2487</v>
      </c>
      <c r="B7648" s="903" t="s">
        <v>23</v>
      </c>
      <c r="C7648" s="903" t="s">
        <v>170</v>
      </c>
      <c r="D7648" s="903" t="s">
        <v>881</v>
      </c>
      <c r="E7648" s="903" t="s">
        <v>498</v>
      </c>
      <c r="F7648" s="903" t="s">
        <v>3</v>
      </c>
      <c r="G7648" s="902">
        <v>100000000</v>
      </c>
    </row>
    <row r="7649" spans="1:7">
      <c r="A7649" s="903" t="s">
        <v>2487</v>
      </c>
      <c r="B7649" s="903" t="s">
        <v>23</v>
      </c>
      <c r="C7649" s="903" t="s">
        <v>170</v>
      </c>
      <c r="D7649" s="903" t="s">
        <v>881</v>
      </c>
      <c r="E7649" s="903" t="s">
        <v>498</v>
      </c>
      <c r="F7649" s="903" t="s">
        <v>370</v>
      </c>
      <c r="G7649" s="902">
        <v>98854000</v>
      </c>
    </row>
    <row r="7650" spans="1:7">
      <c r="A7650" s="903" t="s">
        <v>2487</v>
      </c>
      <c r="B7650" s="903" t="s">
        <v>23</v>
      </c>
      <c r="C7650" s="903" t="s">
        <v>170</v>
      </c>
      <c r="D7650" s="903" t="s">
        <v>881</v>
      </c>
      <c r="E7650" s="903" t="s">
        <v>498</v>
      </c>
      <c r="F7650" s="903" t="s">
        <v>500</v>
      </c>
      <c r="G7650" s="902">
        <v>8469000</v>
      </c>
    </row>
    <row r="7651" spans="1:7">
      <c r="A7651" s="903" t="s">
        <v>2487</v>
      </c>
      <c r="B7651" s="903" t="s">
        <v>23</v>
      </c>
      <c r="C7651" s="903" t="s">
        <v>170</v>
      </c>
      <c r="D7651" s="903" t="s">
        <v>881</v>
      </c>
      <c r="E7651" s="903" t="s">
        <v>498</v>
      </c>
      <c r="F7651" s="903" t="s">
        <v>4</v>
      </c>
      <c r="G7651" s="902">
        <v>13780000</v>
      </c>
    </row>
    <row r="7652" spans="1:7">
      <c r="A7652" s="903" t="s">
        <v>2487</v>
      </c>
      <c r="B7652" s="903" t="s">
        <v>23</v>
      </c>
      <c r="C7652" s="903" t="s">
        <v>170</v>
      </c>
      <c r="D7652" s="903" t="s">
        <v>881</v>
      </c>
      <c r="E7652" s="1419" t="s">
        <v>1429</v>
      </c>
      <c r="F7652" s="1420"/>
      <c r="G7652" s="902">
        <v>147150000</v>
      </c>
    </row>
    <row r="7653" spans="1:7">
      <c r="A7653" s="903" t="s">
        <v>2487</v>
      </c>
      <c r="B7653" s="903" t="s">
        <v>23</v>
      </c>
      <c r="C7653" s="903" t="s">
        <v>170</v>
      </c>
      <c r="D7653" s="903" t="s">
        <v>881</v>
      </c>
      <c r="E7653" s="903" t="s">
        <v>1429</v>
      </c>
      <c r="F7653" s="903" t="s">
        <v>1451</v>
      </c>
      <c r="G7653" s="902">
        <v>106550000</v>
      </c>
    </row>
    <row r="7654" spans="1:7">
      <c r="A7654" s="903" t="s">
        <v>2487</v>
      </c>
      <c r="B7654" s="903" t="s">
        <v>23</v>
      </c>
      <c r="C7654" s="903" t="s">
        <v>170</v>
      </c>
      <c r="D7654" s="903" t="s">
        <v>881</v>
      </c>
      <c r="E7654" s="903" t="s">
        <v>1429</v>
      </c>
      <c r="F7654" s="903" t="s">
        <v>1431</v>
      </c>
      <c r="G7654" s="902">
        <v>26000000</v>
      </c>
    </row>
    <row r="7655" spans="1:7">
      <c r="A7655" s="903" t="s">
        <v>2487</v>
      </c>
      <c r="B7655" s="903" t="s">
        <v>23</v>
      </c>
      <c r="C7655" s="903" t="s">
        <v>170</v>
      </c>
      <c r="D7655" s="903" t="s">
        <v>881</v>
      </c>
      <c r="E7655" s="903" t="s">
        <v>1429</v>
      </c>
      <c r="F7655" s="903" t="s">
        <v>1457</v>
      </c>
      <c r="G7655" s="902">
        <v>14600000</v>
      </c>
    </row>
    <row r="7656" spans="1:7">
      <c r="A7656" s="903" t="s">
        <v>2487</v>
      </c>
      <c r="B7656" s="903" t="s">
        <v>23</v>
      </c>
      <c r="C7656" s="903" t="s">
        <v>170</v>
      </c>
      <c r="D7656" s="903" t="s">
        <v>881</v>
      </c>
      <c r="E7656" s="1419" t="s">
        <v>118</v>
      </c>
      <c r="F7656" s="1420"/>
      <c r="G7656" s="902">
        <v>4103333932</v>
      </c>
    </row>
    <row r="7657" spans="1:7">
      <c r="A7657" s="903" t="s">
        <v>2487</v>
      </c>
      <c r="B7657" s="903" t="s">
        <v>23</v>
      </c>
      <c r="C7657" s="903" t="s">
        <v>170</v>
      </c>
      <c r="D7657" s="903" t="s">
        <v>881</v>
      </c>
      <c r="E7657" s="903" t="s">
        <v>118</v>
      </c>
      <c r="F7657" s="903" t="s">
        <v>523</v>
      </c>
      <c r="G7657" s="902">
        <v>327509932</v>
      </c>
    </row>
    <row r="7658" spans="1:7">
      <c r="A7658" s="903" t="s">
        <v>2487</v>
      </c>
      <c r="B7658" s="903" t="s">
        <v>23</v>
      </c>
      <c r="C7658" s="903" t="s">
        <v>170</v>
      </c>
      <c r="D7658" s="903" t="s">
        <v>881</v>
      </c>
      <c r="E7658" s="903" t="s">
        <v>118</v>
      </c>
      <c r="F7658" s="903" t="s">
        <v>5</v>
      </c>
      <c r="G7658" s="902">
        <v>39875000</v>
      </c>
    </row>
    <row r="7659" spans="1:7">
      <c r="A7659" s="903" t="s">
        <v>2487</v>
      </c>
      <c r="B7659" s="903" t="s">
        <v>23</v>
      </c>
      <c r="C7659" s="903" t="s">
        <v>170</v>
      </c>
      <c r="D7659" s="903" t="s">
        <v>881</v>
      </c>
      <c r="E7659" s="903" t="s">
        <v>118</v>
      </c>
      <c r="F7659" s="903" t="s">
        <v>11</v>
      </c>
      <c r="G7659" s="902">
        <v>1034645000</v>
      </c>
    </row>
    <row r="7660" spans="1:7">
      <c r="A7660" s="903" t="s">
        <v>2487</v>
      </c>
      <c r="B7660" s="903" t="s">
        <v>23</v>
      </c>
      <c r="C7660" s="903" t="s">
        <v>170</v>
      </c>
      <c r="D7660" s="903" t="s">
        <v>881</v>
      </c>
      <c r="E7660" s="903" t="s">
        <v>118</v>
      </c>
      <c r="F7660" s="903" t="s">
        <v>120</v>
      </c>
      <c r="G7660" s="902">
        <v>2701304000</v>
      </c>
    </row>
    <row r="7661" spans="1:7">
      <c r="A7661" s="903" t="s">
        <v>2487</v>
      </c>
      <c r="B7661" s="903" t="s">
        <v>23</v>
      </c>
      <c r="C7661" s="903" t="s">
        <v>170</v>
      </c>
      <c r="D7661" s="903" t="s">
        <v>881</v>
      </c>
      <c r="E7661" s="1419" t="s">
        <v>1434</v>
      </c>
      <c r="F7661" s="1420"/>
      <c r="G7661" s="902">
        <v>299000</v>
      </c>
    </row>
    <row r="7662" spans="1:7">
      <c r="A7662" s="903" t="s">
        <v>2487</v>
      </c>
      <c r="B7662" s="903" t="s">
        <v>23</v>
      </c>
      <c r="C7662" s="903" t="s">
        <v>170</v>
      </c>
      <c r="D7662" s="903" t="s">
        <v>881</v>
      </c>
      <c r="E7662" s="903" t="s">
        <v>1434</v>
      </c>
      <c r="F7662" s="903" t="s">
        <v>1436</v>
      </c>
      <c r="G7662" s="902">
        <v>299000</v>
      </c>
    </row>
    <row r="7663" spans="1:7">
      <c r="A7663" s="903" t="s">
        <v>2487</v>
      </c>
      <c r="B7663" s="903" t="s">
        <v>23</v>
      </c>
      <c r="C7663" s="903" t="s">
        <v>170</v>
      </c>
      <c r="D7663" s="903" t="s">
        <v>881</v>
      </c>
      <c r="E7663" s="1419" t="s">
        <v>27</v>
      </c>
      <c r="F7663" s="1420"/>
      <c r="G7663" s="902">
        <v>4833052550</v>
      </c>
    </row>
    <row r="7664" spans="1:7">
      <c r="A7664" s="903" t="s">
        <v>2487</v>
      </c>
      <c r="B7664" s="903" t="s">
        <v>23</v>
      </c>
      <c r="C7664" s="903" t="s">
        <v>170</v>
      </c>
      <c r="D7664" s="903" t="s">
        <v>881</v>
      </c>
      <c r="E7664" s="903" t="s">
        <v>27</v>
      </c>
      <c r="F7664" s="903" t="s">
        <v>590</v>
      </c>
      <c r="G7664" s="902">
        <v>488941000</v>
      </c>
    </row>
    <row r="7665" spans="1:7">
      <c r="A7665" s="903" t="s">
        <v>2487</v>
      </c>
      <c r="B7665" s="903" t="s">
        <v>23</v>
      </c>
      <c r="C7665" s="903" t="s">
        <v>170</v>
      </c>
      <c r="D7665" s="903" t="s">
        <v>881</v>
      </c>
      <c r="E7665" s="903" t="s">
        <v>27</v>
      </c>
      <c r="F7665" s="903" t="s">
        <v>29</v>
      </c>
      <c r="G7665" s="902">
        <v>4344111550</v>
      </c>
    </row>
    <row r="7666" spans="1:7">
      <c r="A7666" s="903" t="s">
        <v>2487</v>
      </c>
      <c r="B7666" s="903" t="s">
        <v>23</v>
      </c>
      <c r="C7666" s="903" t="s">
        <v>170</v>
      </c>
      <c r="D7666" s="903" t="s">
        <v>881</v>
      </c>
      <c r="E7666" s="1419" t="s">
        <v>842</v>
      </c>
      <c r="F7666" s="1420"/>
      <c r="G7666" s="902">
        <v>2756860000</v>
      </c>
    </row>
    <row r="7667" spans="1:7">
      <c r="A7667" s="903" t="s">
        <v>2487</v>
      </c>
      <c r="B7667" s="903" t="s">
        <v>23</v>
      </c>
      <c r="C7667" s="903" t="s">
        <v>170</v>
      </c>
      <c r="D7667" s="903" t="s">
        <v>881</v>
      </c>
      <c r="E7667" s="903" t="s">
        <v>842</v>
      </c>
      <c r="F7667" s="903" t="s">
        <v>841</v>
      </c>
      <c r="G7667" s="902">
        <v>1171660000</v>
      </c>
    </row>
    <row r="7668" spans="1:7">
      <c r="A7668" s="903" t="s">
        <v>2487</v>
      </c>
      <c r="B7668" s="903" t="s">
        <v>23</v>
      </c>
      <c r="C7668" s="903" t="s">
        <v>170</v>
      </c>
      <c r="D7668" s="903" t="s">
        <v>881</v>
      </c>
      <c r="E7668" s="903" t="s">
        <v>842</v>
      </c>
      <c r="F7668" s="903" t="s">
        <v>861</v>
      </c>
      <c r="G7668" s="902">
        <v>1585200000</v>
      </c>
    </row>
    <row r="7669" spans="1:7">
      <c r="A7669" s="903" t="s">
        <v>2487</v>
      </c>
      <c r="B7669" s="903" t="s">
        <v>23</v>
      </c>
      <c r="C7669" s="903" t="s">
        <v>170</v>
      </c>
      <c r="D7669" s="903" t="s">
        <v>881</v>
      </c>
      <c r="E7669" s="1419" t="s">
        <v>122</v>
      </c>
      <c r="F7669" s="1420"/>
      <c r="G7669" s="902">
        <v>718755500</v>
      </c>
    </row>
    <row r="7670" spans="1:7">
      <c r="A7670" s="903" t="s">
        <v>2487</v>
      </c>
      <c r="B7670" s="903" t="s">
        <v>23</v>
      </c>
      <c r="C7670" s="903" t="s">
        <v>170</v>
      </c>
      <c r="D7670" s="903" t="s">
        <v>881</v>
      </c>
      <c r="E7670" s="903" t="s">
        <v>122</v>
      </c>
      <c r="F7670" s="903" t="s">
        <v>765</v>
      </c>
      <c r="G7670" s="902">
        <v>5750000</v>
      </c>
    </row>
    <row r="7671" spans="1:7">
      <c r="A7671" s="903" t="s">
        <v>2487</v>
      </c>
      <c r="B7671" s="903" t="s">
        <v>23</v>
      </c>
      <c r="C7671" s="903" t="s">
        <v>170</v>
      </c>
      <c r="D7671" s="903" t="s">
        <v>881</v>
      </c>
      <c r="E7671" s="903" t="s">
        <v>122</v>
      </c>
      <c r="F7671" s="903" t="s">
        <v>124</v>
      </c>
      <c r="G7671" s="902">
        <v>246293000</v>
      </c>
    </row>
    <row r="7672" spans="1:7">
      <c r="A7672" s="903" t="s">
        <v>2487</v>
      </c>
      <c r="B7672" s="903" t="s">
        <v>23</v>
      </c>
      <c r="C7672" s="903" t="s">
        <v>170</v>
      </c>
      <c r="D7672" s="903" t="s">
        <v>881</v>
      </c>
      <c r="E7672" s="903" t="s">
        <v>122</v>
      </c>
      <c r="F7672" s="903" t="s">
        <v>126</v>
      </c>
      <c r="G7672" s="902">
        <v>466712500</v>
      </c>
    </row>
    <row r="7673" spans="1:7">
      <c r="A7673" s="903" t="s">
        <v>2487</v>
      </c>
      <c r="B7673" s="903" t="s">
        <v>23</v>
      </c>
      <c r="C7673" s="903" t="s">
        <v>170</v>
      </c>
      <c r="D7673" s="903" t="s">
        <v>881</v>
      </c>
      <c r="E7673" s="1419" t="s">
        <v>360</v>
      </c>
      <c r="F7673" s="1420"/>
      <c r="G7673" s="902">
        <v>10980000</v>
      </c>
    </row>
    <row r="7674" spans="1:7">
      <c r="A7674" s="903" t="s">
        <v>2487</v>
      </c>
      <c r="B7674" s="903" t="s">
        <v>23</v>
      </c>
      <c r="C7674" s="903" t="s">
        <v>170</v>
      </c>
      <c r="D7674" s="903" t="s">
        <v>881</v>
      </c>
      <c r="E7674" s="903" t="s">
        <v>360</v>
      </c>
      <c r="F7674" s="903" t="s">
        <v>1440</v>
      </c>
      <c r="G7674" s="902">
        <v>10980000</v>
      </c>
    </row>
    <row r="7675" spans="1:7">
      <c r="A7675" s="903" t="s">
        <v>2487</v>
      </c>
      <c r="B7675" s="903" t="s">
        <v>23</v>
      </c>
      <c r="C7675" s="903" t="s">
        <v>170</v>
      </c>
      <c r="D7675" s="1419" t="s">
        <v>367</v>
      </c>
      <c r="E7675" s="1420"/>
      <c r="F7675" s="1420"/>
      <c r="G7675" s="902">
        <v>101930000</v>
      </c>
    </row>
    <row r="7676" spans="1:7">
      <c r="A7676" s="903" t="s">
        <v>2487</v>
      </c>
      <c r="B7676" s="903" t="s">
        <v>23</v>
      </c>
      <c r="C7676" s="903" t="s">
        <v>170</v>
      </c>
      <c r="D7676" s="903" t="s">
        <v>367</v>
      </c>
      <c r="E7676" s="1419" t="s">
        <v>103</v>
      </c>
      <c r="F7676" s="1420"/>
      <c r="G7676" s="902">
        <v>140000</v>
      </c>
    </row>
    <row r="7677" spans="1:7">
      <c r="A7677" s="903" t="s">
        <v>2487</v>
      </c>
      <c r="B7677" s="903" t="s">
        <v>23</v>
      </c>
      <c r="C7677" s="903" t="s">
        <v>170</v>
      </c>
      <c r="D7677" s="903" t="s">
        <v>367</v>
      </c>
      <c r="E7677" s="903" t="s">
        <v>103</v>
      </c>
      <c r="F7677" s="903" t="s">
        <v>104</v>
      </c>
      <c r="G7677" s="902">
        <v>140000</v>
      </c>
    </row>
    <row r="7678" spans="1:7">
      <c r="A7678" s="903" t="s">
        <v>2487</v>
      </c>
      <c r="B7678" s="903" t="s">
        <v>23</v>
      </c>
      <c r="C7678" s="903" t="s">
        <v>170</v>
      </c>
      <c r="D7678" s="903" t="s">
        <v>367</v>
      </c>
      <c r="E7678" s="1419" t="s">
        <v>113</v>
      </c>
      <c r="F7678" s="1420"/>
      <c r="G7678" s="902">
        <v>22340000</v>
      </c>
    </row>
    <row r="7679" spans="1:7">
      <c r="A7679" s="903" t="s">
        <v>2487</v>
      </c>
      <c r="B7679" s="903" t="s">
        <v>23</v>
      </c>
      <c r="C7679" s="903" t="s">
        <v>170</v>
      </c>
      <c r="D7679" s="903" t="s">
        <v>367</v>
      </c>
      <c r="E7679" s="903" t="s">
        <v>113</v>
      </c>
      <c r="F7679" s="903" t="s">
        <v>490</v>
      </c>
      <c r="G7679" s="902">
        <v>5000000</v>
      </c>
    </row>
    <row r="7680" spans="1:7">
      <c r="A7680" s="903" t="s">
        <v>2487</v>
      </c>
      <c r="B7680" s="903" t="s">
        <v>23</v>
      </c>
      <c r="C7680" s="903" t="s">
        <v>170</v>
      </c>
      <c r="D7680" s="903" t="s">
        <v>367</v>
      </c>
      <c r="E7680" s="903" t="s">
        <v>113</v>
      </c>
      <c r="F7680" s="903" t="s">
        <v>115</v>
      </c>
      <c r="G7680" s="902">
        <v>3900000</v>
      </c>
    </row>
    <row r="7681" spans="1:7">
      <c r="A7681" s="903" t="s">
        <v>2487</v>
      </c>
      <c r="B7681" s="903" t="s">
        <v>23</v>
      </c>
      <c r="C7681" s="903" t="s">
        <v>170</v>
      </c>
      <c r="D7681" s="903" t="s">
        <v>367</v>
      </c>
      <c r="E7681" s="903" t="s">
        <v>113</v>
      </c>
      <c r="F7681" s="903" t="s">
        <v>522</v>
      </c>
      <c r="G7681" s="902">
        <v>13440000</v>
      </c>
    </row>
    <row r="7682" spans="1:7">
      <c r="A7682" s="903" t="s">
        <v>2487</v>
      </c>
      <c r="B7682" s="903" t="s">
        <v>23</v>
      </c>
      <c r="C7682" s="903" t="s">
        <v>170</v>
      </c>
      <c r="D7682" s="903" t="s">
        <v>367</v>
      </c>
      <c r="E7682" s="1419" t="s">
        <v>118</v>
      </c>
      <c r="F7682" s="1420"/>
      <c r="G7682" s="902">
        <v>520000</v>
      </c>
    </row>
    <row r="7683" spans="1:7">
      <c r="A7683" s="903" t="s">
        <v>2487</v>
      </c>
      <c r="B7683" s="903" t="s">
        <v>23</v>
      </c>
      <c r="C7683" s="903" t="s">
        <v>170</v>
      </c>
      <c r="D7683" s="903" t="s">
        <v>367</v>
      </c>
      <c r="E7683" s="903" t="s">
        <v>118</v>
      </c>
      <c r="F7683" s="903" t="s">
        <v>523</v>
      </c>
      <c r="G7683" s="902">
        <v>520000</v>
      </c>
    </row>
    <row r="7684" spans="1:7">
      <c r="A7684" s="903" t="s">
        <v>2487</v>
      </c>
      <c r="B7684" s="903" t="s">
        <v>23</v>
      </c>
      <c r="C7684" s="903" t="s">
        <v>170</v>
      </c>
      <c r="D7684" s="903" t="s">
        <v>367</v>
      </c>
      <c r="E7684" s="1419" t="s">
        <v>842</v>
      </c>
      <c r="F7684" s="1420"/>
      <c r="G7684" s="902">
        <v>78930000</v>
      </c>
    </row>
    <row r="7685" spans="1:7">
      <c r="A7685" s="903" t="s">
        <v>2487</v>
      </c>
      <c r="B7685" s="903" t="s">
        <v>23</v>
      </c>
      <c r="C7685" s="903" t="s">
        <v>170</v>
      </c>
      <c r="D7685" s="903" t="s">
        <v>367</v>
      </c>
      <c r="E7685" s="903" t="s">
        <v>842</v>
      </c>
      <c r="F7685" s="903" t="s">
        <v>841</v>
      </c>
      <c r="G7685" s="902">
        <v>78930000</v>
      </c>
    </row>
    <row r="7686" spans="1:7">
      <c r="A7686" s="903" t="s">
        <v>2487</v>
      </c>
      <c r="B7686" s="903" t="s">
        <v>23</v>
      </c>
      <c r="C7686" s="903" t="s">
        <v>170</v>
      </c>
      <c r="D7686" s="1419" t="s">
        <v>833</v>
      </c>
      <c r="E7686" s="1420"/>
      <c r="F7686" s="1420"/>
      <c r="G7686" s="902">
        <v>577720400</v>
      </c>
    </row>
    <row r="7687" spans="1:7">
      <c r="A7687" s="903" t="s">
        <v>2487</v>
      </c>
      <c r="B7687" s="903" t="s">
        <v>23</v>
      </c>
      <c r="C7687" s="903" t="s">
        <v>170</v>
      </c>
      <c r="D7687" s="903" t="s">
        <v>833</v>
      </c>
      <c r="E7687" s="1419" t="s">
        <v>90</v>
      </c>
      <c r="F7687" s="1420"/>
      <c r="G7687" s="902">
        <v>2091000</v>
      </c>
    </row>
    <row r="7688" spans="1:7">
      <c r="A7688" s="903" t="s">
        <v>2487</v>
      </c>
      <c r="B7688" s="903" t="s">
        <v>23</v>
      </c>
      <c r="C7688" s="903" t="s">
        <v>170</v>
      </c>
      <c r="D7688" s="903" t="s">
        <v>833</v>
      </c>
      <c r="E7688" s="903" t="s">
        <v>90</v>
      </c>
      <c r="F7688" s="903" t="s">
        <v>763</v>
      </c>
      <c r="G7688" s="902">
        <v>2091000</v>
      </c>
    </row>
    <row r="7689" spans="1:7">
      <c r="A7689" s="903" t="s">
        <v>2487</v>
      </c>
      <c r="B7689" s="903" t="s">
        <v>23</v>
      </c>
      <c r="C7689" s="903" t="s">
        <v>170</v>
      </c>
      <c r="D7689" s="903" t="s">
        <v>833</v>
      </c>
      <c r="E7689" s="1419" t="s">
        <v>143</v>
      </c>
      <c r="F7689" s="1420"/>
      <c r="G7689" s="902">
        <v>2489000</v>
      </c>
    </row>
    <row r="7690" spans="1:7">
      <c r="A7690" s="903" t="s">
        <v>2487</v>
      </c>
      <c r="B7690" s="903" t="s">
        <v>23</v>
      </c>
      <c r="C7690" s="903" t="s">
        <v>170</v>
      </c>
      <c r="D7690" s="903" t="s">
        <v>833</v>
      </c>
      <c r="E7690" s="903" t="s">
        <v>143</v>
      </c>
      <c r="F7690" s="903" t="s">
        <v>489</v>
      </c>
      <c r="G7690" s="902">
        <v>2489000</v>
      </c>
    </row>
    <row r="7691" spans="1:7">
      <c r="A7691" s="903" t="s">
        <v>2487</v>
      </c>
      <c r="B7691" s="903" t="s">
        <v>23</v>
      </c>
      <c r="C7691" s="903" t="s">
        <v>170</v>
      </c>
      <c r="D7691" s="903" t="s">
        <v>833</v>
      </c>
      <c r="E7691" s="1419" t="s">
        <v>113</v>
      </c>
      <c r="F7691" s="1420"/>
      <c r="G7691" s="902">
        <v>25307000</v>
      </c>
    </row>
    <row r="7692" spans="1:7">
      <c r="A7692" s="903" t="s">
        <v>2487</v>
      </c>
      <c r="B7692" s="903" t="s">
        <v>23</v>
      </c>
      <c r="C7692" s="903" t="s">
        <v>170</v>
      </c>
      <c r="D7692" s="903" t="s">
        <v>833</v>
      </c>
      <c r="E7692" s="903" t="s">
        <v>113</v>
      </c>
      <c r="F7692" s="903" t="s">
        <v>381</v>
      </c>
      <c r="G7692" s="902">
        <v>13978000</v>
      </c>
    </row>
    <row r="7693" spans="1:7">
      <c r="A7693" s="903" t="s">
        <v>2487</v>
      </c>
      <c r="B7693" s="903" t="s">
        <v>23</v>
      </c>
      <c r="C7693" s="903" t="s">
        <v>170</v>
      </c>
      <c r="D7693" s="903" t="s">
        <v>833</v>
      </c>
      <c r="E7693" s="903" t="s">
        <v>113</v>
      </c>
      <c r="F7693" s="903" t="s">
        <v>490</v>
      </c>
      <c r="G7693" s="902">
        <v>8780000</v>
      </c>
    </row>
    <row r="7694" spans="1:7">
      <c r="A7694" s="903" t="s">
        <v>2487</v>
      </c>
      <c r="B7694" s="903" t="s">
        <v>23</v>
      </c>
      <c r="C7694" s="903" t="s">
        <v>170</v>
      </c>
      <c r="D7694" s="903" t="s">
        <v>833</v>
      </c>
      <c r="E7694" s="903" t="s">
        <v>113</v>
      </c>
      <c r="F7694" s="903" t="s">
        <v>115</v>
      </c>
      <c r="G7694" s="902">
        <v>600000</v>
      </c>
    </row>
    <row r="7695" spans="1:7">
      <c r="A7695" s="903" t="s">
        <v>2487</v>
      </c>
      <c r="B7695" s="903" t="s">
        <v>23</v>
      </c>
      <c r="C7695" s="903" t="s">
        <v>170</v>
      </c>
      <c r="D7695" s="903" t="s">
        <v>833</v>
      </c>
      <c r="E7695" s="903" t="s">
        <v>113</v>
      </c>
      <c r="F7695" s="903" t="s">
        <v>522</v>
      </c>
      <c r="G7695" s="902">
        <v>1949000</v>
      </c>
    </row>
    <row r="7696" spans="1:7">
      <c r="A7696" s="903" t="s">
        <v>2487</v>
      </c>
      <c r="B7696" s="903" t="s">
        <v>23</v>
      </c>
      <c r="C7696" s="903" t="s">
        <v>170</v>
      </c>
      <c r="D7696" s="903" t="s">
        <v>833</v>
      </c>
      <c r="E7696" s="1419" t="s">
        <v>492</v>
      </c>
      <c r="F7696" s="1420"/>
      <c r="G7696" s="902">
        <v>4000000</v>
      </c>
    </row>
    <row r="7697" spans="1:7">
      <c r="A7697" s="903" t="s">
        <v>2487</v>
      </c>
      <c r="B7697" s="903" t="s">
        <v>23</v>
      </c>
      <c r="C7697" s="903" t="s">
        <v>170</v>
      </c>
      <c r="D7697" s="903" t="s">
        <v>833</v>
      </c>
      <c r="E7697" s="903" t="s">
        <v>492</v>
      </c>
      <c r="F7697" s="903" t="s">
        <v>494</v>
      </c>
      <c r="G7697" s="902">
        <v>4000000</v>
      </c>
    </row>
    <row r="7698" spans="1:7">
      <c r="A7698" s="903" t="s">
        <v>2487</v>
      </c>
      <c r="B7698" s="903" t="s">
        <v>23</v>
      </c>
      <c r="C7698" s="903" t="s">
        <v>170</v>
      </c>
      <c r="D7698" s="903" t="s">
        <v>833</v>
      </c>
      <c r="E7698" s="1419" t="s">
        <v>498</v>
      </c>
      <c r="F7698" s="1420"/>
      <c r="G7698" s="902">
        <v>85000000</v>
      </c>
    </row>
    <row r="7699" spans="1:7">
      <c r="A7699" s="903" t="s">
        <v>2487</v>
      </c>
      <c r="B7699" s="903" t="s">
        <v>23</v>
      </c>
      <c r="C7699" s="903" t="s">
        <v>170</v>
      </c>
      <c r="D7699" s="903" t="s">
        <v>833</v>
      </c>
      <c r="E7699" s="903" t="s">
        <v>498</v>
      </c>
      <c r="F7699" s="903" t="s">
        <v>501</v>
      </c>
      <c r="G7699" s="902">
        <v>85000000</v>
      </c>
    </row>
    <row r="7700" spans="1:7">
      <c r="A7700" s="903" t="s">
        <v>2487</v>
      </c>
      <c r="B7700" s="903" t="s">
        <v>23</v>
      </c>
      <c r="C7700" s="903" t="s">
        <v>170</v>
      </c>
      <c r="D7700" s="903" t="s">
        <v>833</v>
      </c>
      <c r="E7700" s="1419" t="s">
        <v>118</v>
      </c>
      <c r="F7700" s="1420"/>
      <c r="G7700" s="902">
        <v>10060000</v>
      </c>
    </row>
    <row r="7701" spans="1:7">
      <c r="A7701" s="903" t="s">
        <v>2487</v>
      </c>
      <c r="B7701" s="903" t="s">
        <v>23</v>
      </c>
      <c r="C7701" s="903" t="s">
        <v>170</v>
      </c>
      <c r="D7701" s="903" t="s">
        <v>833</v>
      </c>
      <c r="E7701" s="903" t="s">
        <v>118</v>
      </c>
      <c r="F7701" s="903" t="s">
        <v>120</v>
      </c>
      <c r="G7701" s="902">
        <v>10060000</v>
      </c>
    </row>
    <row r="7702" spans="1:7">
      <c r="A7702" s="903" t="s">
        <v>2487</v>
      </c>
      <c r="B7702" s="903" t="s">
        <v>23</v>
      </c>
      <c r="C7702" s="903" t="s">
        <v>170</v>
      </c>
      <c r="D7702" s="903" t="s">
        <v>833</v>
      </c>
      <c r="E7702" s="1419" t="s">
        <v>122</v>
      </c>
      <c r="F7702" s="1420"/>
      <c r="G7702" s="902">
        <v>51053000</v>
      </c>
    </row>
    <row r="7703" spans="1:7">
      <c r="A7703" s="903" t="s">
        <v>2487</v>
      </c>
      <c r="B7703" s="903" t="s">
        <v>23</v>
      </c>
      <c r="C7703" s="903" t="s">
        <v>170</v>
      </c>
      <c r="D7703" s="903" t="s">
        <v>833</v>
      </c>
      <c r="E7703" s="903" t="s">
        <v>122</v>
      </c>
      <c r="F7703" s="903" t="s">
        <v>765</v>
      </c>
      <c r="G7703" s="902">
        <v>42693000</v>
      </c>
    </row>
    <row r="7704" spans="1:7">
      <c r="A7704" s="903" t="s">
        <v>2487</v>
      </c>
      <c r="B7704" s="903" t="s">
        <v>23</v>
      </c>
      <c r="C7704" s="903" t="s">
        <v>170</v>
      </c>
      <c r="D7704" s="903" t="s">
        <v>833</v>
      </c>
      <c r="E7704" s="903" t="s">
        <v>122</v>
      </c>
      <c r="F7704" s="903" t="s">
        <v>124</v>
      </c>
      <c r="G7704" s="902">
        <v>8360000</v>
      </c>
    </row>
    <row r="7705" spans="1:7">
      <c r="A7705" s="903" t="s">
        <v>2487</v>
      </c>
      <c r="B7705" s="903" t="s">
        <v>23</v>
      </c>
      <c r="C7705" s="903" t="s">
        <v>170</v>
      </c>
      <c r="D7705" s="903" t="s">
        <v>833</v>
      </c>
      <c r="E7705" s="1419" t="s">
        <v>16</v>
      </c>
      <c r="F7705" s="1420"/>
      <c r="G7705" s="902">
        <v>397720400</v>
      </c>
    </row>
    <row r="7706" spans="1:7">
      <c r="A7706" s="903" t="s">
        <v>2487</v>
      </c>
      <c r="B7706" s="903" t="s">
        <v>23</v>
      </c>
      <c r="C7706" s="903" t="s">
        <v>170</v>
      </c>
      <c r="D7706" s="903" t="s">
        <v>833</v>
      </c>
      <c r="E7706" s="903" t="s">
        <v>16</v>
      </c>
      <c r="F7706" s="903" t="s">
        <v>17</v>
      </c>
      <c r="G7706" s="902">
        <v>10081700</v>
      </c>
    </row>
    <row r="7707" spans="1:7">
      <c r="A7707" s="903" t="s">
        <v>2487</v>
      </c>
      <c r="B7707" s="903" t="s">
        <v>23</v>
      </c>
      <c r="C7707" s="903" t="s">
        <v>170</v>
      </c>
      <c r="D7707" s="903" t="s">
        <v>833</v>
      </c>
      <c r="E7707" s="903" t="s">
        <v>16</v>
      </c>
      <c r="F7707" s="903" t="s">
        <v>19</v>
      </c>
      <c r="G7707" s="902">
        <v>387638700</v>
      </c>
    </row>
    <row r="7708" spans="1:7">
      <c r="A7708" s="903" t="s">
        <v>2487</v>
      </c>
      <c r="B7708" s="903" t="s">
        <v>23</v>
      </c>
      <c r="C7708" s="903" t="s">
        <v>170</v>
      </c>
      <c r="D7708" s="1419" t="s">
        <v>1479</v>
      </c>
      <c r="E7708" s="1420"/>
      <c r="F7708" s="1420"/>
      <c r="G7708" s="902">
        <v>215000000</v>
      </c>
    </row>
    <row r="7709" spans="1:7">
      <c r="A7709" s="903" t="s">
        <v>2487</v>
      </c>
      <c r="B7709" s="903" t="s">
        <v>23</v>
      </c>
      <c r="C7709" s="903" t="s">
        <v>170</v>
      </c>
      <c r="D7709" s="903" t="s">
        <v>1479</v>
      </c>
      <c r="E7709" s="1419" t="s">
        <v>143</v>
      </c>
      <c r="F7709" s="1420"/>
      <c r="G7709" s="902">
        <v>7400000</v>
      </c>
    </row>
    <row r="7710" spans="1:7">
      <c r="A7710" s="903" t="s">
        <v>2487</v>
      </c>
      <c r="B7710" s="903" t="s">
        <v>23</v>
      </c>
      <c r="C7710" s="903" t="s">
        <v>170</v>
      </c>
      <c r="D7710" s="903" t="s">
        <v>1479</v>
      </c>
      <c r="E7710" s="903" t="s">
        <v>143</v>
      </c>
      <c r="F7710" s="903" t="s">
        <v>387</v>
      </c>
      <c r="G7710" s="902">
        <v>800000</v>
      </c>
    </row>
    <row r="7711" spans="1:7">
      <c r="A7711" s="903" t="s">
        <v>2487</v>
      </c>
      <c r="B7711" s="903" t="s">
        <v>23</v>
      </c>
      <c r="C7711" s="903" t="s">
        <v>170</v>
      </c>
      <c r="D7711" s="903" t="s">
        <v>1479</v>
      </c>
      <c r="E7711" s="903" t="s">
        <v>143</v>
      </c>
      <c r="F7711" s="903" t="s">
        <v>489</v>
      </c>
      <c r="G7711" s="902">
        <v>6600000</v>
      </c>
    </row>
    <row r="7712" spans="1:7">
      <c r="A7712" s="903" t="s">
        <v>2487</v>
      </c>
      <c r="B7712" s="903" t="s">
        <v>23</v>
      </c>
      <c r="C7712" s="903" t="s">
        <v>170</v>
      </c>
      <c r="D7712" s="903" t="s">
        <v>1479</v>
      </c>
      <c r="E7712" s="1419" t="s">
        <v>113</v>
      </c>
      <c r="F7712" s="1420"/>
      <c r="G7712" s="902">
        <v>6800000</v>
      </c>
    </row>
    <row r="7713" spans="1:7">
      <c r="A7713" s="903" t="s">
        <v>2487</v>
      </c>
      <c r="B7713" s="903" t="s">
        <v>23</v>
      </c>
      <c r="C7713" s="903" t="s">
        <v>170</v>
      </c>
      <c r="D7713" s="903" t="s">
        <v>1479</v>
      </c>
      <c r="E7713" s="903" t="s">
        <v>113</v>
      </c>
      <c r="F7713" s="903" t="s">
        <v>522</v>
      </c>
      <c r="G7713" s="902">
        <v>6800000</v>
      </c>
    </row>
    <row r="7714" spans="1:7">
      <c r="A7714" s="903" t="s">
        <v>2487</v>
      </c>
      <c r="B7714" s="903" t="s">
        <v>23</v>
      </c>
      <c r="C7714" s="903" t="s">
        <v>170</v>
      </c>
      <c r="D7714" s="903" t="s">
        <v>1479</v>
      </c>
      <c r="E7714" s="1419" t="s">
        <v>492</v>
      </c>
      <c r="F7714" s="1420"/>
      <c r="G7714" s="902">
        <v>12300000</v>
      </c>
    </row>
    <row r="7715" spans="1:7">
      <c r="A7715" s="903" t="s">
        <v>2487</v>
      </c>
      <c r="B7715" s="903" t="s">
        <v>23</v>
      </c>
      <c r="C7715" s="903" t="s">
        <v>170</v>
      </c>
      <c r="D7715" s="903" t="s">
        <v>1479</v>
      </c>
      <c r="E7715" s="903" t="s">
        <v>492</v>
      </c>
      <c r="F7715" s="903" t="s">
        <v>494</v>
      </c>
      <c r="G7715" s="902">
        <v>10200000</v>
      </c>
    </row>
    <row r="7716" spans="1:7">
      <c r="A7716" s="903" t="s">
        <v>2487</v>
      </c>
      <c r="B7716" s="903" t="s">
        <v>23</v>
      </c>
      <c r="C7716" s="903" t="s">
        <v>170</v>
      </c>
      <c r="D7716" s="903" t="s">
        <v>1479</v>
      </c>
      <c r="E7716" s="903" t="s">
        <v>492</v>
      </c>
      <c r="F7716" s="903" t="s">
        <v>496</v>
      </c>
      <c r="G7716" s="902">
        <v>2100000</v>
      </c>
    </row>
    <row r="7717" spans="1:7">
      <c r="A7717" s="903" t="s">
        <v>2487</v>
      </c>
      <c r="B7717" s="903" t="s">
        <v>23</v>
      </c>
      <c r="C7717" s="903" t="s">
        <v>170</v>
      </c>
      <c r="D7717" s="903" t="s">
        <v>1479</v>
      </c>
      <c r="E7717" s="1419" t="s">
        <v>118</v>
      </c>
      <c r="F7717" s="1420"/>
      <c r="G7717" s="902">
        <v>126580000</v>
      </c>
    </row>
    <row r="7718" spans="1:7">
      <c r="A7718" s="903" t="s">
        <v>2487</v>
      </c>
      <c r="B7718" s="903" t="s">
        <v>23</v>
      </c>
      <c r="C7718" s="903" t="s">
        <v>170</v>
      </c>
      <c r="D7718" s="903" t="s">
        <v>1479</v>
      </c>
      <c r="E7718" s="903" t="s">
        <v>118</v>
      </c>
      <c r="F7718" s="903" t="s">
        <v>523</v>
      </c>
      <c r="G7718" s="902">
        <v>126580000</v>
      </c>
    </row>
    <row r="7719" spans="1:7">
      <c r="A7719" s="903" t="s">
        <v>2487</v>
      </c>
      <c r="B7719" s="903" t="s">
        <v>23</v>
      </c>
      <c r="C7719" s="903" t="s">
        <v>170</v>
      </c>
      <c r="D7719" s="903" t="s">
        <v>1479</v>
      </c>
      <c r="E7719" s="1419" t="s">
        <v>27</v>
      </c>
      <c r="F7719" s="1420"/>
      <c r="G7719" s="902">
        <v>52500000</v>
      </c>
    </row>
    <row r="7720" spans="1:7">
      <c r="A7720" s="903" t="s">
        <v>2487</v>
      </c>
      <c r="B7720" s="903" t="s">
        <v>23</v>
      </c>
      <c r="C7720" s="903" t="s">
        <v>170</v>
      </c>
      <c r="D7720" s="903" t="s">
        <v>1479</v>
      </c>
      <c r="E7720" s="903" t="s">
        <v>27</v>
      </c>
      <c r="F7720" s="903" t="s">
        <v>29</v>
      </c>
      <c r="G7720" s="902">
        <v>52500000</v>
      </c>
    </row>
    <row r="7721" spans="1:7">
      <c r="A7721" s="903" t="s">
        <v>2487</v>
      </c>
      <c r="B7721" s="903" t="s">
        <v>23</v>
      </c>
      <c r="C7721" s="903" t="s">
        <v>170</v>
      </c>
      <c r="D7721" s="903" t="s">
        <v>1479</v>
      </c>
      <c r="E7721" s="1419" t="s">
        <v>122</v>
      </c>
      <c r="F7721" s="1420"/>
      <c r="G7721" s="902">
        <v>9420000</v>
      </c>
    </row>
    <row r="7722" spans="1:7">
      <c r="A7722" s="903" t="s">
        <v>2487</v>
      </c>
      <c r="B7722" s="903" t="s">
        <v>23</v>
      </c>
      <c r="C7722" s="903" t="s">
        <v>170</v>
      </c>
      <c r="D7722" s="903" t="s">
        <v>1479</v>
      </c>
      <c r="E7722" s="903" t="s">
        <v>122</v>
      </c>
      <c r="F7722" s="903" t="s">
        <v>126</v>
      </c>
      <c r="G7722" s="902">
        <v>9420000</v>
      </c>
    </row>
    <row r="7723" spans="1:7">
      <c r="A7723" s="903" t="s">
        <v>2487</v>
      </c>
      <c r="B7723" s="903" t="s">
        <v>23</v>
      </c>
      <c r="C7723" s="903" t="s">
        <v>170</v>
      </c>
      <c r="D7723" s="1419" t="s">
        <v>1453</v>
      </c>
      <c r="E7723" s="1420"/>
      <c r="F7723" s="1420"/>
      <c r="G7723" s="902">
        <v>420000000</v>
      </c>
    </row>
    <row r="7724" spans="1:7">
      <c r="A7724" s="903" t="s">
        <v>2487</v>
      </c>
      <c r="B7724" s="903" t="s">
        <v>23</v>
      </c>
      <c r="C7724" s="903" t="s">
        <v>170</v>
      </c>
      <c r="D7724" s="903" t="s">
        <v>1453</v>
      </c>
      <c r="E7724" s="1419" t="s">
        <v>90</v>
      </c>
      <c r="F7724" s="1420"/>
      <c r="G7724" s="902">
        <v>51229586</v>
      </c>
    </row>
    <row r="7725" spans="1:7">
      <c r="A7725" s="903" t="s">
        <v>2487</v>
      </c>
      <c r="B7725" s="903" t="s">
        <v>23</v>
      </c>
      <c r="C7725" s="903" t="s">
        <v>170</v>
      </c>
      <c r="D7725" s="903" t="s">
        <v>1453</v>
      </c>
      <c r="E7725" s="903" t="s">
        <v>90</v>
      </c>
      <c r="F7725" s="903" t="s">
        <v>763</v>
      </c>
      <c r="G7725" s="902">
        <v>51229586</v>
      </c>
    </row>
    <row r="7726" spans="1:7">
      <c r="A7726" s="903" t="s">
        <v>2487</v>
      </c>
      <c r="B7726" s="903" t="s">
        <v>23</v>
      </c>
      <c r="C7726" s="903" t="s">
        <v>170</v>
      </c>
      <c r="D7726" s="903" t="s">
        <v>1453</v>
      </c>
      <c r="E7726" s="1419" t="s">
        <v>103</v>
      </c>
      <c r="F7726" s="1420"/>
      <c r="G7726" s="902">
        <v>18250000</v>
      </c>
    </row>
    <row r="7727" spans="1:7">
      <c r="A7727" s="903" t="s">
        <v>2487</v>
      </c>
      <c r="B7727" s="903" t="s">
        <v>23</v>
      </c>
      <c r="C7727" s="903" t="s">
        <v>170</v>
      </c>
      <c r="D7727" s="903" t="s">
        <v>1453</v>
      </c>
      <c r="E7727" s="903" t="s">
        <v>103</v>
      </c>
      <c r="F7727" s="903" t="s">
        <v>104</v>
      </c>
      <c r="G7727" s="902">
        <v>18250000</v>
      </c>
    </row>
    <row r="7728" spans="1:7">
      <c r="A7728" s="903" t="s">
        <v>2487</v>
      </c>
      <c r="B7728" s="903" t="s">
        <v>23</v>
      </c>
      <c r="C7728" s="903" t="s">
        <v>170</v>
      </c>
      <c r="D7728" s="903" t="s">
        <v>1453</v>
      </c>
      <c r="E7728" s="1419" t="s">
        <v>108</v>
      </c>
      <c r="F7728" s="1420"/>
      <c r="G7728" s="902">
        <v>180000000</v>
      </c>
    </row>
    <row r="7729" spans="1:7">
      <c r="A7729" s="903" t="s">
        <v>2487</v>
      </c>
      <c r="B7729" s="903" t="s">
        <v>23</v>
      </c>
      <c r="C7729" s="903" t="s">
        <v>170</v>
      </c>
      <c r="D7729" s="903" t="s">
        <v>1453</v>
      </c>
      <c r="E7729" s="903" t="s">
        <v>108</v>
      </c>
      <c r="F7729" s="903" t="s">
        <v>283</v>
      </c>
      <c r="G7729" s="902">
        <v>180000000</v>
      </c>
    </row>
    <row r="7730" spans="1:7">
      <c r="A7730" s="903" t="s">
        <v>2487</v>
      </c>
      <c r="B7730" s="903" t="s">
        <v>23</v>
      </c>
      <c r="C7730" s="903" t="s">
        <v>170</v>
      </c>
      <c r="D7730" s="903" t="s">
        <v>1453</v>
      </c>
      <c r="E7730" s="1419" t="s">
        <v>492</v>
      </c>
      <c r="F7730" s="1420"/>
      <c r="G7730" s="902">
        <v>56300000</v>
      </c>
    </row>
    <row r="7731" spans="1:7">
      <c r="A7731" s="903" t="s">
        <v>2487</v>
      </c>
      <c r="B7731" s="903" t="s">
        <v>23</v>
      </c>
      <c r="C7731" s="903" t="s">
        <v>170</v>
      </c>
      <c r="D7731" s="903" t="s">
        <v>1453</v>
      </c>
      <c r="E7731" s="903" t="s">
        <v>492</v>
      </c>
      <c r="F7731" s="903" t="s">
        <v>494</v>
      </c>
      <c r="G7731" s="902">
        <v>56300000</v>
      </c>
    </row>
    <row r="7732" spans="1:7">
      <c r="A7732" s="903" t="s">
        <v>2487</v>
      </c>
      <c r="B7732" s="903" t="s">
        <v>23</v>
      </c>
      <c r="C7732" s="903" t="s">
        <v>170</v>
      </c>
      <c r="D7732" s="903" t="s">
        <v>1453</v>
      </c>
      <c r="E7732" s="1419" t="s">
        <v>498</v>
      </c>
      <c r="F7732" s="1420"/>
      <c r="G7732" s="902">
        <v>4600000</v>
      </c>
    </row>
    <row r="7733" spans="1:7">
      <c r="A7733" s="903" t="s">
        <v>2487</v>
      </c>
      <c r="B7733" s="903" t="s">
        <v>23</v>
      </c>
      <c r="C7733" s="903" t="s">
        <v>170</v>
      </c>
      <c r="D7733" s="903" t="s">
        <v>1453</v>
      </c>
      <c r="E7733" s="903" t="s">
        <v>498</v>
      </c>
      <c r="F7733" s="903" t="s">
        <v>370</v>
      </c>
      <c r="G7733" s="902">
        <v>4600000</v>
      </c>
    </row>
    <row r="7734" spans="1:7">
      <c r="A7734" s="903" t="s">
        <v>2487</v>
      </c>
      <c r="B7734" s="903" t="s">
        <v>23</v>
      </c>
      <c r="C7734" s="903" t="s">
        <v>170</v>
      </c>
      <c r="D7734" s="903" t="s">
        <v>1453</v>
      </c>
      <c r="E7734" s="1419" t="s">
        <v>118</v>
      </c>
      <c r="F7734" s="1420"/>
      <c r="G7734" s="902">
        <v>14320414</v>
      </c>
    </row>
    <row r="7735" spans="1:7">
      <c r="A7735" s="903" t="s">
        <v>2487</v>
      </c>
      <c r="B7735" s="903" t="s">
        <v>23</v>
      </c>
      <c r="C7735" s="903" t="s">
        <v>170</v>
      </c>
      <c r="D7735" s="903" t="s">
        <v>1453</v>
      </c>
      <c r="E7735" s="903" t="s">
        <v>118</v>
      </c>
      <c r="F7735" s="903" t="s">
        <v>523</v>
      </c>
      <c r="G7735" s="902">
        <v>14320414</v>
      </c>
    </row>
    <row r="7736" spans="1:7">
      <c r="A7736" s="903" t="s">
        <v>2487</v>
      </c>
      <c r="B7736" s="903" t="s">
        <v>23</v>
      </c>
      <c r="C7736" s="903" t="s">
        <v>170</v>
      </c>
      <c r="D7736" s="903" t="s">
        <v>1453</v>
      </c>
      <c r="E7736" s="1419" t="s">
        <v>122</v>
      </c>
      <c r="F7736" s="1420"/>
      <c r="G7736" s="902">
        <v>95300000</v>
      </c>
    </row>
    <row r="7737" spans="1:7">
      <c r="A7737" s="903" t="s">
        <v>2487</v>
      </c>
      <c r="B7737" s="903" t="s">
        <v>23</v>
      </c>
      <c r="C7737" s="903" t="s">
        <v>170</v>
      </c>
      <c r="D7737" s="903" t="s">
        <v>1453</v>
      </c>
      <c r="E7737" s="903" t="s">
        <v>122</v>
      </c>
      <c r="F7737" s="903" t="s">
        <v>126</v>
      </c>
      <c r="G7737" s="902">
        <v>95300000</v>
      </c>
    </row>
    <row r="7738" spans="1:7">
      <c r="A7738" s="903" t="s">
        <v>2487</v>
      </c>
      <c r="B7738" s="903" t="s">
        <v>23</v>
      </c>
      <c r="C7738" s="1419" t="s">
        <v>200</v>
      </c>
      <c r="D7738" s="1420"/>
      <c r="E7738" s="1420"/>
      <c r="F7738" s="1420"/>
      <c r="G7738" s="902">
        <v>11765179288</v>
      </c>
    </row>
    <row r="7739" spans="1:7">
      <c r="A7739" s="903" t="s">
        <v>2487</v>
      </c>
      <c r="B7739" s="903" t="s">
        <v>23</v>
      </c>
      <c r="C7739" s="903" t="s">
        <v>200</v>
      </c>
      <c r="D7739" s="1419" t="s">
        <v>1413</v>
      </c>
      <c r="E7739" s="1420"/>
      <c r="F7739" s="1420"/>
      <c r="G7739" s="902">
        <v>11491234388</v>
      </c>
    </row>
    <row r="7740" spans="1:7">
      <c r="A7740" s="903" t="s">
        <v>2487</v>
      </c>
      <c r="B7740" s="903" t="s">
        <v>23</v>
      </c>
      <c r="C7740" s="903" t="s">
        <v>200</v>
      </c>
      <c r="D7740" s="903" t="s">
        <v>1413</v>
      </c>
      <c r="E7740" s="1419" t="s">
        <v>87</v>
      </c>
      <c r="F7740" s="1420"/>
      <c r="G7740" s="902">
        <v>3205028604</v>
      </c>
    </row>
    <row r="7741" spans="1:7">
      <c r="A7741" s="903" t="s">
        <v>2487</v>
      </c>
      <c r="B7741" s="903" t="s">
        <v>23</v>
      </c>
      <c r="C7741" s="903" t="s">
        <v>200</v>
      </c>
      <c r="D7741" s="903" t="s">
        <v>1413</v>
      </c>
      <c r="E7741" s="903" t="s">
        <v>87</v>
      </c>
      <c r="F7741" s="903" t="s">
        <v>88</v>
      </c>
      <c r="G7741" s="902">
        <v>3205028604</v>
      </c>
    </row>
    <row r="7742" spans="1:7">
      <c r="A7742" s="903" t="s">
        <v>2487</v>
      </c>
      <c r="B7742" s="903" t="s">
        <v>23</v>
      </c>
      <c r="C7742" s="903" t="s">
        <v>200</v>
      </c>
      <c r="D7742" s="903" t="s">
        <v>1413</v>
      </c>
      <c r="E7742" s="1419" t="s">
        <v>90</v>
      </c>
      <c r="F7742" s="1420"/>
      <c r="G7742" s="902">
        <v>1315115598</v>
      </c>
    </row>
    <row r="7743" spans="1:7">
      <c r="A7743" s="903" t="s">
        <v>2487</v>
      </c>
      <c r="B7743" s="903" t="s">
        <v>23</v>
      </c>
      <c r="C7743" s="903" t="s">
        <v>200</v>
      </c>
      <c r="D7743" s="903" t="s">
        <v>1413</v>
      </c>
      <c r="E7743" s="903" t="s">
        <v>90</v>
      </c>
      <c r="F7743" s="903" t="s">
        <v>135</v>
      </c>
      <c r="G7743" s="902">
        <v>86718290</v>
      </c>
    </row>
    <row r="7744" spans="1:7">
      <c r="A7744" s="903" t="s">
        <v>2487</v>
      </c>
      <c r="B7744" s="903" t="s">
        <v>23</v>
      </c>
      <c r="C7744" s="903" t="s">
        <v>200</v>
      </c>
      <c r="D7744" s="903" t="s">
        <v>1413</v>
      </c>
      <c r="E7744" s="903" t="s">
        <v>90</v>
      </c>
      <c r="F7744" s="903" t="s">
        <v>389</v>
      </c>
      <c r="G7744" s="902">
        <v>103555000</v>
      </c>
    </row>
    <row r="7745" spans="1:7">
      <c r="A7745" s="903" t="s">
        <v>2487</v>
      </c>
      <c r="B7745" s="903" t="s">
        <v>23</v>
      </c>
      <c r="C7745" s="903" t="s">
        <v>200</v>
      </c>
      <c r="D7745" s="903" t="s">
        <v>1413</v>
      </c>
      <c r="E7745" s="903" t="s">
        <v>90</v>
      </c>
      <c r="F7745" s="903" t="s">
        <v>763</v>
      </c>
      <c r="G7745" s="902">
        <v>238068600</v>
      </c>
    </row>
    <row r="7746" spans="1:7">
      <c r="A7746" s="903" t="s">
        <v>2487</v>
      </c>
      <c r="B7746" s="903" t="s">
        <v>23</v>
      </c>
      <c r="C7746" s="903" t="s">
        <v>200</v>
      </c>
      <c r="D7746" s="903" t="s">
        <v>1413</v>
      </c>
      <c r="E7746" s="903" t="s">
        <v>90</v>
      </c>
      <c r="F7746" s="903" t="s">
        <v>92</v>
      </c>
      <c r="G7746" s="902">
        <v>25151730</v>
      </c>
    </row>
    <row r="7747" spans="1:7">
      <c r="A7747" s="903" t="s">
        <v>2487</v>
      </c>
      <c r="B7747" s="903" t="s">
        <v>23</v>
      </c>
      <c r="C7747" s="903" t="s">
        <v>200</v>
      </c>
      <c r="D7747" s="903" t="s">
        <v>1413</v>
      </c>
      <c r="E7747" s="903" t="s">
        <v>90</v>
      </c>
      <c r="F7747" s="903" t="s">
        <v>390</v>
      </c>
      <c r="G7747" s="902">
        <v>30375458</v>
      </c>
    </row>
    <row r="7748" spans="1:7">
      <c r="A7748" s="903" t="s">
        <v>2487</v>
      </c>
      <c r="B7748" s="903" t="s">
        <v>23</v>
      </c>
      <c r="C7748" s="903" t="s">
        <v>200</v>
      </c>
      <c r="D7748" s="903" t="s">
        <v>1413</v>
      </c>
      <c r="E7748" s="903" t="s">
        <v>90</v>
      </c>
      <c r="F7748" s="903" t="s">
        <v>130</v>
      </c>
      <c r="G7748" s="902">
        <v>819209912</v>
      </c>
    </row>
    <row r="7749" spans="1:7">
      <c r="A7749" s="903" t="s">
        <v>2487</v>
      </c>
      <c r="B7749" s="903" t="s">
        <v>23</v>
      </c>
      <c r="C7749" s="903" t="s">
        <v>200</v>
      </c>
      <c r="D7749" s="903" t="s">
        <v>1413</v>
      </c>
      <c r="E7749" s="903" t="s">
        <v>90</v>
      </c>
      <c r="F7749" s="903" t="s">
        <v>137</v>
      </c>
      <c r="G7749" s="902">
        <v>12036608</v>
      </c>
    </row>
    <row r="7750" spans="1:7">
      <c r="A7750" s="903" t="s">
        <v>2487</v>
      </c>
      <c r="B7750" s="903" t="s">
        <v>23</v>
      </c>
      <c r="C7750" s="903" t="s">
        <v>200</v>
      </c>
      <c r="D7750" s="903" t="s">
        <v>1413</v>
      </c>
      <c r="E7750" s="1419" t="s">
        <v>377</v>
      </c>
      <c r="F7750" s="1420"/>
      <c r="G7750" s="902">
        <v>8663000</v>
      </c>
    </row>
    <row r="7751" spans="1:7">
      <c r="A7751" s="903" t="s">
        <v>2487</v>
      </c>
      <c r="B7751" s="903" t="s">
        <v>23</v>
      </c>
      <c r="C7751" s="903" t="s">
        <v>200</v>
      </c>
      <c r="D7751" s="903" t="s">
        <v>1413</v>
      </c>
      <c r="E7751" s="903" t="s">
        <v>377</v>
      </c>
      <c r="F7751" s="903" t="s">
        <v>379</v>
      </c>
      <c r="G7751" s="902">
        <v>8663000</v>
      </c>
    </row>
    <row r="7752" spans="1:7">
      <c r="A7752" s="903" t="s">
        <v>2487</v>
      </c>
      <c r="B7752" s="903" t="s">
        <v>23</v>
      </c>
      <c r="C7752" s="903" t="s">
        <v>200</v>
      </c>
      <c r="D7752" s="903" t="s">
        <v>1413</v>
      </c>
      <c r="E7752" s="1419" t="s">
        <v>93</v>
      </c>
      <c r="F7752" s="1420"/>
      <c r="G7752" s="902">
        <v>243240000</v>
      </c>
    </row>
    <row r="7753" spans="1:7">
      <c r="A7753" s="903" t="s">
        <v>2487</v>
      </c>
      <c r="B7753" s="903" t="s">
        <v>23</v>
      </c>
      <c r="C7753" s="903" t="s">
        <v>200</v>
      </c>
      <c r="D7753" s="903" t="s">
        <v>1413</v>
      </c>
      <c r="E7753" s="903" t="s">
        <v>93</v>
      </c>
      <c r="F7753" s="903" t="s">
        <v>391</v>
      </c>
      <c r="G7753" s="902">
        <v>243240000</v>
      </c>
    </row>
    <row r="7754" spans="1:7">
      <c r="A7754" s="903" t="s">
        <v>2487</v>
      </c>
      <c r="B7754" s="903" t="s">
        <v>23</v>
      </c>
      <c r="C7754" s="903" t="s">
        <v>200</v>
      </c>
      <c r="D7754" s="903" t="s">
        <v>1413</v>
      </c>
      <c r="E7754" s="1419" t="s">
        <v>94</v>
      </c>
      <c r="F7754" s="1420"/>
      <c r="G7754" s="902">
        <v>737105819</v>
      </c>
    </row>
    <row r="7755" spans="1:7">
      <c r="A7755" s="903" t="s">
        <v>2487</v>
      </c>
      <c r="B7755" s="903" t="s">
        <v>23</v>
      </c>
      <c r="C7755" s="903" t="s">
        <v>200</v>
      </c>
      <c r="D7755" s="903" t="s">
        <v>1413</v>
      </c>
      <c r="E7755" s="903" t="s">
        <v>94</v>
      </c>
      <c r="F7755" s="903" t="s">
        <v>95</v>
      </c>
      <c r="G7755" s="902">
        <v>571511559</v>
      </c>
    </row>
    <row r="7756" spans="1:7">
      <c r="A7756" s="903" t="s">
        <v>2487</v>
      </c>
      <c r="B7756" s="903" t="s">
        <v>23</v>
      </c>
      <c r="C7756" s="903" t="s">
        <v>200</v>
      </c>
      <c r="D7756" s="903" t="s">
        <v>1413</v>
      </c>
      <c r="E7756" s="903" t="s">
        <v>94</v>
      </c>
      <c r="F7756" s="903" t="s">
        <v>96</v>
      </c>
      <c r="G7756" s="902">
        <v>99616977</v>
      </c>
    </row>
    <row r="7757" spans="1:7">
      <c r="A7757" s="903" t="s">
        <v>2487</v>
      </c>
      <c r="B7757" s="903" t="s">
        <v>23</v>
      </c>
      <c r="C7757" s="903" t="s">
        <v>200</v>
      </c>
      <c r="D7757" s="903" t="s">
        <v>1413</v>
      </c>
      <c r="E7757" s="903" t="s">
        <v>94</v>
      </c>
      <c r="F7757" s="903" t="s">
        <v>97</v>
      </c>
      <c r="G7757" s="902">
        <v>65502718</v>
      </c>
    </row>
    <row r="7758" spans="1:7">
      <c r="A7758" s="903" t="s">
        <v>2487</v>
      </c>
      <c r="B7758" s="903" t="s">
        <v>23</v>
      </c>
      <c r="C7758" s="903" t="s">
        <v>200</v>
      </c>
      <c r="D7758" s="903" t="s">
        <v>1413</v>
      </c>
      <c r="E7758" s="903" t="s">
        <v>94</v>
      </c>
      <c r="F7758" s="903" t="s">
        <v>0</v>
      </c>
      <c r="G7758" s="902">
        <v>474565</v>
      </c>
    </row>
    <row r="7759" spans="1:7">
      <c r="A7759" s="903" t="s">
        <v>2487</v>
      </c>
      <c r="B7759" s="903" t="s">
        <v>23</v>
      </c>
      <c r="C7759" s="903" t="s">
        <v>200</v>
      </c>
      <c r="D7759" s="903" t="s">
        <v>1413</v>
      </c>
      <c r="E7759" s="1419" t="s">
        <v>98</v>
      </c>
      <c r="F7759" s="1420"/>
      <c r="G7759" s="902">
        <v>84621886</v>
      </c>
    </row>
    <row r="7760" spans="1:7">
      <c r="A7760" s="903" t="s">
        <v>2487</v>
      </c>
      <c r="B7760" s="903" t="s">
        <v>23</v>
      </c>
      <c r="C7760" s="903" t="s">
        <v>200</v>
      </c>
      <c r="D7760" s="903" t="s">
        <v>1413</v>
      </c>
      <c r="E7760" s="903" t="s">
        <v>98</v>
      </c>
      <c r="F7760" s="903" t="s">
        <v>757</v>
      </c>
      <c r="G7760" s="902">
        <v>84621886</v>
      </c>
    </row>
    <row r="7761" spans="1:7">
      <c r="A7761" s="903" t="s">
        <v>2487</v>
      </c>
      <c r="B7761" s="903" t="s">
        <v>23</v>
      </c>
      <c r="C7761" s="903" t="s">
        <v>200</v>
      </c>
      <c r="D7761" s="903" t="s">
        <v>1413</v>
      </c>
      <c r="E7761" s="1419" t="s">
        <v>100</v>
      </c>
      <c r="F7761" s="1420"/>
      <c r="G7761" s="902">
        <v>113467723</v>
      </c>
    </row>
    <row r="7762" spans="1:7">
      <c r="A7762" s="903" t="s">
        <v>2487</v>
      </c>
      <c r="B7762" s="903" t="s">
        <v>23</v>
      </c>
      <c r="C7762" s="903" t="s">
        <v>200</v>
      </c>
      <c r="D7762" s="903" t="s">
        <v>1413</v>
      </c>
      <c r="E7762" s="903" t="s">
        <v>100</v>
      </c>
      <c r="F7762" s="903" t="s">
        <v>138</v>
      </c>
      <c r="G7762" s="902">
        <v>80681792</v>
      </c>
    </row>
    <row r="7763" spans="1:7">
      <c r="A7763" s="903" t="s">
        <v>2487</v>
      </c>
      <c r="B7763" s="903" t="s">
        <v>23</v>
      </c>
      <c r="C7763" s="903" t="s">
        <v>200</v>
      </c>
      <c r="D7763" s="903" t="s">
        <v>1413</v>
      </c>
      <c r="E7763" s="903" t="s">
        <v>100</v>
      </c>
      <c r="F7763" s="903" t="s">
        <v>102</v>
      </c>
      <c r="G7763" s="902">
        <v>15938931</v>
      </c>
    </row>
    <row r="7764" spans="1:7">
      <c r="A7764" s="903" t="s">
        <v>2487</v>
      </c>
      <c r="B7764" s="903" t="s">
        <v>23</v>
      </c>
      <c r="C7764" s="903" t="s">
        <v>200</v>
      </c>
      <c r="D7764" s="903" t="s">
        <v>1413</v>
      </c>
      <c r="E7764" s="903" t="s">
        <v>100</v>
      </c>
      <c r="F7764" s="903" t="s">
        <v>139</v>
      </c>
      <c r="G7764" s="902">
        <v>1630000</v>
      </c>
    </row>
    <row r="7765" spans="1:7">
      <c r="A7765" s="903" t="s">
        <v>2487</v>
      </c>
      <c r="B7765" s="903" t="s">
        <v>23</v>
      </c>
      <c r="C7765" s="903" t="s">
        <v>200</v>
      </c>
      <c r="D7765" s="903" t="s">
        <v>1413</v>
      </c>
      <c r="E7765" s="903" t="s">
        <v>100</v>
      </c>
      <c r="F7765" s="903" t="s">
        <v>131</v>
      </c>
      <c r="G7765" s="902">
        <v>15217000</v>
      </c>
    </row>
    <row r="7766" spans="1:7">
      <c r="A7766" s="903" t="s">
        <v>2487</v>
      </c>
      <c r="B7766" s="903" t="s">
        <v>23</v>
      </c>
      <c r="C7766" s="903" t="s">
        <v>200</v>
      </c>
      <c r="D7766" s="903" t="s">
        <v>1413</v>
      </c>
      <c r="E7766" s="1419" t="s">
        <v>103</v>
      </c>
      <c r="F7766" s="1420"/>
      <c r="G7766" s="902">
        <v>358746905</v>
      </c>
    </row>
    <row r="7767" spans="1:7">
      <c r="A7767" s="903" t="s">
        <v>2487</v>
      </c>
      <c r="B7767" s="903" t="s">
        <v>23</v>
      </c>
      <c r="C7767" s="903" t="s">
        <v>200</v>
      </c>
      <c r="D7767" s="903" t="s">
        <v>1413</v>
      </c>
      <c r="E7767" s="903" t="s">
        <v>103</v>
      </c>
      <c r="F7767" s="903" t="s">
        <v>104</v>
      </c>
      <c r="G7767" s="902">
        <v>166766905</v>
      </c>
    </row>
    <row r="7768" spans="1:7">
      <c r="A7768" s="903" t="s">
        <v>2487</v>
      </c>
      <c r="B7768" s="903" t="s">
        <v>23</v>
      </c>
      <c r="C7768" s="903" t="s">
        <v>200</v>
      </c>
      <c r="D7768" s="903" t="s">
        <v>1413</v>
      </c>
      <c r="E7768" s="903" t="s">
        <v>103</v>
      </c>
      <c r="F7768" s="903" t="s">
        <v>132</v>
      </c>
      <c r="G7768" s="902">
        <v>150750000</v>
      </c>
    </row>
    <row r="7769" spans="1:7">
      <c r="A7769" s="903" t="s">
        <v>2487</v>
      </c>
      <c r="B7769" s="903" t="s">
        <v>23</v>
      </c>
      <c r="C7769" s="903" t="s">
        <v>200</v>
      </c>
      <c r="D7769" s="903" t="s">
        <v>1413</v>
      </c>
      <c r="E7769" s="903" t="s">
        <v>103</v>
      </c>
      <c r="F7769" s="903" t="s">
        <v>2</v>
      </c>
      <c r="G7769" s="902">
        <v>10300000</v>
      </c>
    </row>
    <row r="7770" spans="1:7">
      <c r="A7770" s="903" t="s">
        <v>2487</v>
      </c>
      <c r="B7770" s="903" t="s">
        <v>23</v>
      </c>
      <c r="C7770" s="903" t="s">
        <v>200</v>
      </c>
      <c r="D7770" s="903" t="s">
        <v>1413</v>
      </c>
      <c r="E7770" s="903" t="s">
        <v>103</v>
      </c>
      <c r="F7770" s="903" t="s">
        <v>106</v>
      </c>
      <c r="G7770" s="902">
        <v>30930000</v>
      </c>
    </row>
    <row r="7771" spans="1:7">
      <c r="A7771" s="903" t="s">
        <v>2487</v>
      </c>
      <c r="B7771" s="903" t="s">
        <v>23</v>
      </c>
      <c r="C7771" s="903" t="s">
        <v>200</v>
      </c>
      <c r="D7771" s="903" t="s">
        <v>1413</v>
      </c>
      <c r="E7771" s="1419" t="s">
        <v>108</v>
      </c>
      <c r="F7771" s="1420"/>
      <c r="G7771" s="902">
        <v>459692110</v>
      </c>
    </row>
    <row r="7772" spans="1:7">
      <c r="A7772" s="903" t="s">
        <v>2487</v>
      </c>
      <c r="B7772" s="903" t="s">
        <v>23</v>
      </c>
      <c r="C7772" s="903" t="s">
        <v>200</v>
      </c>
      <c r="D7772" s="903" t="s">
        <v>1413</v>
      </c>
      <c r="E7772" s="903" t="s">
        <v>108</v>
      </c>
      <c r="F7772" s="903" t="s">
        <v>110</v>
      </c>
      <c r="G7772" s="902">
        <v>11610635</v>
      </c>
    </row>
    <row r="7773" spans="1:7">
      <c r="A7773" s="903" t="s">
        <v>2487</v>
      </c>
      <c r="B7773" s="903" t="s">
        <v>23</v>
      </c>
      <c r="C7773" s="903" t="s">
        <v>200</v>
      </c>
      <c r="D7773" s="903" t="s">
        <v>1413</v>
      </c>
      <c r="E7773" s="903" t="s">
        <v>108</v>
      </c>
      <c r="F7773" s="903" t="s">
        <v>111</v>
      </c>
      <c r="G7773" s="902">
        <v>3261475</v>
      </c>
    </row>
    <row r="7774" spans="1:7">
      <c r="A7774" s="903" t="s">
        <v>2487</v>
      </c>
      <c r="B7774" s="903" t="s">
        <v>23</v>
      </c>
      <c r="C7774" s="903" t="s">
        <v>200</v>
      </c>
      <c r="D7774" s="903" t="s">
        <v>1413</v>
      </c>
      <c r="E7774" s="903" t="s">
        <v>108</v>
      </c>
      <c r="F7774" s="903" t="s">
        <v>862</v>
      </c>
      <c r="G7774" s="902">
        <v>24697000</v>
      </c>
    </row>
    <row r="7775" spans="1:7">
      <c r="A7775" s="903" t="s">
        <v>2487</v>
      </c>
      <c r="B7775" s="903" t="s">
        <v>23</v>
      </c>
      <c r="C7775" s="903" t="s">
        <v>200</v>
      </c>
      <c r="D7775" s="903" t="s">
        <v>1413</v>
      </c>
      <c r="E7775" s="903" t="s">
        <v>108</v>
      </c>
      <c r="F7775" s="903" t="s">
        <v>283</v>
      </c>
      <c r="G7775" s="902">
        <v>395100000</v>
      </c>
    </row>
    <row r="7776" spans="1:7">
      <c r="A7776" s="903" t="s">
        <v>2487</v>
      </c>
      <c r="B7776" s="903" t="s">
        <v>23</v>
      </c>
      <c r="C7776" s="903" t="s">
        <v>200</v>
      </c>
      <c r="D7776" s="903" t="s">
        <v>1413</v>
      </c>
      <c r="E7776" s="903" t="s">
        <v>108</v>
      </c>
      <c r="F7776" s="903" t="s">
        <v>868</v>
      </c>
      <c r="G7776" s="902">
        <v>22111000</v>
      </c>
    </row>
    <row r="7777" spans="1:7">
      <c r="A7777" s="903" t="s">
        <v>2487</v>
      </c>
      <c r="B7777" s="903" t="s">
        <v>23</v>
      </c>
      <c r="C7777" s="903" t="s">
        <v>200</v>
      </c>
      <c r="D7777" s="903" t="s">
        <v>1413</v>
      </c>
      <c r="E7777" s="903" t="s">
        <v>108</v>
      </c>
      <c r="F7777" s="903" t="s">
        <v>142</v>
      </c>
      <c r="G7777" s="902">
        <v>2912000</v>
      </c>
    </row>
    <row r="7778" spans="1:7">
      <c r="A7778" s="903" t="s">
        <v>2487</v>
      </c>
      <c r="B7778" s="903" t="s">
        <v>23</v>
      </c>
      <c r="C7778" s="903" t="s">
        <v>200</v>
      </c>
      <c r="D7778" s="903" t="s">
        <v>1413</v>
      </c>
      <c r="E7778" s="1419" t="s">
        <v>143</v>
      </c>
      <c r="F7778" s="1420"/>
      <c r="G7778" s="902">
        <v>90130000</v>
      </c>
    </row>
    <row r="7779" spans="1:7">
      <c r="A7779" s="903" t="s">
        <v>2487</v>
      </c>
      <c r="B7779" s="903" t="s">
        <v>23</v>
      </c>
      <c r="C7779" s="903" t="s">
        <v>200</v>
      </c>
      <c r="D7779" s="903" t="s">
        <v>1413</v>
      </c>
      <c r="E7779" s="903" t="s">
        <v>143</v>
      </c>
      <c r="F7779" s="903" t="s">
        <v>145</v>
      </c>
      <c r="G7779" s="902">
        <v>12370000</v>
      </c>
    </row>
    <row r="7780" spans="1:7">
      <c r="A7780" s="903" t="s">
        <v>2487</v>
      </c>
      <c r="B7780" s="903" t="s">
        <v>23</v>
      </c>
      <c r="C7780" s="903" t="s">
        <v>200</v>
      </c>
      <c r="D7780" s="903" t="s">
        <v>1413</v>
      </c>
      <c r="E7780" s="903" t="s">
        <v>143</v>
      </c>
      <c r="F7780" s="903" t="s">
        <v>482</v>
      </c>
      <c r="G7780" s="902">
        <v>9600000</v>
      </c>
    </row>
    <row r="7781" spans="1:7">
      <c r="A7781" s="903" t="s">
        <v>2487</v>
      </c>
      <c r="B7781" s="903" t="s">
        <v>23</v>
      </c>
      <c r="C7781" s="903" t="s">
        <v>200</v>
      </c>
      <c r="D7781" s="903" t="s">
        <v>1413</v>
      </c>
      <c r="E7781" s="903" t="s">
        <v>143</v>
      </c>
      <c r="F7781" s="903" t="s">
        <v>485</v>
      </c>
      <c r="G7781" s="902">
        <v>2600000</v>
      </c>
    </row>
    <row r="7782" spans="1:7">
      <c r="A7782" s="903" t="s">
        <v>2487</v>
      </c>
      <c r="B7782" s="903" t="s">
        <v>23</v>
      </c>
      <c r="C7782" s="903" t="s">
        <v>200</v>
      </c>
      <c r="D7782" s="903" t="s">
        <v>1413</v>
      </c>
      <c r="E7782" s="903" t="s">
        <v>143</v>
      </c>
      <c r="F7782" s="903" t="s">
        <v>487</v>
      </c>
      <c r="G7782" s="902">
        <v>12900000</v>
      </c>
    </row>
    <row r="7783" spans="1:7">
      <c r="A7783" s="903" t="s">
        <v>2487</v>
      </c>
      <c r="B7783" s="903" t="s">
        <v>23</v>
      </c>
      <c r="C7783" s="903" t="s">
        <v>200</v>
      </c>
      <c r="D7783" s="903" t="s">
        <v>1413</v>
      </c>
      <c r="E7783" s="903" t="s">
        <v>143</v>
      </c>
      <c r="F7783" s="903" t="s">
        <v>489</v>
      </c>
      <c r="G7783" s="902">
        <v>52660000</v>
      </c>
    </row>
    <row r="7784" spans="1:7">
      <c r="A7784" s="903" t="s">
        <v>2487</v>
      </c>
      <c r="B7784" s="903" t="s">
        <v>23</v>
      </c>
      <c r="C7784" s="903" t="s">
        <v>200</v>
      </c>
      <c r="D7784" s="903" t="s">
        <v>1413</v>
      </c>
      <c r="E7784" s="1419" t="s">
        <v>113</v>
      </c>
      <c r="F7784" s="1420"/>
      <c r="G7784" s="902">
        <v>479830734</v>
      </c>
    </row>
    <row r="7785" spans="1:7">
      <c r="A7785" s="903" t="s">
        <v>2487</v>
      </c>
      <c r="B7785" s="903" t="s">
        <v>23</v>
      </c>
      <c r="C7785" s="903" t="s">
        <v>200</v>
      </c>
      <c r="D7785" s="903" t="s">
        <v>1413</v>
      </c>
      <c r="E7785" s="903" t="s">
        <v>113</v>
      </c>
      <c r="F7785" s="903" t="s">
        <v>381</v>
      </c>
      <c r="G7785" s="902">
        <v>110551734</v>
      </c>
    </row>
    <row r="7786" spans="1:7">
      <c r="A7786" s="903" t="s">
        <v>2487</v>
      </c>
      <c r="B7786" s="903" t="s">
        <v>23</v>
      </c>
      <c r="C7786" s="903" t="s">
        <v>200</v>
      </c>
      <c r="D7786" s="903" t="s">
        <v>1413</v>
      </c>
      <c r="E7786" s="903" t="s">
        <v>113</v>
      </c>
      <c r="F7786" s="903" t="s">
        <v>490</v>
      </c>
      <c r="G7786" s="902">
        <v>137978000</v>
      </c>
    </row>
    <row r="7787" spans="1:7">
      <c r="A7787" s="903" t="s">
        <v>2487</v>
      </c>
      <c r="B7787" s="903" t="s">
        <v>23</v>
      </c>
      <c r="C7787" s="903" t="s">
        <v>200</v>
      </c>
      <c r="D7787" s="903" t="s">
        <v>1413</v>
      </c>
      <c r="E7787" s="903" t="s">
        <v>113</v>
      </c>
      <c r="F7787" s="903" t="s">
        <v>115</v>
      </c>
      <c r="G7787" s="902">
        <v>9751000</v>
      </c>
    </row>
    <row r="7788" spans="1:7">
      <c r="A7788" s="903" t="s">
        <v>2487</v>
      </c>
      <c r="B7788" s="903" t="s">
        <v>23</v>
      </c>
      <c r="C7788" s="903" t="s">
        <v>200</v>
      </c>
      <c r="D7788" s="903" t="s">
        <v>1413</v>
      </c>
      <c r="E7788" s="903" t="s">
        <v>113</v>
      </c>
      <c r="F7788" s="903" t="s">
        <v>117</v>
      </c>
      <c r="G7788" s="902">
        <v>218300000</v>
      </c>
    </row>
    <row r="7789" spans="1:7">
      <c r="A7789" s="903" t="s">
        <v>2487</v>
      </c>
      <c r="B7789" s="903" t="s">
        <v>23</v>
      </c>
      <c r="C7789" s="903" t="s">
        <v>200</v>
      </c>
      <c r="D7789" s="903" t="s">
        <v>1413</v>
      </c>
      <c r="E7789" s="903" t="s">
        <v>113</v>
      </c>
      <c r="F7789" s="903" t="s">
        <v>522</v>
      </c>
      <c r="G7789" s="902">
        <v>3250000</v>
      </c>
    </row>
    <row r="7790" spans="1:7">
      <c r="A7790" s="903" t="s">
        <v>2487</v>
      </c>
      <c r="B7790" s="903" t="s">
        <v>23</v>
      </c>
      <c r="C7790" s="903" t="s">
        <v>200</v>
      </c>
      <c r="D7790" s="903" t="s">
        <v>1413</v>
      </c>
      <c r="E7790" s="1419" t="s">
        <v>492</v>
      </c>
      <c r="F7790" s="1420"/>
      <c r="G7790" s="902">
        <v>418284000</v>
      </c>
    </row>
    <row r="7791" spans="1:7">
      <c r="A7791" s="903" t="s">
        <v>2487</v>
      </c>
      <c r="B7791" s="903" t="s">
        <v>23</v>
      </c>
      <c r="C7791" s="903" t="s">
        <v>200</v>
      </c>
      <c r="D7791" s="903" t="s">
        <v>1413</v>
      </c>
      <c r="E7791" s="903" t="s">
        <v>492</v>
      </c>
      <c r="F7791" s="903" t="s">
        <v>494</v>
      </c>
      <c r="G7791" s="902">
        <v>316194000</v>
      </c>
    </row>
    <row r="7792" spans="1:7">
      <c r="A7792" s="903" t="s">
        <v>2487</v>
      </c>
      <c r="B7792" s="903" t="s">
        <v>23</v>
      </c>
      <c r="C7792" s="903" t="s">
        <v>200</v>
      </c>
      <c r="D7792" s="903" t="s">
        <v>1413</v>
      </c>
      <c r="E7792" s="903" t="s">
        <v>492</v>
      </c>
      <c r="F7792" s="903" t="s">
        <v>219</v>
      </c>
      <c r="G7792" s="902">
        <v>41100000</v>
      </c>
    </row>
    <row r="7793" spans="1:7">
      <c r="A7793" s="903" t="s">
        <v>2487</v>
      </c>
      <c r="B7793" s="903" t="s">
        <v>23</v>
      </c>
      <c r="C7793" s="903" t="s">
        <v>200</v>
      </c>
      <c r="D7793" s="903" t="s">
        <v>1413</v>
      </c>
      <c r="E7793" s="903" t="s">
        <v>492</v>
      </c>
      <c r="F7793" s="903" t="s">
        <v>186</v>
      </c>
      <c r="G7793" s="902">
        <v>9200000</v>
      </c>
    </row>
    <row r="7794" spans="1:7">
      <c r="A7794" s="903" t="s">
        <v>2487</v>
      </c>
      <c r="B7794" s="903" t="s">
        <v>23</v>
      </c>
      <c r="C7794" s="903" t="s">
        <v>200</v>
      </c>
      <c r="D7794" s="903" t="s">
        <v>1413</v>
      </c>
      <c r="E7794" s="903" t="s">
        <v>492</v>
      </c>
      <c r="F7794" s="903" t="s">
        <v>496</v>
      </c>
      <c r="G7794" s="902">
        <v>51790000</v>
      </c>
    </row>
    <row r="7795" spans="1:7">
      <c r="A7795" s="903" t="s">
        <v>2487</v>
      </c>
      <c r="B7795" s="903" t="s">
        <v>23</v>
      </c>
      <c r="C7795" s="903" t="s">
        <v>200</v>
      </c>
      <c r="D7795" s="903" t="s">
        <v>1413</v>
      </c>
      <c r="E7795" s="1419" t="s">
        <v>498</v>
      </c>
      <c r="F7795" s="1420"/>
      <c r="G7795" s="902">
        <v>353530595</v>
      </c>
    </row>
    <row r="7796" spans="1:7">
      <c r="A7796" s="903" t="s">
        <v>2487</v>
      </c>
      <c r="B7796" s="903" t="s">
        <v>23</v>
      </c>
      <c r="C7796" s="903" t="s">
        <v>200</v>
      </c>
      <c r="D7796" s="903" t="s">
        <v>1413</v>
      </c>
      <c r="E7796" s="903" t="s">
        <v>498</v>
      </c>
      <c r="F7796" s="903" t="s">
        <v>3</v>
      </c>
      <c r="G7796" s="902">
        <v>250000000</v>
      </c>
    </row>
    <row r="7797" spans="1:7">
      <c r="A7797" s="903" t="s">
        <v>2487</v>
      </c>
      <c r="B7797" s="903" t="s">
        <v>23</v>
      </c>
      <c r="C7797" s="903" t="s">
        <v>200</v>
      </c>
      <c r="D7797" s="903" t="s">
        <v>1413</v>
      </c>
      <c r="E7797" s="903" t="s">
        <v>498</v>
      </c>
      <c r="F7797" s="903" t="s">
        <v>370</v>
      </c>
      <c r="G7797" s="902">
        <v>94396595</v>
      </c>
    </row>
    <row r="7798" spans="1:7">
      <c r="A7798" s="903" t="s">
        <v>2487</v>
      </c>
      <c r="B7798" s="903" t="s">
        <v>23</v>
      </c>
      <c r="C7798" s="903" t="s">
        <v>200</v>
      </c>
      <c r="D7798" s="903" t="s">
        <v>1413</v>
      </c>
      <c r="E7798" s="903" t="s">
        <v>498</v>
      </c>
      <c r="F7798" s="903" t="s">
        <v>500</v>
      </c>
      <c r="G7798" s="902">
        <v>9134000</v>
      </c>
    </row>
    <row r="7799" spans="1:7">
      <c r="A7799" s="903" t="s">
        <v>2487</v>
      </c>
      <c r="B7799" s="903" t="s">
        <v>23</v>
      </c>
      <c r="C7799" s="903" t="s">
        <v>200</v>
      </c>
      <c r="D7799" s="903" t="s">
        <v>1413</v>
      </c>
      <c r="E7799" s="1419" t="s">
        <v>1429</v>
      </c>
      <c r="F7799" s="1420"/>
      <c r="G7799" s="902">
        <v>105040000</v>
      </c>
    </row>
    <row r="7800" spans="1:7">
      <c r="A7800" s="903" t="s">
        <v>2487</v>
      </c>
      <c r="B7800" s="903" t="s">
        <v>23</v>
      </c>
      <c r="C7800" s="903" t="s">
        <v>200</v>
      </c>
      <c r="D7800" s="903" t="s">
        <v>1413</v>
      </c>
      <c r="E7800" s="903" t="s">
        <v>1429</v>
      </c>
      <c r="F7800" s="903" t="s">
        <v>1451</v>
      </c>
      <c r="G7800" s="902">
        <v>14000000</v>
      </c>
    </row>
    <row r="7801" spans="1:7">
      <c r="A7801" s="903" t="s">
        <v>2487</v>
      </c>
      <c r="B7801" s="903" t="s">
        <v>23</v>
      </c>
      <c r="C7801" s="903" t="s">
        <v>200</v>
      </c>
      <c r="D7801" s="903" t="s">
        <v>1413</v>
      </c>
      <c r="E7801" s="903" t="s">
        <v>1429</v>
      </c>
      <c r="F7801" s="903" t="s">
        <v>1431</v>
      </c>
      <c r="G7801" s="902">
        <v>91040000</v>
      </c>
    </row>
    <row r="7802" spans="1:7">
      <c r="A7802" s="903" t="s">
        <v>2487</v>
      </c>
      <c r="B7802" s="903" t="s">
        <v>23</v>
      </c>
      <c r="C7802" s="903" t="s">
        <v>200</v>
      </c>
      <c r="D7802" s="903" t="s">
        <v>1413</v>
      </c>
      <c r="E7802" s="1419" t="s">
        <v>118</v>
      </c>
      <c r="F7802" s="1420"/>
      <c r="G7802" s="902">
        <v>291034100</v>
      </c>
    </row>
    <row r="7803" spans="1:7">
      <c r="A7803" s="903" t="s">
        <v>2487</v>
      </c>
      <c r="B7803" s="903" t="s">
        <v>23</v>
      </c>
      <c r="C7803" s="903" t="s">
        <v>200</v>
      </c>
      <c r="D7803" s="903" t="s">
        <v>1413</v>
      </c>
      <c r="E7803" s="903" t="s">
        <v>118</v>
      </c>
      <c r="F7803" s="903" t="s">
        <v>523</v>
      </c>
      <c r="G7803" s="902">
        <v>133776000</v>
      </c>
    </row>
    <row r="7804" spans="1:7">
      <c r="A7804" s="903" t="s">
        <v>2487</v>
      </c>
      <c r="B7804" s="903" t="s">
        <v>23</v>
      </c>
      <c r="C7804" s="903" t="s">
        <v>200</v>
      </c>
      <c r="D7804" s="903" t="s">
        <v>1413</v>
      </c>
      <c r="E7804" s="903" t="s">
        <v>118</v>
      </c>
      <c r="F7804" s="903" t="s">
        <v>5</v>
      </c>
      <c r="G7804" s="902">
        <v>22000000</v>
      </c>
    </row>
    <row r="7805" spans="1:7">
      <c r="A7805" s="903" t="s">
        <v>2487</v>
      </c>
      <c r="B7805" s="903" t="s">
        <v>23</v>
      </c>
      <c r="C7805" s="903" t="s">
        <v>200</v>
      </c>
      <c r="D7805" s="903" t="s">
        <v>1413</v>
      </c>
      <c r="E7805" s="903" t="s">
        <v>118</v>
      </c>
      <c r="F7805" s="903" t="s">
        <v>11</v>
      </c>
      <c r="G7805" s="902">
        <v>5280000</v>
      </c>
    </row>
    <row r="7806" spans="1:7">
      <c r="A7806" s="903" t="s">
        <v>2487</v>
      </c>
      <c r="B7806" s="903" t="s">
        <v>23</v>
      </c>
      <c r="C7806" s="903" t="s">
        <v>200</v>
      </c>
      <c r="D7806" s="903" t="s">
        <v>1413</v>
      </c>
      <c r="E7806" s="903" t="s">
        <v>118</v>
      </c>
      <c r="F7806" s="903" t="s">
        <v>120</v>
      </c>
      <c r="G7806" s="902">
        <v>129978100</v>
      </c>
    </row>
    <row r="7807" spans="1:7">
      <c r="A7807" s="903" t="s">
        <v>2487</v>
      </c>
      <c r="B7807" s="903" t="s">
        <v>23</v>
      </c>
      <c r="C7807" s="903" t="s">
        <v>200</v>
      </c>
      <c r="D7807" s="903" t="s">
        <v>1413</v>
      </c>
      <c r="E7807" s="1419" t="s">
        <v>1434</v>
      </c>
      <c r="F7807" s="1420"/>
      <c r="G7807" s="902">
        <v>6592000</v>
      </c>
    </row>
    <row r="7808" spans="1:7">
      <c r="A7808" s="903" t="s">
        <v>2487</v>
      </c>
      <c r="B7808" s="903" t="s">
        <v>23</v>
      </c>
      <c r="C7808" s="903" t="s">
        <v>200</v>
      </c>
      <c r="D7808" s="903" t="s">
        <v>1413</v>
      </c>
      <c r="E7808" s="903" t="s">
        <v>1434</v>
      </c>
      <c r="F7808" s="903" t="s">
        <v>1436</v>
      </c>
      <c r="G7808" s="902">
        <v>6592000</v>
      </c>
    </row>
    <row r="7809" spans="1:7">
      <c r="A7809" s="903" t="s">
        <v>2487</v>
      </c>
      <c r="B7809" s="903" t="s">
        <v>23</v>
      </c>
      <c r="C7809" s="903" t="s">
        <v>200</v>
      </c>
      <c r="D7809" s="903" t="s">
        <v>1413</v>
      </c>
      <c r="E7809" s="1419" t="s">
        <v>842</v>
      </c>
      <c r="F7809" s="1420"/>
      <c r="G7809" s="902">
        <v>1485233000</v>
      </c>
    </row>
    <row r="7810" spans="1:7">
      <c r="A7810" s="903" t="s">
        <v>2487</v>
      </c>
      <c r="B7810" s="903" t="s">
        <v>23</v>
      </c>
      <c r="C7810" s="903" t="s">
        <v>200</v>
      </c>
      <c r="D7810" s="903" t="s">
        <v>1413</v>
      </c>
      <c r="E7810" s="903" t="s">
        <v>842</v>
      </c>
      <c r="F7810" s="903" t="s">
        <v>861</v>
      </c>
      <c r="G7810" s="902">
        <v>1485233000</v>
      </c>
    </row>
    <row r="7811" spans="1:7">
      <c r="A7811" s="903" t="s">
        <v>2487</v>
      </c>
      <c r="B7811" s="903" t="s">
        <v>23</v>
      </c>
      <c r="C7811" s="903" t="s">
        <v>200</v>
      </c>
      <c r="D7811" s="903" t="s">
        <v>1413</v>
      </c>
      <c r="E7811" s="1419" t="s">
        <v>122</v>
      </c>
      <c r="F7811" s="1420"/>
      <c r="G7811" s="902">
        <v>667973314</v>
      </c>
    </row>
    <row r="7812" spans="1:7">
      <c r="A7812" s="903" t="s">
        <v>2487</v>
      </c>
      <c r="B7812" s="903" t="s">
        <v>23</v>
      </c>
      <c r="C7812" s="903" t="s">
        <v>200</v>
      </c>
      <c r="D7812" s="903" t="s">
        <v>1413</v>
      </c>
      <c r="E7812" s="903" t="s">
        <v>122</v>
      </c>
      <c r="F7812" s="903" t="s">
        <v>124</v>
      </c>
      <c r="G7812" s="902">
        <v>477333000</v>
      </c>
    </row>
    <row r="7813" spans="1:7">
      <c r="A7813" s="903" t="s">
        <v>2487</v>
      </c>
      <c r="B7813" s="903" t="s">
        <v>23</v>
      </c>
      <c r="C7813" s="903" t="s">
        <v>200</v>
      </c>
      <c r="D7813" s="903" t="s">
        <v>1413</v>
      </c>
      <c r="E7813" s="903" t="s">
        <v>122</v>
      </c>
      <c r="F7813" s="903" t="s">
        <v>126</v>
      </c>
      <c r="G7813" s="902">
        <v>190640314</v>
      </c>
    </row>
    <row r="7814" spans="1:7">
      <c r="A7814" s="903" t="s">
        <v>2487</v>
      </c>
      <c r="B7814" s="903" t="s">
        <v>23</v>
      </c>
      <c r="C7814" s="903" t="s">
        <v>200</v>
      </c>
      <c r="D7814" s="903" t="s">
        <v>1413</v>
      </c>
      <c r="E7814" s="1419" t="s">
        <v>360</v>
      </c>
      <c r="F7814" s="1420"/>
      <c r="G7814" s="902">
        <v>22760000</v>
      </c>
    </row>
    <row r="7815" spans="1:7">
      <c r="A7815" s="903" t="s">
        <v>2487</v>
      </c>
      <c r="B7815" s="903" t="s">
        <v>23</v>
      </c>
      <c r="C7815" s="903" t="s">
        <v>200</v>
      </c>
      <c r="D7815" s="903" t="s">
        <v>1413</v>
      </c>
      <c r="E7815" s="903" t="s">
        <v>360</v>
      </c>
      <c r="F7815" s="903" t="s">
        <v>1440</v>
      </c>
      <c r="G7815" s="902">
        <v>22760000</v>
      </c>
    </row>
    <row r="7816" spans="1:7">
      <c r="A7816" s="903" t="s">
        <v>2487</v>
      </c>
      <c r="B7816" s="903" t="s">
        <v>23</v>
      </c>
      <c r="C7816" s="903" t="s">
        <v>200</v>
      </c>
      <c r="D7816" s="903" t="s">
        <v>1413</v>
      </c>
      <c r="E7816" s="1419" t="s">
        <v>312</v>
      </c>
      <c r="F7816" s="1420"/>
      <c r="G7816" s="902">
        <v>200000000</v>
      </c>
    </row>
    <row r="7817" spans="1:7">
      <c r="A7817" s="903" t="s">
        <v>2487</v>
      </c>
      <c r="B7817" s="903" t="s">
        <v>23</v>
      </c>
      <c r="C7817" s="903" t="s">
        <v>200</v>
      </c>
      <c r="D7817" s="903" t="s">
        <v>1413</v>
      </c>
      <c r="E7817" s="903" t="s">
        <v>312</v>
      </c>
      <c r="F7817" s="903" t="s">
        <v>313</v>
      </c>
      <c r="G7817" s="902">
        <v>200000000</v>
      </c>
    </row>
    <row r="7818" spans="1:7">
      <c r="A7818" s="903" t="s">
        <v>2487</v>
      </c>
      <c r="B7818" s="903" t="s">
        <v>23</v>
      </c>
      <c r="C7818" s="903" t="s">
        <v>200</v>
      </c>
      <c r="D7818" s="903" t="s">
        <v>1413</v>
      </c>
      <c r="E7818" s="1419" t="s">
        <v>160</v>
      </c>
      <c r="F7818" s="1420"/>
      <c r="G7818" s="902">
        <v>742177000</v>
      </c>
    </row>
    <row r="7819" spans="1:7">
      <c r="A7819" s="903" t="s">
        <v>2487</v>
      </c>
      <c r="B7819" s="903" t="s">
        <v>23</v>
      </c>
      <c r="C7819" s="903" t="s">
        <v>200</v>
      </c>
      <c r="D7819" s="903" t="s">
        <v>1413</v>
      </c>
      <c r="E7819" s="903" t="s">
        <v>160</v>
      </c>
      <c r="F7819" s="903" t="s">
        <v>162</v>
      </c>
      <c r="G7819" s="902">
        <v>742177000</v>
      </c>
    </row>
    <row r="7820" spans="1:7">
      <c r="A7820" s="903" t="s">
        <v>2487</v>
      </c>
      <c r="B7820" s="903" t="s">
        <v>23</v>
      </c>
      <c r="C7820" s="903" t="s">
        <v>200</v>
      </c>
      <c r="D7820" s="903" t="s">
        <v>1413</v>
      </c>
      <c r="E7820" s="1419" t="s">
        <v>16</v>
      </c>
      <c r="F7820" s="1420"/>
      <c r="G7820" s="902">
        <v>102968000</v>
      </c>
    </row>
    <row r="7821" spans="1:7">
      <c r="A7821" s="903" t="s">
        <v>2487</v>
      </c>
      <c r="B7821" s="903" t="s">
        <v>23</v>
      </c>
      <c r="C7821" s="903" t="s">
        <v>200</v>
      </c>
      <c r="D7821" s="903" t="s">
        <v>1413</v>
      </c>
      <c r="E7821" s="903" t="s">
        <v>16</v>
      </c>
      <c r="F7821" s="903" t="s">
        <v>17</v>
      </c>
      <c r="G7821" s="902">
        <v>21752000</v>
      </c>
    </row>
    <row r="7822" spans="1:7">
      <c r="A7822" s="903" t="s">
        <v>2487</v>
      </c>
      <c r="B7822" s="903" t="s">
        <v>23</v>
      </c>
      <c r="C7822" s="903" t="s">
        <v>200</v>
      </c>
      <c r="D7822" s="903" t="s">
        <v>1413</v>
      </c>
      <c r="E7822" s="903" t="s">
        <v>16</v>
      </c>
      <c r="F7822" s="903" t="s">
        <v>19</v>
      </c>
      <c r="G7822" s="902">
        <v>80139000</v>
      </c>
    </row>
    <row r="7823" spans="1:7">
      <c r="A7823" s="903" t="s">
        <v>2487</v>
      </c>
      <c r="B7823" s="903" t="s">
        <v>23</v>
      </c>
      <c r="C7823" s="903" t="s">
        <v>200</v>
      </c>
      <c r="D7823" s="903" t="s">
        <v>1413</v>
      </c>
      <c r="E7823" s="903" t="s">
        <v>16</v>
      </c>
      <c r="F7823" s="903" t="s">
        <v>221</v>
      </c>
      <c r="G7823" s="902">
        <v>1077000</v>
      </c>
    </row>
    <row r="7824" spans="1:7">
      <c r="A7824" s="903" t="s">
        <v>2487</v>
      </c>
      <c r="B7824" s="903" t="s">
        <v>23</v>
      </c>
      <c r="C7824" s="903" t="s">
        <v>200</v>
      </c>
      <c r="D7824" s="1419" t="s">
        <v>1522</v>
      </c>
      <c r="E7824" s="1420"/>
      <c r="F7824" s="1420"/>
      <c r="G7824" s="902">
        <v>273944900</v>
      </c>
    </row>
    <row r="7825" spans="1:7">
      <c r="A7825" s="903" t="s">
        <v>2487</v>
      </c>
      <c r="B7825" s="903" t="s">
        <v>23</v>
      </c>
      <c r="C7825" s="903" t="s">
        <v>200</v>
      </c>
      <c r="D7825" s="903" t="s">
        <v>1522</v>
      </c>
      <c r="E7825" s="1419" t="s">
        <v>90</v>
      </c>
      <c r="F7825" s="1420"/>
      <c r="G7825" s="902">
        <v>200405000</v>
      </c>
    </row>
    <row r="7826" spans="1:7">
      <c r="A7826" s="903" t="s">
        <v>2487</v>
      </c>
      <c r="B7826" s="903" t="s">
        <v>23</v>
      </c>
      <c r="C7826" s="903" t="s">
        <v>200</v>
      </c>
      <c r="D7826" s="903" t="s">
        <v>1522</v>
      </c>
      <c r="E7826" s="903" t="s">
        <v>90</v>
      </c>
      <c r="F7826" s="903" t="s">
        <v>137</v>
      </c>
      <c r="G7826" s="902">
        <v>200405000</v>
      </c>
    </row>
    <row r="7827" spans="1:7">
      <c r="A7827" s="903" t="s">
        <v>2487</v>
      </c>
      <c r="B7827" s="903" t="s">
        <v>23</v>
      </c>
      <c r="C7827" s="903" t="s">
        <v>200</v>
      </c>
      <c r="D7827" s="903" t="s">
        <v>1522</v>
      </c>
      <c r="E7827" s="1419" t="s">
        <v>93</v>
      </c>
      <c r="F7827" s="1420"/>
      <c r="G7827" s="902">
        <v>3400000</v>
      </c>
    </row>
    <row r="7828" spans="1:7">
      <c r="A7828" s="903" t="s">
        <v>2487</v>
      </c>
      <c r="B7828" s="903" t="s">
        <v>23</v>
      </c>
      <c r="C7828" s="903" t="s">
        <v>200</v>
      </c>
      <c r="D7828" s="903" t="s">
        <v>1522</v>
      </c>
      <c r="E7828" s="903" t="s">
        <v>93</v>
      </c>
      <c r="F7828" s="903" t="s">
        <v>391</v>
      </c>
      <c r="G7828" s="902">
        <v>3400000</v>
      </c>
    </row>
    <row r="7829" spans="1:7">
      <c r="A7829" s="903" t="s">
        <v>2487</v>
      </c>
      <c r="B7829" s="903" t="s">
        <v>23</v>
      </c>
      <c r="C7829" s="903" t="s">
        <v>200</v>
      </c>
      <c r="D7829" s="903" t="s">
        <v>1522</v>
      </c>
      <c r="E7829" s="1419" t="s">
        <v>103</v>
      </c>
      <c r="F7829" s="1420"/>
      <c r="G7829" s="902">
        <v>25645800</v>
      </c>
    </row>
    <row r="7830" spans="1:7">
      <c r="A7830" s="903" t="s">
        <v>2487</v>
      </c>
      <c r="B7830" s="903" t="s">
        <v>23</v>
      </c>
      <c r="C7830" s="903" t="s">
        <v>200</v>
      </c>
      <c r="D7830" s="903" t="s">
        <v>1522</v>
      </c>
      <c r="E7830" s="903" t="s">
        <v>103</v>
      </c>
      <c r="F7830" s="903" t="s">
        <v>104</v>
      </c>
      <c r="G7830" s="902">
        <v>16620800</v>
      </c>
    </row>
    <row r="7831" spans="1:7">
      <c r="A7831" s="903" t="s">
        <v>2487</v>
      </c>
      <c r="B7831" s="903" t="s">
        <v>23</v>
      </c>
      <c r="C7831" s="903" t="s">
        <v>200</v>
      </c>
      <c r="D7831" s="903" t="s">
        <v>1522</v>
      </c>
      <c r="E7831" s="903" t="s">
        <v>103</v>
      </c>
      <c r="F7831" s="903" t="s">
        <v>132</v>
      </c>
      <c r="G7831" s="902">
        <v>2660000</v>
      </c>
    </row>
    <row r="7832" spans="1:7">
      <c r="A7832" s="903" t="s">
        <v>2487</v>
      </c>
      <c r="B7832" s="903" t="s">
        <v>23</v>
      </c>
      <c r="C7832" s="903" t="s">
        <v>200</v>
      </c>
      <c r="D7832" s="903" t="s">
        <v>1522</v>
      </c>
      <c r="E7832" s="903" t="s">
        <v>103</v>
      </c>
      <c r="F7832" s="903" t="s">
        <v>106</v>
      </c>
      <c r="G7832" s="902">
        <v>6365000</v>
      </c>
    </row>
    <row r="7833" spans="1:7">
      <c r="A7833" s="903" t="s">
        <v>2487</v>
      </c>
      <c r="B7833" s="903" t="s">
        <v>23</v>
      </c>
      <c r="C7833" s="903" t="s">
        <v>200</v>
      </c>
      <c r="D7833" s="903" t="s">
        <v>1522</v>
      </c>
      <c r="E7833" s="1419" t="s">
        <v>143</v>
      </c>
      <c r="F7833" s="1420"/>
      <c r="G7833" s="902">
        <v>24060000</v>
      </c>
    </row>
    <row r="7834" spans="1:7">
      <c r="A7834" s="903" t="s">
        <v>2487</v>
      </c>
      <c r="B7834" s="903" t="s">
        <v>23</v>
      </c>
      <c r="C7834" s="903" t="s">
        <v>200</v>
      </c>
      <c r="D7834" s="903" t="s">
        <v>1522</v>
      </c>
      <c r="E7834" s="903" t="s">
        <v>143</v>
      </c>
      <c r="F7834" s="903" t="s">
        <v>145</v>
      </c>
      <c r="G7834" s="902">
        <v>400000</v>
      </c>
    </row>
    <row r="7835" spans="1:7">
      <c r="A7835" s="903" t="s">
        <v>2487</v>
      </c>
      <c r="B7835" s="903" t="s">
        <v>23</v>
      </c>
      <c r="C7835" s="903" t="s">
        <v>200</v>
      </c>
      <c r="D7835" s="903" t="s">
        <v>1522</v>
      </c>
      <c r="E7835" s="903" t="s">
        <v>143</v>
      </c>
      <c r="F7835" s="903" t="s">
        <v>482</v>
      </c>
      <c r="G7835" s="902">
        <v>500000</v>
      </c>
    </row>
    <row r="7836" spans="1:7">
      <c r="A7836" s="903" t="s">
        <v>2487</v>
      </c>
      <c r="B7836" s="903" t="s">
        <v>23</v>
      </c>
      <c r="C7836" s="903" t="s">
        <v>200</v>
      </c>
      <c r="D7836" s="903" t="s">
        <v>1522</v>
      </c>
      <c r="E7836" s="903" t="s">
        <v>143</v>
      </c>
      <c r="F7836" s="903" t="s">
        <v>487</v>
      </c>
      <c r="G7836" s="902">
        <v>22960000</v>
      </c>
    </row>
    <row r="7837" spans="1:7">
      <c r="A7837" s="903" t="s">
        <v>2487</v>
      </c>
      <c r="B7837" s="903" t="s">
        <v>23</v>
      </c>
      <c r="C7837" s="903" t="s">
        <v>200</v>
      </c>
      <c r="D7837" s="903" t="s">
        <v>1522</v>
      </c>
      <c r="E7837" s="903" t="s">
        <v>143</v>
      </c>
      <c r="F7837" s="903" t="s">
        <v>489</v>
      </c>
      <c r="G7837" s="902">
        <v>200000</v>
      </c>
    </row>
    <row r="7838" spans="1:7">
      <c r="A7838" s="903" t="s">
        <v>2487</v>
      </c>
      <c r="B7838" s="903" t="s">
        <v>23</v>
      </c>
      <c r="C7838" s="903" t="s">
        <v>200</v>
      </c>
      <c r="D7838" s="903" t="s">
        <v>1522</v>
      </c>
      <c r="E7838" s="1419" t="s">
        <v>492</v>
      </c>
      <c r="F7838" s="1420"/>
      <c r="G7838" s="902">
        <v>6400000</v>
      </c>
    </row>
    <row r="7839" spans="1:7">
      <c r="A7839" s="903" t="s">
        <v>2487</v>
      </c>
      <c r="B7839" s="903" t="s">
        <v>23</v>
      </c>
      <c r="C7839" s="903" t="s">
        <v>200</v>
      </c>
      <c r="D7839" s="903" t="s">
        <v>1522</v>
      </c>
      <c r="E7839" s="903" t="s">
        <v>492</v>
      </c>
      <c r="F7839" s="903" t="s">
        <v>494</v>
      </c>
      <c r="G7839" s="902">
        <v>6400000</v>
      </c>
    </row>
    <row r="7840" spans="1:7">
      <c r="A7840" s="903" t="s">
        <v>2487</v>
      </c>
      <c r="B7840" s="903" t="s">
        <v>23</v>
      </c>
      <c r="C7840" s="903" t="s">
        <v>200</v>
      </c>
      <c r="D7840" s="903" t="s">
        <v>1522</v>
      </c>
      <c r="E7840" s="1419" t="s">
        <v>118</v>
      </c>
      <c r="F7840" s="1420"/>
      <c r="G7840" s="902">
        <v>4594100</v>
      </c>
    </row>
    <row r="7841" spans="1:7">
      <c r="A7841" s="903" t="s">
        <v>2487</v>
      </c>
      <c r="B7841" s="903" t="s">
        <v>23</v>
      </c>
      <c r="C7841" s="903" t="s">
        <v>200</v>
      </c>
      <c r="D7841" s="903" t="s">
        <v>1522</v>
      </c>
      <c r="E7841" s="903" t="s">
        <v>118</v>
      </c>
      <c r="F7841" s="903" t="s">
        <v>120</v>
      </c>
      <c r="G7841" s="902">
        <v>4594100</v>
      </c>
    </row>
    <row r="7842" spans="1:7">
      <c r="A7842" s="903" t="s">
        <v>2487</v>
      </c>
      <c r="B7842" s="903" t="s">
        <v>23</v>
      </c>
      <c r="C7842" s="903" t="s">
        <v>200</v>
      </c>
      <c r="D7842" s="903" t="s">
        <v>1522</v>
      </c>
      <c r="E7842" s="1419" t="s">
        <v>122</v>
      </c>
      <c r="F7842" s="1420"/>
      <c r="G7842" s="902">
        <v>9440000</v>
      </c>
    </row>
    <row r="7843" spans="1:7">
      <c r="A7843" s="903" t="s">
        <v>2487</v>
      </c>
      <c r="B7843" s="903" t="s">
        <v>23</v>
      </c>
      <c r="C7843" s="903" t="s">
        <v>200</v>
      </c>
      <c r="D7843" s="903" t="s">
        <v>1522</v>
      </c>
      <c r="E7843" s="903" t="s">
        <v>122</v>
      </c>
      <c r="F7843" s="903" t="s">
        <v>124</v>
      </c>
      <c r="G7843" s="902">
        <v>9440000</v>
      </c>
    </row>
    <row r="7844" spans="1:7">
      <c r="A7844" s="903" t="s">
        <v>2487</v>
      </c>
      <c r="B7844" s="1419" t="s">
        <v>872</v>
      </c>
      <c r="C7844" s="1420"/>
      <c r="D7844" s="1420"/>
      <c r="E7844" s="1420"/>
      <c r="F7844" s="1420"/>
      <c r="G7844" s="902">
        <v>5867341823</v>
      </c>
    </row>
    <row r="7845" spans="1:7">
      <c r="A7845" s="903" t="s">
        <v>2487</v>
      </c>
      <c r="B7845" s="903" t="s">
        <v>872</v>
      </c>
      <c r="C7845" s="1419" t="s">
        <v>368</v>
      </c>
      <c r="D7845" s="1420"/>
      <c r="E7845" s="1420"/>
      <c r="F7845" s="1420"/>
      <c r="G7845" s="902">
        <v>135950000</v>
      </c>
    </row>
    <row r="7846" spans="1:7">
      <c r="A7846" s="903" t="s">
        <v>2487</v>
      </c>
      <c r="B7846" s="903" t="s">
        <v>872</v>
      </c>
      <c r="C7846" s="903" t="s">
        <v>368</v>
      </c>
      <c r="D7846" s="1419" t="s">
        <v>1444</v>
      </c>
      <c r="E7846" s="1420"/>
      <c r="F7846" s="1420"/>
      <c r="G7846" s="902">
        <v>101200000</v>
      </c>
    </row>
    <row r="7847" spans="1:7">
      <c r="A7847" s="903" t="s">
        <v>2487</v>
      </c>
      <c r="B7847" s="903" t="s">
        <v>872</v>
      </c>
      <c r="C7847" s="903" t="s">
        <v>368</v>
      </c>
      <c r="D7847" s="903" t="s">
        <v>1444</v>
      </c>
      <c r="E7847" s="1419" t="s">
        <v>103</v>
      </c>
      <c r="F7847" s="1420"/>
      <c r="G7847" s="902">
        <v>5880000</v>
      </c>
    </row>
    <row r="7848" spans="1:7">
      <c r="A7848" s="903" t="s">
        <v>2487</v>
      </c>
      <c r="B7848" s="903" t="s">
        <v>872</v>
      </c>
      <c r="C7848" s="903" t="s">
        <v>368</v>
      </c>
      <c r="D7848" s="903" t="s">
        <v>1444</v>
      </c>
      <c r="E7848" s="903" t="s">
        <v>103</v>
      </c>
      <c r="F7848" s="903" t="s">
        <v>104</v>
      </c>
      <c r="G7848" s="902">
        <v>5880000</v>
      </c>
    </row>
    <row r="7849" spans="1:7">
      <c r="A7849" s="903" t="s">
        <v>2487</v>
      </c>
      <c r="B7849" s="903" t="s">
        <v>872</v>
      </c>
      <c r="C7849" s="903" t="s">
        <v>368</v>
      </c>
      <c r="D7849" s="903" t="s">
        <v>1444</v>
      </c>
      <c r="E7849" s="1419" t="s">
        <v>108</v>
      </c>
      <c r="F7849" s="1420"/>
      <c r="G7849" s="902">
        <v>49120000</v>
      </c>
    </row>
    <row r="7850" spans="1:7">
      <c r="A7850" s="903" t="s">
        <v>2487</v>
      </c>
      <c r="B7850" s="903" t="s">
        <v>872</v>
      </c>
      <c r="C7850" s="903" t="s">
        <v>368</v>
      </c>
      <c r="D7850" s="903" t="s">
        <v>1444</v>
      </c>
      <c r="E7850" s="903" t="s">
        <v>108</v>
      </c>
      <c r="F7850" s="903" t="s">
        <v>283</v>
      </c>
      <c r="G7850" s="902">
        <v>49120000</v>
      </c>
    </row>
    <row r="7851" spans="1:7">
      <c r="A7851" s="903" t="s">
        <v>2487</v>
      </c>
      <c r="B7851" s="903" t="s">
        <v>872</v>
      </c>
      <c r="C7851" s="903" t="s">
        <v>368</v>
      </c>
      <c r="D7851" s="903" t="s">
        <v>1444</v>
      </c>
      <c r="E7851" s="1419" t="s">
        <v>143</v>
      </c>
      <c r="F7851" s="1420"/>
      <c r="G7851" s="902">
        <v>7850000</v>
      </c>
    </row>
    <row r="7852" spans="1:7">
      <c r="A7852" s="903" t="s">
        <v>2487</v>
      </c>
      <c r="B7852" s="903" t="s">
        <v>872</v>
      </c>
      <c r="C7852" s="903" t="s">
        <v>368</v>
      </c>
      <c r="D7852" s="903" t="s">
        <v>1444</v>
      </c>
      <c r="E7852" s="903" t="s">
        <v>143</v>
      </c>
      <c r="F7852" s="903" t="s">
        <v>387</v>
      </c>
      <c r="G7852" s="902">
        <v>1850000</v>
      </c>
    </row>
    <row r="7853" spans="1:7">
      <c r="A7853" s="903" t="s">
        <v>2487</v>
      </c>
      <c r="B7853" s="903" t="s">
        <v>872</v>
      </c>
      <c r="C7853" s="903" t="s">
        <v>368</v>
      </c>
      <c r="D7853" s="903" t="s">
        <v>1444</v>
      </c>
      <c r="E7853" s="903" t="s">
        <v>143</v>
      </c>
      <c r="F7853" s="903" t="s">
        <v>489</v>
      </c>
      <c r="G7853" s="902">
        <v>6000000</v>
      </c>
    </row>
    <row r="7854" spans="1:7">
      <c r="A7854" s="903" t="s">
        <v>2487</v>
      </c>
      <c r="B7854" s="903" t="s">
        <v>872</v>
      </c>
      <c r="C7854" s="903" t="s">
        <v>368</v>
      </c>
      <c r="D7854" s="903" t="s">
        <v>1444</v>
      </c>
      <c r="E7854" s="1419" t="s">
        <v>498</v>
      </c>
      <c r="F7854" s="1420"/>
      <c r="G7854" s="902">
        <v>6550000</v>
      </c>
    </row>
    <row r="7855" spans="1:7">
      <c r="A7855" s="903" t="s">
        <v>2487</v>
      </c>
      <c r="B7855" s="903" t="s">
        <v>872</v>
      </c>
      <c r="C7855" s="903" t="s">
        <v>368</v>
      </c>
      <c r="D7855" s="903" t="s">
        <v>1444</v>
      </c>
      <c r="E7855" s="903" t="s">
        <v>498</v>
      </c>
      <c r="F7855" s="903" t="s">
        <v>370</v>
      </c>
      <c r="G7855" s="902">
        <v>6550000</v>
      </c>
    </row>
    <row r="7856" spans="1:7">
      <c r="A7856" s="903" t="s">
        <v>2487</v>
      </c>
      <c r="B7856" s="903" t="s">
        <v>872</v>
      </c>
      <c r="C7856" s="903" t="s">
        <v>368</v>
      </c>
      <c r="D7856" s="903" t="s">
        <v>1444</v>
      </c>
      <c r="E7856" s="1419" t="s">
        <v>118</v>
      </c>
      <c r="F7856" s="1420"/>
      <c r="G7856" s="902">
        <v>31800000</v>
      </c>
    </row>
    <row r="7857" spans="1:7">
      <c r="A7857" s="903" t="s">
        <v>2487</v>
      </c>
      <c r="B7857" s="903" t="s">
        <v>872</v>
      </c>
      <c r="C7857" s="903" t="s">
        <v>368</v>
      </c>
      <c r="D7857" s="903" t="s">
        <v>1444</v>
      </c>
      <c r="E7857" s="903" t="s">
        <v>118</v>
      </c>
      <c r="F7857" s="903" t="s">
        <v>523</v>
      </c>
      <c r="G7857" s="902">
        <v>31800000</v>
      </c>
    </row>
    <row r="7858" spans="1:7">
      <c r="A7858" s="903" t="s">
        <v>2487</v>
      </c>
      <c r="B7858" s="903" t="s">
        <v>872</v>
      </c>
      <c r="C7858" s="903" t="s">
        <v>368</v>
      </c>
      <c r="D7858" s="1419" t="s">
        <v>1445</v>
      </c>
      <c r="E7858" s="1420"/>
      <c r="F7858" s="1420"/>
      <c r="G7858" s="902">
        <v>16950000</v>
      </c>
    </row>
    <row r="7859" spans="1:7">
      <c r="A7859" s="903" t="s">
        <v>2487</v>
      </c>
      <c r="B7859" s="903" t="s">
        <v>872</v>
      </c>
      <c r="C7859" s="903" t="s">
        <v>368</v>
      </c>
      <c r="D7859" s="903" t="s">
        <v>1445</v>
      </c>
      <c r="E7859" s="1419" t="s">
        <v>143</v>
      </c>
      <c r="F7859" s="1420"/>
      <c r="G7859" s="902">
        <v>15135000</v>
      </c>
    </row>
    <row r="7860" spans="1:7">
      <c r="A7860" s="903" t="s">
        <v>2487</v>
      </c>
      <c r="B7860" s="903" t="s">
        <v>872</v>
      </c>
      <c r="C7860" s="903" t="s">
        <v>368</v>
      </c>
      <c r="D7860" s="903" t="s">
        <v>1445</v>
      </c>
      <c r="E7860" s="903" t="s">
        <v>143</v>
      </c>
      <c r="F7860" s="903" t="s">
        <v>145</v>
      </c>
      <c r="G7860" s="902">
        <v>2700000</v>
      </c>
    </row>
    <row r="7861" spans="1:7">
      <c r="A7861" s="903" t="s">
        <v>2487</v>
      </c>
      <c r="B7861" s="903" t="s">
        <v>872</v>
      </c>
      <c r="C7861" s="903" t="s">
        <v>368</v>
      </c>
      <c r="D7861" s="903" t="s">
        <v>1445</v>
      </c>
      <c r="E7861" s="903" t="s">
        <v>143</v>
      </c>
      <c r="F7861" s="903" t="s">
        <v>482</v>
      </c>
      <c r="G7861" s="902">
        <v>4000000</v>
      </c>
    </row>
    <row r="7862" spans="1:7">
      <c r="A7862" s="903" t="s">
        <v>2487</v>
      </c>
      <c r="B7862" s="903" t="s">
        <v>872</v>
      </c>
      <c r="C7862" s="903" t="s">
        <v>368</v>
      </c>
      <c r="D7862" s="903" t="s">
        <v>1445</v>
      </c>
      <c r="E7862" s="903" t="s">
        <v>143</v>
      </c>
      <c r="F7862" s="903" t="s">
        <v>484</v>
      </c>
      <c r="G7862" s="902">
        <v>600000</v>
      </c>
    </row>
    <row r="7863" spans="1:7">
      <c r="A7863" s="903" t="s">
        <v>2487</v>
      </c>
      <c r="B7863" s="903" t="s">
        <v>872</v>
      </c>
      <c r="C7863" s="903" t="s">
        <v>368</v>
      </c>
      <c r="D7863" s="903" t="s">
        <v>1445</v>
      </c>
      <c r="E7863" s="903" t="s">
        <v>143</v>
      </c>
      <c r="F7863" s="903" t="s">
        <v>387</v>
      </c>
      <c r="G7863" s="902">
        <v>1000000</v>
      </c>
    </row>
    <row r="7864" spans="1:7">
      <c r="A7864" s="903" t="s">
        <v>2487</v>
      </c>
      <c r="B7864" s="903" t="s">
        <v>872</v>
      </c>
      <c r="C7864" s="903" t="s">
        <v>368</v>
      </c>
      <c r="D7864" s="903" t="s">
        <v>1445</v>
      </c>
      <c r="E7864" s="903" t="s">
        <v>143</v>
      </c>
      <c r="F7864" s="903" t="s">
        <v>489</v>
      </c>
      <c r="G7864" s="902">
        <v>6835000</v>
      </c>
    </row>
    <row r="7865" spans="1:7">
      <c r="A7865" s="903" t="s">
        <v>2487</v>
      </c>
      <c r="B7865" s="903" t="s">
        <v>872</v>
      </c>
      <c r="C7865" s="903" t="s">
        <v>368</v>
      </c>
      <c r="D7865" s="903" t="s">
        <v>1445</v>
      </c>
      <c r="E7865" s="1419" t="s">
        <v>122</v>
      </c>
      <c r="F7865" s="1420"/>
      <c r="G7865" s="902">
        <v>1815000</v>
      </c>
    </row>
    <row r="7866" spans="1:7">
      <c r="A7866" s="903" t="s">
        <v>2487</v>
      </c>
      <c r="B7866" s="903" t="s">
        <v>872</v>
      </c>
      <c r="C7866" s="903" t="s">
        <v>368</v>
      </c>
      <c r="D7866" s="903" t="s">
        <v>1445</v>
      </c>
      <c r="E7866" s="903" t="s">
        <v>122</v>
      </c>
      <c r="F7866" s="903" t="s">
        <v>124</v>
      </c>
      <c r="G7866" s="902">
        <v>1815000</v>
      </c>
    </row>
    <row r="7867" spans="1:7">
      <c r="A7867" s="903" t="s">
        <v>2487</v>
      </c>
      <c r="B7867" s="903" t="s">
        <v>872</v>
      </c>
      <c r="C7867" s="903" t="s">
        <v>368</v>
      </c>
      <c r="D7867" s="1419" t="s">
        <v>1463</v>
      </c>
      <c r="E7867" s="1420"/>
      <c r="F7867" s="1420"/>
      <c r="G7867" s="902">
        <v>17800000</v>
      </c>
    </row>
    <row r="7868" spans="1:7">
      <c r="A7868" s="903" t="s">
        <v>2487</v>
      </c>
      <c r="B7868" s="903" t="s">
        <v>872</v>
      </c>
      <c r="C7868" s="903" t="s">
        <v>368</v>
      </c>
      <c r="D7868" s="903" t="s">
        <v>1463</v>
      </c>
      <c r="E7868" s="1419" t="s">
        <v>143</v>
      </c>
      <c r="F7868" s="1420"/>
      <c r="G7868" s="902">
        <v>11590000</v>
      </c>
    </row>
    <row r="7869" spans="1:7">
      <c r="A7869" s="903" t="s">
        <v>2487</v>
      </c>
      <c r="B7869" s="903" t="s">
        <v>872</v>
      </c>
      <c r="C7869" s="903" t="s">
        <v>368</v>
      </c>
      <c r="D7869" s="903" t="s">
        <v>1463</v>
      </c>
      <c r="E7869" s="903" t="s">
        <v>143</v>
      </c>
      <c r="F7869" s="903" t="s">
        <v>145</v>
      </c>
      <c r="G7869" s="902">
        <v>3000000</v>
      </c>
    </row>
    <row r="7870" spans="1:7">
      <c r="A7870" s="903" t="s">
        <v>2487</v>
      </c>
      <c r="B7870" s="903" t="s">
        <v>872</v>
      </c>
      <c r="C7870" s="903" t="s">
        <v>368</v>
      </c>
      <c r="D7870" s="903" t="s">
        <v>1463</v>
      </c>
      <c r="E7870" s="903" t="s">
        <v>143</v>
      </c>
      <c r="F7870" s="903" t="s">
        <v>487</v>
      </c>
      <c r="G7870" s="902">
        <v>4590000</v>
      </c>
    </row>
    <row r="7871" spans="1:7">
      <c r="A7871" s="903" t="s">
        <v>2487</v>
      </c>
      <c r="B7871" s="903" t="s">
        <v>872</v>
      </c>
      <c r="C7871" s="903" t="s">
        <v>368</v>
      </c>
      <c r="D7871" s="903" t="s">
        <v>1463</v>
      </c>
      <c r="E7871" s="903" t="s">
        <v>143</v>
      </c>
      <c r="F7871" s="903" t="s">
        <v>489</v>
      </c>
      <c r="G7871" s="902">
        <v>4000000</v>
      </c>
    </row>
    <row r="7872" spans="1:7">
      <c r="A7872" s="903" t="s">
        <v>2487</v>
      </c>
      <c r="B7872" s="903" t="s">
        <v>872</v>
      </c>
      <c r="C7872" s="903" t="s">
        <v>368</v>
      </c>
      <c r="D7872" s="903" t="s">
        <v>1463</v>
      </c>
      <c r="E7872" s="1419" t="s">
        <v>122</v>
      </c>
      <c r="F7872" s="1420"/>
      <c r="G7872" s="902">
        <v>6210000</v>
      </c>
    </row>
    <row r="7873" spans="1:7">
      <c r="A7873" s="903" t="s">
        <v>2487</v>
      </c>
      <c r="B7873" s="903" t="s">
        <v>872</v>
      </c>
      <c r="C7873" s="903" t="s">
        <v>368</v>
      </c>
      <c r="D7873" s="903" t="s">
        <v>1463</v>
      </c>
      <c r="E7873" s="903" t="s">
        <v>122</v>
      </c>
      <c r="F7873" s="903" t="s">
        <v>124</v>
      </c>
      <c r="G7873" s="902">
        <v>6210000</v>
      </c>
    </row>
    <row r="7874" spans="1:7">
      <c r="A7874" s="903" t="s">
        <v>2487</v>
      </c>
      <c r="B7874" s="903" t="s">
        <v>872</v>
      </c>
      <c r="C7874" s="1419" t="s">
        <v>200</v>
      </c>
      <c r="D7874" s="1420"/>
      <c r="E7874" s="1420"/>
      <c r="F7874" s="1420"/>
      <c r="G7874" s="902">
        <v>5731391823</v>
      </c>
    </row>
    <row r="7875" spans="1:7">
      <c r="A7875" s="903" t="s">
        <v>2487</v>
      </c>
      <c r="B7875" s="903" t="s">
        <v>872</v>
      </c>
      <c r="C7875" s="903" t="s">
        <v>200</v>
      </c>
      <c r="D7875" s="1419" t="s">
        <v>1413</v>
      </c>
      <c r="E7875" s="1420"/>
      <c r="F7875" s="1420"/>
      <c r="G7875" s="902">
        <v>5615391823</v>
      </c>
    </row>
    <row r="7876" spans="1:7">
      <c r="A7876" s="903" t="s">
        <v>2487</v>
      </c>
      <c r="B7876" s="903" t="s">
        <v>872</v>
      </c>
      <c r="C7876" s="903" t="s">
        <v>200</v>
      </c>
      <c r="D7876" s="903" t="s">
        <v>1413</v>
      </c>
      <c r="E7876" s="1419" t="s">
        <v>87</v>
      </c>
      <c r="F7876" s="1420"/>
      <c r="G7876" s="902">
        <v>1632854747</v>
      </c>
    </row>
    <row r="7877" spans="1:7">
      <c r="A7877" s="903" t="s">
        <v>2487</v>
      </c>
      <c r="B7877" s="903" t="s">
        <v>872</v>
      </c>
      <c r="C7877" s="903" t="s">
        <v>200</v>
      </c>
      <c r="D7877" s="903" t="s">
        <v>1413</v>
      </c>
      <c r="E7877" s="903" t="s">
        <v>87</v>
      </c>
      <c r="F7877" s="903" t="s">
        <v>88</v>
      </c>
      <c r="G7877" s="902">
        <v>1632854747</v>
      </c>
    </row>
    <row r="7878" spans="1:7">
      <c r="A7878" s="903" t="s">
        <v>2487</v>
      </c>
      <c r="B7878" s="903" t="s">
        <v>872</v>
      </c>
      <c r="C7878" s="903" t="s">
        <v>200</v>
      </c>
      <c r="D7878" s="903" t="s">
        <v>1413</v>
      </c>
      <c r="E7878" s="1419" t="s">
        <v>90</v>
      </c>
      <c r="F7878" s="1420"/>
      <c r="G7878" s="902">
        <v>654354654</v>
      </c>
    </row>
    <row r="7879" spans="1:7">
      <c r="A7879" s="903" t="s">
        <v>2487</v>
      </c>
      <c r="B7879" s="903" t="s">
        <v>872</v>
      </c>
      <c r="C7879" s="903" t="s">
        <v>200</v>
      </c>
      <c r="D7879" s="903" t="s">
        <v>1413</v>
      </c>
      <c r="E7879" s="903" t="s">
        <v>90</v>
      </c>
      <c r="F7879" s="903" t="s">
        <v>135</v>
      </c>
      <c r="G7879" s="902">
        <v>59499312</v>
      </c>
    </row>
    <row r="7880" spans="1:7">
      <c r="A7880" s="903" t="s">
        <v>2487</v>
      </c>
      <c r="B7880" s="903" t="s">
        <v>872</v>
      </c>
      <c r="C7880" s="903" t="s">
        <v>200</v>
      </c>
      <c r="D7880" s="903" t="s">
        <v>1413</v>
      </c>
      <c r="E7880" s="903" t="s">
        <v>90</v>
      </c>
      <c r="F7880" s="903" t="s">
        <v>389</v>
      </c>
      <c r="G7880" s="902">
        <v>47978000</v>
      </c>
    </row>
    <row r="7881" spans="1:7">
      <c r="A7881" s="903" t="s">
        <v>2487</v>
      </c>
      <c r="B7881" s="903" t="s">
        <v>872</v>
      </c>
      <c r="C7881" s="903" t="s">
        <v>200</v>
      </c>
      <c r="D7881" s="903" t="s">
        <v>1413</v>
      </c>
      <c r="E7881" s="903" t="s">
        <v>90</v>
      </c>
      <c r="F7881" s="903" t="s">
        <v>763</v>
      </c>
      <c r="G7881" s="902">
        <v>91925432</v>
      </c>
    </row>
    <row r="7882" spans="1:7">
      <c r="A7882" s="903" t="s">
        <v>2487</v>
      </c>
      <c r="B7882" s="903" t="s">
        <v>872</v>
      </c>
      <c r="C7882" s="903" t="s">
        <v>200</v>
      </c>
      <c r="D7882" s="903" t="s">
        <v>1413</v>
      </c>
      <c r="E7882" s="903" t="s">
        <v>90</v>
      </c>
      <c r="F7882" s="903" t="s">
        <v>92</v>
      </c>
      <c r="G7882" s="902">
        <v>13261000</v>
      </c>
    </row>
    <row r="7883" spans="1:7">
      <c r="A7883" s="903" t="s">
        <v>2487</v>
      </c>
      <c r="B7883" s="903" t="s">
        <v>872</v>
      </c>
      <c r="C7883" s="903" t="s">
        <v>200</v>
      </c>
      <c r="D7883" s="903" t="s">
        <v>1413</v>
      </c>
      <c r="E7883" s="903" t="s">
        <v>90</v>
      </c>
      <c r="F7883" s="903" t="s">
        <v>130</v>
      </c>
      <c r="G7883" s="902">
        <v>417747550</v>
      </c>
    </row>
    <row r="7884" spans="1:7">
      <c r="A7884" s="903" t="s">
        <v>2487</v>
      </c>
      <c r="B7884" s="903" t="s">
        <v>872</v>
      </c>
      <c r="C7884" s="903" t="s">
        <v>200</v>
      </c>
      <c r="D7884" s="903" t="s">
        <v>1413</v>
      </c>
      <c r="E7884" s="903" t="s">
        <v>90</v>
      </c>
      <c r="F7884" s="903" t="s">
        <v>137</v>
      </c>
      <c r="G7884" s="902">
        <v>23943360</v>
      </c>
    </row>
    <row r="7885" spans="1:7">
      <c r="A7885" s="903" t="s">
        <v>2487</v>
      </c>
      <c r="B7885" s="903" t="s">
        <v>872</v>
      </c>
      <c r="C7885" s="903" t="s">
        <v>200</v>
      </c>
      <c r="D7885" s="903" t="s">
        <v>1413</v>
      </c>
      <c r="E7885" s="1419" t="s">
        <v>377</v>
      </c>
      <c r="F7885" s="1420"/>
      <c r="G7885" s="902">
        <v>13105000</v>
      </c>
    </row>
    <row r="7886" spans="1:7">
      <c r="A7886" s="903" t="s">
        <v>2487</v>
      </c>
      <c r="B7886" s="903" t="s">
        <v>872</v>
      </c>
      <c r="C7886" s="903" t="s">
        <v>200</v>
      </c>
      <c r="D7886" s="903" t="s">
        <v>1413</v>
      </c>
      <c r="E7886" s="903" t="s">
        <v>377</v>
      </c>
      <c r="F7886" s="903" t="s">
        <v>379</v>
      </c>
      <c r="G7886" s="902">
        <v>12445000</v>
      </c>
    </row>
    <row r="7887" spans="1:7">
      <c r="A7887" s="903" t="s">
        <v>2487</v>
      </c>
      <c r="B7887" s="903" t="s">
        <v>872</v>
      </c>
      <c r="C7887" s="903" t="s">
        <v>200</v>
      </c>
      <c r="D7887" s="903" t="s">
        <v>1413</v>
      </c>
      <c r="E7887" s="903" t="s">
        <v>377</v>
      </c>
      <c r="F7887" s="903" t="s">
        <v>380</v>
      </c>
      <c r="G7887" s="902">
        <v>660000</v>
      </c>
    </row>
    <row r="7888" spans="1:7">
      <c r="A7888" s="903" t="s">
        <v>2487</v>
      </c>
      <c r="B7888" s="903" t="s">
        <v>872</v>
      </c>
      <c r="C7888" s="903" t="s">
        <v>200</v>
      </c>
      <c r="D7888" s="903" t="s">
        <v>1413</v>
      </c>
      <c r="E7888" s="1419" t="s">
        <v>93</v>
      </c>
      <c r="F7888" s="1420"/>
      <c r="G7888" s="902">
        <v>155773000</v>
      </c>
    </row>
    <row r="7889" spans="1:7">
      <c r="A7889" s="903" t="s">
        <v>2487</v>
      </c>
      <c r="B7889" s="903" t="s">
        <v>872</v>
      </c>
      <c r="C7889" s="903" t="s">
        <v>200</v>
      </c>
      <c r="D7889" s="903" t="s">
        <v>1413</v>
      </c>
      <c r="E7889" s="903" t="s">
        <v>93</v>
      </c>
      <c r="F7889" s="903" t="s">
        <v>391</v>
      </c>
      <c r="G7889" s="902">
        <v>155773000</v>
      </c>
    </row>
    <row r="7890" spans="1:7">
      <c r="A7890" s="903" t="s">
        <v>2487</v>
      </c>
      <c r="B7890" s="903" t="s">
        <v>872</v>
      </c>
      <c r="C7890" s="903" t="s">
        <v>200</v>
      </c>
      <c r="D7890" s="903" t="s">
        <v>1413</v>
      </c>
      <c r="E7890" s="1419" t="s">
        <v>94</v>
      </c>
      <c r="F7890" s="1420"/>
      <c r="G7890" s="902">
        <v>378335118</v>
      </c>
    </row>
    <row r="7891" spans="1:7">
      <c r="A7891" s="903" t="s">
        <v>2487</v>
      </c>
      <c r="B7891" s="903" t="s">
        <v>872</v>
      </c>
      <c r="C7891" s="903" t="s">
        <v>200</v>
      </c>
      <c r="D7891" s="903" t="s">
        <v>1413</v>
      </c>
      <c r="E7891" s="903" t="s">
        <v>94</v>
      </c>
      <c r="F7891" s="903" t="s">
        <v>95</v>
      </c>
      <c r="G7891" s="902">
        <v>294479831</v>
      </c>
    </row>
    <row r="7892" spans="1:7">
      <c r="A7892" s="903" t="s">
        <v>2487</v>
      </c>
      <c r="B7892" s="903" t="s">
        <v>872</v>
      </c>
      <c r="C7892" s="903" t="s">
        <v>200</v>
      </c>
      <c r="D7892" s="903" t="s">
        <v>1413</v>
      </c>
      <c r="E7892" s="903" t="s">
        <v>94</v>
      </c>
      <c r="F7892" s="903" t="s">
        <v>96</v>
      </c>
      <c r="G7892" s="902">
        <v>50756781</v>
      </c>
    </row>
    <row r="7893" spans="1:7">
      <c r="A7893" s="903" t="s">
        <v>2487</v>
      </c>
      <c r="B7893" s="903" t="s">
        <v>872</v>
      </c>
      <c r="C7893" s="903" t="s">
        <v>200</v>
      </c>
      <c r="D7893" s="903" t="s">
        <v>1413</v>
      </c>
      <c r="E7893" s="903" t="s">
        <v>94</v>
      </c>
      <c r="F7893" s="903" t="s">
        <v>97</v>
      </c>
      <c r="G7893" s="902">
        <v>32884840</v>
      </c>
    </row>
    <row r="7894" spans="1:7">
      <c r="A7894" s="903" t="s">
        <v>2487</v>
      </c>
      <c r="B7894" s="903" t="s">
        <v>872</v>
      </c>
      <c r="C7894" s="903" t="s">
        <v>200</v>
      </c>
      <c r="D7894" s="903" t="s">
        <v>1413</v>
      </c>
      <c r="E7894" s="903" t="s">
        <v>94</v>
      </c>
      <c r="F7894" s="903" t="s">
        <v>0</v>
      </c>
      <c r="G7894" s="902">
        <v>213666</v>
      </c>
    </row>
    <row r="7895" spans="1:7">
      <c r="A7895" s="903" t="s">
        <v>2487</v>
      </c>
      <c r="B7895" s="903" t="s">
        <v>872</v>
      </c>
      <c r="C7895" s="903" t="s">
        <v>200</v>
      </c>
      <c r="D7895" s="903" t="s">
        <v>1413</v>
      </c>
      <c r="E7895" s="1419" t="s">
        <v>98</v>
      </c>
      <c r="F7895" s="1420"/>
      <c r="G7895" s="902">
        <v>42094832</v>
      </c>
    </row>
    <row r="7896" spans="1:7">
      <c r="A7896" s="903" t="s">
        <v>2487</v>
      </c>
      <c r="B7896" s="903" t="s">
        <v>872</v>
      </c>
      <c r="C7896" s="903" t="s">
        <v>200</v>
      </c>
      <c r="D7896" s="903" t="s">
        <v>1413</v>
      </c>
      <c r="E7896" s="903" t="s">
        <v>98</v>
      </c>
      <c r="F7896" s="903" t="s">
        <v>757</v>
      </c>
      <c r="G7896" s="902">
        <v>40604832</v>
      </c>
    </row>
    <row r="7897" spans="1:7">
      <c r="A7897" s="903" t="s">
        <v>2487</v>
      </c>
      <c r="B7897" s="903" t="s">
        <v>872</v>
      </c>
      <c r="C7897" s="903" t="s">
        <v>200</v>
      </c>
      <c r="D7897" s="903" t="s">
        <v>1413</v>
      </c>
      <c r="E7897" s="903" t="s">
        <v>98</v>
      </c>
      <c r="F7897" s="903" t="s">
        <v>99</v>
      </c>
      <c r="G7897" s="902">
        <v>1490000</v>
      </c>
    </row>
    <row r="7898" spans="1:7">
      <c r="A7898" s="903" t="s">
        <v>2487</v>
      </c>
      <c r="B7898" s="903" t="s">
        <v>872</v>
      </c>
      <c r="C7898" s="903" t="s">
        <v>200</v>
      </c>
      <c r="D7898" s="903" t="s">
        <v>1413</v>
      </c>
      <c r="E7898" s="1419" t="s">
        <v>100</v>
      </c>
      <c r="F7898" s="1420"/>
      <c r="G7898" s="902">
        <v>49742419</v>
      </c>
    </row>
    <row r="7899" spans="1:7">
      <c r="A7899" s="903" t="s">
        <v>2487</v>
      </c>
      <c r="B7899" s="903" t="s">
        <v>872</v>
      </c>
      <c r="C7899" s="903" t="s">
        <v>200</v>
      </c>
      <c r="D7899" s="903" t="s">
        <v>1413</v>
      </c>
      <c r="E7899" s="903" t="s">
        <v>100</v>
      </c>
      <c r="F7899" s="903" t="s">
        <v>138</v>
      </c>
      <c r="G7899" s="902">
        <v>40316421</v>
      </c>
    </row>
    <row r="7900" spans="1:7">
      <c r="A7900" s="903" t="s">
        <v>2487</v>
      </c>
      <c r="B7900" s="903" t="s">
        <v>872</v>
      </c>
      <c r="C7900" s="903" t="s">
        <v>200</v>
      </c>
      <c r="D7900" s="903" t="s">
        <v>1413</v>
      </c>
      <c r="E7900" s="903" t="s">
        <v>100</v>
      </c>
      <c r="F7900" s="903" t="s">
        <v>102</v>
      </c>
      <c r="G7900" s="902">
        <v>4501998</v>
      </c>
    </row>
    <row r="7901" spans="1:7">
      <c r="A7901" s="903" t="s">
        <v>2487</v>
      </c>
      <c r="B7901" s="903" t="s">
        <v>872</v>
      </c>
      <c r="C7901" s="903" t="s">
        <v>200</v>
      </c>
      <c r="D7901" s="903" t="s">
        <v>1413</v>
      </c>
      <c r="E7901" s="903" t="s">
        <v>100</v>
      </c>
      <c r="F7901" s="903" t="s">
        <v>139</v>
      </c>
      <c r="G7901" s="902">
        <v>3556000</v>
      </c>
    </row>
    <row r="7902" spans="1:7">
      <c r="A7902" s="903" t="s">
        <v>2487</v>
      </c>
      <c r="B7902" s="903" t="s">
        <v>872</v>
      </c>
      <c r="C7902" s="903" t="s">
        <v>200</v>
      </c>
      <c r="D7902" s="903" t="s">
        <v>1413</v>
      </c>
      <c r="E7902" s="903" t="s">
        <v>100</v>
      </c>
      <c r="F7902" s="903" t="s">
        <v>131</v>
      </c>
      <c r="G7902" s="902">
        <v>1368000</v>
      </c>
    </row>
    <row r="7903" spans="1:7">
      <c r="A7903" s="903" t="s">
        <v>2487</v>
      </c>
      <c r="B7903" s="903" t="s">
        <v>872</v>
      </c>
      <c r="C7903" s="903" t="s">
        <v>200</v>
      </c>
      <c r="D7903" s="903" t="s">
        <v>1413</v>
      </c>
      <c r="E7903" s="1419" t="s">
        <v>103</v>
      </c>
      <c r="F7903" s="1420"/>
      <c r="G7903" s="902">
        <v>326630902</v>
      </c>
    </row>
    <row r="7904" spans="1:7">
      <c r="A7904" s="903" t="s">
        <v>2487</v>
      </c>
      <c r="B7904" s="903" t="s">
        <v>872</v>
      </c>
      <c r="C7904" s="903" t="s">
        <v>200</v>
      </c>
      <c r="D7904" s="903" t="s">
        <v>1413</v>
      </c>
      <c r="E7904" s="903" t="s">
        <v>103</v>
      </c>
      <c r="F7904" s="903" t="s">
        <v>104</v>
      </c>
      <c r="G7904" s="902">
        <v>181778902</v>
      </c>
    </row>
    <row r="7905" spans="1:7">
      <c r="A7905" s="903" t="s">
        <v>2487</v>
      </c>
      <c r="B7905" s="903" t="s">
        <v>872</v>
      </c>
      <c r="C7905" s="903" t="s">
        <v>200</v>
      </c>
      <c r="D7905" s="903" t="s">
        <v>1413</v>
      </c>
      <c r="E7905" s="903" t="s">
        <v>103</v>
      </c>
      <c r="F7905" s="903" t="s">
        <v>132</v>
      </c>
      <c r="G7905" s="902">
        <v>121042000</v>
      </c>
    </row>
    <row r="7906" spans="1:7">
      <c r="A7906" s="903" t="s">
        <v>2487</v>
      </c>
      <c r="B7906" s="903" t="s">
        <v>872</v>
      </c>
      <c r="C7906" s="903" t="s">
        <v>200</v>
      </c>
      <c r="D7906" s="903" t="s">
        <v>1413</v>
      </c>
      <c r="E7906" s="903" t="s">
        <v>103</v>
      </c>
      <c r="F7906" s="903" t="s">
        <v>2</v>
      </c>
      <c r="G7906" s="902">
        <v>8150000</v>
      </c>
    </row>
    <row r="7907" spans="1:7">
      <c r="A7907" s="903" t="s">
        <v>2487</v>
      </c>
      <c r="B7907" s="903" t="s">
        <v>872</v>
      </c>
      <c r="C7907" s="903" t="s">
        <v>200</v>
      </c>
      <c r="D7907" s="903" t="s">
        <v>1413</v>
      </c>
      <c r="E7907" s="903" t="s">
        <v>103</v>
      </c>
      <c r="F7907" s="903" t="s">
        <v>106</v>
      </c>
      <c r="G7907" s="902">
        <v>15660000</v>
      </c>
    </row>
    <row r="7908" spans="1:7">
      <c r="A7908" s="903" t="s">
        <v>2487</v>
      </c>
      <c r="B7908" s="903" t="s">
        <v>872</v>
      </c>
      <c r="C7908" s="903" t="s">
        <v>200</v>
      </c>
      <c r="D7908" s="903" t="s">
        <v>1413</v>
      </c>
      <c r="E7908" s="1419" t="s">
        <v>108</v>
      </c>
      <c r="F7908" s="1420"/>
      <c r="G7908" s="902">
        <v>224863408</v>
      </c>
    </row>
    <row r="7909" spans="1:7">
      <c r="A7909" s="903" t="s">
        <v>2487</v>
      </c>
      <c r="B7909" s="903" t="s">
        <v>872</v>
      </c>
      <c r="C7909" s="903" t="s">
        <v>200</v>
      </c>
      <c r="D7909" s="903" t="s">
        <v>1413</v>
      </c>
      <c r="E7909" s="903" t="s">
        <v>108</v>
      </c>
      <c r="F7909" s="903" t="s">
        <v>110</v>
      </c>
      <c r="G7909" s="902">
        <v>5949696</v>
      </c>
    </row>
    <row r="7910" spans="1:7">
      <c r="A7910" s="903" t="s">
        <v>2487</v>
      </c>
      <c r="B7910" s="903" t="s">
        <v>872</v>
      </c>
      <c r="C7910" s="903" t="s">
        <v>200</v>
      </c>
      <c r="D7910" s="903" t="s">
        <v>1413</v>
      </c>
      <c r="E7910" s="903" t="s">
        <v>108</v>
      </c>
      <c r="F7910" s="903" t="s">
        <v>111</v>
      </c>
      <c r="G7910" s="902">
        <v>4190612</v>
      </c>
    </row>
    <row r="7911" spans="1:7">
      <c r="A7911" s="903" t="s">
        <v>2487</v>
      </c>
      <c r="B7911" s="903" t="s">
        <v>872</v>
      </c>
      <c r="C7911" s="903" t="s">
        <v>200</v>
      </c>
      <c r="D7911" s="903" t="s">
        <v>1413</v>
      </c>
      <c r="E7911" s="903" t="s">
        <v>108</v>
      </c>
      <c r="F7911" s="903" t="s">
        <v>862</v>
      </c>
      <c r="G7911" s="902">
        <v>12367900</v>
      </c>
    </row>
    <row r="7912" spans="1:7">
      <c r="A7912" s="903" t="s">
        <v>2487</v>
      </c>
      <c r="B7912" s="903" t="s">
        <v>872</v>
      </c>
      <c r="C7912" s="903" t="s">
        <v>200</v>
      </c>
      <c r="D7912" s="903" t="s">
        <v>1413</v>
      </c>
      <c r="E7912" s="903" t="s">
        <v>108</v>
      </c>
      <c r="F7912" s="903" t="s">
        <v>283</v>
      </c>
      <c r="G7912" s="902">
        <v>94378000</v>
      </c>
    </row>
    <row r="7913" spans="1:7">
      <c r="A7913" s="903" t="s">
        <v>2487</v>
      </c>
      <c r="B7913" s="903" t="s">
        <v>872</v>
      </c>
      <c r="C7913" s="903" t="s">
        <v>200</v>
      </c>
      <c r="D7913" s="903" t="s">
        <v>1413</v>
      </c>
      <c r="E7913" s="903" t="s">
        <v>108</v>
      </c>
      <c r="F7913" s="903" t="s">
        <v>868</v>
      </c>
      <c r="G7913" s="902">
        <v>107977200</v>
      </c>
    </row>
    <row r="7914" spans="1:7">
      <c r="A7914" s="903" t="s">
        <v>2487</v>
      </c>
      <c r="B7914" s="903" t="s">
        <v>872</v>
      </c>
      <c r="C7914" s="903" t="s">
        <v>200</v>
      </c>
      <c r="D7914" s="903" t="s">
        <v>1413</v>
      </c>
      <c r="E7914" s="1419" t="s">
        <v>143</v>
      </c>
      <c r="F7914" s="1420"/>
      <c r="G7914" s="902">
        <v>352705000</v>
      </c>
    </row>
    <row r="7915" spans="1:7">
      <c r="A7915" s="903" t="s">
        <v>2487</v>
      </c>
      <c r="B7915" s="903" t="s">
        <v>872</v>
      </c>
      <c r="C7915" s="903" t="s">
        <v>200</v>
      </c>
      <c r="D7915" s="903" t="s">
        <v>1413</v>
      </c>
      <c r="E7915" s="903" t="s">
        <v>143</v>
      </c>
      <c r="F7915" s="903" t="s">
        <v>145</v>
      </c>
      <c r="G7915" s="902">
        <v>89365000</v>
      </c>
    </row>
    <row r="7916" spans="1:7">
      <c r="A7916" s="903" t="s">
        <v>2487</v>
      </c>
      <c r="B7916" s="903" t="s">
        <v>872</v>
      </c>
      <c r="C7916" s="903" t="s">
        <v>200</v>
      </c>
      <c r="D7916" s="903" t="s">
        <v>1413</v>
      </c>
      <c r="E7916" s="903" t="s">
        <v>143</v>
      </c>
      <c r="F7916" s="903" t="s">
        <v>482</v>
      </c>
      <c r="G7916" s="902">
        <v>38100000</v>
      </c>
    </row>
    <row r="7917" spans="1:7">
      <c r="A7917" s="903" t="s">
        <v>2487</v>
      </c>
      <c r="B7917" s="903" t="s">
        <v>872</v>
      </c>
      <c r="C7917" s="903" t="s">
        <v>200</v>
      </c>
      <c r="D7917" s="903" t="s">
        <v>1413</v>
      </c>
      <c r="E7917" s="903" t="s">
        <v>143</v>
      </c>
      <c r="F7917" s="903" t="s">
        <v>485</v>
      </c>
      <c r="G7917" s="902">
        <v>4000000</v>
      </c>
    </row>
    <row r="7918" spans="1:7">
      <c r="A7918" s="903" t="s">
        <v>2487</v>
      </c>
      <c r="B7918" s="903" t="s">
        <v>872</v>
      </c>
      <c r="C7918" s="903" t="s">
        <v>200</v>
      </c>
      <c r="D7918" s="903" t="s">
        <v>1413</v>
      </c>
      <c r="E7918" s="903" t="s">
        <v>143</v>
      </c>
      <c r="F7918" s="903" t="s">
        <v>387</v>
      </c>
      <c r="G7918" s="902">
        <v>16500000</v>
      </c>
    </row>
    <row r="7919" spans="1:7">
      <c r="A7919" s="903" t="s">
        <v>2487</v>
      </c>
      <c r="B7919" s="903" t="s">
        <v>872</v>
      </c>
      <c r="C7919" s="903" t="s">
        <v>200</v>
      </c>
      <c r="D7919" s="903" t="s">
        <v>1413</v>
      </c>
      <c r="E7919" s="903" t="s">
        <v>143</v>
      </c>
      <c r="F7919" s="903" t="s">
        <v>487</v>
      </c>
      <c r="G7919" s="902">
        <v>66100000</v>
      </c>
    </row>
    <row r="7920" spans="1:7">
      <c r="A7920" s="903" t="s">
        <v>2487</v>
      </c>
      <c r="B7920" s="903" t="s">
        <v>872</v>
      </c>
      <c r="C7920" s="903" t="s">
        <v>200</v>
      </c>
      <c r="D7920" s="903" t="s">
        <v>1413</v>
      </c>
      <c r="E7920" s="903" t="s">
        <v>143</v>
      </c>
      <c r="F7920" s="903" t="s">
        <v>489</v>
      </c>
      <c r="G7920" s="902">
        <v>138640000</v>
      </c>
    </row>
    <row r="7921" spans="1:7">
      <c r="A7921" s="903" t="s">
        <v>2487</v>
      </c>
      <c r="B7921" s="903" t="s">
        <v>872</v>
      </c>
      <c r="C7921" s="903" t="s">
        <v>200</v>
      </c>
      <c r="D7921" s="903" t="s">
        <v>1413</v>
      </c>
      <c r="E7921" s="1419" t="s">
        <v>113</v>
      </c>
      <c r="F7921" s="1420"/>
      <c r="G7921" s="902">
        <v>170674000</v>
      </c>
    </row>
    <row r="7922" spans="1:7">
      <c r="A7922" s="903" t="s">
        <v>2487</v>
      </c>
      <c r="B7922" s="903" t="s">
        <v>872</v>
      </c>
      <c r="C7922" s="903" t="s">
        <v>200</v>
      </c>
      <c r="D7922" s="903" t="s">
        <v>1413</v>
      </c>
      <c r="E7922" s="903" t="s">
        <v>113</v>
      </c>
      <c r="F7922" s="903" t="s">
        <v>381</v>
      </c>
      <c r="G7922" s="902">
        <v>20704000</v>
      </c>
    </row>
    <row r="7923" spans="1:7">
      <c r="A7923" s="903" t="s">
        <v>2487</v>
      </c>
      <c r="B7923" s="903" t="s">
        <v>872</v>
      </c>
      <c r="C7923" s="903" t="s">
        <v>200</v>
      </c>
      <c r="D7923" s="903" t="s">
        <v>1413</v>
      </c>
      <c r="E7923" s="903" t="s">
        <v>113</v>
      </c>
      <c r="F7923" s="903" t="s">
        <v>490</v>
      </c>
      <c r="G7923" s="902">
        <v>17620000</v>
      </c>
    </row>
    <row r="7924" spans="1:7">
      <c r="A7924" s="903" t="s">
        <v>2487</v>
      </c>
      <c r="B7924" s="903" t="s">
        <v>872</v>
      </c>
      <c r="C7924" s="903" t="s">
        <v>200</v>
      </c>
      <c r="D7924" s="903" t="s">
        <v>1413</v>
      </c>
      <c r="E7924" s="903" t="s">
        <v>113</v>
      </c>
      <c r="F7924" s="903" t="s">
        <v>115</v>
      </c>
      <c r="G7924" s="902">
        <v>19250000</v>
      </c>
    </row>
    <row r="7925" spans="1:7">
      <c r="A7925" s="903" t="s">
        <v>2487</v>
      </c>
      <c r="B7925" s="903" t="s">
        <v>872</v>
      </c>
      <c r="C7925" s="903" t="s">
        <v>200</v>
      </c>
      <c r="D7925" s="903" t="s">
        <v>1413</v>
      </c>
      <c r="E7925" s="903" t="s">
        <v>113</v>
      </c>
      <c r="F7925" s="903" t="s">
        <v>117</v>
      </c>
      <c r="G7925" s="902">
        <v>113100000</v>
      </c>
    </row>
    <row r="7926" spans="1:7">
      <c r="A7926" s="903" t="s">
        <v>2487</v>
      </c>
      <c r="B7926" s="903" t="s">
        <v>872</v>
      </c>
      <c r="C7926" s="903" t="s">
        <v>200</v>
      </c>
      <c r="D7926" s="903" t="s">
        <v>1413</v>
      </c>
      <c r="E7926" s="1419" t="s">
        <v>492</v>
      </c>
      <c r="F7926" s="1420"/>
      <c r="G7926" s="902">
        <v>94600000</v>
      </c>
    </row>
    <row r="7927" spans="1:7">
      <c r="A7927" s="903" t="s">
        <v>2487</v>
      </c>
      <c r="B7927" s="903" t="s">
        <v>872</v>
      </c>
      <c r="C7927" s="903" t="s">
        <v>200</v>
      </c>
      <c r="D7927" s="903" t="s">
        <v>1413</v>
      </c>
      <c r="E7927" s="903" t="s">
        <v>492</v>
      </c>
      <c r="F7927" s="903" t="s">
        <v>494</v>
      </c>
      <c r="G7927" s="902">
        <v>82400000</v>
      </c>
    </row>
    <row r="7928" spans="1:7">
      <c r="A7928" s="903" t="s">
        <v>2487</v>
      </c>
      <c r="B7928" s="903" t="s">
        <v>872</v>
      </c>
      <c r="C7928" s="903" t="s">
        <v>200</v>
      </c>
      <c r="D7928" s="903" t="s">
        <v>1413</v>
      </c>
      <c r="E7928" s="903" t="s">
        <v>492</v>
      </c>
      <c r="F7928" s="903" t="s">
        <v>219</v>
      </c>
      <c r="G7928" s="902">
        <v>9000000</v>
      </c>
    </row>
    <row r="7929" spans="1:7">
      <c r="A7929" s="903" t="s">
        <v>2487</v>
      </c>
      <c r="B7929" s="903" t="s">
        <v>872</v>
      </c>
      <c r="C7929" s="903" t="s">
        <v>200</v>
      </c>
      <c r="D7929" s="903" t="s">
        <v>1413</v>
      </c>
      <c r="E7929" s="903" t="s">
        <v>492</v>
      </c>
      <c r="F7929" s="903" t="s">
        <v>496</v>
      </c>
      <c r="G7929" s="902">
        <v>3200000</v>
      </c>
    </row>
    <row r="7930" spans="1:7">
      <c r="A7930" s="903" t="s">
        <v>2487</v>
      </c>
      <c r="B7930" s="903" t="s">
        <v>872</v>
      </c>
      <c r="C7930" s="903" t="s">
        <v>200</v>
      </c>
      <c r="D7930" s="903" t="s">
        <v>1413</v>
      </c>
      <c r="E7930" s="1419" t="s">
        <v>498</v>
      </c>
      <c r="F7930" s="1420"/>
      <c r="G7930" s="902">
        <v>36808000</v>
      </c>
    </row>
    <row r="7931" spans="1:7">
      <c r="A7931" s="903" t="s">
        <v>2487</v>
      </c>
      <c r="B7931" s="903" t="s">
        <v>872</v>
      </c>
      <c r="C7931" s="903" t="s">
        <v>200</v>
      </c>
      <c r="D7931" s="903" t="s">
        <v>1413</v>
      </c>
      <c r="E7931" s="903" t="s">
        <v>498</v>
      </c>
      <c r="F7931" s="903" t="s">
        <v>370</v>
      </c>
      <c r="G7931" s="902">
        <v>33373000</v>
      </c>
    </row>
    <row r="7932" spans="1:7">
      <c r="A7932" s="903" t="s">
        <v>2487</v>
      </c>
      <c r="B7932" s="903" t="s">
        <v>872</v>
      </c>
      <c r="C7932" s="903" t="s">
        <v>200</v>
      </c>
      <c r="D7932" s="903" t="s">
        <v>1413</v>
      </c>
      <c r="E7932" s="903" t="s">
        <v>498</v>
      </c>
      <c r="F7932" s="903" t="s">
        <v>500</v>
      </c>
      <c r="G7932" s="902">
        <v>2500000</v>
      </c>
    </row>
    <row r="7933" spans="1:7">
      <c r="A7933" s="903" t="s">
        <v>2487</v>
      </c>
      <c r="B7933" s="903" t="s">
        <v>872</v>
      </c>
      <c r="C7933" s="903" t="s">
        <v>200</v>
      </c>
      <c r="D7933" s="903" t="s">
        <v>1413</v>
      </c>
      <c r="E7933" s="903" t="s">
        <v>498</v>
      </c>
      <c r="F7933" s="903" t="s">
        <v>501</v>
      </c>
      <c r="G7933" s="902">
        <v>935000</v>
      </c>
    </row>
    <row r="7934" spans="1:7">
      <c r="A7934" s="903" t="s">
        <v>2487</v>
      </c>
      <c r="B7934" s="903" t="s">
        <v>872</v>
      </c>
      <c r="C7934" s="903" t="s">
        <v>200</v>
      </c>
      <c r="D7934" s="903" t="s">
        <v>1413</v>
      </c>
      <c r="E7934" s="1419" t="s">
        <v>1429</v>
      </c>
      <c r="F7934" s="1420"/>
      <c r="G7934" s="902">
        <v>542840000</v>
      </c>
    </row>
    <row r="7935" spans="1:7">
      <c r="A7935" s="903" t="s">
        <v>2487</v>
      </c>
      <c r="B7935" s="903" t="s">
        <v>872</v>
      </c>
      <c r="C7935" s="903" t="s">
        <v>200</v>
      </c>
      <c r="D7935" s="903" t="s">
        <v>1413</v>
      </c>
      <c r="E7935" s="903" t="s">
        <v>1429</v>
      </c>
      <c r="F7935" s="903" t="s">
        <v>1451</v>
      </c>
      <c r="G7935" s="902">
        <v>138700000</v>
      </c>
    </row>
    <row r="7936" spans="1:7">
      <c r="A7936" s="903" t="s">
        <v>2487</v>
      </c>
      <c r="B7936" s="903" t="s">
        <v>872</v>
      </c>
      <c r="C7936" s="903" t="s">
        <v>200</v>
      </c>
      <c r="D7936" s="903" t="s">
        <v>1413</v>
      </c>
      <c r="E7936" s="903" t="s">
        <v>1429</v>
      </c>
      <c r="F7936" s="903" t="s">
        <v>1431</v>
      </c>
      <c r="G7936" s="902">
        <v>404140000</v>
      </c>
    </row>
    <row r="7937" spans="1:7">
      <c r="A7937" s="903" t="s">
        <v>2487</v>
      </c>
      <c r="B7937" s="903" t="s">
        <v>872</v>
      </c>
      <c r="C7937" s="903" t="s">
        <v>200</v>
      </c>
      <c r="D7937" s="903" t="s">
        <v>1413</v>
      </c>
      <c r="E7937" s="1419" t="s">
        <v>118</v>
      </c>
      <c r="F7937" s="1420"/>
      <c r="G7937" s="902">
        <v>462631000</v>
      </c>
    </row>
    <row r="7938" spans="1:7">
      <c r="A7938" s="903" t="s">
        <v>2487</v>
      </c>
      <c r="B7938" s="903" t="s">
        <v>872</v>
      </c>
      <c r="C7938" s="903" t="s">
        <v>200</v>
      </c>
      <c r="D7938" s="903" t="s">
        <v>1413</v>
      </c>
      <c r="E7938" s="903" t="s">
        <v>118</v>
      </c>
      <c r="F7938" s="903" t="s">
        <v>523</v>
      </c>
      <c r="G7938" s="902">
        <v>141210000</v>
      </c>
    </row>
    <row r="7939" spans="1:7">
      <c r="A7939" s="903" t="s">
        <v>2487</v>
      </c>
      <c r="B7939" s="903" t="s">
        <v>872</v>
      </c>
      <c r="C7939" s="903" t="s">
        <v>200</v>
      </c>
      <c r="D7939" s="903" t="s">
        <v>1413</v>
      </c>
      <c r="E7939" s="903" t="s">
        <v>118</v>
      </c>
      <c r="F7939" s="903" t="s">
        <v>120</v>
      </c>
      <c r="G7939" s="902">
        <v>321421000</v>
      </c>
    </row>
    <row r="7940" spans="1:7">
      <c r="A7940" s="903" t="s">
        <v>2487</v>
      </c>
      <c r="B7940" s="903" t="s">
        <v>872</v>
      </c>
      <c r="C7940" s="903" t="s">
        <v>200</v>
      </c>
      <c r="D7940" s="903" t="s">
        <v>1413</v>
      </c>
      <c r="E7940" s="1419" t="s">
        <v>1434</v>
      </c>
      <c r="F7940" s="1420"/>
      <c r="G7940" s="902">
        <v>8292000</v>
      </c>
    </row>
    <row r="7941" spans="1:7">
      <c r="A7941" s="903" t="s">
        <v>2487</v>
      </c>
      <c r="B7941" s="903" t="s">
        <v>872</v>
      </c>
      <c r="C7941" s="903" t="s">
        <v>200</v>
      </c>
      <c r="D7941" s="903" t="s">
        <v>1413</v>
      </c>
      <c r="E7941" s="903" t="s">
        <v>1434</v>
      </c>
      <c r="F7941" s="903" t="s">
        <v>1436</v>
      </c>
      <c r="G7941" s="902">
        <v>5268000</v>
      </c>
    </row>
    <row r="7942" spans="1:7">
      <c r="A7942" s="903" t="s">
        <v>2487</v>
      </c>
      <c r="B7942" s="903" t="s">
        <v>872</v>
      </c>
      <c r="C7942" s="903" t="s">
        <v>200</v>
      </c>
      <c r="D7942" s="903" t="s">
        <v>1413</v>
      </c>
      <c r="E7942" s="903" t="s">
        <v>1434</v>
      </c>
      <c r="F7942" s="903" t="s">
        <v>1484</v>
      </c>
      <c r="G7942" s="902">
        <v>3024000</v>
      </c>
    </row>
    <row r="7943" spans="1:7">
      <c r="A7943" s="903" t="s">
        <v>2487</v>
      </c>
      <c r="B7943" s="903" t="s">
        <v>872</v>
      </c>
      <c r="C7943" s="903" t="s">
        <v>200</v>
      </c>
      <c r="D7943" s="903" t="s">
        <v>1413</v>
      </c>
      <c r="E7943" s="1419" t="s">
        <v>122</v>
      </c>
      <c r="F7943" s="1420"/>
      <c r="G7943" s="902">
        <v>394087743</v>
      </c>
    </row>
    <row r="7944" spans="1:7">
      <c r="A7944" s="903" t="s">
        <v>2487</v>
      </c>
      <c r="B7944" s="903" t="s">
        <v>872</v>
      </c>
      <c r="C7944" s="903" t="s">
        <v>200</v>
      </c>
      <c r="D7944" s="903" t="s">
        <v>1413</v>
      </c>
      <c r="E7944" s="903" t="s">
        <v>122</v>
      </c>
      <c r="F7944" s="903" t="s">
        <v>124</v>
      </c>
      <c r="G7944" s="902">
        <v>272152743</v>
      </c>
    </row>
    <row r="7945" spans="1:7">
      <c r="A7945" s="903" t="s">
        <v>2487</v>
      </c>
      <c r="B7945" s="903" t="s">
        <v>872</v>
      </c>
      <c r="C7945" s="903" t="s">
        <v>200</v>
      </c>
      <c r="D7945" s="903" t="s">
        <v>1413</v>
      </c>
      <c r="E7945" s="903" t="s">
        <v>122</v>
      </c>
      <c r="F7945" s="903" t="s">
        <v>126</v>
      </c>
      <c r="G7945" s="902">
        <v>121935000</v>
      </c>
    </row>
    <row r="7946" spans="1:7">
      <c r="A7946" s="903" t="s">
        <v>2487</v>
      </c>
      <c r="B7946" s="903" t="s">
        <v>872</v>
      </c>
      <c r="C7946" s="903" t="s">
        <v>200</v>
      </c>
      <c r="D7946" s="903" t="s">
        <v>1413</v>
      </c>
      <c r="E7946" s="1419" t="s">
        <v>371</v>
      </c>
      <c r="F7946" s="1420"/>
      <c r="G7946" s="902">
        <v>25000000</v>
      </c>
    </row>
    <row r="7947" spans="1:7">
      <c r="A7947" s="903" t="s">
        <v>2487</v>
      </c>
      <c r="B7947" s="903" t="s">
        <v>872</v>
      </c>
      <c r="C7947" s="903" t="s">
        <v>200</v>
      </c>
      <c r="D7947" s="903" t="s">
        <v>1413</v>
      </c>
      <c r="E7947" s="903" t="s">
        <v>371</v>
      </c>
      <c r="F7947" s="903" t="s">
        <v>372</v>
      </c>
      <c r="G7947" s="902">
        <v>25000000</v>
      </c>
    </row>
    <row r="7948" spans="1:7">
      <c r="A7948" s="903" t="s">
        <v>2487</v>
      </c>
      <c r="B7948" s="903" t="s">
        <v>872</v>
      </c>
      <c r="C7948" s="903" t="s">
        <v>200</v>
      </c>
      <c r="D7948" s="903" t="s">
        <v>1413</v>
      </c>
      <c r="E7948" s="1419" t="s">
        <v>360</v>
      </c>
      <c r="F7948" s="1420"/>
      <c r="G7948" s="902">
        <v>50000000</v>
      </c>
    </row>
    <row r="7949" spans="1:7">
      <c r="A7949" s="903" t="s">
        <v>2487</v>
      </c>
      <c r="B7949" s="903" t="s">
        <v>872</v>
      </c>
      <c r="C7949" s="903" t="s">
        <v>200</v>
      </c>
      <c r="D7949" s="903" t="s">
        <v>1413</v>
      </c>
      <c r="E7949" s="903" t="s">
        <v>360</v>
      </c>
      <c r="F7949" s="903" t="s">
        <v>2522</v>
      </c>
      <c r="G7949" s="902">
        <v>45000000</v>
      </c>
    </row>
    <row r="7950" spans="1:7">
      <c r="A7950" s="903" t="s">
        <v>2487</v>
      </c>
      <c r="B7950" s="903" t="s">
        <v>872</v>
      </c>
      <c r="C7950" s="903" t="s">
        <v>200</v>
      </c>
      <c r="D7950" s="903" t="s">
        <v>1413</v>
      </c>
      <c r="E7950" s="903" t="s">
        <v>360</v>
      </c>
      <c r="F7950" s="903" t="s">
        <v>1440</v>
      </c>
      <c r="G7950" s="902">
        <v>5000000</v>
      </c>
    </row>
    <row r="7951" spans="1:7">
      <c r="A7951" s="903" t="s">
        <v>2487</v>
      </c>
      <c r="B7951" s="903" t="s">
        <v>872</v>
      </c>
      <c r="C7951" s="903" t="s">
        <v>200</v>
      </c>
      <c r="D7951" s="1419" t="s">
        <v>1522</v>
      </c>
      <c r="E7951" s="1420"/>
      <c r="F7951" s="1420"/>
      <c r="G7951" s="902">
        <v>116000000</v>
      </c>
    </row>
    <row r="7952" spans="1:7">
      <c r="A7952" s="903" t="s">
        <v>2487</v>
      </c>
      <c r="B7952" s="903" t="s">
        <v>872</v>
      </c>
      <c r="C7952" s="903" t="s">
        <v>200</v>
      </c>
      <c r="D7952" s="903" t="s">
        <v>1522</v>
      </c>
      <c r="E7952" s="1419" t="s">
        <v>90</v>
      </c>
      <c r="F7952" s="1420"/>
      <c r="G7952" s="902">
        <v>84560000</v>
      </c>
    </row>
    <row r="7953" spans="1:7">
      <c r="A7953" s="903" t="s">
        <v>2487</v>
      </c>
      <c r="B7953" s="903" t="s">
        <v>872</v>
      </c>
      <c r="C7953" s="903" t="s">
        <v>200</v>
      </c>
      <c r="D7953" s="903" t="s">
        <v>1522</v>
      </c>
      <c r="E7953" s="903" t="s">
        <v>90</v>
      </c>
      <c r="F7953" s="903" t="s">
        <v>763</v>
      </c>
      <c r="G7953" s="902">
        <v>4100000</v>
      </c>
    </row>
    <row r="7954" spans="1:7">
      <c r="A7954" s="903" t="s">
        <v>2487</v>
      </c>
      <c r="B7954" s="903" t="s">
        <v>872</v>
      </c>
      <c r="C7954" s="903" t="s">
        <v>200</v>
      </c>
      <c r="D7954" s="903" t="s">
        <v>1522</v>
      </c>
      <c r="E7954" s="903" t="s">
        <v>90</v>
      </c>
      <c r="F7954" s="903" t="s">
        <v>137</v>
      </c>
      <c r="G7954" s="902">
        <v>80460000</v>
      </c>
    </row>
    <row r="7955" spans="1:7">
      <c r="A7955" s="903" t="s">
        <v>2487</v>
      </c>
      <c r="B7955" s="903" t="s">
        <v>872</v>
      </c>
      <c r="C7955" s="903" t="s">
        <v>200</v>
      </c>
      <c r="D7955" s="903" t="s">
        <v>1522</v>
      </c>
      <c r="E7955" s="1419" t="s">
        <v>93</v>
      </c>
      <c r="F7955" s="1420"/>
      <c r="G7955" s="902">
        <v>2700000</v>
      </c>
    </row>
    <row r="7956" spans="1:7">
      <c r="A7956" s="903" t="s">
        <v>2487</v>
      </c>
      <c r="B7956" s="903" t="s">
        <v>872</v>
      </c>
      <c r="C7956" s="903" t="s">
        <v>200</v>
      </c>
      <c r="D7956" s="903" t="s">
        <v>1522</v>
      </c>
      <c r="E7956" s="903" t="s">
        <v>93</v>
      </c>
      <c r="F7956" s="903" t="s">
        <v>391</v>
      </c>
      <c r="G7956" s="902">
        <v>2700000</v>
      </c>
    </row>
    <row r="7957" spans="1:7">
      <c r="A7957" s="903" t="s">
        <v>2487</v>
      </c>
      <c r="B7957" s="903" t="s">
        <v>872</v>
      </c>
      <c r="C7957" s="903" t="s">
        <v>200</v>
      </c>
      <c r="D7957" s="903" t="s">
        <v>1522</v>
      </c>
      <c r="E7957" s="1419" t="s">
        <v>103</v>
      </c>
      <c r="F7957" s="1420"/>
      <c r="G7957" s="902">
        <v>6500000</v>
      </c>
    </row>
    <row r="7958" spans="1:7">
      <c r="A7958" s="903" t="s">
        <v>2487</v>
      </c>
      <c r="B7958" s="903" t="s">
        <v>872</v>
      </c>
      <c r="C7958" s="903" t="s">
        <v>200</v>
      </c>
      <c r="D7958" s="903" t="s">
        <v>1522</v>
      </c>
      <c r="E7958" s="903" t="s">
        <v>103</v>
      </c>
      <c r="F7958" s="903" t="s">
        <v>104</v>
      </c>
      <c r="G7958" s="902">
        <v>3000000</v>
      </c>
    </row>
    <row r="7959" spans="1:7">
      <c r="A7959" s="903" t="s">
        <v>2487</v>
      </c>
      <c r="B7959" s="903" t="s">
        <v>872</v>
      </c>
      <c r="C7959" s="903" t="s">
        <v>200</v>
      </c>
      <c r="D7959" s="903" t="s">
        <v>1522</v>
      </c>
      <c r="E7959" s="903" t="s">
        <v>103</v>
      </c>
      <c r="F7959" s="903" t="s">
        <v>132</v>
      </c>
      <c r="G7959" s="902">
        <v>3500000</v>
      </c>
    </row>
    <row r="7960" spans="1:7">
      <c r="A7960" s="903" t="s">
        <v>2487</v>
      </c>
      <c r="B7960" s="903" t="s">
        <v>872</v>
      </c>
      <c r="C7960" s="903" t="s">
        <v>200</v>
      </c>
      <c r="D7960" s="903" t="s">
        <v>1522</v>
      </c>
      <c r="E7960" s="1419" t="s">
        <v>143</v>
      </c>
      <c r="F7960" s="1420"/>
      <c r="G7960" s="902">
        <v>1600000</v>
      </c>
    </row>
    <row r="7961" spans="1:7">
      <c r="A7961" s="903" t="s">
        <v>2487</v>
      </c>
      <c r="B7961" s="903" t="s">
        <v>872</v>
      </c>
      <c r="C7961" s="903" t="s">
        <v>200</v>
      </c>
      <c r="D7961" s="903" t="s">
        <v>1522</v>
      </c>
      <c r="E7961" s="903" t="s">
        <v>143</v>
      </c>
      <c r="F7961" s="903" t="s">
        <v>145</v>
      </c>
      <c r="G7961" s="902">
        <v>1600000</v>
      </c>
    </row>
    <row r="7962" spans="1:7">
      <c r="A7962" s="903" t="s">
        <v>2487</v>
      </c>
      <c r="B7962" s="903" t="s">
        <v>872</v>
      </c>
      <c r="C7962" s="903" t="s">
        <v>200</v>
      </c>
      <c r="D7962" s="903" t="s">
        <v>1522</v>
      </c>
      <c r="E7962" s="1419" t="s">
        <v>113</v>
      </c>
      <c r="F7962" s="1420"/>
      <c r="G7962" s="902">
        <v>8190000</v>
      </c>
    </row>
    <row r="7963" spans="1:7">
      <c r="A7963" s="903" t="s">
        <v>2487</v>
      </c>
      <c r="B7963" s="903" t="s">
        <v>872</v>
      </c>
      <c r="C7963" s="903" t="s">
        <v>200</v>
      </c>
      <c r="D7963" s="903" t="s">
        <v>1522</v>
      </c>
      <c r="E7963" s="903" t="s">
        <v>113</v>
      </c>
      <c r="F7963" s="903" t="s">
        <v>381</v>
      </c>
      <c r="G7963" s="902">
        <v>3116000</v>
      </c>
    </row>
    <row r="7964" spans="1:7">
      <c r="A7964" s="903" t="s">
        <v>2487</v>
      </c>
      <c r="B7964" s="903" t="s">
        <v>872</v>
      </c>
      <c r="C7964" s="903" t="s">
        <v>200</v>
      </c>
      <c r="D7964" s="903" t="s">
        <v>1522</v>
      </c>
      <c r="E7964" s="903" t="s">
        <v>113</v>
      </c>
      <c r="F7964" s="903" t="s">
        <v>490</v>
      </c>
      <c r="G7964" s="902">
        <v>2600000</v>
      </c>
    </row>
    <row r="7965" spans="1:7">
      <c r="A7965" s="903" t="s">
        <v>2487</v>
      </c>
      <c r="B7965" s="903" t="s">
        <v>872</v>
      </c>
      <c r="C7965" s="903" t="s">
        <v>200</v>
      </c>
      <c r="D7965" s="903" t="s">
        <v>1522</v>
      </c>
      <c r="E7965" s="903" t="s">
        <v>113</v>
      </c>
      <c r="F7965" s="903" t="s">
        <v>115</v>
      </c>
      <c r="G7965" s="902">
        <v>2474000</v>
      </c>
    </row>
    <row r="7966" spans="1:7">
      <c r="A7966" s="903" t="s">
        <v>2487</v>
      </c>
      <c r="B7966" s="903" t="s">
        <v>872</v>
      </c>
      <c r="C7966" s="903" t="s">
        <v>200</v>
      </c>
      <c r="D7966" s="903" t="s">
        <v>1522</v>
      </c>
      <c r="E7966" s="1419" t="s">
        <v>1429</v>
      </c>
      <c r="F7966" s="1420"/>
      <c r="G7966" s="902">
        <v>850000</v>
      </c>
    </row>
    <row r="7967" spans="1:7">
      <c r="A7967" s="903" t="s">
        <v>2487</v>
      </c>
      <c r="B7967" s="903" t="s">
        <v>872</v>
      </c>
      <c r="C7967" s="903" t="s">
        <v>200</v>
      </c>
      <c r="D7967" s="903" t="s">
        <v>1522</v>
      </c>
      <c r="E7967" s="903" t="s">
        <v>1429</v>
      </c>
      <c r="F7967" s="903" t="s">
        <v>1431</v>
      </c>
      <c r="G7967" s="902">
        <v>850000</v>
      </c>
    </row>
    <row r="7968" spans="1:7">
      <c r="A7968" s="903" t="s">
        <v>2487</v>
      </c>
      <c r="B7968" s="903" t="s">
        <v>872</v>
      </c>
      <c r="C7968" s="903" t="s">
        <v>200</v>
      </c>
      <c r="D7968" s="903" t="s">
        <v>1522</v>
      </c>
      <c r="E7968" s="1419" t="s">
        <v>118</v>
      </c>
      <c r="F7968" s="1420"/>
      <c r="G7968" s="902">
        <v>403000</v>
      </c>
    </row>
    <row r="7969" spans="1:7">
      <c r="A7969" s="903" t="s">
        <v>2487</v>
      </c>
      <c r="B7969" s="903" t="s">
        <v>872</v>
      </c>
      <c r="C7969" s="903" t="s">
        <v>200</v>
      </c>
      <c r="D7969" s="903" t="s">
        <v>1522</v>
      </c>
      <c r="E7969" s="903" t="s">
        <v>118</v>
      </c>
      <c r="F7969" s="903" t="s">
        <v>120</v>
      </c>
      <c r="G7969" s="902">
        <v>403000</v>
      </c>
    </row>
    <row r="7970" spans="1:7">
      <c r="A7970" s="903" t="s">
        <v>2487</v>
      </c>
      <c r="B7970" s="903" t="s">
        <v>872</v>
      </c>
      <c r="C7970" s="903" t="s">
        <v>200</v>
      </c>
      <c r="D7970" s="903" t="s">
        <v>1522</v>
      </c>
      <c r="E7970" s="1419" t="s">
        <v>1434</v>
      </c>
      <c r="F7970" s="1420"/>
      <c r="G7970" s="902">
        <v>299000</v>
      </c>
    </row>
    <row r="7971" spans="1:7">
      <c r="A7971" s="903" t="s">
        <v>2487</v>
      </c>
      <c r="B7971" s="903" t="s">
        <v>872</v>
      </c>
      <c r="C7971" s="903" t="s">
        <v>200</v>
      </c>
      <c r="D7971" s="903" t="s">
        <v>1522</v>
      </c>
      <c r="E7971" s="903" t="s">
        <v>1434</v>
      </c>
      <c r="F7971" s="903" t="s">
        <v>1436</v>
      </c>
      <c r="G7971" s="902">
        <v>299000</v>
      </c>
    </row>
    <row r="7972" spans="1:7">
      <c r="A7972" s="903" t="s">
        <v>2487</v>
      </c>
      <c r="B7972" s="903" t="s">
        <v>872</v>
      </c>
      <c r="C7972" s="903" t="s">
        <v>200</v>
      </c>
      <c r="D7972" s="903" t="s">
        <v>1522</v>
      </c>
      <c r="E7972" s="1419" t="s">
        <v>122</v>
      </c>
      <c r="F7972" s="1420"/>
      <c r="G7972" s="902">
        <v>10898000</v>
      </c>
    </row>
    <row r="7973" spans="1:7">
      <c r="A7973" s="903" t="s">
        <v>2487</v>
      </c>
      <c r="B7973" s="903" t="s">
        <v>872</v>
      </c>
      <c r="C7973" s="903" t="s">
        <v>200</v>
      </c>
      <c r="D7973" s="903" t="s">
        <v>1522</v>
      </c>
      <c r="E7973" s="903" t="s">
        <v>122</v>
      </c>
      <c r="F7973" s="903" t="s">
        <v>124</v>
      </c>
      <c r="G7973" s="902">
        <v>3998000</v>
      </c>
    </row>
    <row r="7974" spans="1:7">
      <c r="A7974" s="903" t="s">
        <v>2487</v>
      </c>
      <c r="B7974" s="903" t="s">
        <v>872</v>
      </c>
      <c r="C7974" s="903" t="s">
        <v>200</v>
      </c>
      <c r="D7974" s="903" t="s">
        <v>1522</v>
      </c>
      <c r="E7974" s="903" t="s">
        <v>122</v>
      </c>
      <c r="F7974" s="903" t="s">
        <v>126</v>
      </c>
      <c r="G7974" s="902">
        <v>6900000</v>
      </c>
    </row>
    <row r="7975" spans="1:7">
      <c r="A7975" s="903" t="s">
        <v>2487</v>
      </c>
      <c r="B7975" s="1419" t="s">
        <v>373</v>
      </c>
      <c r="C7975" s="1420"/>
      <c r="D7975" s="1420"/>
      <c r="E7975" s="1420"/>
      <c r="F7975" s="1420"/>
      <c r="G7975" s="902">
        <v>25517237437</v>
      </c>
    </row>
    <row r="7976" spans="1:7">
      <c r="A7976" s="903" t="s">
        <v>2487</v>
      </c>
      <c r="B7976" s="903" t="s">
        <v>373</v>
      </c>
      <c r="C7976" s="1419" t="s">
        <v>368</v>
      </c>
      <c r="D7976" s="1420"/>
      <c r="E7976" s="1420"/>
      <c r="F7976" s="1420"/>
      <c r="G7976" s="902">
        <v>19700000</v>
      </c>
    </row>
    <row r="7977" spans="1:7">
      <c r="A7977" s="903" t="s">
        <v>2487</v>
      </c>
      <c r="B7977" s="903" t="s">
        <v>373</v>
      </c>
      <c r="C7977" s="903" t="s">
        <v>368</v>
      </c>
      <c r="D7977" s="1419" t="s">
        <v>1444</v>
      </c>
      <c r="E7977" s="1420"/>
      <c r="F7977" s="1420"/>
      <c r="G7977" s="902">
        <v>1200000</v>
      </c>
    </row>
    <row r="7978" spans="1:7">
      <c r="A7978" s="903" t="s">
        <v>2487</v>
      </c>
      <c r="B7978" s="903" t="s">
        <v>373</v>
      </c>
      <c r="C7978" s="903" t="s">
        <v>368</v>
      </c>
      <c r="D7978" s="903" t="s">
        <v>1444</v>
      </c>
      <c r="E7978" s="1419" t="s">
        <v>498</v>
      </c>
      <c r="F7978" s="1420"/>
      <c r="G7978" s="902">
        <v>1200000</v>
      </c>
    </row>
    <row r="7979" spans="1:7">
      <c r="A7979" s="903" t="s">
        <v>2487</v>
      </c>
      <c r="B7979" s="903" t="s">
        <v>373</v>
      </c>
      <c r="C7979" s="903" t="s">
        <v>368</v>
      </c>
      <c r="D7979" s="903" t="s">
        <v>1444</v>
      </c>
      <c r="E7979" s="903" t="s">
        <v>498</v>
      </c>
      <c r="F7979" s="903" t="s">
        <v>370</v>
      </c>
      <c r="G7979" s="902">
        <v>1200000</v>
      </c>
    </row>
    <row r="7980" spans="1:7">
      <c r="A7980" s="903" t="s">
        <v>2487</v>
      </c>
      <c r="B7980" s="903" t="s">
        <v>373</v>
      </c>
      <c r="C7980" s="903" t="s">
        <v>368</v>
      </c>
      <c r="D7980" s="1419" t="s">
        <v>1445</v>
      </c>
      <c r="E7980" s="1420"/>
      <c r="F7980" s="1420"/>
      <c r="G7980" s="902">
        <v>18500000</v>
      </c>
    </row>
    <row r="7981" spans="1:7">
      <c r="A7981" s="903" t="s">
        <v>2487</v>
      </c>
      <c r="B7981" s="903" t="s">
        <v>373</v>
      </c>
      <c r="C7981" s="903" t="s">
        <v>368</v>
      </c>
      <c r="D7981" s="903" t="s">
        <v>1445</v>
      </c>
      <c r="E7981" s="1419" t="s">
        <v>296</v>
      </c>
      <c r="F7981" s="1420"/>
      <c r="G7981" s="902">
        <v>4200000</v>
      </c>
    </row>
    <row r="7982" spans="1:7">
      <c r="A7982" s="903" t="s">
        <v>2487</v>
      </c>
      <c r="B7982" s="903" t="s">
        <v>373</v>
      </c>
      <c r="C7982" s="903" t="s">
        <v>368</v>
      </c>
      <c r="D7982" s="903" t="s">
        <v>1445</v>
      </c>
      <c r="E7982" s="903" t="s">
        <v>296</v>
      </c>
      <c r="F7982" s="903" t="s">
        <v>756</v>
      </c>
      <c r="G7982" s="902">
        <v>4200000</v>
      </c>
    </row>
    <row r="7983" spans="1:7">
      <c r="A7983" s="903" t="s">
        <v>2487</v>
      </c>
      <c r="B7983" s="903" t="s">
        <v>373</v>
      </c>
      <c r="C7983" s="903" t="s">
        <v>368</v>
      </c>
      <c r="D7983" s="903" t="s">
        <v>1445</v>
      </c>
      <c r="E7983" s="1419" t="s">
        <v>113</v>
      </c>
      <c r="F7983" s="1420"/>
      <c r="G7983" s="902">
        <v>1300000</v>
      </c>
    </row>
    <row r="7984" spans="1:7">
      <c r="A7984" s="903" t="s">
        <v>2487</v>
      </c>
      <c r="B7984" s="903" t="s">
        <v>373</v>
      </c>
      <c r="C7984" s="903" t="s">
        <v>368</v>
      </c>
      <c r="D7984" s="903" t="s">
        <v>1445</v>
      </c>
      <c r="E7984" s="903" t="s">
        <v>113</v>
      </c>
      <c r="F7984" s="903" t="s">
        <v>490</v>
      </c>
      <c r="G7984" s="902">
        <v>600000</v>
      </c>
    </row>
    <row r="7985" spans="1:7">
      <c r="A7985" s="903" t="s">
        <v>2487</v>
      </c>
      <c r="B7985" s="903" t="s">
        <v>373</v>
      </c>
      <c r="C7985" s="903" t="s">
        <v>368</v>
      </c>
      <c r="D7985" s="903" t="s">
        <v>1445</v>
      </c>
      <c r="E7985" s="903" t="s">
        <v>113</v>
      </c>
      <c r="F7985" s="903" t="s">
        <v>115</v>
      </c>
      <c r="G7985" s="902">
        <v>700000</v>
      </c>
    </row>
    <row r="7986" spans="1:7">
      <c r="A7986" s="903" t="s">
        <v>2487</v>
      </c>
      <c r="B7986" s="903" t="s">
        <v>373</v>
      </c>
      <c r="C7986" s="903" t="s">
        <v>368</v>
      </c>
      <c r="D7986" s="903" t="s">
        <v>1445</v>
      </c>
      <c r="E7986" s="1419" t="s">
        <v>492</v>
      </c>
      <c r="F7986" s="1420"/>
      <c r="G7986" s="902">
        <v>13000000</v>
      </c>
    </row>
    <row r="7987" spans="1:7">
      <c r="A7987" s="903" t="s">
        <v>2487</v>
      </c>
      <c r="B7987" s="903" t="s">
        <v>373</v>
      </c>
      <c r="C7987" s="903" t="s">
        <v>368</v>
      </c>
      <c r="D7987" s="903" t="s">
        <v>1445</v>
      </c>
      <c r="E7987" s="903" t="s">
        <v>492</v>
      </c>
      <c r="F7987" s="903" t="s">
        <v>186</v>
      </c>
      <c r="G7987" s="902">
        <v>13000000</v>
      </c>
    </row>
    <row r="7988" spans="1:7">
      <c r="A7988" s="903" t="s">
        <v>2487</v>
      </c>
      <c r="B7988" s="903" t="s">
        <v>373</v>
      </c>
      <c r="C7988" s="1419" t="s">
        <v>170</v>
      </c>
      <c r="D7988" s="1420"/>
      <c r="E7988" s="1420"/>
      <c r="F7988" s="1420"/>
      <c r="G7988" s="902">
        <v>200000000</v>
      </c>
    </row>
    <row r="7989" spans="1:7">
      <c r="A7989" s="903" t="s">
        <v>2487</v>
      </c>
      <c r="B7989" s="903" t="s">
        <v>373</v>
      </c>
      <c r="C7989" s="903" t="s">
        <v>170</v>
      </c>
      <c r="D7989" s="1419" t="s">
        <v>1459</v>
      </c>
      <c r="E7989" s="1420"/>
      <c r="F7989" s="1420"/>
      <c r="G7989" s="902">
        <v>100000000</v>
      </c>
    </row>
    <row r="7990" spans="1:7">
      <c r="A7990" s="903" t="s">
        <v>2487</v>
      </c>
      <c r="B7990" s="903" t="s">
        <v>373</v>
      </c>
      <c r="C7990" s="903" t="s">
        <v>170</v>
      </c>
      <c r="D7990" s="903" t="s">
        <v>1459</v>
      </c>
      <c r="E7990" s="1419" t="s">
        <v>103</v>
      </c>
      <c r="F7990" s="1420"/>
      <c r="G7990" s="902">
        <v>14097000</v>
      </c>
    </row>
    <row r="7991" spans="1:7">
      <c r="A7991" s="903" t="s">
        <v>2487</v>
      </c>
      <c r="B7991" s="903" t="s">
        <v>373</v>
      </c>
      <c r="C7991" s="903" t="s">
        <v>170</v>
      </c>
      <c r="D7991" s="903" t="s">
        <v>1459</v>
      </c>
      <c r="E7991" s="903" t="s">
        <v>103</v>
      </c>
      <c r="F7991" s="903" t="s">
        <v>104</v>
      </c>
      <c r="G7991" s="902">
        <v>14097000</v>
      </c>
    </row>
    <row r="7992" spans="1:7">
      <c r="A7992" s="903" t="s">
        <v>2487</v>
      </c>
      <c r="B7992" s="903" t="s">
        <v>373</v>
      </c>
      <c r="C7992" s="903" t="s">
        <v>170</v>
      </c>
      <c r="D7992" s="903" t="s">
        <v>1459</v>
      </c>
      <c r="E7992" s="1419" t="s">
        <v>492</v>
      </c>
      <c r="F7992" s="1420"/>
      <c r="G7992" s="902">
        <v>4500000</v>
      </c>
    </row>
    <row r="7993" spans="1:7">
      <c r="A7993" s="903" t="s">
        <v>2487</v>
      </c>
      <c r="B7993" s="903" t="s">
        <v>373</v>
      </c>
      <c r="C7993" s="903" t="s">
        <v>170</v>
      </c>
      <c r="D7993" s="903" t="s">
        <v>1459</v>
      </c>
      <c r="E7993" s="903" t="s">
        <v>492</v>
      </c>
      <c r="F7993" s="903" t="s">
        <v>494</v>
      </c>
      <c r="G7993" s="902">
        <v>4500000</v>
      </c>
    </row>
    <row r="7994" spans="1:7">
      <c r="A7994" s="903" t="s">
        <v>2487</v>
      </c>
      <c r="B7994" s="903" t="s">
        <v>373</v>
      </c>
      <c r="C7994" s="903" t="s">
        <v>170</v>
      </c>
      <c r="D7994" s="903" t="s">
        <v>1459</v>
      </c>
      <c r="E7994" s="1419" t="s">
        <v>118</v>
      </c>
      <c r="F7994" s="1420"/>
      <c r="G7994" s="902">
        <v>17783000</v>
      </c>
    </row>
    <row r="7995" spans="1:7">
      <c r="A7995" s="903" t="s">
        <v>2487</v>
      </c>
      <c r="B7995" s="903" t="s">
        <v>373</v>
      </c>
      <c r="C7995" s="903" t="s">
        <v>170</v>
      </c>
      <c r="D7995" s="903" t="s">
        <v>1459</v>
      </c>
      <c r="E7995" s="903" t="s">
        <v>118</v>
      </c>
      <c r="F7995" s="903" t="s">
        <v>523</v>
      </c>
      <c r="G7995" s="902">
        <v>17783000</v>
      </c>
    </row>
    <row r="7996" spans="1:7">
      <c r="A7996" s="903" t="s">
        <v>2487</v>
      </c>
      <c r="B7996" s="903" t="s">
        <v>373</v>
      </c>
      <c r="C7996" s="903" t="s">
        <v>170</v>
      </c>
      <c r="D7996" s="903" t="s">
        <v>1459</v>
      </c>
      <c r="E7996" s="1419" t="s">
        <v>122</v>
      </c>
      <c r="F7996" s="1420"/>
      <c r="G7996" s="902">
        <v>63620000</v>
      </c>
    </row>
    <row r="7997" spans="1:7">
      <c r="A7997" s="903" t="s">
        <v>2487</v>
      </c>
      <c r="B7997" s="903" t="s">
        <v>373</v>
      </c>
      <c r="C7997" s="903" t="s">
        <v>170</v>
      </c>
      <c r="D7997" s="903" t="s">
        <v>1459</v>
      </c>
      <c r="E7997" s="903" t="s">
        <v>122</v>
      </c>
      <c r="F7997" s="903" t="s">
        <v>124</v>
      </c>
      <c r="G7997" s="902">
        <v>33620000</v>
      </c>
    </row>
    <row r="7998" spans="1:7">
      <c r="A7998" s="903" t="s">
        <v>2487</v>
      </c>
      <c r="B7998" s="903" t="s">
        <v>373</v>
      </c>
      <c r="C7998" s="903" t="s">
        <v>170</v>
      </c>
      <c r="D7998" s="903" t="s">
        <v>1459</v>
      </c>
      <c r="E7998" s="903" t="s">
        <v>122</v>
      </c>
      <c r="F7998" s="903" t="s">
        <v>126</v>
      </c>
      <c r="G7998" s="902">
        <v>30000000</v>
      </c>
    </row>
    <row r="7999" spans="1:7">
      <c r="A7999" s="903" t="s">
        <v>2487</v>
      </c>
      <c r="B7999" s="903" t="s">
        <v>373</v>
      </c>
      <c r="C7999" s="903" t="s">
        <v>170</v>
      </c>
      <c r="D7999" s="1419" t="s">
        <v>1453</v>
      </c>
      <c r="E7999" s="1420"/>
      <c r="F7999" s="1420"/>
      <c r="G7999" s="902">
        <v>100000000</v>
      </c>
    </row>
    <row r="8000" spans="1:7">
      <c r="A8000" s="903" t="s">
        <v>2487</v>
      </c>
      <c r="B8000" s="903" t="s">
        <v>373</v>
      </c>
      <c r="C8000" s="903" t="s">
        <v>170</v>
      </c>
      <c r="D8000" s="903" t="s">
        <v>1453</v>
      </c>
      <c r="E8000" s="1419" t="s">
        <v>103</v>
      </c>
      <c r="F8000" s="1420"/>
      <c r="G8000" s="902">
        <v>8685000</v>
      </c>
    </row>
    <row r="8001" spans="1:7">
      <c r="A8001" s="903" t="s">
        <v>2487</v>
      </c>
      <c r="B8001" s="903" t="s">
        <v>373</v>
      </c>
      <c r="C8001" s="903" t="s">
        <v>170</v>
      </c>
      <c r="D8001" s="903" t="s">
        <v>1453</v>
      </c>
      <c r="E8001" s="903" t="s">
        <v>103</v>
      </c>
      <c r="F8001" s="903" t="s">
        <v>104</v>
      </c>
      <c r="G8001" s="902">
        <v>8685000</v>
      </c>
    </row>
    <row r="8002" spans="1:7">
      <c r="A8002" s="903" t="s">
        <v>2487</v>
      </c>
      <c r="B8002" s="903" t="s">
        <v>373</v>
      </c>
      <c r="C8002" s="903" t="s">
        <v>170</v>
      </c>
      <c r="D8002" s="903" t="s">
        <v>1453</v>
      </c>
      <c r="E8002" s="1419" t="s">
        <v>498</v>
      </c>
      <c r="F8002" s="1420"/>
      <c r="G8002" s="902">
        <v>19826000</v>
      </c>
    </row>
    <row r="8003" spans="1:7">
      <c r="A8003" s="903" t="s">
        <v>2487</v>
      </c>
      <c r="B8003" s="903" t="s">
        <v>373</v>
      </c>
      <c r="C8003" s="903" t="s">
        <v>170</v>
      </c>
      <c r="D8003" s="903" t="s">
        <v>1453</v>
      </c>
      <c r="E8003" s="903" t="s">
        <v>498</v>
      </c>
      <c r="F8003" s="903" t="s">
        <v>370</v>
      </c>
      <c r="G8003" s="902">
        <v>19826000</v>
      </c>
    </row>
    <row r="8004" spans="1:7">
      <c r="A8004" s="903" t="s">
        <v>2487</v>
      </c>
      <c r="B8004" s="903" t="s">
        <v>373</v>
      </c>
      <c r="C8004" s="903" t="s">
        <v>170</v>
      </c>
      <c r="D8004" s="903" t="s">
        <v>1453</v>
      </c>
      <c r="E8004" s="1419" t="s">
        <v>122</v>
      </c>
      <c r="F8004" s="1420"/>
      <c r="G8004" s="902">
        <v>71489000</v>
      </c>
    </row>
    <row r="8005" spans="1:7">
      <c r="A8005" s="903" t="s">
        <v>2487</v>
      </c>
      <c r="B8005" s="903" t="s">
        <v>373</v>
      </c>
      <c r="C8005" s="903" t="s">
        <v>170</v>
      </c>
      <c r="D8005" s="903" t="s">
        <v>1453</v>
      </c>
      <c r="E8005" s="903" t="s">
        <v>122</v>
      </c>
      <c r="F8005" s="903" t="s">
        <v>126</v>
      </c>
      <c r="G8005" s="902">
        <v>71489000</v>
      </c>
    </row>
    <row r="8006" spans="1:7">
      <c r="A8006" s="903" t="s">
        <v>2487</v>
      </c>
      <c r="B8006" s="903" t="s">
        <v>373</v>
      </c>
      <c r="C8006" s="1419" t="s">
        <v>200</v>
      </c>
      <c r="D8006" s="1420"/>
      <c r="E8006" s="1420"/>
      <c r="F8006" s="1420"/>
      <c r="G8006" s="902">
        <v>25297537437</v>
      </c>
    </row>
    <row r="8007" spans="1:7">
      <c r="A8007" s="903" t="s">
        <v>2487</v>
      </c>
      <c r="B8007" s="903" t="s">
        <v>373</v>
      </c>
      <c r="C8007" s="903" t="s">
        <v>200</v>
      </c>
      <c r="D8007" s="1419" t="s">
        <v>1413</v>
      </c>
      <c r="E8007" s="1420"/>
      <c r="F8007" s="1420"/>
      <c r="G8007" s="902">
        <v>25081537437</v>
      </c>
    </row>
    <row r="8008" spans="1:7">
      <c r="A8008" s="903" t="s">
        <v>2487</v>
      </c>
      <c r="B8008" s="903" t="s">
        <v>373</v>
      </c>
      <c r="C8008" s="903" t="s">
        <v>200</v>
      </c>
      <c r="D8008" s="903" t="s">
        <v>1413</v>
      </c>
      <c r="E8008" s="1419" t="s">
        <v>87</v>
      </c>
      <c r="F8008" s="1420"/>
      <c r="G8008" s="902">
        <v>4352242342</v>
      </c>
    </row>
    <row r="8009" spans="1:7">
      <c r="A8009" s="903" t="s">
        <v>2487</v>
      </c>
      <c r="B8009" s="903" t="s">
        <v>373</v>
      </c>
      <c r="C8009" s="903" t="s">
        <v>200</v>
      </c>
      <c r="D8009" s="903" t="s">
        <v>1413</v>
      </c>
      <c r="E8009" s="903" t="s">
        <v>87</v>
      </c>
      <c r="F8009" s="903" t="s">
        <v>88</v>
      </c>
      <c r="G8009" s="902">
        <v>4352242342</v>
      </c>
    </row>
    <row r="8010" spans="1:7">
      <c r="A8010" s="903" t="s">
        <v>2487</v>
      </c>
      <c r="B8010" s="903" t="s">
        <v>373</v>
      </c>
      <c r="C8010" s="903" t="s">
        <v>200</v>
      </c>
      <c r="D8010" s="903" t="s">
        <v>1413</v>
      </c>
      <c r="E8010" s="1419" t="s">
        <v>128</v>
      </c>
      <c r="F8010" s="1420"/>
      <c r="G8010" s="902">
        <v>172878700</v>
      </c>
    </row>
    <row r="8011" spans="1:7">
      <c r="A8011" s="903" t="s">
        <v>2487</v>
      </c>
      <c r="B8011" s="903" t="s">
        <v>373</v>
      </c>
      <c r="C8011" s="903" t="s">
        <v>200</v>
      </c>
      <c r="D8011" s="903" t="s">
        <v>1413</v>
      </c>
      <c r="E8011" s="903" t="s">
        <v>128</v>
      </c>
      <c r="F8011" s="903" t="s">
        <v>519</v>
      </c>
      <c r="G8011" s="902">
        <v>136878700</v>
      </c>
    </row>
    <row r="8012" spans="1:7">
      <c r="A8012" s="903" t="s">
        <v>2487</v>
      </c>
      <c r="B8012" s="903" t="s">
        <v>373</v>
      </c>
      <c r="C8012" s="903" t="s">
        <v>200</v>
      </c>
      <c r="D8012" s="903" t="s">
        <v>1413</v>
      </c>
      <c r="E8012" s="903" t="s">
        <v>128</v>
      </c>
      <c r="F8012" s="903" t="s">
        <v>129</v>
      </c>
      <c r="G8012" s="902">
        <v>36000000</v>
      </c>
    </row>
    <row r="8013" spans="1:7">
      <c r="A8013" s="903" t="s">
        <v>2487</v>
      </c>
      <c r="B8013" s="903" t="s">
        <v>373</v>
      </c>
      <c r="C8013" s="903" t="s">
        <v>200</v>
      </c>
      <c r="D8013" s="903" t="s">
        <v>1413</v>
      </c>
      <c r="E8013" s="1419" t="s">
        <v>90</v>
      </c>
      <c r="F8013" s="1420"/>
      <c r="G8013" s="902">
        <v>2004994691</v>
      </c>
    </row>
    <row r="8014" spans="1:7">
      <c r="A8014" s="903" t="s">
        <v>2487</v>
      </c>
      <c r="B8014" s="903" t="s">
        <v>373</v>
      </c>
      <c r="C8014" s="903" t="s">
        <v>200</v>
      </c>
      <c r="D8014" s="903" t="s">
        <v>1413</v>
      </c>
      <c r="E8014" s="903" t="s">
        <v>90</v>
      </c>
      <c r="F8014" s="903" t="s">
        <v>135</v>
      </c>
      <c r="G8014" s="902">
        <v>97976500</v>
      </c>
    </row>
    <row r="8015" spans="1:7">
      <c r="A8015" s="903" t="s">
        <v>2487</v>
      </c>
      <c r="B8015" s="903" t="s">
        <v>373</v>
      </c>
      <c r="C8015" s="903" t="s">
        <v>200</v>
      </c>
      <c r="D8015" s="903" t="s">
        <v>1413</v>
      </c>
      <c r="E8015" s="903" t="s">
        <v>90</v>
      </c>
      <c r="F8015" s="903" t="s">
        <v>389</v>
      </c>
      <c r="G8015" s="902">
        <v>112644000</v>
      </c>
    </row>
    <row r="8016" spans="1:7">
      <c r="A8016" s="903" t="s">
        <v>2487</v>
      </c>
      <c r="B8016" s="903" t="s">
        <v>373</v>
      </c>
      <c r="C8016" s="903" t="s">
        <v>200</v>
      </c>
      <c r="D8016" s="903" t="s">
        <v>1413</v>
      </c>
      <c r="E8016" s="903" t="s">
        <v>90</v>
      </c>
      <c r="F8016" s="903" t="s">
        <v>763</v>
      </c>
      <c r="G8016" s="902">
        <v>592392600</v>
      </c>
    </row>
    <row r="8017" spans="1:7">
      <c r="A8017" s="903" t="s">
        <v>2487</v>
      </c>
      <c r="B8017" s="903" t="s">
        <v>373</v>
      </c>
      <c r="C8017" s="903" t="s">
        <v>200</v>
      </c>
      <c r="D8017" s="903" t="s">
        <v>1413</v>
      </c>
      <c r="E8017" s="903" t="s">
        <v>90</v>
      </c>
      <c r="F8017" s="903" t="s">
        <v>92</v>
      </c>
      <c r="G8017" s="902">
        <v>28459000</v>
      </c>
    </row>
    <row r="8018" spans="1:7">
      <c r="A8018" s="903" t="s">
        <v>2487</v>
      </c>
      <c r="B8018" s="903" t="s">
        <v>373</v>
      </c>
      <c r="C8018" s="903" t="s">
        <v>200</v>
      </c>
      <c r="D8018" s="903" t="s">
        <v>1413</v>
      </c>
      <c r="E8018" s="903" t="s">
        <v>90</v>
      </c>
      <c r="F8018" s="903" t="s">
        <v>390</v>
      </c>
      <c r="G8018" s="902">
        <v>14457768</v>
      </c>
    </row>
    <row r="8019" spans="1:7">
      <c r="A8019" s="903" t="s">
        <v>2487</v>
      </c>
      <c r="B8019" s="903" t="s">
        <v>373</v>
      </c>
      <c r="C8019" s="903" t="s">
        <v>200</v>
      </c>
      <c r="D8019" s="903" t="s">
        <v>1413</v>
      </c>
      <c r="E8019" s="903" t="s">
        <v>90</v>
      </c>
      <c r="F8019" s="903" t="s">
        <v>130</v>
      </c>
      <c r="G8019" s="902">
        <v>1134314823</v>
      </c>
    </row>
    <row r="8020" spans="1:7">
      <c r="A8020" s="903" t="s">
        <v>2487</v>
      </c>
      <c r="B8020" s="903" t="s">
        <v>373</v>
      </c>
      <c r="C8020" s="903" t="s">
        <v>200</v>
      </c>
      <c r="D8020" s="903" t="s">
        <v>1413</v>
      </c>
      <c r="E8020" s="903" t="s">
        <v>90</v>
      </c>
      <c r="F8020" s="903" t="s">
        <v>137</v>
      </c>
      <c r="G8020" s="902">
        <v>24750000</v>
      </c>
    </row>
    <row r="8021" spans="1:7">
      <c r="A8021" s="903" t="s">
        <v>2487</v>
      </c>
      <c r="B8021" s="903" t="s">
        <v>373</v>
      </c>
      <c r="C8021" s="903" t="s">
        <v>200</v>
      </c>
      <c r="D8021" s="903" t="s">
        <v>1413</v>
      </c>
      <c r="E8021" s="1419" t="s">
        <v>377</v>
      </c>
      <c r="F8021" s="1420"/>
      <c r="G8021" s="902">
        <v>29116000</v>
      </c>
    </row>
    <row r="8022" spans="1:7">
      <c r="A8022" s="903" t="s">
        <v>2487</v>
      </c>
      <c r="B8022" s="903" t="s">
        <v>373</v>
      </c>
      <c r="C8022" s="903" t="s">
        <v>200</v>
      </c>
      <c r="D8022" s="903" t="s">
        <v>1413</v>
      </c>
      <c r="E8022" s="903" t="s">
        <v>377</v>
      </c>
      <c r="F8022" s="903" t="s">
        <v>379</v>
      </c>
      <c r="G8022" s="902">
        <v>21391000</v>
      </c>
    </row>
    <row r="8023" spans="1:7">
      <c r="A8023" s="903" t="s">
        <v>2487</v>
      </c>
      <c r="B8023" s="903" t="s">
        <v>373</v>
      </c>
      <c r="C8023" s="903" t="s">
        <v>200</v>
      </c>
      <c r="D8023" s="903" t="s">
        <v>1413</v>
      </c>
      <c r="E8023" s="903" t="s">
        <v>377</v>
      </c>
      <c r="F8023" s="903" t="s">
        <v>298</v>
      </c>
      <c r="G8023" s="902">
        <v>2682000</v>
      </c>
    </row>
    <row r="8024" spans="1:7">
      <c r="A8024" s="903" t="s">
        <v>2487</v>
      </c>
      <c r="B8024" s="903" t="s">
        <v>373</v>
      </c>
      <c r="C8024" s="903" t="s">
        <v>200</v>
      </c>
      <c r="D8024" s="903" t="s">
        <v>1413</v>
      </c>
      <c r="E8024" s="903" t="s">
        <v>377</v>
      </c>
      <c r="F8024" s="903" t="s">
        <v>380</v>
      </c>
      <c r="G8024" s="902">
        <v>5043000</v>
      </c>
    </row>
    <row r="8025" spans="1:7">
      <c r="A8025" s="903" t="s">
        <v>2487</v>
      </c>
      <c r="B8025" s="903" t="s">
        <v>373</v>
      </c>
      <c r="C8025" s="903" t="s">
        <v>200</v>
      </c>
      <c r="D8025" s="903" t="s">
        <v>1413</v>
      </c>
      <c r="E8025" s="1419" t="s">
        <v>93</v>
      </c>
      <c r="F8025" s="1420"/>
      <c r="G8025" s="902">
        <v>799817000</v>
      </c>
    </row>
    <row r="8026" spans="1:7">
      <c r="A8026" s="903" t="s">
        <v>2487</v>
      </c>
      <c r="B8026" s="903" t="s">
        <v>373</v>
      </c>
      <c r="C8026" s="903" t="s">
        <v>200</v>
      </c>
      <c r="D8026" s="903" t="s">
        <v>1413</v>
      </c>
      <c r="E8026" s="903" t="s">
        <v>93</v>
      </c>
      <c r="F8026" s="903" t="s">
        <v>391</v>
      </c>
      <c r="G8026" s="902">
        <v>799817000</v>
      </c>
    </row>
    <row r="8027" spans="1:7">
      <c r="A8027" s="903" t="s">
        <v>2487</v>
      </c>
      <c r="B8027" s="903" t="s">
        <v>373</v>
      </c>
      <c r="C8027" s="903" t="s">
        <v>200</v>
      </c>
      <c r="D8027" s="903" t="s">
        <v>1413</v>
      </c>
      <c r="E8027" s="1419" t="s">
        <v>94</v>
      </c>
      <c r="F8027" s="1420"/>
      <c r="G8027" s="902">
        <v>1057920247</v>
      </c>
    </row>
    <row r="8028" spans="1:7">
      <c r="A8028" s="903" t="s">
        <v>2487</v>
      </c>
      <c r="B8028" s="903" t="s">
        <v>373</v>
      </c>
      <c r="C8028" s="903" t="s">
        <v>200</v>
      </c>
      <c r="D8028" s="903" t="s">
        <v>1413</v>
      </c>
      <c r="E8028" s="903" t="s">
        <v>94</v>
      </c>
      <c r="F8028" s="903" t="s">
        <v>95</v>
      </c>
      <c r="G8028" s="902">
        <v>820569701</v>
      </c>
    </row>
    <row r="8029" spans="1:7">
      <c r="A8029" s="903" t="s">
        <v>2487</v>
      </c>
      <c r="B8029" s="903" t="s">
        <v>373</v>
      </c>
      <c r="C8029" s="903" t="s">
        <v>200</v>
      </c>
      <c r="D8029" s="903" t="s">
        <v>1413</v>
      </c>
      <c r="E8029" s="903" t="s">
        <v>94</v>
      </c>
      <c r="F8029" s="903" t="s">
        <v>96</v>
      </c>
      <c r="G8029" s="902">
        <v>140664063</v>
      </c>
    </row>
    <row r="8030" spans="1:7">
      <c r="A8030" s="903" t="s">
        <v>2487</v>
      </c>
      <c r="B8030" s="903" t="s">
        <v>373</v>
      </c>
      <c r="C8030" s="903" t="s">
        <v>200</v>
      </c>
      <c r="D8030" s="903" t="s">
        <v>1413</v>
      </c>
      <c r="E8030" s="903" t="s">
        <v>94</v>
      </c>
      <c r="F8030" s="903" t="s">
        <v>97</v>
      </c>
      <c r="G8030" s="902">
        <v>94370048</v>
      </c>
    </row>
    <row r="8031" spans="1:7">
      <c r="A8031" s="903" t="s">
        <v>2487</v>
      </c>
      <c r="B8031" s="903" t="s">
        <v>373</v>
      </c>
      <c r="C8031" s="903" t="s">
        <v>200</v>
      </c>
      <c r="D8031" s="903" t="s">
        <v>1413</v>
      </c>
      <c r="E8031" s="903" t="s">
        <v>94</v>
      </c>
      <c r="F8031" s="903" t="s">
        <v>0</v>
      </c>
      <c r="G8031" s="902">
        <v>2316435</v>
      </c>
    </row>
    <row r="8032" spans="1:7">
      <c r="A8032" s="903" t="s">
        <v>2487</v>
      </c>
      <c r="B8032" s="903" t="s">
        <v>373</v>
      </c>
      <c r="C8032" s="903" t="s">
        <v>200</v>
      </c>
      <c r="D8032" s="903" t="s">
        <v>1413</v>
      </c>
      <c r="E8032" s="1419" t="s">
        <v>98</v>
      </c>
      <c r="F8032" s="1420"/>
      <c r="G8032" s="902">
        <v>385416506</v>
      </c>
    </row>
    <row r="8033" spans="1:7">
      <c r="A8033" s="903" t="s">
        <v>2487</v>
      </c>
      <c r="B8033" s="903" t="s">
        <v>373</v>
      </c>
      <c r="C8033" s="903" t="s">
        <v>200</v>
      </c>
      <c r="D8033" s="903" t="s">
        <v>1413</v>
      </c>
      <c r="E8033" s="903" t="s">
        <v>98</v>
      </c>
      <c r="F8033" s="903" t="s">
        <v>757</v>
      </c>
      <c r="G8033" s="902">
        <v>361156506</v>
      </c>
    </row>
    <row r="8034" spans="1:7">
      <c r="A8034" s="903" t="s">
        <v>2487</v>
      </c>
      <c r="B8034" s="903" t="s">
        <v>373</v>
      </c>
      <c r="C8034" s="903" t="s">
        <v>200</v>
      </c>
      <c r="D8034" s="903" t="s">
        <v>1413</v>
      </c>
      <c r="E8034" s="903" t="s">
        <v>98</v>
      </c>
      <c r="F8034" s="903" t="s">
        <v>99</v>
      </c>
      <c r="G8034" s="902">
        <v>24260000</v>
      </c>
    </row>
    <row r="8035" spans="1:7">
      <c r="A8035" s="903" t="s">
        <v>2487</v>
      </c>
      <c r="B8035" s="903" t="s">
        <v>373</v>
      </c>
      <c r="C8035" s="903" t="s">
        <v>200</v>
      </c>
      <c r="D8035" s="903" t="s">
        <v>1413</v>
      </c>
      <c r="E8035" s="1419" t="s">
        <v>100</v>
      </c>
      <c r="F8035" s="1420"/>
      <c r="G8035" s="902">
        <v>264778584</v>
      </c>
    </row>
    <row r="8036" spans="1:7">
      <c r="A8036" s="903" t="s">
        <v>2487</v>
      </c>
      <c r="B8036" s="903" t="s">
        <v>373</v>
      </c>
      <c r="C8036" s="903" t="s">
        <v>200</v>
      </c>
      <c r="D8036" s="903" t="s">
        <v>1413</v>
      </c>
      <c r="E8036" s="903" t="s">
        <v>100</v>
      </c>
      <c r="F8036" s="903" t="s">
        <v>138</v>
      </c>
      <c r="G8036" s="902">
        <v>199165740</v>
      </c>
    </row>
    <row r="8037" spans="1:7">
      <c r="A8037" s="903" t="s">
        <v>2487</v>
      </c>
      <c r="B8037" s="903" t="s">
        <v>373</v>
      </c>
      <c r="C8037" s="903" t="s">
        <v>200</v>
      </c>
      <c r="D8037" s="903" t="s">
        <v>1413</v>
      </c>
      <c r="E8037" s="903" t="s">
        <v>100</v>
      </c>
      <c r="F8037" s="903" t="s">
        <v>102</v>
      </c>
      <c r="G8037" s="902">
        <v>18808844</v>
      </c>
    </row>
    <row r="8038" spans="1:7">
      <c r="A8038" s="903" t="s">
        <v>2487</v>
      </c>
      <c r="B8038" s="903" t="s">
        <v>373</v>
      </c>
      <c r="C8038" s="903" t="s">
        <v>200</v>
      </c>
      <c r="D8038" s="903" t="s">
        <v>1413</v>
      </c>
      <c r="E8038" s="903" t="s">
        <v>100</v>
      </c>
      <c r="F8038" s="903" t="s">
        <v>139</v>
      </c>
      <c r="G8038" s="902">
        <v>14838000</v>
      </c>
    </row>
    <row r="8039" spans="1:7">
      <c r="A8039" s="903" t="s">
        <v>2487</v>
      </c>
      <c r="B8039" s="903" t="s">
        <v>373</v>
      </c>
      <c r="C8039" s="903" t="s">
        <v>200</v>
      </c>
      <c r="D8039" s="903" t="s">
        <v>1413</v>
      </c>
      <c r="E8039" s="903" t="s">
        <v>100</v>
      </c>
      <c r="F8039" s="903" t="s">
        <v>131</v>
      </c>
      <c r="G8039" s="902">
        <v>15636000</v>
      </c>
    </row>
    <row r="8040" spans="1:7">
      <c r="A8040" s="903" t="s">
        <v>2487</v>
      </c>
      <c r="B8040" s="903" t="s">
        <v>373</v>
      </c>
      <c r="C8040" s="903" t="s">
        <v>200</v>
      </c>
      <c r="D8040" s="903" t="s">
        <v>1413</v>
      </c>
      <c r="E8040" s="903" t="s">
        <v>100</v>
      </c>
      <c r="F8040" s="903" t="s">
        <v>140</v>
      </c>
      <c r="G8040" s="902">
        <v>16330000</v>
      </c>
    </row>
    <row r="8041" spans="1:7">
      <c r="A8041" s="903" t="s">
        <v>2487</v>
      </c>
      <c r="B8041" s="903" t="s">
        <v>373</v>
      </c>
      <c r="C8041" s="903" t="s">
        <v>200</v>
      </c>
      <c r="D8041" s="903" t="s">
        <v>1413</v>
      </c>
      <c r="E8041" s="1419" t="s">
        <v>103</v>
      </c>
      <c r="F8041" s="1420"/>
      <c r="G8041" s="902">
        <v>1922276239</v>
      </c>
    </row>
    <row r="8042" spans="1:7">
      <c r="A8042" s="903" t="s">
        <v>2487</v>
      </c>
      <c r="B8042" s="903" t="s">
        <v>373</v>
      </c>
      <c r="C8042" s="903" t="s">
        <v>200</v>
      </c>
      <c r="D8042" s="903" t="s">
        <v>1413</v>
      </c>
      <c r="E8042" s="903" t="s">
        <v>103</v>
      </c>
      <c r="F8042" s="903" t="s">
        <v>104</v>
      </c>
      <c r="G8042" s="902">
        <v>1046927239</v>
      </c>
    </row>
    <row r="8043" spans="1:7">
      <c r="A8043" s="903" t="s">
        <v>2487</v>
      </c>
      <c r="B8043" s="903" t="s">
        <v>373</v>
      </c>
      <c r="C8043" s="903" t="s">
        <v>200</v>
      </c>
      <c r="D8043" s="903" t="s">
        <v>1413</v>
      </c>
      <c r="E8043" s="903" t="s">
        <v>103</v>
      </c>
      <c r="F8043" s="903" t="s">
        <v>132</v>
      </c>
      <c r="G8043" s="902">
        <v>448190000</v>
      </c>
    </row>
    <row r="8044" spans="1:7">
      <c r="A8044" s="903" t="s">
        <v>2487</v>
      </c>
      <c r="B8044" s="903" t="s">
        <v>373</v>
      </c>
      <c r="C8044" s="903" t="s">
        <v>200</v>
      </c>
      <c r="D8044" s="903" t="s">
        <v>1413</v>
      </c>
      <c r="E8044" s="903" t="s">
        <v>103</v>
      </c>
      <c r="F8044" s="903" t="s">
        <v>106</v>
      </c>
      <c r="G8044" s="902">
        <v>427159000</v>
      </c>
    </row>
    <row r="8045" spans="1:7">
      <c r="A8045" s="903" t="s">
        <v>2487</v>
      </c>
      <c r="B8045" s="903" t="s">
        <v>373</v>
      </c>
      <c r="C8045" s="903" t="s">
        <v>200</v>
      </c>
      <c r="D8045" s="903" t="s">
        <v>1413</v>
      </c>
      <c r="E8045" s="1419" t="s">
        <v>108</v>
      </c>
      <c r="F8045" s="1420"/>
      <c r="G8045" s="902">
        <v>166470567</v>
      </c>
    </row>
    <row r="8046" spans="1:7">
      <c r="A8046" s="903" t="s">
        <v>2487</v>
      </c>
      <c r="B8046" s="903" t="s">
        <v>373</v>
      </c>
      <c r="C8046" s="903" t="s">
        <v>200</v>
      </c>
      <c r="D8046" s="903" t="s">
        <v>1413</v>
      </c>
      <c r="E8046" s="903" t="s">
        <v>108</v>
      </c>
      <c r="F8046" s="903" t="s">
        <v>110</v>
      </c>
      <c r="G8046" s="902">
        <v>10402543</v>
      </c>
    </row>
    <row r="8047" spans="1:7">
      <c r="A8047" s="903" t="s">
        <v>2487</v>
      </c>
      <c r="B8047" s="903" t="s">
        <v>373</v>
      </c>
      <c r="C8047" s="903" t="s">
        <v>200</v>
      </c>
      <c r="D8047" s="903" t="s">
        <v>1413</v>
      </c>
      <c r="E8047" s="903" t="s">
        <v>108</v>
      </c>
      <c r="F8047" s="903" t="s">
        <v>111</v>
      </c>
      <c r="G8047" s="902">
        <v>3919160</v>
      </c>
    </row>
    <row r="8048" spans="1:7">
      <c r="A8048" s="903" t="s">
        <v>2487</v>
      </c>
      <c r="B8048" s="903" t="s">
        <v>373</v>
      </c>
      <c r="C8048" s="903" t="s">
        <v>200</v>
      </c>
      <c r="D8048" s="903" t="s">
        <v>1413</v>
      </c>
      <c r="E8048" s="903" t="s">
        <v>108</v>
      </c>
      <c r="F8048" s="903" t="s">
        <v>862</v>
      </c>
      <c r="G8048" s="902">
        <v>105946864</v>
      </c>
    </row>
    <row r="8049" spans="1:7">
      <c r="A8049" s="903" t="s">
        <v>2487</v>
      </c>
      <c r="B8049" s="903" t="s">
        <v>373</v>
      </c>
      <c r="C8049" s="903" t="s">
        <v>200</v>
      </c>
      <c r="D8049" s="903" t="s">
        <v>1413</v>
      </c>
      <c r="E8049" s="903" t="s">
        <v>108</v>
      </c>
      <c r="F8049" s="903" t="s">
        <v>283</v>
      </c>
      <c r="G8049" s="902">
        <v>19960000</v>
      </c>
    </row>
    <row r="8050" spans="1:7">
      <c r="A8050" s="903" t="s">
        <v>2487</v>
      </c>
      <c r="B8050" s="903" t="s">
        <v>373</v>
      </c>
      <c r="C8050" s="903" t="s">
        <v>200</v>
      </c>
      <c r="D8050" s="903" t="s">
        <v>1413</v>
      </c>
      <c r="E8050" s="903" t="s">
        <v>108</v>
      </c>
      <c r="F8050" s="903" t="s">
        <v>868</v>
      </c>
      <c r="G8050" s="902">
        <v>16650000</v>
      </c>
    </row>
    <row r="8051" spans="1:7">
      <c r="A8051" s="903" t="s">
        <v>2487</v>
      </c>
      <c r="B8051" s="903" t="s">
        <v>373</v>
      </c>
      <c r="C8051" s="903" t="s">
        <v>200</v>
      </c>
      <c r="D8051" s="903" t="s">
        <v>1413</v>
      </c>
      <c r="E8051" s="903" t="s">
        <v>108</v>
      </c>
      <c r="F8051" s="903" t="s">
        <v>142</v>
      </c>
      <c r="G8051" s="902">
        <v>9592000</v>
      </c>
    </row>
    <row r="8052" spans="1:7">
      <c r="A8052" s="903" t="s">
        <v>2487</v>
      </c>
      <c r="B8052" s="903" t="s">
        <v>373</v>
      </c>
      <c r="C8052" s="903" t="s">
        <v>200</v>
      </c>
      <c r="D8052" s="903" t="s">
        <v>1413</v>
      </c>
      <c r="E8052" s="1419" t="s">
        <v>143</v>
      </c>
      <c r="F8052" s="1420"/>
      <c r="G8052" s="902">
        <v>91205000</v>
      </c>
    </row>
    <row r="8053" spans="1:7">
      <c r="A8053" s="903" t="s">
        <v>2487</v>
      </c>
      <c r="B8053" s="903" t="s">
        <v>373</v>
      </c>
      <c r="C8053" s="903" t="s">
        <v>200</v>
      </c>
      <c r="D8053" s="903" t="s">
        <v>1413</v>
      </c>
      <c r="E8053" s="903" t="s">
        <v>143</v>
      </c>
      <c r="F8053" s="903" t="s">
        <v>145</v>
      </c>
      <c r="G8053" s="902">
        <v>7425000</v>
      </c>
    </row>
    <row r="8054" spans="1:7">
      <c r="A8054" s="903" t="s">
        <v>2487</v>
      </c>
      <c r="B8054" s="903" t="s">
        <v>373</v>
      </c>
      <c r="C8054" s="903" t="s">
        <v>200</v>
      </c>
      <c r="D8054" s="903" t="s">
        <v>1413</v>
      </c>
      <c r="E8054" s="903" t="s">
        <v>143</v>
      </c>
      <c r="F8054" s="903" t="s">
        <v>487</v>
      </c>
      <c r="G8054" s="902">
        <v>67950000</v>
      </c>
    </row>
    <row r="8055" spans="1:7">
      <c r="A8055" s="903" t="s">
        <v>2487</v>
      </c>
      <c r="B8055" s="903" t="s">
        <v>373</v>
      </c>
      <c r="C8055" s="903" t="s">
        <v>200</v>
      </c>
      <c r="D8055" s="903" t="s">
        <v>1413</v>
      </c>
      <c r="E8055" s="903" t="s">
        <v>143</v>
      </c>
      <c r="F8055" s="903" t="s">
        <v>489</v>
      </c>
      <c r="G8055" s="902">
        <v>15830000</v>
      </c>
    </row>
    <row r="8056" spans="1:7">
      <c r="A8056" s="903" t="s">
        <v>2487</v>
      </c>
      <c r="B8056" s="903" t="s">
        <v>373</v>
      </c>
      <c r="C8056" s="903" t="s">
        <v>200</v>
      </c>
      <c r="D8056" s="903" t="s">
        <v>1413</v>
      </c>
      <c r="E8056" s="1419" t="s">
        <v>113</v>
      </c>
      <c r="F8056" s="1420"/>
      <c r="G8056" s="902">
        <v>419506525</v>
      </c>
    </row>
    <row r="8057" spans="1:7">
      <c r="A8057" s="903" t="s">
        <v>2487</v>
      </c>
      <c r="B8057" s="903" t="s">
        <v>373</v>
      </c>
      <c r="C8057" s="903" t="s">
        <v>200</v>
      </c>
      <c r="D8057" s="903" t="s">
        <v>1413</v>
      </c>
      <c r="E8057" s="903" t="s">
        <v>113</v>
      </c>
      <c r="F8057" s="903" t="s">
        <v>381</v>
      </c>
      <c r="G8057" s="902">
        <v>13186525</v>
      </c>
    </row>
    <row r="8058" spans="1:7">
      <c r="A8058" s="903" t="s">
        <v>2487</v>
      </c>
      <c r="B8058" s="903" t="s">
        <v>373</v>
      </c>
      <c r="C8058" s="903" t="s">
        <v>200</v>
      </c>
      <c r="D8058" s="903" t="s">
        <v>1413</v>
      </c>
      <c r="E8058" s="903" t="s">
        <v>113</v>
      </c>
      <c r="F8058" s="903" t="s">
        <v>490</v>
      </c>
      <c r="G8058" s="902">
        <v>19450000</v>
      </c>
    </row>
    <row r="8059" spans="1:7">
      <c r="A8059" s="903" t="s">
        <v>2487</v>
      </c>
      <c r="B8059" s="903" t="s">
        <v>373</v>
      </c>
      <c r="C8059" s="903" t="s">
        <v>200</v>
      </c>
      <c r="D8059" s="903" t="s">
        <v>1413</v>
      </c>
      <c r="E8059" s="903" t="s">
        <v>113</v>
      </c>
      <c r="F8059" s="903" t="s">
        <v>115</v>
      </c>
      <c r="G8059" s="902">
        <v>59210000</v>
      </c>
    </row>
    <row r="8060" spans="1:7">
      <c r="A8060" s="903" t="s">
        <v>2487</v>
      </c>
      <c r="B8060" s="903" t="s">
        <v>373</v>
      </c>
      <c r="C8060" s="903" t="s">
        <v>200</v>
      </c>
      <c r="D8060" s="903" t="s">
        <v>1413</v>
      </c>
      <c r="E8060" s="903" t="s">
        <v>113</v>
      </c>
      <c r="F8060" s="903" t="s">
        <v>117</v>
      </c>
      <c r="G8060" s="902">
        <v>327500000</v>
      </c>
    </row>
    <row r="8061" spans="1:7">
      <c r="A8061" s="903" t="s">
        <v>2487</v>
      </c>
      <c r="B8061" s="903" t="s">
        <v>373</v>
      </c>
      <c r="C8061" s="903" t="s">
        <v>200</v>
      </c>
      <c r="D8061" s="903" t="s">
        <v>1413</v>
      </c>
      <c r="E8061" s="903" t="s">
        <v>113</v>
      </c>
      <c r="F8061" s="903" t="s">
        <v>522</v>
      </c>
      <c r="G8061" s="902">
        <v>160000</v>
      </c>
    </row>
    <row r="8062" spans="1:7">
      <c r="A8062" s="903" t="s">
        <v>2487</v>
      </c>
      <c r="B8062" s="903" t="s">
        <v>373</v>
      </c>
      <c r="C8062" s="903" t="s">
        <v>200</v>
      </c>
      <c r="D8062" s="903" t="s">
        <v>1413</v>
      </c>
      <c r="E8062" s="1419" t="s">
        <v>492</v>
      </c>
      <c r="F8062" s="1420"/>
      <c r="G8062" s="902">
        <v>481241826</v>
      </c>
    </row>
    <row r="8063" spans="1:7">
      <c r="A8063" s="903" t="s">
        <v>2487</v>
      </c>
      <c r="B8063" s="903" t="s">
        <v>373</v>
      </c>
      <c r="C8063" s="903" t="s">
        <v>200</v>
      </c>
      <c r="D8063" s="903" t="s">
        <v>1413</v>
      </c>
      <c r="E8063" s="903" t="s">
        <v>492</v>
      </c>
      <c r="F8063" s="903" t="s">
        <v>494</v>
      </c>
      <c r="G8063" s="902">
        <v>179900000</v>
      </c>
    </row>
    <row r="8064" spans="1:7">
      <c r="A8064" s="903" t="s">
        <v>2487</v>
      </c>
      <c r="B8064" s="903" t="s">
        <v>373</v>
      </c>
      <c r="C8064" s="903" t="s">
        <v>200</v>
      </c>
      <c r="D8064" s="903" t="s">
        <v>1413</v>
      </c>
      <c r="E8064" s="903" t="s">
        <v>492</v>
      </c>
      <c r="F8064" s="903" t="s">
        <v>219</v>
      </c>
      <c r="G8064" s="902">
        <v>252571826</v>
      </c>
    </row>
    <row r="8065" spans="1:7">
      <c r="A8065" s="903" t="s">
        <v>2487</v>
      </c>
      <c r="B8065" s="903" t="s">
        <v>373</v>
      </c>
      <c r="C8065" s="903" t="s">
        <v>200</v>
      </c>
      <c r="D8065" s="903" t="s">
        <v>1413</v>
      </c>
      <c r="E8065" s="903" t="s">
        <v>492</v>
      </c>
      <c r="F8065" s="903" t="s">
        <v>496</v>
      </c>
      <c r="G8065" s="902">
        <v>48770000</v>
      </c>
    </row>
    <row r="8066" spans="1:7">
      <c r="A8066" s="903" t="s">
        <v>2487</v>
      </c>
      <c r="B8066" s="903" t="s">
        <v>373</v>
      </c>
      <c r="C8066" s="903" t="s">
        <v>200</v>
      </c>
      <c r="D8066" s="903" t="s">
        <v>1413</v>
      </c>
      <c r="E8066" s="1419" t="s">
        <v>498</v>
      </c>
      <c r="F8066" s="1420"/>
      <c r="G8066" s="902">
        <v>5993647500</v>
      </c>
    </row>
    <row r="8067" spans="1:7">
      <c r="A8067" s="903" t="s">
        <v>2487</v>
      </c>
      <c r="B8067" s="903" t="s">
        <v>373</v>
      </c>
      <c r="C8067" s="903" t="s">
        <v>200</v>
      </c>
      <c r="D8067" s="903" t="s">
        <v>1413</v>
      </c>
      <c r="E8067" s="903" t="s">
        <v>498</v>
      </c>
      <c r="F8067" s="903" t="s">
        <v>758</v>
      </c>
      <c r="G8067" s="902">
        <v>10800000</v>
      </c>
    </row>
    <row r="8068" spans="1:7">
      <c r="A8068" s="903" t="s">
        <v>2487</v>
      </c>
      <c r="B8068" s="903" t="s">
        <v>373</v>
      </c>
      <c r="C8068" s="903" t="s">
        <v>200</v>
      </c>
      <c r="D8068" s="903" t="s">
        <v>1413</v>
      </c>
      <c r="E8068" s="903" t="s">
        <v>498</v>
      </c>
      <c r="F8068" s="903" t="s">
        <v>284</v>
      </c>
      <c r="G8068" s="902">
        <v>12915000</v>
      </c>
    </row>
    <row r="8069" spans="1:7">
      <c r="A8069" s="903" t="s">
        <v>2487</v>
      </c>
      <c r="B8069" s="903" t="s">
        <v>373</v>
      </c>
      <c r="C8069" s="903" t="s">
        <v>200</v>
      </c>
      <c r="D8069" s="903" t="s">
        <v>1413</v>
      </c>
      <c r="E8069" s="903" t="s">
        <v>498</v>
      </c>
      <c r="F8069" s="903" t="s">
        <v>3</v>
      </c>
      <c r="G8069" s="902">
        <v>4460657000</v>
      </c>
    </row>
    <row r="8070" spans="1:7">
      <c r="A8070" s="903" t="s">
        <v>2487</v>
      </c>
      <c r="B8070" s="903" t="s">
        <v>373</v>
      </c>
      <c r="C8070" s="903" t="s">
        <v>200</v>
      </c>
      <c r="D8070" s="903" t="s">
        <v>1413</v>
      </c>
      <c r="E8070" s="903" t="s">
        <v>498</v>
      </c>
      <c r="F8070" s="903" t="s">
        <v>370</v>
      </c>
      <c r="G8070" s="902">
        <v>432564500</v>
      </c>
    </row>
    <row r="8071" spans="1:7">
      <c r="A8071" s="903" t="s">
        <v>2487</v>
      </c>
      <c r="B8071" s="903" t="s">
        <v>373</v>
      </c>
      <c r="C8071" s="903" t="s">
        <v>200</v>
      </c>
      <c r="D8071" s="903" t="s">
        <v>1413</v>
      </c>
      <c r="E8071" s="903" t="s">
        <v>498</v>
      </c>
      <c r="F8071" s="903" t="s">
        <v>500</v>
      </c>
      <c r="G8071" s="902">
        <v>97292000</v>
      </c>
    </row>
    <row r="8072" spans="1:7">
      <c r="A8072" s="903" t="s">
        <v>2487</v>
      </c>
      <c r="B8072" s="903" t="s">
        <v>373</v>
      </c>
      <c r="C8072" s="903" t="s">
        <v>200</v>
      </c>
      <c r="D8072" s="903" t="s">
        <v>1413</v>
      </c>
      <c r="E8072" s="903" t="s">
        <v>498</v>
      </c>
      <c r="F8072" s="903" t="s">
        <v>4</v>
      </c>
      <c r="G8072" s="902">
        <v>53588000</v>
      </c>
    </row>
    <row r="8073" spans="1:7">
      <c r="A8073" s="903" t="s">
        <v>2487</v>
      </c>
      <c r="B8073" s="903" t="s">
        <v>373</v>
      </c>
      <c r="C8073" s="903" t="s">
        <v>200</v>
      </c>
      <c r="D8073" s="903" t="s">
        <v>1413</v>
      </c>
      <c r="E8073" s="903" t="s">
        <v>498</v>
      </c>
      <c r="F8073" s="903" t="s">
        <v>501</v>
      </c>
      <c r="G8073" s="902">
        <v>925831000</v>
      </c>
    </row>
    <row r="8074" spans="1:7">
      <c r="A8074" s="903" t="s">
        <v>2487</v>
      </c>
      <c r="B8074" s="903" t="s">
        <v>373</v>
      </c>
      <c r="C8074" s="903" t="s">
        <v>200</v>
      </c>
      <c r="D8074" s="903" t="s">
        <v>1413</v>
      </c>
      <c r="E8074" s="1419" t="s">
        <v>1429</v>
      </c>
      <c r="F8074" s="1420"/>
      <c r="G8074" s="902">
        <v>1163301000</v>
      </c>
    </row>
    <row r="8075" spans="1:7">
      <c r="A8075" s="903" t="s">
        <v>2487</v>
      </c>
      <c r="B8075" s="903" t="s">
        <v>373</v>
      </c>
      <c r="C8075" s="903" t="s">
        <v>200</v>
      </c>
      <c r="D8075" s="903" t="s">
        <v>1413</v>
      </c>
      <c r="E8075" s="903" t="s">
        <v>1429</v>
      </c>
      <c r="F8075" s="903" t="s">
        <v>1451</v>
      </c>
      <c r="G8075" s="902">
        <v>285800000</v>
      </c>
    </row>
    <row r="8076" spans="1:7">
      <c r="A8076" s="903" t="s">
        <v>2487</v>
      </c>
      <c r="B8076" s="903" t="s">
        <v>373</v>
      </c>
      <c r="C8076" s="903" t="s">
        <v>200</v>
      </c>
      <c r="D8076" s="903" t="s">
        <v>1413</v>
      </c>
      <c r="E8076" s="903" t="s">
        <v>1429</v>
      </c>
      <c r="F8076" s="903" t="s">
        <v>1431</v>
      </c>
      <c r="G8076" s="902">
        <v>165900000</v>
      </c>
    </row>
    <row r="8077" spans="1:7">
      <c r="A8077" s="903" t="s">
        <v>2487</v>
      </c>
      <c r="B8077" s="903" t="s">
        <v>373</v>
      </c>
      <c r="C8077" s="903" t="s">
        <v>200</v>
      </c>
      <c r="D8077" s="903" t="s">
        <v>1413</v>
      </c>
      <c r="E8077" s="903" t="s">
        <v>1429</v>
      </c>
      <c r="F8077" s="903" t="s">
        <v>1457</v>
      </c>
      <c r="G8077" s="902">
        <v>711601000</v>
      </c>
    </row>
    <row r="8078" spans="1:7">
      <c r="A8078" s="903" t="s">
        <v>2487</v>
      </c>
      <c r="B8078" s="903" t="s">
        <v>373</v>
      </c>
      <c r="C8078" s="903" t="s">
        <v>200</v>
      </c>
      <c r="D8078" s="903" t="s">
        <v>1413</v>
      </c>
      <c r="E8078" s="1419" t="s">
        <v>118</v>
      </c>
      <c r="F8078" s="1420"/>
      <c r="G8078" s="902">
        <v>1034438413</v>
      </c>
    </row>
    <row r="8079" spans="1:7">
      <c r="A8079" s="903" t="s">
        <v>2487</v>
      </c>
      <c r="B8079" s="903" t="s">
        <v>373</v>
      </c>
      <c r="C8079" s="903" t="s">
        <v>200</v>
      </c>
      <c r="D8079" s="903" t="s">
        <v>1413</v>
      </c>
      <c r="E8079" s="903" t="s">
        <v>118</v>
      </c>
      <c r="F8079" s="903" t="s">
        <v>523</v>
      </c>
      <c r="G8079" s="902">
        <v>435887491</v>
      </c>
    </row>
    <row r="8080" spans="1:7">
      <c r="A8080" s="903" t="s">
        <v>2487</v>
      </c>
      <c r="B8080" s="903" t="s">
        <v>373</v>
      </c>
      <c r="C8080" s="903" t="s">
        <v>200</v>
      </c>
      <c r="D8080" s="903" t="s">
        <v>1413</v>
      </c>
      <c r="E8080" s="903" t="s">
        <v>118</v>
      </c>
      <c r="F8080" s="903" t="s">
        <v>5</v>
      </c>
      <c r="G8080" s="902">
        <v>13500000</v>
      </c>
    </row>
    <row r="8081" spans="1:7">
      <c r="A8081" s="903" t="s">
        <v>2487</v>
      </c>
      <c r="B8081" s="903" t="s">
        <v>373</v>
      </c>
      <c r="C8081" s="903" t="s">
        <v>200</v>
      </c>
      <c r="D8081" s="903" t="s">
        <v>1413</v>
      </c>
      <c r="E8081" s="903" t="s">
        <v>118</v>
      </c>
      <c r="F8081" s="903" t="s">
        <v>11</v>
      </c>
      <c r="G8081" s="902">
        <v>205225000</v>
      </c>
    </row>
    <row r="8082" spans="1:7">
      <c r="A8082" s="903" t="s">
        <v>2487</v>
      </c>
      <c r="B8082" s="903" t="s">
        <v>373</v>
      </c>
      <c r="C8082" s="903" t="s">
        <v>200</v>
      </c>
      <c r="D8082" s="903" t="s">
        <v>1413</v>
      </c>
      <c r="E8082" s="903" t="s">
        <v>118</v>
      </c>
      <c r="F8082" s="903" t="s">
        <v>120</v>
      </c>
      <c r="G8082" s="902">
        <v>379825922</v>
      </c>
    </row>
    <row r="8083" spans="1:7">
      <c r="A8083" s="903" t="s">
        <v>2487</v>
      </c>
      <c r="B8083" s="903" t="s">
        <v>373</v>
      </c>
      <c r="C8083" s="903" t="s">
        <v>200</v>
      </c>
      <c r="D8083" s="903" t="s">
        <v>1413</v>
      </c>
      <c r="E8083" s="1419" t="s">
        <v>1434</v>
      </c>
      <c r="F8083" s="1420"/>
      <c r="G8083" s="902">
        <v>1045000</v>
      </c>
    </row>
    <row r="8084" spans="1:7">
      <c r="A8084" s="903" t="s">
        <v>2487</v>
      </c>
      <c r="B8084" s="903" t="s">
        <v>373</v>
      </c>
      <c r="C8084" s="903" t="s">
        <v>200</v>
      </c>
      <c r="D8084" s="903" t="s">
        <v>1413</v>
      </c>
      <c r="E8084" s="903" t="s">
        <v>1434</v>
      </c>
      <c r="F8084" s="903" t="s">
        <v>1436</v>
      </c>
      <c r="G8084" s="902">
        <v>1045000</v>
      </c>
    </row>
    <row r="8085" spans="1:7">
      <c r="A8085" s="903" t="s">
        <v>2487</v>
      </c>
      <c r="B8085" s="903" t="s">
        <v>373</v>
      </c>
      <c r="C8085" s="903" t="s">
        <v>200</v>
      </c>
      <c r="D8085" s="903" t="s">
        <v>1413</v>
      </c>
      <c r="E8085" s="1419" t="s">
        <v>122</v>
      </c>
      <c r="F8085" s="1420"/>
      <c r="G8085" s="902">
        <v>3670081297</v>
      </c>
    </row>
    <row r="8086" spans="1:7">
      <c r="A8086" s="903" t="s">
        <v>2487</v>
      </c>
      <c r="B8086" s="903" t="s">
        <v>373</v>
      </c>
      <c r="C8086" s="903" t="s">
        <v>200</v>
      </c>
      <c r="D8086" s="903" t="s">
        <v>1413</v>
      </c>
      <c r="E8086" s="903" t="s">
        <v>122</v>
      </c>
      <c r="F8086" s="903" t="s">
        <v>765</v>
      </c>
      <c r="G8086" s="902">
        <v>12200866</v>
      </c>
    </row>
    <row r="8087" spans="1:7">
      <c r="A8087" s="903" t="s">
        <v>2487</v>
      </c>
      <c r="B8087" s="903" t="s">
        <v>373</v>
      </c>
      <c r="C8087" s="903" t="s">
        <v>200</v>
      </c>
      <c r="D8087" s="903" t="s">
        <v>1413</v>
      </c>
      <c r="E8087" s="903" t="s">
        <v>122</v>
      </c>
      <c r="F8087" s="903" t="s">
        <v>6</v>
      </c>
      <c r="G8087" s="902">
        <v>45000</v>
      </c>
    </row>
    <row r="8088" spans="1:7">
      <c r="A8088" s="903" t="s">
        <v>2487</v>
      </c>
      <c r="B8088" s="903" t="s">
        <v>373</v>
      </c>
      <c r="C8088" s="903" t="s">
        <v>200</v>
      </c>
      <c r="D8088" s="903" t="s">
        <v>1413</v>
      </c>
      <c r="E8088" s="903" t="s">
        <v>122</v>
      </c>
      <c r="F8088" s="903" t="s">
        <v>124</v>
      </c>
      <c r="G8088" s="902">
        <v>2829643504</v>
      </c>
    </row>
    <row r="8089" spans="1:7">
      <c r="A8089" s="903" t="s">
        <v>2487</v>
      </c>
      <c r="B8089" s="903" t="s">
        <v>373</v>
      </c>
      <c r="C8089" s="903" t="s">
        <v>200</v>
      </c>
      <c r="D8089" s="903" t="s">
        <v>1413</v>
      </c>
      <c r="E8089" s="903" t="s">
        <v>122</v>
      </c>
      <c r="F8089" s="903" t="s">
        <v>126</v>
      </c>
      <c r="G8089" s="902">
        <v>828191927</v>
      </c>
    </row>
    <row r="8090" spans="1:7">
      <c r="A8090" s="903" t="s">
        <v>2487</v>
      </c>
      <c r="B8090" s="903" t="s">
        <v>373</v>
      </c>
      <c r="C8090" s="903" t="s">
        <v>200</v>
      </c>
      <c r="D8090" s="903" t="s">
        <v>1413</v>
      </c>
      <c r="E8090" s="1419" t="s">
        <v>360</v>
      </c>
      <c r="F8090" s="1420"/>
      <c r="G8090" s="902">
        <v>71160000</v>
      </c>
    </row>
    <row r="8091" spans="1:7">
      <c r="A8091" s="903" t="s">
        <v>2487</v>
      </c>
      <c r="B8091" s="903" t="s">
        <v>373</v>
      </c>
      <c r="C8091" s="903" t="s">
        <v>200</v>
      </c>
      <c r="D8091" s="903" t="s">
        <v>1413</v>
      </c>
      <c r="E8091" s="903" t="s">
        <v>360</v>
      </c>
      <c r="F8091" s="903" t="s">
        <v>2522</v>
      </c>
      <c r="G8091" s="902">
        <v>45000000</v>
      </c>
    </row>
    <row r="8092" spans="1:7">
      <c r="A8092" s="903" t="s">
        <v>2487</v>
      </c>
      <c r="B8092" s="903" t="s">
        <v>373</v>
      </c>
      <c r="C8092" s="903" t="s">
        <v>200</v>
      </c>
      <c r="D8092" s="903" t="s">
        <v>1413</v>
      </c>
      <c r="E8092" s="903" t="s">
        <v>360</v>
      </c>
      <c r="F8092" s="903" t="s">
        <v>1440</v>
      </c>
      <c r="G8092" s="902">
        <v>26160000</v>
      </c>
    </row>
    <row r="8093" spans="1:7">
      <c r="A8093" s="903" t="s">
        <v>2487</v>
      </c>
      <c r="B8093" s="903" t="s">
        <v>373</v>
      </c>
      <c r="C8093" s="903" t="s">
        <v>200</v>
      </c>
      <c r="D8093" s="903" t="s">
        <v>1413</v>
      </c>
      <c r="E8093" s="1419" t="s">
        <v>160</v>
      </c>
      <c r="F8093" s="1420"/>
      <c r="G8093" s="902">
        <v>900792000</v>
      </c>
    </row>
    <row r="8094" spans="1:7">
      <c r="A8094" s="903" t="s">
        <v>2487</v>
      </c>
      <c r="B8094" s="903" t="s">
        <v>373</v>
      </c>
      <c r="C8094" s="903" t="s">
        <v>200</v>
      </c>
      <c r="D8094" s="903" t="s">
        <v>1413</v>
      </c>
      <c r="E8094" s="903" t="s">
        <v>160</v>
      </c>
      <c r="F8094" s="903" t="s">
        <v>162</v>
      </c>
      <c r="G8094" s="902">
        <v>900792000</v>
      </c>
    </row>
    <row r="8095" spans="1:7">
      <c r="A8095" s="903" t="s">
        <v>2487</v>
      </c>
      <c r="B8095" s="903" t="s">
        <v>373</v>
      </c>
      <c r="C8095" s="903" t="s">
        <v>200</v>
      </c>
      <c r="D8095" s="903" t="s">
        <v>1413</v>
      </c>
      <c r="E8095" s="1419" t="s">
        <v>16</v>
      </c>
      <c r="F8095" s="1420"/>
      <c r="G8095" s="902">
        <v>99208000</v>
      </c>
    </row>
    <row r="8096" spans="1:7">
      <c r="A8096" s="903" t="s">
        <v>2487</v>
      </c>
      <c r="B8096" s="903" t="s">
        <v>373</v>
      </c>
      <c r="C8096" s="903" t="s">
        <v>200</v>
      </c>
      <c r="D8096" s="903" t="s">
        <v>1413</v>
      </c>
      <c r="E8096" s="903" t="s">
        <v>16</v>
      </c>
      <c r="F8096" s="903" t="s">
        <v>17</v>
      </c>
      <c r="G8096" s="902">
        <v>48959000</v>
      </c>
    </row>
    <row r="8097" spans="1:7">
      <c r="A8097" s="903" t="s">
        <v>2487</v>
      </c>
      <c r="B8097" s="903" t="s">
        <v>373</v>
      </c>
      <c r="C8097" s="903" t="s">
        <v>200</v>
      </c>
      <c r="D8097" s="903" t="s">
        <v>1413</v>
      </c>
      <c r="E8097" s="903" t="s">
        <v>16</v>
      </c>
      <c r="F8097" s="903" t="s">
        <v>19</v>
      </c>
      <c r="G8097" s="902">
        <v>50249000</v>
      </c>
    </row>
    <row r="8098" spans="1:7">
      <c r="A8098" s="903" t="s">
        <v>2487</v>
      </c>
      <c r="B8098" s="903" t="s">
        <v>373</v>
      </c>
      <c r="C8098" s="903" t="s">
        <v>200</v>
      </c>
      <c r="D8098" s="1419" t="s">
        <v>1522</v>
      </c>
      <c r="E8098" s="1420"/>
      <c r="F8098" s="1420"/>
      <c r="G8098" s="902">
        <v>216000000</v>
      </c>
    </row>
    <row r="8099" spans="1:7">
      <c r="A8099" s="903" t="s">
        <v>2487</v>
      </c>
      <c r="B8099" s="903" t="s">
        <v>373</v>
      </c>
      <c r="C8099" s="903" t="s">
        <v>200</v>
      </c>
      <c r="D8099" s="903" t="s">
        <v>1522</v>
      </c>
      <c r="E8099" s="1419" t="s">
        <v>87</v>
      </c>
      <c r="F8099" s="1420"/>
      <c r="G8099" s="902">
        <v>80460000</v>
      </c>
    </row>
    <row r="8100" spans="1:7">
      <c r="A8100" s="903" t="s">
        <v>2487</v>
      </c>
      <c r="B8100" s="903" t="s">
        <v>373</v>
      </c>
      <c r="C8100" s="903" t="s">
        <v>200</v>
      </c>
      <c r="D8100" s="903" t="s">
        <v>1522</v>
      </c>
      <c r="E8100" s="903" t="s">
        <v>87</v>
      </c>
      <c r="F8100" s="903" t="s">
        <v>134</v>
      </c>
      <c r="G8100" s="902">
        <v>80460000</v>
      </c>
    </row>
    <row r="8101" spans="1:7">
      <c r="A8101" s="903" t="s">
        <v>2487</v>
      </c>
      <c r="B8101" s="903" t="s">
        <v>373</v>
      </c>
      <c r="C8101" s="903" t="s">
        <v>200</v>
      </c>
      <c r="D8101" s="903" t="s">
        <v>1522</v>
      </c>
      <c r="E8101" s="1419" t="s">
        <v>103</v>
      </c>
      <c r="F8101" s="1420"/>
      <c r="G8101" s="902">
        <v>1000000</v>
      </c>
    </row>
    <row r="8102" spans="1:7">
      <c r="A8102" s="903" t="s">
        <v>2487</v>
      </c>
      <c r="B8102" s="903" t="s">
        <v>373</v>
      </c>
      <c r="C8102" s="903" t="s">
        <v>200</v>
      </c>
      <c r="D8102" s="903" t="s">
        <v>1522</v>
      </c>
      <c r="E8102" s="903" t="s">
        <v>103</v>
      </c>
      <c r="F8102" s="903" t="s">
        <v>106</v>
      </c>
      <c r="G8102" s="902">
        <v>1000000</v>
      </c>
    </row>
    <row r="8103" spans="1:7">
      <c r="A8103" s="903" t="s">
        <v>2487</v>
      </c>
      <c r="B8103" s="903" t="s">
        <v>373</v>
      </c>
      <c r="C8103" s="903" t="s">
        <v>200</v>
      </c>
      <c r="D8103" s="903" t="s">
        <v>1522</v>
      </c>
      <c r="E8103" s="1419" t="s">
        <v>108</v>
      </c>
      <c r="F8103" s="1420"/>
      <c r="G8103" s="902">
        <v>1140000</v>
      </c>
    </row>
    <row r="8104" spans="1:7">
      <c r="A8104" s="903" t="s">
        <v>2487</v>
      </c>
      <c r="B8104" s="903" t="s">
        <v>373</v>
      </c>
      <c r="C8104" s="903" t="s">
        <v>200</v>
      </c>
      <c r="D8104" s="903" t="s">
        <v>1522</v>
      </c>
      <c r="E8104" s="903" t="s">
        <v>108</v>
      </c>
      <c r="F8104" s="903" t="s">
        <v>868</v>
      </c>
      <c r="G8104" s="902">
        <v>1140000</v>
      </c>
    </row>
    <row r="8105" spans="1:7">
      <c r="A8105" s="903" t="s">
        <v>2487</v>
      </c>
      <c r="B8105" s="903" t="s">
        <v>373</v>
      </c>
      <c r="C8105" s="903" t="s">
        <v>200</v>
      </c>
      <c r="D8105" s="903" t="s">
        <v>1522</v>
      </c>
      <c r="E8105" s="1419" t="s">
        <v>143</v>
      </c>
      <c r="F8105" s="1420"/>
      <c r="G8105" s="902">
        <v>43850000</v>
      </c>
    </row>
    <row r="8106" spans="1:7">
      <c r="A8106" s="903" t="s">
        <v>2487</v>
      </c>
      <c r="B8106" s="903" t="s">
        <v>373</v>
      </c>
      <c r="C8106" s="903" t="s">
        <v>200</v>
      </c>
      <c r="D8106" s="903" t="s">
        <v>1522</v>
      </c>
      <c r="E8106" s="903" t="s">
        <v>143</v>
      </c>
      <c r="F8106" s="903" t="s">
        <v>145</v>
      </c>
      <c r="G8106" s="902">
        <v>4800000</v>
      </c>
    </row>
    <row r="8107" spans="1:7">
      <c r="A8107" s="903" t="s">
        <v>2487</v>
      </c>
      <c r="B8107" s="903" t="s">
        <v>373</v>
      </c>
      <c r="C8107" s="903" t="s">
        <v>200</v>
      </c>
      <c r="D8107" s="903" t="s">
        <v>1522</v>
      </c>
      <c r="E8107" s="903" t="s">
        <v>143</v>
      </c>
      <c r="F8107" s="903" t="s">
        <v>485</v>
      </c>
      <c r="G8107" s="902">
        <v>1100000</v>
      </c>
    </row>
    <row r="8108" spans="1:7">
      <c r="A8108" s="903" t="s">
        <v>2487</v>
      </c>
      <c r="B8108" s="903" t="s">
        <v>373</v>
      </c>
      <c r="C8108" s="903" t="s">
        <v>200</v>
      </c>
      <c r="D8108" s="903" t="s">
        <v>1522</v>
      </c>
      <c r="E8108" s="903" t="s">
        <v>143</v>
      </c>
      <c r="F8108" s="903" t="s">
        <v>487</v>
      </c>
      <c r="G8108" s="902">
        <v>29550000</v>
      </c>
    </row>
    <row r="8109" spans="1:7">
      <c r="A8109" s="903" t="s">
        <v>2487</v>
      </c>
      <c r="B8109" s="903" t="s">
        <v>373</v>
      </c>
      <c r="C8109" s="903" t="s">
        <v>200</v>
      </c>
      <c r="D8109" s="903" t="s">
        <v>1522</v>
      </c>
      <c r="E8109" s="903" t="s">
        <v>143</v>
      </c>
      <c r="F8109" s="903" t="s">
        <v>489</v>
      </c>
      <c r="G8109" s="902">
        <v>8400000</v>
      </c>
    </row>
    <row r="8110" spans="1:7">
      <c r="A8110" s="903" t="s">
        <v>2487</v>
      </c>
      <c r="B8110" s="903" t="s">
        <v>373</v>
      </c>
      <c r="C8110" s="903" t="s">
        <v>200</v>
      </c>
      <c r="D8110" s="903" t="s">
        <v>1522</v>
      </c>
      <c r="E8110" s="1419" t="s">
        <v>113</v>
      </c>
      <c r="F8110" s="1420"/>
      <c r="G8110" s="902">
        <v>2820000</v>
      </c>
    </row>
    <row r="8111" spans="1:7">
      <c r="A8111" s="903" t="s">
        <v>2487</v>
      </c>
      <c r="B8111" s="903" t="s">
        <v>373</v>
      </c>
      <c r="C8111" s="903" t="s">
        <v>200</v>
      </c>
      <c r="D8111" s="903" t="s">
        <v>1522</v>
      </c>
      <c r="E8111" s="903" t="s">
        <v>113</v>
      </c>
      <c r="F8111" s="903" t="s">
        <v>381</v>
      </c>
      <c r="G8111" s="902">
        <v>720000</v>
      </c>
    </row>
    <row r="8112" spans="1:7">
      <c r="A8112" s="903" t="s">
        <v>2487</v>
      </c>
      <c r="B8112" s="903" t="s">
        <v>373</v>
      </c>
      <c r="C8112" s="903" t="s">
        <v>200</v>
      </c>
      <c r="D8112" s="903" t="s">
        <v>1522</v>
      </c>
      <c r="E8112" s="903" t="s">
        <v>113</v>
      </c>
      <c r="F8112" s="903" t="s">
        <v>490</v>
      </c>
      <c r="G8112" s="902">
        <v>2100000</v>
      </c>
    </row>
    <row r="8113" spans="1:7">
      <c r="A8113" s="903" t="s">
        <v>2487</v>
      </c>
      <c r="B8113" s="903" t="s">
        <v>373</v>
      </c>
      <c r="C8113" s="903" t="s">
        <v>200</v>
      </c>
      <c r="D8113" s="903" t="s">
        <v>1522</v>
      </c>
      <c r="E8113" s="1419" t="s">
        <v>492</v>
      </c>
      <c r="F8113" s="1420"/>
      <c r="G8113" s="902">
        <v>2000000</v>
      </c>
    </row>
    <row r="8114" spans="1:7">
      <c r="A8114" s="903" t="s">
        <v>2487</v>
      </c>
      <c r="B8114" s="903" t="s">
        <v>373</v>
      </c>
      <c r="C8114" s="903" t="s">
        <v>200</v>
      </c>
      <c r="D8114" s="903" t="s">
        <v>1522</v>
      </c>
      <c r="E8114" s="903" t="s">
        <v>492</v>
      </c>
      <c r="F8114" s="903" t="s">
        <v>494</v>
      </c>
      <c r="G8114" s="902">
        <v>2000000</v>
      </c>
    </row>
    <row r="8115" spans="1:7">
      <c r="A8115" s="903" t="s">
        <v>2487</v>
      </c>
      <c r="B8115" s="903" t="s">
        <v>373</v>
      </c>
      <c r="C8115" s="903" t="s">
        <v>200</v>
      </c>
      <c r="D8115" s="903" t="s">
        <v>1522</v>
      </c>
      <c r="E8115" s="1419" t="s">
        <v>122</v>
      </c>
      <c r="F8115" s="1420"/>
      <c r="G8115" s="902">
        <v>84730000</v>
      </c>
    </row>
    <row r="8116" spans="1:7">
      <c r="A8116" s="903" t="s">
        <v>2487</v>
      </c>
      <c r="B8116" s="903" t="s">
        <v>373</v>
      </c>
      <c r="C8116" s="903" t="s">
        <v>200</v>
      </c>
      <c r="D8116" s="903" t="s">
        <v>1522</v>
      </c>
      <c r="E8116" s="903" t="s">
        <v>122</v>
      </c>
      <c r="F8116" s="903" t="s">
        <v>124</v>
      </c>
      <c r="G8116" s="902">
        <v>76730000</v>
      </c>
    </row>
    <row r="8117" spans="1:7">
      <c r="A8117" s="903" t="s">
        <v>2487</v>
      </c>
      <c r="B8117" s="903" t="s">
        <v>373</v>
      </c>
      <c r="C8117" s="903" t="s">
        <v>200</v>
      </c>
      <c r="D8117" s="903" t="s">
        <v>1522</v>
      </c>
      <c r="E8117" s="903" t="s">
        <v>122</v>
      </c>
      <c r="F8117" s="903" t="s">
        <v>126</v>
      </c>
      <c r="G8117" s="902">
        <v>8000000</v>
      </c>
    </row>
    <row r="8118" spans="1:7">
      <c r="A8118" s="903" t="s">
        <v>2487</v>
      </c>
      <c r="B8118" s="1419" t="s">
        <v>871</v>
      </c>
      <c r="C8118" s="1420"/>
      <c r="D8118" s="1420"/>
      <c r="E8118" s="1420"/>
      <c r="F8118" s="1420"/>
      <c r="G8118" s="902">
        <v>19081389555</v>
      </c>
    </row>
    <row r="8119" spans="1:7">
      <c r="A8119" s="903" t="s">
        <v>2487</v>
      </c>
      <c r="B8119" s="903" t="s">
        <v>871</v>
      </c>
      <c r="C8119" s="1419" t="s">
        <v>170</v>
      </c>
      <c r="D8119" s="1420"/>
      <c r="E8119" s="1420"/>
      <c r="F8119" s="1420"/>
      <c r="G8119" s="902">
        <v>17665214555</v>
      </c>
    </row>
    <row r="8120" spans="1:7">
      <c r="A8120" s="903" t="s">
        <v>2487</v>
      </c>
      <c r="B8120" s="903" t="s">
        <v>871</v>
      </c>
      <c r="C8120" s="903" t="s">
        <v>170</v>
      </c>
      <c r="D8120" s="1419" t="s">
        <v>833</v>
      </c>
      <c r="E8120" s="1420"/>
      <c r="F8120" s="1420"/>
      <c r="G8120" s="902">
        <v>1496000</v>
      </c>
    </row>
    <row r="8121" spans="1:7">
      <c r="A8121" s="903" t="s">
        <v>2487</v>
      </c>
      <c r="B8121" s="903" t="s">
        <v>871</v>
      </c>
      <c r="C8121" s="903" t="s">
        <v>170</v>
      </c>
      <c r="D8121" s="903" t="s">
        <v>833</v>
      </c>
      <c r="E8121" s="1419" t="s">
        <v>16</v>
      </c>
      <c r="F8121" s="1420"/>
      <c r="G8121" s="902">
        <v>1496000</v>
      </c>
    </row>
    <row r="8122" spans="1:7">
      <c r="A8122" s="903" t="s">
        <v>2487</v>
      </c>
      <c r="B8122" s="903" t="s">
        <v>871</v>
      </c>
      <c r="C8122" s="903" t="s">
        <v>170</v>
      </c>
      <c r="D8122" s="903" t="s">
        <v>833</v>
      </c>
      <c r="E8122" s="903" t="s">
        <v>16</v>
      </c>
      <c r="F8122" s="903" t="s">
        <v>19</v>
      </c>
      <c r="G8122" s="902">
        <v>1496000</v>
      </c>
    </row>
    <row r="8123" spans="1:7">
      <c r="A8123" s="903" t="s">
        <v>2487</v>
      </c>
      <c r="B8123" s="903" t="s">
        <v>871</v>
      </c>
      <c r="C8123" s="903" t="s">
        <v>170</v>
      </c>
      <c r="D8123" s="1419" t="s">
        <v>1480</v>
      </c>
      <c r="E8123" s="1420"/>
      <c r="F8123" s="1420"/>
      <c r="G8123" s="902">
        <v>4972214555</v>
      </c>
    </row>
    <row r="8124" spans="1:7">
      <c r="A8124" s="903" t="s">
        <v>2487</v>
      </c>
      <c r="B8124" s="903" t="s">
        <v>871</v>
      </c>
      <c r="C8124" s="903" t="s">
        <v>170</v>
      </c>
      <c r="D8124" s="903" t="s">
        <v>1480</v>
      </c>
      <c r="E8124" s="1419" t="s">
        <v>498</v>
      </c>
      <c r="F8124" s="1420"/>
      <c r="G8124" s="902">
        <v>2359126555</v>
      </c>
    </row>
    <row r="8125" spans="1:7">
      <c r="A8125" s="903" t="s">
        <v>2487</v>
      </c>
      <c r="B8125" s="903" t="s">
        <v>871</v>
      </c>
      <c r="C8125" s="903" t="s">
        <v>170</v>
      </c>
      <c r="D8125" s="903" t="s">
        <v>1480</v>
      </c>
      <c r="E8125" s="903" t="s">
        <v>498</v>
      </c>
      <c r="F8125" s="903" t="s">
        <v>228</v>
      </c>
      <c r="G8125" s="902">
        <v>2359126555</v>
      </c>
    </row>
    <row r="8126" spans="1:7">
      <c r="A8126" s="903" t="s">
        <v>2487</v>
      </c>
      <c r="B8126" s="903" t="s">
        <v>871</v>
      </c>
      <c r="C8126" s="903" t="s">
        <v>170</v>
      </c>
      <c r="D8126" s="903" t="s">
        <v>1480</v>
      </c>
      <c r="E8126" s="1419" t="s">
        <v>810</v>
      </c>
      <c r="F8126" s="1420"/>
      <c r="G8126" s="902">
        <v>49936000</v>
      </c>
    </row>
    <row r="8127" spans="1:7">
      <c r="A8127" s="903" t="s">
        <v>2487</v>
      </c>
      <c r="B8127" s="903" t="s">
        <v>871</v>
      </c>
      <c r="C8127" s="903" t="s">
        <v>170</v>
      </c>
      <c r="D8127" s="903" t="s">
        <v>1480</v>
      </c>
      <c r="E8127" s="903" t="s">
        <v>810</v>
      </c>
      <c r="F8127" s="903" t="s">
        <v>809</v>
      </c>
      <c r="G8127" s="902">
        <v>49936000</v>
      </c>
    </row>
    <row r="8128" spans="1:7">
      <c r="A8128" s="903" t="s">
        <v>2487</v>
      </c>
      <c r="B8128" s="903" t="s">
        <v>871</v>
      </c>
      <c r="C8128" s="903" t="s">
        <v>170</v>
      </c>
      <c r="D8128" s="903" t="s">
        <v>1480</v>
      </c>
      <c r="E8128" s="1419" t="s">
        <v>160</v>
      </c>
      <c r="F8128" s="1420"/>
      <c r="G8128" s="902">
        <v>1740409000</v>
      </c>
    </row>
    <row r="8129" spans="1:7">
      <c r="A8129" s="903" t="s">
        <v>2487</v>
      </c>
      <c r="B8129" s="903" t="s">
        <v>871</v>
      </c>
      <c r="C8129" s="903" t="s">
        <v>170</v>
      </c>
      <c r="D8129" s="903" t="s">
        <v>1480</v>
      </c>
      <c r="E8129" s="903" t="s">
        <v>160</v>
      </c>
      <c r="F8129" s="903" t="s">
        <v>162</v>
      </c>
      <c r="G8129" s="902">
        <v>1740409000</v>
      </c>
    </row>
    <row r="8130" spans="1:7">
      <c r="A8130" s="903" t="s">
        <v>2487</v>
      </c>
      <c r="B8130" s="903" t="s">
        <v>871</v>
      </c>
      <c r="C8130" s="903" t="s">
        <v>170</v>
      </c>
      <c r="D8130" s="903" t="s">
        <v>1480</v>
      </c>
      <c r="E8130" s="1419" t="s">
        <v>16</v>
      </c>
      <c r="F8130" s="1420"/>
      <c r="G8130" s="902">
        <v>822743000</v>
      </c>
    </row>
    <row r="8131" spans="1:7">
      <c r="A8131" s="903" t="s">
        <v>2487</v>
      </c>
      <c r="B8131" s="903" t="s">
        <v>871</v>
      </c>
      <c r="C8131" s="903" t="s">
        <v>170</v>
      </c>
      <c r="D8131" s="903" t="s">
        <v>1480</v>
      </c>
      <c r="E8131" s="903" t="s">
        <v>16</v>
      </c>
      <c r="F8131" s="903" t="s">
        <v>17</v>
      </c>
      <c r="G8131" s="902">
        <v>46470000</v>
      </c>
    </row>
    <row r="8132" spans="1:7">
      <c r="A8132" s="903" t="s">
        <v>2487</v>
      </c>
      <c r="B8132" s="903" t="s">
        <v>871</v>
      </c>
      <c r="C8132" s="903" t="s">
        <v>170</v>
      </c>
      <c r="D8132" s="903" t="s">
        <v>1480</v>
      </c>
      <c r="E8132" s="903" t="s">
        <v>16</v>
      </c>
      <c r="F8132" s="903" t="s">
        <v>19</v>
      </c>
      <c r="G8132" s="902">
        <v>714710000</v>
      </c>
    </row>
    <row r="8133" spans="1:7">
      <c r="A8133" s="903" t="s">
        <v>2487</v>
      </c>
      <c r="B8133" s="903" t="s">
        <v>871</v>
      </c>
      <c r="C8133" s="903" t="s">
        <v>170</v>
      </c>
      <c r="D8133" s="903" t="s">
        <v>1480</v>
      </c>
      <c r="E8133" s="903" t="s">
        <v>16</v>
      </c>
      <c r="F8133" s="903" t="s">
        <v>221</v>
      </c>
      <c r="G8133" s="902">
        <v>61563000</v>
      </c>
    </row>
    <row r="8134" spans="1:7">
      <c r="A8134" s="903" t="s">
        <v>2487</v>
      </c>
      <c r="B8134" s="903" t="s">
        <v>871</v>
      </c>
      <c r="C8134" s="903" t="s">
        <v>170</v>
      </c>
      <c r="D8134" s="1419" t="s">
        <v>171</v>
      </c>
      <c r="E8134" s="1420"/>
      <c r="F8134" s="1420"/>
      <c r="G8134" s="902">
        <v>425678000</v>
      </c>
    </row>
    <row r="8135" spans="1:7">
      <c r="A8135" s="903" t="s">
        <v>2487</v>
      </c>
      <c r="B8135" s="903" t="s">
        <v>871</v>
      </c>
      <c r="C8135" s="903" t="s">
        <v>170</v>
      </c>
      <c r="D8135" s="903" t="s">
        <v>171</v>
      </c>
      <c r="E8135" s="1419" t="s">
        <v>810</v>
      </c>
      <c r="F8135" s="1420"/>
      <c r="G8135" s="902">
        <v>425678000</v>
      </c>
    </row>
    <row r="8136" spans="1:7">
      <c r="A8136" s="903" t="s">
        <v>2487</v>
      </c>
      <c r="B8136" s="903" t="s">
        <v>871</v>
      </c>
      <c r="C8136" s="903" t="s">
        <v>170</v>
      </c>
      <c r="D8136" s="903" t="s">
        <v>171</v>
      </c>
      <c r="E8136" s="903" t="s">
        <v>810</v>
      </c>
      <c r="F8136" s="903" t="s">
        <v>820</v>
      </c>
      <c r="G8136" s="902">
        <v>425678000</v>
      </c>
    </row>
    <row r="8137" spans="1:7">
      <c r="A8137" s="903" t="s">
        <v>2487</v>
      </c>
      <c r="B8137" s="903" t="s">
        <v>871</v>
      </c>
      <c r="C8137" s="903" t="s">
        <v>170</v>
      </c>
      <c r="D8137" s="1419" t="s">
        <v>1494</v>
      </c>
      <c r="E8137" s="1420"/>
      <c r="F8137" s="1420"/>
      <c r="G8137" s="902">
        <v>4104946000</v>
      </c>
    </row>
    <row r="8138" spans="1:7">
      <c r="A8138" s="903" t="s">
        <v>2487</v>
      </c>
      <c r="B8138" s="903" t="s">
        <v>871</v>
      </c>
      <c r="C8138" s="903" t="s">
        <v>170</v>
      </c>
      <c r="D8138" s="903" t="s">
        <v>1494</v>
      </c>
      <c r="E8138" s="1419" t="s">
        <v>87</v>
      </c>
      <c r="F8138" s="1420"/>
      <c r="G8138" s="902">
        <v>344547600</v>
      </c>
    </row>
    <row r="8139" spans="1:7">
      <c r="A8139" s="903" t="s">
        <v>2487</v>
      </c>
      <c r="B8139" s="903" t="s">
        <v>871</v>
      </c>
      <c r="C8139" s="903" t="s">
        <v>170</v>
      </c>
      <c r="D8139" s="903" t="s">
        <v>1494</v>
      </c>
      <c r="E8139" s="903" t="s">
        <v>87</v>
      </c>
      <c r="F8139" s="903" t="s">
        <v>88</v>
      </c>
      <c r="G8139" s="902">
        <v>344547600</v>
      </c>
    </row>
    <row r="8140" spans="1:7">
      <c r="A8140" s="903" t="s">
        <v>2487</v>
      </c>
      <c r="B8140" s="903" t="s">
        <v>871</v>
      </c>
      <c r="C8140" s="903" t="s">
        <v>170</v>
      </c>
      <c r="D8140" s="903" t="s">
        <v>1494</v>
      </c>
      <c r="E8140" s="1419" t="s">
        <v>90</v>
      </c>
      <c r="F8140" s="1420"/>
      <c r="G8140" s="902">
        <v>51345152</v>
      </c>
    </row>
    <row r="8141" spans="1:7">
      <c r="A8141" s="903" t="s">
        <v>2487</v>
      </c>
      <c r="B8141" s="903" t="s">
        <v>871</v>
      </c>
      <c r="C8141" s="903" t="s">
        <v>170</v>
      </c>
      <c r="D8141" s="903" t="s">
        <v>1494</v>
      </c>
      <c r="E8141" s="903" t="s">
        <v>90</v>
      </c>
      <c r="F8141" s="903" t="s">
        <v>135</v>
      </c>
      <c r="G8141" s="902">
        <v>8940000</v>
      </c>
    </row>
    <row r="8142" spans="1:7">
      <c r="A8142" s="903" t="s">
        <v>2487</v>
      </c>
      <c r="B8142" s="903" t="s">
        <v>871</v>
      </c>
      <c r="C8142" s="903" t="s">
        <v>170</v>
      </c>
      <c r="D8142" s="903" t="s">
        <v>1494</v>
      </c>
      <c r="E8142" s="903" t="s">
        <v>90</v>
      </c>
      <c r="F8142" s="903" t="s">
        <v>763</v>
      </c>
      <c r="G8142" s="902">
        <v>31528152</v>
      </c>
    </row>
    <row r="8143" spans="1:7">
      <c r="A8143" s="903" t="s">
        <v>2487</v>
      </c>
      <c r="B8143" s="903" t="s">
        <v>871</v>
      </c>
      <c r="C8143" s="903" t="s">
        <v>170</v>
      </c>
      <c r="D8143" s="903" t="s">
        <v>1494</v>
      </c>
      <c r="E8143" s="903" t="s">
        <v>90</v>
      </c>
      <c r="F8143" s="903" t="s">
        <v>92</v>
      </c>
      <c r="G8143" s="902">
        <v>10877000</v>
      </c>
    </row>
    <row r="8144" spans="1:7">
      <c r="A8144" s="903" t="s">
        <v>2487</v>
      </c>
      <c r="B8144" s="903" t="s">
        <v>871</v>
      </c>
      <c r="C8144" s="903" t="s">
        <v>170</v>
      </c>
      <c r="D8144" s="903" t="s">
        <v>1494</v>
      </c>
      <c r="E8144" s="1419" t="s">
        <v>377</v>
      </c>
      <c r="F8144" s="1420"/>
      <c r="G8144" s="902">
        <v>6285000</v>
      </c>
    </row>
    <row r="8145" spans="1:7">
      <c r="A8145" s="903" t="s">
        <v>2487</v>
      </c>
      <c r="B8145" s="903" t="s">
        <v>871</v>
      </c>
      <c r="C8145" s="903" t="s">
        <v>170</v>
      </c>
      <c r="D8145" s="903" t="s">
        <v>1494</v>
      </c>
      <c r="E8145" s="903" t="s">
        <v>377</v>
      </c>
      <c r="F8145" s="903" t="s">
        <v>379</v>
      </c>
      <c r="G8145" s="902">
        <v>6285000</v>
      </c>
    </row>
    <row r="8146" spans="1:7">
      <c r="A8146" s="903" t="s">
        <v>2487</v>
      </c>
      <c r="B8146" s="903" t="s">
        <v>871</v>
      </c>
      <c r="C8146" s="903" t="s">
        <v>170</v>
      </c>
      <c r="D8146" s="903" t="s">
        <v>1494</v>
      </c>
      <c r="E8146" s="1419" t="s">
        <v>93</v>
      </c>
      <c r="F8146" s="1420"/>
      <c r="G8146" s="902">
        <v>50450000</v>
      </c>
    </row>
    <row r="8147" spans="1:7">
      <c r="A8147" s="903" t="s">
        <v>2487</v>
      </c>
      <c r="B8147" s="903" t="s">
        <v>871</v>
      </c>
      <c r="C8147" s="903" t="s">
        <v>170</v>
      </c>
      <c r="D8147" s="903" t="s">
        <v>1494</v>
      </c>
      <c r="E8147" s="903" t="s">
        <v>93</v>
      </c>
      <c r="F8147" s="903" t="s">
        <v>391</v>
      </c>
      <c r="G8147" s="902">
        <v>50450000</v>
      </c>
    </row>
    <row r="8148" spans="1:7">
      <c r="A8148" s="903" t="s">
        <v>2487</v>
      </c>
      <c r="B8148" s="903" t="s">
        <v>871</v>
      </c>
      <c r="C8148" s="903" t="s">
        <v>170</v>
      </c>
      <c r="D8148" s="903" t="s">
        <v>1494</v>
      </c>
      <c r="E8148" s="1419" t="s">
        <v>94</v>
      </c>
      <c r="F8148" s="1420"/>
      <c r="G8148" s="902">
        <v>83151762</v>
      </c>
    </row>
    <row r="8149" spans="1:7">
      <c r="A8149" s="903" t="s">
        <v>2487</v>
      </c>
      <c r="B8149" s="903" t="s">
        <v>871</v>
      </c>
      <c r="C8149" s="903" t="s">
        <v>170</v>
      </c>
      <c r="D8149" s="903" t="s">
        <v>1494</v>
      </c>
      <c r="E8149" s="903" t="s">
        <v>94</v>
      </c>
      <c r="F8149" s="903" t="s">
        <v>95</v>
      </c>
      <c r="G8149" s="902">
        <v>61942506</v>
      </c>
    </row>
    <row r="8150" spans="1:7">
      <c r="A8150" s="903" t="s">
        <v>2487</v>
      </c>
      <c r="B8150" s="903" t="s">
        <v>871</v>
      </c>
      <c r="C8150" s="903" t="s">
        <v>170</v>
      </c>
      <c r="D8150" s="903" t="s">
        <v>1494</v>
      </c>
      <c r="E8150" s="903" t="s">
        <v>94</v>
      </c>
      <c r="F8150" s="903" t="s">
        <v>96</v>
      </c>
      <c r="G8150" s="902">
        <v>10604628</v>
      </c>
    </row>
    <row r="8151" spans="1:7">
      <c r="A8151" s="903" t="s">
        <v>2487</v>
      </c>
      <c r="B8151" s="903" t="s">
        <v>871</v>
      </c>
      <c r="C8151" s="903" t="s">
        <v>170</v>
      </c>
      <c r="D8151" s="903" t="s">
        <v>1494</v>
      </c>
      <c r="E8151" s="903" t="s">
        <v>94</v>
      </c>
      <c r="F8151" s="903" t="s">
        <v>97</v>
      </c>
      <c r="G8151" s="902">
        <v>7069752</v>
      </c>
    </row>
    <row r="8152" spans="1:7">
      <c r="A8152" s="903" t="s">
        <v>2487</v>
      </c>
      <c r="B8152" s="903" t="s">
        <v>871</v>
      </c>
      <c r="C8152" s="903" t="s">
        <v>170</v>
      </c>
      <c r="D8152" s="903" t="s">
        <v>1494</v>
      </c>
      <c r="E8152" s="903" t="s">
        <v>94</v>
      </c>
      <c r="F8152" s="903" t="s">
        <v>0</v>
      </c>
      <c r="G8152" s="902">
        <v>3534876</v>
      </c>
    </row>
    <row r="8153" spans="1:7">
      <c r="A8153" s="903" t="s">
        <v>2487</v>
      </c>
      <c r="B8153" s="903" t="s">
        <v>871</v>
      </c>
      <c r="C8153" s="903" t="s">
        <v>170</v>
      </c>
      <c r="D8153" s="903" t="s">
        <v>1494</v>
      </c>
      <c r="E8153" s="1419" t="s">
        <v>100</v>
      </c>
      <c r="F8153" s="1420"/>
      <c r="G8153" s="902">
        <v>35130334</v>
      </c>
    </row>
    <row r="8154" spans="1:7">
      <c r="A8154" s="903" t="s">
        <v>2487</v>
      </c>
      <c r="B8154" s="903" t="s">
        <v>871</v>
      </c>
      <c r="C8154" s="903" t="s">
        <v>170</v>
      </c>
      <c r="D8154" s="903" t="s">
        <v>1494</v>
      </c>
      <c r="E8154" s="903" t="s">
        <v>100</v>
      </c>
      <c r="F8154" s="903" t="s">
        <v>138</v>
      </c>
      <c r="G8154" s="902">
        <v>5937663</v>
      </c>
    </row>
    <row r="8155" spans="1:7">
      <c r="A8155" s="903" t="s">
        <v>2487</v>
      </c>
      <c r="B8155" s="903" t="s">
        <v>871</v>
      </c>
      <c r="C8155" s="903" t="s">
        <v>170</v>
      </c>
      <c r="D8155" s="903" t="s">
        <v>1494</v>
      </c>
      <c r="E8155" s="903" t="s">
        <v>100</v>
      </c>
      <c r="F8155" s="903" t="s">
        <v>102</v>
      </c>
      <c r="G8155" s="902">
        <v>2140971</v>
      </c>
    </row>
    <row r="8156" spans="1:7">
      <c r="A8156" s="903" t="s">
        <v>2487</v>
      </c>
      <c r="B8156" s="903" t="s">
        <v>871</v>
      </c>
      <c r="C8156" s="903" t="s">
        <v>170</v>
      </c>
      <c r="D8156" s="903" t="s">
        <v>1494</v>
      </c>
      <c r="E8156" s="903" t="s">
        <v>100</v>
      </c>
      <c r="F8156" s="903" t="s">
        <v>139</v>
      </c>
      <c r="G8156" s="902">
        <v>27051700</v>
      </c>
    </row>
    <row r="8157" spans="1:7">
      <c r="A8157" s="903" t="s">
        <v>2487</v>
      </c>
      <c r="B8157" s="903" t="s">
        <v>871</v>
      </c>
      <c r="C8157" s="903" t="s">
        <v>170</v>
      </c>
      <c r="D8157" s="903" t="s">
        <v>1494</v>
      </c>
      <c r="E8157" s="1419" t="s">
        <v>103</v>
      </c>
      <c r="F8157" s="1420"/>
      <c r="G8157" s="902">
        <v>44355000</v>
      </c>
    </row>
    <row r="8158" spans="1:7">
      <c r="A8158" s="903" t="s">
        <v>2487</v>
      </c>
      <c r="B8158" s="903" t="s">
        <v>871</v>
      </c>
      <c r="C8158" s="903" t="s">
        <v>170</v>
      </c>
      <c r="D8158" s="903" t="s">
        <v>1494</v>
      </c>
      <c r="E8158" s="903" t="s">
        <v>103</v>
      </c>
      <c r="F8158" s="903" t="s">
        <v>104</v>
      </c>
      <c r="G8158" s="902">
        <v>17355000</v>
      </c>
    </row>
    <row r="8159" spans="1:7">
      <c r="A8159" s="903" t="s">
        <v>2487</v>
      </c>
      <c r="B8159" s="903" t="s">
        <v>871</v>
      </c>
      <c r="C8159" s="903" t="s">
        <v>170</v>
      </c>
      <c r="D8159" s="903" t="s">
        <v>1494</v>
      </c>
      <c r="E8159" s="903" t="s">
        <v>103</v>
      </c>
      <c r="F8159" s="903" t="s">
        <v>132</v>
      </c>
      <c r="G8159" s="902">
        <v>27000000</v>
      </c>
    </row>
    <row r="8160" spans="1:7">
      <c r="A8160" s="903" t="s">
        <v>2487</v>
      </c>
      <c r="B8160" s="903" t="s">
        <v>871</v>
      </c>
      <c r="C8160" s="903" t="s">
        <v>170</v>
      </c>
      <c r="D8160" s="903" t="s">
        <v>1494</v>
      </c>
      <c r="E8160" s="1419" t="s">
        <v>108</v>
      </c>
      <c r="F8160" s="1420"/>
      <c r="G8160" s="902">
        <v>3675852</v>
      </c>
    </row>
    <row r="8161" spans="1:7">
      <c r="A8161" s="903" t="s">
        <v>2487</v>
      </c>
      <c r="B8161" s="903" t="s">
        <v>871</v>
      </c>
      <c r="C8161" s="903" t="s">
        <v>170</v>
      </c>
      <c r="D8161" s="903" t="s">
        <v>1494</v>
      </c>
      <c r="E8161" s="903" t="s">
        <v>108</v>
      </c>
      <c r="F8161" s="903" t="s">
        <v>111</v>
      </c>
      <c r="G8161" s="902">
        <v>770652</v>
      </c>
    </row>
    <row r="8162" spans="1:7">
      <c r="A8162" s="903" t="s">
        <v>2487</v>
      </c>
      <c r="B8162" s="903" t="s">
        <v>871</v>
      </c>
      <c r="C8162" s="903" t="s">
        <v>170</v>
      </c>
      <c r="D8162" s="903" t="s">
        <v>1494</v>
      </c>
      <c r="E8162" s="903" t="s">
        <v>108</v>
      </c>
      <c r="F8162" s="903" t="s">
        <v>862</v>
      </c>
      <c r="G8162" s="902">
        <v>2905200</v>
      </c>
    </row>
    <row r="8163" spans="1:7">
      <c r="A8163" s="903" t="s">
        <v>2487</v>
      </c>
      <c r="B8163" s="903" t="s">
        <v>871</v>
      </c>
      <c r="C8163" s="903" t="s">
        <v>170</v>
      </c>
      <c r="D8163" s="903" t="s">
        <v>1494</v>
      </c>
      <c r="E8163" s="1419" t="s">
        <v>113</v>
      </c>
      <c r="F8163" s="1420"/>
      <c r="G8163" s="902">
        <v>37000000</v>
      </c>
    </row>
    <row r="8164" spans="1:7">
      <c r="A8164" s="903" t="s">
        <v>2487</v>
      </c>
      <c r="B8164" s="903" t="s">
        <v>871</v>
      </c>
      <c r="C8164" s="903" t="s">
        <v>170</v>
      </c>
      <c r="D8164" s="903" t="s">
        <v>1494</v>
      </c>
      <c r="E8164" s="903" t="s">
        <v>113</v>
      </c>
      <c r="F8164" s="903" t="s">
        <v>117</v>
      </c>
      <c r="G8164" s="902">
        <v>37000000</v>
      </c>
    </row>
    <row r="8165" spans="1:7">
      <c r="A8165" s="903" t="s">
        <v>2487</v>
      </c>
      <c r="B8165" s="903" t="s">
        <v>871</v>
      </c>
      <c r="C8165" s="903" t="s">
        <v>170</v>
      </c>
      <c r="D8165" s="903" t="s">
        <v>1494</v>
      </c>
      <c r="E8165" s="1419" t="s">
        <v>492</v>
      </c>
      <c r="F8165" s="1420"/>
      <c r="G8165" s="902">
        <v>150000000</v>
      </c>
    </row>
    <row r="8166" spans="1:7">
      <c r="A8166" s="903" t="s">
        <v>2487</v>
      </c>
      <c r="B8166" s="903" t="s">
        <v>871</v>
      </c>
      <c r="C8166" s="903" t="s">
        <v>170</v>
      </c>
      <c r="D8166" s="903" t="s">
        <v>1494</v>
      </c>
      <c r="E8166" s="903" t="s">
        <v>492</v>
      </c>
      <c r="F8166" s="903" t="s">
        <v>496</v>
      </c>
      <c r="G8166" s="902">
        <v>150000000</v>
      </c>
    </row>
    <row r="8167" spans="1:7">
      <c r="A8167" s="903" t="s">
        <v>2487</v>
      </c>
      <c r="B8167" s="903" t="s">
        <v>871</v>
      </c>
      <c r="C8167" s="903" t="s">
        <v>170</v>
      </c>
      <c r="D8167" s="903" t="s">
        <v>1494</v>
      </c>
      <c r="E8167" s="1419" t="s">
        <v>498</v>
      </c>
      <c r="F8167" s="1420"/>
      <c r="G8167" s="902">
        <v>552130000</v>
      </c>
    </row>
    <row r="8168" spans="1:7">
      <c r="A8168" s="903" t="s">
        <v>2487</v>
      </c>
      <c r="B8168" s="903" t="s">
        <v>871</v>
      </c>
      <c r="C8168" s="903" t="s">
        <v>170</v>
      </c>
      <c r="D8168" s="903" t="s">
        <v>1494</v>
      </c>
      <c r="E8168" s="903" t="s">
        <v>498</v>
      </c>
      <c r="F8168" s="903" t="s">
        <v>178</v>
      </c>
      <c r="G8168" s="902">
        <v>48430000</v>
      </c>
    </row>
    <row r="8169" spans="1:7">
      <c r="A8169" s="903" t="s">
        <v>2487</v>
      </c>
      <c r="B8169" s="903" t="s">
        <v>871</v>
      </c>
      <c r="C8169" s="903" t="s">
        <v>170</v>
      </c>
      <c r="D8169" s="903" t="s">
        <v>1494</v>
      </c>
      <c r="E8169" s="903" t="s">
        <v>498</v>
      </c>
      <c r="F8169" s="903" t="s">
        <v>3</v>
      </c>
      <c r="G8169" s="902">
        <v>500000000</v>
      </c>
    </row>
    <row r="8170" spans="1:7">
      <c r="A8170" s="903" t="s">
        <v>2487</v>
      </c>
      <c r="B8170" s="903" t="s">
        <v>871</v>
      </c>
      <c r="C8170" s="903" t="s">
        <v>170</v>
      </c>
      <c r="D8170" s="903" t="s">
        <v>1494</v>
      </c>
      <c r="E8170" s="903" t="s">
        <v>498</v>
      </c>
      <c r="F8170" s="903" t="s">
        <v>370</v>
      </c>
      <c r="G8170" s="902">
        <v>3700000</v>
      </c>
    </row>
    <row r="8171" spans="1:7">
      <c r="A8171" s="903" t="s">
        <v>2487</v>
      </c>
      <c r="B8171" s="903" t="s">
        <v>871</v>
      </c>
      <c r="C8171" s="903" t="s">
        <v>170</v>
      </c>
      <c r="D8171" s="903" t="s">
        <v>1494</v>
      </c>
      <c r="E8171" s="1419" t="s">
        <v>1429</v>
      </c>
      <c r="F8171" s="1420"/>
      <c r="G8171" s="902">
        <v>37000000</v>
      </c>
    </row>
    <row r="8172" spans="1:7">
      <c r="A8172" s="903" t="s">
        <v>2487</v>
      </c>
      <c r="B8172" s="903" t="s">
        <v>871</v>
      </c>
      <c r="C8172" s="903" t="s">
        <v>170</v>
      </c>
      <c r="D8172" s="903" t="s">
        <v>1494</v>
      </c>
      <c r="E8172" s="903" t="s">
        <v>1429</v>
      </c>
      <c r="F8172" s="903" t="s">
        <v>1451</v>
      </c>
      <c r="G8172" s="902">
        <v>37000000</v>
      </c>
    </row>
    <row r="8173" spans="1:7">
      <c r="A8173" s="903" t="s">
        <v>2487</v>
      </c>
      <c r="B8173" s="903" t="s">
        <v>871</v>
      </c>
      <c r="C8173" s="903" t="s">
        <v>170</v>
      </c>
      <c r="D8173" s="903" t="s">
        <v>1494</v>
      </c>
      <c r="E8173" s="1419" t="s">
        <v>118</v>
      </c>
      <c r="F8173" s="1420"/>
      <c r="G8173" s="902">
        <v>41556000</v>
      </c>
    </row>
    <row r="8174" spans="1:7">
      <c r="A8174" s="903" t="s">
        <v>2487</v>
      </c>
      <c r="B8174" s="903" t="s">
        <v>871</v>
      </c>
      <c r="C8174" s="903" t="s">
        <v>170</v>
      </c>
      <c r="D8174" s="903" t="s">
        <v>1494</v>
      </c>
      <c r="E8174" s="903" t="s">
        <v>118</v>
      </c>
      <c r="F8174" s="903" t="s">
        <v>523</v>
      </c>
      <c r="G8174" s="902">
        <v>9540000</v>
      </c>
    </row>
    <row r="8175" spans="1:7">
      <c r="A8175" s="903" t="s">
        <v>2487</v>
      </c>
      <c r="B8175" s="903" t="s">
        <v>871</v>
      </c>
      <c r="C8175" s="903" t="s">
        <v>170</v>
      </c>
      <c r="D8175" s="903" t="s">
        <v>1494</v>
      </c>
      <c r="E8175" s="903" t="s">
        <v>118</v>
      </c>
      <c r="F8175" s="903" t="s">
        <v>5</v>
      </c>
      <c r="G8175" s="902">
        <v>30000000</v>
      </c>
    </row>
    <row r="8176" spans="1:7">
      <c r="A8176" s="903" t="s">
        <v>2487</v>
      </c>
      <c r="B8176" s="903" t="s">
        <v>871</v>
      </c>
      <c r="C8176" s="903" t="s">
        <v>170</v>
      </c>
      <c r="D8176" s="903" t="s">
        <v>1494</v>
      </c>
      <c r="E8176" s="903" t="s">
        <v>118</v>
      </c>
      <c r="F8176" s="903" t="s">
        <v>120</v>
      </c>
      <c r="G8176" s="902">
        <v>2016000</v>
      </c>
    </row>
    <row r="8177" spans="1:7">
      <c r="A8177" s="903" t="s">
        <v>2487</v>
      </c>
      <c r="B8177" s="903" t="s">
        <v>871</v>
      </c>
      <c r="C8177" s="903" t="s">
        <v>170</v>
      </c>
      <c r="D8177" s="903" t="s">
        <v>1494</v>
      </c>
      <c r="E8177" s="1419" t="s">
        <v>122</v>
      </c>
      <c r="F8177" s="1420"/>
      <c r="G8177" s="902">
        <v>36658300</v>
      </c>
    </row>
    <row r="8178" spans="1:7">
      <c r="A8178" s="903" t="s">
        <v>2487</v>
      </c>
      <c r="B8178" s="903" t="s">
        <v>871</v>
      </c>
      <c r="C8178" s="903" t="s">
        <v>170</v>
      </c>
      <c r="D8178" s="903" t="s">
        <v>1494</v>
      </c>
      <c r="E8178" s="903" t="s">
        <v>122</v>
      </c>
      <c r="F8178" s="903" t="s">
        <v>6</v>
      </c>
      <c r="G8178" s="902">
        <v>2580000</v>
      </c>
    </row>
    <row r="8179" spans="1:7">
      <c r="A8179" s="903" t="s">
        <v>2487</v>
      </c>
      <c r="B8179" s="903" t="s">
        <v>871</v>
      </c>
      <c r="C8179" s="903" t="s">
        <v>170</v>
      </c>
      <c r="D8179" s="903" t="s">
        <v>1494</v>
      </c>
      <c r="E8179" s="903" t="s">
        <v>122</v>
      </c>
      <c r="F8179" s="903" t="s">
        <v>12</v>
      </c>
      <c r="G8179" s="902">
        <v>938300</v>
      </c>
    </row>
    <row r="8180" spans="1:7">
      <c r="A8180" s="903" t="s">
        <v>2487</v>
      </c>
      <c r="B8180" s="903" t="s">
        <v>871</v>
      </c>
      <c r="C8180" s="903" t="s">
        <v>170</v>
      </c>
      <c r="D8180" s="903" t="s">
        <v>1494</v>
      </c>
      <c r="E8180" s="903" t="s">
        <v>122</v>
      </c>
      <c r="F8180" s="903" t="s">
        <v>124</v>
      </c>
      <c r="G8180" s="902">
        <v>14700000</v>
      </c>
    </row>
    <row r="8181" spans="1:7">
      <c r="A8181" s="903" t="s">
        <v>2487</v>
      </c>
      <c r="B8181" s="903" t="s">
        <v>871</v>
      </c>
      <c r="C8181" s="903" t="s">
        <v>170</v>
      </c>
      <c r="D8181" s="903" t="s">
        <v>1494</v>
      </c>
      <c r="E8181" s="903" t="s">
        <v>122</v>
      </c>
      <c r="F8181" s="903" t="s">
        <v>126</v>
      </c>
      <c r="G8181" s="902">
        <v>18440000</v>
      </c>
    </row>
    <row r="8182" spans="1:7">
      <c r="A8182" s="903" t="s">
        <v>2487</v>
      </c>
      <c r="B8182" s="903" t="s">
        <v>871</v>
      </c>
      <c r="C8182" s="903" t="s">
        <v>170</v>
      </c>
      <c r="D8182" s="903" t="s">
        <v>1494</v>
      </c>
      <c r="E8182" s="1419" t="s">
        <v>160</v>
      </c>
      <c r="F8182" s="1420"/>
      <c r="G8182" s="902">
        <v>2244864000</v>
      </c>
    </row>
    <row r="8183" spans="1:7">
      <c r="A8183" s="903" t="s">
        <v>2487</v>
      </c>
      <c r="B8183" s="903" t="s">
        <v>871</v>
      </c>
      <c r="C8183" s="903" t="s">
        <v>170</v>
      </c>
      <c r="D8183" s="903" t="s">
        <v>1494</v>
      </c>
      <c r="E8183" s="903" t="s">
        <v>160</v>
      </c>
      <c r="F8183" s="903" t="s">
        <v>162</v>
      </c>
      <c r="G8183" s="902">
        <v>2244864000</v>
      </c>
    </row>
    <row r="8184" spans="1:7">
      <c r="A8184" s="903" t="s">
        <v>2487</v>
      </c>
      <c r="B8184" s="903" t="s">
        <v>871</v>
      </c>
      <c r="C8184" s="903" t="s">
        <v>170</v>
      </c>
      <c r="D8184" s="903" t="s">
        <v>1494</v>
      </c>
      <c r="E8184" s="1419" t="s">
        <v>16</v>
      </c>
      <c r="F8184" s="1420"/>
      <c r="G8184" s="902">
        <v>386797000</v>
      </c>
    </row>
    <row r="8185" spans="1:7">
      <c r="A8185" s="903" t="s">
        <v>2487</v>
      </c>
      <c r="B8185" s="903" t="s">
        <v>871</v>
      </c>
      <c r="C8185" s="903" t="s">
        <v>170</v>
      </c>
      <c r="D8185" s="903" t="s">
        <v>1494</v>
      </c>
      <c r="E8185" s="903" t="s">
        <v>16</v>
      </c>
      <c r="F8185" s="903" t="s">
        <v>17</v>
      </c>
      <c r="G8185" s="902">
        <v>13707000</v>
      </c>
    </row>
    <row r="8186" spans="1:7">
      <c r="A8186" s="903" t="s">
        <v>2487</v>
      </c>
      <c r="B8186" s="903" t="s">
        <v>871</v>
      </c>
      <c r="C8186" s="903" t="s">
        <v>170</v>
      </c>
      <c r="D8186" s="903" t="s">
        <v>1494</v>
      </c>
      <c r="E8186" s="903" t="s">
        <v>16</v>
      </c>
      <c r="F8186" s="903" t="s">
        <v>19</v>
      </c>
      <c r="G8186" s="902">
        <v>366996000</v>
      </c>
    </row>
    <row r="8187" spans="1:7">
      <c r="A8187" s="903" t="s">
        <v>2487</v>
      </c>
      <c r="B8187" s="903" t="s">
        <v>871</v>
      </c>
      <c r="C8187" s="903" t="s">
        <v>170</v>
      </c>
      <c r="D8187" s="903" t="s">
        <v>1494</v>
      </c>
      <c r="E8187" s="903" t="s">
        <v>16</v>
      </c>
      <c r="F8187" s="903" t="s">
        <v>221</v>
      </c>
      <c r="G8187" s="902">
        <v>6094000</v>
      </c>
    </row>
    <row r="8188" spans="1:7">
      <c r="A8188" s="903" t="s">
        <v>2487</v>
      </c>
      <c r="B8188" s="903" t="s">
        <v>871</v>
      </c>
      <c r="C8188" s="903" t="s">
        <v>170</v>
      </c>
      <c r="D8188" s="1419" t="s">
        <v>1459</v>
      </c>
      <c r="E8188" s="1420"/>
      <c r="F8188" s="1420"/>
      <c r="G8188" s="902">
        <v>8160880000</v>
      </c>
    </row>
    <row r="8189" spans="1:7">
      <c r="A8189" s="903" t="s">
        <v>2487</v>
      </c>
      <c r="B8189" s="903" t="s">
        <v>871</v>
      </c>
      <c r="C8189" s="903" t="s">
        <v>170</v>
      </c>
      <c r="D8189" s="903" t="s">
        <v>1459</v>
      </c>
      <c r="E8189" s="1419" t="s">
        <v>87</v>
      </c>
      <c r="F8189" s="1420"/>
      <c r="G8189" s="902">
        <v>1344785549</v>
      </c>
    </row>
    <row r="8190" spans="1:7">
      <c r="A8190" s="903" t="s">
        <v>2487</v>
      </c>
      <c r="B8190" s="903" t="s">
        <v>871</v>
      </c>
      <c r="C8190" s="903" t="s">
        <v>170</v>
      </c>
      <c r="D8190" s="903" t="s">
        <v>1459</v>
      </c>
      <c r="E8190" s="903" t="s">
        <v>87</v>
      </c>
      <c r="F8190" s="903" t="s">
        <v>88</v>
      </c>
      <c r="G8190" s="902">
        <v>1344785549</v>
      </c>
    </row>
    <row r="8191" spans="1:7">
      <c r="A8191" s="903" t="s">
        <v>2487</v>
      </c>
      <c r="B8191" s="903" t="s">
        <v>871</v>
      </c>
      <c r="C8191" s="903" t="s">
        <v>170</v>
      </c>
      <c r="D8191" s="903" t="s">
        <v>1459</v>
      </c>
      <c r="E8191" s="1419" t="s">
        <v>128</v>
      </c>
      <c r="F8191" s="1420"/>
      <c r="G8191" s="902">
        <v>50400000</v>
      </c>
    </row>
    <row r="8192" spans="1:7">
      <c r="A8192" s="903" t="s">
        <v>2487</v>
      </c>
      <c r="B8192" s="903" t="s">
        <v>871</v>
      </c>
      <c r="C8192" s="903" t="s">
        <v>170</v>
      </c>
      <c r="D8192" s="903" t="s">
        <v>1459</v>
      </c>
      <c r="E8192" s="903" t="s">
        <v>128</v>
      </c>
      <c r="F8192" s="903" t="s">
        <v>519</v>
      </c>
      <c r="G8192" s="902">
        <v>50400000</v>
      </c>
    </row>
    <row r="8193" spans="1:7">
      <c r="A8193" s="903" t="s">
        <v>2487</v>
      </c>
      <c r="B8193" s="903" t="s">
        <v>871</v>
      </c>
      <c r="C8193" s="903" t="s">
        <v>170</v>
      </c>
      <c r="D8193" s="903" t="s">
        <v>1459</v>
      </c>
      <c r="E8193" s="1419" t="s">
        <v>90</v>
      </c>
      <c r="F8193" s="1420"/>
      <c r="G8193" s="902">
        <v>370529534</v>
      </c>
    </row>
    <row r="8194" spans="1:7">
      <c r="A8194" s="903" t="s">
        <v>2487</v>
      </c>
      <c r="B8194" s="903" t="s">
        <v>871</v>
      </c>
      <c r="C8194" s="903" t="s">
        <v>170</v>
      </c>
      <c r="D8194" s="903" t="s">
        <v>1459</v>
      </c>
      <c r="E8194" s="903" t="s">
        <v>90</v>
      </c>
      <c r="F8194" s="903" t="s">
        <v>135</v>
      </c>
      <c r="G8194" s="902">
        <v>23685588</v>
      </c>
    </row>
    <row r="8195" spans="1:7">
      <c r="A8195" s="903" t="s">
        <v>2487</v>
      </c>
      <c r="B8195" s="903" t="s">
        <v>871</v>
      </c>
      <c r="C8195" s="903" t="s">
        <v>170</v>
      </c>
      <c r="D8195" s="903" t="s">
        <v>1459</v>
      </c>
      <c r="E8195" s="903" t="s">
        <v>90</v>
      </c>
      <c r="F8195" s="903" t="s">
        <v>763</v>
      </c>
      <c r="G8195" s="902">
        <v>255051453</v>
      </c>
    </row>
    <row r="8196" spans="1:7">
      <c r="A8196" s="903" t="s">
        <v>2487</v>
      </c>
      <c r="B8196" s="903" t="s">
        <v>871</v>
      </c>
      <c r="C8196" s="903" t="s">
        <v>170</v>
      </c>
      <c r="D8196" s="903" t="s">
        <v>1459</v>
      </c>
      <c r="E8196" s="903" t="s">
        <v>90</v>
      </c>
      <c r="F8196" s="903" t="s">
        <v>92</v>
      </c>
      <c r="G8196" s="902">
        <v>7748000</v>
      </c>
    </row>
    <row r="8197" spans="1:7">
      <c r="A8197" s="903" t="s">
        <v>2487</v>
      </c>
      <c r="B8197" s="903" t="s">
        <v>871</v>
      </c>
      <c r="C8197" s="903" t="s">
        <v>170</v>
      </c>
      <c r="D8197" s="903" t="s">
        <v>1459</v>
      </c>
      <c r="E8197" s="903" t="s">
        <v>90</v>
      </c>
      <c r="F8197" s="903" t="s">
        <v>130</v>
      </c>
      <c r="G8197" s="902">
        <v>84044493</v>
      </c>
    </row>
    <row r="8198" spans="1:7">
      <c r="A8198" s="903" t="s">
        <v>2487</v>
      </c>
      <c r="B8198" s="903" t="s">
        <v>871</v>
      </c>
      <c r="C8198" s="903" t="s">
        <v>170</v>
      </c>
      <c r="D8198" s="903" t="s">
        <v>1459</v>
      </c>
      <c r="E8198" s="1419" t="s">
        <v>377</v>
      </c>
      <c r="F8198" s="1420"/>
      <c r="G8198" s="902">
        <v>10728000</v>
      </c>
    </row>
    <row r="8199" spans="1:7">
      <c r="A8199" s="903" t="s">
        <v>2487</v>
      </c>
      <c r="B8199" s="903" t="s">
        <v>871</v>
      </c>
      <c r="C8199" s="903" t="s">
        <v>170</v>
      </c>
      <c r="D8199" s="903" t="s">
        <v>1459</v>
      </c>
      <c r="E8199" s="903" t="s">
        <v>377</v>
      </c>
      <c r="F8199" s="903" t="s">
        <v>380</v>
      </c>
      <c r="G8199" s="902">
        <v>10728000</v>
      </c>
    </row>
    <row r="8200" spans="1:7">
      <c r="A8200" s="903" t="s">
        <v>2487</v>
      </c>
      <c r="B8200" s="903" t="s">
        <v>871</v>
      </c>
      <c r="C8200" s="903" t="s">
        <v>170</v>
      </c>
      <c r="D8200" s="903" t="s">
        <v>1459</v>
      </c>
      <c r="E8200" s="1419" t="s">
        <v>93</v>
      </c>
      <c r="F8200" s="1420"/>
      <c r="G8200" s="902">
        <v>236550000</v>
      </c>
    </row>
    <row r="8201" spans="1:7">
      <c r="A8201" s="903" t="s">
        <v>2487</v>
      </c>
      <c r="B8201" s="903" t="s">
        <v>871</v>
      </c>
      <c r="C8201" s="903" t="s">
        <v>170</v>
      </c>
      <c r="D8201" s="903" t="s">
        <v>1459</v>
      </c>
      <c r="E8201" s="903" t="s">
        <v>93</v>
      </c>
      <c r="F8201" s="903" t="s">
        <v>391</v>
      </c>
      <c r="G8201" s="902">
        <v>236550000</v>
      </c>
    </row>
    <row r="8202" spans="1:7">
      <c r="A8202" s="903" t="s">
        <v>2487</v>
      </c>
      <c r="B8202" s="903" t="s">
        <v>871</v>
      </c>
      <c r="C8202" s="903" t="s">
        <v>170</v>
      </c>
      <c r="D8202" s="903" t="s">
        <v>1459</v>
      </c>
      <c r="E8202" s="1419" t="s">
        <v>94</v>
      </c>
      <c r="F8202" s="1420"/>
      <c r="G8202" s="902">
        <v>343432818</v>
      </c>
    </row>
    <row r="8203" spans="1:7">
      <c r="A8203" s="903" t="s">
        <v>2487</v>
      </c>
      <c r="B8203" s="903" t="s">
        <v>871</v>
      </c>
      <c r="C8203" s="903" t="s">
        <v>170</v>
      </c>
      <c r="D8203" s="903" t="s">
        <v>1459</v>
      </c>
      <c r="E8203" s="903" t="s">
        <v>94</v>
      </c>
      <c r="F8203" s="903" t="s">
        <v>95</v>
      </c>
      <c r="G8203" s="902">
        <v>257796724</v>
      </c>
    </row>
    <row r="8204" spans="1:7">
      <c r="A8204" s="903" t="s">
        <v>2487</v>
      </c>
      <c r="B8204" s="903" t="s">
        <v>871</v>
      </c>
      <c r="C8204" s="903" t="s">
        <v>170</v>
      </c>
      <c r="D8204" s="903" t="s">
        <v>1459</v>
      </c>
      <c r="E8204" s="903" t="s">
        <v>94</v>
      </c>
      <c r="F8204" s="903" t="s">
        <v>96</v>
      </c>
      <c r="G8204" s="902">
        <v>43966786</v>
      </c>
    </row>
    <row r="8205" spans="1:7">
      <c r="A8205" s="903" t="s">
        <v>2487</v>
      </c>
      <c r="B8205" s="903" t="s">
        <v>871</v>
      </c>
      <c r="C8205" s="903" t="s">
        <v>170</v>
      </c>
      <c r="D8205" s="903" t="s">
        <v>1459</v>
      </c>
      <c r="E8205" s="903" t="s">
        <v>94</v>
      </c>
      <c r="F8205" s="903" t="s">
        <v>97</v>
      </c>
      <c r="G8205" s="902">
        <v>30089280</v>
      </c>
    </row>
    <row r="8206" spans="1:7">
      <c r="A8206" s="903" t="s">
        <v>2487</v>
      </c>
      <c r="B8206" s="903" t="s">
        <v>871</v>
      </c>
      <c r="C8206" s="903" t="s">
        <v>170</v>
      </c>
      <c r="D8206" s="903" t="s">
        <v>1459</v>
      </c>
      <c r="E8206" s="903" t="s">
        <v>94</v>
      </c>
      <c r="F8206" s="903" t="s">
        <v>0</v>
      </c>
      <c r="G8206" s="902">
        <v>11580028</v>
      </c>
    </row>
    <row r="8207" spans="1:7">
      <c r="A8207" s="903" t="s">
        <v>2487</v>
      </c>
      <c r="B8207" s="903" t="s">
        <v>871</v>
      </c>
      <c r="C8207" s="903" t="s">
        <v>170</v>
      </c>
      <c r="D8207" s="903" t="s">
        <v>1459</v>
      </c>
      <c r="E8207" s="1419" t="s">
        <v>100</v>
      </c>
      <c r="F8207" s="1420"/>
      <c r="G8207" s="902">
        <v>120849100</v>
      </c>
    </row>
    <row r="8208" spans="1:7">
      <c r="A8208" s="903" t="s">
        <v>2487</v>
      </c>
      <c r="B8208" s="903" t="s">
        <v>871</v>
      </c>
      <c r="C8208" s="903" t="s">
        <v>170</v>
      </c>
      <c r="D8208" s="903" t="s">
        <v>1459</v>
      </c>
      <c r="E8208" s="903" t="s">
        <v>100</v>
      </c>
      <c r="F8208" s="903" t="s">
        <v>138</v>
      </c>
      <c r="G8208" s="902">
        <v>26540100</v>
      </c>
    </row>
    <row r="8209" spans="1:7">
      <c r="A8209" s="903" t="s">
        <v>2487</v>
      </c>
      <c r="B8209" s="903" t="s">
        <v>871</v>
      </c>
      <c r="C8209" s="903" t="s">
        <v>170</v>
      </c>
      <c r="D8209" s="903" t="s">
        <v>1459</v>
      </c>
      <c r="E8209" s="903" t="s">
        <v>100</v>
      </c>
      <c r="F8209" s="903" t="s">
        <v>139</v>
      </c>
      <c r="G8209" s="902">
        <v>94309000</v>
      </c>
    </row>
    <row r="8210" spans="1:7">
      <c r="A8210" s="903" t="s">
        <v>2487</v>
      </c>
      <c r="B8210" s="903" t="s">
        <v>871</v>
      </c>
      <c r="C8210" s="903" t="s">
        <v>170</v>
      </c>
      <c r="D8210" s="903" t="s">
        <v>1459</v>
      </c>
      <c r="E8210" s="1419" t="s">
        <v>103</v>
      </c>
      <c r="F8210" s="1420"/>
      <c r="G8210" s="902">
        <v>164785000</v>
      </c>
    </row>
    <row r="8211" spans="1:7">
      <c r="A8211" s="903" t="s">
        <v>2487</v>
      </c>
      <c r="B8211" s="903" t="s">
        <v>871</v>
      </c>
      <c r="C8211" s="903" t="s">
        <v>170</v>
      </c>
      <c r="D8211" s="903" t="s">
        <v>1459</v>
      </c>
      <c r="E8211" s="903" t="s">
        <v>103</v>
      </c>
      <c r="F8211" s="903" t="s">
        <v>104</v>
      </c>
      <c r="G8211" s="902">
        <v>113940000</v>
      </c>
    </row>
    <row r="8212" spans="1:7">
      <c r="A8212" s="903" t="s">
        <v>2487</v>
      </c>
      <c r="B8212" s="903" t="s">
        <v>871</v>
      </c>
      <c r="C8212" s="903" t="s">
        <v>170</v>
      </c>
      <c r="D8212" s="903" t="s">
        <v>1459</v>
      </c>
      <c r="E8212" s="903" t="s">
        <v>103</v>
      </c>
      <c r="F8212" s="903" t="s">
        <v>132</v>
      </c>
      <c r="G8212" s="902">
        <v>37710000</v>
      </c>
    </row>
    <row r="8213" spans="1:7">
      <c r="A8213" s="903" t="s">
        <v>2487</v>
      </c>
      <c r="B8213" s="903" t="s">
        <v>871</v>
      </c>
      <c r="C8213" s="903" t="s">
        <v>170</v>
      </c>
      <c r="D8213" s="903" t="s">
        <v>1459</v>
      </c>
      <c r="E8213" s="903" t="s">
        <v>103</v>
      </c>
      <c r="F8213" s="903" t="s">
        <v>106</v>
      </c>
      <c r="G8213" s="902">
        <v>13135000</v>
      </c>
    </row>
    <row r="8214" spans="1:7">
      <c r="A8214" s="903" t="s">
        <v>2487</v>
      </c>
      <c r="B8214" s="903" t="s">
        <v>871</v>
      </c>
      <c r="C8214" s="903" t="s">
        <v>170</v>
      </c>
      <c r="D8214" s="903" t="s">
        <v>1459</v>
      </c>
      <c r="E8214" s="1419" t="s">
        <v>108</v>
      </c>
      <c r="F8214" s="1420"/>
      <c r="G8214" s="902">
        <v>6900000</v>
      </c>
    </row>
    <row r="8215" spans="1:7">
      <c r="A8215" s="903" t="s">
        <v>2487</v>
      </c>
      <c r="B8215" s="903" t="s">
        <v>871</v>
      </c>
      <c r="C8215" s="903" t="s">
        <v>170</v>
      </c>
      <c r="D8215" s="903" t="s">
        <v>1459</v>
      </c>
      <c r="E8215" s="903" t="s">
        <v>108</v>
      </c>
      <c r="F8215" s="903" t="s">
        <v>283</v>
      </c>
      <c r="G8215" s="902">
        <v>6900000</v>
      </c>
    </row>
    <row r="8216" spans="1:7">
      <c r="A8216" s="903" t="s">
        <v>2487</v>
      </c>
      <c r="B8216" s="903" t="s">
        <v>871</v>
      </c>
      <c r="C8216" s="903" t="s">
        <v>170</v>
      </c>
      <c r="D8216" s="903" t="s">
        <v>1459</v>
      </c>
      <c r="E8216" s="1419" t="s">
        <v>143</v>
      </c>
      <c r="F8216" s="1420"/>
      <c r="G8216" s="902">
        <v>15000000</v>
      </c>
    </row>
    <row r="8217" spans="1:7">
      <c r="A8217" s="903" t="s">
        <v>2487</v>
      </c>
      <c r="B8217" s="903" t="s">
        <v>871</v>
      </c>
      <c r="C8217" s="903" t="s">
        <v>170</v>
      </c>
      <c r="D8217" s="903" t="s">
        <v>1459</v>
      </c>
      <c r="E8217" s="903" t="s">
        <v>143</v>
      </c>
      <c r="F8217" s="903" t="s">
        <v>489</v>
      </c>
      <c r="G8217" s="902">
        <v>15000000</v>
      </c>
    </row>
    <row r="8218" spans="1:7">
      <c r="A8218" s="903" t="s">
        <v>2487</v>
      </c>
      <c r="B8218" s="903" t="s">
        <v>871</v>
      </c>
      <c r="C8218" s="903" t="s">
        <v>170</v>
      </c>
      <c r="D8218" s="903" t="s">
        <v>1459</v>
      </c>
      <c r="E8218" s="1419" t="s">
        <v>113</v>
      </c>
      <c r="F8218" s="1420"/>
      <c r="G8218" s="902">
        <v>138500000</v>
      </c>
    </row>
    <row r="8219" spans="1:7">
      <c r="A8219" s="903" t="s">
        <v>2487</v>
      </c>
      <c r="B8219" s="903" t="s">
        <v>871</v>
      </c>
      <c r="C8219" s="903" t="s">
        <v>170</v>
      </c>
      <c r="D8219" s="903" t="s">
        <v>1459</v>
      </c>
      <c r="E8219" s="903" t="s">
        <v>113</v>
      </c>
      <c r="F8219" s="903" t="s">
        <v>117</v>
      </c>
      <c r="G8219" s="902">
        <v>138500000</v>
      </c>
    </row>
    <row r="8220" spans="1:7">
      <c r="A8220" s="903" t="s">
        <v>2487</v>
      </c>
      <c r="B8220" s="903" t="s">
        <v>871</v>
      </c>
      <c r="C8220" s="903" t="s">
        <v>170</v>
      </c>
      <c r="D8220" s="903" t="s">
        <v>1459</v>
      </c>
      <c r="E8220" s="1419" t="s">
        <v>492</v>
      </c>
      <c r="F8220" s="1420"/>
      <c r="G8220" s="902">
        <v>536020000</v>
      </c>
    </row>
    <row r="8221" spans="1:7">
      <c r="A8221" s="903" t="s">
        <v>2487</v>
      </c>
      <c r="B8221" s="903" t="s">
        <v>871</v>
      </c>
      <c r="C8221" s="903" t="s">
        <v>170</v>
      </c>
      <c r="D8221" s="903" t="s">
        <v>1459</v>
      </c>
      <c r="E8221" s="903" t="s">
        <v>492</v>
      </c>
      <c r="F8221" s="903" t="s">
        <v>219</v>
      </c>
      <c r="G8221" s="902">
        <v>526020000</v>
      </c>
    </row>
    <row r="8222" spans="1:7">
      <c r="A8222" s="903" t="s">
        <v>2487</v>
      </c>
      <c r="B8222" s="903" t="s">
        <v>871</v>
      </c>
      <c r="C8222" s="903" t="s">
        <v>170</v>
      </c>
      <c r="D8222" s="903" t="s">
        <v>1459</v>
      </c>
      <c r="E8222" s="903" t="s">
        <v>492</v>
      </c>
      <c r="F8222" s="903" t="s">
        <v>496</v>
      </c>
      <c r="G8222" s="902">
        <v>10000000</v>
      </c>
    </row>
    <row r="8223" spans="1:7">
      <c r="A8223" s="903" t="s">
        <v>2487</v>
      </c>
      <c r="B8223" s="903" t="s">
        <v>871</v>
      </c>
      <c r="C8223" s="903" t="s">
        <v>170</v>
      </c>
      <c r="D8223" s="903" t="s">
        <v>1459</v>
      </c>
      <c r="E8223" s="1419" t="s">
        <v>498</v>
      </c>
      <c r="F8223" s="1420"/>
      <c r="G8223" s="902">
        <v>319132000</v>
      </c>
    </row>
    <row r="8224" spans="1:7">
      <c r="A8224" s="903" t="s">
        <v>2487</v>
      </c>
      <c r="B8224" s="903" t="s">
        <v>871</v>
      </c>
      <c r="C8224" s="903" t="s">
        <v>170</v>
      </c>
      <c r="D8224" s="903" t="s">
        <v>1459</v>
      </c>
      <c r="E8224" s="903" t="s">
        <v>498</v>
      </c>
      <c r="F8224" s="903" t="s">
        <v>758</v>
      </c>
      <c r="G8224" s="902">
        <v>25000000</v>
      </c>
    </row>
    <row r="8225" spans="1:7">
      <c r="A8225" s="903" t="s">
        <v>2487</v>
      </c>
      <c r="B8225" s="903" t="s">
        <v>871</v>
      </c>
      <c r="C8225" s="903" t="s">
        <v>170</v>
      </c>
      <c r="D8225" s="903" t="s">
        <v>1459</v>
      </c>
      <c r="E8225" s="903" t="s">
        <v>498</v>
      </c>
      <c r="F8225" s="903" t="s">
        <v>370</v>
      </c>
      <c r="G8225" s="902">
        <v>26693000</v>
      </c>
    </row>
    <row r="8226" spans="1:7">
      <c r="A8226" s="903" t="s">
        <v>2487</v>
      </c>
      <c r="B8226" s="903" t="s">
        <v>871</v>
      </c>
      <c r="C8226" s="903" t="s">
        <v>170</v>
      </c>
      <c r="D8226" s="903" t="s">
        <v>1459</v>
      </c>
      <c r="E8226" s="903" t="s">
        <v>498</v>
      </c>
      <c r="F8226" s="903" t="s">
        <v>4</v>
      </c>
      <c r="G8226" s="902">
        <v>266652000</v>
      </c>
    </row>
    <row r="8227" spans="1:7">
      <c r="A8227" s="903" t="s">
        <v>2487</v>
      </c>
      <c r="B8227" s="903" t="s">
        <v>871</v>
      </c>
      <c r="C8227" s="903" t="s">
        <v>170</v>
      </c>
      <c r="D8227" s="903" t="s">
        <v>1459</v>
      </c>
      <c r="E8227" s="903" t="s">
        <v>498</v>
      </c>
      <c r="F8227" s="903" t="s">
        <v>228</v>
      </c>
      <c r="G8227" s="902">
        <v>787000</v>
      </c>
    </row>
    <row r="8228" spans="1:7">
      <c r="A8228" s="903" t="s">
        <v>2487</v>
      </c>
      <c r="B8228" s="903" t="s">
        <v>871</v>
      </c>
      <c r="C8228" s="903" t="s">
        <v>170</v>
      </c>
      <c r="D8228" s="903" t="s">
        <v>1459</v>
      </c>
      <c r="E8228" s="1419" t="s">
        <v>1429</v>
      </c>
      <c r="F8228" s="1420"/>
      <c r="G8228" s="902">
        <v>56080000</v>
      </c>
    </row>
    <row r="8229" spans="1:7">
      <c r="A8229" s="903" t="s">
        <v>2487</v>
      </c>
      <c r="B8229" s="903" t="s">
        <v>871</v>
      </c>
      <c r="C8229" s="903" t="s">
        <v>170</v>
      </c>
      <c r="D8229" s="903" t="s">
        <v>1459</v>
      </c>
      <c r="E8229" s="903" t="s">
        <v>1429</v>
      </c>
      <c r="F8229" s="903" t="s">
        <v>1431</v>
      </c>
      <c r="G8229" s="902">
        <v>56080000</v>
      </c>
    </row>
    <row r="8230" spans="1:7">
      <c r="A8230" s="903" t="s">
        <v>2487</v>
      </c>
      <c r="B8230" s="903" t="s">
        <v>871</v>
      </c>
      <c r="C8230" s="903" t="s">
        <v>170</v>
      </c>
      <c r="D8230" s="903" t="s">
        <v>1459</v>
      </c>
      <c r="E8230" s="1419" t="s">
        <v>118</v>
      </c>
      <c r="F8230" s="1420"/>
      <c r="G8230" s="902">
        <v>1019504000</v>
      </c>
    </row>
    <row r="8231" spans="1:7">
      <c r="A8231" s="903" t="s">
        <v>2487</v>
      </c>
      <c r="B8231" s="903" t="s">
        <v>871</v>
      </c>
      <c r="C8231" s="903" t="s">
        <v>170</v>
      </c>
      <c r="D8231" s="903" t="s">
        <v>1459</v>
      </c>
      <c r="E8231" s="903" t="s">
        <v>118</v>
      </c>
      <c r="F8231" s="903" t="s">
        <v>523</v>
      </c>
      <c r="G8231" s="902">
        <v>153100000</v>
      </c>
    </row>
    <row r="8232" spans="1:7">
      <c r="A8232" s="903" t="s">
        <v>2487</v>
      </c>
      <c r="B8232" s="903" t="s">
        <v>871</v>
      </c>
      <c r="C8232" s="903" t="s">
        <v>170</v>
      </c>
      <c r="D8232" s="903" t="s">
        <v>1459</v>
      </c>
      <c r="E8232" s="903" t="s">
        <v>118</v>
      </c>
      <c r="F8232" s="903" t="s">
        <v>5</v>
      </c>
      <c r="G8232" s="902">
        <v>105995000</v>
      </c>
    </row>
    <row r="8233" spans="1:7">
      <c r="A8233" s="903" t="s">
        <v>2487</v>
      </c>
      <c r="B8233" s="903" t="s">
        <v>871</v>
      </c>
      <c r="C8233" s="903" t="s">
        <v>170</v>
      </c>
      <c r="D8233" s="903" t="s">
        <v>1459</v>
      </c>
      <c r="E8233" s="903" t="s">
        <v>118</v>
      </c>
      <c r="F8233" s="903" t="s">
        <v>120</v>
      </c>
      <c r="G8233" s="902">
        <v>760409000</v>
      </c>
    </row>
    <row r="8234" spans="1:7">
      <c r="A8234" s="903" t="s">
        <v>2487</v>
      </c>
      <c r="B8234" s="903" t="s">
        <v>871</v>
      </c>
      <c r="C8234" s="903" t="s">
        <v>170</v>
      </c>
      <c r="D8234" s="903" t="s">
        <v>1459</v>
      </c>
      <c r="E8234" s="1419" t="s">
        <v>1434</v>
      </c>
      <c r="F8234" s="1420"/>
      <c r="G8234" s="902">
        <v>3411000</v>
      </c>
    </row>
    <row r="8235" spans="1:7">
      <c r="A8235" s="903" t="s">
        <v>2487</v>
      </c>
      <c r="B8235" s="903" t="s">
        <v>871</v>
      </c>
      <c r="C8235" s="903" t="s">
        <v>170</v>
      </c>
      <c r="D8235" s="903" t="s">
        <v>1459</v>
      </c>
      <c r="E8235" s="903" t="s">
        <v>1434</v>
      </c>
      <c r="F8235" s="903" t="s">
        <v>1436</v>
      </c>
      <c r="G8235" s="902">
        <v>3411000</v>
      </c>
    </row>
    <row r="8236" spans="1:7">
      <c r="A8236" s="903" t="s">
        <v>2487</v>
      </c>
      <c r="B8236" s="903" t="s">
        <v>871</v>
      </c>
      <c r="C8236" s="903" t="s">
        <v>170</v>
      </c>
      <c r="D8236" s="903" t="s">
        <v>1459</v>
      </c>
      <c r="E8236" s="1419" t="s">
        <v>122</v>
      </c>
      <c r="F8236" s="1420"/>
      <c r="G8236" s="902">
        <v>337176999</v>
      </c>
    </row>
    <row r="8237" spans="1:7">
      <c r="A8237" s="903" t="s">
        <v>2487</v>
      </c>
      <c r="B8237" s="903" t="s">
        <v>871</v>
      </c>
      <c r="C8237" s="903" t="s">
        <v>170</v>
      </c>
      <c r="D8237" s="903" t="s">
        <v>1459</v>
      </c>
      <c r="E8237" s="903" t="s">
        <v>122</v>
      </c>
      <c r="F8237" s="903" t="s">
        <v>765</v>
      </c>
      <c r="G8237" s="902">
        <v>30000000</v>
      </c>
    </row>
    <row r="8238" spans="1:7">
      <c r="A8238" s="903" t="s">
        <v>2487</v>
      </c>
      <c r="B8238" s="903" t="s">
        <v>871</v>
      </c>
      <c r="C8238" s="903" t="s">
        <v>170</v>
      </c>
      <c r="D8238" s="903" t="s">
        <v>1459</v>
      </c>
      <c r="E8238" s="903" t="s">
        <v>122</v>
      </c>
      <c r="F8238" s="903" t="s">
        <v>6</v>
      </c>
      <c r="G8238" s="902">
        <v>2436000</v>
      </c>
    </row>
    <row r="8239" spans="1:7">
      <c r="A8239" s="903" t="s">
        <v>2487</v>
      </c>
      <c r="B8239" s="903" t="s">
        <v>871</v>
      </c>
      <c r="C8239" s="903" t="s">
        <v>170</v>
      </c>
      <c r="D8239" s="903" t="s">
        <v>1459</v>
      </c>
      <c r="E8239" s="903" t="s">
        <v>122</v>
      </c>
      <c r="F8239" s="903" t="s">
        <v>124</v>
      </c>
      <c r="G8239" s="902">
        <v>89140999</v>
      </c>
    </row>
    <row r="8240" spans="1:7">
      <c r="A8240" s="903" t="s">
        <v>2487</v>
      </c>
      <c r="B8240" s="903" t="s">
        <v>871</v>
      </c>
      <c r="C8240" s="903" t="s">
        <v>170</v>
      </c>
      <c r="D8240" s="903" t="s">
        <v>1459</v>
      </c>
      <c r="E8240" s="903" t="s">
        <v>122</v>
      </c>
      <c r="F8240" s="903" t="s">
        <v>126</v>
      </c>
      <c r="G8240" s="902">
        <v>215600000</v>
      </c>
    </row>
    <row r="8241" spans="1:7">
      <c r="A8241" s="903" t="s">
        <v>2487</v>
      </c>
      <c r="B8241" s="903" t="s">
        <v>871</v>
      </c>
      <c r="C8241" s="903" t="s">
        <v>170</v>
      </c>
      <c r="D8241" s="903" t="s">
        <v>1459</v>
      </c>
      <c r="E8241" s="1419" t="s">
        <v>371</v>
      </c>
      <c r="F8241" s="1420"/>
      <c r="G8241" s="902">
        <v>16092000</v>
      </c>
    </row>
    <row r="8242" spans="1:7">
      <c r="A8242" s="903" t="s">
        <v>2487</v>
      </c>
      <c r="B8242" s="903" t="s">
        <v>871</v>
      </c>
      <c r="C8242" s="903" t="s">
        <v>170</v>
      </c>
      <c r="D8242" s="903" t="s">
        <v>1459</v>
      </c>
      <c r="E8242" s="903" t="s">
        <v>371</v>
      </c>
      <c r="F8242" s="903" t="s">
        <v>372</v>
      </c>
      <c r="G8242" s="902">
        <v>16092000</v>
      </c>
    </row>
    <row r="8243" spans="1:7">
      <c r="A8243" s="903" t="s">
        <v>2487</v>
      </c>
      <c r="B8243" s="903" t="s">
        <v>871</v>
      </c>
      <c r="C8243" s="903" t="s">
        <v>170</v>
      </c>
      <c r="D8243" s="903" t="s">
        <v>1459</v>
      </c>
      <c r="E8243" s="1419" t="s">
        <v>376</v>
      </c>
      <c r="F8243" s="1420"/>
      <c r="G8243" s="902">
        <v>573127700</v>
      </c>
    </row>
    <row r="8244" spans="1:7">
      <c r="A8244" s="903" t="s">
        <v>2487</v>
      </c>
      <c r="B8244" s="903" t="s">
        <v>871</v>
      </c>
      <c r="C8244" s="903" t="s">
        <v>170</v>
      </c>
      <c r="D8244" s="903" t="s">
        <v>1459</v>
      </c>
      <c r="E8244" s="903" t="s">
        <v>376</v>
      </c>
      <c r="F8244" s="903" t="s">
        <v>182</v>
      </c>
      <c r="G8244" s="902">
        <v>231066000</v>
      </c>
    </row>
    <row r="8245" spans="1:7">
      <c r="A8245" s="903" t="s">
        <v>2487</v>
      </c>
      <c r="B8245" s="903" t="s">
        <v>871</v>
      </c>
      <c r="C8245" s="903" t="s">
        <v>170</v>
      </c>
      <c r="D8245" s="903" t="s">
        <v>1459</v>
      </c>
      <c r="E8245" s="903" t="s">
        <v>376</v>
      </c>
      <c r="F8245" s="903" t="s">
        <v>183</v>
      </c>
      <c r="G8245" s="902">
        <v>342061700</v>
      </c>
    </row>
    <row r="8246" spans="1:7">
      <c r="A8246" s="903" t="s">
        <v>2487</v>
      </c>
      <c r="B8246" s="903" t="s">
        <v>871</v>
      </c>
      <c r="C8246" s="903" t="s">
        <v>170</v>
      </c>
      <c r="D8246" s="903" t="s">
        <v>1459</v>
      </c>
      <c r="E8246" s="1419" t="s">
        <v>13</v>
      </c>
      <c r="F8246" s="1420"/>
      <c r="G8246" s="902">
        <v>425905300</v>
      </c>
    </row>
    <row r="8247" spans="1:7">
      <c r="A8247" s="903" t="s">
        <v>2487</v>
      </c>
      <c r="B8247" s="903" t="s">
        <v>871</v>
      </c>
      <c r="C8247" s="903" t="s">
        <v>170</v>
      </c>
      <c r="D8247" s="903" t="s">
        <v>1459</v>
      </c>
      <c r="E8247" s="903" t="s">
        <v>13</v>
      </c>
      <c r="F8247" s="903" t="s">
        <v>15</v>
      </c>
      <c r="G8247" s="902">
        <v>425905300</v>
      </c>
    </row>
    <row r="8248" spans="1:7">
      <c r="A8248" s="903" t="s">
        <v>2487</v>
      </c>
      <c r="B8248" s="903" t="s">
        <v>871</v>
      </c>
      <c r="C8248" s="903" t="s">
        <v>170</v>
      </c>
      <c r="D8248" s="903" t="s">
        <v>1459</v>
      </c>
      <c r="E8248" s="1419" t="s">
        <v>16</v>
      </c>
      <c r="F8248" s="1420"/>
      <c r="G8248" s="902">
        <v>2071971000</v>
      </c>
    </row>
    <row r="8249" spans="1:7">
      <c r="A8249" s="903" t="s">
        <v>2487</v>
      </c>
      <c r="B8249" s="903" t="s">
        <v>871</v>
      </c>
      <c r="C8249" s="903" t="s">
        <v>170</v>
      </c>
      <c r="D8249" s="903" t="s">
        <v>1459</v>
      </c>
      <c r="E8249" s="903" t="s">
        <v>16</v>
      </c>
      <c r="F8249" s="903" t="s">
        <v>17</v>
      </c>
      <c r="G8249" s="902">
        <v>10844000</v>
      </c>
    </row>
    <row r="8250" spans="1:7">
      <c r="A8250" s="903" t="s">
        <v>2487</v>
      </c>
      <c r="B8250" s="903" t="s">
        <v>871</v>
      </c>
      <c r="C8250" s="903" t="s">
        <v>170</v>
      </c>
      <c r="D8250" s="903" t="s">
        <v>1459</v>
      </c>
      <c r="E8250" s="903" t="s">
        <v>16</v>
      </c>
      <c r="F8250" s="903" t="s">
        <v>19</v>
      </c>
      <c r="G8250" s="902">
        <v>2001516000</v>
      </c>
    </row>
    <row r="8251" spans="1:7">
      <c r="A8251" s="903" t="s">
        <v>2487</v>
      </c>
      <c r="B8251" s="903" t="s">
        <v>871</v>
      </c>
      <c r="C8251" s="903" t="s">
        <v>170</v>
      </c>
      <c r="D8251" s="903" t="s">
        <v>1459</v>
      </c>
      <c r="E8251" s="903" t="s">
        <v>16</v>
      </c>
      <c r="F8251" s="903" t="s">
        <v>221</v>
      </c>
      <c r="G8251" s="902">
        <v>59611000</v>
      </c>
    </row>
    <row r="8252" spans="1:7">
      <c r="A8252" s="903" t="s">
        <v>2487</v>
      </c>
      <c r="B8252" s="903" t="s">
        <v>871</v>
      </c>
      <c r="C8252" s="1419" t="s">
        <v>200</v>
      </c>
      <c r="D8252" s="1420"/>
      <c r="E8252" s="1420"/>
      <c r="F8252" s="1420"/>
      <c r="G8252" s="902">
        <v>1416175000</v>
      </c>
    </row>
    <row r="8253" spans="1:7">
      <c r="A8253" s="903" t="s">
        <v>2487</v>
      </c>
      <c r="B8253" s="903" t="s">
        <v>871</v>
      </c>
      <c r="C8253" s="903" t="s">
        <v>200</v>
      </c>
      <c r="D8253" s="1419" t="s">
        <v>1413</v>
      </c>
      <c r="E8253" s="1420"/>
      <c r="F8253" s="1420"/>
      <c r="G8253" s="902">
        <v>1416175000</v>
      </c>
    </row>
    <row r="8254" spans="1:7">
      <c r="A8254" s="903" t="s">
        <v>2487</v>
      </c>
      <c r="B8254" s="903" t="s">
        <v>871</v>
      </c>
      <c r="C8254" s="903" t="s">
        <v>200</v>
      </c>
      <c r="D8254" s="903" t="s">
        <v>1413</v>
      </c>
      <c r="E8254" s="1419" t="s">
        <v>87</v>
      </c>
      <c r="F8254" s="1420"/>
      <c r="G8254" s="902">
        <v>482178900</v>
      </c>
    </row>
    <row r="8255" spans="1:7">
      <c r="A8255" s="903" t="s">
        <v>2487</v>
      </c>
      <c r="B8255" s="903" t="s">
        <v>871</v>
      </c>
      <c r="C8255" s="903" t="s">
        <v>200</v>
      </c>
      <c r="D8255" s="903" t="s">
        <v>1413</v>
      </c>
      <c r="E8255" s="903" t="s">
        <v>87</v>
      </c>
      <c r="F8255" s="903" t="s">
        <v>88</v>
      </c>
      <c r="G8255" s="902">
        <v>482178900</v>
      </c>
    </row>
    <row r="8256" spans="1:7">
      <c r="A8256" s="903" t="s">
        <v>2487</v>
      </c>
      <c r="B8256" s="903" t="s">
        <v>871</v>
      </c>
      <c r="C8256" s="903" t="s">
        <v>200</v>
      </c>
      <c r="D8256" s="903" t="s">
        <v>1413</v>
      </c>
      <c r="E8256" s="1419" t="s">
        <v>128</v>
      </c>
      <c r="F8256" s="1420"/>
      <c r="G8256" s="902">
        <v>24000000</v>
      </c>
    </row>
    <row r="8257" spans="1:7">
      <c r="A8257" s="903" t="s">
        <v>2487</v>
      </c>
      <c r="B8257" s="903" t="s">
        <v>871</v>
      </c>
      <c r="C8257" s="903" t="s">
        <v>200</v>
      </c>
      <c r="D8257" s="903" t="s">
        <v>1413</v>
      </c>
      <c r="E8257" s="903" t="s">
        <v>128</v>
      </c>
      <c r="F8257" s="903" t="s">
        <v>129</v>
      </c>
      <c r="G8257" s="902">
        <v>24000000</v>
      </c>
    </row>
    <row r="8258" spans="1:7">
      <c r="A8258" s="903" t="s">
        <v>2487</v>
      </c>
      <c r="B8258" s="903" t="s">
        <v>871</v>
      </c>
      <c r="C8258" s="903" t="s">
        <v>200</v>
      </c>
      <c r="D8258" s="903" t="s">
        <v>1413</v>
      </c>
      <c r="E8258" s="1419" t="s">
        <v>90</v>
      </c>
      <c r="F8258" s="1420"/>
      <c r="G8258" s="902">
        <v>144187240</v>
      </c>
    </row>
    <row r="8259" spans="1:7">
      <c r="A8259" s="903" t="s">
        <v>2487</v>
      </c>
      <c r="B8259" s="903" t="s">
        <v>871</v>
      </c>
      <c r="C8259" s="903" t="s">
        <v>200</v>
      </c>
      <c r="D8259" s="903" t="s">
        <v>1413</v>
      </c>
      <c r="E8259" s="903" t="s">
        <v>90</v>
      </c>
      <c r="F8259" s="903" t="s">
        <v>135</v>
      </c>
      <c r="G8259" s="902">
        <v>8940000</v>
      </c>
    </row>
    <row r="8260" spans="1:7">
      <c r="A8260" s="903" t="s">
        <v>2487</v>
      </c>
      <c r="B8260" s="903" t="s">
        <v>871</v>
      </c>
      <c r="C8260" s="903" t="s">
        <v>200</v>
      </c>
      <c r="D8260" s="903" t="s">
        <v>1413</v>
      </c>
      <c r="E8260" s="903" t="s">
        <v>90</v>
      </c>
      <c r="F8260" s="903" t="s">
        <v>763</v>
      </c>
      <c r="G8260" s="902">
        <v>19980840</v>
      </c>
    </row>
    <row r="8261" spans="1:7">
      <c r="A8261" s="903" t="s">
        <v>2487</v>
      </c>
      <c r="B8261" s="903" t="s">
        <v>871</v>
      </c>
      <c r="C8261" s="903" t="s">
        <v>200</v>
      </c>
      <c r="D8261" s="903" t="s">
        <v>1413</v>
      </c>
      <c r="E8261" s="903" t="s">
        <v>90</v>
      </c>
      <c r="F8261" s="903" t="s">
        <v>92</v>
      </c>
      <c r="G8261" s="902">
        <v>3427000</v>
      </c>
    </row>
    <row r="8262" spans="1:7">
      <c r="A8262" s="903" t="s">
        <v>2487</v>
      </c>
      <c r="B8262" s="903" t="s">
        <v>871</v>
      </c>
      <c r="C8262" s="903" t="s">
        <v>200</v>
      </c>
      <c r="D8262" s="903" t="s">
        <v>1413</v>
      </c>
      <c r="E8262" s="903" t="s">
        <v>90</v>
      </c>
      <c r="F8262" s="903" t="s">
        <v>130</v>
      </c>
      <c r="G8262" s="902">
        <v>111839400</v>
      </c>
    </row>
    <row r="8263" spans="1:7">
      <c r="A8263" s="903" t="s">
        <v>2487</v>
      </c>
      <c r="B8263" s="903" t="s">
        <v>871</v>
      </c>
      <c r="C8263" s="903" t="s">
        <v>200</v>
      </c>
      <c r="D8263" s="903" t="s">
        <v>1413</v>
      </c>
      <c r="E8263" s="1419" t="s">
        <v>377</v>
      </c>
      <c r="F8263" s="1420"/>
      <c r="G8263" s="902">
        <v>26535000</v>
      </c>
    </row>
    <row r="8264" spans="1:7">
      <c r="A8264" s="903" t="s">
        <v>2487</v>
      </c>
      <c r="B8264" s="903" t="s">
        <v>871</v>
      </c>
      <c r="C8264" s="903" t="s">
        <v>200</v>
      </c>
      <c r="D8264" s="903" t="s">
        <v>1413</v>
      </c>
      <c r="E8264" s="903" t="s">
        <v>377</v>
      </c>
      <c r="F8264" s="903" t="s">
        <v>379</v>
      </c>
      <c r="G8264" s="902">
        <v>26535000</v>
      </c>
    </row>
    <row r="8265" spans="1:7">
      <c r="A8265" s="903" t="s">
        <v>2487</v>
      </c>
      <c r="B8265" s="903" t="s">
        <v>871</v>
      </c>
      <c r="C8265" s="903" t="s">
        <v>200</v>
      </c>
      <c r="D8265" s="903" t="s">
        <v>1413</v>
      </c>
      <c r="E8265" s="1419" t="s">
        <v>93</v>
      </c>
      <c r="F8265" s="1420"/>
      <c r="G8265" s="902">
        <v>62175000</v>
      </c>
    </row>
    <row r="8266" spans="1:7">
      <c r="A8266" s="903" t="s">
        <v>2487</v>
      </c>
      <c r="B8266" s="903" t="s">
        <v>871</v>
      </c>
      <c r="C8266" s="903" t="s">
        <v>200</v>
      </c>
      <c r="D8266" s="903" t="s">
        <v>1413</v>
      </c>
      <c r="E8266" s="903" t="s">
        <v>93</v>
      </c>
      <c r="F8266" s="903" t="s">
        <v>391</v>
      </c>
      <c r="G8266" s="902">
        <v>62175000</v>
      </c>
    </row>
    <row r="8267" spans="1:7">
      <c r="A8267" s="903" t="s">
        <v>2487</v>
      </c>
      <c r="B8267" s="903" t="s">
        <v>871</v>
      </c>
      <c r="C8267" s="903" t="s">
        <v>200</v>
      </c>
      <c r="D8267" s="903" t="s">
        <v>1413</v>
      </c>
      <c r="E8267" s="1419" t="s">
        <v>94</v>
      </c>
      <c r="F8267" s="1420"/>
      <c r="G8267" s="902">
        <v>110939403</v>
      </c>
    </row>
    <row r="8268" spans="1:7">
      <c r="A8268" s="903" t="s">
        <v>2487</v>
      </c>
      <c r="B8268" s="903" t="s">
        <v>871</v>
      </c>
      <c r="C8268" s="903" t="s">
        <v>200</v>
      </c>
      <c r="D8268" s="903" t="s">
        <v>1413</v>
      </c>
      <c r="E8268" s="903" t="s">
        <v>94</v>
      </c>
      <c r="F8268" s="903" t="s">
        <v>95</v>
      </c>
      <c r="G8268" s="902">
        <v>85945845</v>
      </c>
    </row>
    <row r="8269" spans="1:7">
      <c r="A8269" s="903" t="s">
        <v>2487</v>
      </c>
      <c r="B8269" s="903" t="s">
        <v>871</v>
      </c>
      <c r="C8269" s="903" t="s">
        <v>200</v>
      </c>
      <c r="D8269" s="903" t="s">
        <v>1413</v>
      </c>
      <c r="E8269" s="903" t="s">
        <v>94</v>
      </c>
      <c r="F8269" s="903" t="s">
        <v>96</v>
      </c>
      <c r="G8269" s="902">
        <v>14733567</v>
      </c>
    </row>
    <row r="8270" spans="1:7">
      <c r="A8270" s="903" t="s">
        <v>2487</v>
      </c>
      <c r="B8270" s="903" t="s">
        <v>871</v>
      </c>
      <c r="C8270" s="903" t="s">
        <v>200</v>
      </c>
      <c r="D8270" s="903" t="s">
        <v>1413</v>
      </c>
      <c r="E8270" s="903" t="s">
        <v>94</v>
      </c>
      <c r="F8270" s="903" t="s">
        <v>97</v>
      </c>
      <c r="G8270" s="902">
        <v>9822378</v>
      </c>
    </row>
    <row r="8271" spans="1:7">
      <c r="A8271" s="903" t="s">
        <v>2487</v>
      </c>
      <c r="B8271" s="903" t="s">
        <v>871</v>
      </c>
      <c r="C8271" s="903" t="s">
        <v>200</v>
      </c>
      <c r="D8271" s="903" t="s">
        <v>1413</v>
      </c>
      <c r="E8271" s="903" t="s">
        <v>94</v>
      </c>
      <c r="F8271" s="903" t="s">
        <v>0</v>
      </c>
      <c r="G8271" s="902">
        <v>437613</v>
      </c>
    </row>
    <row r="8272" spans="1:7">
      <c r="A8272" s="903" t="s">
        <v>2487</v>
      </c>
      <c r="B8272" s="903" t="s">
        <v>871</v>
      </c>
      <c r="C8272" s="903" t="s">
        <v>200</v>
      </c>
      <c r="D8272" s="903" t="s">
        <v>1413</v>
      </c>
      <c r="E8272" s="1419" t="s">
        <v>100</v>
      </c>
      <c r="F8272" s="1420"/>
      <c r="G8272" s="902">
        <v>31112354</v>
      </c>
    </row>
    <row r="8273" spans="1:7">
      <c r="A8273" s="903" t="s">
        <v>2487</v>
      </c>
      <c r="B8273" s="903" t="s">
        <v>871</v>
      </c>
      <c r="C8273" s="903" t="s">
        <v>200</v>
      </c>
      <c r="D8273" s="903" t="s">
        <v>1413</v>
      </c>
      <c r="E8273" s="903" t="s">
        <v>100</v>
      </c>
      <c r="F8273" s="903" t="s">
        <v>138</v>
      </c>
      <c r="G8273" s="902">
        <v>14971784</v>
      </c>
    </row>
    <row r="8274" spans="1:7">
      <c r="A8274" s="903" t="s">
        <v>2487</v>
      </c>
      <c r="B8274" s="903" t="s">
        <v>871</v>
      </c>
      <c r="C8274" s="903" t="s">
        <v>200</v>
      </c>
      <c r="D8274" s="903" t="s">
        <v>1413</v>
      </c>
      <c r="E8274" s="903" t="s">
        <v>100</v>
      </c>
      <c r="F8274" s="903" t="s">
        <v>102</v>
      </c>
      <c r="G8274" s="902">
        <v>2306570</v>
      </c>
    </row>
    <row r="8275" spans="1:7">
      <c r="A8275" s="903" t="s">
        <v>2487</v>
      </c>
      <c r="B8275" s="903" t="s">
        <v>871</v>
      </c>
      <c r="C8275" s="903" t="s">
        <v>200</v>
      </c>
      <c r="D8275" s="903" t="s">
        <v>1413</v>
      </c>
      <c r="E8275" s="903" t="s">
        <v>100</v>
      </c>
      <c r="F8275" s="903" t="s">
        <v>139</v>
      </c>
      <c r="G8275" s="902">
        <v>13000000</v>
      </c>
    </row>
    <row r="8276" spans="1:7">
      <c r="A8276" s="903" t="s">
        <v>2487</v>
      </c>
      <c r="B8276" s="903" t="s">
        <v>871</v>
      </c>
      <c r="C8276" s="903" t="s">
        <v>200</v>
      </c>
      <c r="D8276" s="903" t="s">
        <v>1413</v>
      </c>
      <c r="E8276" s="903" t="s">
        <v>100</v>
      </c>
      <c r="F8276" s="903" t="s">
        <v>131</v>
      </c>
      <c r="G8276" s="902">
        <v>684000</v>
      </c>
    </row>
    <row r="8277" spans="1:7">
      <c r="A8277" s="903" t="s">
        <v>2487</v>
      </c>
      <c r="B8277" s="903" t="s">
        <v>871</v>
      </c>
      <c r="C8277" s="903" t="s">
        <v>200</v>
      </c>
      <c r="D8277" s="903" t="s">
        <v>1413</v>
      </c>
      <c r="E8277" s="903" t="s">
        <v>100</v>
      </c>
      <c r="F8277" s="903" t="s">
        <v>218</v>
      </c>
      <c r="G8277" s="902">
        <v>150000</v>
      </c>
    </row>
    <row r="8278" spans="1:7">
      <c r="A8278" s="903" t="s">
        <v>2487</v>
      </c>
      <c r="B8278" s="903" t="s">
        <v>871</v>
      </c>
      <c r="C8278" s="903" t="s">
        <v>200</v>
      </c>
      <c r="D8278" s="903" t="s">
        <v>1413</v>
      </c>
      <c r="E8278" s="1419" t="s">
        <v>103</v>
      </c>
      <c r="F8278" s="1420"/>
      <c r="G8278" s="902">
        <v>33825000</v>
      </c>
    </row>
    <row r="8279" spans="1:7">
      <c r="A8279" s="903" t="s">
        <v>2487</v>
      </c>
      <c r="B8279" s="903" t="s">
        <v>871</v>
      </c>
      <c r="C8279" s="903" t="s">
        <v>200</v>
      </c>
      <c r="D8279" s="903" t="s">
        <v>1413</v>
      </c>
      <c r="E8279" s="903" t="s">
        <v>103</v>
      </c>
      <c r="F8279" s="903" t="s">
        <v>104</v>
      </c>
      <c r="G8279" s="902">
        <v>33825000</v>
      </c>
    </row>
    <row r="8280" spans="1:7">
      <c r="A8280" s="903" t="s">
        <v>2487</v>
      </c>
      <c r="B8280" s="903" t="s">
        <v>871</v>
      </c>
      <c r="C8280" s="903" t="s">
        <v>200</v>
      </c>
      <c r="D8280" s="903" t="s">
        <v>1413</v>
      </c>
      <c r="E8280" s="1419" t="s">
        <v>108</v>
      </c>
      <c r="F8280" s="1420"/>
      <c r="G8280" s="902">
        <v>93190103</v>
      </c>
    </row>
    <row r="8281" spans="1:7">
      <c r="A8281" s="903" t="s">
        <v>2487</v>
      </c>
      <c r="B8281" s="903" t="s">
        <v>871</v>
      </c>
      <c r="C8281" s="903" t="s">
        <v>200</v>
      </c>
      <c r="D8281" s="903" t="s">
        <v>1413</v>
      </c>
      <c r="E8281" s="903" t="s">
        <v>108</v>
      </c>
      <c r="F8281" s="903" t="s">
        <v>111</v>
      </c>
      <c r="G8281" s="902">
        <v>1746103</v>
      </c>
    </row>
    <row r="8282" spans="1:7">
      <c r="A8282" s="903" t="s">
        <v>2487</v>
      </c>
      <c r="B8282" s="903" t="s">
        <v>871</v>
      </c>
      <c r="C8282" s="903" t="s">
        <v>200</v>
      </c>
      <c r="D8282" s="903" t="s">
        <v>1413</v>
      </c>
      <c r="E8282" s="903" t="s">
        <v>108</v>
      </c>
      <c r="F8282" s="903" t="s">
        <v>862</v>
      </c>
      <c r="G8282" s="902">
        <v>3228000</v>
      </c>
    </row>
    <row r="8283" spans="1:7">
      <c r="A8283" s="903" t="s">
        <v>2487</v>
      </c>
      <c r="B8283" s="903" t="s">
        <v>871</v>
      </c>
      <c r="C8283" s="903" t="s">
        <v>200</v>
      </c>
      <c r="D8283" s="903" t="s">
        <v>1413</v>
      </c>
      <c r="E8283" s="903" t="s">
        <v>108</v>
      </c>
      <c r="F8283" s="903" t="s">
        <v>283</v>
      </c>
      <c r="G8283" s="902">
        <v>75216000</v>
      </c>
    </row>
    <row r="8284" spans="1:7">
      <c r="A8284" s="903" t="s">
        <v>2487</v>
      </c>
      <c r="B8284" s="903" t="s">
        <v>871</v>
      </c>
      <c r="C8284" s="903" t="s">
        <v>200</v>
      </c>
      <c r="D8284" s="903" t="s">
        <v>1413</v>
      </c>
      <c r="E8284" s="903" t="s">
        <v>108</v>
      </c>
      <c r="F8284" s="903" t="s">
        <v>868</v>
      </c>
      <c r="G8284" s="902">
        <v>13000000</v>
      </c>
    </row>
    <row r="8285" spans="1:7">
      <c r="A8285" s="903" t="s">
        <v>2487</v>
      </c>
      <c r="B8285" s="903" t="s">
        <v>871</v>
      </c>
      <c r="C8285" s="903" t="s">
        <v>200</v>
      </c>
      <c r="D8285" s="903" t="s">
        <v>1413</v>
      </c>
      <c r="E8285" s="1419" t="s">
        <v>143</v>
      </c>
      <c r="F8285" s="1420"/>
      <c r="G8285" s="902">
        <v>700000</v>
      </c>
    </row>
    <row r="8286" spans="1:7">
      <c r="A8286" s="903" t="s">
        <v>2487</v>
      </c>
      <c r="B8286" s="903" t="s">
        <v>871</v>
      </c>
      <c r="C8286" s="903" t="s">
        <v>200</v>
      </c>
      <c r="D8286" s="903" t="s">
        <v>1413</v>
      </c>
      <c r="E8286" s="903" t="s">
        <v>143</v>
      </c>
      <c r="F8286" s="903" t="s">
        <v>489</v>
      </c>
      <c r="G8286" s="902">
        <v>700000</v>
      </c>
    </row>
    <row r="8287" spans="1:7">
      <c r="A8287" s="903" t="s">
        <v>2487</v>
      </c>
      <c r="B8287" s="903" t="s">
        <v>871</v>
      </c>
      <c r="C8287" s="903" t="s">
        <v>200</v>
      </c>
      <c r="D8287" s="903" t="s">
        <v>1413</v>
      </c>
      <c r="E8287" s="1419" t="s">
        <v>113</v>
      </c>
      <c r="F8287" s="1420"/>
      <c r="G8287" s="902">
        <v>48800000</v>
      </c>
    </row>
    <row r="8288" spans="1:7">
      <c r="A8288" s="903" t="s">
        <v>2487</v>
      </c>
      <c r="B8288" s="903" t="s">
        <v>871</v>
      </c>
      <c r="C8288" s="903" t="s">
        <v>200</v>
      </c>
      <c r="D8288" s="903" t="s">
        <v>1413</v>
      </c>
      <c r="E8288" s="903" t="s">
        <v>113</v>
      </c>
      <c r="F8288" s="903" t="s">
        <v>490</v>
      </c>
      <c r="G8288" s="902">
        <v>600000</v>
      </c>
    </row>
    <row r="8289" spans="1:7">
      <c r="A8289" s="903" t="s">
        <v>2487</v>
      </c>
      <c r="B8289" s="903" t="s">
        <v>871</v>
      </c>
      <c r="C8289" s="903" t="s">
        <v>200</v>
      </c>
      <c r="D8289" s="903" t="s">
        <v>1413</v>
      </c>
      <c r="E8289" s="903" t="s">
        <v>113</v>
      </c>
      <c r="F8289" s="903" t="s">
        <v>115</v>
      </c>
      <c r="G8289" s="902">
        <v>700000</v>
      </c>
    </row>
    <row r="8290" spans="1:7">
      <c r="A8290" s="903" t="s">
        <v>2487</v>
      </c>
      <c r="B8290" s="903" t="s">
        <v>871</v>
      </c>
      <c r="C8290" s="903" t="s">
        <v>200</v>
      </c>
      <c r="D8290" s="903" t="s">
        <v>1413</v>
      </c>
      <c r="E8290" s="903" t="s">
        <v>113</v>
      </c>
      <c r="F8290" s="903" t="s">
        <v>117</v>
      </c>
      <c r="G8290" s="902">
        <v>47500000</v>
      </c>
    </row>
    <row r="8291" spans="1:7">
      <c r="A8291" s="903" t="s">
        <v>2487</v>
      </c>
      <c r="B8291" s="903" t="s">
        <v>871</v>
      </c>
      <c r="C8291" s="903" t="s">
        <v>200</v>
      </c>
      <c r="D8291" s="903" t="s">
        <v>1413</v>
      </c>
      <c r="E8291" s="1419" t="s">
        <v>492</v>
      </c>
      <c r="F8291" s="1420"/>
      <c r="G8291" s="902">
        <v>133300000</v>
      </c>
    </row>
    <row r="8292" spans="1:7">
      <c r="A8292" s="903" t="s">
        <v>2487</v>
      </c>
      <c r="B8292" s="903" t="s">
        <v>871</v>
      </c>
      <c r="C8292" s="903" t="s">
        <v>200</v>
      </c>
      <c r="D8292" s="903" t="s">
        <v>1413</v>
      </c>
      <c r="E8292" s="903" t="s">
        <v>492</v>
      </c>
      <c r="F8292" s="903" t="s">
        <v>494</v>
      </c>
      <c r="G8292" s="902">
        <v>98300000</v>
      </c>
    </row>
    <row r="8293" spans="1:7">
      <c r="A8293" s="903" t="s">
        <v>2487</v>
      </c>
      <c r="B8293" s="903" t="s">
        <v>871</v>
      </c>
      <c r="C8293" s="903" t="s">
        <v>200</v>
      </c>
      <c r="D8293" s="903" t="s">
        <v>1413</v>
      </c>
      <c r="E8293" s="903" t="s">
        <v>492</v>
      </c>
      <c r="F8293" s="903" t="s">
        <v>496</v>
      </c>
      <c r="G8293" s="902">
        <v>35000000</v>
      </c>
    </row>
    <row r="8294" spans="1:7">
      <c r="A8294" s="903" t="s">
        <v>2487</v>
      </c>
      <c r="B8294" s="903" t="s">
        <v>871</v>
      </c>
      <c r="C8294" s="903" t="s">
        <v>200</v>
      </c>
      <c r="D8294" s="903" t="s">
        <v>1413</v>
      </c>
      <c r="E8294" s="1419" t="s">
        <v>498</v>
      </c>
      <c r="F8294" s="1420"/>
      <c r="G8294" s="902">
        <v>2705000</v>
      </c>
    </row>
    <row r="8295" spans="1:7">
      <c r="A8295" s="903" t="s">
        <v>2487</v>
      </c>
      <c r="B8295" s="903" t="s">
        <v>871</v>
      </c>
      <c r="C8295" s="903" t="s">
        <v>200</v>
      </c>
      <c r="D8295" s="903" t="s">
        <v>1413</v>
      </c>
      <c r="E8295" s="903" t="s">
        <v>498</v>
      </c>
      <c r="F8295" s="903" t="s">
        <v>370</v>
      </c>
      <c r="G8295" s="902">
        <v>2705000</v>
      </c>
    </row>
    <row r="8296" spans="1:7">
      <c r="A8296" s="903" t="s">
        <v>2487</v>
      </c>
      <c r="B8296" s="903" t="s">
        <v>871</v>
      </c>
      <c r="C8296" s="903" t="s">
        <v>200</v>
      </c>
      <c r="D8296" s="903" t="s">
        <v>1413</v>
      </c>
      <c r="E8296" s="1419" t="s">
        <v>118</v>
      </c>
      <c r="F8296" s="1420"/>
      <c r="G8296" s="902">
        <v>61262000</v>
      </c>
    </row>
    <row r="8297" spans="1:7">
      <c r="A8297" s="903" t="s">
        <v>2487</v>
      </c>
      <c r="B8297" s="903" t="s">
        <v>871</v>
      </c>
      <c r="C8297" s="903" t="s">
        <v>200</v>
      </c>
      <c r="D8297" s="903" t="s">
        <v>1413</v>
      </c>
      <c r="E8297" s="903" t="s">
        <v>118</v>
      </c>
      <c r="F8297" s="903" t="s">
        <v>523</v>
      </c>
      <c r="G8297" s="902">
        <v>52445000</v>
      </c>
    </row>
    <row r="8298" spans="1:7">
      <c r="A8298" s="903" t="s">
        <v>2487</v>
      </c>
      <c r="B8298" s="903" t="s">
        <v>871</v>
      </c>
      <c r="C8298" s="903" t="s">
        <v>200</v>
      </c>
      <c r="D8298" s="903" t="s">
        <v>1413</v>
      </c>
      <c r="E8298" s="903" t="s">
        <v>118</v>
      </c>
      <c r="F8298" s="903" t="s">
        <v>120</v>
      </c>
      <c r="G8298" s="902">
        <v>8817000</v>
      </c>
    </row>
    <row r="8299" spans="1:7">
      <c r="A8299" s="903" t="s">
        <v>2487</v>
      </c>
      <c r="B8299" s="903" t="s">
        <v>871</v>
      </c>
      <c r="C8299" s="903" t="s">
        <v>200</v>
      </c>
      <c r="D8299" s="903" t="s">
        <v>1413</v>
      </c>
      <c r="E8299" s="1419" t="s">
        <v>122</v>
      </c>
      <c r="F8299" s="1420"/>
      <c r="G8299" s="902">
        <v>161265000</v>
      </c>
    </row>
    <row r="8300" spans="1:7">
      <c r="A8300" s="903" t="s">
        <v>2487</v>
      </c>
      <c r="B8300" s="903" t="s">
        <v>871</v>
      </c>
      <c r="C8300" s="903" t="s">
        <v>200</v>
      </c>
      <c r="D8300" s="903" t="s">
        <v>1413</v>
      </c>
      <c r="E8300" s="903" t="s">
        <v>122</v>
      </c>
      <c r="F8300" s="903" t="s">
        <v>124</v>
      </c>
      <c r="G8300" s="902">
        <v>56300000</v>
      </c>
    </row>
    <row r="8301" spans="1:7">
      <c r="A8301" s="903" t="s">
        <v>2487</v>
      </c>
      <c r="B8301" s="903" t="s">
        <v>871</v>
      </c>
      <c r="C8301" s="903" t="s">
        <v>200</v>
      </c>
      <c r="D8301" s="903" t="s">
        <v>1413</v>
      </c>
      <c r="E8301" s="903" t="s">
        <v>122</v>
      </c>
      <c r="F8301" s="903" t="s">
        <v>126</v>
      </c>
      <c r="G8301" s="902">
        <v>104965000</v>
      </c>
    </row>
    <row r="8302" spans="1:7">
      <c r="A8302" s="903" t="s">
        <v>2487</v>
      </c>
      <c r="B8302" s="1419" t="s">
        <v>869</v>
      </c>
      <c r="C8302" s="1420"/>
      <c r="D8302" s="1420"/>
      <c r="E8302" s="1420"/>
      <c r="F8302" s="1420"/>
      <c r="G8302" s="902">
        <v>52863425588</v>
      </c>
    </row>
    <row r="8303" spans="1:7">
      <c r="A8303" s="903" t="s">
        <v>2487</v>
      </c>
      <c r="B8303" s="903" t="s">
        <v>869</v>
      </c>
      <c r="C8303" s="1419" t="s">
        <v>368</v>
      </c>
      <c r="D8303" s="1420"/>
      <c r="E8303" s="1420"/>
      <c r="F8303" s="1420"/>
      <c r="G8303" s="902">
        <v>4200000</v>
      </c>
    </row>
    <row r="8304" spans="1:7">
      <c r="A8304" s="903" t="s">
        <v>2487</v>
      </c>
      <c r="B8304" s="903" t="s">
        <v>869</v>
      </c>
      <c r="C8304" s="903" t="s">
        <v>368</v>
      </c>
      <c r="D8304" s="1419" t="s">
        <v>1444</v>
      </c>
      <c r="E8304" s="1420"/>
      <c r="F8304" s="1420"/>
      <c r="G8304" s="902">
        <v>1200000</v>
      </c>
    </row>
    <row r="8305" spans="1:7">
      <c r="A8305" s="903" t="s">
        <v>2487</v>
      </c>
      <c r="B8305" s="903" t="s">
        <v>869</v>
      </c>
      <c r="C8305" s="903" t="s">
        <v>368</v>
      </c>
      <c r="D8305" s="903" t="s">
        <v>1444</v>
      </c>
      <c r="E8305" s="1419" t="s">
        <v>498</v>
      </c>
      <c r="F8305" s="1420"/>
      <c r="G8305" s="902">
        <v>1200000</v>
      </c>
    </row>
    <row r="8306" spans="1:7">
      <c r="A8306" s="903" t="s">
        <v>2487</v>
      </c>
      <c r="B8306" s="903" t="s">
        <v>869</v>
      </c>
      <c r="C8306" s="903" t="s">
        <v>368</v>
      </c>
      <c r="D8306" s="903" t="s">
        <v>1444</v>
      </c>
      <c r="E8306" s="903" t="s">
        <v>498</v>
      </c>
      <c r="F8306" s="903" t="s">
        <v>370</v>
      </c>
      <c r="G8306" s="902">
        <v>1200000</v>
      </c>
    </row>
    <row r="8307" spans="1:7">
      <c r="A8307" s="903" t="s">
        <v>2487</v>
      </c>
      <c r="B8307" s="903" t="s">
        <v>869</v>
      </c>
      <c r="C8307" s="903" t="s">
        <v>368</v>
      </c>
      <c r="D8307" s="1419" t="s">
        <v>1463</v>
      </c>
      <c r="E8307" s="1420"/>
      <c r="F8307" s="1420"/>
      <c r="G8307" s="902">
        <v>3000000</v>
      </c>
    </row>
    <row r="8308" spans="1:7">
      <c r="A8308" s="903" t="s">
        <v>2487</v>
      </c>
      <c r="B8308" s="903" t="s">
        <v>869</v>
      </c>
      <c r="C8308" s="903" t="s">
        <v>368</v>
      </c>
      <c r="D8308" s="903" t="s">
        <v>1463</v>
      </c>
      <c r="E8308" s="1419" t="s">
        <v>492</v>
      </c>
      <c r="F8308" s="1420"/>
      <c r="G8308" s="902">
        <v>3000000</v>
      </c>
    </row>
    <row r="8309" spans="1:7">
      <c r="A8309" s="903" t="s">
        <v>2487</v>
      </c>
      <c r="B8309" s="903" t="s">
        <v>869</v>
      </c>
      <c r="C8309" s="903" t="s">
        <v>368</v>
      </c>
      <c r="D8309" s="903" t="s">
        <v>1463</v>
      </c>
      <c r="E8309" s="903" t="s">
        <v>492</v>
      </c>
      <c r="F8309" s="903" t="s">
        <v>186</v>
      </c>
      <c r="G8309" s="902">
        <v>3000000</v>
      </c>
    </row>
    <row r="8310" spans="1:7">
      <c r="A8310" s="903" t="s">
        <v>2487</v>
      </c>
      <c r="B8310" s="903" t="s">
        <v>869</v>
      </c>
      <c r="C8310" s="1419" t="s">
        <v>170</v>
      </c>
      <c r="D8310" s="1420"/>
      <c r="E8310" s="1420"/>
      <c r="F8310" s="1420"/>
      <c r="G8310" s="902">
        <v>37871956936</v>
      </c>
    </row>
    <row r="8311" spans="1:7">
      <c r="A8311" s="903" t="s">
        <v>2487</v>
      </c>
      <c r="B8311" s="903" t="s">
        <v>869</v>
      </c>
      <c r="C8311" s="903" t="s">
        <v>170</v>
      </c>
      <c r="D8311" s="1419" t="s">
        <v>881</v>
      </c>
      <c r="E8311" s="1420"/>
      <c r="F8311" s="1420"/>
      <c r="G8311" s="902">
        <v>3515000000</v>
      </c>
    </row>
    <row r="8312" spans="1:7">
      <c r="A8312" s="903" t="s">
        <v>2487</v>
      </c>
      <c r="B8312" s="903" t="s">
        <v>869</v>
      </c>
      <c r="C8312" s="903" t="s">
        <v>170</v>
      </c>
      <c r="D8312" s="903" t="s">
        <v>881</v>
      </c>
      <c r="E8312" s="1419" t="s">
        <v>90</v>
      </c>
      <c r="F8312" s="1420"/>
      <c r="G8312" s="902">
        <v>18762000</v>
      </c>
    </row>
    <row r="8313" spans="1:7">
      <c r="A8313" s="903" t="s">
        <v>2487</v>
      </c>
      <c r="B8313" s="903" t="s">
        <v>869</v>
      </c>
      <c r="C8313" s="903" t="s">
        <v>170</v>
      </c>
      <c r="D8313" s="903" t="s">
        <v>881</v>
      </c>
      <c r="E8313" s="903" t="s">
        <v>90</v>
      </c>
      <c r="F8313" s="903" t="s">
        <v>763</v>
      </c>
      <c r="G8313" s="902">
        <v>18762000</v>
      </c>
    </row>
    <row r="8314" spans="1:7">
      <c r="A8314" s="903" t="s">
        <v>2487</v>
      </c>
      <c r="B8314" s="903" t="s">
        <v>869</v>
      </c>
      <c r="C8314" s="903" t="s">
        <v>170</v>
      </c>
      <c r="D8314" s="903" t="s">
        <v>881</v>
      </c>
      <c r="E8314" s="1419" t="s">
        <v>100</v>
      </c>
      <c r="F8314" s="1420"/>
      <c r="G8314" s="902">
        <v>2850000</v>
      </c>
    </row>
    <row r="8315" spans="1:7">
      <c r="A8315" s="903" t="s">
        <v>2487</v>
      </c>
      <c r="B8315" s="903" t="s">
        <v>869</v>
      </c>
      <c r="C8315" s="903" t="s">
        <v>170</v>
      </c>
      <c r="D8315" s="903" t="s">
        <v>881</v>
      </c>
      <c r="E8315" s="903" t="s">
        <v>100</v>
      </c>
      <c r="F8315" s="903" t="s">
        <v>218</v>
      </c>
      <c r="G8315" s="902">
        <v>2850000</v>
      </c>
    </row>
    <row r="8316" spans="1:7">
      <c r="A8316" s="903" t="s">
        <v>2487</v>
      </c>
      <c r="B8316" s="903" t="s">
        <v>869</v>
      </c>
      <c r="C8316" s="903" t="s">
        <v>170</v>
      </c>
      <c r="D8316" s="903" t="s">
        <v>881</v>
      </c>
      <c r="E8316" s="1419" t="s">
        <v>103</v>
      </c>
      <c r="F8316" s="1420"/>
      <c r="G8316" s="902">
        <v>38745000</v>
      </c>
    </row>
    <row r="8317" spans="1:7">
      <c r="A8317" s="903" t="s">
        <v>2487</v>
      </c>
      <c r="B8317" s="903" t="s">
        <v>869</v>
      </c>
      <c r="C8317" s="903" t="s">
        <v>170</v>
      </c>
      <c r="D8317" s="903" t="s">
        <v>881</v>
      </c>
      <c r="E8317" s="903" t="s">
        <v>103</v>
      </c>
      <c r="F8317" s="903" t="s">
        <v>104</v>
      </c>
      <c r="G8317" s="902">
        <v>38745000</v>
      </c>
    </row>
    <row r="8318" spans="1:7">
      <c r="A8318" s="903" t="s">
        <v>2487</v>
      </c>
      <c r="B8318" s="903" t="s">
        <v>869</v>
      </c>
      <c r="C8318" s="903" t="s">
        <v>170</v>
      </c>
      <c r="D8318" s="903" t="s">
        <v>881</v>
      </c>
      <c r="E8318" s="1419" t="s">
        <v>108</v>
      </c>
      <c r="F8318" s="1420"/>
      <c r="G8318" s="902">
        <v>110176000</v>
      </c>
    </row>
    <row r="8319" spans="1:7">
      <c r="A8319" s="903" t="s">
        <v>2487</v>
      </c>
      <c r="B8319" s="903" t="s">
        <v>869</v>
      </c>
      <c r="C8319" s="903" t="s">
        <v>170</v>
      </c>
      <c r="D8319" s="903" t="s">
        <v>881</v>
      </c>
      <c r="E8319" s="903" t="s">
        <v>108</v>
      </c>
      <c r="F8319" s="903" t="s">
        <v>110</v>
      </c>
      <c r="G8319" s="902">
        <v>176000</v>
      </c>
    </row>
    <row r="8320" spans="1:7">
      <c r="A8320" s="903" t="s">
        <v>2487</v>
      </c>
      <c r="B8320" s="903" t="s">
        <v>869</v>
      </c>
      <c r="C8320" s="903" t="s">
        <v>170</v>
      </c>
      <c r="D8320" s="903" t="s">
        <v>881</v>
      </c>
      <c r="E8320" s="903" t="s">
        <v>108</v>
      </c>
      <c r="F8320" s="903" t="s">
        <v>283</v>
      </c>
      <c r="G8320" s="902">
        <v>72000000</v>
      </c>
    </row>
    <row r="8321" spans="1:7">
      <c r="A8321" s="903" t="s">
        <v>2487</v>
      </c>
      <c r="B8321" s="903" t="s">
        <v>869</v>
      </c>
      <c r="C8321" s="903" t="s">
        <v>170</v>
      </c>
      <c r="D8321" s="903" t="s">
        <v>881</v>
      </c>
      <c r="E8321" s="903" t="s">
        <v>108</v>
      </c>
      <c r="F8321" s="903" t="s">
        <v>868</v>
      </c>
      <c r="G8321" s="902">
        <v>38000000</v>
      </c>
    </row>
    <row r="8322" spans="1:7">
      <c r="A8322" s="903" t="s">
        <v>2487</v>
      </c>
      <c r="B8322" s="903" t="s">
        <v>869</v>
      </c>
      <c r="C8322" s="903" t="s">
        <v>170</v>
      </c>
      <c r="D8322" s="903" t="s">
        <v>881</v>
      </c>
      <c r="E8322" s="1419" t="s">
        <v>143</v>
      </c>
      <c r="F8322" s="1420"/>
      <c r="G8322" s="902">
        <v>67539000</v>
      </c>
    </row>
    <row r="8323" spans="1:7">
      <c r="A8323" s="903" t="s">
        <v>2487</v>
      </c>
      <c r="B8323" s="903" t="s">
        <v>869</v>
      </c>
      <c r="C8323" s="903" t="s">
        <v>170</v>
      </c>
      <c r="D8323" s="903" t="s">
        <v>881</v>
      </c>
      <c r="E8323" s="903" t="s">
        <v>143</v>
      </c>
      <c r="F8323" s="903" t="s">
        <v>145</v>
      </c>
      <c r="G8323" s="902">
        <v>17294000</v>
      </c>
    </row>
    <row r="8324" spans="1:7">
      <c r="A8324" s="903" t="s">
        <v>2487</v>
      </c>
      <c r="B8324" s="903" t="s">
        <v>869</v>
      </c>
      <c r="C8324" s="903" t="s">
        <v>170</v>
      </c>
      <c r="D8324" s="903" t="s">
        <v>881</v>
      </c>
      <c r="E8324" s="903" t="s">
        <v>143</v>
      </c>
      <c r="F8324" s="903" t="s">
        <v>482</v>
      </c>
      <c r="G8324" s="902">
        <v>2400000</v>
      </c>
    </row>
    <row r="8325" spans="1:7">
      <c r="A8325" s="903" t="s">
        <v>2487</v>
      </c>
      <c r="B8325" s="903" t="s">
        <v>869</v>
      </c>
      <c r="C8325" s="903" t="s">
        <v>170</v>
      </c>
      <c r="D8325" s="903" t="s">
        <v>881</v>
      </c>
      <c r="E8325" s="903" t="s">
        <v>143</v>
      </c>
      <c r="F8325" s="903" t="s">
        <v>485</v>
      </c>
      <c r="G8325" s="902">
        <v>2000000</v>
      </c>
    </row>
    <row r="8326" spans="1:7">
      <c r="A8326" s="903" t="s">
        <v>2487</v>
      </c>
      <c r="B8326" s="903" t="s">
        <v>869</v>
      </c>
      <c r="C8326" s="903" t="s">
        <v>170</v>
      </c>
      <c r="D8326" s="903" t="s">
        <v>881</v>
      </c>
      <c r="E8326" s="903" t="s">
        <v>143</v>
      </c>
      <c r="F8326" s="903" t="s">
        <v>387</v>
      </c>
      <c r="G8326" s="902">
        <v>2600000</v>
      </c>
    </row>
    <row r="8327" spans="1:7">
      <c r="A8327" s="903" t="s">
        <v>2487</v>
      </c>
      <c r="B8327" s="903" t="s">
        <v>869</v>
      </c>
      <c r="C8327" s="903" t="s">
        <v>170</v>
      </c>
      <c r="D8327" s="903" t="s">
        <v>881</v>
      </c>
      <c r="E8327" s="903" t="s">
        <v>143</v>
      </c>
      <c r="F8327" s="903" t="s">
        <v>487</v>
      </c>
      <c r="G8327" s="902">
        <v>9100000</v>
      </c>
    </row>
    <row r="8328" spans="1:7">
      <c r="A8328" s="903" t="s">
        <v>2487</v>
      </c>
      <c r="B8328" s="903" t="s">
        <v>869</v>
      </c>
      <c r="C8328" s="903" t="s">
        <v>170</v>
      </c>
      <c r="D8328" s="903" t="s">
        <v>881</v>
      </c>
      <c r="E8328" s="903" t="s">
        <v>143</v>
      </c>
      <c r="F8328" s="903" t="s">
        <v>489</v>
      </c>
      <c r="G8328" s="902">
        <v>34145000</v>
      </c>
    </row>
    <row r="8329" spans="1:7">
      <c r="A8329" s="903" t="s">
        <v>2487</v>
      </c>
      <c r="B8329" s="903" t="s">
        <v>869</v>
      </c>
      <c r="C8329" s="903" t="s">
        <v>170</v>
      </c>
      <c r="D8329" s="903" t="s">
        <v>881</v>
      </c>
      <c r="E8329" s="1419" t="s">
        <v>113</v>
      </c>
      <c r="F8329" s="1420"/>
      <c r="G8329" s="902">
        <v>3800000</v>
      </c>
    </row>
    <row r="8330" spans="1:7">
      <c r="A8330" s="903" t="s">
        <v>2487</v>
      </c>
      <c r="B8330" s="903" t="s">
        <v>869</v>
      </c>
      <c r="C8330" s="903" t="s">
        <v>170</v>
      </c>
      <c r="D8330" s="903" t="s">
        <v>881</v>
      </c>
      <c r="E8330" s="903" t="s">
        <v>113</v>
      </c>
      <c r="F8330" s="903" t="s">
        <v>490</v>
      </c>
      <c r="G8330" s="902">
        <v>3800000</v>
      </c>
    </row>
    <row r="8331" spans="1:7">
      <c r="A8331" s="903" t="s">
        <v>2487</v>
      </c>
      <c r="B8331" s="903" t="s">
        <v>869</v>
      </c>
      <c r="C8331" s="903" t="s">
        <v>170</v>
      </c>
      <c r="D8331" s="903" t="s">
        <v>881</v>
      </c>
      <c r="E8331" s="1419" t="s">
        <v>492</v>
      </c>
      <c r="F8331" s="1420"/>
      <c r="G8331" s="902">
        <v>22400000</v>
      </c>
    </row>
    <row r="8332" spans="1:7">
      <c r="A8332" s="903" t="s">
        <v>2487</v>
      </c>
      <c r="B8332" s="903" t="s">
        <v>869</v>
      </c>
      <c r="C8332" s="903" t="s">
        <v>170</v>
      </c>
      <c r="D8332" s="903" t="s">
        <v>881</v>
      </c>
      <c r="E8332" s="903" t="s">
        <v>492</v>
      </c>
      <c r="F8332" s="903" t="s">
        <v>494</v>
      </c>
      <c r="G8332" s="902">
        <v>22400000</v>
      </c>
    </row>
    <row r="8333" spans="1:7">
      <c r="A8333" s="903" t="s">
        <v>2487</v>
      </c>
      <c r="B8333" s="903" t="s">
        <v>869</v>
      </c>
      <c r="C8333" s="903" t="s">
        <v>170</v>
      </c>
      <c r="D8333" s="903" t="s">
        <v>881</v>
      </c>
      <c r="E8333" s="1419" t="s">
        <v>498</v>
      </c>
      <c r="F8333" s="1420"/>
      <c r="G8333" s="902">
        <v>2050000</v>
      </c>
    </row>
    <row r="8334" spans="1:7">
      <c r="A8334" s="903" t="s">
        <v>2487</v>
      </c>
      <c r="B8334" s="903" t="s">
        <v>869</v>
      </c>
      <c r="C8334" s="903" t="s">
        <v>170</v>
      </c>
      <c r="D8334" s="903" t="s">
        <v>881</v>
      </c>
      <c r="E8334" s="903" t="s">
        <v>498</v>
      </c>
      <c r="F8334" s="903" t="s">
        <v>370</v>
      </c>
      <c r="G8334" s="902">
        <v>2050000</v>
      </c>
    </row>
    <row r="8335" spans="1:7">
      <c r="A8335" s="903" t="s">
        <v>2487</v>
      </c>
      <c r="B8335" s="903" t="s">
        <v>869</v>
      </c>
      <c r="C8335" s="903" t="s">
        <v>170</v>
      </c>
      <c r="D8335" s="903" t="s">
        <v>881</v>
      </c>
      <c r="E8335" s="1419" t="s">
        <v>118</v>
      </c>
      <c r="F8335" s="1420"/>
      <c r="G8335" s="902">
        <v>1747553000</v>
      </c>
    </row>
    <row r="8336" spans="1:7">
      <c r="A8336" s="903" t="s">
        <v>2487</v>
      </c>
      <c r="B8336" s="903" t="s">
        <v>869</v>
      </c>
      <c r="C8336" s="903" t="s">
        <v>170</v>
      </c>
      <c r="D8336" s="903" t="s">
        <v>881</v>
      </c>
      <c r="E8336" s="903" t="s">
        <v>118</v>
      </c>
      <c r="F8336" s="903" t="s">
        <v>523</v>
      </c>
      <c r="G8336" s="902">
        <v>1730953000</v>
      </c>
    </row>
    <row r="8337" spans="1:7">
      <c r="A8337" s="903" t="s">
        <v>2487</v>
      </c>
      <c r="B8337" s="903" t="s">
        <v>869</v>
      </c>
      <c r="C8337" s="903" t="s">
        <v>170</v>
      </c>
      <c r="D8337" s="903" t="s">
        <v>881</v>
      </c>
      <c r="E8337" s="903" t="s">
        <v>118</v>
      </c>
      <c r="F8337" s="903" t="s">
        <v>120</v>
      </c>
      <c r="G8337" s="902">
        <v>16600000</v>
      </c>
    </row>
    <row r="8338" spans="1:7">
      <c r="A8338" s="903" t="s">
        <v>2487</v>
      </c>
      <c r="B8338" s="903" t="s">
        <v>869</v>
      </c>
      <c r="C8338" s="903" t="s">
        <v>170</v>
      </c>
      <c r="D8338" s="903" t="s">
        <v>881</v>
      </c>
      <c r="E8338" s="1419" t="s">
        <v>27</v>
      </c>
      <c r="F8338" s="1420"/>
      <c r="G8338" s="902">
        <v>596654000</v>
      </c>
    </row>
    <row r="8339" spans="1:7">
      <c r="A8339" s="903" t="s">
        <v>2487</v>
      </c>
      <c r="B8339" s="903" t="s">
        <v>869</v>
      </c>
      <c r="C8339" s="903" t="s">
        <v>170</v>
      </c>
      <c r="D8339" s="903" t="s">
        <v>881</v>
      </c>
      <c r="E8339" s="903" t="s">
        <v>27</v>
      </c>
      <c r="F8339" s="903" t="s">
        <v>590</v>
      </c>
      <c r="G8339" s="902">
        <v>31800000</v>
      </c>
    </row>
    <row r="8340" spans="1:7">
      <c r="A8340" s="903" t="s">
        <v>2487</v>
      </c>
      <c r="B8340" s="903" t="s">
        <v>869</v>
      </c>
      <c r="C8340" s="903" t="s">
        <v>170</v>
      </c>
      <c r="D8340" s="903" t="s">
        <v>881</v>
      </c>
      <c r="E8340" s="903" t="s">
        <v>27</v>
      </c>
      <c r="F8340" s="903" t="s">
        <v>29</v>
      </c>
      <c r="G8340" s="902">
        <v>564854000</v>
      </c>
    </row>
    <row r="8341" spans="1:7">
      <c r="A8341" s="903" t="s">
        <v>2487</v>
      </c>
      <c r="B8341" s="903" t="s">
        <v>869</v>
      </c>
      <c r="C8341" s="903" t="s">
        <v>170</v>
      </c>
      <c r="D8341" s="903" t="s">
        <v>881</v>
      </c>
      <c r="E8341" s="1419" t="s">
        <v>842</v>
      </c>
      <c r="F8341" s="1420"/>
      <c r="G8341" s="902">
        <v>554691000</v>
      </c>
    </row>
    <row r="8342" spans="1:7">
      <c r="A8342" s="903" t="s">
        <v>2487</v>
      </c>
      <c r="B8342" s="903" t="s">
        <v>869</v>
      </c>
      <c r="C8342" s="903" t="s">
        <v>170</v>
      </c>
      <c r="D8342" s="903" t="s">
        <v>881</v>
      </c>
      <c r="E8342" s="903" t="s">
        <v>842</v>
      </c>
      <c r="F8342" s="903" t="s">
        <v>841</v>
      </c>
      <c r="G8342" s="902">
        <v>554691000</v>
      </c>
    </row>
    <row r="8343" spans="1:7">
      <c r="A8343" s="903" t="s">
        <v>2487</v>
      </c>
      <c r="B8343" s="903" t="s">
        <v>869</v>
      </c>
      <c r="C8343" s="903" t="s">
        <v>170</v>
      </c>
      <c r="D8343" s="903" t="s">
        <v>881</v>
      </c>
      <c r="E8343" s="1419" t="s">
        <v>122</v>
      </c>
      <c r="F8343" s="1420"/>
      <c r="G8343" s="902">
        <v>349780000</v>
      </c>
    </row>
    <row r="8344" spans="1:7">
      <c r="A8344" s="903" t="s">
        <v>2487</v>
      </c>
      <c r="B8344" s="903" t="s">
        <v>869</v>
      </c>
      <c r="C8344" s="903" t="s">
        <v>170</v>
      </c>
      <c r="D8344" s="903" t="s">
        <v>881</v>
      </c>
      <c r="E8344" s="903" t="s">
        <v>122</v>
      </c>
      <c r="F8344" s="903" t="s">
        <v>124</v>
      </c>
      <c r="G8344" s="902">
        <v>5700000</v>
      </c>
    </row>
    <row r="8345" spans="1:7">
      <c r="A8345" s="903" t="s">
        <v>2487</v>
      </c>
      <c r="B8345" s="903" t="s">
        <v>869</v>
      </c>
      <c r="C8345" s="903" t="s">
        <v>170</v>
      </c>
      <c r="D8345" s="903" t="s">
        <v>881</v>
      </c>
      <c r="E8345" s="903" t="s">
        <v>122</v>
      </c>
      <c r="F8345" s="903" t="s">
        <v>126</v>
      </c>
      <c r="G8345" s="902">
        <v>344080000</v>
      </c>
    </row>
    <row r="8346" spans="1:7">
      <c r="A8346" s="903" t="s">
        <v>2487</v>
      </c>
      <c r="B8346" s="903" t="s">
        <v>869</v>
      </c>
      <c r="C8346" s="903" t="s">
        <v>170</v>
      </c>
      <c r="D8346" s="1419" t="s">
        <v>833</v>
      </c>
      <c r="E8346" s="1420"/>
      <c r="F8346" s="1420"/>
      <c r="G8346" s="902">
        <v>4022495000</v>
      </c>
    </row>
    <row r="8347" spans="1:7">
      <c r="A8347" s="903" t="s">
        <v>2487</v>
      </c>
      <c r="B8347" s="903" t="s">
        <v>869</v>
      </c>
      <c r="C8347" s="903" t="s">
        <v>170</v>
      </c>
      <c r="D8347" s="903" t="s">
        <v>833</v>
      </c>
      <c r="E8347" s="1419" t="s">
        <v>498</v>
      </c>
      <c r="F8347" s="1420"/>
      <c r="G8347" s="902">
        <v>279732000</v>
      </c>
    </row>
    <row r="8348" spans="1:7">
      <c r="A8348" s="903" t="s">
        <v>2487</v>
      </c>
      <c r="B8348" s="903" t="s">
        <v>869</v>
      </c>
      <c r="C8348" s="903" t="s">
        <v>170</v>
      </c>
      <c r="D8348" s="903" t="s">
        <v>833</v>
      </c>
      <c r="E8348" s="903" t="s">
        <v>498</v>
      </c>
      <c r="F8348" s="903" t="s">
        <v>228</v>
      </c>
      <c r="G8348" s="902">
        <v>279732000</v>
      </c>
    </row>
    <row r="8349" spans="1:7">
      <c r="A8349" s="903" t="s">
        <v>2487</v>
      </c>
      <c r="B8349" s="903" t="s">
        <v>869</v>
      </c>
      <c r="C8349" s="903" t="s">
        <v>170</v>
      </c>
      <c r="D8349" s="903" t="s">
        <v>833</v>
      </c>
      <c r="E8349" s="1419" t="s">
        <v>160</v>
      </c>
      <c r="F8349" s="1420"/>
      <c r="G8349" s="902">
        <v>2935439000</v>
      </c>
    </row>
    <row r="8350" spans="1:7">
      <c r="A8350" s="903" t="s">
        <v>2487</v>
      </c>
      <c r="B8350" s="903" t="s">
        <v>869</v>
      </c>
      <c r="C8350" s="903" t="s">
        <v>170</v>
      </c>
      <c r="D8350" s="903" t="s">
        <v>833</v>
      </c>
      <c r="E8350" s="903" t="s">
        <v>160</v>
      </c>
      <c r="F8350" s="903" t="s">
        <v>162</v>
      </c>
      <c r="G8350" s="902">
        <v>2935439000</v>
      </c>
    </row>
    <row r="8351" spans="1:7">
      <c r="A8351" s="903" t="s">
        <v>2487</v>
      </c>
      <c r="B8351" s="903" t="s">
        <v>869</v>
      </c>
      <c r="C8351" s="903" t="s">
        <v>170</v>
      </c>
      <c r="D8351" s="903" t="s">
        <v>833</v>
      </c>
      <c r="E8351" s="1419" t="s">
        <v>16</v>
      </c>
      <c r="F8351" s="1420"/>
      <c r="G8351" s="902">
        <v>807324000</v>
      </c>
    </row>
    <row r="8352" spans="1:7">
      <c r="A8352" s="903" t="s">
        <v>2487</v>
      </c>
      <c r="B8352" s="903" t="s">
        <v>869</v>
      </c>
      <c r="C8352" s="903" t="s">
        <v>170</v>
      </c>
      <c r="D8352" s="903" t="s">
        <v>833</v>
      </c>
      <c r="E8352" s="903" t="s">
        <v>16</v>
      </c>
      <c r="F8352" s="903" t="s">
        <v>19</v>
      </c>
      <c r="G8352" s="902">
        <v>784669000</v>
      </c>
    </row>
    <row r="8353" spans="1:7">
      <c r="A8353" s="903" t="s">
        <v>2487</v>
      </c>
      <c r="B8353" s="903" t="s">
        <v>869</v>
      </c>
      <c r="C8353" s="903" t="s">
        <v>170</v>
      </c>
      <c r="D8353" s="903" t="s">
        <v>833</v>
      </c>
      <c r="E8353" s="903" t="s">
        <v>16</v>
      </c>
      <c r="F8353" s="903" t="s">
        <v>221</v>
      </c>
      <c r="G8353" s="902">
        <v>22655000</v>
      </c>
    </row>
    <row r="8354" spans="1:7">
      <c r="A8354" s="903" t="s">
        <v>2487</v>
      </c>
      <c r="B8354" s="903" t="s">
        <v>869</v>
      </c>
      <c r="C8354" s="903" t="s">
        <v>170</v>
      </c>
      <c r="D8354" s="1419" t="s">
        <v>1479</v>
      </c>
      <c r="E8354" s="1420"/>
      <c r="F8354" s="1420"/>
      <c r="G8354" s="902">
        <v>390000000</v>
      </c>
    </row>
    <row r="8355" spans="1:7">
      <c r="A8355" s="903" t="s">
        <v>2487</v>
      </c>
      <c r="B8355" s="903" t="s">
        <v>869</v>
      </c>
      <c r="C8355" s="903" t="s">
        <v>170</v>
      </c>
      <c r="D8355" s="903" t="s">
        <v>1479</v>
      </c>
      <c r="E8355" s="1419" t="s">
        <v>492</v>
      </c>
      <c r="F8355" s="1420"/>
      <c r="G8355" s="902">
        <v>6400000</v>
      </c>
    </row>
    <row r="8356" spans="1:7">
      <c r="A8356" s="903" t="s">
        <v>2487</v>
      </c>
      <c r="B8356" s="903" t="s">
        <v>869</v>
      </c>
      <c r="C8356" s="903" t="s">
        <v>170</v>
      </c>
      <c r="D8356" s="903" t="s">
        <v>1479</v>
      </c>
      <c r="E8356" s="903" t="s">
        <v>492</v>
      </c>
      <c r="F8356" s="903" t="s">
        <v>494</v>
      </c>
      <c r="G8356" s="902">
        <v>3400000</v>
      </c>
    </row>
    <row r="8357" spans="1:7">
      <c r="A8357" s="903" t="s">
        <v>2487</v>
      </c>
      <c r="B8357" s="903" t="s">
        <v>869</v>
      </c>
      <c r="C8357" s="903" t="s">
        <v>170</v>
      </c>
      <c r="D8357" s="903" t="s">
        <v>1479</v>
      </c>
      <c r="E8357" s="903" t="s">
        <v>492</v>
      </c>
      <c r="F8357" s="903" t="s">
        <v>496</v>
      </c>
      <c r="G8357" s="902">
        <v>3000000</v>
      </c>
    </row>
    <row r="8358" spans="1:7">
      <c r="A8358" s="903" t="s">
        <v>2487</v>
      </c>
      <c r="B8358" s="903" t="s">
        <v>869</v>
      </c>
      <c r="C8358" s="903" t="s">
        <v>170</v>
      </c>
      <c r="D8358" s="903" t="s">
        <v>1479</v>
      </c>
      <c r="E8358" s="1419" t="s">
        <v>122</v>
      </c>
      <c r="F8358" s="1420"/>
      <c r="G8358" s="902">
        <v>383600000</v>
      </c>
    </row>
    <row r="8359" spans="1:7">
      <c r="A8359" s="903" t="s">
        <v>2487</v>
      </c>
      <c r="B8359" s="903" t="s">
        <v>869</v>
      </c>
      <c r="C8359" s="903" t="s">
        <v>170</v>
      </c>
      <c r="D8359" s="903" t="s">
        <v>1479</v>
      </c>
      <c r="E8359" s="903" t="s">
        <v>122</v>
      </c>
      <c r="F8359" s="903" t="s">
        <v>126</v>
      </c>
      <c r="G8359" s="902">
        <v>383600000</v>
      </c>
    </row>
    <row r="8360" spans="1:7">
      <c r="A8360" s="903" t="s">
        <v>2487</v>
      </c>
      <c r="B8360" s="903" t="s">
        <v>869</v>
      </c>
      <c r="C8360" s="903" t="s">
        <v>170</v>
      </c>
      <c r="D8360" s="1419" t="s">
        <v>1480</v>
      </c>
      <c r="E8360" s="1420"/>
      <c r="F8360" s="1420"/>
      <c r="G8360" s="902">
        <v>8314739500</v>
      </c>
    </row>
    <row r="8361" spans="1:7">
      <c r="A8361" s="903" t="s">
        <v>2487</v>
      </c>
      <c r="B8361" s="903" t="s">
        <v>869</v>
      </c>
      <c r="C8361" s="903" t="s">
        <v>170</v>
      </c>
      <c r="D8361" s="903" t="s">
        <v>1480</v>
      </c>
      <c r="E8361" s="1419" t="s">
        <v>93</v>
      </c>
      <c r="F8361" s="1420"/>
      <c r="G8361" s="902">
        <v>2160000</v>
      </c>
    </row>
    <row r="8362" spans="1:7">
      <c r="A8362" s="903" t="s">
        <v>2487</v>
      </c>
      <c r="B8362" s="903" t="s">
        <v>869</v>
      </c>
      <c r="C8362" s="903" t="s">
        <v>170</v>
      </c>
      <c r="D8362" s="903" t="s">
        <v>1480</v>
      </c>
      <c r="E8362" s="903" t="s">
        <v>93</v>
      </c>
      <c r="F8362" s="903" t="s">
        <v>391</v>
      </c>
      <c r="G8362" s="902">
        <v>2160000</v>
      </c>
    </row>
    <row r="8363" spans="1:7">
      <c r="A8363" s="903" t="s">
        <v>2487</v>
      </c>
      <c r="B8363" s="903" t="s">
        <v>869</v>
      </c>
      <c r="C8363" s="903" t="s">
        <v>170</v>
      </c>
      <c r="D8363" s="903" t="s">
        <v>1480</v>
      </c>
      <c r="E8363" s="1419" t="s">
        <v>103</v>
      </c>
      <c r="F8363" s="1420"/>
      <c r="G8363" s="902">
        <v>29270000</v>
      </c>
    </row>
    <row r="8364" spans="1:7">
      <c r="A8364" s="903" t="s">
        <v>2487</v>
      </c>
      <c r="B8364" s="903" t="s">
        <v>869</v>
      </c>
      <c r="C8364" s="903" t="s">
        <v>170</v>
      </c>
      <c r="D8364" s="903" t="s">
        <v>1480</v>
      </c>
      <c r="E8364" s="903" t="s">
        <v>103</v>
      </c>
      <c r="F8364" s="903" t="s">
        <v>104</v>
      </c>
      <c r="G8364" s="902">
        <v>21270000</v>
      </c>
    </row>
    <row r="8365" spans="1:7">
      <c r="A8365" s="903" t="s">
        <v>2487</v>
      </c>
      <c r="B8365" s="903" t="s">
        <v>869</v>
      </c>
      <c r="C8365" s="903" t="s">
        <v>170</v>
      </c>
      <c r="D8365" s="903" t="s">
        <v>1480</v>
      </c>
      <c r="E8365" s="903" t="s">
        <v>103</v>
      </c>
      <c r="F8365" s="903" t="s">
        <v>132</v>
      </c>
      <c r="G8365" s="902">
        <v>4500000</v>
      </c>
    </row>
    <row r="8366" spans="1:7">
      <c r="A8366" s="903" t="s">
        <v>2487</v>
      </c>
      <c r="B8366" s="903" t="s">
        <v>869</v>
      </c>
      <c r="C8366" s="903" t="s">
        <v>170</v>
      </c>
      <c r="D8366" s="903" t="s">
        <v>1480</v>
      </c>
      <c r="E8366" s="903" t="s">
        <v>103</v>
      </c>
      <c r="F8366" s="903" t="s">
        <v>106</v>
      </c>
      <c r="G8366" s="902">
        <v>3500000</v>
      </c>
    </row>
    <row r="8367" spans="1:7">
      <c r="A8367" s="903" t="s">
        <v>2487</v>
      </c>
      <c r="B8367" s="903" t="s">
        <v>869</v>
      </c>
      <c r="C8367" s="903" t="s">
        <v>170</v>
      </c>
      <c r="D8367" s="903" t="s">
        <v>1480</v>
      </c>
      <c r="E8367" s="1419" t="s">
        <v>108</v>
      </c>
      <c r="F8367" s="1420"/>
      <c r="G8367" s="902">
        <v>36883254</v>
      </c>
    </row>
    <row r="8368" spans="1:7">
      <c r="A8368" s="903" t="s">
        <v>2487</v>
      </c>
      <c r="B8368" s="903" t="s">
        <v>869</v>
      </c>
      <c r="C8368" s="903" t="s">
        <v>170</v>
      </c>
      <c r="D8368" s="903" t="s">
        <v>1480</v>
      </c>
      <c r="E8368" s="903" t="s">
        <v>108</v>
      </c>
      <c r="F8368" s="903" t="s">
        <v>110</v>
      </c>
      <c r="G8368" s="902">
        <v>498254</v>
      </c>
    </row>
    <row r="8369" spans="1:7">
      <c r="A8369" s="903" t="s">
        <v>2487</v>
      </c>
      <c r="B8369" s="903" t="s">
        <v>869</v>
      </c>
      <c r="C8369" s="903" t="s">
        <v>170</v>
      </c>
      <c r="D8369" s="903" t="s">
        <v>1480</v>
      </c>
      <c r="E8369" s="903" t="s">
        <v>108</v>
      </c>
      <c r="F8369" s="903" t="s">
        <v>283</v>
      </c>
      <c r="G8369" s="902">
        <v>36385000</v>
      </c>
    </row>
    <row r="8370" spans="1:7">
      <c r="A8370" s="903" t="s">
        <v>2487</v>
      </c>
      <c r="B8370" s="903" t="s">
        <v>869</v>
      </c>
      <c r="C8370" s="903" t="s">
        <v>170</v>
      </c>
      <c r="D8370" s="903" t="s">
        <v>1480</v>
      </c>
      <c r="E8370" s="1419" t="s">
        <v>113</v>
      </c>
      <c r="F8370" s="1420"/>
      <c r="G8370" s="902">
        <v>81600000</v>
      </c>
    </row>
    <row r="8371" spans="1:7">
      <c r="A8371" s="903" t="s">
        <v>2487</v>
      </c>
      <c r="B8371" s="903" t="s">
        <v>869</v>
      </c>
      <c r="C8371" s="903" t="s">
        <v>170</v>
      </c>
      <c r="D8371" s="903" t="s">
        <v>1480</v>
      </c>
      <c r="E8371" s="903" t="s">
        <v>113</v>
      </c>
      <c r="F8371" s="903" t="s">
        <v>117</v>
      </c>
      <c r="G8371" s="902">
        <v>81600000</v>
      </c>
    </row>
    <row r="8372" spans="1:7">
      <c r="A8372" s="903" t="s">
        <v>2487</v>
      </c>
      <c r="B8372" s="903" t="s">
        <v>869</v>
      </c>
      <c r="C8372" s="903" t="s">
        <v>170</v>
      </c>
      <c r="D8372" s="903" t="s">
        <v>1480</v>
      </c>
      <c r="E8372" s="1419" t="s">
        <v>492</v>
      </c>
      <c r="F8372" s="1420"/>
      <c r="G8372" s="902">
        <v>17500000</v>
      </c>
    </row>
    <row r="8373" spans="1:7">
      <c r="A8373" s="903" t="s">
        <v>2487</v>
      </c>
      <c r="B8373" s="903" t="s">
        <v>869</v>
      </c>
      <c r="C8373" s="903" t="s">
        <v>170</v>
      </c>
      <c r="D8373" s="903" t="s">
        <v>1480</v>
      </c>
      <c r="E8373" s="903" t="s">
        <v>492</v>
      </c>
      <c r="F8373" s="903" t="s">
        <v>494</v>
      </c>
      <c r="G8373" s="902">
        <v>17500000</v>
      </c>
    </row>
    <row r="8374" spans="1:7">
      <c r="A8374" s="903" t="s">
        <v>2487</v>
      </c>
      <c r="B8374" s="903" t="s">
        <v>869</v>
      </c>
      <c r="C8374" s="903" t="s">
        <v>170</v>
      </c>
      <c r="D8374" s="903" t="s">
        <v>1480</v>
      </c>
      <c r="E8374" s="1419" t="s">
        <v>498</v>
      </c>
      <c r="F8374" s="1420"/>
      <c r="G8374" s="902">
        <v>5200332000</v>
      </c>
    </row>
    <row r="8375" spans="1:7">
      <c r="A8375" s="903" t="s">
        <v>2487</v>
      </c>
      <c r="B8375" s="903" t="s">
        <v>869</v>
      </c>
      <c r="C8375" s="903" t="s">
        <v>170</v>
      </c>
      <c r="D8375" s="903" t="s">
        <v>1480</v>
      </c>
      <c r="E8375" s="903" t="s">
        <v>498</v>
      </c>
      <c r="F8375" s="903" t="s">
        <v>370</v>
      </c>
      <c r="G8375" s="902">
        <v>7000000</v>
      </c>
    </row>
    <row r="8376" spans="1:7">
      <c r="A8376" s="903" t="s">
        <v>2487</v>
      </c>
      <c r="B8376" s="903" t="s">
        <v>869</v>
      </c>
      <c r="C8376" s="903" t="s">
        <v>170</v>
      </c>
      <c r="D8376" s="903" t="s">
        <v>1480</v>
      </c>
      <c r="E8376" s="903" t="s">
        <v>498</v>
      </c>
      <c r="F8376" s="903" t="s">
        <v>228</v>
      </c>
      <c r="G8376" s="902">
        <v>5193332000</v>
      </c>
    </row>
    <row r="8377" spans="1:7">
      <c r="A8377" s="903" t="s">
        <v>2487</v>
      </c>
      <c r="B8377" s="903" t="s">
        <v>869</v>
      </c>
      <c r="C8377" s="903" t="s">
        <v>170</v>
      </c>
      <c r="D8377" s="903" t="s">
        <v>1480</v>
      </c>
      <c r="E8377" s="1419" t="s">
        <v>1429</v>
      </c>
      <c r="F8377" s="1420"/>
      <c r="G8377" s="902">
        <v>19600000</v>
      </c>
    </row>
    <row r="8378" spans="1:7">
      <c r="A8378" s="903" t="s">
        <v>2487</v>
      </c>
      <c r="B8378" s="903" t="s">
        <v>869</v>
      </c>
      <c r="C8378" s="903" t="s">
        <v>170</v>
      </c>
      <c r="D8378" s="903" t="s">
        <v>1480</v>
      </c>
      <c r="E8378" s="903" t="s">
        <v>1429</v>
      </c>
      <c r="F8378" s="903" t="s">
        <v>1431</v>
      </c>
      <c r="G8378" s="902">
        <v>19600000</v>
      </c>
    </row>
    <row r="8379" spans="1:7">
      <c r="A8379" s="903" t="s">
        <v>2487</v>
      </c>
      <c r="B8379" s="903" t="s">
        <v>869</v>
      </c>
      <c r="C8379" s="903" t="s">
        <v>170</v>
      </c>
      <c r="D8379" s="903" t="s">
        <v>1480</v>
      </c>
      <c r="E8379" s="1419" t="s">
        <v>118</v>
      </c>
      <c r="F8379" s="1420"/>
      <c r="G8379" s="902">
        <v>20180000</v>
      </c>
    </row>
    <row r="8380" spans="1:7">
      <c r="A8380" s="903" t="s">
        <v>2487</v>
      </c>
      <c r="B8380" s="903" t="s">
        <v>869</v>
      </c>
      <c r="C8380" s="903" t="s">
        <v>170</v>
      </c>
      <c r="D8380" s="903" t="s">
        <v>1480</v>
      </c>
      <c r="E8380" s="903" t="s">
        <v>118</v>
      </c>
      <c r="F8380" s="903" t="s">
        <v>523</v>
      </c>
      <c r="G8380" s="902">
        <v>17480000</v>
      </c>
    </row>
    <row r="8381" spans="1:7">
      <c r="A8381" s="903" t="s">
        <v>2487</v>
      </c>
      <c r="B8381" s="903" t="s">
        <v>869</v>
      </c>
      <c r="C8381" s="903" t="s">
        <v>170</v>
      </c>
      <c r="D8381" s="903" t="s">
        <v>1480</v>
      </c>
      <c r="E8381" s="903" t="s">
        <v>118</v>
      </c>
      <c r="F8381" s="903" t="s">
        <v>120</v>
      </c>
      <c r="G8381" s="902">
        <v>2700000</v>
      </c>
    </row>
    <row r="8382" spans="1:7">
      <c r="A8382" s="903" t="s">
        <v>2487</v>
      </c>
      <c r="B8382" s="903" t="s">
        <v>869</v>
      </c>
      <c r="C8382" s="903" t="s">
        <v>170</v>
      </c>
      <c r="D8382" s="903" t="s">
        <v>1480</v>
      </c>
      <c r="E8382" s="1419" t="s">
        <v>122</v>
      </c>
      <c r="F8382" s="1420"/>
      <c r="G8382" s="902">
        <v>72806746</v>
      </c>
    </row>
    <row r="8383" spans="1:7">
      <c r="A8383" s="903" t="s">
        <v>2487</v>
      </c>
      <c r="B8383" s="903" t="s">
        <v>869</v>
      </c>
      <c r="C8383" s="903" t="s">
        <v>170</v>
      </c>
      <c r="D8383" s="903" t="s">
        <v>1480</v>
      </c>
      <c r="E8383" s="903" t="s">
        <v>122</v>
      </c>
      <c r="F8383" s="903" t="s">
        <v>124</v>
      </c>
      <c r="G8383" s="902">
        <v>41681746</v>
      </c>
    </row>
    <row r="8384" spans="1:7">
      <c r="A8384" s="903" t="s">
        <v>2487</v>
      </c>
      <c r="B8384" s="903" t="s">
        <v>869</v>
      </c>
      <c r="C8384" s="903" t="s">
        <v>170</v>
      </c>
      <c r="D8384" s="903" t="s">
        <v>1480</v>
      </c>
      <c r="E8384" s="903" t="s">
        <v>122</v>
      </c>
      <c r="F8384" s="903" t="s">
        <v>126</v>
      </c>
      <c r="G8384" s="902">
        <v>31125000</v>
      </c>
    </row>
    <row r="8385" spans="1:7">
      <c r="A8385" s="903" t="s">
        <v>2487</v>
      </c>
      <c r="B8385" s="903" t="s">
        <v>869</v>
      </c>
      <c r="C8385" s="903" t="s">
        <v>170</v>
      </c>
      <c r="D8385" s="903" t="s">
        <v>1480</v>
      </c>
      <c r="E8385" s="1419" t="s">
        <v>810</v>
      </c>
      <c r="F8385" s="1420"/>
      <c r="G8385" s="902">
        <v>87050500</v>
      </c>
    </row>
    <row r="8386" spans="1:7">
      <c r="A8386" s="903" t="s">
        <v>2487</v>
      </c>
      <c r="B8386" s="903" t="s">
        <v>869</v>
      </c>
      <c r="C8386" s="903" t="s">
        <v>170</v>
      </c>
      <c r="D8386" s="903" t="s">
        <v>1480</v>
      </c>
      <c r="E8386" s="903" t="s">
        <v>810</v>
      </c>
      <c r="F8386" s="903" t="s">
        <v>809</v>
      </c>
      <c r="G8386" s="902">
        <v>19882000</v>
      </c>
    </row>
    <row r="8387" spans="1:7">
      <c r="A8387" s="903" t="s">
        <v>2487</v>
      </c>
      <c r="B8387" s="903" t="s">
        <v>869</v>
      </c>
      <c r="C8387" s="903" t="s">
        <v>170</v>
      </c>
      <c r="D8387" s="903" t="s">
        <v>1480</v>
      </c>
      <c r="E8387" s="903" t="s">
        <v>810</v>
      </c>
      <c r="F8387" s="903" t="s">
        <v>834</v>
      </c>
      <c r="G8387" s="902">
        <v>63117000</v>
      </c>
    </row>
    <row r="8388" spans="1:7">
      <c r="A8388" s="903" t="s">
        <v>2487</v>
      </c>
      <c r="B8388" s="903" t="s">
        <v>869</v>
      </c>
      <c r="C8388" s="903" t="s">
        <v>170</v>
      </c>
      <c r="D8388" s="903" t="s">
        <v>1480</v>
      </c>
      <c r="E8388" s="903" t="s">
        <v>810</v>
      </c>
      <c r="F8388" s="903" t="s">
        <v>813</v>
      </c>
      <c r="G8388" s="902">
        <v>4051500</v>
      </c>
    </row>
    <row r="8389" spans="1:7">
      <c r="A8389" s="903" t="s">
        <v>2487</v>
      </c>
      <c r="B8389" s="903" t="s">
        <v>869</v>
      </c>
      <c r="C8389" s="903" t="s">
        <v>170</v>
      </c>
      <c r="D8389" s="903" t="s">
        <v>1480</v>
      </c>
      <c r="E8389" s="1419" t="s">
        <v>160</v>
      </c>
      <c r="F8389" s="1420"/>
      <c r="G8389" s="902">
        <v>2545602000</v>
      </c>
    </row>
    <row r="8390" spans="1:7">
      <c r="A8390" s="903" t="s">
        <v>2487</v>
      </c>
      <c r="B8390" s="903" t="s">
        <v>869</v>
      </c>
      <c r="C8390" s="903" t="s">
        <v>170</v>
      </c>
      <c r="D8390" s="903" t="s">
        <v>1480</v>
      </c>
      <c r="E8390" s="903" t="s">
        <v>160</v>
      </c>
      <c r="F8390" s="903" t="s">
        <v>162</v>
      </c>
      <c r="G8390" s="902">
        <v>2545602000</v>
      </c>
    </row>
    <row r="8391" spans="1:7">
      <c r="A8391" s="903" t="s">
        <v>2487</v>
      </c>
      <c r="B8391" s="903" t="s">
        <v>869</v>
      </c>
      <c r="C8391" s="903" t="s">
        <v>170</v>
      </c>
      <c r="D8391" s="903" t="s">
        <v>1480</v>
      </c>
      <c r="E8391" s="1419" t="s">
        <v>16</v>
      </c>
      <c r="F8391" s="1420"/>
      <c r="G8391" s="902">
        <v>201755000</v>
      </c>
    </row>
    <row r="8392" spans="1:7">
      <c r="A8392" s="903" t="s">
        <v>2487</v>
      </c>
      <c r="B8392" s="903" t="s">
        <v>869</v>
      </c>
      <c r="C8392" s="903" t="s">
        <v>170</v>
      </c>
      <c r="D8392" s="903" t="s">
        <v>1480</v>
      </c>
      <c r="E8392" s="903" t="s">
        <v>16</v>
      </c>
      <c r="F8392" s="903" t="s">
        <v>17</v>
      </c>
      <c r="G8392" s="902">
        <v>119667000</v>
      </c>
    </row>
    <row r="8393" spans="1:7">
      <c r="A8393" s="903" t="s">
        <v>2487</v>
      </c>
      <c r="B8393" s="903" t="s">
        <v>869</v>
      </c>
      <c r="C8393" s="903" t="s">
        <v>170</v>
      </c>
      <c r="D8393" s="903" t="s">
        <v>1480</v>
      </c>
      <c r="E8393" s="903" t="s">
        <v>16</v>
      </c>
      <c r="F8393" s="903" t="s">
        <v>19</v>
      </c>
      <c r="G8393" s="902">
        <v>66264000</v>
      </c>
    </row>
    <row r="8394" spans="1:7">
      <c r="A8394" s="903" t="s">
        <v>2487</v>
      </c>
      <c r="B8394" s="903" t="s">
        <v>869</v>
      </c>
      <c r="C8394" s="903" t="s">
        <v>170</v>
      </c>
      <c r="D8394" s="903" t="s">
        <v>1480</v>
      </c>
      <c r="E8394" s="903" t="s">
        <v>16</v>
      </c>
      <c r="F8394" s="903" t="s">
        <v>221</v>
      </c>
      <c r="G8394" s="902">
        <v>15824000</v>
      </c>
    </row>
    <row r="8395" spans="1:7">
      <c r="A8395" s="903" t="s">
        <v>2487</v>
      </c>
      <c r="B8395" s="903" t="s">
        <v>869</v>
      </c>
      <c r="C8395" s="903" t="s">
        <v>170</v>
      </c>
      <c r="D8395" s="1419" t="s">
        <v>171</v>
      </c>
      <c r="E8395" s="1420"/>
      <c r="F8395" s="1420"/>
      <c r="G8395" s="902">
        <v>170000000</v>
      </c>
    </row>
    <row r="8396" spans="1:7">
      <c r="A8396" s="903" t="s">
        <v>2487</v>
      </c>
      <c r="B8396" s="903" t="s">
        <v>869</v>
      </c>
      <c r="C8396" s="903" t="s">
        <v>170</v>
      </c>
      <c r="D8396" s="903" t="s">
        <v>171</v>
      </c>
      <c r="E8396" s="1419" t="s">
        <v>103</v>
      </c>
      <c r="F8396" s="1420"/>
      <c r="G8396" s="902">
        <v>3280000</v>
      </c>
    </row>
    <row r="8397" spans="1:7">
      <c r="A8397" s="903" t="s">
        <v>2487</v>
      </c>
      <c r="B8397" s="903" t="s">
        <v>869</v>
      </c>
      <c r="C8397" s="903" t="s">
        <v>170</v>
      </c>
      <c r="D8397" s="903" t="s">
        <v>171</v>
      </c>
      <c r="E8397" s="903" t="s">
        <v>103</v>
      </c>
      <c r="F8397" s="903" t="s">
        <v>104</v>
      </c>
      <c r="G8397" s="902">
        <v>3280000</v>
      </c>
    </row>
    <row r="8398" spans="1:7">
      <c r="A8398" s="903" t="s">
        <v>2487</v>
      </c>
      <c r="B8398" s="903" t="s">
        <v>869</v>
      </c>
      <c r="C8398" s="903" t="s">
        <v>170</v>
      </c>
      <c r="D8398" s="903" t="s">
        <v>171</v>
      </c>
      <c r="E8398" s="1419" t="s">
        <v>492</v>
      </c>
      <c r="F8398" s="1420"/>
      <c r="G8398" s="902">
        <v>4000000</v>
      </c>
    </row>
    <row r="8399" spans="1:7">
      <c r="A8399" s="903" t="s">
        <v>2487</v>
      </c>
      <c r="B8399" s="903" t="s">
        <v>869</v>
      </c>
      <c r="C8399" s="903" t="s">
        <v>170</v>
      </c>
      <c r="D8399" s="903" t="s">
        <v>171</v>
      </c>
      <c r="E8399" s="903" t="s">
        <v>492</v>
      </c>
      <c r="F8399" s="903" t="s">
        <v>494</v>
      </c>
      <c r="G8399" s="902">
        <v>4000000</v>
      </c>
    </row>
    <row r="8400" spans="1:7">
      <c r="A8400" s="903" t="s">
        <v>2487</v>
      </c>
      <c r="B8400" s="903" t="s">
        <v>869</v>
      </c>
      <c r="C8400" s="903" t="s">
        <v>170</v>
      </c>
      <c r="D8400" s="903" t="s">
        <v>171</v>
      </c>
      <c r="E8400" s="1419" t="s">
        <v>118</v>
      </c>
      <c r="F8400" s="1420"/>
      <c r="G8400" s="902">
        <v>2720000</v>
      </c>
    </row>
    <row r="8401" spans="1:7">
      <c r="A8401" s="903" t="s">
        <v>2487</v>
      </c>
      <c r="B8401" s="903" t="s">
        <v>869</v>
      </c>
      <c r="C8401" s="903" t="s">
        <v>170</v>
      </c>
      <c r="D8401" s="903" t="s">
        <v>171</v>
      </c>
      <c r="E8401" s="903" t="s">
        <v>118</v>
      </c>
      <c r="F8401" s="903" t="s">
        <v>523</v>
      </c>
      <c r="G8401" s="902">
        <v>2720000</v>
      </c>
    </row>
    <row r="8402" spans="1:7">
      <c r="A8402" s="903" t="s">
        <v>2487</v>
      </c>
      <c r="B8402" s="903" t="s">
        <v>869</v>
      </c>
      <c r="C8402" s="903" t="s">
        <v>170</v>
      </c>
      <c r="D8402" s="903" t="s">
        <v>171</v>
      </c>
      <c r="E8402" s="1419" t="s">
        <v>27</v>
      </c>
      <c r="F8402" s="1420"/>
      <c r="G8402" s="902">
        <v>160000000</v>
      </c>
    </row>
    <row r="8403" spans="1:7">
      <c r="A8403" s="903" t="s">
        <v>2487</v>
      </c>
      <c r="B8403" s="903" t="s">
        <v>869</v>
      </c>
      <c r="C8403" s="903" t="s">
        <v>170</v>
      </c>
      <c r="D8403" s="903" t="s">
        <v>171</v>
      </c>
      <c r="E8403" s="903" t="s">
        <v>27</v>
      </c>
      <c r="F8403" s="903" t="s">
        <v>590</v>
      </c>
      <c r="G8403" s="902">
        <v>20000000</v>
      </c>
    </row>
    <row r="8404" spans="1:7">
      <c r="A8404" s="903" t="s">
        <v>2487</v>
      </c>
      <c r="B8404" s="903" t="s">
        <v>869</v>
      </c>
      <c r="C8404" s="903" t="s">
        <v>170</v>
      </c>
      <c r="D8404" s="903" t="s">
        <v>171</v>
      </c>
      <c r="E8404" s="903" t="s">
        <v>27</v>
      </c>
      <c r="F8404" s="903" t="s">
        <v>29</v>
      </c>
      <c r="G8404" s="902">
        <v>140000000</v>
      </c>
    </row>
    <row r="8405" spans="1:7">
      <c r="A8405" s="903" t="s">
        <v>2487</v>
      </c>
      <c r="B8405" s="903" t="s">
        <v>869</v>
      </c>
      <c r="C8405" s="903" t="s">
        <v>170</v>
      </c>
      <c r="D8405" s="1419" t="s">
        <v>1494</v>
      </c>
      <c r="E8405" s="1420"/>
      <c r="F8405" s="1420"/>
      <c r="G8405" s="902">
        <v>1212815000</v>
      </c>
    </row>
    <row r="8406" spans="1:7">
      <c r="A8406" s="903" t="s">
        <v>2487</v>
      </c>
      <c r="B8406" s="903" t="s">
        <v>869</v>
      </c>
      <c r="C8406" s="903" t="s">
        <v>170</v>
      </c>
      <c r="D8406" s="903" t="s">
        <v>1494</v>
      </c>
      <c r="E8406" s="1419" t="s">
        <v>160</v>
      </c>
      <c r="F8406" s="1420"/>
      <c r="G8406" s="902">
        <v>74000000</v>
      </c>
    </row>
    <row r="8407" spans="1:7">
      <c r="A8407" s="903" t="s">
        <v>2487</v>
      </c>
      <c r="B8407" s="903" t="s">
        <v>869</v>
      </c>
      <c r="C8407" s="903" t="s">
        <v>170</v>
      </c>
      <c r="D8407" s="903" t="s">
        <v>1494</v>
      </c>
      <c r="E8407" s="903" t="s">
        <v>160</v>
      </c>
      <c r="F8407" s="903" t="s">
        <v>162</v>
      </c>
      <c r="G8407" s="902">
        <v>74000000</v>
      </c>
    </row>
    <row r="8408" spans="1:7">
      <c r="A8408" s="903" t="s">
        <v>2487</v>
      </c>
      <c r="B8408" s="903" t="s">
        <v>869</v>
      </c>
      <c r="C8408" s="903" t="s">
        <v>170</v>
      </c>
      <c r="D8408" s="903" t="s">
        <v>1494</v>
      </c>
      <c r="E8408" s="1419" t="s">
        <v>16</v>
      </c>
      <c r="F8408" s="1420"/>
      <c r="G8408" s="902">
        <v>1138815000</v>
      </c>
    </row>
    <row r="8409" spans="1:7">
      <c r="A8409" s="903" t="s">
        <v>2487</v>
      </c>
      <c r="B8409" s="903" t="s">
        <v>869</v>
      </c>
      <c r="C8409" s="903" t="s">
        <v>170</v>
      </c>
      <c r="D8409" s="903" t="s">
        <v>1494</v>
      </c>
      <c r="E8409" s="903" t="s">
        <v>16</v>
      </c>
      <c r="F8409" s="903" t="s">
        <v>17</v>
      </c>
      <c r="G8409" s="902">
        <v>33596000</v>
      </c>
    </row>
    <row r="8410" spans="1:7">
      <c r="A8410" s="903" t="s">
        <v>2487</v>
      </c>
      <c r="B8410" s="903" t="s">
        <v>869</v>
      </c>
      <c r="C8410" s="903" t="s">
        <v>170</v>
      </c>
      <c r="D8410" s="903" t="s">
        <v>1494</v>
      </c>
      <c r="E8410" s="903" t="s">
        <v>16</v>
      </c>
      <c r="F8410" s="903" t="s">
        <v>19</v>
      </c>
      <c r="G8410" s="902">
        <v>1105219000</v>
      </c>
    </row>
    <row r="8411" spans="1:7">
      <c r="A8411" s="903" t="s">
        <v>2487</v>
      </c>
      <c r="B8411" s="903" t="s">
        <v>869</v>
      </c>
      <c r="C8411" s="903" t="s">
        <v>170</v>
      </c>
      <c r="D8411" s="1419" t="s">
        <v>1459</v>
      </c>
      <c r="E8411" s="1420"/>
      <c r="F8411" s="1420"/>
      <c r="G8411" s="902">
        <v>17086377436</v>
      </c>
    </row>
    <row r="8412" spans="1:7">
      <c r="A8412" s="903" t="s">
        <v>2487</v>
      </c>
      <c r="B8412" s="903" t="s">
        <v>869</v>
      </c>
      <c r="C8412" s="903" t="s">
        <v>170</v>
      </c>
      <c r="D8412" s="903" t="s">
        <v>1459</v>
      </c>
      <c r="E8412" s="1419" t="s">
        <v>376</v>
      </c>
      <c r="F8412" s="1420"/>
      <c r="G8412" s="902">
        <v>7447084436</v>
      </c>
    </row>
    <row r="8413" spans="1:7">
      <c r="A8413" s="903" t="s">
        <v>2487</v>
      </c>
      <c r="B8413" s="903" t="s">
        <v>869</v>
      </c>
      <c r="C8413" s="903" t="s">
        <v>170</v>
      </c>
      <c r="D8413" s="903" t="s">
        <v>1459</v>
      </c>
      <c r="E8413" s="903" t="s">
        <v>376</v>
      </c>
      <c r="F8413" s="903" t="s">
        <v>902</v>
      </c>
      <c r="G8413" s="902">
        <v>5878150236</v>
      </c>
    </row>
    <row r="8414" spans="1:7">
      <c r="A8414" s="903" t="s">
        <v>2487</v>
      </c>
      <c r="B8414" s="903" t="s">
        <v>869</v>
      </c>
      <c r="C8414" s="903" t="s">
        <v>170</v>
      </c>
      <c r="D8414" s="903" t="s">
        <v>1459</v>
      </c>
      <c r="E8414" s="903" t="s">
        <v>376</v>
      </c>
      <c r="F8414" s="903" t="s">
        <v>183</v>
      </c>
      <c r="G8414" s="902">
        <v>1568934200</v>
      </c>
    </row>
    <row r="8415" spans="1:7">
      <c r="A8415" s="903" t="s">
        <v>2487</v>
      </c>
      <c r="B8415" s="903" t="s">
        <v>869</v>
      </c>
      <c r="C8415" s="903" t="s">
        <v>170</v>
      </c>
      <c r="D8415" s="903" t="s">
        <v>1459</v>
      </c>
      <c r="E8415" s="1419" t="s">
        <v>16</v>
      </c>
      <c r="F8415" s="1420"/>
      <c r="G8415" s="902">
        <v>9639293000</v>
      </c>
    </row>
    <row r="8416" spans="1:7">
      <c r="A8416" s="903" t="s">
        <v>2487</v>
      </c>
      <c r="B8416" s="903" t="s">
        <v>869</v>
      </c>
      <c r="C8416" s="903" t="s">
        <v>170</v>
      </c>
      <c r="D8416" s="903" t="s">
        <v>1459</v>
      </c>
      <c r="E8416" s="903" t="s">
        <v>16</v>
      </c>
      <c r="F8416" s="903" t="s">
        <v>17</v>
      </c>
      <c r="G8416" s="902">
        <v>125432000</v>
      </c>
    </row>
    <row r="8417" spans="1:7">
      <c r="A8417" s="903" t="s">
        <v>2487</v>
      </c>
      <c r="B8417" s="903" t="s">
        <v>869</v>
      </c>
      <c r="C8417" s="903" t="s">
        <v>170</v>
      </c>
      <c r="D8417" s="903" t="s">
        <v>1459</v>
      </c>
      <c r="E8417" s="903" t="s">
        <v>16</v>
      </c>
      <c r="F8417" s="903" t="s">
        <v>19</v>
      </c>
      <c r="G8417" s="902">
        <v>9027785500</v>
      </c>
    </row>
    <row r="8418" spans="1:7">
      <c r="A8418" s="903" t="s">
        <v>2487</v>
      </c>
      <c r="B8418" s="903" t="s">
        <v>869</v>
      </c>
      <c r="C8418" s="903" t="s">
        <v>170</v>
      </c>
      <c r="D8418" s="903" t="s">
        <v>1459</v>
      </c>
      <c r="E8418" s="903" t="s">
        <v>16</v>
      </c>
      <c r="F8418" s="903" t="s">
        <v>221</v>
      </c>
      <c r="G8418" s="902">
        <v>486075500</v>
      </c>
    </row>
    <row r="8419" spans="1:7">
      <c r="A8419" s="903" t="s">
        <v>2487</v>
      </c>
      <c r="B8419" s="903" t="s">
        <v>869</v>
      </c>
      <c r="C8419" s="903" t="s">
        <v>170</v>
      </c>
      <c r="D8419" s="1419" t="s">
        <v>1453</v>
      </c>
      <c r="E8419" s="1420"/>
      <c r="F8419" s="1420"/>
      <c r="G8419" s="902">
        <v>3160530000</v>
      </c>
    </row>
    <row r="8420" spans="1:7">
      <c r="A8420" s="903" t="s">
        <v>2487</v>
      </c>
      <c r="B8420" s="903" t="s">
        <v>869</v>
      </c>
      <c r="C8420" s="903" t="s">
        <v>170</v>
      </c>
      <c r="D8420" s="903" t="s">
        <v>1453</v>
      </c>
      <c r="E8420" s="1419" t="s">
        <v>90</v>
      </c>
      <c r="F8420" s="1420"/>
      <c r="G8420" s="902">
        <v>6130000</v>
      </c>
    </row>
    <row r="8421" spans="1:7">
      <c r="A8421" s="903" t="s">
        <v>2487</v>
      </c>
      <c r="B8421" s="903" t="s">
        <v>869</v>
      </c>
      <c r="C8421" s="903" t="s">
        <v>170</v>
      </c>
      <c r="D8421" s="903" t="s">
        <v>1453</v>
      </c>
      <c r="E8421" s="903" t="s">
        <v>90</v>
      </c>
      <c r="F8421" s="903" t="s">
        <v>763</v>
      </c>
      <c r="G8421" s="902">
        <v>6130000</v>
      </c>
    </row>
    <row r="8422" spans="1:7">
      <c r="A8422" s="903" t="s">
        <v>2487</v>
      </c>
      <c r="B8422" s="903" t="s">
        <v>869</v>
      </c>
      <c r="C8422" s="903" t="s">
        <v>170</v>
      </c>
      <c r="D8422" s="903" t="s">
        <v>1453</v>
      </c>
      <c r="E8422" s="1419" t="s">
        <v>100</v>
      </c>
      <c r="F8422" s="1420"/>
      <c r="G8422" s="902">
        <v>3000000</v>
      </c>
    </row>
    <row r="8423" spans="1:7">
      <c r="A8423" s="903" t="s">
        <v>2487</v>
      </c>
      <c r="B8423" s="903" t="s">
        <v>869</v>
      </c>
      <c r="C8423" s="903" t="s">
        <v>170</v>
      </c>
      <c r="D8423" s="903" t="s">
        <v>1453</v>
      </c>
      <c r="E8423" s="903" t="s">
        <v>100</v>
      </c>
      <c r="F8423" s="903" t="s">
        <v>218</v>
      </c>
      <c r="G8423" s="902">
        <v>3000000</v>
      </c>
    </row>
    <row r="8424" spans="1:7">
      <c r="A8424" s="903" t="s">
        <v>2487</v>
      </c>
      <c r="B8424" s="903" t="s">
        <v>869</v>
      </c>
      <c r="C8424" s="903" t="s">
        <v>170</v>
      </c>
      <c r="D8424" s="903" t="s">
        <v>1453</v>
      </c>
      <c r="E8424" s="1419" t="s">
        <v>143</v>
      </c>
      <c r="F8424" s="1420"/>
      <c r="G8424" s="902">
        <v>18200000</v>
      </c>
    </row>
    <row r="8425" spans="1:7">
      <c r="A8425" s="903" t="s">
        <v>2487</v>
      </c>
      <c r="B8425" s="903" t="s">
        <v>869</v>
      </c>
      <c r="C8425" s="903" t="s">
        <v>170</v>
      </c>
      <c r="D8425" s="903" t="s">
        <v>1453</v>
      </c>
      <c r="E8425" s="903" t="s">
        <v>143</v>
      </c>
      <c r="F8425" s="903" t="s">
        <v>145</v>
      </c>
      <c r="G8425" s="902">
        <v>2040000</v>
      </c>
    </row>
    <row r="8426" spans="1:7">
      <c r="A8426" s="903" t="s">
        <v>2487</v>
      </c>
      <c r="B8426" s="903" t="s">
        <v>869</v>
      </c>
      <c r="C8426" s="903" t="s">
        <v>170</v>
      </c>
      <c r="D8426" s="903" t="s">
        <v>1453</v>
      </c>
      <c r="E8426" s="903" t="s">
        <v>143</v>
      </c>
      <c r="F8426" s="903" t="s">
        <v>489</v>
      </c>
      <c r="G8426" s="902">
        <v>16160000</v>
      </c>
    </row>
    <row r="8427" spans="1:7">
      <c r="A8427" s="903" t="s">
        <v>2487</v>
      </c>
      <c r="B8427" s="903" t="s">
        <v>869</v>
      </c>
      <c r="C8427" s="903" t="s">
        <v>170</v>
      </c>
      <c r="D8427" s="903" t="s">
        <v>1453</v>
      </c>
      <c r="E8427" s="1419" t="s">
        <v>113</v>
      </c>
      <c r="F8427" s="1420"/>
      <c r="G8427" s="902">
        <v>4000000</v>
      </c>
    </row>
    <row r="8428" spans="1:7">
      <c r="A8428" s="903" t="s">
        <v>2487</v>
      </c>
      <c r="B8428" s="903" t="s">
        <v>869</v>
      </c>
      <c r="C8428" s="903" t="s">
        <v>170</v>
      </c>
      <c r="D8428" s="903" t="s">
        <v>1453</v>
      </c>
      <c r="E8428" s="903" t="s">
        <v>113</v>
      </c>
      <c r="F8428" s="903" t="s">
        <v>490</v>
      </c>
      <c r="G8428" s="902">
        <v>4000000</v>
      </c>
    </row>
    <row r="8429" spans="1:7">
      <c r="A8429" s="903" t="s">
        <v>2487</v>
      </c>
      <c r="B8429" s="903" t="s">
        <v>869</v>
      </c>
      <c r="C8429" s="903" t="s">
        <v>170</v>
      </c>
      <c r="D8429" s="903" t="s">
        <v>1453</v>
      </c>
      <c r="E8429" s="1419" t="s">
        <v>492</v>
      </c>
      <c r="F8429" s="1420"/>
      <c r="G8429" s="902">
        <v>16200000</v>
      </c>
    </row>
    <row r="8430" spans="1:7">
      <c r="A8430" s="903" t="s">
        <v>2487</v>
      </c>
      <c r="B8430" s="903" t="s">
        <v>869</v>
      </c>
      <c r="C8430" s="903" t="s">
        <v>170</v>
      </c>
      <c r="D8430" s="903" t="s">
        <v>1453</v>
      </c>
      <c r="E8430" s="903" t="s">
        <v>492</v>
      </c>
      <c r="F8430" s="903" t="s">
        <v>494</v>
      </c>
      <c r="G8430" s="902">
        <v>16200000</v>
      </c>
    </row>
    <row r="8431" spans="1:7">
      <c r="A8431" s="903" t="s">
        <v>2487</v>
      </c>
      <c r="B8431" s="903" t="s">
        <v>869</v>
      </c>
      <c r="C8431" s="903" t="s">
        <v>170</v>
      </c>
      <c r="D8431" s="903" t="s">
        <v>1453</v>
      </c>
      <c r="E8431" s="1419" t="s">
        <v>498</v>
      </c>
      <c r="F8431" s="1420"/>
      <c r="G8431" s="902">
        <v>3030530000</v>
      </c>
    </row>
    <row r="8432" spans="1:7">
      <c r="A8432" s="903" t="s">
        <v>2487</v>
      </c>
      <c r="B8432" s="903" t="s">
        <v>869</v>
      </c>
      <c r="C8432" s="903" t="s">
        <v>170</v>
      </c>
      <c r="D8432" s="903" t="s">
        <v>1453</v>
      </c>
      <c r="E8432" s="903" t="s">
        <v>498</v>
      </c>
      <c r="F8432" s="903" t="s">
        <v>501</v>
      </c>
      <c r="G8432" s="902">
        <v>3030530000</v>
      </c>
    </row>
    <row r="8433" spans="1:7">
      <c r="A8433" s="903" t="s">
        <v>2487</v>
      </c>
      <c r="B8433" s="903" t="s">
        <v>869</v>
      </c>
      <c r="C8433" s="903" t="s">
        <v>170</v>
      </c>
      <c r="D8433" s="903" t="s">
        <v>1453</v>
      </c>
      <c r="E8433" s="1419" t="s">
        <v>118</v>
      </c>
      <c r="F8433" s="1420"/>
      <c r="G8433" s="902">
        <v>58670000</v>
      </c>
    </row>
    <row r="8434" spans="1:7">
      <c r="A8434" s="903" t="s">
        <v>2487</v>
      </c>
      <c r="B8434" s="903" t="s">
        <v>869</v>
      </c>
      <c r="C8434" s="903" t="s">
        <v>170</v>
      </c>
      <c r="D8434" s="903" t="s">
        <v>1453</v>
      </c>
      <c r="E8434" s="903" t="s">
        <v>118</v>
      </c>
      <c r="F8434" s="903" t="s">
        <v>523</v>
      </c>
      <c r="G8434" s="902">
        <v>14670000</v>
      </c>
    </row>
    <row r="8435" spans="1:7">
      <c r="A8435" s="903" t="s">
        <v>2487</v>
      </c>
      <c r="B8435" s="903" t="s">
        <v>869</v>
      </c>
      <c r="C8435" s="903" t="s">
        <v>170</v>
      </c>
      <c r="D8435" s="903" t="s">
        <v>1453</v>
      </c>
      <c r="E8435" s="903" t="s">
        <v>118</v>
      </c>
      <c r="F8435" s="903" t="s">
        <v>5</v>
      </c>
      <c r="G8435" s="902">
        <v>44000000</v>
      </c>
    </row>
    <row r="8436" spans="1:7">
      <c r="A8436" s="903" t="s">
        <v>2487</v>
      </c>
      <c r="B8436" s="903" t="s">
        <v>869</v>
      </c>
      <c r="C8436" s="903" t="s">
        <v>170</v>
      </c>
      <c r="D8436" s="903" t="s">
        <v>1453</v>
      </c>
      <c r="E8436" s="1419" t="s">
        <v>122</v>
      </c>
      <c r="F8436" s="1420"/>
      <c r="G8436" s="902">
        <v>23800000</v>
      </c>
    </row>
    <row r="8437" spans="1:7">
      <c r="A8437" s="903" t="s">
        <v>2487</v>
      </c>
      <c r="B8437" s="903" t="s">
        <v>869</v>
      </c>
      <c r="C8437" s="903" t="s">
        <v>170</v>
      </c>
      <c r="D8437" s="903" t="s">
        <v>1453</v>
      </c>
      <c r="E8437" s="903" t="s">
        <v>122</v>
      </c>
      <c r="F8437" s="903" t="s">
        <v>124</v>
      </c>
      <c r="G8437" s="902">
        <v>4800000</v>
      </c>
    </row>
    <row r="8438" spans="1:7">
      <c r="A8438" s="903" t="s">
        <v>2487</v>
      </c>
      <c r="B8438" s="903" t="s">
        <v>869</v>
      </c>
      <c r="C8438" s="903" t="s">
        <v>170</v>
      </c>
      <c r="D8438" s="903" t="s">
        <v>1453</v>
      </c>
      <c r="E8438" s="903" t="s">
        <v>122</v>
      </c>
      <c r="F8438" s="903" t="s">
        <v>126</v>
      </c>
      <c r="G8438" s="902">
        <v>19000000</v>
      </c>
    </row>
    <row r="8439" spans="1:7">
      <c r="A8439" s="903" t="s">
        <v>2487</v>
      </c>
      <c r="B8439" s="903" t="s">
        <v>869</v>
      </c>
      <c r="C8439" s="1419" t="s">
        <v>200</v>
      </c>
      <c r="D8439" s="1420"/>
      <c r="E8439" s="1420"/>
      <c r="F8439" s="1420"/>
      <c r="G8439" s="902">
        <v>14833868652</v>
      </c>
    </row>
    <row r="8440" spans="1:7">
      <c r="A8440" s="903" t="s">
        <v>2487</v>
      </c>
      <c r="B8440" s="903" t="s">
        <v>869</v>
      </c>
      <c r="C8440" s="903" t="s">
        <v>200</v>
      </c>
      <c r="D8440" s="1419" t="s">
        <v>1413</v>
      </c>
      <c r="E8440" s="1420"/>
      <c r="F8440" s="1420"/>
      <c r="G8440" s="902">
        <v>14833868652</v>
      </c>
    </row>
    <row r="8441" spans="1:7">
      <c r="A8441" s="903" t="s">
        <v>2487</v>
      </c>
      <c r="B8441" s="903" t="s">
        <v>869</v>
      </c>
      <c r="C8441" s="903" t="s">
        <v>200</v>
      </c>
      <c r="D8441" s="903" t="s">
        <v>1413</v>
      </c>
      <c r="E8441" s="1419" t="s">
        <v>87</v>
      </c>
      <c r="F8441" s="1420"/>
      <c r="G8441" s="902">
        <v>3875414421</v>
      </c>
    </row>
    <row r="8442" spans="1:7">
      <c r="A8442" s="903" t="s">
        <v>2487</v>
      </c>
      <c r="B8442" s="903" t="s">
        <v>869</v>
      </c>
      <c r="C8442" s="903" t="s">
        <v>200</v>
      </c>
      <c r="D8442" s="903" t="s">
        <v>1413</v>
      </c>
      <c r="E8442" s="903" t="s">
        <v>87</v>
      </c>
      <c r="F8442" s="903" t="s">
        <v>88</v>
      </c>
      <c r="G8442" s="902">
        <v>3875414421</v>
      </c>
    </row>
    <row r="8443" spans="1:7">
      <c r="A8443" s="903" t="s">
        <v>2487</v>
      </c>
      <c r="B8443" s="903" t="s">
        <v>869</v>
      </c>
      <c r="C8443" s="903" t="s">
        <v>200</v>
      </c>
      <c r="D8443" s="903" t="s">
        <v>1413</v>
      </c>
      <c r="E8443" s="1419" t="s">
        <v>90</v>
      </c>
      <c r="F8443" s="1420"/>
      <c r="G8443" s="902">
        <v>1390095398</v>
      </c>
    </row>
    <row r="8444" spans="1:7">
      <c r="A8444" s="903" t="s">
        <v>2487</v>
      </c>
      <c r="B8444" s="903" t="s">
        <v>869</v>
      </c>
      <c r="C8444" s="903" t="s">
        <v>200</v>
      </c>
      <c r="D8444" s="903" t="s">
        <v>1413</v>
      </c>
      <c r="E8444" s="903" t="s">
        <v>90</v>
      </c>
      <c r="F8444" s="903" t="s">
        <v>135</v>
      </c>
      <c r="G8444" s="902">
        <v>113194309</v>
      </c>
    </row>
    <row r="8445" spans="1:7">
      <c r="A8445" s="903" t="s">
        <v>2487</v>
      </c>
      <c r="B8445" s="903" t="s">
        <v>869</v>
      </c>
      <c r="C8445" s="903" t="s">
        <v>200</v>
      </c>
      <c r="D8445" s="903" t="s">
        <v>1413</v>
      </c>
      <c r="E8445" s="903" t="s">
        <v>90</v>
      </c>
      <c r="F8445" s="903" t="s">
        <v>389</v>
      </c>
      <c r="G8445" s="902">
        <v>145573000</v>
      </c>
    </row>
    <row r="8446" spans="1:7">
      <c r="A8446" s="903" t="s">
        <v>2487</v>
      </c>
      <c r="B8446" s="903" t="s">
        <v>869</v>
      </c>
      <c r="C8446" s="903" t="s">
        <v>200</v>
      </c>
      <c r="D8446" s="903" t="s">
        <v>1413</v>
      </c>
      <c r="E8446" s="903" t="s">
        <v>90</v>
      </c>
      <c r="F8446" s="903" t="s">
        <v>385</v>
      </c>
      <c r="G8446" s="902">
        <v>42554400</v>
      </c>
    </row>
    <row r="8447" spans="1:7">
      <c r="A8447" s="903" t="s">
        <v>2487</v>
      </c>
      <c r="B8447" s="903" t="s">
        <v>869</v>
      </c>
      <c r="C8447" s="903" t="s">
        <v>200</v>
      </c>
      <c r="D8447" s="903" t="s">
        <v>1413</v>
      </c>
      <c r="E8447" s="903" t="s">
        <v>90</v>
      </c>
      <c r="F8447" s="903" t="s">
        <v>763</v>
      </c>
      <c r="G8447" s="902">
        <v>111898000</v>
      </c>
    </row>
    <row r="8448" spans="1:7">
      <c r="A8448" s="903" t="s">
        <v>2487</v>
      </c>
      <c r="B8448" s="903" t="s">
        <v>869</v>
      </c>
      <c r="C8448" s="903" t="s">
        <v>200</v>
      </c>
      <c r="D8448" s="903" t="s">
        <v>1413</v>
      </c>
      <c r="E8448" s="903" t="s">
        <v>90</v>
      </c>
      <c r="F8448" s="903" t="s">
        <v>92</v>
      </c>
      <c r="G8448" s="902">
        <v>21032328</v>
      </c>
    </row>
    <row r="8449" spans="1:7">
      <c r="A8449" s="903" t="s">
        <v>2487</v>
      </c>
      <c r="B8449" s="903" t="s">
        <v>869</v>
      </c>
      <c r="C8449" s="903" t="s">
        <v>200</v>
      </c>
      <c r="D8449" s="903" t="s">
        <v>1413</v>
      </c>
      <c r="E8449" s="903" t="s">
        <v>90</v>
      </c>
      <c r="F8449" s="903" t="s">
        <v>390</v>
      </c>
      <c r="G8449" s="902">
        <v>11352906</v>
      </c>
    </row>
    <row r="8450" spans="1:7">
      <c r="A8450" s="903" t="s">
        <v>2487</v>
      </c>
      <c r="B8450" s="903" t="s">
        <v>869</v>
      </c>
      <c r="C8450" s="903" t="s">
        <v>200</v>
      </c>
      <c r="D8450" s="903" t="s">
        <v>1413</v>
      </c>
      <c r="E8450" s="903" t="s">
        <v>90</v>
      </c>
      <c r="F8450" s="903" t="s">
        <v>130</v>
      </c>
      <c r="G8450" s="902">
        <v>944490455</v>
      </c>
    </row>
    <row r="8451" spans="1:7">
      <c r="A8451" s="903" t="s">
        <v>2487</v>
      </c>
      <c r="B8451" s="903" t="s">
        <v>869</v>
      </c>
      <c r="C8451" s="903" t="s">
        <v>200</v>
      </c>
      <c r="D8451" s="903" t="s">
        <v>1413</v>
      </c>
      <c r="E8451" s="1419" t="s">
        <v>377</v>
      </c>
      <c r="F8451" s="1420"/>
      <c r="G8451" s="902">
        <v>59057000</v>
      </c>
    </row>
    <row r="8452" spans="1:7">
      <c r="A8452" s="903" t="s">
        <v>2487</v>
      </c>
      <c r="B8452" s="903" t="s">
        <v>869</v>
      </c>
      <c r="C8452" s="903" t="s">
        <v>200</v>
      </c>
      <c r="D8452" s="903" t="s">
        <v>1413</v>
      </c>
      <c r="E8452" s="903" t="s">
        <v>377</v>
      </c>
      <c r="F8452" s="903" t="s">
        <v>379</v>
      </c>
      <c r="G8452" s="902">
        <v>55457000</v>
      </c>
    </row>
    <row r="8453" spans="1:7">
      <c r="A8453" s="903" t="s">
        <v>2487</v>
      </c>
      <c r="B8453" s="903" t="s">
        <v>869</v>
      </c>
      <c r="C8453" s="903" t="s">
        <v>200</v>
      </c>
      <c r="D8453" s="903" t="s">
        <v>1413</v>
      </c>
      <c r="E8453" s="903" t="s">
        <v>377</v>
      </c>
      <c r="F8453" s="903" t="s">
        <v>380</v>
      </c>
      <c r="G8453" s="902">
        <v>3600000</v>
      </c>
    </row>
    <row r="8454" spans="1:7">
      <c r="A8454" s="903" t="s">
        <v>2487</v>
      </c>
      <c r="B8454" s="903" t="s">
        <v>869</v>
      </c>
      <c r="C8454" s="903" t="s">
        <v>200</v>
      </c>
      <c r="D8454" s="903" t="s">
        <v>1413</v>
      </c>
      <c r="E8454" s="1419" t="s">
        <v>93</v>
      </c>
      <c r="F8454" s="1420"/>
      <c r="G8454" s="902">
        <v>445600000</v>
      </c>
    </row>
    <row r="8455" spans="1:7">
      <c r="A8455" s="903" t="s">
        <v>2487</v>
      </c>
      <c r="B8455" s="903" t="s">
        <v>869</v>
      </c>
      <c r="C8455" s="903" t="s">
        <v>200</v>
      </c>
      <c r="D8455" s="903" t="s">
        <v>1413</v>
      </c>
      <c r="E8455" s="903" t="s">
        <v>93</v>
      </c>
      <c r="F8455" s="903" t="s">
        <v>391</v>
      </c>
      <c r="G8455" s="902">
        <v>445600000</v>
      </c>
    </row>
    <row r="8456" spans="1:7">
      <c r="A8456" s="903" t="s">
        <v>2487</v>
      </c>
      <c r="B8456" s="903" t="s">
        <v>869</v>
      </c>
      <c r="C8456" s="903" t="s">
        <v>200</v>
      </c>
      <c r="D8456" s="903" t="s">
        <v>1413</v>
      </c>
      <c r="E8456" s="1419" t="s">
        <v>94</v>
      </c>
      <c r="F8456" s="1420"/>
      <c r="G8456" s="902">
        <v>901724360</v>
      </c>
    </row>
    <row r="8457" spans="1:7">
      <c r="A8457" s="903" t="s">
        <v>2487</v>
      </c>
      <c r="B8457" s="903" t="s">
        <v>869</v>
      </c>
      <c r="C8457" s="903" t="s">
        <v>200</v>
      </c>
      <c r="D8457" s="903" t="s">
        <v>1413</v>
      </c>
      <c r="E8457" s="903" t="s">
        <v>94</v>
      </c>
      <c r="F8457" s="903" t="s">
        <v>95</v>
      </c>
      <c r="G8457" s="902">
        <v>699566736</v>
      </c>
    </row>
    <row r="8458" spans="1:7">
      <c r="A8458" s="903" t="s">
        <v>2487</v>
      </c>
      <c r="B8458" s="903" t="s">
        <v>869</v>
      </c>
      <c r="C8458" s="903" t="s">
        <v>200</v>
      </c>
      <c r="D8458" s="903" t="s">
        <v>1413</v>
      </c>
      <c r="E8458" s="903" t="s">
        <v>94</v>
      </c>
      <c r="F8458" s="903" t="s">
        <v>96</v>
      </c>
      <c r="G8458" s="902">
        <v>119975358</v>
      </c>
    </row>
    <row r="8459" spans="1:7">
      <c r="A8459" s="903" t="s">
        <v>2487</v>
      </c>
      <c r="B8459" s="903" t="s">
        <v>869</v>
      </c>
      <c r="C8459" s="903" t="s">
        <v>200</v>
      </c>
      <c r="D8459" s="903" t="s">
        <v>1413</v>
      </c>
      <c r="E8459" s="903" t="s">
        <v>94</v>
      </c>
      <c r="F8459" s="903" t="s">
        <v>97</v>
      </c>
      <c r="G8459" s="902">
        <v>79961570</v>
      </c>
    </row>
    <row r="8460" spans="1:7">
      <c r="A8460" s="903" t="s">
        <v>2487</v>
      </c>
      <c r="B8460" s="903" t="s">
        <v>869</v>
      </c>
      <c r="C8460" s="903" t="s">
        <v>200</v>
      </c>
      <c r="D8460" s="903" t="s">
        <v>1413</v>
      </c>
      <c r="E8460" s="903" t="s">
        <v>94</v>
      </c>
      <c r="F8460" s="903" t="s">
        <v>0</v>
      </c>
      <c r="G8460" s="902">
        <v>2220696</v>
      </c>
    </row>
    <row r="8461" spans="1:7">
      <c r="A8461" s="903" t="s">
        <v>2487</v>
      </c>
      <c r="B8461" s="903" t="s">
        <v>869</v>
      </c>
      <c r="C8461" s="903" t="s">
        <v>200</v>
      </c>
      <c r="D8461" s="903" t="s">
        <v>1413</v>
      </c>
      <c r="E8461" s="1419" t="s">
        <v>98</v>
      </c>
      <c r="F8461" s="1420"/>
      <c r="G8461" s="902">
        <v>145993955</v>
      </c>
    </row>
    <row r="8462" spans="1:7">
      <c r="A8462" s="903" t="s">
        <v>2487</v>
      </c>
      <c r="B8462" s="903" t="s">
        <v>869</v>
      </c>
      <c r="C8462" s="903" t="s">
        <v>200</v>
      </c>
      <c r="D8462" s="903" t="s">
        <v>1413</v>
      </c>
      <c r="E8462" s="903" t="s">
        <v>98</v>
      </c>
      <c r="F8462" s="903" t="s">
        <v>757</v>
      </c>
      <c r="G8462" s="902">
        <v>93528955</v>
      </c>
    </row>
    <row r="8463" spans="1:7">
      <c r="A8463" s="903" t="s">
        <v>2487</v>
      </c>
      <c r="B8463" s="903" t="s">
        <v>869</v>
      </c>
      <c r="C8463" s="903" t="s">
        <v>200</v>
      </c>
      <c r="D8463" s="903" t="s">
        <v>1413</v>
      </c>
      <c r="E8463" s="903" t="s">
        <v>98</v>
      </c>
      <c r="F8463" s="903" t="s">
        <v>99</v>
      </c>
      <c r="G8463" s="902">
        <v>52465000</v>
      </c>
    </row>
    <row r="8464" spans="1:7">
      <c r="A8464" s="903" t="s">
        <v>2487</v>
      </c>
      <c r="B8464" s="903" t="s">
        <v>869</v>
      </c>
      <c r="C8464" s="903" t="s">
        <v>200</v>
      </c>
      <c r="D8464" s="903" t="s">
        <v>1413</v>
      </c>
      <c r="E8464" s="1419" t="s">
        <v>100</v>
      </c>
      <c r="F8464" s="1420"/>
      <c r="G8464" s="902">
        <v>153208512</v>
      </c>
    </row>
    <row r="8465" spans="1:7">
      <c r="A8465" s="903" t="s">
        <v>2487</v>
      </c>
      <c r="B8465" s="903" t="s">
        <v>869</v>
      </c>
      <c r="C8465" s="903" t="s">
        <v>200</v>
      </c>
      <c r="D8465" s="903" t="s">
        <v>1413</v>
      </c>
      <c r="E8465" s="903" t="s">
        <v>100</v>
      </c>
      <c r="F8465" s="903" t="s">
        <v>138</v>
      </c>
      <c r="G8465" s="902">
        <v>125183657</v>
      </c>
    </row>
    <row r="8466" spans="1:7">
      <c r="A8466" s="903" t="s">
        <v>2487</v>
      </c>
      <c r="B8466" s="903" t="s">
        <v>869</v>
      </c>
      <c r="C8466" s="903" t="s">
        <v>200</v>
      </c>
      <c r="D8466" s="903" t="s">
        <v>1413</v>
      </c>
      <c r="E8466" s="903" t="s">
        <v>100</v>
      </c>
      <c r="F8466" s="903" t="s">
        <v>102</v>
      </c>
      <c r="G8466" s="902">
        <v>10921855</v>
      </c>
    </row>
    <row r="8467" spans="1:7">
      <c r="A8467" s="903" t="s">
        <v>2487</v>
      </c>
      <c r="B8467" s="903" t="s">
        <v>869</v>
      </c>
      <c r="C8467" s="903" t="s">
        <v>200</v>
      </c>
      <c r="D8467" s="903" t="s">
        <v>1413</v>
      </c>
      <c r="E8467" s="903" t="s">
        <v>100</v>
      </c>
      <c r="F8467" s="903" t="s">
        <v>131</v>
      </c>
      <c r="G8467" s="902">
        <v>4104000</v>
      </c>
    </row>
    <row r="8468" spans="1:7">
      <c r="A8468" s="903" t="s">
        <v>2487</v>
      </c>
      <c r="B8468" s="903" t="s">
        <v>869</v>
      </c>
      <c r="C8468" s="903" t="s">
        <v>200</v>
      </c>
      <c r="D8468" s="903" t="s">
        <v>1413</v>
      </c>
      <c r="E8468" s="903" t="s">
        <v>100</v>
      </c>
      <c r="F8468" s="903" t="s">
        <v>218</v>
      </c>
      <c r="G8468" s="902">
        <v>450000</v>
      </c>
    </row>
    <row r="8469" spans="1:7">
      <c r="A8469" s="903" t="s">
        <v>2487</v>
      </c>
      <c r="B8469" s="903" t="s">
        <v>869</v>
      </c>
      <c r="C8469" s="903" t="s">
        <v>200</v>
      </c>
      <c r="D8469" s="903" t="s">
        <v>1413</v>
      </c>
      <c r="E8469" s="903" t="s">
        <v>100</v>
      </c>
      <c r="F8469" s="903" t="s">
        <v>140</v>
      </c>
      <c r="G8469" s="902">
        <v>12549000</v>
      </c>
    </row>
    <row r="8470" spans="1:7">
      <c r="A8470" s="903" t="s">
        <v>2487</v>
      </c>
      <c r="B8470" s="903" t="s">
        <v>869</v>
      </c>
      <c r="C8470" s="903" t="s">
        <v>200</v>
      </c>
      <c r="D8470" s="903" t="s">
        <v>1413</v>
      </c>
      <c r="E8470" s="1419" t="s">
        <v>103</v>
      </c>
      <c r="F8470" s="1420"/>
      <c r="G8470" s="902">
        <v>352878738</v>
      </c>
    </row>
    <row r="8471" spans="1:7">
      <c r="A8471" s="903" t="s">
        <v>2487</v>
      </c>
      <c r="B8471" s="903" t="s">
        <v>869</v>
      </c>
      <c r="C8471" s="903" t="s">
        <v>200</v>
      </c>
      <c r="D8471" s="903" t="s">
        <v>1413</v>
      </c>
      <c r="E8471" s="903" t="s">
        <v>103</v>
      </c>
      <c r="F8471" s="903" t="s">
        <v>104</v>
      </c>
      <c r="G8471" s="902">
        <v>262403315</v>
      </c>
    </row>
    <row r="8472" spans="1:7">
      <c r="A8472" s="903" t="s">
        <v>2487</v>
      </c>
      <c r="B8472" s="903" t="s">
        <v>869</v>
      </c>
      <c r="C8472" s="903" t="s">
        <v>200</v>
      </c>
      <c r="D8472" s="903" t="s">
        <v>1413</v>
      </c>
      <c r="E8472" s="903" t="s">
        <v>103</v>
      </c>
      <c r="F8472" s="903" t="s">
        <v>132</v>
      </c>
      <c r="G8472" s="902">
        <v>34670000</v>
      </c>
    </row>
    <row r="8473" spans="1:7">
      <c r="A8473" s="903" t="s">
        <v>2487</v>
      </c>
      <c r="B8473" s="903" t="s">
        <v>869</v>
      </c>
      <c r="C8473" s="903" t="s">
        <v>200</v>
      </c>
      <c r="D8473" s="903" t="s">
        <v>1413</v>
      </c>
      <c r="E8473" s="903" t="s">
        <v>103</v>
      </c>
      <c r="F8473" s="903" t="s">
        <v>106</v>
      </c>
      <c r="G8473" s="902">
        <v>55805423</v>
      </c>
    </row>
    <row r="8474" spans="1:7">
      <c r="A8474" s="903" t="s">
        <v>2487</v>
      </c>
      <c r="B8474" s="903" t="s">
        <v>869</v>
      </c>
      <c r="C8474" s="903" t="s">
        <v>200</v>
      </c>
      <c r="D8474" s="903" t="s">
        <v>1413</v>
      </c>
      <c r="E8474" s="1419" t="s">
        <v>108</v>
      </c>
      <c r="F8474" s="1420"/>
      <c r="G8474" s="902">
        <v>444409980</v>
      </c>
    </row>
    <row r="8475" spans="1:7">
      <c r="A8475" s="903" t="s">
        <v>2487</v>
      </c>
      <c r="B8475" s="903" t="s">
        <v>869</v>
      </c>
      <c r="C8475" s="903" t="s">
        <v>200</v>
      </c>
      <c r="D8475" s="903" t="s">
        <v>1413</v>
      </c>
      <c r="E8475" s="903" t="s">
        <v>108</v>
      </c>
      <c r="F8475" s="903" t="s">
        <v>110</v>
      </c>
      <c r="G8475" s="902">
        <v>14391841</v>
      </c>
    </row>
    <row r="8476" spans="1:7">
      <c r="A8476" s="903" t="s">
        <v>2487</v>
      </c>
      <c r="B8476" s="903" t="s">
        <v>869</v>
      </c>
      <c r="C8476" s="903" t="s">
        <v>200</v>
      </c>
      <c r="D8476" s="903" t="s">
        <v>1413</v>
      </c>
      <c r="E8476" s="903" t="s">
        <v>108</v>
      </c>
      <c r="F8476" s="903" t="s">
        <v>111</v>
      </c>
      <c r="G8476" s="902">
        <v>4436049</v>
      </c>
    </row>
    <row r="8477" spans="1:7">
      <c r="A8477" s="903" t="s">
        <v>2487</v>
      </c>
      <c r="B8477" s="903" t="s">
        <v>869</v>
      </c>
      <c r="C8477" s="903" t="s">
        <v>200</v>
      </c>
      <c r="D8477" s="903" t="s">
        <v>1413</v>
      </c>
      <c r="E8477" s="903" t="s">
        <v>108</v>
      </c>
      <c r="F8477" s="903" t="s">
        <v>862</v>
      </c>
      <c r="G8477" s="902">
        <v>16525990</v>
      </c>
    </row>
    <row r="8478" spans="1:7">
      <c r="A8478" s="903" t="s">
        <v>2487</v>
      </c>
      <c r="B8478" s="903" t="s">
        <v>869</v>
      </c>
      <c r="C8478" s="903" t="s">
        <v>200</v>
      </c>
      <c r="D8478" s="903" t="s">
        <v>1413</v>
      </c>
      <c r="E8478" s="903" t="s">
        <v>108</v>
      </c>
      <c r="F8478" s="903" t="s">
        <v>283</v>
      </c>
      <c r="G8478" s="902">
        <v>383280000</v>
      </c>
    </row>
    <row r="8479" spans="1:7">
      <c r="A8479" s="903" t="s">
        <v>2487</v>
      </c>
      <c r="B8479" s="903" t="s">
        <v>869</v>
      </c>
      <c r="C8479" s="903" t="s">
        <v>200</v>
      </c>
      <c r="D8479" s="903" t="s">
        <v>1413</v>
      </c>
      <c r="E8479" s="903" t="s">
        <v>108</v>
      </c>
      <c r="F8479" s="903" t="s">
        <v>868</v>
      </c>
      <c r="G8479" s="902">
        <v>9246100</v>
      </c>
    </row>
    <row r="8480" spans="1:7">
      <c r="A8480" s="903" t="s">
        <v>2487</v>
      </c>
      <c r="B8480" s="903" t="s">
        <v>869</v>
      </c>
      <c r="C8480" s="903" t="s">
        <v>200</v>
      </c>
      <c r="D8480" s="903" t="s">
        <v>1413</v>
      </c>
      <c r="E8480" s="903" t="s">
        <v>108</v>
      </c>
      <c r="F8480" s="903" t="s">
        <v>141</v>
      </c>
      <c r="G8480" s="902">
        <v>3000000</v>
      </c>
    </row>
    <row r="8481" spans="1:7">
      <c r="A8481" s="903" t="s">
        <v>2487</v>
      </c>
      <c r="B8481" s="903" t="s">
        <v>869</v>
      </c>
      <c r="C8481" s="903" t="s">
        <v>200</v>
      </c>
      <c r="D8481" s="903" t="s">
        <v>1413</v>
      </c>
      <c r="E8481" s="903" t="s">
        <v>108</v>
      </c>
      <c r="F8481" s="903" t="s">
        <v>142</v>
      </c>
      <c r="G8481" s="902">
        <v>13530000</v>
      </c>
    </row>
    <row r="8482" spans="1:7">
      <c r="A8482" s="903" t="s">
        <v>2487</v>
      </c>
      <c r="B8482" s="903" t="s">
        <v>869</v>
      </c>
      <c r="C8482" s="903" t="s">
        <v>200</v>
      </c>
      <c r="D8482" s="903" t="s">
        <v>1413</v>
      </c>
      <c r="E8482" s="1419" t="s">
        <v>143</v>
      </c>
      <c r="F8482" s="1420"/>
      <c r="G8482" s="902">
        <v>30870540</v>
      </c>
    </row>
    <row r="8483" spans="1:7">
      <c r="A8483" s="903" t="s">
        <v>2487</v>
      </c>
      <c r="B8483" s="903" t="s">
        <v>869</v>
      </c>
      <c r="C8483" s="903" t="s">
        <v>200</v>
      </c>
      <c r="D8483" s="903" t="s">
        <v>1413</v>
      </c>
      <c r="E8483" s="903" t="s">
        <v>143</v>
      </c>
      <c r="F8483" s="903" t="s">
        <v>145</v>
      </c>
      <c r="G8483" s="902">
        <v>14070540</v>
      </c>
    </row>
    <row r="8484" spans="1:7">
      <c r="A8484" s="903" t="s">
        <v>2487</v>
      </c>
      <c r="B8484" s="903" t="s">
        <v>869</v>
      </c>
      <c r="C8484" s="903" t="s">
        <v>200</v>
      </c>
      <c r="D8484" s="903" t="s">
        <v>1413</v>
      </c>
      <c r="E8484" s="903" t="s">
        <v>143</v>
      </c>
      <c r="F8484" s="903" t="s">
        <v>387</v>
      </c>
      <c r="G8484" s="902">
        <v>2000000</v>
      </c>
    </row>
    <row r="8485" spans="1:7">
      <c r="A8485" s="903" t="s">
        <v>2487</v>
      </c>
      <c r="B8485" s="903" t="s">
        <v>869</v>
      </c>
      <c r="C8485" s="903" t="s">
        <v>200</v>
      </c>
      <c r="D8485" s="903" t="s">
        <v>1413</v>
      </c>
      <c r="E8485" s="903" t="s">
        <v>143</v>
      </c>
      <c r="F8485" s="903" t="s">
        <v>487</v>
      </c>
      <c r="G8485" s="902">
        <v>210000</v>
      </c>
    </row>
    <row r="8486" spans="1:7">
      <c r="A8486" s="903" t="s">
        <v>2487</v>
      </c>
      <c r="B8486" s="903" t="s">
        <v>869</v>
      </c>
      <c r="C8486" s="903" t="s">
        <v>200</v>
      </c>
      <c r="D8486" s="903" t="s">
        <v>1413</v>
      </c>
      <c r="E8486" s="903" t="s">
        <v>143</v>
      </c>
      <c r="F8486" s="903" t="s">
        <v>489</v>
      </c>
      <c r="G8486" s="902">
        <v>14590000</v>
      </c>
    </row>
    <row r="8487" spans="1:7">
      <c r="A8487" s="903" t="s">
        <v>2487</v>
      </c>
      <c r="B8487" s="903" t="s">
        <v>869</v>
      </c>
      <c r="C8487" s="903" t="s">
        <v>200</v>
      </c>
      <c r="D8487" s="903" t="s">
        <v>1413</v>
      </c>
      <c r="E8487" s="1419" t="s">
        <v>113</v>
      </c>
      <c r="F8487" s="1420"/>
      <c r="G8487" s="902">
        <v>300802000</v>
      </c>
    </row>
    <row r="8488" spans="1:7">
      <c r="A8488" s="903" t="s">
        <v>2487</v>
      </c>
      <c r="B8488" s="903" t="s">
        <v>869</v>
      </c>
      <c r="C8488" s="903" t="s">
        <v>200</v>
      </c>
      <c r="D8488" s="903" t="s">
        <v>1413</v>
      </c>
      <c r="E8488" s="903" t="s">
        <v>113</v>
      </c>
      <c r="F8488" s="903" t="s">
        <v>381</v>
      </c>
      <c r="G8488" s="902">
        <v>15902000</v>
      </c>
    </row>
    <row r="8489" spans="1:7">
      <c r="A8489" s="903" t="s">
        <v>2487</v>
      </c>
      <c r="B8489" s="903" t="s">
        <v>869</v>
      </c>
      <c r="C8489" s="903" t="s">
        <v>200</v>
      </c>
      <c r="D8489" s="903" t="s">
        <v>1413</v>
      </c>
      <c r="E8489" s="903" t="s">
        <v>113</v>
      </c>
      <c r="F8489" s="903" t="s">
        <v>490</v>
      </c>
      <c r="G8489" s="902">
        <v>19300000</v>
      </c>
    </row>
    <row r="8490" spans="1:7">
      <c r="A8490" s="903" t="s">
        <v>2487</v>
      </c>
      <c r="B8490" s="903" t="s">
        <v>869</v>
      </c>
      <c r="C8490" s="903" t="s">
        <v>200</v>
      </c>
      <c r="D8490" s="903" t="s">
        <v>1413</v>
      </c>
      <c r="E8490" s="903" t="s">
        <v>113</v>
      </c>
      <c r="F8490" s="903" t="s">
        <v>115</v>
      </c>
      <c r="G8490" s="902">
        <v>14100000</v>
      </c>
    </row>
    <row r="8491" spans="1:7">
      <c r="A8491" s="903" t="s">
        <v>2487</v>
      </c>
      <c r="B8491" s="903" t="s">
        <v>869</v>
      </c>
      <c r="C8491" s="903" t="s">
        <v>200</v>
      </c>
      <c r="D8491" s="903" t="s">
        <v>1413</v>
      </c>
      <c r="E8491" s="903" t="s">
        <v>113</v>
      </c>
      <c r="F8491" s="903" t="s">
        <v>117</v>
      </c>
      <c r="G8491" s="902">
        <v>251500000</v>
      </c>
    </row>
    <row r="8492" spans="1:7">
      <c r="A8492" s="903" t="s">
        <v>2487</v>
      </c>
      <c r="B8492" s="903" t="s">
        <v>869</v>
      </c>
      <c r="C8492" s="903" t="s">
        <v>200</v>
      </c>
      <c r="D8492" s="903" t="s">
        <v>1413</v>
      </c>
      <c r="E8492" s="1419" t="s">
        <v>492</v>
      </c>
      <c r="F8492" s="1420"/>
      <c r="G8492" s="902">
        <v>219003000</v>
      </c>
    </row>
    <row r="8493" spans="1:7">
      <c r="A8493" s="903" t="s">
        <v>2487</v>
      </c>
      <c r="B8493" s="903" t="s">
        <v>869</v>
      </c>
      <c r="C8493" s="903" t="s">
        <v>200</v>
      </c>
      <c r="D8493" s="903" t="s">
        <v>1413</v>
      </c>
      <c r="E8493" s="903" t="s">
        <v>492</v>
      </c>
      <c r="F8493" s="903" t="s">
        <v>494</v>
      </c>
      <c r="G8493" s="902">
        <v>166503000</v>
      </c>
    </row>
    <row r="8494" spans="1:7">
      <c r="A8494" s="903" t="s">
        <v>2487</v>
      </c>
      <c r="B8494" s="903" t="s">
        <v>869</v>
      </c>
      <c r="C8494" s="903" t="s">
        <v>200</v>
      </c>
      <c r="D8494" s="903" t="s">
        <v>1413</v>
      </c>
      <c r="E8494" s="903" t="s">
        <v>492</v>
      </c>
      <c r="F8494" s="903" t="s">
        <v>824</v>
      </c>
      <c r="G8494" s="902">
        <v>2500000</v>
      </c>
    </row>
    <row r="8495" spans="1:7">
      <c r="A8495" s="903" t="s">
        <v>2487</v>
      </c>
      <c r="B8495" s="903" t="s">
        <v>869</v>
      </c>
      <c r="C8495" s="903" t="s">
        <v>200</v>
      </c>
      <c r="D8495" s="903" t="s">
        <v>1413</v>
      </c>
      <c r="E8495" s="903" t="s">
        <v>492</v>
      </c>
      <c r="F8495" s="903" t="s">
        <v>219</v>
      </c>
      <c r="G8495" s="902">
        <v>25600000</v>
      </c>
    </row>
    <row r="8496" spans="1:7">
      <c r="A8496" s="903" t="s">
        <v>2487</v>
      </c>
      <c r="B8496" s="903" t="s">
        <v>869</v>
      </c>
      <c r="C8496" s="903" t="s">
        <v>200</v>
      </c>
      <c r="D8496" s="903" t="s">
        <v>1413</v>
      </c>
      <c r="E8496" s="903" t="s">
        <v>492</v>
      </c>
      <c r="F8496" s="903" t="s">
        <v>186</v>
      </c>
      <c r="G8496" s="902">
        <v>8300000</v>
      </c>
    </row>
    <row r="8497" spans="1:7">
      <c r="A8497" s="903" t="s">
        <v>2487</v>
      </c>
      <c r="B8497" s="903" t="s">
        <v>869</v>
      </c>
      <c r="C8497" s="903" t="s">
        <v>200</v>
      </c>
      <c r="D8497" s="903" t="s">
        <v>1413</v>
      </c>
      <c r="E8497" s="903" t="s">
        <v>492</v>
      </c>
      <c r="F8497" s="903" t="s">
        <v>496</v>
      </c>
      <c r="G8497" s="902">
        <v>16100000</v>
      </c>
    </row>
    <row r="8498" spans="1:7">
      <c r="A8498" s="903" t="s">
        <v>2487</v>
      </c>
      <c r="B8498" s="903" t="s">
        <v>869</v>
      </c>
      <c r="C8498" s="903" t="s">
        <v>200</v>
      </c>
      <c r="D8498" s="903" t="s">
        <v>1413</v>
      </c>
      <c r="E8498" s="1419" t="s">
        <v>498</v>
      </c>
      <c r="F8498" s="1420"/>
      <c r="G8498" s="902">
        <v>3286007699</v>
      </c>
    </row>
    <row r="8499" spans="1:7">
      <c r="A8499" s="903" t="s">
        <v>2487</v>
      </c>
      <c r="B8499" s="903" t="s">
        <v>869</v>
      </c>
      <c r="C8499" s="903" t="s">
        <v>200</v>
      </c>
      <c r="D8499" s="903" t="s">
        <v>1413</v>
      </c>
      <c r="E8499" s="903" t="s">
        <v>498</v>
      </c>
      <c r="F8499" s="903" t="s">
        <v>370</v>
      </c>
      <c r="G8499" s="902">
        <v>39498000</v>
      </c>
    </row>
    <row r="8500" spans="1:7">
      <c r="A8500" s="903" t="s">
        <v>2487</v>
      </c>
      <c r="B8500" s="903" t="s">
        <v>869</v>
      </c>
      <c r="C8500" s="903" t="s">
        <v>200</v>
      </c>
      <c r="D8500" s="903" t="s">
        <v>1413</v>
      </c>
      <c r="E8500" s="903" t="s">
        <v>498</v>
      </c>
      <c r="F8500" s="903" t="s">
        <v>500</v>
      </c>
      <c r="G8500" s="902">
        <v>11820000</v>
      </c>
    </row>
    <row r="8501" spans="1:7">
      <c r="A8501" s="903" t="s">
        <v>2487</v>
      </c>
      <c r="B8501" s="903" t="s">
        <v>869</v>
      </c>
      <c r="C8501" s="903" t="s">
        <v>200</v>
      </c>
      <c r="D8501" s="903" t="s">
        <v>1413</v>
      </c>
      <c r="E8501" s="903" t="s">
        <v>498</v>
      </c>
      <c r="F8501" s="903" t="s">
        <v>4</v>
      </c>
      <c r="G8501" s="902">
        <v>50000000</v>
      </c>
    </row>
    <row r="8502" spans="1:7">
      <c r="A8502" s="903" t="s">
        <v>2487</v>
      </c>
      <c r="B8502" s="903" t="s">
        <v>869</v>
      </c>
      <c r="C8502" s="903" t="s">
        <v>200</v>
      </c>
      <c r="D8502" s="903" t="s">
        <v>1413</v>
      </c>
      <c r="E8502" s="903" t="s">
        <v>498</v>
      </c>
      <c r="F8502" s="903" t="s">
        <v>228</v>
      </c>
      <c r="G8502" s="902">
        <v>2190801152</v>
      </c>
    </row>
    <row r="8503" spans="1:7">
      <c r="A8503" s="903" t="s">
        <v>2487</v>
      </c>
      <c r="B8503" s="903" t="s">
        <v>869</v>
      </c>
      <c r="C8503" s="903" t="s">
        <v>200</v>
      </c>
      <c r="D8503" s="903" t="s">
        <v>1413</v>
      </c>
      <c r="E8503" s="903" t="s">
        <v>498</v>
      </c>
      <c r="F8503" s="903" t="s">
        <v>466</v>
      </c>
      <c r="G8503" s="902">
        <v>781298547</v>
      </c>
    </row>
    <row r="8504" spans="1:7">
      <c r="A8504" s="903" t="s">
        <v>2487</v>
      </c>
      <c r="B8504" s="903" t="s">
        <v>869</v>
      </c>
      <c r="C8504" s="903" t="s">
        <v>200</v>
      </c>
      <c r="D8504" s="903" t="s">
        <v>1413</v>
      </c>
      <c r="E8504" s="903" t="s">
        <v>498</v>
      </c>
      <c r="F8504" s="903" t="s">
        <v>501</v>
      </c>
      <c r="G8504" s="902">
        <v>212590000</v>
      </c>
    </row>
    <row r="8505" spans="1:7">
      <c r="A8505" s="903" t="s">
        <v>2487</v>
      </c>
      <c r="B8505" s="903" t="s">
        <v>869</v>
      </c>
      <c r="C8505" s="903" t="s">
        <v>200</v>
      </c>
      <c r="D8505" s="903" t="s">
        <v>1413</v>
      </c>
      <c r="E8505" s="1419" t="s">
        <v>1429</v>
      </c>
      <c r="F8505" s="1420"/>
      <c r="G8505" s="902">
        <v>314160000</v>
      </c>
    </row>
    <row r="8506" spans="1:7">
      <c r="A8506" s="903" t="s">
        <v>2487</v>
      </c>
      <c r="B8506" s="903" t="s">
        <v>869</v>
      </c>
      <c r="C8506" s="903" t="s">
        <v>200</v>
      </c>
      <c r="D8506" s="903" t="s">
        <v>1413</v>
      </c>
      <c r="E8506" s="903" t="s">
        <v>1429</v>
      </c>
      <c r="F8506" s="903" t="s">
        <v>1451</v>
      </c>
      <c r="G8506" s="902">
        <v>145690000</v>
      </c>
    </row>
    <row r="8507" spans="1:7">
      <c r="A8507" s="903" t="s">
        <v>2487</v>
      </c>
      <c r="B8507" s="903" t="s">
        <v>869</v>
      </c>
      <c r="C8507" s="903" t="s">
        <v>200</v>
      </c>
      <c r="D8507" s="903" t="s">
        <v>1413</v>
      </c>
      <c r="E8507" s="903" t="s">
        <v>1429</v>
      </c>
      <c r="F8507" s="903" t="s">
        <v>1431</v>
      </c>
      <c r="G8507" s="902">
        <v>168470000</v>
      </c>
    </row>
    <row r="8508" spans="1:7">
      <c r="A8508" s="903" t="s">
        <v>2487</v>
      </c>
      <c r="B8508" s="903" t="s">
        <v>869</v>
      </c>
      <c r="C8508" s="903" t="s">
        <v>200</v>
      </c>
      <c r="D8508" s="903" t="s">
        <v>1413</v>
      </c>
      <c r="E8508" s="1419" t="s">
        <v>118</v>
      </c>
      <c r="F8508" s="1420"/>
      <c r="G8508" s="902">
        <v>435962049</v>
      </c>
    </row>
    <row r="8509" spans="1:7">
      <c r="A8509" s="903" t="s">
        <v>2487</v>
      </c>
      <c r="B8509" s="903" t="s">
        <v>869</v>
      </c>
      <c r="C8509" s="903" t="s">
        <v>200</v>
      </c>
      <c r="D8509" s="903" t="s">
        <v>1413</v>
      </c>
      <c r="E8509" s="903" t="s">
        <v>118</v>
      </c>
      <c r="F8509" s="903" t="s">
        <v>523</v>
      </c>
      <c r="G8509" s="902">
        <v>102365678</v>
      </c>
    </row>
    <row r="8510" spans="1:7">
      <c r="A8510" s="903" t="s">
        <v>2487</v>
      </c>
      <c r="B8510" s="903" t="s">
        <v>869</v>
      </c>
      <c r="C8510" s="903" t="s">
        <v>200</v>
      </c>
      <c r="D8510" s="903" t="s">
        <v>1413</v>
      </c>
      <c r="E8510" s="903" t="s">
        <v>118</v>
      </c>
      <c r="F8510" s="903" t="s">
        <v>5</v>
      </c>
      <c r="G8510" s="902">
        <v>21670000</v>
      </c>
    </row>
    <row r="8511" spans="1:7">
      <c r="A8511" s="903" t="s">
        <v>2487</v>
      </c>
      <c r="B8511" s="903" t="s">
        <v>869</v>
      </c>
      <c r="C8511" s="903" t="s">
        <v>200</v>
      </c>
      <c r="D8511" s="903" t="s">
        <v>1413</v>
      </c>
      <c r="E8511" s="903" t="s">
        <v>118</v>
      </c>
      <c r="F8511" s="903" t="s">
        <v>11</v>
      </c>
      <c r="G8511" s="902">
        <v>44597000</v>
      </c>
    </row>
    <row r="8512" spans="1:7">
      <c r="A8512" s="903" t="s">
        <v>2487</v>
      </c>
      <c r="B8512" s="903" t="s">
        <v>869</v>
      </c>
      <c r="C8512" s="903" t="s">
        <v>200</v>
      </c>
      <c r="D8512" s="903" t="s">
        <v>1413</v>
      </c>
      <c r="E8512" s="903" t="s">
        <v>118</v>
      </c>
      <c r="F8512" s="903" t="s">
        <v>120</v>
      </c>
      <c r="G8512" s="902">
        <v>267329371</v>
      </c>
    </row>
    <row r="8513" spans="1:7">
      <c r="A8513" s="903" t="s">
        <v>2487</v>
      </c>
      <c r="B8513" s="903" t="s">
        <v>869</v>
      </c>
      <c r="C8513" s="903" t="s">
        <v>200</v>
      </c>
      <c r="D8513" s="903" t="s">
        <v>1413</v>
      </c>
      <c r="E8513" s="1419" t="s">
        <v>1434</v>
      </c>
      <c r="F8513" s="1420"/>
      <c r="G8513" s="902">
        <v>4900000</v>
      </c>
    </row>
    <row r="8514" spans="1:7">
      <c r="A8514" s="903" t="s">
        <v>2487</v>
      </c>
      <c r="B8514" s="903" t="s">
        <v>869</v>
      </c>
      <c r="C8514" s="903" t="s">
        <v>200</v>
      </c>
      <c r="D8514" s="903" t="s">
        <v>1413</v>
      </c>
      <c r="E8514" s="903" t="s">
        <v>1434</v>
      </c>
      <c r="F8514" s="903" t="s">
        <v>1436</v>
      </c>
      <c r="G8514" s="902">
        <v>4900000</v>
      </c>
    </row>
    <row r="8515" spans="1:7">
      <c r="A8515" s="903" t="s">
        <v>2487</v>
      </c>
      <c r="B8515" s="903" t="s">
        <v>869</v>
      </c>
      <c r="C8515" s="903" t="s">
        <v>200</v>
      </c>
      <c r="D8515" s="903" t="s">
        <v>1413</v>
      </c>
      <c r="E8515" s="1419" t="s">
        <v>122</v>
      </c>
      <c r="F8515" s="1420"/>
      <c r="G8515" s="902">
        <v>848793000</v>
      </c>
    </row>
    <row r="8516" spans="1:7">
      <c r="A8516" s="903" t="s">
        <v>2487</v>
      </c>
      <c r="B8516" s="903" t="s">
        <v>869</v>
      </c>
      <c r="C8516" s="903" t="s">
        <v>200</v>
      </c>
      <c r="D8516" s="903" t="s">
        <v>1413</v>
      </c>
      <c r="E8516" s="903" t="s">
        <v>122</v>
      </c>
      <c r="F8516" s="903" t="s">
        <v>124</v>
      </c>
      <c r="G8516" s="902">
        <v>374978000</v>
      </c>
    </row>
    <row r="8517" spans="1:7">
      <c r="A8517" s="903" t="s">
        <v>2487</v>
      </c>
      <c r="B8517" s="903" t="s">
        <v>869</v>
      </c>
      <c r="C8517" s="903" t="s">
        <v>200</v>
      </c>
      <c r="D8517" s="903" t="s">
        <v>1413</v>
      </c>
      <c r="E8517" s="903" t="s">
        <v>122</v>
      </c>
      <c r="F8517" s="903" t="s">
        <v>126</v>
      </c>
      <c r="G8517" s="902">
        <v>473815000</v>
      </c>
    </row>
    <row r="8518" spans="1:7">
      <c r="A8518" s="903" t="s">
        <v>2487</v>
      </c>
      <c r="B8518" s="903" t="s">
        <v>869</v>
      </c>
      <c r="C8518" s="903" t="s">
        <v>200</v>
      </c>
      <c r="D8518" s="903" t="s">
        <v>1413</v>
      </c>
      <c r="E8518" s="1419" t="s">
        <v>360</v>
      </c>
      <c r="F8518" s="1420"/>
      <c r="G8518" s="902">
        <v>13110000</v>
      </c>
    </row>
    <row r="8519" spans="1:7">
      <c r="A8519" s="903" t="s">
        <v>2487</v>
      </c>
      <c r="B8519" s="903" t="s">
        <v>869</v>
      </c>
      <c r="C8519" s="903" t="s">
        <v>200</v>
      </c>
      <c r="D8519" s="903" t="s">
        <v>1413</v>
      </c>
      <c r="E8519" s="903" t="s">
        <v>360</v>
      </c>
      <c r="F8519" s="903" t="s">
        <v>1440</v>
      </c>
      <c r="G8519" s="902">
        <v>13110000</v>
      </c>
    </row>
    <row r="8520" spans="1:7">
      <c r="A8520" s="903" t="s">
        <v>2487</v>
      </c>
      <c r="B8520" s="903" t="s">
        <v>869</v>
      </c>
      <c r="C8520" s="903" t="s">
        <v>200</v>
      </c>
      <c r="D8520" s="903" t="s">
        <v>1413</v>
      </c>
      <c r="E8520" s="1419" t="s">
        <v>312</v>
      </c>
      <c r="F8520" s="1420"/>
      <c r="G8520" s="902">
        <v>1139500000</v>
      </c>
    </row>
    <row r="8521" spans="1:7">
      <c r="A8521" s="903" t="s">
        <v>2487</v>
      </c>
      <c r="B8521" s="903" t="s">
        <v>869</v>
      </c>
      <c r="C8521" s="903" t="s">
        <v>200</v>
      </c>
      <c r="D8521" s="903" t="s">
        <v>1413</v>
      </c>
      <c r="E8521" s="903" t="s">
        <v>312</v>
      </c>
      <c r="F8521" s="903" t="s">
        <v>870</v>
      </c>
      <c r="G8521" s="902">
        <v>1139500000</v>
      </c>
    </row>
    <row r="8522" spans="1:7">
      <c r="A8522" s="903" t="s">
        <v>2487</v>
      </c>
      <c r="B8522" s="903" t="s">
        <v>869</v>
      </c>
      <c r="C8522" s="903" t="s">
        <v>200</v>
      </c>
      <c r="D8522" s="903" t="s">
        <v>1413</v>
      </c>
      <c r="E8522" s="1419" t="s">
        <v>376</v>
      </c>
      <c r="F8522" s="1420"/>
      <c r="G8522" s="902">
        <v>234444000</v>
      </c>
    </row>
    <row r="8523" spans="1:7">
      <c r="A8523" s="903" t="s">
        <v>2487</v>
      </c>
      <c r="B8523" s="903" t="s">
        <v>869</v>
      </c>
      <c r="C8523" s="903" t="s">
        <v>200</v>
      </c>
      <c r="D8523" s="903" t="s">
        <v>1413</v>
      </c>
      <c r="E8523" s="903" t="s">
        <v>376</v>
      </c>
      <c r="F8523" s="903" t="s">
        <v>183</v>
      </c>
      <c r="G8523" s="902">
        <v>234444000</v>
      </c>
    </row>
    <row r="8524" spans="1:7">
      <c r="A8524" s="903" t="s">
        <v>2487</v>
      </c>
      <c r="B8524" s="903" t="s">
        <v>869</v>
      </c>
      <c r="C8524" s="903" t="s">
        <v>200</v>
      </c>
      <c r="D8524" s="903" t="s">
        <v>1413</v>
      </c>
      <c r="E8524" s="1419" t="s">
        <v>160</v>
      </c>
      <c r="F8524" s="1420"/>
      <c r="G8524" s="902">
        <v>42492000</v>
      </c>
    </row>
    <row r="8525" spans="1:7">
      <c r="A8525" s="903" t="s">
        <v>2487</v>
      </c>
      <c r="B8525" s="903" t="s">
        <v>869</v>
      </c>
      <c r="C8525" s="903" t="s">
        <v>200</v>
      </c>
      <c r="D8525" s="903" t="s">
        <v>1413</v>
      </c>
      <c r="E8525" s="903" t="s">
        <v>160</v>
      </c>
      <c r="F8525" s="903" t="s">
        <v>162</v>
      </c>
      <c r="G8525" s="902">
        <v>42492000</v>
      </c>
    </row>
    <row r="8526" spans="1:7">
      <c r="A8526" s="903" t="s">
        <v>2487</v>
      </c>
      <c r="B8526" s="903" t="s">
        <v>869</v>
      </c>
      <c r="C8526" s="903" t="s">
        <v>200</v>
      </c>
      <c r="D8526" s="903" t="s">
        <v>1413</v>
      </c>
      <c r="E8526" s="1419" t="s">
        <v>16</v>
      </c>
      <c r="F8526" s="1420"/>
      <c r="G8526" s="902">
        <v>195442000</v>
      </c>
    </row>
    <row r="8527" spans="1:7">
      <c r="A8527" s="903" t="s">
        <v>2487</v>
      </c>
      <c r="B8527" s="903" t="s">
        <v>869</v>
      </c>
      <c r="C8527" s="903" t="s">
        <v>200</v>
      </c>
      <c r="D8527" s="903" t="s">
        <v>1413</v>
      </c>
      <c r="E8527" s="903" t="s">
        <v>16</v>
      </c>
      <c r="F8527" s="903" t="s">
        <v>19</v>
      </c>
      <c r="G8527" s="902">
        <v>181533000</v>
      </c>
    </row>
    <row r="8528" spans="1:7">
      <c r="A8528" s="903" t="s">
        <v>2487</v>
      </c>
      <c r="B8528" s="903" t="s">
        <v>869</v>
      </c>
      <c r="C8528" s="903" t="s">
        <v>200</v>
      </c>
      <c r="D8528" s="903" t="s">
        <v>1413</v>
      </c>
      <c r="E8528" s="903" t="s">
        <v>16</v>
      </c>
      <c r="F8528" s="903" t="s">
        <v>221</v>
      </c>
      <c r="G8528" s="902">
        <v>13909000</v>
      </c>
    </row>
    <row r="8529" spans="1:7">
      <c r="A8529" s="903" t="s">
        <v>2487</v>
      </c>
      <c r="B8529" s="903" t="s">
        <v>869</v>
      </c>
      <c r="C8529" s="1419" t="s">
        <v>918</v>
      </c>
      <c r="D8529" s="1420"/>
      <c r="E8529" s="1420"/>
      <c r="F8529" s="1420"/>
      <c r="G8529" s="902">
        <v>153400000</v>
      </c>
    </row>
    <row r="8530" spans="1:7">
      <c r="A8530" s="903" t="s">
        <v>2487</v>
      </c>
      <c r="B8530" s="903" t="s">
        <v>869</v>
      </c>
      <c r="C8530" s="903" t="s">
        <v>918</v>
      </c>
      <c r="D8530" s="1419" t="s">
        <v>1514</v>
      </c>
      <c r="E8530" s="1420"/>
      <c r="F8530" s="1420"/>
      <c r="G8530" s="902">
        <v>153400000</v>
      </c>
    </row>
    <row r="8531" spans="1:7">
      <c r="A8531" s="903" t="s">
        <v>2487</v>
      </c>
      <c r="B8531" s="903" t="s">
        <v>869</v>
      </c>
      <c r="C8531" s="903" t="s">
        <v>918</v>
      </c>
      <c r="D8531" s="903" t="s">
        <v>1514</v>
      </c>
      <c r="E8531" s="1419" t="s">
        <v>122</v>
      </c>
      <c r="F8531" s="1420"/>
      <c r="G8531" s="902">
        <v>153400000</v>
      </c>
    </row>
    <row r="8532" spans="1:7">
      <c r="A8532" s="903" t="s">
        <v>2487</v>
      </c>
      <c r="B8532" s="903" t="s">
        <v>869</v>
      </c>
      <c r="C8532" s="903" t="s">
        <v>918</v>
      </c>
      <c r="D8532" s="903" t="s">
        <v>1514</v>
      </c>
      <c r="E8532" s="903" t="s">
        <v>122</v>
      </c>
      <c r="F8532" s="903" t="s">
        <v>765</v>
      </c>
      <c r="G8532" s="902">
        <v>153400000</v>
      </c>
    </row>
    <row r="8533" spans="1:7">
      <c r="A8533" s="903" t="s">
        <v>2487</v>
      </c>
      <c r="B8533" s="1419" t="s">
        <v>383</v>
      </c>
      <c r="C8533" s="1420"/>
      <c r="D8533" s="1420"/>
      <c r="E8533" s="1420"/>
      <c r="F8533" s="1420"/>
      <c r="G8533" s="902">
        <v>2089830543144</v>
      </c>
    </row>
    <row r="8534" spans="1:7">
      <c r="A8534" s="903" t="s">
        <v>2487</v>
      </c>
      <c r="B8534" s="903" t="s">
        <v>383</v>
      </c>
      <c r="C8534" s="1419" t="s">
        <v>368</v>
      </c>
      <c r="D8534" s="1420"/>
      <c r="E8534" s="1420"/>
      <c r="F8534" s="1420"/>
      <c r="G8534" s="902">
        <v>2070116385764</v>
      </c>
    </row>
    <row r="8535" spans="1:7">
      <c r="A8535" s="903" t="s">
        <v>2487</v>
      </c>
      <c r="B8535" s="903" t="s">
        <v>383</v>
      </c>
      <c r="C8535" s="903" t="s">
        <v>368</v>
      </c>
      <c r="D8535" s="1419" t="s">
        <v>1538</v>
      </c>
      <c r="E8535" s="1420"/>
      <c r="F8535" s="1420"/>
      <c r="G8535" s="902">
        <v>607865018254</v>
      </c>
    </row>
    <row r="8536" spans="1:7">
      <c r="A8536" s="903" t="s">
        <v>2487</v>
      </c>
      <c r="B8536" s="903" t="s">
        <v>383</v>
      </c>
      <c r="C8536" s="903" t="s">
        <v>368</v>
      </c>
      <c r="D8536" s="903" t="s">
        <v>1538</v>
      </c>
      <c r="E8536" s="1419" t="s">
        <v>87</v>
      </c>
      <c r="F8536" s="1420"/>
      <c r="G8536" s="902">
        <v>253295227193</v>
      </c>
    </row>
    <row r="8537" spans="1:7">
      <c r="A8537" s="903" t="s">
        <v>2487</v>
      </c>
      <c r="B8537" s="903" t="s">
        <v>383</v>
      </c>
      <c r="C8537" s="903" t="s">
        <v>368</v>
      </c>
      <c r="D8537" s="903" t="s">
        <v>1538</v>
      </c>
      <c r="E8537" s="903" t="s">
        <v>87</v>
      </c>
      <c r="F8537" s="903" t="s">
        <v>88</v>
      </c>
      <c r="G8537" s="902">
        <v>252509533000</v>
      </c>
    </row>
    <row r="8538" spans="1:7">
      <c r="A8538" s="903" t="s">
        <v>2487</v>
      </c>
      <c r="B8538" s="903" t="s">
        <v>383</v>
      </c>
      <c r="C8538" s="903" t="s">
        <v>368</v>
      </c>
      <c r="D8538" s="903" t="s">
        <v>1538</v>
      </c>
      <c r="E8538" s="903" t="s">
        <v>87</v>
      </c>
      <c r="F8538" s="903" t="s">
        <v>89</v>
      </c>
      <c r="G8538" s="902">
        <v>589600655</v>
      </c>
    </row>
    <row r="8539" spans="1:7">
      <c r="A8539" s="903" t="s">
        <v>2487</v>
      </c>
      <c r="B8539" s="903" t="s">
        <v>383</v>
      </c>
      <c r="C8539" s="903" t="s">
        <v>368</v>
      </c>
      <c r="D8539" s="903" t="s">
        <v>1538</v>
      </c>
      <c r="E8539" s="903" t="s">
        <v>87</v>
      </c>
      <c r="F8539" s="903" t="s">
        <v>134</v>
      </c>
      <c r="G8539" s="902">
        <v>196093538</v>
      </c>
    </row>
    <row r="8540" spans="1:7">
      <c r="A8540" s="903" t="s">
        <v>2487</v>
      </c>
      <c r="B8540" s="903" t="s">
        <v>383</v>
      </c>
      <c r="C8540" s="903" t="s">
        <v>368</v>
      </c>
      <c r="D8540" s="903" t="s">
        <v>1538</v>
      </c>
      <c r="E8540" s="1419" t="s">
        <v>128</v>
      </c>
      <c r="F8540" s="1420"/>
      <c r="G8540" s="902">
        <v>940417479</v>
      </c>
    </row>
    <row r="8541" spans="1:7">
      <c r="A8541" s="903" t="s">
        <v>2487</v>
      </c>
      <c r="B8541" s="903" t="s">
        <v>383</v>
      </c>
      <c r="C8541" s="903" t="s">
        <v>368</v>
      </c>
      <c r="D8541" s="903" t="s">
        <v>1538</v>
      </c>
      <c r="E8541" s="903" t="s">
        <v>128</v>
      </c>
      <c r="F8541" s="903" t="s">
        <v>519</v>
      </c>
      <c r="G8541" s="902">
        <v>20784187</v>
      </c>
    </row>
    <row r="8542" spans="1:7">
      <c r="A8542" s="903" t="s">
        <v>2487</v>
      </c>
      <c r="B8542" s="903" t="s">
        <v>383</v>
      </c>
      <c r="C8542" s="903" t="s">
        <v>368</v>
      </c>
      <c r="D8542" s="903" t="s">
        <v>1538</v>
      </c>
      <c r="E8542" s="903" t="s">
        <v>128</v>
      </c>
      <c r="F8542" s="903" t="s">
        <v>129</v>
      </c>
      <c r="G8542" s="902">
        <v>919633292</v>
      </c>
    </row>
    <row r="8543" spans="1:7">
      <c r="A8543" s="903" t="s">
        <v>2487</v>
      </c>
      <c r="B8543" s="903" t="s">
        <v>383</v>
      </c>
      <c r="C8543" s="903" t="s">
        <v>368</v>
      </c>
      <c r="D8543" s="903" t="s">
        <v>1538</v>
      </c>
      <c r="E8543" s="1419" t="s">
        <v>90</v>
      </c>
      <c r="F8543" s="1420"/>
      <c r="G8543" s="902">
        <v>180788903029</v>
      </c>
    </row>
    <row r="8544" spans="1:7">
      <c r="A8544" s="903" t="s">
        <v>2487</v>
      </c>
      <c r="B8544" s="903" t="s">
        <v>383</v>
      </c>
      <c r="C8544" s="903" t="s">
        <v>368</v>
      </c>
      <c r="D8544" s="903" t="s">
        <v>1538</v>
      </c>
      <c r="E8544" s="903" t="s">
        <v>90</v>
      </c>
      <c r="F8544" s="903" t="s">
        <v>135</v>
      </c>
      <c r="G8544" s="902">
        <v>6938907284</v>
      </c>
    </row>
    <row r="8545" spans="1:7">
      <c r="A8545" s="903" t="s">
        <v>2487</v>
      </c>
      <c r="B8545" s="903" t="s">
        <v>383</v>
      </c>
      <c r="C8545" s="903" t="s">
        <v>368</v>
      </c>
      <c r="D8545" s="903" t="s">
        <v>1538</v>
      </c>
      <c r="E8545" s="903" t="s">
        <v>90</v>
      </c>
      <c r="F8545" s="903" t="s">
        <v>389</v>
      </c>
      <c r="G8545" s="902">
        <v>13314041844</v>
      </c>
    </row>
    <row r="8546" spans="1:7">
      <c r="A8546" s="903" t="s">
        <v>2487</v>
      </c>
      <c r="B8546" s="903" t="s">
        <v>383</v>
      </c>
      <c r="C8546" s="903" t="s">
        <v>368</v>
      </c>
      <c r="D8546" s="903" t="s">
        <v>1538</v>
      </c>
      <c r="E8546" s="903" t="s">
        <v>90</v>
      </c>
      <c r="F8546" s="903" t="s">
        <v>385</v>
      </c>
      <c r="G8546" s="902">
        <v>8446782560</v>
      </c>
    </row>
    <row r="8547" spans="1:7">
      <c r="A8547" s="903" t="s">
        <v>2487</v>
      </c>
      <c r="B8547" s="903" t="s">
        <v>383</v>
      </c>
      <c r="C8547" s="903" t="s">
        <v>368</v>
      </c>
      <c r="D8547" s="903" t="s">
        <v>1538</v>
      </c>
      <c r="E8547" s="903" t="s">
        <v>90</v>
      </c>
      <c r="F8547" s="903" t="s">
        <v>763</v>
      </c>
      <c r="G8547" s="902">
        <v>2275109450</v>
      </c>
    </row>
    <row r="8548" spans="1:7">
      <c r="A8548" s="903" t="s">
        <v>2487</v>
      </c>
      <c r="B8548" s="903" t="s">
        <v>383</v>
      </c>
      <c r="C8548" s="903" t="s">
        <v>368</v>
      </c>
      <c r="D8548" s="903" t="s">
        <v>1538</v>
      </c>
      <c r="E8548" s="903" t="s">
        <v>90</v>
      </c>
      <c r="F8548" s="903" t="s">
        <v>386</v>
      </c>
      <c r="G8548" s="902">
        <v>107476801770</v>
      </c>
    </row>
    <row r="8549" spans="1:7">
      <c r="A8549" s="903" t="s">
        <v>2487</v>
      </c>
      <c r="B8549" s="903" t="s">
        <v>383</v>
      </c>
      <c r="C8549" s="903" t="s">
        <v>368</v>
      </c>
      <c r="D8549" s="903" t="s">
        <v>1538</v>
      </c>
      <c r="E8549" s="903" t="s">
        <v>90</v>
      </c>
      <c r="F8549" s="903" t="s">
        <v>92</v>
      </c>
      <c r="G8549" s="902">
        <v>625152625</v>
      </c>
    </row>
    <row r="8550" spans="1:7">
      <c r="A8550" s="903" t="s">
        <v>2487</v>
      </c>
      <c r="B8550" s="903" t="s">
        <v>383</v>
      </c>
      <c r="C8550" s="903" t="s">
        <v>368</v>
      </c>
      <c r="D8550" s="903" t="s">
        <v>1538</v>
      </c>
      <c r="E8550" s="903" t="s">
        <v>90</v>
      </c>
      <c r="F8550" s="903" t="s">
        <v>390</v>
      </c>
      <c r="G8550" s="902">
        <v>28467258755</v>
      </c>
    </row>
    <row r="8551" spans="1:7">
      <c r="A8551" s="903" t="s">
        <v>2487</v>
      </c>
      <c r="B8551" s="903" t="s">
        <v>383</v>
      </c>
      <c r="C8551" s="903" t="s">
        <v>368</v>
      </c>
      <c r="D8551" s="903" t="s">
        <v>1538</v>
      </c>
      <c r="E8551" s="903" t="s">
        <v>90</v>
      </c>
      <c r="F8551" s="903" t="s">
        <v>294</v>
      </c>
      <c r="G8551" s="902">
        <v>3576154811</v>
      </c>
    </row>
    <row r="8552" spans="1:7">
      <c r="A8552" s="903" t="s">
        <v>2487</v>
      </c>
      <c r="B8552" s="903" t="s">
        <v>383</v>
      </c>
      <c r="C8552" s="903" t="s">
        <v>368</v>
      </c>
      <c r="D8552" s="903" t="s">
        <v>1538</v>
      </c>
      <c r="E8552" s="903" t="s">
        <v>90</v>
      </c>
      <c r="F8552" s="903" t="s">
        <v>295</v>
      </c>
      <c r="G8552" s="902">
        <v>5768620930</v>
      </c>
    </row>
    <row r="8553" spans="1:7">
      <c r="A8553" s="903" t="s">
        <v>2487</v>
      </c>
      <c r="B8553" s="903" t="s">
        <v>383</v>
      </c>
      <c r="C8553" s="903" t="s">
        <v>368</v>
      </c>
      <c r="D8553" s="903" t="s">
        <v>1538</v>
      </c>
      <c r="E8553" s="903" t="s">
        <v>90</v>
      </c>
      <c r="F8553" s="903" t="s">
        <v>137</v>
      </c>
      <c r="G8553" s="902">
        <v>3900073000</v>
      </c>
    </row>
    <row r="8554" spans="1:7">
      <c r="A8554" s="903" t="s">
        <v>2487</v>
      </c>
      <c r="B8554" s="903" t="s">
        <v>383</v>
      </c>
      <c r="C8554" s="903" t="s">
        <v>368</v>
      </c>
      <c r="D8554" s="903" t="s">
        <v>1538</v>
      </c>
      <c r="E8554" s="1419" t="s">
        <v>296</v>
      </c>
      <c r="F8554" s="1420"/>
      <c r="G8554" s="902">
        <v>11134867300</v>
      </c>
    </row>
    <row r="8555" spans="1:7">
      <c r="A8555" s="903" t="s">
        <v>2487</v>
      </c>
      <c r="B8555" s="903" t="s">
        <v>383</v>
      </c>
      <c r="C8555" s="903" t="s">
        <v>368</v>
      </c>
      <c r="D8555" s="903" t="s">
        <v>1538</v>
      </c>
      <c r="E8555" s="903" t="s">
        <v>296</v>
      </c>
      <c r="F8555" s="903" t="s">
        <v>1498</v>
      </c>
      <c r="G8555" s="902">
        <v>73520000</v>
      </c>
    </row>
    <row r="8556" spans="1:7">
      <c r="A8556" s="903" t="s">
        <v>2487</v>
      </c>
      <c r="B8556" s="903" t="s">
        <v>383</v>
      </c>
      <c r="C8556" s="903" t="s">
        <v>368</v>
      </c>
      <c r="D8556" s="903" t="s">
        <v>1538</v>
      </c>
      <c r="E8556" s="903" t="s">
        <v>296</v>
      </c>
      <c r="F8556" s="903" t="s">
        <v>1555</v>
      </c>
      <c r="G8556" s="902">
        <v>14880000</v>
      </c>
    </row>
    <row r="8557" spans="1:7">
      <c r="A8557" s="903" t="s">
        <v>2487</v>
      </c>
      <c r="B8557" s="903" t="s">
        <v>383</v>
      </c>
      <c r="C8557" s="903" t="s">
        <v>368</v>
      </c>
      <c r="D8557" s="903" t="s">
        <v>1538</v>
      </c>
      <c r="E8557" s="903" t="s">
        <v>296</v>
      </c>
      <c r="F8557" s="903" t="s">
        <v>1499</v>
      </c>
      <c r="G8557" s="902">
        <v>1887250500</v>
      </c>
    </row>
    <row r="8558" spans="1:7">
      <c r="A8558" s="903" t="s">
        <v>2487</v>
      </c>
      <c r="B8558" s="903" t="s">
        <v>383</v>
      </c>
      <c r="C8558" s="903" t="s">
        <v>368</v>
      </c>
      <c r="D8558" s="903" t="s">
        <v>1538</v>
      </c>
      <c r="E8558" s="903" t="s">
        <v>296</v>
      </c>
      <c r="F8558" s="903" t="s">
        <v>756</v>
      </c>
      <c r="G8558" s="902">
        <v>9159216800</v>
      </c>
    </row>
    <row r="8559" spans="1:7">
      <c r="A8559" s="903" t="s">
        <v>2487</v>
      </c>
      <c r="B8559" s="903" t="s">
        <v>383</v>
      </c>
      <c r="C8559" s="903" t="s">
        <v>368</v>
      </c>
      <c r="D8559" s="903" t="s">
        <v>1538</v>
      </c>
      <c r="E8559" s="1419" t="s">
        <v>377</v>
      </c>
      <c r="F8559" s="1420"/>
      <c r="G8559" s="902">
        <v>1684826480</v>
      </c>
    </row>
    <row r="8560" spans="1:7">
      <c r="A8560" s="903" t="s">
        <v>2487</v>
      </c>
      <c r="B8560" s="903" t="s">
        <v>383</v>
      </c>
      <c r="C8560" s="903" t="s">
        <v>368</v>
      </c>
      <c r="D8560" s="903" t="s">
        <v>1538</v>
      </c>
      <c r="E8560" s="903" t="s">
        <v>377</v>
      </c>
      <c r="F8560" s="903" t="s">
        <v>379</v>
      </c>
      <c r="G8560" s="902">
        <v>1623588480</v>
      </c>
    </row>
    <row r="8561" spans="1:7">
      <c r="A8561" s="903" t="s">
        <v>2487</v>
      </c>
      <c r="B8561" s="903" t="s">
        <v>383</v>
      </c>
      <c r="C8561" s="903" t="s">
        <v>368</v>
      </c>
      <c r="D8561" s="903" t="s">
        <v>1538</v>
      </c>
      <c r="E8561" s="903" t="s">
        <v>377</v>
      </c>
      <c r="F8561" s="903" t="s">
        <v>298</v>
      </c>
      <c r="G8561" s="902">
        <v>33712000</v>
      </c>
    </row>
    <row r="8562" spans="1:7">
      <c r="A8562" s="903" t="s">
        <v>2487</v>
      </c>
      <c r="B8562" s="903" t="s">
        <v>383</v>
      </c>
      <c r="C8562" s="903" t="s">
        <v>368</v>
      </c>
      <c r="D8562" s="903" t="s">
        <v>1538</v>
      </c>
      <c r="E8562" s="903" t="s">
        <v>377</v>
      </c>
      <c r="F8562" s="903" t="s">
        <v>380</v>
      </c>
      <c r="G8562" s="902">
        <v>27526000</v>
      </c>
    </row>
    <row r="8563" spans="1:7">
      <c r="A8563" s="903" t="s">
        <v>2487</v>
      </c>
      <c r="B8563" s="903" t="s">
        <v>383</v>
      </c>
      <c r="C8563" s="903" t="s">
        <v>368</v>
      </c>
      <c r="D8563" s="903" t="s">
        <v>1538</v>
      </c>
      <c r="E8563" s="1419" t="s">
        <v>93</v>
      </c>
      <c r="F8563" s="1420"/>
      <c r="G8563" s="902">
        <v>7089432470</v>
      </c>
    </row>
    <row r="8564" spans="1:7">
      <c r="A8564" s="903" t="s">
        <v>2487</v>
      </c>
      <c r="B8564" s="903" t="s">
        <v>383</v>
      </c>
      <c r="C8564" s="903" t="s">
        <v>368</v>
      </c>
      <c r="D8564" s="903" t="s">
        <v>1538</v>
      </c>
      <c r="E8564" s="903" t="s">
        <v>93</v>
      </c>
      <c r="F8564" s="903" t="s">
        <v>300</v>
      </c>
      <c r="G8564" s="902">
        <v>30930000</v>
      </c>
    </row>
    <row r="8565" spans="1:7">
      <c r="A8565" s="903" t="s">
        <v>2487</v>
      </c>
      <c r="B8565" s="903" t="s">
        <v>383</v>
      </c>
      <c r="C8565" s="903" t="s">
        <v>368</v>
      </c>
      <c r="D8565" s="903" t="s">
        <v>1538</v>
      </c>
      <c r="E8565" s="903" t="s">
        <v>93</v>
      </c>
      <c r="F8565" s="903" t="s">
        <v>391</v>
      </c>
      <c r="G8565" s="902">
        <v>7058502470</v>
      </c>
    </row>
    <row r="8566" spans="1:7">
      <c r="A8566" s="903" t="s">
        <v>2487</v>
      </c>
      <c r="B8566" s="903" t="s">
        <v>383</v>
      </c>
      <c r="C8566" s="903" t="s">
        <v>368</v>
      </c>
      <c r="D8566" s="903" t="s">
        <v>1538</v>
      </c>
      <c r="E8566" s="1419" t="s">
        <v>94</v>
      </c>
      <c r="F8566" s="1420"/>
      <c r="G8566" s="902">
        <v>71502662941</v>
      </c>
    </row>
    <row r="8567" spans="1:7">
      <c r="A8567" s="903" t="s">
        <v>2487</v>
      </c>
      <c r="B8567" s="903" t="s">
        <v>383</v>
      </c>
      <c r="C8567" s="903" t="s">
        <v>368</v>
      </c>
      <c r="D8567" s="903" t="s">
        <v>1538</v>
      </c>
      <c r="E8567" s="903" t="s">
        <v>94</v>
      </c>
      <c r="F8567" s="903" t="s">
        <v>95</v>
      </c>
      <c r="G8567" s="902">
        <v>53806042357</v>
      </c>
    </row>
    <row r="8568" spans="1:7">
      <c r="A8568" s="903" t="s">
        <v>2487</v>
      </c>
      <c r="B8568" s="903" t="s">
        <v>383</v>
      </c>
      <c r="C8568" s="903" t="s">
        <v>368</v>
      </c>
      <c r="D8568" s="903" t="s">
        <v>1538</v>
      </c>
      <c r="E8568" s="903" t="s">
        <v>94</v>
      </c>
      <c r="F8568" s="903" t="s">
        <v>96</v>
      </c>
      <c r="G8568" s="902">
        <v>8935120977</v>
      </c>
    </row>
    <row r="8569" spans="1:7">
      <c r="A8569" s="903" t="s">
        <v>2487</v>
      </c>
      <c r="B8569" s="903" t="s">
        <v>383</v>
      </c>
      <c r="C8569" s="903" t="s">
        <v>368</v>
      </c>
      <c r="D8569" s="903" t="s">
        <v>1538</v>
      </c>
      <c r="E8569" s="903" t="s">
        <v>94</v>
      </c>
      <c r="F8569" s="903" t="s">
        <v>97</v>
      </c>
      <c r="G8569" s="902">
        <v>5822338076</v>
      </c>
    </row>
    <row r="8570" spans="1:7">
      <c r="A8570" s="903" t="s">
        <v>2487</v>
      </c>
      <c r="B8570" s="903" t="s">
        <v>383</v>
      </c>
      <c r="C8570" s="903" t="s">
        <v>368</v>
      </c>
      <c r="D8570" s="903" t="s">
        <v>1538</v>
      </c>
      <c r="E8570" s="903" t="s">
        <v>94</v>
      </c>
      <c r="F8570" s="903" t="s">
        <v>0</v>
      </c>
      <c r="G8570" s="902">
        <v>2938503677</v>
      </c>
    </row>
    <row r="8571" spans="1:7">
      <c r="A8571" s="903" t="s">
        <v>2487</v>
      </c>
      <c r="B8571" s="903" t="s">
        <v>383</v>
      </c>
      <c r="C8571" s="903" t="s">
        <v>368</v>
      </c>
      <c r="D8571" s="903" t="s">
        <v>1538</v>
      </c>
      <c r="E8571" s="903" t="s">
        <v>94</v>
      </c>
      <c r="F8571" s="903" t="s">
        <v>762</v>
      </c>
      <c r="G8571" s="902">
        <v>657854</v>
      </c>
    </row>
    <row r="8572" spans="1:7">
      <c r="A8572" s="903" t="s">
        <v>2487</v>
      </c>
      <c r="B8572" s="903" t="s">
        <v>383</v>
      </c>
      <c r="C8572" s="903" t="s">
        <v>368</v>
      </c>
      <c r="D8572" s="903" t="s">
        <v>1538</v>
      </c>
      <c r="E8572" s="1419" t="s">
        <v>98</v>
      </c>
      <c r="F8572" s="1420"/>
      <c r="G8572" s="902">
        <v>8894361571</v>
      </c>
    </row>
    <row r="8573" spans="1:7">
      <c r="A8573" s="903" t="s">
        <v>2487</v>
      </c>
      <c r="B8573" s="903" t="s">
        <v>383</v>
      </c>
      <c r="C8573" s="903" t="s">
        <v>368</v>
      </c>
      <c r="D8573" s="903" t="s">
        <v>1538</v>
      </c>
      <c r="E8573" s="903" t="s">
        <v>98</v>
      </c>
      <c r="F8573" s="903" t="s">
        <v>1</v>
      </c>
      <c r="G8573" s="902">
        <v>5627334000</v>
      </c>
    </row>
    <row r="8574" spans="1:7">
      <c r="A8574" s="903" t="s">
        <v>2487</v>
      </c>
      <c r="B8574" s="903" t="s">
        <v>383</v>
      </c>
      <c r="C8574" s="903" t="s">
        <v>368</v>
      </c>
      <c r="D8574" s="903" t="s">
        <v>1538</v>
      </c>
      <c r="E8574" s="903" t="s">
        <v>98</v>
      </c>
      <c r="F8574" s="903" t="s">
        <v>757</v>
      </c>
      <c r="G8574" s="902">
        <v>2400170571</v>
      </c>
    </row>
    <row r="8575" spans="1:7">
      <c r="A8575" s="903" t="s">
        <v>2487</v>
      </c>
      <c r="B8575" s="903" t="s">
        <v>383</v>
      </c>
      <c r="C8575" s="903" t="s">
        <v>368</v>
      </c>
      <c r="D8575" s="903" t="s">
        <v>1538</v>
      </c>
      <c r="E8575" s="903" t="s">
        <v>98</v>
      </c>
      <c r="F8575" s="903" t="s">
        <v>99</v>
      </c>
      <c r="G8575" s="902">
        <v>866857000</v>
      </c>
    </row>
    <row r="8576" spans="1:7">
      <c r="A8576" s="903" t="s">
        <v>2487</v>
      </c>
      <c r="B8576" s="903" t="s">
        <v>383</v>
      </c>
      <c r="C8576" s="903" t="s">
        <v>368</v>
      </c>
      <c r="D8576" s="903" t="s">
        <v>1538</v>
      </c>
      <c r="E8576" s="1419" t="s">
        <v>100</v>
      </c>
      <c r="F8576" s="1420"/>
      <c r="G8576" s="902">
        <v>3302158464</v>
      </c>
    </row>
    <row r="8577" spans="1:7">
      <c r="A8577" s="903" t="s">
        <v>2487</v>
      </c>
      <c r="B8577" s="903" t="s">
        <v>383</v>
      </c>
      <c r="C8577" s="903" t="s">
        <v>368</v>
      </c>
      <c r="D8577" s="903" t="s">
        <v>1538</v>
      </c>
      <c r="E8577" s="903" t="s">
        <v>100</v>
      </c>
      <c r="F8577" s="903" t="s">
        <v>138</v>
      </c>
      <c r="G8577" s="902">
        <v>1539419748</v>
      </c>
    </row>
    <row r="8578" spans="1:7">
      <c r="A8578" s="903" t="s">
        <v>2487</v>
      </c>
      <c r="B8578" s="903" t="s">
        <v>383</v>
      </c>
      <c r="C8578" s="903" t="s">
        <v>368</v>
      </c>
      <c r="D8578" s="903" t="s">
        <v>1538</v>
      </c>
      <c r="E8578" s="903" t="s">
        <v>100</v>
      </c>
      <c r="F8578" s="903" t="s">
        <v>102</v>
      </c>
      <c r="G8578" s="902">
        <v>412758549</v>
      </c>
    </row>
    <row r="8579" spans="1:7">
      <c r="A8579" s="903" t="s">
        <v>2487</v>
      </c>
      <c r="B8579" s="903" t="s">
        <v>383</v>
      </c>
      <c r="C8579" s="903" t="s">
        <v>368</v>
      </c>
      <c r="D8579" s="903" t="s">
        <v>1538</v>
      </c>
      <c r="E8579" s="903" t="s">
        <v>100</v>
      </c>
      <c r="F8579" s="903" t="s">
        <v>139</v>
      </c>
      <c r="G8579" s="902">
        <v>350000</v>
      </c>
    </row>
    <row r="8580" spans="1:7">
      <c r="A8580" s="903" t="s">
        <v>2487</v>
      </c>
      <c r="B8580" s="903" t="s">
        <v>383</v>
      </c>
      <c r="C8580" s="903" t="s">
        <v>368</v>
      </c>
      <c r="D8580" s="903" t="s">
        <v>1538</v>
      </c>
      <c r="E8580" s="903" t="s">
        <v>100</v>
      </c>
      <c r="F8580" s="903" t="s">
        <v>131</v>
      </c>
      <c r="G8580" s="902">
        <v>175519702</v>
      </c>
    </row>
    <row r="8581" spans="1:7">
      <c r="A8581" s="903" t="s">
        <v>2487</v>
      </c>
      <c r="B8581" s="903" t="s">
        <v>383</v>
      </c>
      <c r="C8581" s="903" t="s">
        <v>368</v>
      </c>
      <c r="D8581" s="903" t="s">
        <v>1538</v>
      </c>
      <c r="E8581" s="903" t="s">
        <v>100</v>
      </c>
      <c r="F8581" s="903" t="s">
        <v>218</v>
      </c>
      <c r="G8581" s="902">
        <v>5738841</v>
      </c>
    </row>
    <row r="8582" spans="1:7">
      <c r="A8582" s="903" t="s">
        <v>2487</v>
      </c>
      <c r="B8582" s="903" t="s">
        <v>383</v>
      </c>
      <c r="C8582" s="903" t="s">
        <v>368</v>
      </c>
      <c r="D8582" s="903" t="s">
        <v>1538</v>
      </c>
      <c r="E8582" s="903" t="s">
        <v>100</v>
      </c>
      <c r="F8582" s="903" t="s">
        <v>140</v>
      </c>
      <c r="G8582" s="902">
        <v>1168371624</v>
      </c>
    </row>
    <row r="8583" spans="1:7">
      <c r="A8583" s="903" t="s">
        <v>2487</v>
      </c>
      <c r="B8583" s="903" t="s">
        <v>383</v>
      </c>
      <c r="C8583" s="903" t="s">
        <v>368</v>
      </c>
      <c r="D8583" s="903" t="s">
        <v>1538</v>
      </c>
      <c r="E8583" s="1419" t="s">
        <v>103</v>
      </c>
      <c r="F8583" s="1420"/>
      <c r="G8583" s="902">
        <v>12185373545</v>
      </c>
    </row>
    <row r="8584" spans="1:7">
      <c r="A8584" s="903" t="s">
        <v>2487</v>
      </c>
      <c r="B8584" s="903" t="s">
        <v>383</v>
      </c>
      <c r="C8584" s="903" t="s">
        <v>368</v>
      </c>
      <c r="D8584" s="903" t="s">
        <v>1538</v>
      </c>
      <c r="E8584" s="903" t="s">
        <v>103</v>
      </c>
      <c r="F8584" s="903" t="s">
        <v>104</v>
      </c>
      <c r="G8584" s="902">
        <v>2000885537</v>
      </c>
    </row>
    <row r="8585" spans="1:7">
      <c r="A8585" s="903" t="s">
        <v>2487</v>
      </c>
      <c r="B8585" s="903" t="s">
        <v>383</v>
      </c>
      <c r="C8585" s="903" t="s">
        <v>368</v>
      </c>
      <c r="D8585" s="903" t="s">
        <v>1538</v>
      </c>
      <c r="E8585" s="903" t="s">
        <v>103</v>
      </c>
      <c r="F8585" s="903" t="s">
        <v>132</v>
      </c>
      <c r="G8585" s="902">
        <v>6286929809</v>
      </c>
    </row>
    <row r="8586" spans="1:7">
      <c r="A8586" s="903" t="s">
        <v>2487</v>
      </c>
      <c r="B8586" s="903" t="s">
        <v>383</v>
      </c>
      <c r="C8586" s="903" t="s">
        <v>368</v>
      </c>
      <c r="D8586" s="903" t="s">
        <v>1538</v>
      </c>
      <c r="E8586" s="903" t="s">
        <v>103</v>
      </c>
      <c r="F8586" s="903" t="s">
        <v>2</v>
      </c>
      <c r="G8586" s="902">
        <v>988950000</v>
      </c>
    </row>
    <row r="8587" spans="1:7">
      <c r="A8587" s="903" t="s">
        <v>2487</v>
      </c>
      <c r="B8587" s="903" t="s">
        <v>383</v>
      </c>
      <c r="C8587" s="903" t="s">
        <v>368</v>
      </c>
      <c r="D8587" s="903" t="s">
        <v>1538</v>
      </c>
      <c r="E8587" s="903" t="s">
        <v>103</v>
      </c>
      <c r="F8587" s="903" t="s">
        <v>106</v>
      </c>
      <c r="G8587" s="902">
        <v>2908608199</v>
      </c>
    </row>
    <row r="8588" spans="1:7">
      <c r="A8588" s="903" t="s">
        <v>2487</v>
      </c>
      <c r="B8588" s="903" t="s">
        <v>383</v>
      </c>
      <c r="C8588" s="903" t="s">
        <v>368</v>
      </c>
      <c r="D8588" s="903" t="s">
        <v>1538</v>
      </c>
      <c r="E8588" s="1419" t="s">
        <v>108</v>
      </c>
      <c r="F8588" s="1420"/>
      <c r="G8588" s="902">
        <v>1627745140</v>
      </c>
    </row>
    <row r="8589" spans="1:7">
      <c r="A8589" s="903" t="s">
        <v>2487</v>
      </c>
      <c r="B8589" s="903" t="s">
        <v>383</v>
      </c>
      <c r="C8589" s="903" t="s">
        <v>368</v>
      </c>
      <c r="D8589" s="903" t="s">
        <v>1538</v>
      </c>
      <c r="E8589" s="903" t="s">
        <v>108</v>
      </c>
      <c r="F8589" s="903" t="s">
        <v>110</v>
      </c>
      <c r="G8589" s="902">
        <v>105186736</v>
      </c>
    </row>
    <row r="8590" spans="1:7">
      <c r="A8590" s="903" t="s">
        <v>2487</v>
      </c>
      <c r="B8590" s="903" t="s">
        <v>383</v>
      </c>
      <c r="C8590" s="903" t="s">
        <v>368</v>
      </c>
      <c r="D8590" s="903" t="s">
        <v>1538</v>
      </c>
      <c r="E8590" s="903" t="s">
        <v>108</v>
      </c>
      <c r="F8590" s="903" t="s">
        <v>111</v>
      </c>
      <c r="G8590" s="902">
        <v>70398</v>
      </c>
    </row>
    <row r="8591" spans="1:7">
      <c r="A8591" s="903" t="s">
        <v>2487</v>
      </c>
      <c r="B8591" s="903" t="s">
        <v>383</v>
      </c>
      <c r="C8591" s="903" t="s">
        <v>368</v>
      </c>
      <c r="D8591" s="903" t="s">
        <v>1538</v>
      </c>
      <c r="E8591" s="903" t="s">
        <v>108</v>
      </c>
      <c r="F8591" s="903" t="s">
        <v>862</v>
      </c>
      <c r="G8591" s="902">
        <v>719858549</v>
      </c>
    </row>
    <row r="8592" spans="1:7">
      <c r="A8592" s="903" t="s">
        <v>2487</v>
      </c>
      <c r="B8592" s="903" t="s">
        <v>383</v>
      </c>
      <c r="C8592" s="903" t="s">
        <v>368</v>
      </c>
      <c r="D8592" s="903" t="s">
        <v>1538</v>
      </c>
      <c r="E8592" s="903" t="s">
        <v>108</v>
      </c>
      <c r="F8592" s="903" t="s">
        <v>283</v>
      </c>
      <c r="G8592" s="902">
        <v>215054000</v>
      </c>
    </row>
    <row r="8593" spans="1:7">
      <c r="A8593" s="903" t="s">
        <v>2487</v>
      </c>
      <c r="B8593" s="903" t="s">
        <v>383</v>
      </c>
      <c r="C8593" s="903" t="s">
        <v>368</v>
      </c>
      <c r="D8593" s="903" t="s">
        <v>1538</v>
      </c>
      <c r="E8593" s="903" t="s">
        <v>108</v>
      </c>
      <c r="F8593" s="903" t="s">
        <v>868</v>
      </c>
      <c r="G8593" s="902">
        <v>107582736</v>
      </c>
    </row>
    <row r="8594" spans="1:7">
      <c r="A8594" s="903" t="s">
        <v>2487</v>
      </c>
      <c r="B8594" s="903" t="s">
        <v>383</v>
      </c>
      <c r="C8594" s="903" t="s">
        <v>368</v>
      </c>
      <c r="D8594" s="903" t="s">
        <v>1538</v>
      </c>
      <c r="E8594" s="903" t="s">
        <v>108</v>
      </c>
      <c r="F8594" s="903" t="s">
        <v>141</v>
      </c>
      <c r="G8594" s="902">
        <v>221722000</v>
      </c>
    </row>
    <row r="8595" spans="1:7">
      <c r="A8595" s="903" t="s">
        <v>2487</v>
      </c>
      <c r="B8595" s="903" t="s">
        <v>383</v>
      </c>
      <c r="C8595" s="903" t="s">
        <v>368</v>
      </c>
      <c r="D8595" s="903" t="s">
        <v>1538</v>
      </c>
      <c r="E8595" s="903" t="s">
        <v>108</v>
      </c>
      <c r="F8595" s="903" t="s">
        <v>142</v>
      </c>
      <c r="G8595" s="902">
        <v>258270721</v>
      </c>
    </row>
    <row r="8596" spans="1:7">
      <c r="A8596" s="903" t="s">
        <v>2487</v>
      </c>
      <c r="B8596" s="903" t="s">
        <v>383</v>
      </c>
      <c r="C8596" s="903" t="s">
        <v>368</v>
      </c>
      <c r="D8596" s="903" t="s">
        <v>1538</v>
      </c>
      <c r="E8596" s="1419" t="s">
        <v>143</v>
      </c>
      <c r="F8596" s="1420"/>
      <c r="G8596" s="902">
        <v>300330700</v>
      </c>
    </row>
    <row r="8597" spans="1:7">
      <c r="A8597" s="903" t="s">
        <v>2487</v>
      </c>
      <c r="B8597" s="903" t="s">
        <v>383</v>
      </c>
      <c r="C8597" s="903" t="s">
        <v>368</v>
      </c>
      <c r="D8597" s="903" t="s">
        <v>1538</v>
      </c>
      <c r="E8597" s="903" t="s">
        <v>143</v>
      </c>
      <c r="F8597" s="903" t="s">
        <v>145</v>
      </c>
      <c r="G8597" s="902">
        <v>2050000</v>
      </c>
    </row>
    <row r="8598" spans="1:7">
      <c r="A8598" s="903" t="s">
        <v>2487</v>
      </c>
      <c r="B8598" s="903" t="s">
        <v>383</v>
      </c>
      <c r="C8598" s="903" t="s">
        <v>368</v>
      </c>
      <c r="D8598" s="903" t="s">
        <v>1538</v>
      </c>
      <c r="E8598" s="903" t="s">
        <v>143</v>
      </c>
      <c r="F8598" s="903" t="s">
        <v>387</v>
      </c>
      <c r="G8598" s="902">
        <v>56170000</v>
      </c>
    </row>
    <row r="8599" spans="1:7">
      <c r="A8599" s="903" t="s">
        <v>2487</v>
      </c>
      <c r="B8599" s="903" t="s">
        <v>383</v>
      </c>
      <c r="C8599" s="903" t="s">
        <v>368</v>
      </c>
      <c r="D8599" s="903" t="s">
        <v>1538</v>
      </c>
      <c r="E8599" s="903" t="s">
        <v>143</v>
      </c>
      <c r="F8599" s="903" t="s">
        <v>487</v>
      </c>
      <c r="G8599" s="902">
        <v>57700000</v>
      </c>
    </row>
    <row r="8600" spans="1:7">
      <c r="A8600" s="903" t="s">
        <v>2487</v>
      </c>
      <c r="B8600" s="903" t="s">
        <v>383</v>
      </c>
      <c r="C8600" s="903" t="s">
        <v>368</v>
      </c>
      <c r="D8600" s="903" t="s">
        <v>1538</v>
      </c>
      <c r="E8600" s="903" t="s">
        <v>143</v>
      </c>
      <c r="F8600" s="903" t="s">
        <v>489</v>
      </c>
      <c r="G8600" s="902">
        <v>184410700</v>
      </c>
    </row>
    <row r="8601" spans="1:7">
      <c r="A8601" s="903" t="s">
        <v>2487</v>
      </c>
      <c r="B8601" s="903" t="s">
        <v>383</v>
      </c>
      <c r="C8601" s="903" t="s">
        <v>368</v>
      </c>
      <c r="D8601" s="903" t="s">
        <v>1538</v>
      </c>
      <c r="E8601" s="1419" t="s">
        <v>113</v>
      </c>
      <c r="F8601" s="1420"/>
      <c r="G8601" s="902">
        <v>2754568037</v>
      </c>
    </row>
    <row r="8602" spans="1:7">
      <c r="A8602" s="903" t="s">
        <v>2487</v>
      </c>
      <c r="B8602" s="903" t="s">
        <v>383</v>
      </c>
      <c r="C8602" s="903" t="s">
        <v>368</v>
      </c>
      <c r="D8602" s="903" t="s">
        <v>1538</v>
      </c>
      <c r="E8602" s="903" t="s">
        <v>113</v>
      </c>
      <c r="F8602" s="903" t="s">
        <v>381</v>
      </c>
      <c r="G8602" s="902">
        <v>45767000</v>
      </c>
    </row>
    <row r="8603" spans="1:7">
      <c r="A8603" s="903" t="s">
        <v>2487</v>
      </c>
      <c r="B8603" s="903" t="s">
        <v>383</v>
      </c>
      <c r="C8603" s="903" t="s">
        <v>368</v>
      </c>
      <c r="D8603" s="903" t="s">
        <v>1538</v>
      </c>
      <c r="E8603" s="903" t="s">
        <v>113</v>
      </c>
      <c r="F8603" s="903" t="s">
        <v>490</v>
      </c>
      <c r="G8603" s="902">
        <v>78457000</v>
      </c>
    </row>
    <row r="8604" spans="1:7">
      <c r="A8604" s="903" t="s">
        <v>2487</v>
      </c>
      <c r="B8604" s="903" t="s">
        <v>383</v>
      </c>
      <c r="C8604" s="903" t="s">
        <v>368</v>
      </c>
      <c r="D8604" s="903" t="s">
        <v>1538</v>
      </c>
      <c r="E8604" s="903" t="s">
        <v>113</v>
      </c>
      <c r="F8604" s="903" t="s">
        <v>115</v>
      </c>
      <c r="G8604" s="902">
        <v>32610000</v>
      </c>
    </row>
    <row r="8605" spans="1:7">
      <c r="A8605" s="903" t="s">
        <v>2487</v>
      </c>
      <c r="B8605" s="903" t="s">
        <v>383</v>
      </c>
      <c r="C8605" s="903" t="s">
        <v>368</v>
      </c>
      <c r="D8605" s="903" t="s">
        <v>1538</v>
      </c>
      <c r="E8605" s="903" t="s">
        <v>113</v>
      </c>
      <c r="F8605" s="903" t="s">
        <v>117</v>
      </c>
      <c r="G8605" s="902">
        <v>2597734037</v>
      </c>
    </row>
    <row r="8606" spans="1:7">
      <c r="A8606" s="903" t="s">
        <v>2487</v>
      </c>
      <c r="B8606" s="903" t="s">
        <v>383</v>
      </c>
      <c r="C8606" s="903" t="s">
        <v>368</v>
      </c>
      <c r="D8606" s="903" t="s">
        <v>1538</v>
      </c>
      <c r="E8606" s="1419" t="s">
        <v>492</v>
      </c>
      <c r="F8606" s="1420"/>
      <c r="G8606" s="902">
        <v>7834121590</v>
      </c>
    </row>
    <row r="8607" spans="1:7">
      <c r="A8607" s="903" t="s">
        <v>2487</v>
      </c>
      <c r="B8607" s="903" t="s">
        <v>383</v>
      </c>
      <c r="C8607" s="903" t="s">
        <v>368</v>
      </c>
      <c r="D8607" s="903" t="s">
        <v>1538</v>
      </c>
      <c r="E8607" s="903" t="s">
        <v>492</v>
      </c>
      <c r="F8607" s="903" t="s">
        <v>494</v>
      </c>
      <c r="G8607" s="902">
        <v>26580000</v>
      </c>
    </row>
    <row r="8608" spans="1:7">
      <c r="A8608" s="903" t="s">
        <v>2487</v>
      </c>
      <c r="B8608" s="903" t="s">
        <v>383</v>
      </c>
      <c r="C8608" s="903" t="s">
        <v>368</v>
      </c>
      <c r="D8608" s="903" t="s">
        <v>1538</v>
      </c>
      <c r="E8608" s="903" t="s">
        <v>492</v>
      </c>
      <c r="F8608" s="903" t="s">
        <v>844</v>
      </c>
      <c r="G8608" s="902">
        <v>1000000</v>
      </c>
    </row>
    <row r="8609" spans="1:7">
      <c r="A8609" s="903" t="s">
        <v>2487</v>
      </c>
      <c r="B8609" s="903" t="s">
        <v>383</v>
      </c>
      <c r="C8609" s="903" t="s">
        <v>368</v>
      </c>
      <c r="D8609" s="903" t="s">
        <v>1538</v>
      </c>
      <c r="E8609" s="903" t="s">
        <v>492</v>
      </c>
      <c r="F8609" s="903" t="s">
        <v>219</v>
      </c>
      <c r="G8609" s="902">
        <v>7199239090</v>
      </c>
    </row>
    <row r="8610" spans="1:7">
      <c r="A8610" s="903" t="s">
        <v>2487</v>
      </c>
      <c r="B8610" s="903" t="s">
        <v>383</v>
      </c>
      <c r="C8610" s="903" t="s">
        <v>368</v>
      </c>
      <c r="D8610" s="903" t="s">
        <v>1538</v>
      </c>
      <c r="E8610" s="903" t="s">
        <v>492</v>
      </c>
      <c r="F8610" s="903" t="s">
        <v>186</v>
      </c>
      <c r="G8610" s="902">
        <v>333690000</v>
      </c>
    </row>
    <row r="8611" spans="1:7">
      <c r="A8611" s="903" t="s">
        <v>2487</v>
      </c>
      <c r="B8611" s="903" t="s">
        <v>383</v>
      </c>
      <c r="C8611" s="903" t="s">
        <v>368</v>
      </c>
      <c r="D8611" s="903" t="s">
        <v>1538</v>
      </c>
      <c r="E8611" s="903" t="s">
        <v>492</v>
      </c>
      <c r="F8611" s="903" t="s">
        <v>496</v>
      </c>
      <c r="G8611" s="902">
        <v>273612500</v>
      </c>
    </row>
    <row r="8612" spans="1:7">
      <c r="A8612" s="903" t="s">
        <v>2487</v>
      </c>
      <c r="B8612" s="903" t="s">
        <v>383</v>
      </c>
      <c r="C8612" s="903" t="s">
        <v>368</v>
      </c>
      <c r="D8612" s="903" t="s">
        <v>1538</v>
      </c>
      <c r="E8612" s="1419" t="s">
        <v>498</v>
      </c>
      <c r="F8612" s="1420"/>
      <c r="G8612" s="902">
        <v>15233235930</v>
      </c>
    </row>
    <row r="8613" spans="1:7">
      <c r="A8613" s="903" t="s">
        <v>2487</v>
      </c>
      <c r="B8613" s="903" t="s">
        <v>383</v>
      </c>
      <c r="C8613" s="903" t="s">
        <v>368</v>
      </c>
      <c r="D8613" s="903" t="s">
        <v>1538</v>
      </c>
      <c r="E8613" s="903" t="s">
        <v>498</v>
      </c>
      <c r="F8613" s="903" t="s">
        <v>284</v>
      </c>
      <c r="G8613" s="902">
        <v>64650000</v>
      </c>
    </row>
    <row r="8614" spans="1:7">
      <c r="A8614" s="903" t="s">
        <v>2487</v>
      </c>
      <c r="B8614" s="903" t="s">
        <v>383</v>
      </c>
      <c r="C8614" s="903" t="s">
        <v>368</v>
      </c>
      <c r="D8614" s="903" t="s">
        <v>1538</v>
      </c>
      <c r="E8614" s="903" t="s">
        <v>498</v>
      </c>
      <c r="F8614" s="903" t="s">
        <v>3</v>
      </c>
      <c r="G8614" s="902">
        <v>5018317202</v>
      </c>
    </row>
    <row r="8615" spans="1:7">
      <c r="A8615" s="903" t="s">
        <v>2487</v>
      </c>
      <c r="B8615" s="903" t="s">
        <v>383</v>
      </c>
      <c r="C8615" s="903" t="s">
        <v>368</v>
      </c>
      <c r="D8615" s="903" t="s">
        <v>1538</v>
      </c>
      <c r="E8615" s="903" t="s">
        <v>498</v>
      </c>
      <c r="F8615" s="903" t="s">
        <v>370</v>
      </c>
      <c r="G8615" s="902">
        <v>1392602381</v>
      </c>
    </row>
    <row r="8616" spans="1:7">
      <c r="A8616" s="903" t="s">
        <v>2487</v>
      </c>
      <c r="B8616" s="903" t="s">
        <v>383</v>
      </c>
      <c r="C8616" s="903" t="s">
        <v>368</v>
      </c>
      <c r="D8616" s="903" t="s">
        <v>1538</v>
      </c>
      <c r="E8616" s="903" t="s">
        <v>498</v>
      </c>
      <c r="F8616" s="903" t="s">
        <v>500</v>
      </c>
      <c r="G8616" s="902">
        <v>77020000</v>
      </c>
    </row>
    <row r="8617" spans="1:7">
      <c r="A8617" s="903" t="s">
        <v>2487</v>
      </c>
      <c r="B8617" s="903" t="s">
        <v>383</v>
      </c>
      <c r="C8617" s="903" t="s">
        <v>368</v>
      </c>
      <c r="D8617" s="903" t="s">
        <v>1538</v>
      </c>
      <c r="E8617" s="903" t="s">
        <v>498</v>
      </c>
      <c r="F8617" s="903" t="s">
        <v>344</v>
      </c>
      <c r="G8617" s="902">
        <v>15740000</v>
      </c>
    </row>
    <row r="8618" spans="1:7">
      <c r="A8618" s="903" t="s">
        <v>2487</v>
      </c>
      <c r="B8618" s="903" t="s">
        <v>383</v>
      </c>
      <c r="C8618" s="903" t="s">
        <v>368</v>
      </c>
      <c r="D8618" s="903" t="s">
        <v>1538</v>
      </c>
      <c r="E8618" s="903" t="s">
        <v>498</v>
      </c>
      <c r="F8618" s="903" t="s">
        <v>4</v>
      </c>
      <c r="G8618" s="902">
        <v>844156137</v>
      </c>
    </row>
    <row r="8619" spans="1:7">
      <c r="A8619" s="903" t="s">
        <v>2487</v>
      </c>
      <c r="B8619" s="903" t="s">
        <v>383</v>
      </c>
      <c r="C8619" s="903" t="s">
        <v>368</v>
      </c>
      <c r="D8619" s="903" t="s">
        <v>1538</v>
      </c>
      <c r="E8619" s="903" t="s">
        <v>498</v>
      </c>
      <c r="F8619" s="903" t="s">
        <v>228</v>
      </c>
      <c r="G8619" s="902">
        <v>800000</v>
      </c>
    </row>
    <row r="8620" spans="1:7">
      <c r="A8620" s="903" t="s">
        <v>2487</v>
      </c>
      <c r="B8620" s="903" t="s">
        <v>383</v>
      </c>
      <c r="C8620" s="903" t="s">
        <v>368</v>
      </c>
      <c r="D8620" s="903" t="s">
        <v>1538</v>
      </c>
      <c r="E8620" s="903" t="s">
        <v>498</v>
      </c>
      <c r="F8620" s="903" t="s">
        <v>501</v>
      </c>
      <c r="G8620" s="902">
        <v>7819950210</v>
      </c>
    </row>
    <row r="8621" spans="1:7">
      <c r="A8621" s="903" t="s">
        <v>2487</v>
      </c>
      <c r="B8621" s="903" t="s">
        <v>383</v>
      </c>
      <c r="C8621" s="903" t="s">
        <v>368</v>
      </c>
      <c r="D8621" s="903" t="s">
        <v>1538</v>
      </c>
      <c r="E8621" s="1419" t="s">
        <v>1429</v>
      </c>
      <c r="F8621" s="1420"/>
      <c r="G8621" s="902">
        <v>8236694615</v>
      </c>
    </row>
    <row r="8622" spans="1:7">
      <c r="A8622" s="903" t="s">
        <v>2487</v>
      </c>
      <c r="B8622" s="903" t="s">
        <v>383</v>
      </c>
      <c r="C8622" s="903" t="s">
        <v>368</v>
      </c>
      <c r="D8622" s="903" t="s">
        <v>1538</v>
      </c>
      <c r="E8622" s="903" t="s">
        <v>1429</v>
      </c>
      <c r="F8622" s="903" t="s">
        <v>1483</v>
      </c>
      <c r="G8622" s="902">
        <v>322083615</v>
      </c>
    </row>
    <row r="8623" spans="1:7">
      <c r="A8623" s="903" t="s">
        <v>2487</v>
      </c>
      <c r="B8623" s="903" t="s">
        <v>383</v>
      </c>
      <c r="C8623" s="903" t="s">
        <v>368</v>
      </c>
      <c r="D8623" s="903" t="s">
        <v>1538</v>
      </c>
      <c r="E8623" s="903" t="s">
        <v>1429</v>
      </c>
      <c r="F8623" s="903" t="s">
        <v>1451</v>
      </c>
      <c r="G8623" s="902">
        <v>944864500</v>
      </c>
    </row>
    <row r="8624" spans="1:7">
      <c r="A8624" s="903" t="s">
        <v>2487</v>
      </c>
      <c r="B8624" s="903" t="s">
        <v>383</v>
      </c>
      <c r="C8624" s="903" t="s">
        <v>368</v>
      </c>
      <c r="D8624" s="903" t="s">
        <v>1538</v>
      </c>
      <c r="E8624" s="903" t="s">
        <v>1429</v>
      </c>
      <c r="F8624" s="903" t="s">
        <v>1431</v>
      </c>
      <c r="G8624" s="902">
        <v>2359779000</v>
      </c>
    </row>
    <row r="8625" spans="1:7">
      <c r="A8625" s="903" t="s">
        <v>2487</v>
      </c>
      <c r="B8625" s="903" t="s">
        <v>383</v>
      </c>
      <c r="C8625" s="903" t="s">
        <v>368</v>
      </c>
      <c r="D8625" s="903" t="s">
        <v>1538</v>
      </c>
      <c r="E8625" s="903" t="s">
        <v>1429</v>
      </c>
      <c r="F8625" s="903" t="s">
        <v>1457</v>
      </c>
      <c r="G8625" s="902">
        <v>4609967500</v>
      </c>
    </row>
    <row r="8626" spans="1:7">
      <c r="A8626" s="903" t="s">
        <v>2487</v>
      </c>
      <c r="B8626" s="903" t="s">
        <v>383</v>
      </c>
      <c r="C8626" s="903" t="s">
        <v>368</v>
      </c>
      <c r="D8626" s="903" t="s">
        <v>1538</v>
      </c>
      <c r="E8626" s="1419" t="s">
        <v>118</v>
      </c>
      <c r="F8626" s="1420"/>
      <c r="G8626" s="902">
        <v>12225386990</v>
      </c>
    </row>
    <row r="8627" spans="1:7">
      <c r="A8627" s="903" t="s">
        <v>2487</v>
      </c>
      <c r="B8627" s="903" t="s">
        <v>383</v>
      </c>
      <c r="C8627" s="903" t="s">
        <v>368</v>
      </c>
      <c r="D8627" s="903" t="s">
        <v>1538</v>
      </c>
      <c r="E8627" s="903" t="s">
        <v>118</v>
      </c>
      <c r="F8627" s="903" t="s">
        <v>523</v>
      </c>
      <c r="G8627" s="902">
        <v>7040274794</v>
      </c>
    </row>
    <row r="8628" spans="1:7">
      <c r="A8628" s="903" t="s">
        <v>2487</v>
      </c>
      <c r="B8628" s="903" t="s">
        <v>383</v>
      </c>
      <c r="C8628" s="903" t="s">
        <v>368</v>
      </c>
      <c r="D8628" s="903" t="s">
        <v>1538</v>
      </c>
      <c r="E8628" s="903" t="s">
        <v>118</v>
      </c>
      <c r="F8628" s="903" t="s">
        <v>5</v>
      </c>
      <c r="G8628" s="902">
        <v>114150000</v>
      </c>
    </row>
    <row r="8629" spans="1:7">
      <c r="A8629" s="903" t="s">
        <v>2487</v>
      </c>
      <c r="B8629" s="903" t="s">
        <v>383</v>
      </c>
      <c r="C8629" s="903" t="s">
        <v>368</v>
      </c>
      <c r="D8629" s="903" t="s">
        <v>1538</v>
      </c>
      <c r="E8629" s="903" t="s">
        <v>118</v>
      </c>
      <c r="F8629" s="903" t="s">
        <v>11</v>
      </c>
      <c r="G8629" s="902">
        <v>867523176</v>
      </c>
    </row>
    <row r="8630" spans="1:7">
      <c r="A8630" s="903" t="s">
        <v>2487</v>
      </c>
      <c r="B8630" s="903" t="s">
        <v>383</v>
      </c>
      <c r="C8630" s="903" t="s">
        <v>368</v>
      </c>
      <c r="D8630" s="903" t="s">
        <v>1538</v>
      </c>
      <c r="E8630" s="903" t="s">
        <v>118</v>
      </c>
      <c r="F8630" s="903" t="s">
        <v>120</v>
      </c>
      <c r="G8630" s="902">
        <v>4203439020</v>
      </c>
    </row>
    <row r="8631" spans="1:7">
      <c r="A8631" s="903" t="s">
        <v>2487</v>
      </c>
      <c r="B8631" s="903" t="s">
        <v>383</v>
      </c>
      <c r="C8631" s="903" t="s">
        <v>368</v>
      </c>
      <c r="D8631" s="903" t="s">
        <v>1538</v>
      </c>
      <c r="E8631" s="1419" t="s">
        <v>1434</v>
      </c>
      <c r="F8631" s="1420"/>
      <c r="G8631" s="902">
        <v>557160600</v>
      </c>
    </row>
    <row r="8632" spans="1:7">
      <c r="A8632" s="903" t="s">
        <v>2487</v>
      </c>
      <c r="B8632" s="903" t="s">
        <v>383</v>
      </c>
      <c r="C8632" s="903" t="s">
        <v>368</v>
      </c>
      <c r="D8632" s="903" t="s">
        <v>1538</v>
      </c>
      <c r="E8632" s="903" t="s">
        <v>1434</v>
      </c>
      <c r="F8632" s="903" t="s">
        <v>1436</v>
      </c>
      <c r="G8632" s="902">
        <v>557160600</v>
      </c>
    </row>
    <row r="8633" spans="1:7">
      <c r="A8633" s="903" t="s">
        <v>2487</v>
      </c>
      <c r="B8633" s="903" t="s">
        <v>383</v>
      </c>
      <c r="C8633" s="903" t="s">
        <v>368</v>
      </c>
      <c r="D8633" s="903" t="s">
        <v>1538</v>
      </c>
      <c r="E8633" s="1419" t="s">
        <v>122</v>
      </c>
      <c r="F8633" s="1420"/>
      <c r="G8633" s="902">
        <v>7134892480</v>
      </c>
    </row>
    <row r="8634" spans="1:7">
      <c r="A8634" s="903" t="s">
        <v>2487</v>
      </c>
      <c r="B8634" s="903" t="s">
        <v>383</v>
      </c>
      <c r="C8634" s="903" t="s">
        <v>368</v>
      </c>
      <c r="D8634" s="903" t="s">
        <v>1538</v>
      </c>
      <c r="E8634" s="903" t="s">
        <v>122</v>
      </c>
      <c r="F8634" s="903" t="s">
        <v>765</v>
      </c>
      <c r="G8634" s="902">
        <v>142955000</v>
      </c>
    </row>
    <row r="8635" spans="1:7">
      <c r="A8635" s="903" t="s">
        <v>2487</v>
      </c>
      <c r="B8635" s="903" t="s">
        <v>383</v>
      </c>
      <c r="C8635" s="903" t="s">
        <v>368</v>
      </c>
      <c r="D8635" s="903" t="s">
        <v>1538</v>
      </c>
      <c r="E8635" s="903" t="s">
        <v>122</v>
      </c>
      <c r="F8635" s="903" t="s">
        <v>6</v>
      </c>
      <c r="G8635" s="902">
        <v>2200000</v>
      </c>
    </row>
    <row r="8636" spans="1:7">
      <c r="A8636" s="903" t="s">
        <v>2487</v>
      </c>
      <c r="B8636" s="903" t="s">
        <v>383</v>
      </c>
      <c r="C8636" s="903" t="s">
        <v>368</v>
      </c>
      <c r="D8636" s="903" t="s">
        <v>1538</v>
      </c>
      <c r="E8636" s="903" t="s">
        <v>122</v>
      </c>
      <c r="F8636" s="903" t="s">
        <v>12</v>
      </c>
      <c r="G8636" s="902">
        <v>4735424</v>
      </c>
    </row>
    <row r="8637" spans="1:7">
      <c r="A8637" s="903" t="s">
        <v>2487</v>
      </c>
      <c r="B8637" s="903" t="s">
        <v>383</v>
      </c>
      <c r="C8637" s="903" t="s">
        <v>368</v>
      </c>
      <c r="D8637" s="903" t="s">
        <v>1538</v>
      </c>
      <c r="E8637" s="903" t="s">
        <v>122</v>
      </c>
      <c r="F8637" s="903" t="s">
        <v>124</v>
      </c>
      <c r="G8637" s="902">
        <v>472836000</v>
      </c>
    </row>
    <row r="8638" spans="1:7">
      <c r="A8638" s="903" t="s">
        <v>2487</v>
      </c>
      <c r="B8638" s="903" t="s">
        <v>383</v>
      </c>
      <c r="C8638" s="903" t="s">
        <v>368</v>
      </c>
      <c r="D8638" s="903" t="s">
        <v>1538</v>
      </c>
      <c r="E8638" s="903" t="s">
        <v>122</v>
      </c>
      <c r="F8638" s="903" t="s">
        <v>859</v>
      </c>
      <c r="G8638" s="902">
        <v>499408000</v>
      </c>
    </row>
    <row r="8639" spans="1:7">
      <c r="A8639" s="903" t="s">
        <v>2487</v>
      </c>
      <c r="B8639" s="903" t="s">
        <v>383</v>
      </c>
      <c r="C8639" s="903" t="s">
        <v>368</v>
      </c>
      <c r="D8639" s="903" t="s">
        <v>1538</v>
      </c>
      <c r="E8639" s="903" t="s">
        <v>122</v>
      </c>
      <c r="F8639" s="903" t="s">
        <v>126</v>
      </c>
      <c r="G8639" s="902">
        <v>6012758056</v>
      </c>
    </row>
    <row r="8640" spans="1:7">
      <c r="A8640" s="903" t="s">
        <v>2487</v>
      </c>
      <c r="B8640" s="903" t="s">
        <v>383</v>
      </c>
      <c r="C8640" s="903" t="s">
        <v>368</v>
      </c>
      <c r="D8640" s="903" t="s">
        <v>1538</v>
      </c>
      <c r="E8640" s="1419" t="s">
        <v>371</v>
      </c>
      <c r="F8640" s="1420"/>
      <c r="G8640" s="902">
        <v>1164700</v>
      </c>
    </row>
    <row r="8641" spans="1:7">
      <c r="A8641" s="903" t="s">
        <v>2487</v>
      </c>
      <c r="B8641" s="903" t="s">
        <v>383</v>
      </c>
      <c r="C8641" s="903" t="s">
        <v>368</v>
      </c>
      <c r="D8641" s="903" t="s">
        <v>1538</v>
      </c>
      <c r="E8641" s="903" t="s">
        <v>371</v>
      </c>
      <c r="F8641" s="903" t="s">
        <v>825</v>
      </c>
      <c r="G8641" s="902">
        <v>1164700</v>
      </c>
    </row>
    <row r="8642" spans="1:7">
      <c r="A8642" s="903" t="s">
        <v>2487</v>
      </c>
      <c r="B8642" s="903" t="s">
        <v>383</v>
      </c>
      <c r="C8642" s="903" t="s">
        <v>368</v>
      </c>
      <c r="D8642" s="903" t="s">
        <v>1538</v>
      </c>
      <c r="E8642" s="1419" t="s">
        <v>360</v>
      </c>
      <c r="F8642" s="1420"/>
      <c r="G8642" s="902">
        <v>163418000</v>
      </c>
    </row>
    <row r="8643" spans="1:7">
      <c r="A8643" s="903" t="s">
        <v>2487</v>
      </c>
      <c r="B8643" s="903" t="s">
        <v>383</v>
      </c>
      <c r="C8643" s="903" t="s">
        <v>368</v>
      </c>
      <c r="D8643" s="903" t="s">
        <v>1538</v>
      </c>
      <c r="E8643" s="903" t="s">
        <v>360</v>
      </c>
      <c r="F8643" s="903" t="s">
        <v>1440</v>
      </c>
      <c r="G8643" s="902">
        <v>163418000</v>
      </c>
    </row>
    <row r="8644" spans="1:7">
      <c r="A8644" s="903" t="s">
        <v>2487</v>
      </c>
      <c r="B8644" s="903" t="s">
        <v>383</v>
      </c>
      <c r="C8644" s="903" t="s">
        <v>368</v>
      </c>
      <c r="D8644" s="903" t="s">
        <v>1538</v>
      </c>
      <c r="E8644" s="1419" t="s">
        <v>312</v>
      </c>
      <c r="F8644" s="1420"/>
      <c r="G8644" s="902">
        <v>513901000</v>
      </c>
    </row>
    <row r="8645" spans="1:7">
      <c r="A8645" s="903" t="s">
        <v>2487</v>
      </c>
      <c r="B8645" s="903" t="s">
        <v>383</v>
      </c>
      <c r="C8645" s="903" t="s">
        <v>368</v>
      </c>
      <c r="D8645" s="903" t="s">
        <v>1538</v>
      </c>
      <c r="E8645" s="903" t="s">
        <v>312</v>
      </c>
      <c r="F8645" s="903" t="s">
        <v>361</v>
      </c>
      <c r="G8645" s="902">
        <v>513901000</v>
      </c>
    </row>
    <row r="8646" spans="1:7">
      <c r="A8646" s="903" t="s">
        <v>2487</v>
      </c>
      <c r="B8646" s="903" t="s">
        <v>383</v>
      </c>
      <c r="C8646" s="903" t="s">
        <v>368</v>
      </c>
      <c r="D8646" s="903" t="s">
        <v>1538</v>
      </c>
      <c r="E8646" s="1419" t="s">
        <v>160</v>
      </c>
      <c r="F8646" s="1420"/>
      <c r="G8646" s="902">
        <v>342199000</v>
      </c>
    </row>
    <row r="8647" spans="1:7">
      <c r="A8647" s="903" t="s">
        <v>2487</v>
      </c>
      <c r="B8647" s="903" t="s">
        <v>383</v>
      </c>
      <c r="C8647" s="903" t="s">
        <v>368</v>
      </c>
      <c r="D8647" s="903" t="s">
        <v>1538</v>
      </c>
      <c r="E8647" s="903" t="s">
        <v>160</v>
      </c>
      <c r="F8647" s="903" t="s">
        <v>162</v>
      </c>
      <c r="G8647" s="902">
        <v>342199000</v>
      </c>
    </row>
    <row r="8648" spans="1:7">
      <c r="A8648" s="903" t="s">
        <v>2487</v>
      </c>
      <c r="B8648" s="903" t="s">
        <v>383</v>
      </c>
      <c r="C8648" s="903" t="s">
        <v>368</v>
      </c>
      <c r="D8648" s="903" t="s">
        <v>1538</v>
      </c>
      <c r="E8648" s="1419" t="s">
        <v>16</v>
      </c>
      <c r="F8648" s="1420"/>
      <c r="G8648" s="902">
        <v>121969000</v>
      </c>
    </row>
    <row r="8649" spans="1:7">
      <c r="A8649" s="903" t="s">
        <v>2487</v>
      </c>
      <c r="B8649" s="903" t="s">
        <v>383</v>
      </c>
      <c r="C8649" s="903" t="s">
        <v>368</v>
      </c>
      <c r="D8649" s="903" t="s">
        <v>1538</v>
      </c>
      <c r="E8649" s="903" t="s">
        <v>16</v>
      </c>
      <c r="F8649" s="903" t="s">
        <v>17</v>
      </c>
      <c r="G8649" s="902">
        <v>16743000</v>
      </c>
    </row>
    <row r="8650" spans="1:7">
      <c r="A8650" s="903" t="s">
        <v>2487</v>
      </c>
      <c r="B8650" s="903" t="s">
        <v>383</v>
      </c>
      <c r="C8650" s="903" t="s">
        <v>368</v>
      </c>
      <c r="D8650" s="903" t="s">
        <v>1538</v>
      </c>
      <c r="E8650" s="903" t="s">
        <v>16</v>
      </c>
      <c r="F8650" s="903" t="s">
        <v>19</v>
      </c>
      <c r="G8650" s="902">
        <v>89601000</v>
      </c>
    </row>
    <row r="8651" spans="1:7">
      <c r="A8651" s="903" t="s">
        <v>2487</v>
      </c>
      <c r="B8651" s="903" t="s">
        <v>383</v>
      </c>
      <c r="C8651" s="903" t="s">
        <v>368</v>
      </c>
      <c r="D8651" s="903" t="s">
        <v>1538</v>
      </c>
      <c r="E8651" s="903" t="s">
        <v>16</v>
      </c>
      <c r="F8651" s="903" t="s">
        <v>221</v>
      </c>
      <c r="G8651" s="902">
        <v>15625000</v>
      </c>
    </row>
    <row r="8652" spans="1:7">
      <c r="A8652" s="903" t="s">
        <v>2487</v>
      </c>
      <c r="B8652" s="903" t="s">
        <v>383</v>
      </c>
      <c r="C8652" s="903" t="s">
        <v>368</v>
      </c>
      <c r="D8652" s="1419" t="s">
        <v>1539</v>
      </c>
      <c r="E8652" s="1420"/>
      <c r="F8652" s="1420"/>
      <c r="G8652" s="902">
        <v>741619375500</v>
      </c>
    </row>
    <row r="8653" spans="1:7">
      <c r="A8653" s="903" t="s">
        <v>2487</v>
      </c>
      <c r="B8653" s="903" t="s">
        <v>383</v>
      </c>
      <c r="C8653" s="903" t="s">
        <v>368</v>
      </c>
      <c r="D8653" s="903" t="s">
        <v>1539</v>
      </c>
      <c r="E8653" s="1419" t="s">
        <v>87</v>
      </c>
      <c r="F8653" s="1420"/>
      <c r="G8653" s="902">
        <v>309695198860</v>
      </c>
    </row>
    <row r="8654" spans="1:7">
      <c r="A8654" s="903" t="s">
        <v>2487</v>
      </c>
      <c r="B8654" s="903" t="s">
        <v>383</v>
      </c>
      <c r="C8654" s="903" t="s">
        <v>368</v>
      </c>
      <c r="D8654" s="903" t="s">
        <v>1539</v>
      </c>
      <c r="E8654" s="903" t="s">
        <v>87</v>
      </c>
      <c r="F8654" s="903" t="s">
        <v>88</v>
      </c>
      <c r="G8654" s="902">
        <v>307565862306</v>
      </c>
    </row>
    <row r="8655" spans="1:7">
      <c r="A8655" s="903" t="s">
        <v>2487</v>
      </c>
      <c r="B8655" s="903" t="s">
        <v>383</v>
      </c>
      <c r="C8655" s="903" t="s">
        <v>368</v>
      </c>
      <c r="D8655" s="903" t="s">
        <v>1539</v>
      </c>
      <c r="E8655" s="903" t="s">
        <v>87</v>
      </c>
      <c r="F8655" s="903" t="s">
        <v>89</v>
      </c>
      <c r="G8655" s="902">
        <v>1666212591</v>
      </c>
    </row>
    <row r="8656" spans="1:7">
      <c r="A8656" s="903" t="s">
        <v>2487</v>
      </c>
      <c r="B8656" s="903" t="s">
        <v>383</v>
      </c>
      <c r="C8656" s="903" t="s">
        <v>368</v>
      </c>
      <c r="D8656" s="903" t="s">
        <v>1539</v>
      </c>
      <c r="E8656" s="903" t="s">
        <v>87</v>
      </c>
      <c r="F8656" s="903" t="s">
        <v>134</v>
      </c>
      <c r="G8656" s="902">
        <v>463123963</v>
      </c>
    </row>
    <row r="8657" spans="1:7">
      <c r="A8657" s="903" t="s">
        <v>2487</v>
      </c>
      <c r="B8657" s="903" t="s">
        <v>383</v>
      </c>
      <c r="C8657" s="903" t="s">
        <v>368</v>
      </c>
      <c r="D8657" s="903" t="s">
        <v>1539</v>
      </c>
      <c r="E8657" s="1419" t="s">
        <v>128</v>
      </c>
      <c r="F8657" s="1420"/>
      <c r="G8657" s="902">
        <v>813865797</v>
      </c>
    </row>
    <row r="8658" spans="1:7">
      <c r="A8658" s="903" t="s">
        <v>2487</v>
      </c>
      <c r="B8658" s="903" t="s">
        <v>383</v>
      </c>
      <c r="C8658" s="903" t="s">
        <v>368</v>
      </c>
      <c r="D8658" s="903" t="s">
        <v>1539</v>
      </c>
      <c r="E8658" s="903" t="s">
        <v>128</v>
      </c>
      <c r="F8658" s="903" t="s">
        <v>519</v>
      </c>
      <c r="G8658" s="902">
        <v>473423000</v>
      </c>
    </row>
    <row r="8659" spans="1:7">
      <c r="A8659" s="903" t="s">
        <v>2487</v>
      </c>
      <c r="B8659" s="903" t="s">
        <v>383</v>
      </c>
      <c r="C8659" s="903" t="s">
        <v>368</v>
      </c>
      <c r="D8659" s="903" t="s">
        <v>1539</v>
      </c>
      <c r="E8659" s="903" t="s">
        <v>128</v>
      </c>
      <c r="F8659" s="903" t="s">
        <v>129</v>
      </c>
      <c r="G8659" s="902">
        <v>340442797</v>
      </c>
    </row>
    <row r="8660" spans="1:7">
      <c r="A8660" s="903" t="s">
        <v>2487</v>
      </c>
      <c r="B8660" s="903" t="s">
        <v>383</v>
      </c>
      <c r="C8660" s="903" t="s">
        <v>368</v>
      </c>
      <c r="D8660" s="903" t="s">
        <v>1539</v>
      </c>
      <c r="E8660" s="1419" t="s">
        <v>90</v>
      </c>
      <c r="F8660" s="1420"/>
      <c r="G8660" s="902">
        <v>219867803595</v>
      </c>
    </row>
    <row r="8661" spans="1:7">
      <c r="A8661" s="903" t="s">
        <v>2487</v>
      </c>
      <c r="B8661" s="903" t="s">
        <v>383</v>
      </c>
      <c r="C8661" s="903" t="s">
        <v>368</v>
      </c>
      <c r="D8661" s="903" t="s">
        <v>1539</v>
      </c>
      <c r="E8661" s="903" t="s">
        <v>90</v>
      </c>
      <c r="F8661" s="903" t="s">
        <v>135</v>
      </c>
      <c r="G8661" s="902">
        <v>6463911623</v>
      </c>
    </row>
    <row r="8662" spans="1:7">
      <c r="A8662" s="903" t="s">
        <v>2487</v>
      </c>
      <c r="B8662" s="903" t="s">
        <v>383</v>
      </c>
      <c r="C8662" s="903" t="s">
        <v>368</v>
      </c>
      <c r="D8662" s="903" t="s">
        <v>1539</v>
      </c>
      <c r="E8662" s="903" t="s">
        <v>90</v>
      </c>
      <c r="F8662" s="903" t="s">
        <v>389</v>
      </c>
      <c r="G8662" s="902">
        <v>12375255519</v>
      </c>
    </row>
    <row r="8663" spans="1:7">
      <c r="A8663" s="903" t="s">
        <v>2487</v>
      </c>
      <c r="B8663" s="903" t="s">
        <v>383</v>
      </c>
      <c r="C8663" s="903" t="s">
        <v>368</v>
      </c>
      <c r="D8663" s="903" t="s">
        <v>1539</v>
      </c>
      <c r="E8663" s="903" t="s">
        <v>90</v>
      </c>
      <c r="F8663" s="903" t="s">
        <v>385</v>
      </c>
      <c r="G8663" s="902">
        <v>7113630803</v>
      </c>
    </row>
    <row r="8664" spans="1:7">
      <c r="A8664" s="903" t="s">
        <v>2487</v>
      </c>
      <c r="B8664" s="903" t="s">
        <v>383</v>
      </c>
      <c r="C8664" s="903" t="s">
        <v>368</v>
      </c>
      <c r="D8664" s="903" t="s">
        <v>1539</v>
      </c>
      <c r="E8664" s="903" t="s">
        <v>90</v>
      </c>
      <c r="F8664" s="903" t="s">
        <v>763</v>
      </c>
      <c r="G8664" s="902">
        <v>3253092532</v>
      </c>
    </row>
    <row r="8665" spans="1:7">
      <c r="A8665" s="903" t="s">
        <v>2487</v>
      </c>
      <c r="B8665" s="903" t="s">
        <v>383</v>
      </c>
      <c r="C8665" s="903" t="s">
        <v>368</v>
      </c>
      <c r="D8665" s="903" t="s">
        <v>1539</v>
      </c>
      <c r="E8665" s="903" t="s">
        <v>90</v>
      </c>
      <c r="F8665" s="903" t="s">
        <v>8</v>
      </c>
      <c r="G8665" s="902">
        <v>539082000</v>
      </c>
    </row>
    <row r="8666" spans="1:7">
      <c r="A8666" s="903" t="s">
        <v>2487</v>
      </c>
      <c r="B8666" s="903" t="s">
        <v>383</v>
      </c>
      <c r="C8666" s="903" t="s">
        <v>368</v>
      </c>
      <c r="D8666" s="903" t="s">
        <v>1539</v>
      </c>
      <c r="E8666" s="903" t="s">
        <v>90</v>
      </c>
      <c r="F8666" s="903" t="s">
        <v>386</v>
      </c>
      <c r="G8666" s="902">
        <v>127007692670</v>
      </c>
    </row>
    <row r="8667" spans="1:7">
      <c r="A8667" s="903" t="s">
        <v>2487</v>
      </c>
      <c r="B8667" s="903" t="s">
        <v>383</v>
      </c>
      <c r="C8667" s="903" t="s">
        <v>368</v>
      </c>
      <c r="D8667" s="903" t="s">
        <v>1539</v>
      </c>
      <c r="E8667" s="903" t="s">
        <v>90</v>
      </c>
      <c r="F8667" s="903" t="s">
        <v>92</v>
      </c>
      <c r="G8667" s="902">
        <v>2153841606</v>
      </c>
    </row>
    <row r="8668" spans="1:7">
      <c r="A8668" s="903" t="s">
        <v>2487</v>
      </c>
      <c r="B8668" s="903" t="s">
        <v>383</v>
      </c>
      <c r="C8668" s="903" t="s">
        <v>368</v>
      </c>
      <c r="D8668" s="903" t="s">
        <v>1539</v>
      </c>
      <c r="E8668" s="903" t="s">
        <v>90</v>
      </c>
      <c r="F8668" s="903" t="s">
        <v>289</v>
      </c>
      <c r="G8668" s="902">
        <v>4750000</v>
      </c>
    </row>
    <row r="8669" spans="1:7">
      <c r="A8669" s="903" t="s">
        <v>2487</v>
      </c>
      <c r="B8669" s="903" t="s">
        <v>383</v>
      </c>
      <c r="C8669" s="903" t="s">
        <v>368</v>
      </c>
      <c r="D8669" s="903" t="s">
        <v>1539</v>
      </c>
      <c r="E8669" s="903" t="s">
        <v>90</v>
      </c>
      <c r="F8669" s="903" t="s">
        <v>390</v>
      </c>
      <c r="G8669" s="902">
        <v>46552051230</v>
      </c>
    </row>
    <row r="8670" spans="1:7">
      <c r="A8670" s="903" t="s">
        <v>2487</v>
      </c>
      <c r="B8670" s="903" t="s">
        <v>383</v>
      </c>
      <c r="C8670" s="903" t="s">
        <v>368</v>
      </c>
      <c r="D8670" s="903" t="s">
        <v>1539</v>
      </c>
      <c r="E8670" s="903" t="s">
        <v>90</v>
      </c>
      <c r="F8670" s="903" t="s">
        <v>294</v>
      </c>
      <c r="G8670" s="902">
        <v>4038927934</v>
      </c>
    </row>
    <row r="8671" spans="1:7">
      <c r="A8671" s="903" t="s">
        <v>2487</v>
      </c>
      <c r="B8671" s="903" t="s">
        <v>383</v>
      </c>
      <c r="C8671" s="903" t="s">
        <v>368</v>
      </c>
      <c r="D8671" s="903" t="s">
        <v>1539</v>
      </c>
      <c r="E8671" s="903" t="s">
        <v>90</v>
      </c>
      <c r="F8671" s="903" t="s">
        <v>295</v>
      </c>
      <c r="G8671" s="902">
        <v>5914058009</v>
      </c>
    </row>
    <row r="8672" spans="1:7">
      <c r="A8672" s="903" t="s">
        <v>2487</v>
      </c>
      <c r="B8672" s="903" t="s">
        <v>383</v>
      </c>
      <c r="C8672" s="903" t="s">
        <v>368</v>
      </c>
      <c r="D8672" s="903" t="s">
        <v>1539</v>
      </c>
      <c r="E8672" s="903" t="s">
        <v>90</v>
      </c>
      <c r="F8672" s="903" t="s">
        <v>137</v>
      </c>
      <c r="G8672" s="902">
        <v>4451509669</v>
      </c>
    </row>
    <row r="8673" spans="1:7">
      <c r="A8673" s="903" t="s">
        <v>2487</v>
      </c>
      <c r="B8673" s="903" t="s">
        <v>383</v>
      </c>
      <c r="C8673" s="903" t="s">
        <v>368</v>
      </c>
      <c r="D8673" s="903" t="s">
        <v>1539</v>
      </c>
      <c r="E8673" s="1419" t="s">
        <v>296</v>
      </c>
      <c r="F8673" s="1420"/>
      <c r="G8673" s="902">
        <v>16142241600</v>
      </c>
    </row>
    <row r="8674" spans="1:7">
      <c r="A8674" s="903" t="s">
        <v>2487</v>
      </c>
      <c r="B8674" s="903" t="s">
        <v>383</v>
      </c>
      <c r="C8674" s="903" t="s">
        <v>368</v>
      </c>
      <c r="D8674" s="903" t="s">
        <v>1539</v>
      </c>
      <c r="E8674" s="903" t="s">
        <v>296</v>
      </c>
      <c r="F8674" s="903" t="s">
        <v>1498</v>
      </c>
      <c r="G8674" s="902">
        <v>1151244000</v>
      </c>
    </row>
    <row r="8675" spans="1:7">
      <c r="A8675" s="903" t="s">
        <v>2487</v>
      </c>
      <c r="B8675" s="903" t="s">
        <v>383</v>
      </c>
      <c r="C8675" s="903" t="s">
        <v>368</v>
      </c>
      <c r="D8675" s="903" t="s">
        <v>1539</v>
      </c>
      <c r="E8675" s="903" t="s">
        <v>296</v>
      </c>
      <c r="F8675" s="903" t="s">
        <v>1499</v>
      </c>
      <c r="G8675" s="902">
        <v>3937667000</v>
      </c>
    </row>
    <row r="8676" spans="1:7">
      <c r="A8676" s="903" t="s">
        <v>2487</v>
      </c>
      <c r="B8676" s="903" t="s">
        <v>383</v>
      </c>
      <c r="C8676" s="903" t="s">
        <v>368</v>
      </c>
      <c r="D8676" s="903" t="s">
        <v>1539</v>
      </c>
      <c r="E8676" s="903" t="s">
        <v>296</v>
      </c>
      <c r="F8676" s="903" t="s">
        <v>756</v>
      </c>
      <c r="G8676" s="902">
        <v>11053330600</v>
      </c>
    </row>
    <row r="8677" spans="1:7">
      <c r="A8677" s="903" t="s">
        <v>2487</v>
      </c>
      <c r="B8677" s="903" t="s">
        <v>383</v>
      </c>
      <c r="C8677" s="903" t="s">
        <v>368</v>
      </c>
      <c r="D8677" s="903" t="s">
        <v>1539</v>
      </c>
      <c r="E8677" s="1419" t="s">
        <v>377</v>
      </c>
      <c r="F8677" s="1420"/>
      <c r="G8677" s="902">
        <v>2090627000</v>
      </c>
    </row>
    <row r="8678" spans="1:7">
      <c r="A8678" s="903" t="s">
        <v>2487</v>
      </c>
      <c r="B8678" s="903" t="s">
        <v>383</v>
      </c>
      <c r="C8678" s="903" t="s">
        <v>368</v>
      </c>
      <c r="D8678" s="903" t="s">
        <v>1539</v>
      </c>
      <c r="E8678" s="903" t="s">
        <v>377</v>
      </c>
      <c r="F8678" s="903" t="s">
        <v>379</v>
      </c>
      <c r="G8678" s="902">
        <v>2008685000</v>
      </c>
    </row>
    <row r="8679" spans="1:7">
      <c r="A8679" s="903" t="s">
        <v>2487</v>
      </c>
      <c r="B8679" s="903" t="s">
        <v>383</v>
      </c>
      <c r="C8679" s="903" t="s">
        <v>368</v>
      </c>
      <c r="D8679" s="903" t="s">
        <v>1539</v>
      </c>
      <c r="E8679" s="903" t="s">
        <v>377</v>
      </c>
      <c r="F8679" s="903" t="s">
        <v>298</v>
      </c>
      <c r="G8679" s="902">
        <v>61123000</v>
      </c>
    </row>
    <row r="8680" spans="1:7">
      <c r="A8680" s="903" t="s">
        <v>2487</v>
      </c>
      <c r="B8680" s="903" t="s">
        <v>383</v>
      </c>
      <c r="C8680" s="903" t="s">
        <v>368</v>
      </c>
      <c r="D8680" s="903" t="s">
        <v>1539</v>
      </c>
      <c r="E8680" s="903" t="s">
        <v>377</v>
      </c>
      <c r="F8680" s="903" t="s">
        <v>380</v>
      </c>
      <c r="G8680" s="902">
        <v>20819000</v>
      </c>
    </row>
    <row r="8681" spans="1:7">
      <c r="A8681" s="903" t="s">
        <v>2487</v>
      </c>
      <c r="B8681" s="903" t="s">
        <v>383</v>
      </c>
      <c r="C8681" s="903" t="s">
        <v>368</v>
      </c>
      <c r="D8681" s="903" t="s">
        <v>1539</v>
      </c>
      <c r="E8681" s="1419" t="s">
        <v>93</v>
      </c>
      <c r="F8681" s="1420"/>
      <c r="G8681" s="902">
        <v>8081595332</v>
      </c>
    </row>
    <row r="8682" spans="1:7">
      <c r="A8682" s="903" t="s">
        <v>2487</v>
      </c>
      <c r="B8682" s="903" t="s">
        <v>383</v>
      </c>
      <c r="C8682" s="903" t="s">
        <v>368</v>
      </c>
      <c r="D8682" s="903" t="s">
        <v>1539</v>
      </c>
      <c r="E8682" s="903" t="s">
        <v>93</v>
      </c>
      <c r="F8682" s="903" t="s">
        <v>300</v>
      </c>
      <c r="G8682" s="902">
        <v>8629700</v>
      </c>
    </row>
    <row r="8683" spans="1:7">
      <c r="A8683" s="903" t="s">
        <v>2487</v>
      </c>
      <c r="B8683" s="903" t="s">
        <v>383</v>
      </c>
      <c r="C8683" s="903" t="s">
        <v>368</v>
      </c>
      <c r="D8683" s="903" t="s">
        <v>1539</v>
      </c>
      <c r="E8683" s="903" t="s">
        <v>93</v>
      </c>
      <c r="F8683" s="903" t="s">
        <v>391</v>
      </c>
      <c r="G8683" s="902">
        <v>8072965632</v>
      </c>
    </row>
    <row r="8684" spans="1:7">
      <c r="A8684" s="903" t="s">
        <v>2487</v>
      </c>
      <c r="B8684" s="903" t="s">
        <v>383</v>
      </c>
      <c r="C8684" s="903" t="s">
        <v>368</v>
      </c>
      <c r="D8684" s="903" t="s">
        <v>1539</v>
      </c>
      <c r="E8684" s="1419" t="s">
        <v>94</v>
      </c>
      <c r="F8684" s="1420"/>
      <c r="G8684" s="902">
        <v>86928603645</v>
      </c>
    </row>
    <row r="8685" spans="1:7">
      <c r="A8685" s="903" t="s">
        <v>2487</v>
      </c>
      <c r="B8685" s="903" t="s">
        <v>383</v>
      </c>
      <c r="C8685" s="903" t="s">
        <v>368</v>
      </c>
      <c r="D8685" s="903" t="s">
        <v>1539</v>
      </c>
      <c r="E8685" s="903" t="s">
        <v>94</v>
      </c>
      <c r="F8685" s="903" t="s">
        <v>95</v>
      </c>
      <c r="G8685" s="902">
        <v>64899453548</v>
      </c>
    </row>
    <row r="8686" spans="1:7">
      <c r="A8686" s="903" t="s">
        <v>2487</v>
      </c>
      <c r="B8686" s="903" t="s">
        <v>383</v>
      </c>
      <c r="C8686" s="903" t="s">
        <v>368</v>
      </c>
      <c r="D8686" s="903" t="s">
        <v>1539</v>
      </c>
      <c r="E8686" s="903" t="s">
        <v>94</v>
      </c>
      <c r="F8686" s="903" t="s">
        <v>96</v>
      </c>
      <c r="G8686" s="902">
        <v>11032904321</v>
      </c>
    </row>
    <row r="8687" spans="1:7">
      <c r="A8687" s="903" t="s">
        <v>2487</v>
      </c>
      <c r="B8687" s="903" t="s">
        <v>383</v>
      </c>
      <c r="C8687" s="903" t="s">
        <v>368</v>
      </c>
      <c r="D8687" s="903" t="s">
        <v>1539</v>
      </c>
      <c r="E8687" s="903" t="s">
        <v>94</v>
      </c>
      <c r="F8687" s="903" t="s">
        <v>97</v>
      </c>
      <c r="G8687" s="902">
        <v>7295436760</v>
      </c>
    </row>
    <row r="8688" spans="1:7">
      <c r="A8688" s="903" t="s">
        <v>2487</v>
      </c>
      <c r="B8688" s="903" t="s">
        <v>383</v>
      </c>
      <c r="C8688" s="903" t="s">
        <v>368</v>
      </c>
      <c r="D8688" s="903" t="s">
        <v>1539</v>
      </c>
      <c r="E8688" s="903" t="s">
        <v>94</v>
      </c>
      <c r="F8688" s="903" t="s">
        <v>0</v>
      </c>
      <c r="G8688" s="902">
        <v>3700809016</v>
      </c>
    </row>
    <row r="8689" spans="1:7">
      <c r="A8689" s="903" t="s">
        <v>2487</v>
      </c>
      <c r="B8689" s="903" t="s">
        <v>383</v>
      </c>
      <c r="C8689" s="903" t="s">
        <v>368</v>
      </c>
      <c r="D8689" s="903" t="s">
        <v>1539</v>
      </c>
      <c r="E8689" s="1419" t="s">
        <v>98</v>
      </c>
      <c r="F8689" s="1420"/>
      <c r="G8689" s="902">
        <v>6348976734</v>
      </c>
    </row>
    <row r="8690" spans="1:7">
      <c r="A8690" s="903" t="s">
        <v>2487</v>
      </c>
      <c r="B8690" s="903" t="s">
        <v>383</v>
      </c>
      <c r="C8690" s="903" t="s">
        <v>368</v>
      </c>
      <c r="D8690" s="903" t="s">
        <v>1539</v>
      </c>
      <c r="E8690" s="903" t="s">
        <v>98</v>
      </c>
      <c r="F8690" s="903" t="s">
        <v>1</v>
      </c>
      <c r="G8690" s="902">
        <v>2393944000</v>
      </c>
    </row>
    <row r="8691" spans="1:7">
      <c r="A8691" s="903" t="s">
        <v>2487</v>
      </c>
      <c r="B8691" s="903" t="s">
        <v>383</v>
      </c>
      <c r="C8691" s="903" t="s">
        <v>368</v>
      </c>
      <c r="D8691" s="903" t="s">
        <v>1539</v>
      </c>
      <c r="E8691" s="903" t="s">
        <v>98</v>
      </c>
      <c r="F8691" s="903" t="s">
        <v>757</v>
      </c>
      <c r="G8691" s="902">
        <v>1578379814</v>
      </c>
    </row>
    <row r="8692" spans="1:7">
      <c r="A8692" s="903" t="s">
        <v>2487</v>
      </c>
      <c r="B8692" s="903" t="s">
        <v>383</v>
      </c>
      <c r="C8692" s="903" t="s">
        <v>368</v>
      </c>
      <c r="D8692" s="903" t="s">
        <v>1539</v>
      </c>
      <c r="E8692" s="903" t="s">
        <v>98</v>
      </c>
      <c r="F8692" s="903" t="s">
        <v>99</v>
      </c>
      <c r="G8692" s="902">
        <v>2376652920</v>
      </c>
    </row>
    <row r="8693" spans="1:7">
      <c r="A8693" s="903" t="s">
        <v>2487</v>
      </c>
      <c r="B8693" s="903" t="s">
        <v>383</v>
      </c>
      <c r="C8693" s="903" t="s">
        <v>368</v>
      </c>
      <c r="D8693" s="903" t="s">
        <v>1539</v>
      </c>
      <c r="E8693" s="1419" t="s">
        <v>100</v>
      </c>
      <c r="F8693" s="1420"/>
      <c r="G8693" s="902">
        <v>3642910326</v>
      </c>
    </row>
    <row r="8694" spans="1:7">
      <c r="A8694" s="903" t="s">
        <v>2487</v>
      </c>
      <c r="B8694" s="903" t="s">
        <v>383</v>
      </c>
      <c r="C8694" s="903" t="s">
        <v>368</v>
      </c>
      <c r="D8694" s="903" t="s">
        <v>1539</v>
      </c>
      <c r="E8694" s="903" t="s">
        <v>100</v>
      </c>
      <c r="F8694" s="903" t="s">
        <v>138</v>
      </c>
      <c r="G8694" s="902">
        <v>2147979401</v>
      </c>
    </row>
    <row r="8695" spans="1:7">
      <c r="A8695" s="903" t="s">
        <v>2487</v>
      </c>
      <c r="B8695" s="903" t="s">
        <v>383</v>
      </c>
      <c r="C8695" s="903" t="s">
        <v>368</v>
      </c>
      <c r="D8695" s="903" t="s">
        <v>1539</v>
      </c>
      <c r="E8695" s="903" t="s">
        <v>100</v>
      </c>
      <c r="F8695" s="903" t="s">
        <v>102</v>
      </c>
      <c r="G8695" s="902">
        <v>662398501</v>
      </c>
    </row>
    <row r="8696" spans="1:7">
      <c r="A8696" s="903" t="s">
        <v>2487</v>
      </c>
      <c r="B8696" s="903" t="s">
        <v>383</v>
      </c>
      <c r="C8696" s="903" t="s">
        <v>368</v>
      </c>
      <c r="D8696" s="903" t="s">
        <v>1539</v>
      </c>
      <c r="E8696" s="903" t="s">
        <v>100</v>
      </c>
      <c r="F8696" s="903" t="s">
        <v>139</v>
      </c>
      <c r="G8696" s="902">
        <v>9194500</v>
      </c>
    </row>
    <row r="8697" spans="1:7">
      <c r="A8697" s="903" t="s">
        <v>2487</v>
      </c>
      <c r="B8697" s="903" t="s">
        <v>383</v>
      </c>
      <c r="C8697" s="903" t="s">
        <v>368</v>
      </c>
      <c r="D8697" s="903" t="s">
        <v>1539</v>
      </c>
      <c r="E8697" s="903" t="s">
        <v>100</v>
      </c>
      <c r="F8697" s="903" t="s">
        <v>131</v>
      </c>
      <c r="G8697" s="902">
        <v>105547820</v>
      </c>
    </row>
    <row r="8698" spans="1:7">
      <c r="A8698" s="903" t="s">
        <v>2487</v>
      </c>
      <c r="B8698" s="903" t="s">
        <v>383</v>
      </c>
      <c r="C8698" s="903" t="s">
        <v>368</v>
      </c>
      <c r="D8698" s="903" t="s">
        <v>1539</v>
      </c>
      <c r="E8698" s="903" t="s">
        <v>100</v>
      </c>
      <c r="F8698" s="903" t="s">
        <v>218</v>
      </c>
      <c r="G8698" s="902">
        <v>15860000</v>
      </c>
    </row>
    <row r="8699" spans="1:7">
      <c r="A8699" s="903" t="s">
        <v>2487</v>
      </c>
      <c r="B8699" s="903" t="s">
        <v>383</v>
      </c>
      <c r="C8699" s="903" t="s">
        <v>368</v>
      </c>
      <c r="D8699" s="903" t="s">
        <v>1539</v>
      </c>
      <c r="E8699" s="903" t="s">
        <v>100</v>
      </c>
      <c r="F8699" s="903" t="s">
        <v>140</v>
      </c>
      <c r="G8699" s="902">
        <v>701930104</v>
      </c>
    </row>
    <row r="8700" spans="1:7">
      <c r="A8700" s="903" t="s">
        <v>2487</v>
      </c>
      <c r="B8700" s="903" t="s">
        <v>383</v>
      </c>
      <c r="C8700" s="903" t="s">
        <v>368</v>
      </c>
      <c r="D8700" s="903" t="s">
        <v>1539</v>
      </c>
      <c r="E8700" s="1419" t="s">
        <v>103</v>
      </c>
      <c r="F8700" s="1420"/>
      <c r="G8700" s="902">
        <v>15742332059</v>
      </c>
    </row>
    <row r="8701" spans="1:7">
      <c r="A8701" s="903" t="s">
        <v>2487</v>
      </c>
      <c r="B8701" s="903" t="s">
        <v>383</v>
      </c>
      <c r="C8701" s="903" t="s">
        <v>368</v>
      </c>
      <c r="D8701" s="903" t="s">
        <v>1539</v>
      </c>
      <c r="E8701" s="903" t="s">
        <v>103</v>
      </c>
      <c r="F8701" s="903" t="s">
        <v>104</v>
      </c>
      <c r="G8701" s="902">
        <v>2579994128</v>
      </c>
    </row>
    <row r="8702" spans="1:7">
      <c r="A8702" s="903" t="s">
        <v>2487</v>
      </c>
      <c r="B8702" s="903" t="s">
        <v>383</v>
      </c>
      <c r="C8702" s="903" t="s">
        <v>368</v>
      </c>
      <c r="D8702" s="903" t="s">
        <v>1539</v>
      </c>
      <c r="E8702" s="903" t="s">
        <v>103</v>
      </c>
      <c r="F8702" s="903" t="s">
        <v>132</v>
      </c>
      <c r="G8702" s="902">
        <v>7956047359</v>
      </c>
    </row>
    <row r="8703" spans="1:7">
      <c r="A8703" s="903" t="s">
        <v>2487</v>
      </c>
      <c r="B8703" s="903" t="s">
        <v>383</v>
      </c>
      <c r="C8703" s="903" t="s">
        <v>368</v>
      </c>
      <c r="D8703" s="903" t="s">
        <v>1539</v>
      </c>
      <c r="E8703" s="903" t="s">
        <v>103</v>
      </c>
      <c r="F8703" s="903" t="s">
        <v>2</v>
      </c>
      <c r="G8703" s="902">
        <v>1482761000</v>
      </c>
    </row>
    <row r="8704" spans="1:7">
      <c r="A8704" s="903" t="s">
        <v>2487</v>
      </c>
      <c r="B8704" s="903" t="s">
        <v>383</v>
      </c>
      <c r="C8704" s="903" t="s">
        <v>368</v>
      </c>
      <c r="D8704" s="903" t="s">
        <v>1539</v>
      </c>
      <c r="E8704" s="903" t="s">
        <v>103</v>
      </c>
      <c r="F8704" s="903" t="s">
        <v>106</v>
      </c>
      <c r="G8704" s="902">
        <v>3723529572</v>
      </c>
    </row>
    <row r="8705" spans="1:7">
      <c r="A8705" s="903" t="s">
        <v>2487</v>
      </c>
      <c r="B8705" s="903" t="s">
        <v>383</v>
      </c>
      <c r="C8705" s="903" t="s">
        <v>368</v>
      </c>
      <c r="D8705" s="903" t="s">
        <v>1539</v>
      </c>
      <c r="E8705" s="1419" t="s">
        <v>108</v>
      </c>
      <c r="F8705" s="1420"/>
      <c r="G8705" s="902">
        <v>2914502682</v>
      </c>
    </row>
    <row r="8706" spans="1:7">
      <c r="A8706" s="903" t="s">
        <v>2487</v>
      </c>
      <c r="B8706" s="903" t="s">
        <v>383</v>
      </c>
      <c r="C8706" s="903" t="s">
        <v>368</v>
      </c>
      <c r="D8706" s="903" t="s">
        <v>1539</v>
      </c>
      <c r="E8706" s="903" t="s">
        <v>108</v>
      </c>
      <c r="F8706" s="903" t="s">
        <v>110</v>
      </c>
      <c r="G8706" s="902">
        <v>139398124</v>
      </c>
    </row>
    <row r="8707" spans="1:7">
      <c r="A8707" s="903" t="s">
        <v>2487</v>
      </c>
      <c r="B8707" s="903" t="s">
        <v>383</v>
      </c>
      <c r="C8707" s="903" t="s">
        <v>368</v>
      </c>
      <c r="D8707" s="903" t="s">
        <v>1539</v>
      </c>
      <c r="E8707" s="903" t="s">
        <v>108</v>
      </c>
      <c r="F8707" s="903" t="s">
        <v>111</v>
      </c>
      <c r="G8707" s="902">
        <v>233000</v>
      </c>
    </row>
    <row r="8708" spans="1:7">
      <c r="A8708" s="903" t="s">
        <v>2487</v>
      </c>
      <c r="B8708" s="903" t="s">
        <v>383</v>
      </c>
      <c r="C8708" s="903" t="s">
        <v>368</v>
      </c>
      <c r="D8708" s="903" t="s">
        <v>1539</v>
      </c>
      <c r="E8708" s="903" t="s">
        <v>108</v>
      </c>
      <c r="F8708" s="903" t="s">
        <v>862</v>
      </c>
      <c r="G8708" s="902">
        <v>1023973051</v>
      </c>
    </row>
    <row r="8709" spans="1:7">
      <c r="A8709" s="903" t="s">
        <v>2487</v>
      </c>
      <c r="B8709" s="903" t="s">
        <v>383</v>
      </c>
      <c r="C8709" s="903" t="s">
        <v>368</v>
      </c>
      <c r="D8709" s="903" t="s">
        <v>1539</v>
      </c>
      <c r="E8709" s="903" t="s">
        <v>108</v>
      </c>
      <c r="F8709" s="903" t="s">
        <v>283</v>
      </c>
      <c r="G8709" s="902">
        <v>370319239</v>
      </c>
    </row>
    <row r="8710" spans="1:7">
      <c r="A8710" s="903" t="s">
        <v>2487</v>
      </c>
      <c r="B8710" s="903" t="s">
        <v>383</v>
      </c>
      <c r="C8710" s="903" t="s">
        <v>368</v>
      </c>
      <c r="D8710" s="903" t="s">
        <v>1539</v>
      </c>
      <c r="E8710" s="903" t="s">
        <v>108</v>
      </c>
      <c r="F8710" s="903" t="s">
        <v>868</v>
      </c>
      <c r="G8710" s="902">
        <v>889508368</v>
      </c>
    </row>
    <row r="8711" spans="1:7">
      <c r="A8711" s="903" t="s">
        <v>2487</v>
      </c>
      <c r="B8711" s="903" t="s">
        <v>383</v>
      </c>
      <c r="C8711" s="903" t="s">
        <v>368</v>
      </c>
      <c r="D8711" s="903" t="s">
        <v>1539</v>
      </c>
      <c r="E8711" s="903" t="s">
        <v>108</v>
      </c>
      <c r="F8711" s="903" t="s">
        <v>141</v>
      </c>
      <c r="G8711" s="902">
        <v>234190000</v>
      </c>
    </row>
    <row r="8712" spans="1:7">
      <c r="A8712" s="903" t="s">
        <v>2487</v>
      </c>
      <c r="B8712" s="903" t="s">
        <v>383</v>
      </c>
      <c r="C8712" s="903" t="s">
        <v>368</v>
      </c>
      <c r="D8712" s="903" t="s">
        <v>1539</v>
      </c>
      <c r="E8712" s="903" t="s">
        <v>108</v>
      </c>
      <c r="F8712" s="903" t="s">
        <v>142</v>
      </c>
      <c r="G8712" s="902">
        <v>256880900</v>
      </c>
    </row>
    <row r="8713" spans="1:7">
      <c r="A8713" s="903" t="s">
        <v>2487</v>
      </c>
      <c r="B8713" s="903" t="s">
        <v>383</v>
      </c>
      <c r="C8713" s="903" t="s">
        <v>368</v>
      </c>
      <c r="D8713" s="903" t="s">
        <v>1539</v>
      </c>
      <c r="E8713" s="1419" t="s">
        <v>143</v>
      </c>
      <c r="F8713" s="1420"/>
      <c r="G8713" s="902">
        <v>371508705</v>
      </c>
    </row>
    <row r="8714" spans="1:7">
      <c r="A8714" s="903" t="s">
        <v>2487</v>
      </c>
      <c r="B8714" s="903" t="s">
        <v>383</v>
      </c>
      <c r="C8714" s="903" t="s">
        <v>368</v>
      </c>
      <c r="D8714" s="903" t="s">
        <v>1539</v>
      </c>
      <c r="E8714" s="903" t="s">
        <v>143</v>
      </c>
      <c r="F8714" s="903" t="s">
        <v>145</v>
      </c>
      <c r="G8714" s="902">
        <v>7229000</v>
      </c>
    </row>
    <row r="8715" spans="1:7">
      <c r="A8715" s="903" t="s">
        <v>2487</v>
      </c>
      <c r="B8715" s="903" t="s">
        <v>383</v>
      </c>
      <c r="C8715" s="903" t="s">
        <v>368</v>
      </c>
      <c r="D8715" s="903" t="s">
        <v>1539</v>
      </c>
      <c r="E8715" s="903" t="s">
        <v>143</v>
      </c>
      <c r="F8715" s="903" t="s">
        <v>482</v>
      </c>
      <c r="G8715" s="902">
        <v>800000</v>
      </c>
    </row>
    <row r="8716" spans="1:7">
      <c r="A8716" s="903" t="s">
        <v>2487</v>
      </c>
      <c r="B8716" s="903" t="s">
        <v>383</v>
      </c>
      <c r="C8716" s="903" t="s">
        <v>368</v>
      </c>
      <c r="D8716" s="903" t="s">
        <v>1539</v>
      </c>
      <c r="E8716" s="903" t="s">
        <v>143</v>
      </c>
      <c r="F8716" s="903" t="s">
        <v>387</v>
      </c>
      <c r="G8716" s="902">
        <v>19120000</v>
      </c>
    </row>
    <row r="8717" spans="1:7">
      <c r="A8717" s="903" t="s">
        <v>2487</v>
      </c>
      <c r="B8717" s="903" t="s">
        <v>383</v>
      </c>
      <c r="C8717" s="903" t="s">
        <v>368</v>
      </c>
      <c r="D8717" s="903" t="s">
        <v>1539</v>
      </c>
      <c r="E8717" s="903" t="s">
        <v>143</v>
      </c>
      <c r="F8717" s="903" t="s">
        <v>487</v>
      </c>
      <c r="G8717" s="902">
        <v>91385000</v>
      </c>
    </row>
    <row r="8718" spans="1:7">
      <c r="A8718" s="903" t="s">
        <v>2487</v>
      </c>
      <c r="B8718" s="903" t="s">
        <v>383</v>
      </c>
      <c r="C8718" s="903" t="s">
        <v>368</v>
      </c>
      <c r="D8718" s="903" t="s">
        <v>1539</v>
      </c>
      <c r="E8718" s="903" t="s">
        <v>143</v>
      </c>
      <c r="F8718" s="903" t="s">
        <v>489</v>
      </c>
      <c r="G8718" s="902">
        <v>252974705</v>
      </c>
    </row>
    <row r="8719" spans="1:7">
      <c r="A8719" s="903" t="s">
        <v>2487</v>
      </c>
      <c r="B8719" s="903" t="s">
        <v>383</v>
      </c>
      <c r="C8719" s="903" t="s">
        <v>368</v>
      </c>
      <c r="D8719" s="903" t="s">
        <v>1539</v>
      </c>
      <c r="E8719" s="1419" t="s">
        <v>113</v>
      </c>
      <c r="F8719" s="1420"/>
      <c r="G8719" s="902">
        <v>3348622400</v>
      </c>
    </row>
    <row r="8720" spans="1:7">
      <c r="A8720" s="903" t="s">
        <v>2487</v>
      </c>
      <c r="B8720" s="903" t="s">
        <v>383</v>
      </c>
      <c r="C8720" s="903" t="s">
        <v>368</v>
      </c>
      <c r="D8720" s="903" t="s">
        <v>1539</v>
      </c>
      <c r="E8720" s="903" t="s">
        <v>113</v>
      </c>
      <c r="F8720" s="903" t="s">
        <v>381</v>
      </c>
      <c r="G8720" s="902">
        <v>137118400</v>
      </c>
    </row>
    <row r="8721" spans="1:7">
      <c r="A8721" s="903" t="s">
        <v>2487</v>
      </c>
      <c r="B8721" s="903" t="s">
        <v>383</v>
      </c>
      <c r="C8721" s="903" t="s">
        <v>368</v>
      </c>
      <c r="D8721" s="903" t="s">
        <v>1539</v>
      </c>
      <c r="E8721" s="903" t="s">
        <v>113</v>
      </c>
      <c r="F8721" s="903" t="s">
        <v>490</v>
      </c>
      <c r="G8721" s="902">
        <v>264408000</v>
      </c>
    </row>
    <row r="8722" spans="1:7">
      <c r="A8722" s="903" t="s">
        <v>2487</v>
      </c>
      <c r="B8722" s="903" t="s">
        <v>383</v>
      </c>
      <c r="C8722" s="903" t="s">
        <v>368</v>
      </c>
      <c r="D8722" s="903" t="s">
        <v>1539</v>
      </c>
      <c r="E8722" s="903" t="s">
        <v>113</v>
      </c>
      <c r="F8722" s="903" t="s">
        <v>115</v>
      </c>
      <c r="G8722" s="902">
        <v>73720000</v>
      </c>
    </row>
    <row r="8723" spans="1:7">
      <c r="A8723" s="903" t="s">
        <v>2487</v>
      </c>
      <c r="B8723" s="903" t="s">
        <v>383</v>
      </c>
      <c r="C8723" s="903" t="s">
        <v>368</v>
      </c>
      <c r="D8723" s="903" t="s">
        <v>1539</v>
      </c>
      <c r="E8723" s="903" t="s">
        <v>113</v>
      </c>
      <c r="F8723" s="903" t="s">
        <v>117</v>
      </c>
      <c r="G8723" s="902">
        <v>2869026000</v>
      </c>
    </row>
    <row r="8724" spans="1:7">
      <c r="A8724" s="903" t="s">
        <v>2487</v>
      </c>
      <c r="B8724" s="903" t="s">
        <v>383</v>
      </c>
      <c r="C8724" s="903" t="s">
        <v>368</v>
      </c>
      <c r="D8724" s="903" t="s">
        <v>1539</v>
      </c>
      <c r="E8724" s="903" t="s">
        <v>113</v>
      </c>
      <c r="F8724" s="903" t="s">
        <v>522</v>
      </c>
      <c r="G8724" s="902">
        <v>4350000</v>
      </c>
    </row>
    <row r="8725" spans="1:7">
      <c r="A8725" s="903" t="s">
        <v>2487</v>
      </c>
      <c r="B8725" s="903" t="s">
        <v>383</v>
      </c>
      <c r="C8725" s="903" t="s">
        <v>368</v>
      </c>
      <c r="D8725" s="903" t="s">
        <v>1539</v>
      </c>
      <c r="E8725" s="1419" t="s">
        <v>492</v>
      </c>
      <c r="F8725" s="1420"/>
      <c r="G8725" s="902">
        <v>11249243722</v>
      </c>
    </row>
    <row r="8726" spans="1:7">
      <c r="A8726" s="903" t="s">
        <v>2487</v>
      </c>
      <c r="B8726" s="903" t="s">
        <v>383</v>
      </c>
      <c r="C8726" s="903" t="s">
        <v>368</v>
      </c>
      <c r="D8726" s="903" t="s">
        <v>1539</v>
      </c>
      <c r="E8726" s="903" t="s">
        <v>492</v>
      </c>
      <c r="F8726" s="903" t="s">
        <v>494</v>
      </c>
      <c r="G8726" s="902">
        <v>17150000</v>
      </c>
    </row>
    <row r="8727" spans="1:7">
      <c r="A8727" s="903" t="s">
        <v>2487</v>
      </c>
      <c r="B8727" s="903" t="s">
        <v>383</v>
      </c>
      <c r="C8727" s="903" t="s">
        <v>368</v>
      </c>
      <c r="D8727" s="903" t="s">
        <v>1539</v>
      </c>
      <c r="E8727" s="903" t="s">
        <v>492</v>
      </c>
      <c r="F8727" s="903" t="s">
        <v>824</v>
      </c>
      <c r="G8727" s="902">
        <v>700000</v>
      </c>
    </row>
    <row r="8728" spans="1:7">
      <c r="A8728" s="903" t="s">
        <v>2487</v>
      </c>
      <c r="B8728" s="903" t="s">
        <v>383</v>
      </c>
      <c r="C8728" s="903" t="s">
        <v>368</v>
      </c>
      <c r="D8728" s="903" t="s">
        <v>1539</v>
      </c>
      <c r="E8728" s="903" t="s">
        <v>492</v>
      </c>
      <c r="F8728" s="903" t="s">
        <v>219</v>
      </c>
      <c r="G8728" s="902">
        <v>10684680722</v>
      </c>
    </row>
    <row r="8729" spans="1:7">
      <c r="A8729" s="903" t="s">
        <v>2487</v>
      </c>
      <c r="B8729" s="903" t="s">
        <v>383</v>
      </c>
      <c r="C8729" s="903" t="s">
        <v>368</v>
      </c>
      <c r="D8729" s="903" t="s">
        <v>1539</v>
      </c>
      <c r="E8729" s="903" t="s">
        <v>492</v>
      </c>
      <c r="F8729" s="903" t="s">
        <v>186</v>
      </c>
      <c r="G8729" s="902">
        <v>56400000</v>
      </c>
    </row>
    <row r="8730" spans="1:7">
      <c r="A8730" s="903" t="s">
        <v>2487</v>
      </c>
      <c r="B8730" s="903" t="s">
        <v>383</v>
      </c>
      <c r="C8730" s="903" t="s">
        <v>368</v>
      </c>
      <c r="D8730" s="903" t="s">
        <v>1539</v>
      </c>
      <c r="E8730" s="903" t="s">
        <v>492</v>
      </c>
      <c r="F8730" s="903" t="s">
        <v>496</v>
      </c>
      <c r="G8730" s="902">
        <v>490313000</v>
      </c>
    </row>
    <row r="8731" spans="1:7">
      <c r="A8731" s="903" t="s">
        <v>2487</v>
      </c>
      <c r="B8731" s="903" t="s">
        <v>383</v>
      </c>
      <c r="C8731" s="903" t="s">
        <v>368</v>
      </c>
      <c r="D8731" s="903" t="s">
        <v>1539</v>
      </c>
      <c r="E8731" s="1419" t="s">
        <v>498</v>
      </c>
      <c r="F8731" s="1420"/>
      <c r="G8731" s="902">
        <v>17868961150</v>
      </c>
    </row>
    <row r="8732" spans="1:7">
      <c r="A8732" s="903" t="s">
        <v>2487</v>
      </c>
      <c r="B8732" s="903" t="s">
        <v>383</v>
      </c>
      <c r="C8732" s="903" t="s">
        <v>368</v>
      </c>
      <c r="D8732" s="903" t="s">
        <v>1539</v>
      </c>
      <c r="E8732" s="903" t="s">
        <v>498</v>
      </c>
      <c r="F8732" s="903" t="s">
        <v>284</v>
      </c>
      <c r="G8732" s="902">
        <v>73588000</v>
      </c>
    </row>
    <row r="8733" spans="1:7">
      <c r="A8733" s="903" t="s">
        <v>2487</v>
      </c>
      <c r="B8733" s="903" t="s">
        <v>383</v>
      </c>
      <c r="C8733" s="903" t="s">
        <v>368</v>
      </c>
      <c r="D8733" s="903" t="s">
        <v>1539</v>
      </c>
      <c r="E8733" s="903" t="s">
        <v>498</v>
      </c>
      <c r="F8733" s="903" t="s">
        <v>3</v>
      </c>
      <c r="G8733" s="902">
        <v>4458907228</v>
      </c>
    </row>
    <row r="8734" spans="1:7">
      <c r="A8734" s="903" t="s">
        <v>2487</v>
      </c>
      <c r="B8734" s="903" t="s">
        <v>383</v>
      </c>
      <c r="C8734" s="903" t="s">
        <v>368</v>
      </c>
      <c r="D8734" s="903" t="s">
        <v>1539</v>
      </c>
      <c r="E8734" s="903" t="s">
        <v>498</v>
      </c>
      <c r="F8734" s="903" t="s">
        <v>370</v>
      </c>
      <c r="G8734" s="902">
        <v>2326493483</v>
      </c>
    </row>
    <row r="8735" spans="1:7">
      <c r="A8735" s="903" t="s">
        <v>2487</v>
      </c>
      <c r="B8735" s="903" t="s">
        <v>383</v>
      </c>
      <c r="C8735" s="903" t="s">
        <v>368</v>
      </c>
      <c r="D8735" s="903" t="s">
        <v>1539</v>
      </c>
      <c r="E8735" s="903" t="s">
        <v>498</v>
      </c>
      <c r="F8735" s="903" t="s">
        <v>500</v>
      </c>
      <c r="G8735" s="902">
        <v>88715000</v>
      </c>
    </row>
    <row r="8736" spans="1:7">
      <c r="A8736" s="903" t="s">
        <v>2487</v>
      </c>
      <c r="B8736" s="903" t="s">
        <v>383</v>
      </c>
      <c r="C8736" s="903" t="s">
        <v>368</v>
      </c>
      <c r="D8736" s="903" t="s">
        <v>1539</v>
      </c>
      <c r="E8736" s="903" t="s">
        <v>498</v>
      </c>
      <c r="F8736" s="903" t="s">
        <v>4</v>
      </c>
      <c r="G8736" s="902">
        <v>3007754443</v>
      </c>
    </row>
    <row r="8737" spans="1:7">
      <c r="A8737" s="903" t="s">
        <v>2487</v>
      </c>
      <c r="B8737" s="903" t="s">
        <v>383</v>
      </c>
      <c r="C8737" s="903" t="s">
        <v>368</v>
      </c>
      <c r="D8737" s="903" t="s">
        <v>1539</v>
      </c>
      <c r="E8737" s="903" t="s">
        <v>498</v>
      </c>
      <c r="F8737" s="903" t="s">
        <v>228</v>
      </c>
      <c r="G8737" s="902">
        <v>4000000</v>
      </c>
    </row>
    <row r="8738" spans="1:7">
      <c r="A8738" s="903" t="s">
        <v>2487</v>
      </c>
      <c r="B8738" s="903" t="s">
        <v>383</v>
      </c>
      <c r="C8738" s="903" t="s">
        <v>368</v>
      </c>
      <c r="D8738" s="903" t="s">
        <v>1539</v>
      </c>
      <c r="E8738" s="903" t="s">
        <v>498</v>
      </c>
      <c r="F8738" s="903" t="s">
        <v>466</v>
      </c>
      <c r="G8738" s="902">
        <v>4750000</v>
      </c>
    </row>
    <row r="8739" spans="1:7">
      <c r="A8739" s="903" t="s">
        <v>2487</v>
      </c>
      <c r="B8739" s="903" t="s">
        <v>383</v>
      </c>
      <c r="C8739" s="903" t="s">
        <v>368</v>
      </c>
      <c r="D8739" s="903" t="s">
        <v>1539</v>
      </c>
      <c r="E8739" s="903" t="s">
        <v>498</v>
      </c>
      <c r="F8739" s="903" t="s">
        <v>501</v>
      </c>
      <c r="G8739" s="902">
        <v>7904752996</v>
      </c>
    </row>
    <row r="8740" spans="1:7">
      <c r="A8740" s="903" t="s">
        <v>2487</v>
      </c>
      <c r="B8740" s="903" t="s">
        <v>383</v>
      </c>
      <c r="C8740" s="903" t="s">
        <v>368</v>
      </c>
      <c r="D8740" s="903" t="s">
        <v>1539</v>
      </c>
      <c r="E8740" s="1419" t="s">
        <v>1429</v>
      </c>
      <c r="F8740" s="1420"/>
      <c r="G8740" s="902">
        <v>10695525055</v>
      </c>
    </row>
    <row r="8741" spans="1:7">
      <c r="A8741" s="903" t="s">
        <v>2487</v>
      </c>
      <c r="B8741" s="903" t="s">
        <v>383</v>
      </c>
      <c r="C8741" s="903" t="s">
        <v>368</v>
      </c>
      <c r="D8741" s="903" t="s">
        <v>1539</v>
      </c>
      <c r="E8741" s="903" t="s">
        <v>1429</v>
      </c>
      <c r="F8741" s="903" t="s">
        <v>1483</v>
      </c>
      <c r="G8741" s="902">
        <v>742441500</v>
      </c>
    </row>
    <row r="8742" spans="1:7">
      <c r="A8742" s="903" t="s">
        <v>2487</v>
      </c>
      <c r="B8742" s="903" t="s">
        <v>383</v>
      </c>
      <c r="C8742" s="903" t="s">
        <v>368</v>
      </c>
      <c r="D8742" s="903" t="s">
        <v>1539</v>
      </c>
      <c r="E8742" s="903" t="s">
        <v>1429</v>
      </c>
      <c r="F8742" s="903" t="s">
        <v>1451</v>
      </c>
      <c r="G8742" s="902">
        <v>995784000</v>
      </c>
    </row>
    <row r="8743" spans="1:7">
      <c r="A8743" s="903" t="s">
        <v>2487</v>
      </c>
      <c r="B8743" s="903" t="s">
        <v>383</v>
      </c>
      <c r="C8743" s="903" t="s">
        <v>368</v>
      </c>
      <c r="D8743" s="903" t="s">
        <v>1539</v>
      </c>
      <c r="E8743" s="903" t="s">
        <v>1429</v>
      </c>
      <c r="F8743" s="903" t="s">
        <v>1431</v>
      </c>
      <c r="G8743" s="902">
        <v>4418070000</v>
      </c>
    </row>
    <row r="8744" spans="1:7">
      <c r="A8744" s="903" t="s">
        <v>2487</v>
      </c>
      <c r="B8744" s="903" t="s">
        <v>383</v>
      </c>
      <c r="C8744" s="903" t="s">
        <v>368</v>
      </c>
      <c r="D8744" s="903" t="s">
        <v>1539</v>
      </c>
      <c r="E8744" s="903" t="s">
        <v>1429</v>
      </c>
      <c r="F8744" s="903" t="s">
        <v>1457</v>
      </c>
      <c r="G8744" s="902">
        <v>4539229555</v>
      </c>
    </row>
    <row r="8745" spans="1:7">
      <c r="A8745" s="903" t="s">
        <v>2487</v>
      </c>
      <c r="B8745" s="903" t="s">
        <v>383</v>
      </c>
      <c r="C8745" s="903" t="s">
        <v>368</v>
      </c>
      <c r="D8745" s="903" t="s">
        <v>1539</v>
      </c>
      <c r="E8745" s="1419" t="s">
        <v>118</v>
      </c>
      <c r="F8745" s="1420"/>
      <c r="G8745" s="902">
        <v>15188235391</v>
      </c>
    </row>
    <row r="8746" spans="1:7">
      <c r="A8746" s="903" t="s">
        <v>2487</v>
      </c>
      <c r="B8746" s="903" t="s">
        <v>383</v>
      </c>
      <c r="C8746" s="903" t="s">
        <v>368</v>
      </c>
      <c r="D8746" s="903" t="s">
        <v>1539</v>
      </c>
      <c r="E8746" s="903" t="s">
        <v>118</v>
      </c>
      <c r="F8746" s="903" t="s">
        <v>523</v>
      </c>
      <c r="G8746" s="902">
        <v>7355014179</v>
      </c>
    </row>
    <row r="8747" spans="1:7">
      <c r="A8747" s="903" t="s">
        <v>2487</v>
      </c>
      <c r="B8747" s="903" t="s">
        <v>383</v>
      </c>
      <c r="C8747" s="903" t="s">
        <v>368</v>
      </c>
      <c r="D8747" s="903" t="s">
        <v>1539</v>
      </c>
      <c r="E8747" s="903" t="s">
        <v>118</v>
      </c>
      <c r="F8747" s="903" t="s">
        <v>5</v>
      </c>
      <c r="G8747" s="902">
        <v>296579645</v>
      </c>
    </row>
    <row r="8748" spans="1:7">
      <c r="A8748" s="903" t="s">
        <v>2487</v>
      </c>
      <c r="B8748" s="903" t="s">
        <v>383</v>
      </c>
      <c r="C8748" s="903" t="s">
        <v>368</v>
      </c>
      <c r="D8748" s="903" t="s">
        <v>1539</v>
      </c>
      <c r="E8748" s="903" t="s">
        <v>118</v>
      </c>
      <c r="F8748" s="903" t="s">
        <v>11</v>
      </c>
      <c r="G8748" s="902">
        <v>1404994655</v>
      </c>
    </row>
    <row r="8749" spans="1:7">
      <c r="A8749" s="903" t="s">
        <v>2487</v>
      </c>
      <c r="B8749" s="903" t="s">
        <v>383</v>
      </c>
      <c r="C8749" s="903" t="s">
        <v>368</v>
      </c>
      <c r="D8749" s="903" t="s">
        <v>1539</v>
      </c>
      <c r="E8749" s="903" t="s">
        <v>118</v>
      </c>
      <c r="F8749" s="903" t="s">
        <v>120</v>
      </c>
      <c r="G8749" s="902">
        <v>6131646912</v>
      </c>
    </row>
    <row r="8750" spans="1:7">
      <c r="A8750" s="903" t="s">
        <v>2487</v>
      </c>
      <c r="B8750" s="903" t="s">
        <v>383</v>
      </c>
      <c r="C8750" s="903" t="s">
        <v>368</v>
      </c>
      <c r="D8750" s="903" t="s">
        <v>1539</v>
      </c>
      <c r="E8750" s="1419" t="s">
        <v>1434</v>
      </c>
      <c r="F8750" s="1420"/>
      <c r="G8750" s="902">
        <v>1075485500</v>
      </c>
    </row>
    <row r="8751" spans="1:7">
      <c r="A8751" s="903" t="s">
        <v>2487</v>
      </c>
      <c r="B8751" s="903" t="s">
        <v>383</v>
      </c>
      <c r="C8751" s="903" t="s">
        <v>368</v>
      </c>
      <c r="D8751" s="903" t="s">
        <v>1539</v>
      </c>
      <c r="E8751" s="903" t="s">
        <v>1434</v>
      </c>
      <c r="F8751" s="903" t="s">
        <v>1436</v>
      </c>
      <c r="G8751" s="902">
        <v>1073985500</v>
      </c>
    </row>
    <row r="8752" spans="1:7">
      <c r="A8752" s="903" t="s">
        <v>2487</v>
      </c>
      <c r="B8752" s="903" t="s">
        <v>383</v>
      </c>
      <c r="C8752" s="903" t="s">
        <v>368</v>
      </c>
      <c r="D8752" s="903" t="s">
        <v>1539</v>
      </c>
      <c r="E8752" s="903" t="s">
        <v>1434</v>
      </c>
      <c r="F8752" s="903" t="s">
        <v>1484</v>
      </c>
      <c r="G8752" s="902">
        <v>1500000</v>
      </c>
    </row>
    <row r="8753" spans="1:7">
      <c r="A8753" s="903" t="s">
        <v>2487</v>
      </c>
      <c r="B8753" s="903" t="s">
        <v>383</v>
      </c>
      <c r="C8753" s="903" t="s">
        <v>368</v>
      </c>
      <c r="D8753" s="903" t="s">
        <v>1539</v>
      </c>
      <c r="E8753" s="1419" t="s">
        <v>409</v>
      </c>
      <c r="F8753" s="1420"/>
      <c r="G8753" s="902">
        <v>111292000</v>
      </c>
    </row>
    <row r="8754" spans="1:7">
      <c r="A8754" s="903" t="s">
        <v>2487</v>
      </c>
      <c r="B8754" s="903" t="s">
        <v>383</v>
      </c>
      <c r="C8754" s="903" t="s">
        <v>368</v>
      </c>
      <c r="D8754" s="903" t="s">
        <v>1539</v>
      </c>
      <c r="E8754" s="903" t="s">
        <v>409</v>
      </c>
      <c r="F8754" s="903" t="s">
        <v>2531</v>
      </c>
      <c r="G8754" s="902">
        <v>111292000</v>
      </c>
    </row>
    <row r="8755" spans="1:7">
      <c r="A8755" s="903" t="s">
        <v>2487</v>
      </c>
      <c r="B8755" s="903" t="s">
        <v>383</v>
      </c>
      <c r="C8755" s="903" t="s">
        <v>368</v>
      </c>
      <c r="D8755" s="903" t="s">
        <v>1539</v>
      </c>
      <c r="E8755" s="1419" t="s">
        <v>122</v>
      </c>
      <c r="F8755" s="1420"/>
      <c r="G8755" s="902">
        <v>6142060018</v>
      </c>
    </row>
    <row r="8756" spans="1:7">
      <c r="A8756" s="903" t="s">
        <v>2487</v>
      </c>
      <c r="B8756" s="903" t="s">
        <v>383</v>
      </c>
      <c r="C8756" s="903" t="s">
        <v>368</v>
      </c>
      <c r="D8756" s="903" t="s">
        <v>1539</v>
      </c>
      <c r="E8756" s="903" t="s">
        <v>122</v>
      </c>
      <c r="F8756" s="903" t="s">
        <v>765</v>
      </c>
      <c r="G8756" s="902">
        <v>122569000</v>
      </c>
    </row>
    <row r="8757" spans="1:7">
      <c r="A8757" s="903" t="s">
        <v>2487</v>
      </c>
      <c r="B8757" s="903" t="s">
        <v>383</v>
      </c>
      <c r="C8757" s="903" t="s">
        <v>368</v>
      </c>
      <c r="D8757" s="903" t="s">
        <v>1539</v>
      </c>
      <c r="E8757" s="903" t="s">
        <v>122</v>
      </c>
      <c r="F8757" s="903" t="s">
        <v>6</v>
      </c>
      <c r="G8757" s="902">
        <v>1650000</v>
      </c>
    </row>
    <row r="8758" spans="1:7">
      <c r="A8758" s="903" t="s">
        <v>2487</v>
      </c>
      <c r="B8758" s="903" t="s">
        <v>383</v>
      </c>
      <c r="C8758" s="903" t="s">
        <v>368</v>
      </c>
      <c r="D8758" s="903" t="s">
        <v>1539</v>
      </c>
      <c r="E8758" s="903" t="s">
        <v>122</v>
      </c>
      <c r="F8758" s="903" t="s">
        <v>124</v>
      </c>
      <c r="G8758" s="902">
        <v>666509000</v>
      </c>
    </row>
    <row r="8759" spans="1:7">
      <c r="A8759" s="903" t="s">
        <v>2487</v>
      </c>
      <c r="B8759" s="903" t="s">
        <v>383</v>
      </c>
      <c r="C8759" s="903" t="s">
        <v>368</v>
      </c>
      <c r="D8759" s="903" t="s">
        <v>1539</v>
      </c>
      <c r="E8759" s="903" t="s">
        <v>122</v>
      </c>
      <c r="F8759" s="903" t="s">
        <v>126</v>
      </c>
      <c r="G8759" s="902">
        <v>5351332018</v>
      </c>
    </row>
    <row r="8760" spans="1:7">
      <c r="A8760" s="903" t="s">
        <v>2487</v>
      </c>
      <c r="B8760" s="903" t="s">
        <v>383</v>
      </c>
      <c r="C8760" s="903" t="s">
        <v>368</v>
      </c>
      <c r="D8760" s="903" t="s">
        <v>1539</v>
      </c>
      <c r="E8760" s="1419" t="s">
        <v>371</v>
      </c>
      <c r="F8760" s="1420"/>
      <c r="G8760" s="902">
        <v>16646400</v>
      </c>
    </row>
    <row r="8761" spans="1:7">
      <c r="A8761" s="903" t="s">
        <v>2487</v>
      </c>
      <c r="B8761" s="903" t="s">
        <v>383</v>
      </c>
      <c r="C8761" s="903" t="s">
        <v>368</v>
      </c>
      <c r="D8761" s="903" t="s">
        <v>1539</v>
      </c>
      <c r="E8761" s="903" t="s">
        <v>371</v>
      </c>
      <c r="F8761" s="903" t="s">
        <v>825</v>
      </c>
      <c r="G8761" s="902">
        <v>554400</v>
      </c>
    </row>
    <row r="8762" spans="1:7">
      <c r="A8762" s="903" t="s">
        <v>2487</v>
      </c>
      <c r="B8762" s="903" t="s">
        <v>383</v>
      </c>
      <c r="C8762" s="903" t="s">
        <v>368</v>
      </c>
      <c r="D8762" s="903" t="s">
        <v>1539</v>
      </c>
      <c r="E8762" s="903" t="s">
        <v>371</v>
      </c>
      <c r="F8762" s="903" t="s">
        <v>372</v>
      </c>
      <c r="G8762" s="902">
        <v>16092000</v>
      </c>
    </row>
    <row r="8763" spans="1:7">
      <c r="A8763" s="903" t="s">
        <v>2487</v>
      </c>
      <c r="B8763" s="903" t="s">
        <v>383</v>
      </c>
      <c r="C8763" s="903" t="s">
        <v>368</v>
      </c>
      <c r="D8763" s="903" t="s">
        <v>1539</v>
      </c>
      <c r="E8763" s="1419" t="s">
        <v>360</v>
      </c>
      <c r="F8763" s="1420"/>
      <c r="G8763" s="902">
        <v>304424000</v>
      </c>
    </row>
    <row r="8764" spans="1:7">
      <c r="A8764" s="903" t="s">
        <v>2487</v>
      </c>
      <c r="B8764" s="903" t="s">
        <v>383</v>
      </c>
      <c r="C8764" s="903" t="s">
        <v>368</v>
      </c>
      <c r="D8764" s="903" t="s">
        <v>1539</v>
      </c>
      <c r="E8764" s="903" t="s">
        <v>360</v>
      </c>
      <c r="F8764" s="903" t="s">
        <v>1440</v>
      </c>
      <c r="G8764" s="902">
        <v>294679000</v>
      </c>
    </row>
    <row r="8765" spans="1:7">
      <c r="A8765" s="903" t="s">
        <v>2487</v>
      </c>
      <c r="B8765" s="903" t="s">
        <v>383</v>
      </c>
      <c r="C8765" s="903" t="s">
        <v>368</v>
      </c>
      <c r="D8765" s="903" t="s">
        <v>1539</v>
      </c>
      <c r="E8765" s="903" t="s">
        <v>360</v>
      </c>
      <c r="F8765" s="903" t="s">
        <v>766</v>
      </c>
      <c r="G8765" s="902">
        <v>9745000</v>
      </c>
    </row>
    <row r="8766" spans="1:7">
      <c r="A8766" s="903" t="s">
        <v>2487</v>
      </c>
      <c r="B8766" s="903" t="s">
        <v>383</v>
      </c>
      <c r="C8766" s="903" t="s">
        <v>368</v>
      </c>
      <c r="D8766" s="903" t="s">
        <v>1539</v>
      </c>
      <c r="E8766" s="1419" t="s">
        <v>312</v>
      </c>
      <c r="F8766" s="1420"/>
      <c r="G8766" s="902">
        <v>2104496725</v>
      </c>
    </row>
    <row r="8767" spans="1:7">
      <c r="A8767" s="903" t="s">
        <v>2487</v>
      </c>
      <c r="B8767" s="903" t="s">
        <v>383</v>
      </c>
      <c r="C8767" s="903" t="s">
        <v>368</v>
      </c>
      <c r="D8767" s="903" t="s">
        <v>1539</v>
      </c>
      <c r="E8767" s="903" t="s">
        <v>312</v>
      </c>
      <c r="F8767" s="903" t="s">
        <v>361</v>
      </c>
      <c r="G8767" s="902">
        <v>2104496725</v>
      </c>
    </row>
    <row r="8768" spans="1:7">
      <c r="A8768" s="903" t="s">
        <v>2487</v>
      </c>
      <c r="B8768" s="903" t="s">
        <v>383</v>
      </c>
      <c r="C8768" s="903" t="s">
        <v>368</v>
      </c>
      <c r="D8768" s="903" t="s">
        <v>1539</v>
      </c>
      <c r="E8768" s="1419" t="s">
        <v>160</v>
      </c>
      <c r="F8768" s="1420"/>
      <c r="G8768" s="902">
        <v>710541804</v>
      </c>
    </row>
    <row r="8769" spans="1:7">
      <c r="A8769" s="903" t="s">
        <v>2487</v>
      </c>
      <c r="B8769" s="903" t="s">
        <v>383</v>
      </c>
      <c r="C8769" s="903" t="s">
        <v>368</v>
      </c>
      <c r="D8769" s="903" t="s">
        <v>1539</v>
      </c>
      <c r="E8769" s="903" t="s">
        <v>160</v>
      </c>
      <c r="F8769" s="903" t="s">
        <v>162</v>
      </c>
      <c r="G8769" s="902">
        <v>710541804</v>
      </c>
    </row>
    <row r="8770" spans="1:7">
      <c r="A8770" s="903" t="s">
        <v>2487</v>
      </c>
      <c r="B8770" s="903" t="s">
        <v>383</v>
      </c>
      <c r="C8770" s="903" t="s">
        <v>368</v>
      </c>
      <c r="D8770" s="903" t="s">
        <v>1539</v>
      </c>
      <c r="E8770" s="1419" t="s">
        <v>16</v>
      </c>
      <c r="F8770" s="1420"/>
      <c r="G8770" s="902">
        <v>163675000</v>
      </c>
    </row>
    <row r="8771" spans="1:7">
      <c r="A8771" s="903" t="s">
        <v>2487</v>
      </c>
      <c r="B8771" s="903" t="s">
        <v>383</v>
      </c>
      <c r="C8771" s="903" t="s">
        <v>368</v>
      </c>
      <c r="D8771" s="903" t="s">
        <v>1539</v>
      </c>
      <c r="E8771" s="903" t="s">
        <v>16</v>
      </c>
      <c r="F8771" s="903" t="s">
        <v>17</v>
      </c>
      <c r="G8771" s="902">
        <v>66746000</v>
      </c>
    </row>
    <row r="8772" spans="1:7">
      <c r="A8772" s="903" t="s">
        <v>2487</v>
      </c>
      <c r="B8772" s="903" t="s">
        <v>383</v>
      </c>
      <c r="C8772" s="903" t="s">
        <v>368</v>
      </c>
      <c r="D8772" s="903" t="s">
        <v>1539</v>
      </c>
      <c r="E8772" s="903" t="s">
        <v>16</v>
      </c>
      <c r="F8772" s="903" t="s">
        <v>19</v>
      </c>
      <c r="G8772" s="902">
        <v>88043000</v>
      </c>
    </row>
    <row r="8773" spans="1:7">
      <c r="A8773" s="903" t="s">
        <v>2487</v>
      </c>
      <c r="B8773" s="903" t="s">
        <v>383</v>
      </c>
      <c r="C8773" s="903" t="s">
        <v>368</v>
      </c>
      <c r="D8773" s="903" t="s">
        <v>1539</v>
      </c>
      <c r="E8773" s="903" t="s">
        <v>16</v>
      </c>
      <c r="F8773" s="903" t="s">
        <v>221</v>
      </c>
      <c r="G8773" s="902">
        <v>8886000</v>
      </c>
    </row>
    <row r="8774" spans="1:7">
      <c r="A8774" s="903" t="s">
        <v>2487</v>
      </c>
      <c r="B8774" s="903" t="s">
        <v>383</v>
      </c>
      <c r="C8774" s="903" t="s">
        <v>368</v>
      </c>
      <c r="D8774" s="1419" t="s">
        <v>1495</v>
      </c>
      <c r="E8774" s="1420"/>
      <c r="F8774" s="1420"/>
      <c r="G8774" s="902">
        <v>665212558007</v>
      </c>
    </row>
    <row r="8775" spans="1:7">
      <c r="A8775" s="903" t="s">
        <v>2487</v>
      </c>
      <c r="B8775" s="903" t="s">
        <v>383</v>
      </c>
      <c r="C8775" s="903" t="s">
        <v>368</v>
      </c>
      <c r="D8775" s="903" t="s">
        <v>1495</v>
      </c>
      <c r="E8775" s="1419" t="s">
        <v>87</v>
      </c>
      <c r="F8775" s="1420"/>
      <c r="G8775" s="902">
        <v>273012026679</v>
      </c>
    </row>
    <row r="8776" spans="1:7">
      <c r="A8776" s="903" t="s">
        <v>2487</v>
      </c>
      <c r="B8776" s="903" t="s">
        <v>383</v>
      </c>
      <c r="C8776" s="903" t="s">
        <v>368</v>
      </c>
      <c r="D8776" s="903" t="s">
        <v>1495</v>
      </c>
      <c r="E8776" s="903" t="s">
        <v>87</v>
      </c>
      <c r="F8776" s="903" t="s">
        <v>88</v>
      </c>
      <c r="G8776" s="902">
        <v>271140936101</v>
      </c>
    </row>
    <row r="8777" spans="1:7">
      <c r="A8777" s="903" t="s">
        <v>2487</v>
      </c>
      <c r="B8777" s="903" t="s">
        <v>383</v>
      </c>
      <c r="C8777" s="903" t="s">
        <v>368</v>
      </c>
      <c r="D8777" s="903" t="s">
        <v>1495</v>
      </c>
      <c r="E8777" s="903" t="s">
        <v>87</v>
      </c>
      <c r="F8777" s="903" t="s">
        <v>89</v>
      </c>
      <c r="G8777" s="902">
        <v>1278639682</v>
      </c>
    </row>
    <row r="8778" spans="1:7">
      <c r="A8778" s="903" t="s">
        <v>2487</v>
      </c>
      <c r="B8778" s="903" t="s">
        <v>383</v>
      </c>
      <c r="C8778" s="903" t="s">
        <v>368</v>
      </c>
      <c r="D8778" s="903" t="s">
        <v>1495</v>
      </c>
      <c r="E8778" s="903" t="s">
        <v>87</v>
      </c>
      <c r="F8778" s="903" t="s">
        <v>134</v>
      </c>
      <c r="G8778" s="902">
        <v>592450896</v>
      </c>
    </row>
    <row r="8779" spans="1:7">
      <c r="A8779" s="903" t="s">
        <v>2487</v>
      </c>
      <c r="B8779" s="903" t="s">
        <v>383</v>
      </c>
      <c r="C8779" s="903" t="s">
        <v>368</v>
      </c>
      <c r="D8779" s="903" t="s">
        <v>1495</v>
      </c>
      <c r="E8779" s="1419" t="s">
        <v>128</v>
      </c>
      <c r="F8779" s="1420"/>
      <c r="G8779" s="902">
        <v>941272847</v>
      </c>
    </row>
    <row r="8780" spans="1:7">
      <c r="A8780" s="903" t="s">
        <v>2487</v>
      </c>
      <c r="B8780" s="903" t="s">
        <v>383</v>
      </c>
      <c r="C8780" s="903" t="s">
        <v>368</v>
      </c>
      <c r="D8780" s="903" t="s">
        <v>1495</v>
      </c>
      <c r="E8780" s="903" t="s">
        <v>128</v>
      </c>
      <c r="F8780" s="903" t="s">
        <v>519</v>
      </c>
      <c r="G8780" s="902">
        <v>588933947</v>
      </c>
    </row>
    <row r="8781" spans="1:7">
      <c r="A8781" s="903" t="s">
        <v>2487</v>
      </c>
      <c r="B8781" s="903" t="s">
        <v>383</v>
      </c>
      <c r="C8781" s="903" t="s">
        <v>368</v>
      </c>
      <c r="D8781" s="903" t="s">
        <v>1495</v>
      </c>
      <c r="E8781" s="903" t="s">
        <v>128</v>
      </c>
      <c r="F8781" s="903" t="s">
        <v>129</v>
      </c>
      <c r="G8781" s="902">
        <v>352338900</v>
      </c>
    </row>
    <row r="8782" spans="1:7">
      <c r="A8782" s="903" t="s">
        <v>2487</v>
      </c>
      <c r="B8782" s="903" t="s">
        <v>383</v>
      </c>
      <c r="C8782" s="903" t="s">
        <v>368</v>
      </c>
      <c r="D8782" s="903" t="s">
        <v>1495</v>
      </c>
      <c r="E8782" s="1419" t="s">
        <v>90</v>
      </c>
      <c r="F8782" s="1420"/>
      <c r="G8782" s="902">
        <v>186792662168</v>
      </c>
    </row>
    <row r="8783" spans="1:7">
      <c r="A8783" s="903" t="s">
        <v>2487</v>
      </c>
      <c r="B8783" s="903" t="s">
        <v>383</v>
      </c>
      <c r="C8783" s="903" t="s">
        <v>368</v>
      </c>
      <c r="D8783" s="903" t="s">
        <v>1495</v>
      </c>
      <c r="E8783" s="903" t="s">
        <v>90</v>
      </c>
      <c r="F8783" s="903" t="s">
        <v>135</v>
      </c>
      <c r="G8783" s="902">
        <v>5964233700</v>
      </c>
    </row>
    <row r="8784" spans="1:7">
      <c r="A8784" s="903" t="s">
        <v>2487</v>
      </c>
      <c r="B8784" s="903" t="s">
        <v>383</v>
      </c>
      <c r="C8784" s="903" t="s">
        <v>368</v>
      </c>
      <c r="D8784" s="903" t="s">
        <v>1495</v>
      </c>
      <c r="E8784" s="903" t="s">
        <v>90</v>
      </c>
      <c r="F8784" s="903" t="s">
        <v>389</v>
      </c>
      <c r="G8784" s="902">
        <v>12686948904</v>
      </c>
    </row>
    <row r="8785" spans="1:7">
      <c r="A8785" s="903" t="s">
        <v>2487</v>
      </c>
      <c r="B8785" s="903" t="s">
        <v>383</v>
      </c>
      <c r="C8785" s="903" t="s">
        <v>368</v>
      </c>
      <c r="D8785" s="903" t="s">
        <v>1495</v>
      </c>
      <c r="E8785" s="903" t="s">
        <v>90</v>
      </c>
      <c r="F8785" s="903" t="s">
        <v>385</v>
      </c>
      <c r="G8785" s="902">
        <v>8453029593</v>
      </c>
    </row>
    <row r="8786" spans="1:7">
      <c r="A8786" s="903" t="s">
        <v>2487</v>
      </c>
      <c r="B8786" s="903" t="s">
        <v>383</v>
      </c>
      <c r="C8786" s="903" t="s">
        <v>368</v>
      </c>
      <c r="D8786" s="903" t="s">
        <v>1495</v>
      </c>
      <c r="E8786" s="903" t="s">
        <v>90</v>
      </c>
      <c r="F8786" s="903" t="s">
        <v>763</v>
      </c>
      <c r="G8786" s="902">
        <v>4460019433</v>
      </c>
    </row>
    <row r="8787" spans="1:7">
      <c r="A8787" s="903" t="s">
        <v>2487</v>
      </c>
      <c r="B8787" s="903" t="s">
        <v>383</v>
      </c>
      <c r="C8787" s="903" t="s">
        <v>368</v>
      </c>
      <c r="D8787" s="903" t="s">
        <v>1495</v>
      </c>
      <c r="E8787" s="903" t="s">
        <v>90</v>
      </c>
      <c r="F8787" s="903" t="s">
        <v>8</v>
      </c>
      <c r="G8787" s="902">
        <v>789516038</v>
      </c>
    </row>
    <row r="8788" spans="1:7">
      <c r="A8788" s="903" t="s">
        <v>2487</v>
      </c>
      <c r="B8788" s="903" t="s">
        <v>383</v>
      </c>
      <c r="C8788" s="903" t="s">
        <v>368</v>
      </c>
      <c r="D8788" s="903" t="s">
        <v>1495</v>
      </c>
      <c r="E8788" s="903" t="s">
        <v>90</v>
      </c>
      <c r="F8788" s="903" t="s">
        <v>386</v>
      </c>
      <c r="G8788" s="902">
        <v>94863995780</v>
      </c>
    </row>
    <row r="8789" spans="1:7">
      <c r="A8789" s="903" t="s">
        <v>2487</v>
      </c>
      <c r="B8789" s="903" t="s">
        <v>383</v>
      </c>
      <c r="C8789" s="903" t="s">
        <v>368</v>
      </c>
      <c r="D8789" s="903" t="s">
        <v>1495</v>
      </c>
      <c r="E8789" s="903" t="s">
        <v>90</v>
      </c>
      <c r="F8789" s="903" t="s">
        <v>92</v>
      </c>
      <c r="G8789" s="902">
        <v>2899298738</v>
      </c>
    </row>
    <row r="8790" spans="1:7">
      <c r="A8790" s="903" t="s">
        <v>2487</v>
      </c>
      <c r="B8790" s="903" t="s">
        <v>383</v>
      </c>
      <c r="C8790" s="903" t="s">
        <v>368</v>
      </c>
      <c r="D8790" s="903" t="s">
        <v>1495</v>
      </c>
      <c r="E8790" s="903" t="s">
        <v>90</v>
      </c>
      <c r="F8790" s="903" t="s">
        <v>390</v>
      </c>
      <c r="G8790" s="902">
        <v>37147929770</v>
      </c>
    </row>
    <row r="8791" spans="1:7">
      <c r="A8791" s="903" t="s">
        <v>2487</v>
      </c>
      <c r="B8791" s="903" t="s">
        <v>383</v>
      </c>
      <c r="C8791" s="903" t="s">
        <v>368</v>
      </c>
      <c r="D8791" s="903" t="s">
        <v>1495</v>
      </c>
      <c r="E8791" s="903" t="s">
        <v>90</v>
      </c>
      <c r="F8791" s="903" t="s">
        <v>294</v>
      </c>
      <c r="G8791" s="902">
        <v>4225951559</v>
      </c>
    </row>
    <row r="8792" spans="1:7">
      <c r="A8792" s="903" t="s">
        <v>2487</v>
      </c>
      <c r="B8792" s="903" t="s">
        <v>383</v>
      </c>
      <c r="C8792" s="903" t="s">
        <v>368</v>
      </c>
      <c r="D8792" s="903" t="s">
        <v>1495</v>
      </c>
      <c r="E8792" s="903" t="s">
        <v>90</v>
      </c>
      <c r="F8792" s="903" t="s">
        <v>295</v>
      </c>
      <c r="G8792" s="902">
        <v>7105885023</v>
      </c>
    </row>
    <row r="8793" spans="1:7">
      <c r="A8793" s="903" t="s">
        <v>2487</v>
      </c>
      <c r="B8793" s="903" t="s">
        <v>383</v>
      </c>
      <c r="C8793" s="903" t="s">
        <v>368</v>
      </c>
      <c r="D8793" s="903" t="s">
        <v>1495</v>
      </c>
      <c r="E8793" s="903" t="s">
        <v>90</v>
      </c>
      <c r="F8793" s="903" t="s">
        <v>403</v>
      </c>
      <c r="G8793" s="902">
        <v>12069000</v>
      </c>
    </row>
    <row r="8794" spans="1:7">
      <c r="A8794" s="903" t="s">
        <v>2487</v>
      </c>
      <c r="B8794" s="903" t="s">
        <v>383</v>
      </c>
      <c r="C8794" s="903" t="s">
        <v>368</v>
      </c>
      <c r="D8794" s="903" t="s">
        <v>1495</v>
      </c>
      <c r="E8794" s="903" t="s">
        <v>90</v>
      </c>
      <c r="F8794" s="903" t="s">
        <v>137</v>
      </c>
      <c r="G8794" s="902">
        <v>8183784630</v>
      </c>
    </row>
    <row r="8795" spans="1:7">
      <c r="A8795" s="903" t="s">
        <v>2487</v>
      </c>
      <c r="B8795" s="903" t="s">
        <v>383</v>
      </c>
      <c r="C8795" s="903" t="s">
        <v>368</v>
      </c>
      <c r="D8795" s="903" t="s">
        <v>1495</v>
      </c>
      <c r="E8795" s="1419" t="s">
        <v>296</v>
      </c>
      <c r="F8795" s="1420"/>
      <c r="G8795" s="902">
        <v>34988678775</v>
      </c>
    </row>
    <row r="8796" spans="1:7">
      <c r="A8796" s="903" t="s">
        <v>2487</v>
      </c>
      <c r="B8796" s="903" t="s">
        <v>383</v>
      </c>
      <c r="C8796" s="903" t="s">
        <v>368</v>
      </c>
      <c r="D8796" s="903" t="s">
        <v>1495</v>
      </c>
      <c r="E8796" s="903" t="s">
        <v>296</v>
      </c>
      <c r="F8796" s="903" t="s">
        <v>1498</v>
      </c>
      <c r="G8796" s="902">
        <v>849884000</v>
      </c>
    </row>
    <row r="8797" spans="1:7">
      <c r="A8797" s="903" t="s">
        <v>2487</v>
      </c>
      <c r="B8797" s="903" t="s">
        <v>383</v>
      </c>
      <c r="C8797" s="903" t="s">
        <v>368</v>
      </c>
      <c r="D8797" s="903" t="s">
        <v>1495</v>
      </c>
      <c r="E8797" s="903" t="s">
        <v>296</v>
      </c>
      <c r="F8797" s="903" t="s">
        <v>285</v>
      </c>
      <c r="G8797" s="902">
        <v>6677584000</v>
      </c>
    </row>
    <row r="8798" spans="1:7">
      <c r="A8798" s="903" t="s">
        <v>2487</v>
      </c>
      <c r="B8798" s="903" t="s">
        <v>383</v>
      </c>
      <c r="C8798" s="903" t="s">
        <v>368</v>
      </c>
      <c r="D8798" s="903" t="s">
        <v>1495</v>
      </c>
      <c r="E8798" s="903" t="s">
        <v>296</v>
      </c>
      <c r="F8798" s="903" t="s">
        <v>1555</v>
      </c>
      <c r="G8798" s="902">
        <v>440000</v>
      </c>
    </row>
    <row r="8799" spans="1:7">
      <c r="A8799" s="903" t="s">
        <v>2487</v>
      </c>
      <c r="B8799" s="903" t="s">
        <v>383</v>
      </c>
      <c r="C8799" s="903" t="s">
        <v>368</v>
      </c>
      <c r="D8799" s="903" t="s">
        <v>1495</v>
      </c>
      <c r="E8799" s="903" t="s">
        <v>296</v>
      </c>
      <c r="F8799" s="903" t="s">
        <v>1499</v>
      </c>
      <c r="G8799" s="902">
        <v>5096363000</v>
      </c>
    </row>
    <row r="8800" spans="1:7">
      <c r="A8800" s="903" t="s">
        <v>2487</v>
      </c>
      <c r="B8800" s="903" t="s">
        <v>383</v>
      </c>
      <c r="C8800" s="903" t="s">
        <v>368</v>
      </c>
      <c r="D8800" s="903" t="s">
        <v>1495</v>
      </c>
      <c r="E8800" s="903" t="s">
        <v>296</v>
      </c>
      <c r="F8800" s="903" t="s">
        <v>756</v>
      </c>
      <c r="G8800" s="902">
        <v>22364407775</v>
      </c>
    </row>
    <row r="8801" spans="1:7">
      <c r="A8801" s="903" t="s">
        <v>2487</v>
      </c>
      <c r="B8801" s="903" t="s">
        <v>383</v>
      </c>
      <c r="C8801" s="903" t="s">
        <v>368</v>
      </c>
      <c r="D8801" s="903" t="s">
        <v>1495</v>
      </c>
      <c r="E8801" s="1419" t="s">
        <v>377</v>
      </c>
      <c r="F8801" s="1420"/>
      <c r="G8801" s="902">
        <v>1903509963</v>
      </c>
    </row>
    <row r="8802" spans="1:7">
      <c r="A8802" s="903" t="s">
        <v>2487</v>
      </c>
      <c r="B8802" s="903" t="s">
        <v>383</v>
      </c>
      <c r="C8802" s="903" t="s">
        <v>368</v>
      </c>
      <c r="D8802" s="903" t="s">
        <v>1495</v>
      </c>
      <c r="E8802" s="903" t="s">
        <v>377</v>
      </c>
      <c r="F8802" s="903" t="s">
        <v>379</v>
      </c>
      <c r="G8802" s="902">
        <v>1667884963</v>
      </c>
    </row>
    <row r="8803" spans="1:7">
      <c r="A8803" s="903" t="s">
        <v>2487</v>
      </c>
      <c r="B8803" s="903" t="s">
        <v>383</v>
      </c>
      <c r="C8803" s="903" t="s">
        <v>368</v>
      </c>
      <c r="D8803" s="903" t="s">
        <v>1495</v>
      </c>
      <c r="E8803" s="903" t="s">
        <v>377</v>
      </c>
      <c r="F8803" s="903" t="s">
        <v>298</v>
      </c>
      <c r="G8803" s="902">
        <v>190320000</v>
      </c>
    </row>
    <row r="8804" spans="1:7">
      <c r="A8804" s="903" t="s">
        <v>2487</v>
      </c>
      <c r="B8804" s="903" t="s">
        <v>383</v>
      </c>
      <c r="C8804" s="903" t="s">
        <v>368</v>
      </c>
      <c r="D8804" s="903" t="s">
        <v>1495</v>
      </c>
      <c r="E8804" s="903" t="s">
        <v>377</v>
      </c>
      <c r="F8804" s="903" t="s">
        <v>380</v>
      </c>
      <c r="G8804" s="902">
        <v>45305000</v>
      </c>
    </row>
    <row r="8805" spans="1:7">
      <c r="A8805" s="903" t="s">
        <v>2487</v>
      </c>
      <c r="B8805" s="903" t="s">
        <v>383</v>
      </c>
      <c r="C8805" s="903" t="s">
        <v>368</v>
      </c>
      <c r="D8805" s="903" t="s">
        <v>1495</v>
      </c>
      <c r="E8805" s="1419" t="s">
        <v>93</v>
      </c>
      <c r="F8805" s="1420"/>
      <c r="G8805" s="902">
        <v>7594289468</v>
      </c>
    </row>
    <row r="8806" spans="1:7">
      <c r="A8806" s="903" t="s">
        <v>2487</v>
      </c>
      <c r="B8806" s="903" t="s">
        <v>383</v>
      </c>
      <c r="C8806" s="903" t="s">
        <v>368</v>
      </c>
      <c r="D8806" s="903" t="s">
        <v>1495</v>
      </c>
      <c r="E8806" s="903" t="s">
        <v>93</v>
      </c>
      <c r="F8806" s="903" t="s">
        <v>300</v>
      </c>
      <c r="G8806" s="902">
        <v>3400000</v>
      </c>
    </row>
    <row r="8807" spans="1:7">
      <c r="A8807" s="903" t="s">
        <v>2487</v>
      </c>
      <c r="B8807" s="903" t="s">
        <v>383</v>
      </c>
      <c r="C8807" s="903" t="s">
        <v>368</v>
      </c>
      <c r="D8807" s="903" t="s">
        <v>1495</v>
      </c>
      <c r="E8807" s="903" t="s">
        <v>93</v>
      </c>
      <c r="F8807" s="903" t="s">
        <v>391</v>
      </c>
      <c r="G8807" s="902">
        <v>7590889468</v>
      </c>
    </row>
    <row r="8808" spans="1:7">
      <c r="A8808" s="903" t="s">
        <v>2487</v>
      </c>
      <c r="B8808" s="903" t="s">
        <v>383</v>
      </c>
      <c r="C8808" s="903" t="s">
        <v>368</v>
      </c>
      <c r="D8808" s="903" t="s">
        <v>1495</v>
      </c>
      <c r="E8808" s="1419" t="s">
        <v>94</v>
      </c>
      <c r="F8808" s="1420"/>
      <c r="G8808" s="902">
        <v>75476659247</v>
      </c>
    </row>
    <row r="8809" spans="1:7">
      <c r="A8809" s="903" t="s">
        <v>2487</v>
      </c>
      <c r="B8809" s="903" t="s">
        <v>383</v>
      </c>
      <c r="C8809" s="903" t="s">
        <v>368</v>
      </c>
      <c r="D8809" s="903" t="s">
        <v>1495</v>
      </c>
      <c r="E8809" s="903" t="s">
        <v>94</v>
      </c>
      <c r="F8809" s="903" t="s">
        <v>95</v>
      </c>
      <c r="G8809" s="902">
        <v>56279781358</v>
      </c>
    </row>
    <row r="8810" spans="1:7">
      <c r="A8810" s="903" t="s">
        <v>2487</v>
      </c>
      <c r="B8810" s="903" t="s">
        <v>383</v>
      </c>
      <c r="C8810" s="903" t="s">
        <v>368</v>
      </c>
      <c r="D8810" s="903" t="s">
        <v>1495</v>
      </c>
      <c r="E8810" s="903" t="s">
        <v>94</v>
      </c>
      <c r="F8810" s="903" t="s">
        <v>96</v>
      </c>
      <c r="G8810" s="902">
        <v>9635910299</v>
      </c>
    </row>
    <row r="8811" spans="1:7">
      <c r="A8811" s="903" t="s">
        <v>2487</v>
      </c>
      <c r="B8811" s="903" t="s">
        <v>383</v>
      </c>
      <c r="C8811" s="903" t="s">
        <v>368</v>
      </c>
      <c r="D8811" s="903" t="s">
        <v>1495</v>
      </c>
      <c r="E8811" s="903" t="s">
        <v>94</v>
      </c>
      <c r="F8811" s="903" t="s">
        <v>97</v>
      </c>
      <c r="G8811" s="902">
        <v>6380573349</v>
      </c>
    </row>
    <row r="8812" spans="1:7">
      <c r="A8812" s="903" t="s">
        <v>2487</v>
      </c>
      <c r="B8812" s="903" t="s">
        <v>383</v>
      </c>
      <c r="C8812" s="903" t="s">
        <v>368</v>
      </c>
      <c r="D8812" s="903" t="s">
        <v>1495</v>
      </c>
      <c r="E8812" s="903" t="s">
        <v>94</v>
      </c>
      <c r="F8812" s="903" t="s">
        <v>0</v>
      </c>
      <c r="G8812" s="902">
        <v>3180394241</v>
      </c>
    </row>
    <row r="8813" spans="1:7">
      <c r="A8813" s="903" t="s">
        <v>2487</v>
      </c>
      <c r="B8813" s="903" t="s">
        <v>383</v>
      </c>
      <c r="C8813" s="903" t="s">
        <v>368</v>
      </c>
      <c r="D8813" s="903" t="s">
        <v>1495</v>
      </c>
      <c r="E8813" s="1419" t="s">
        <v>98</v>
      </c>
      <c r="F8813" s="1420"/>
      <c r="G8813" s="902">
        <v>5148275318</v>
      </c>
    </row>
    <row r="8814" spans="1:7">
      <c r="A8814" s="903" t="s">
        <v>2487</v>
      </c>
      <c r="B8814" s="903" t="s">
        <v>383</v>
      </c>
      <c r="C8814" s="903" t="s">
        <v>368</v>
      </c>
      <c r="D8814" s="903" t="s">
        <v>1495</v>
      </c>
      <c r="E8814" s="903" t="s">
        <v>98</v>
      </c>
      <c r="F8814" s="903" t="s">
        <v>1</v>
      </c>
      <c r="G8814" s="902">
        <v>3151052000</v>
      </c>
    </row>
    <row r="8815" spans="1:7">
      <c r="A8815" s="903" t="s">
        <v>2487</v>
      </c>
      <c r="B8815" s="903" t="s">
        <v>383</v>
      </c>
      <c r="C8815" s="903" t="s">
        <v>368</v>
      </c>
      <c r="D8815" s="903" t="s">
        <v>1495</v>
      </c>
      <c r="E8815" s="903" t="s">
        <v>98</v>
      </c>
      <c r="F8815" s="903" t="s">
        <v>757</v>
      </c>
      <c r="G8815" s="902">
        <v>878631297</v>
      </c>
    </row>
    <row r="8816" spans="1:7">
      <c r="A8816" s="903" t="s">
        <v>2487</v>
      </c>
      <c r="B8816" s="903" t="s">
        <v>383</v>
      </c>
      <c r="C8816" s="903" t="s">
        <v>368</v>
      </c>
      <c r="D8816" s="903" t="s">
        <v>1495</v>
      </c>
      <c r="E8816" s="903" t="s">
        <v>98</v>
      </c>
      <c r="F8816" s="903" t="s">
        <v>99</v>
      </c>
      <c r="G8816" s="902">
        <v>1118592021</v>
      </c>
    </row>
    <row r="8817" spans="1:7">
      <c r="A8817" s="903" t="s">
        <v>2487</v>
      </c>
      <c r="B8817" s="903" t="s">
        <v>383</v>
      </c>
      <c r="C8817" s="903" t="s">
        <v>368</v>
      </c>
      <c r="D8817" s="903" t="s">
        <v>1495</v>
      </c>
      <c r="E8817" s="1419" t="s">
        <v>100</v>
      </c>
      <c r="F8817" s="1420"/>
      <c r="G8817" s="902">
        <v>3463052679</v>
      </c>
    </row>
    <row r="8818" spans="1:7">
      <c r="A8818" s="903" t="s">
        <v>2487</v>
      </c>
      <c r="B8818" s="903" t="s">
        <v>383</v>
      </c>
      <c r="C8818" s="903" t="s">
        <v>368</v>
      </c>
      <c r="D8818" s="903" t="s">
        <v>1495</v>
      </c>
      <c r="E8818" s="903" t="s">
        <v>100</v>
      </c>
      <c r="F8818" s="903" t="s">
        <v>138</v>
      </c>
      <c r="G8818" s="902">
        <v>2220041698</v>
      </c>
    </row>
    <row r="8819" spans="1:7">
      <c r="A8819" s="903" t="s">
        <v>2487</v>
      </c>
      <c r="B8819" s="903" t="s">
        <v>383</v>
      </c>
      <c r="C8819" s="903" t="s">
        <v>368</v>
      </c>
      <c r="D8819" s="903" t="s">
        <v>1495</v>
      </c>
      <c r="E8819" s="903" t="s">
        <v>100</v>
      </c>
      <c r="F8819" s="903" t="s">
        <v>102</v>
      </c>
      <c r="G8819" s="902">
        <v>514781906</v>
      </c>
    </row>
    <row r="8820" spans="1:7">
      <c r="A8820" s="903" t="s">
        <v>2487</v>
      </c>
      <c r="B8820" s="903" t="s">
        <v>383</v>
      </c>
      <c r="C8820" s="903" t="s">
        <v>368</v>
      </c>
      <c r="D8820" s="903" t="s">
        <v>1495</v>
      </c>
      <c r="E8820" s="903" t="s">
        <v>100</v>
      </c>
      <c r="F8820" s="903" t="s">
        <v>139</v>
      </c>
      <c r="G8820" s="902">
        <v>5381992</v>
      </c>
    </row>
    <row r="8821" spans="1:7">
      <c r="A8821" s="903" t="s">
        <v>2487</v>
      </c>
      <c r="B8821" s="903" t="s">
        <v>383</v>
      </c>
      <c r="C8821" s="903" t="s">
        <v>368</v>
      </c>
      <c r="D8821" s="903" t="s">
        <v>1495</v>
      </c>
      <c r="E8821" s="903" t="s">
        <v>100</v>
      </c>
      <c r="F8821" s="903" t="s">
        <v>131</v>
      </c>
      <c r="G8821" s="902">
        <v>95177670</v>
      </c>
    </row>
    <row r="8822" spans="1:7">
      <c r="A8822" s="903" t="s">
        <v>2487</v>
      </c>
      <c r="B8822" s="903" t="s">
        <v>383</v>
      </c>
      <c r="C8822" s="903" t="s">
        <v>368</v>
      </c>
      <c r="D8822" s="903" t="s">
        <v>1495</v>
      </c>
      <c r="E8822" s="903" t="s">
        <v>100</v>
      </c>
      <c r="F8822" s="903" t="s">
        <v>218</v>
      </c>
      <c r="G8822" s="902">
        <v>15663400</v>
      </c>
    </row>
    <row r="8823" spans="1:7">
      <c r="A8823" s="903" t="s">
        <v>2487</v>
      </c>
      <c r="B8823" s="903" t="s">
        <v>383</v>
      </c>
      <c r="C8823" s="903" t="s">
        <v>368</v>
      </c>
      <c r="D8823" s="903" t="s">
        <v>1495</v>
      </c>
      <c r="E8823" s="903" t="s">
        <v>100</v>
      </c>
      <c r="F8823" s="903" t="s">
        <v>140</v>
      </c>
      <c r="G8823" s="902">
        <v>612006013</v>
      </c>
    </row>
    <row r="8824" spans="1:7">
      <c r="A8824" s="903" t="s">
        <v>2487</v>
      </c>
      <c r="B8824" s="903" t="s">
        <v>383</v>
      </c>
      <c r="C8824" s="903" t="s">
        <v>368</v>
      </c>
      <c r="D8824" s="903" t="s">
        <v>1495</v>
      </c>
      <c r="E8824" s="1419" t="s">
        <v>103</v>
      </c>
      <c r="F8824" s="1420"/>
      <c r="G8824" s="902">
        <v>11820095071</v>
      </c>
    </row>
    <row r="8825" spans="1:7">
      <c r="A8825" s="903" t="s">
        <v>2487</v>
      </c>
      <c r="B8825" s="903" t="s">
        <v>383</v>
      </c>
      <c r="C8825" s="903" t="s">
        <v>368</v>
      </c>
      <c r="D8825" s="903" t="s">
        <v>1495</v>
      </c>
      <c r="E8825" s="903" t="s">
        <v>103</v>
      </c>
      <c r="F8825" s="903" t="s">
        <v>104</v>
      </c>
      <c r="G8825" s="902">
        <v>2030747686</v>
      </c>
    </row>
    <row r="8826" spans="1:7">
      <c r="A8826" s="903" t="s">
        <v>2487</v>
      </c>
      <c r="B8826" s="903" t="s">
        <v>383</v>
      </c>
      <c r="C8826" s="903" t="s">
        <v>368</v>
      </c>
      <c r="D8826" s="903" t="s">
        <v>1495</v>
      </c>
      <c r="E8826" s="903" t="s">
        <v>103</v>
      </c>
      <c r="F8826" s="903" t="s">
        <v>132</v>
      </c>
      <c r="G8826" s="902">
        <v>5531935707</v>
      </c>
    </row>
    <row r="8827" spans="1:7">
      <c r="A8827" s="903" t="s">
        <v>2487</v>
      </c>
      <c r="B8827" s="903" t="s">
        <v>383</v>
      </c>
      <c r="C8827" s="903" t="s">
        <v>368</v>
      </c>
      <c r="D8827" s="903" t="s">
        <v>1495</v>
      </c>
      <c r="E8827" s="903" t="s">
        <v>103</v>
      </c>
      <c r="F8827" s="903" t="s">
        <v>2</v>
      </c>
      <c r="G8827" s="902">
        <v>1252233000</v>
      </c>
    </row>
    <row r="8828" spans="1:7">
      <c r="A8828" s="903" t="s">
        <v>2487</v>
      </c>
      <c r="B8828" s="903" t="s">
        <v>383</v>
      </c>
      <c r="C8828" s="903" t="s">
        <v>368</v>
      </c>
      <c r="D8828" s="903" t="s">
        <v>1495</v>
      </c>
      <c r="E8828" s="903" t="s">
        <v>103</v>
      </c>
      <c r="F8828" s="903" t="s">
        <v>106</v>
      </c>
      <c r="G8828" s="902">
        <v>3005178678</v>
      </c>
    </row>
    <row r="8829" spans="1:7">
      <c r="A8829" s="903" t="s">
        <v>2487</v>
      </c>
      <c r="B8829" s="903" t="s">
        <v>383</v>
      </c>
      <c r="C8829" s="903" t="s">
        <v>368</v>
      </c>
      <c r="D8829" s="903" t="s">
        <v>1495</v>
      </c>
      <c r="E8829" s="1419" t="s">
        <v>108</v>
      </c>
      <c r="F8829" s="1420"/>
      <c r="G8829" s="902">
        <v>2312352922</v>
      </c>
    </row>
    <row r="8830" spans="1:7">
      <c r="A8830" s="903" t="s">
        <v>2487</v>
      </c>
      <c r="B8830" s="903" t="s">
        <v>383</v>
      </c>
      <c r="C8830" s="903" t="s">
        <v>368</v>
      </c>
      <c r="D8830" s="903" t="s">
        <v>1495</v>
      </c>
      <c r="E8830" s="903" t="s">
        <v>108</v>
      </c>
      <c r="F8830" s="903" t="s">
        <v>110</v>
      </c>
      <c r="G8830" s="902">
        <v>151750041</v>
      </c>
    </row>
    <row r="8831" spans="1:7">
      <c r="A8831" s="903" t="s">
        <v>2487</v>
      </c>
      <c r="B8831" s="903" t="s">
        <v>383</v>
      </c>
      <c r="C8831" s="903" t="s">
        <v>368</v>
      </c>
      <c r="D8831" s="903" t="s">
        <v>1495</v>
      </c>
      <c r="E8831" s="903" t="s">
        <v>108</v>
      </c>
      <c r="F8831" s="903" t="s">
        <v>111</v>
      </c>
      <c r="G8831" s="902">
        <v>186262</v>
      </c>
    </row>
    <row r="8832" spans="1:7">
      <c r="A8832" s="903" t="s">
        <v>2487</v>
      </c>
      <c r="B8832" s="903" t="s">
        <v>383</v>
      </c>
      <c r="C8832" s="903" t="s">
        <v>368</v>
      </c>
      <c r="D8832" s="903" t="s">
        <v>1495</v>
      </c>
      <c r="E8832" s="903" t="s">
        <v>108</v>
      </c>
      <c r="F8832" s="903" t="s">
        <v>862</v>
      </c>
      <c r="G8832" s="902">
        <v>853510808</v>
      </c>
    </row>
    <row r="8833" spans="1:7">
      <c r="A8833" s="903" t="s">
        <v>2487</v>
      </c>
      <c r="B8833" s="903" t="s">
        <v>383</v>
      </c>
      <c r="C8833" s="903" t="s">
        <v>368</v>
      </c>
      <c r="D8833" s="903" t="s">
        <v>1495</v>
      </c>
      <c r="E8833" s="903" t="s">
        <v>108</v>
      </c>
      <c r="F8833" s="903" t="s">
        <v>283</v>
      </c>
      <c r="G8833" s="902">
        <v>119293400</v>
      </c>
    </row>
    <row r="8834" spans="1:7">
      <c r="A8834" s="903" t="s">
        <v>2487</v>
      </c>
      <c r="B8834" s="903" t="s">
        <v>383</v>
      </c>
      <c r="C8834" s="903" t="s">
        <v>368</v>
      </c>
      <c r="D8834" s="903" t="s">
        <v>1495</v>
      </c>
      <c r="E8834" s="903" t="s">
        <v>108</v>
      </c>
      <c r="F8834" s="903" t="s">
        <v>868</v>
      </c>
      <c r="G8834" s="902">
        <v>766493479</v>
      </c>
    </row>
    <row r="8835" spans="1:7">
      <c r="A8835" s="903" t="s">
        <v>2487</v>
      </c>
      <c r="B8835" s="903" t="s">
        <v>383</v>
      </c>
      <c r="C8835" s="903" t="s">
        <v>368</v>
      </c>
      <c r="D8835" s="903" t="s">
        <v>1495</v>
      </c>
      <c r="E8835" s="903" t="s">
        <v>108</v>
      </c>
      <c r="F8835" s="903" t="s">
        <v>141</v>
      </c>
      <c r="G8835" s="902">
        <v>203250000</v>
      </c>
    </row>
    <row r="8836" spans="1:7">
      <c r="A8836" s="903" t="s">
        <v>2487</v>
      </c>
      <c r="B8836" s="903" t="s">
        <v>383</v>
      </c>
      <c r="C8836" s="903" t="s">
        <v>368</v>
      </c>
      <c r="D8836" s="903" t="s">
        <v>1495</v>
      </c>
      <c r="E8836" s="903" t="s">
        <v>108</v>
      </c>
      <c r="F8836" s="903" t="s">
        <v>142</v>
      </c>
      <c r="G8836" s="902">
        <v>217868932</v>
      </c>
    </row>
    <row r="8837" spans="1:7">
      <c r="A8837" s="903" t="s">
        <v>2487</v>
      </c>
      <c r="B8837" s="903" t="s">
        <v>383</v>
      </c>
      <c r="C8837" s="903" t="s">
        <v>368</v>
      </c>
      <c r="D8837" s="903" t="s">
        <v>1495</v>
      </c>
      <c r="E8837" s="1419" t="s">
        <v>143</v>
      </c>
      <c r="F8837" s="1420"/>
      <c r="G8837" s="902">
        <v>502926151</v>
      </c>
    </row>
    <row r="8838" spans="1:7">
      <c r="A8838" s="903" t="s">
        <v>2487</v>
      </c>
      <c r="B8838" s="903" t="s">
        <v>383</v>
      </c>
      <c r="C8838" s="903" t="s">
        <v>368</v>
      </c>
      <c r="D8838" s="903" t="s">
        <v>1495</v>
      </c>
      <c r="E8838" s="903" t="s">
        <v>143</v>
      </c>
      <c r="F8838" s="903" t="s">
        <v>145</v>
      </c>
      <c r="G8838" s="902">
        <v>14777800</v>
      </c>
    </row>
    <row r="8839" spans="1:7">
      <c r="A8839" s="903" t="s">
        <v>2487</v>
      </c>
      <c r="B8839" s="903" t="s">
        <v>383</v>
      </c>
      <c r="C8839" s="903" t="s">
        <v>368</v>
      </c>
      <c r="D8839" s="903" t="s">
        <v>1495</v>
      </c>
      <c r="E8839" s="903" t="s">
        <v>143</v>
      </c>
      <c r="F8839" s="903" t="s">
        <v>482</v>
      </c>
      <c r="G8839" s="902">
        <v>83840000</v>
      </c>
    </row>
    <row r="8840" spans="1:7">
      <c r="A8840" s="903" t="s">
        <v>2487</v>
      </c>
      <c r="B8840" s="903" t="s">
        <v>383</v>
      </c>
      <c r="C8840" s="903" t="s">
        <v>368</v>
      </c>
      <c r="D8840" s="903" t="s">
        <v>1495</v>
      </c>
      <c r="E8840" s="903" t="s">
        <v>143</v>
      </c>
      <c r="F8840" s="903" t="s">
        <v>387</v>
      </c>
      <c r="G8840" s="902">
        <v>17450000</v>
      </c>
    </row>
    <row r="8841" spans="1:7">
      <c r="A8841" s="903" t="s">
        <v>2487</v>
      </c>
      <c r="B8841" s="903" t="s">
        <v>383</v>
      </c>
      <c r="C8841" s="903" t="s">
        <v>368</v>
      </c>
      <c r="D8841" s="903" t="s">
        <v>1495</v>
      </c>
      <c r="E8841" s="903" t="s">
        <v>143</v>
      </c>
      <c r="F8841" s="903" t="s">
        <v>487</v>
      </c>
      <c r="G8841" s="902">
        <v>140867000</v>
      </c>
    </row>
    <row r="8842" spans="1:7">
      <c r="A8842" s="903" t="s">
        <v>2487</v>
      </c>
      <c r="B8842" s="903" t="s">
        <v>383</v>
      </c>
      <c r="C8842" s="903" t="s">
        <v>368</v>
      </c>
      <c r="D8842" s="903" t="s">
        <v>1495</v>
      </c>
      <c r="E8842" s="903" t="s">
        <v>143</v>
      </c>
      <c r="F8842" s="903" t="s">
        <v>489</v>
      </c>
      <c r="G8842" s="902">
        <v>245991351</v>
      </c>
    </row>
    <row r="8843" spans="1:7">
      <c r="A8843" s="903" t="s">
        <v>2487</v>
      </c>
      <c r="B8843" s="903" t="s">
        <v>383</v>
      </c>
      <c r="C8843" s="903" t="s">
        <v>368</v>
      </c>
      <c r="D8843" s="903" t="s">
        <v>1495</v>
      </c>
      <c r="E8843" s="1419" t="s">
        <v>113</v>
      </c>
      <c r="F8843" s="1420"/>
      <c r="G8843" s="902">
        <v>3180808200</v>
      </c>
    </row>
    <row r="8844" spans="1:7">
      <c r="A8844" s="903" t="s">
        <v>2487</v>
      </c>
      <c r="B8844" s="903" t="s">
        <v>383</v>
      </c>
      <c r="C8844" s="903" t="s">
        <v>368</v>
      </c>
      <c r="D8844" s="903" t="s">
        <v>1495</v>
      </c>
      <c r="E8844" s="903" t="s">
        <v>113</v>
      </c>
      <c r="F8844" s="903" t="s">
        <v>381</v>
      </c>
      <c r="G8844" s="902">
        <v>146552200</v>
      </c>
    </row>
    <row r="8845" spans="1:7">
      <c r="A8845" s="903" t="s">
        <v>2487</v>
      </c>
      <c r="B8845" s="903" t="s">
        <v>383</v>
      </c>
      <c r="C8845" s="903" t="s">
        <v>368</v>
      </c>
      <c r="D8845" s="903" t="s">
        <v>1495</v>
      </c>
      <c r="E8845" s="903" t="s">
        <v>113</v>
      </c>
      <c r="F8845" s="903" t="s">
        <v>490</v>
      </c>
      <c r="G8845" s="902">
        <v>233631000</v>
      </c>
    </row>
    <row r="8846" spans="1:7">
      <c r="A8846" s="903" t="s">
        <v>2487</v>
      </c>
      <c r="B8846" s="903" t="s">
        <v>383</v>
      </c>
      <c r="C8846" s="903" t="s">
        <v>368</v>
      </c>
      <c r="D8846" s="903" t="s">
        <v>1495</v>
      </c>
      <c r="E8846" s="903" t="s">
        <v>113</v>
      </c>
      <c r="F8846" s="903" t="s">
        <v>115</v>
      </c>
      <c r="G8846" s="902">
        <v>118980000</v>
      </c>
    </row>
    <row r="8847" spans="1:7">
      <c r="A8847" s="903" t="s">
        <v>2487</v>
      </c>
      <c r="B8847" s="903" t="s">
        <v>383</v>
      </c>
      <c r="C8847" s="903" t="s">
        <v>368</v>
      </c>
      <c r="D8847" s="903" t="s">
        <v>1495</v>
      </c>
      <c r="E8847" s="903" t="s">
        <v>113</v>
      </c>
      <c r="F8847" s="903" t="s">
        <v>117</v>
      </c>
      <c r="G8847" s="902">
        <v>2681645000</v>
      </c>
    </row>
    <row r="8848" spans="1:7">
      <c r="A8848" s="903" t="s">
        <v>2487</v>
      </c>
      <c r="B8848" s="903" t="s">
        <v>383</v>
      </c>
      <c r="C8848" s="903" t="s">
        <v>368</v>
      </c>
      <c r="D8848" s="903" t="s">
        <v>1495</v>
      </c>
      <c r="E8848" s="1419" t="s">
        <v>492</v>
      </c>
      <c r="F8848" s="1420"/>
      <c r="G8848" s="902">
        <v>8051744826</v>
      </c>
    </row>
    <row r="8849" spans="1:7">
      <c r="A8849" s="903" t="s">
        <v>2487</v>
      </c>
      <c r="B8849" s="903" t="s">
        <v>383</v>
      </c>
      <c r="C8849" s="903" t="s">
        <v>368</v>
      </c>
      <c r="D8849" s="903" t="s">
        <v>1495</v>
      </c>
      <c r="E8849" s="903" t="s">
        <v>492</v>
      </c>
      <c r="F8849" s="903" t="s">
        <v>494</v>
      </c>
      <c r="G8849" s="902">
        <v>86170000</v>
      </c>
    </row>
    <row r="8850" spans="1:7">
      <c r="A8850" s="903" t="s">
        <v>2487</v>
      </c>
      <c r="B8850" s="903" t="s">
        <v>383</v>
      </c>
      <c r="C8850" s="903" t="s">
        <v>368</v>
      </c>
      <c r="D8850" s="903" t="s">
        <v>1495</v>
      </c>
      <c r="E8850" s="903" t="s">
        <v>492</v>
      </c>
      <c r="F8850" s="903" t="s">
        <v>824</v>
      </c>
      <c r="G8850" s="902">
        <v>5000000</v>
      </c>
    </row>
    <row r="8851" spans="1:7">
      <c r="A8851" s="903" t="s">
        <v>2487</v>
      </c>
      <c r="B8851" s="903" t="s">
        <v>383</v>
      </c>
      <c r="C8851" s="903" t="s">
        <v>368</v>
      </c>
      <c r="D8851" s="903" t="s">
        <v>1495</v>
      </c>
      <c r="E8851" s="903" t="s">
        <v>492</v>
      </c>
      <c r="F8851" s="903" t="s">
        <v>219</v>
      </c>
      <c r="G8851" s="902">
        <v>7579609826</v>
      </c>
    </row>
    <row r="8852" spans="1:7">
      <c r="A8852" s="903" t="s">
        <v>2487</v>
      </c>
      <c r="B8852" s="903" t="s">
        <v>383</v>
      </c>
      <c r="C8852" s="903" t="s">
        <v>368</v>
      </c>
      <c r="D8852" s="903" t="s">
        <v>1495</v>
      </c>
      <c r="E8852" s="903" t="s">
        <v>492</v>
      </c>
      <c r="F8852" s="903" t="s">
        <v>186</v>
      </c>
      <c r="G8852" s="902">
        <v>68600000</v>
      </c>
    </row>
    <row r="8853" spans="1:7">
      <c r="A8853" s="903" t="s">
        <v>2487</v>
      </c>
      <c r="B8853" s="903" t="s">
        <v>383</v>
      </c>
      <c r="C8853" s="903" t="s">
        <v>368</v>
      </c>
      <c r="D8853" s="903" t="s">
        <v>1495</v>
      </c>
      <c r="E8853" s="903" t="s">
        <v>492</v>
      </c>
      <c r="F8853" s="903" t="s">
        <v>496</v>
      </c>
      <c r="G8853" s="902">
        <v>312365000</v>
      </c>
    </row>
    <row r="8854" spans="1:7">
      <c r="A8854" s="903" t="s">
        <v>2487</v>
      </c>
      <c r="B8854" s="903" t="s">
        <v>383</v>
      </c>
      <c r="C8854" s="903" t="s">
        <v>368</v>
      </c>
      <c r="D8854" s="903" t="s">
        <v>1495</v>
      </c>
      <c r="E8854" s="1419" t="s">
        <v>498</v>
      </c>
      <c r="F8854" s="1420"/>
      <c r="G8854" s="902">
        <v>16080025757</v>
      </c>
    </row>
    <row r="8855" spans="1:7">
      <c r="A8855" s="903" t="s">
        <v>2487</v>
      </c>
      <c r="B8855" s="903" t="s">
        <v>383</v>
      </c>
      <c r="C8855" s="903" t="s">
        <v>368</v>
      </c>
      <c r="D8855" s="903" t="s">
        <v>1495</v>
      </c>
      <c r="E8855" s="903" t="s">
        <v>498</v>
      </c>
      <c r="F8855" s="903" t="s">
        <v>284</v>
      </c>
      <c r="G8855" s="902">
        <v>47700000</v>
      </c>
    </row>
    <row r="8856" spans="1:7">
      <c r="A8856" s="903" t="s">
        <v>2487</v>
      </c>
      <c r="B8856" s="903" t="s">
        <v>383</v>
      </c>
      <c r="C8856" s="903" t="s">
        <v>368</v>
      </c>
      <c r="D8856" s="903" t="s">
        <v>1495</v>
      </c>
      <c r="E8856" s="903" t="s">
        <v>498</v>
      </c>
      <c r="F8856" s="903" t="s">
        <v>3</v>
      </c>
      <c r="G8856" s="902">
        <v>4198759377</v>
      </c>
    </row>
    <row r="8857" spans="1:7">
      <c r="A8857" s="903" t="s">
        <v>2487</v>
      </c>
      <c r="B8857" s="903" t="s">
        <v>383</v>
      </c>
      <c r="C8857" s="903" t="s">
        <v>368</v>
      </c>
      <c r="D8857" s="903" t="s">
        <v>1495</v>
      </c>
      <c r="E8857" s="903" t="s">
        <v>498</v>
      </c>
      <c r="F8857" s="903" t="s">
        <v>370</v>
      </c>
      <c r="G8857" s="902">
        <v>2353376532</v>
      </c>
    </row>
    <row r="8858" spans="1:7">
      <c r="A8858" s="903" t="s">
        <v>2487</v>
      </c>
      <c r="B8858" s="903" t="s">
        <v>383</v>
      </c>
      <c r="C8858" s="903" t="s">
        <v>368</v>
      </c>
      <c r="D8858" s="903" t="s">
        <v>1495</v>
      </c>
      <c r="E8858" s="903" t="s">
        <v>498</v>
      </c>
      <c r="F8858" s="903" t="s">
        <v>500</v>
      </c>
      <c r="G8858" s="902">
        <v>66571000</v>
      </c>
    </row>
    <row r="8859" spans="1:7">
      <c r="A8859" s="903" t="s">
        <v>2487</v>
      </c>
      <c r="B8859" s="903" t="s">
        <v>383</v>
      </c>
      <c r="C8859" s="903" t="s">
        <v>368</v>
      </c>
      <c r="D8859" s="903" t="s">
        <v>1495</v>
      </c>
      <c r="E8859" s="903" t="s">
        <v>498</v>
      </c>
      <c r="F8859" s="903" t="s">
        <v>4</v>
      </c>
      <c r="G8859" s="902">
        <v>1783306670</v>
      </c>
    </row>
    <row r="8860" spans="1:7">
      <c r="A8860" s="903" t="s">
        <v>2487</v>
      </c>
      <c r="B8860" s="903" t="s">
        <v>383</v>
      </c>
      <c r="C8860" s="903" t="s">
        <v>368</v>
      </c>
      <c r="D8860" s="903" t="s">
        <v>1495</v>
      </c>
      <c r="E8860" s="903" t="s">
        <v>498</v>
      </c>
      <c r="F8860" s="903" t="s">
        <v>501</v>
      </c>
      <c r="G8860" s="902">
        <v>7630312178</v>
      </c>
    </row>
    <row r="8861" spans="1:7">
      <c r="A8861" s="903" t="s">
        <v>2487</v>
      </c>
      <c r="B8861" s="903" t="s">
        <v>383</v>
      </c>
      <c r="C8861" s="903" t="s">
        <v>368</v>
      </c>
      <c r="D8861" s="903" t="s">
        <v>1495</v>
      </c>
      <c r="E8861" s="1419" t="s">
        <v>1429</v>
      </c>
      <c r="F8861" s="1420"/>
      <c r="G8861" s="902">
        <v>10592445060</v>
      </c>
    </row>
    <row r="8862" spans="1:7">
      <c r="A8862" s="903" t="s">
        <v>2487</v>
      </c>
      <c r="B8862" s="903" t="s">
        <v>383</v>
      </c>
      <c r="C8862" s="903" t="s">
        <v>368</v>
      </c>
      <c r="D8862" s="903" t="s">
        <v>1495</v>
      </c>
      <c r="E8862" s="903" t="s">
        <v>1429</v>
      </c>
      <c r="F8862" s="903" t="s">
        <v>1483</v>
      </c>
      <c r="G8862" s="902">
        <v>361300000</v>
      </c>
    </row>
    <row r="8863" spans="1:7">
      <c r="A8863" s="903" t="s">
        <v>2487</v>
      </c>
      <c r="B8863" s="903" t="s">
        <v>383</v>
      </c>
      <c r="C8863" s="903" t="s">
        <v>368</v>
      </c>
      <c r="D8863" s="903" t="s">
        <v>1495</v>
      </c>
      <c r="E8863" s="903" t="s">
        <v>1429</v>
      </c>
      <c r="F8863" s="903" t="s">
        <v>1451</v>
      </c>
      <c r="G8863" s="902">
        <v>1041655000</v>
      </c>
    </row>
    <row r="8864" spans="1:7">
      <c r="A8864" s="903" t="s">
        <v>2487</v>
      </c>
      <c r="B8864" s="903" t="s">
        <v>383</v>
      </c>
      <c r="C8864" s="903" t="s">
        <v>368</v>
      </c>
      <c r="D8864" s="903" t="s">
        <v>1495</v>
      </c>
      <c r="E8864" s="903" t="s">
        <v>1429</v>
      </c>
      <c r="F8864" s="903" t="s">
        <v>1431</v>
      </c>
      <c r="G8864" s="902">
        <v>4997159378</v>
      </c>
    </row>
    <row r="8865" spans="1:7">
      <c r="A8865" s="903" t="s">
        <v>2487</v>
      </c>
      <c r="B8865" s="903" t="s">
        <v>383</v>
      </c>
      <c r="C8865" s="903" t="s">
        <v>368</v>
      </c>
      <c r="D8865" s="903" t="s">
        <v>1495</v>
      </c>
      <c r="E8865" s="903" t="s">
        <v>1429</v>
      </c>
      <c r="F8865" s="903" t="s">
        <v>1457</v>
      </c>
      <c r="G8865" s="902">
        <v>4192330682</v>
      </c>
    </row>
    <row r="8866" spans="1:7">
      <c r="A8866" s="903" t="s">
        <v>2487</v>
      </c>
      <c r="B8866" s="903" t="s">
        <v>383</v>
      </c>
      <c r="C8866" s="903" t="s">
        <v>368</v>
      </c>
      <c r="D8866" s="903" t="s">
        <v>1495</v>
      </c>
      <c r="E8866" s="1419" t="s">
        <v>118</v>
      </c>
      <c r="F8866" s="1420"/>
      <c r="G8866" s="902">
        <v>14356840961</v>
      </c>
    </row>
    <row r="8867" spans="1:7">
      <c r="A8867" s="903" t="s">
        <v>2487</v>
      </c>
      <c r="B8867" s="903" t="s">
        <v>383</v>
      </c>
      <c r="C8867" s="903" t="s">
        <v>368</v>
      </c>
      <c r="D8867" s="903" t="s">
        <v>1495</v>
      </c>
      <c r="E8867" s="903" t="s">
        <v>118</v>
      </c>
      <c r="F8867" s="903" t="s">
        <v>523</v>
      </c>
      <c r="G8867" s="902">
        <v>5953373249</v>
      </c>
    </row>
    <row r="8868" spans="1:7">
      <c r="A8868" s="903" t="s">
        <v>2487</v>
      </c>
      <c r="B8868" s="903" t="s">
        <v>383</v>
      </c>
      <c r="C8868" s="903" t="s">
        <v>368</v>
      </c>
      <c r="D8868" s="903" t="s">
        <v>1495</v>
      </c>
      <c r="E8868" s="903" t="s">
        <v>118</v>
      </c>
      <c r="F8868" s="903" t="s">
        <v>5</v>
      </c>
      <c r="G8868" s="902">
        <v>300532000</v>
      </c>
    </row>
    <row r="8869" spans="1:7">
      <c r="A8869" s="903" t="s">
        <v>2487</v>
      </c>
      <c r="B8869" s="903" t="s">
        <v>383</v>
      </c>
      <c r="C8869" s="903" t="s">
        <v>368</v>
      </c>
      <c r="D8869" s="903" t="s">
        <v>1495</v>
      </c>
      <c r="E8869" s="903" t="s">
        <v>118</v>
      </c>
      <c r="F8869" s="903" t="s">
        <v>11</v>
      </c>
      <c r="G8869" s="902">
        <v>816135329</v>
      </c>
    </row>
    <row r="8870" spans="1:7">
      <c r="A8870" s="903" t="s">
        <v>2487</v>
      </c>
      <c r="B8870" s="903" t="s">
        <v>383</v>
      </c>
      <c r="C8870" s="903" t="s">
        <v>368</v>
      </c>
      <c r="D8870" s="903" t="s">
        <v>1495</v>
      </c>
      <c r="E8870" s="903" t="s">
        <v>118</v>
      </c>
      <c r="F8870" s="903" t="s">
        <v>120</v>
      </c>
      <c r="G8870" s="902">
        <v>7286800383</v>
      </c>
    </row>
    <row r="8871" spans="1:7">
      <c r="A8871" s="903" t="s">
        <v>2487</v>
      </c>
      <c r="B8871" s="903" t="s">
        <v>383</v>
      </c>
      <c r="C8871" s="903" t="s">
        <v>368</v>
      </c>
      <c r="D8871" s="903" t="s">
        <v>1495</v>
      </c>
      <c r="E8871" s="1419" t="s">
        <v>1434</v>
      </c>
      <c r="F8871" s="1420"/>
      <c r="G8871" s="902">
        <v>856306600</v>
      </c>
    </row>
    <row r="8872" spans="1:7">
      <c r="A8872" s="903" t="s">
        <v>2487</v>
      </c>
      <c r="B8872" s="903" t="s">
        <v>383</v>
      </c>
      <c r="C8872" s="903" t="s">
        <v>368</v>
      </c>
      <c r="D8872" s="903" t="s">
        <v>1495</v>
      </c>
      <c r="E8872" s="903" t="s">
        <v>1434</v>
      </c>
      <c r="F8872" s="903" t="s">
        <v>1436</v>
      </c>
      <c r="G8872" s="902">
        <v>856306600</v>
      </c>
    </row>
    <row r="8873" spans="1:7">
      <c r="A8873" s="903" t="s">
        <v>2487</v>
      </c>
      <c r="B8873" s="903" t="s">
        <v>383</v>
      </c>
      <c r="C8873" s="903" t="s">
        <v>368</v>
      </c>
      <c r="D8873" s="903" t="s">
        <v>1495</v>
      </c>
      <c r="E8873" s="1419" t="s">
        <v>122</v>
      </c>
      <c r="F8873" s="1420"/>
      <c r="G8873" s="902">
        <v>5779317595</v>
      </c>
    </row>
    <row r="8874" spans="1:7">
      <c r="A8874" s="903" t="s">
        <v>2487</v>
      </c>
      <c r="B8874" s="903" t="s">
        <v>383</v>
      </c>
      <c r="C8874" s="903" t="s">
        <v>368</v>
      </c>
      <c r="D8874" s="903" t="s">
        <v>1495</v>
      </c>
      <c r="E8874" s="903" t="s">
        <v>122</v>
      </c>
      <c r="F8874" s="903" t="s">
        <v>765</v>
      </c>
      <c r="G8874" s="902">
        <v>136302000</v>
      </c>
    </row>
    <row r="8875" spans="1:7">
      <c r="A8875" s="903" t="s">
        <v>2487</v>
      </c>
      <c r="B8875" s="903" t="s">
        <v>383</v>
      </c>
      <c r="C8875" s="903" t="s">
        <v>368</v>
      </c>
      <c r="D8875" s="903" t="s">
        <v>1495</v>
      </c>
      <c r="E8875" s="903" t="s">
        <v>122</v>
      </c>
      <c r="F8875" s="903" t="s">
        <v>6</v>
      </c>
      <c r="G8875" s="902">
        <v>1250854</v>
      </c>
    </row>
    <row r="8876" spans="1:7">
      <c r="A8876" s="903" t="s">
        <v>2487</v>
      </c>
      <c r="B8876" s="903" t="s">
        <v>383</v>
      </c>
      <c r="C8876" s="903" t="s">
        <v>368</v>
      </c>
      <c r="D8876" s="903" t="s">
        <v>1495</v>
      </c>
      <c r="E8876" s="903" t="s">
        <v>122</v>
      </c>
      <c r="F8876" s="903" t="s">
        <v>124</v>
      </c>
      <c r="G8876" s="902">
        <v>717729100</v>
      </c>
    </row>
    <row r="8877" spans="1:7">
      <c r="A8877" s="903" t="s">
        <v>2487</v>
      </c>
      <c r="B8877" s="903" t="s">
        <v>383</v>
      </c>
      <c r="C8877" s="903" t="s">
        <v>368</v>
      </c>
      <c r="D8877" s="903" t="s">
        <v>1495</v>
      </c>
      <c r="E8877" s="903" t="s">
        <v>122</v>
      </c>
      <c r="F8877" s="903" t="s">
        <v>859</v>
      </c>
      <c r="G8877" s="902">
        <v>289094400</v>
      </c>
    </row>
    <row r="8878" spans="1:7">
      <c r="A8878" s="903" t="s">
        <v>2487</v>
      </c>
      <c r="B8878" s="903" t="s">
        <v>383</v>
      </c>
      <c r="C8878" s="903" t="s">
        <v>368</v>
      </c>
      <c r="D8878" s="903" t="s">
        <v>1495</v>
      </c>
      <c r="E8878" s="903" t="s">
        <v>122</v>
      </c>
      <c r="F8878" s="903" t="s">
        <v>126</v>
      </c>
      <c r="G8878" s="902">
        <v>4634941241</v>
      </c>
    </row>
    <row r="8879" spans="1:7">
      <c r="A8879" s="903" t="s">
        <v>2487</v>
      </c>
      <c r="B8879" s="903" t="s">
        <v>383</v>
      </c>
      <c r="C8879" s="903" t="s">
        <v>368</v>
      </c>
      <c r="D8879" s="903" t="s">
        <v>1495</v>
      </c>
      <c r="E8879" s="1419" t="s">
        <v>371</v>
      </c>
      <c r="F8879" s="1420"/>
      <c r="G8879" s="902">
        <v>9304700</v>
      </c>
    </row>
    <row r="8880" spans="1:7">
      <c r="A8880" s="903" t="s">
        <v>2487</v>
      </c>
      <c r="B8880" s="903" t="s">
        <v>383</v>
      </c>
      <c r="C8880" s="903" t="s">
        <v>368</v>
      </c>
      <c r="D8880" s="903" t="s">
        <v>1495</v>
      </c>
      <c r="E8880" s="903" t="s">
        <v>371</v>
      </c>
      <c r="F8880" s="903" t="s">
        <v>825</v>
      </c>
      <c r="G8880" s="902">
        <v>1414700</v>
      </c>
    </row>
    <row r="8881" spans="1:7">
      <c r="A8881" s="903" t="s">
        <v>2487</v>
      </c>
      <c r="B8881" s="903" t="s">
        <v>383</v>
      </c>
      <c r="C8881" s="903" t="s">
        <v>368</v>
      </c>
      <c r="D8881" s="903" t="s">
        <v>1495</v>
      </c>
      <c r="E8881" s="903" t="s">
        <v>371</v>
      </c>
      <c r="F8881" s="903" t="s">
        <v>372</v>
      </c>
      <c r="G8881" s="902">
        <v>4090000</v>
      </c>
    </row>
    <row r="8882" spans="1:7">
      <c r="A8882" s="903" t="s">
        <v>2487</v>
      </c>
      <c r="B8882" s="903" t="s">
        <v>383</v>
      </c>
      <c r="C8882" s="903" t="s">
        <v>368</v>
      </c>
      <c r="D8882" s="903" t="s">
        <v>1495</v>
      </c>
      <c r="E8882" s="903" t="s">
        <v>371</v>
      </c>
      <c r="F8882" s="903" t="s">
        <v>226</v>
      </c>
      <c r="G8882" s="902">
        <v>3800000</v>
      </c>
    </row>
    <row r="8883" spans="1:7">
      <c r="A8883" s="903" t="s">
        <v>2487</v>
      </c>
      <c r="B8883" s="903" t="s">
        <v>383</v>
      </c>
      <c r="C8883" s="903" t="s">
        <v>368</v>
      </c>
      <c r="D8883" s="903" t="s">
        <v>1495</v>
      </c>
      <c r="E8883" s="1419" t="s">
        <v>360</v>
      </c>
      <c r="F8883" s="1420"/>
      <c r="G8883" s="902">
        <v>243837000</v>
      </c>
    </row>
    <row r="8884" spans="1:7">
      <c r="A8884" s="903" t="s">
        <v>2487</v>
      </c>
      <c r="B8884" s="903" t="s">
        <v>383</v>
      </c>
      <c r="C8884" s="903" t="s">
        <v>368</v>
      </c>
      <c r="D8884" s="903" t="s">
        <v>1495</v>
      </c>
      <c r="E8884" s="903" t="s">
        <v>360</v>
      </c>
      <c r="F8884" s="903" t="s">
        <v>1440</v>
      </c>
      <c r="G8884" s="902">
        <v>242337000</v>
      </c>
    </row>
    <row r="8885" spans="1:7">
      <c r="A8885" s="903" t="s">
        <v>2487</v>
      </c>
      <c r="B8885" s="903" t="s">
        <v>383</v>
      </c>
      <c r="C8885" s="903" t="s">
        <v>368</v>
      </c>
      <c r="D8885" s="903" t="s">
        <v>1495</v>
      </c>
      <c r="E8885" s="903" t="s">
        <v>360</v>
      </c>
      <c r="F8885" s="903" t="s">
        <v>766</v>
      </c>
      <c r="G8885" s="902">
        <v>1500000</v>
      </c>
    </row>
    <row r="8886" spans="1:7">
      <c r="A8886" s="903" t="s">
        <v>2487</v>
      </c>
      <c r="B8886" s="903" t="s">
        <v>383</v>
      </c>
      <c r="C8886" s="903" t="s">
        <v>368</v>
      </c>
      <c r="D8886" s="903" t="s">
        <v>1495</v>
      </c>
      <c r="E8886" s="1419" t="s">
        <v>312</v>
      </c>
      <c r="F8886" s="1420"/>
      <c r="G8886" s="902">
        <v>1307676870</v>
      </c>
    </row>
    <row r="8887" spans="1:7">
      <c r="A8887" s="903" t="s">
        <v>2487</v>
      </c>
      <c r="B8887" s="903" t="s">
        <v>383</v>
      </c>
      <c r="C8887" s="903" t="s">
        <v>368</v>
      </c>
      <c r="D8887" s="903" t="s">
        <v>1495</v>
      </c>
      <c r="E8887" s="903" t="s">
        <v>312</v>
      </c>
      <c r="F8887" s="903" t="s">
        <v>361</v>
      </c>
      <c r="G8887" s="902">
        <v>719507000</v>
      </c>
    </row>
    <row r="8888" spans="1:7">
      <c r="A8888" s="903" t="s">
        <v>2487</v>
      </c>
      <c r="B8888" s="903" t="s">
        <v>383</v>
      </c>
      <c r="C8888" s="903" t="s">
        <v>368</v>
      </c>
      <c r="D8888" s="903" t="s">
        <v>1495</v>
      </c>
      <c r="E8888" s="903" t="s">
        <v>312</v>
      </c>
      <c r="F8888" s="903" t="s">
        <v>870</v>
      </c>
      <c r="G8888" s="902">
        <v>588169870</v>
      </c>
    </row>
    <row r="8889" spans="1:7">
      <c r="A8889" s="903" t="s">
        <v>2487</v>
      </c>
      <c r="B8889" s="903" t="s">
        <v>383</v>
      </c>
      <c r="C8889" s="903" t="s">
        <v>368</v>
      </c>
      <c r="D8889" s="903" t="s">
        <v>1495</v>
      </c>
      <c r="E8889" s="1419" t="s">
        <v>160</v>
      </c>
      <c r="F8889" s="1420"/>
      <c r="G8889" s="902">
        <v>751352150</v>
      </c>
    </row>
    <row r="8890" spans="1:7">
      <c r="A8890" s="903" t="s">
        <v>2487</v>
      </c>
      <c r="B8890" s="903" t="s">
        <v>383</v>
      </c>
      <c r="C8890" s="903" t="s">
        <v>368</v>
      </c>
      <c r="D8890" s="903" t="s">
        <v>1495</v>
      </c>
      <c r="E8890" s="903" t="s">
        <v>160</v>
      </c>
      <c r="F8890" s="903" t="s">
        <v>162</v>
      </c>
      <c r="G8890" s="902">
        <v>751352150</v>
      </c>
    </row>
    <row r="8891" spans="1:7">
      <c r="A8891" s="903" t="s">
        <v>2487</v>
      </c>
      <c r="B8891" s="903" t="s">
        <v>383</v>
      </c>
      <c r="C8891" s="903" t="s">
        <v>368</v>
      </c>
      <c r="D8891" s="903" t="s">
        <v>1495</v>
      </c>
      <c r="E8891" s="1419" t="s">
        <v>16</v>
      </c>
      <c r="F8891" s="1420"/>
      <c r="G8891" s="902">
        <v>47097000</v>
      </c>
    </row>
    <row r="8892" spans="1:7">
      <c r="A8892" s="903" t="s">
        <v>2487</v>
      </c>
      <c r="B8892" s="903" t="s">
        <v>383</v>
      </c>
      <c r="C8892" s="903" t="s">
        <v>368</v>
      </c>
      <c r="D8892" s="903" t="s">
        <v>1495</v>
      </c>
      <c r="E8892" s="903" t="s">
        <v>16</v>
      </c>
      <c r="F8892" s="903" t="s">
        <v>19</v>
      </c>
      <c r="G8892" s="902">
        <v>38034000</v>
      </c>
    </row>
    <row r="8893" spans="1:7">
      <c r="A8893" s="903" t="s">
        <v>2487</v>
      </c>
      <c r="B8893" s="903" t="s">
        <v>383</v>
      </c>
      <c r="C8893" s="903" t="s">
        <v>368</v>
      </c>
      <c r="D8893" s="903" t="s">
        <v>1495</v>
      </c>
      <c r="E8893" s="903" t="s">
        <v>16</v>
      </c>
      <c r="F8893" s="903" t="s">
        <v>221</v>
      </c>
      <c r="G8893" s="902">
        <v>9063000</v>
      </c>
    </row>
    <row r="8894" spans="1:7">
      <c r="A8894" s="903" t="s">
        <v>2487</v>
      </c>
      <c r="B8894" s="903" t="s">
        <v>383</v>
      </c>
      <c r="C8894" s="903" t="s">
        <v>368</v>
      </c>
      <c r="D8894" s="1419" t="s">
        <v>1503</v>
      </c>
      <c r="E8894" s="1420"/>
      <c r="F8894" s="1420"/>
      <c r="G8894" s="902">
        <v>28617640203</v>
      </c>
    </row>
    <row r="8895" spans="1:7">
      <c r="A8895" s="903" t="s">
        <v>2487</v>
      </c>
      <c r="B8895" s="903" t="s">
        <v>383</v>
      </c>
      <c r="C8895" s="903" t="s">
        <v>368</v>
      </c>
      <c r="D8895" s="903" t="s">
        <v>1503</v>
      </c>
      <c r="E8895" s="1419" t="s">
        <v>87</v>
      </c>
      <c r="F8895" s="1420"/>
      <c r="G8895" s="902">
        <v>7404391617</v>
      </c>
    </row>
    <row r="8896" spans="1:7">
      <c r="A8896" s="903" t="s">
        <v>2487</v>
      </c>
      <c r="B8896" s="903" t="s">
        <v>383</v>
      </c>
      <c r="C8896" s="903" t="s">
        <v>368</v>
      </c>
      <c r="D8896" s="903" t="s">
        <v>1503</v>
      </c>
      <c r="E8896" s="903" t="s">
        <v>87</v>
      </c>
      <c r="F8896" s="903" t="s">
        <v>88</v>
      </c>
      <c r="G8896" s="902">
        <v>7404391617</v>
      </c>
    </row>
    <row r="8897" spans="1:7">
      <c r="A8897" s="903" t="s">
        <v>2487</v>
      </c>
      <c r="B8897" s="903" t="s">
        <v>383</v>
      </c>
      <c r="C8897" s="903" t="s">
        <v>368</v>
      </c>
      <c r="D8897" s="903" t="s">
        <v>1503</v>
      </c>
      <c r="E8897" s="1419" t="s">
        <v>128</v>
      </c>
      <c r="F8897" s="1420"/>
      <c r="G8897" s="902">
        <v>87385000</v>
      </c>
    </row>
    <row r="8898" spans="1:7">
      <c r="A8898" s="903" t="s">
        <v>2487</v>
      </c>
      <c r="B8898" s="903" t="s">
        <v>383</v>
      </c>
      <c r="C8898" s="903" t="s">
        <v>368</v>
      </c>
      <c r="D8898" s="903" t="s">
        <v>1503</v>
      </c>
      <c r="E8898" s="903" t="s">
        <v>128</v>
      </c>
      <c r="F8898" s="903" t="s">
        <v>519</v>
      </c>
      <c r="G8898" s="902">
        <v>87385000</v>
      </c>
    </row>
    <row r="8899" spans="1:7">
      <c r="A8899" s="903" t="s">
        <v>2487</v>
      </c>
      <c r="B8899" s="903" t="s">
        <v>383</v>
      </c>
      <c r="C8899" s="903" t="s">
        <v>368</v>
      </c>
      <c r="D8899" s="903" t="s">
        <v>1503</v>
      </c>
      <c r="E8899" s="1419" t="s">
        <v>90</v>
      </c>
      <c r="F8899" s="1420"/>
      <c r="G8899" s="902">
        <v>4267184948</v>
      </c>
    </row>
    <row r="8900" spans="1:7">
      <c r="A8900" s="903" t="s">
        <v>2487</v>
      </c>
      <c r="B8900" s="903" t="s">
        <v>383</v>
      </c>
      <c r="C8900" s="903" t="s">
        <v>368</v>
      </c>
      <c r="D8900" s="903" t="s">
        <v>1503</v>
      </c>
      <c r="E8900" s="903" t="s">
        <v>90</v>
      </c>
      <c r="F8900" s="903" t="s">
        <v>135</v>
      </c>
      <c r="G8900" s="902">
        <v>381475371</v>
      </c>
    </row>
    <row r="8901" spans="1:7">
      <c r="A8901" s="903" t="s">
        <v>2487</v>
      </c>
      <c r="B8901" s="903" t="s">
        <v>383</v>
      </c>
      <c r="C8901" s="903" t="s">
        <v>368</v>
      </c>
      <c r="D8901" s="903" t="s">
        <v>1503</v>
      </c>
      <c r="E8901" s="903" t="s">
        <v>90</v>
      </c>
      <c r="F8901" s="903" t="s">
        <v>389</v>
      </c>
      <c r="G8901" s="902">
        <v>104008773</v>
      </c>
    </row>
    <row r="8902" spans="1:7">
      <c r="A8902" s="903" t="s">
        <v>2487</v>
      </c>
      <c r="B8902" s="903" t="s">
        <v>383</v>
      </c>
      <c r="C8902" s="903" t="s">
        <v>368</v>
      </c>
      <c r="D8902" s="903" t="s">
        <v>1503</v>
      </c>
      <c r="E8902" s="903" t="s">
        <v>90</v>
      </c>
      <c r="F8902" s="903" t="s">
        <v>385</v>
      </c>
      <c r="G8902" s="902">
        <v>40051000</v>
      </c>
    </row>
    <row r="8903" spans="1:7">
      <c r="A8903" s="903" t="s">
        <v>2487</v>
      </c>
      <c r="B8903" s="903" t="s">
        <v>383</v>
      </c>
      <c r="C8903" s="903" t="s">
        <v>368</v>
      </c>
      <c r="D8903" s="903" t="s">
        <v>1503</v>
      </c>
      <c r="E8903" s="903" t="s">
        <v>90</v>
      </c>
      <c r="F8903" s="903" t="s">
        <v>763</v>
      </c>
      <c r="G8903" s="902">
        <v>110473532</v>
      </c>
    </row>
    <row r="8904" spans="1:7">
      <c r="A8904" s="903" t="s">
        <v>2487</v>
      </c>
      <c r="B8904" s="903" t="s">
        <v>383</v>
      </c>
      <c r="C8904" s="903" t="s">
        <v>368</v>
      </c>
      <c r="D8904" s="903" t="s">
        <v>1503</v>
      </c>
      <c r="E8904" s="903" t="s">
        <v>90</v>
      </c>
      <c r="F8904" s="903" t="s">
        <v>8</v>
      </c>
      <c r="G8904" s="902">
        <v>8940000</v>
      </c>
    </row>
    <row r="8905" spans="1:7">
      <c r="A8905" s="903" t="s">
        <v>2487</v>
      </c>
      <c r="B8905" s="903" t="s">
        <v>383</v>
      </c>
      <c r="C8905" s="903" t="s">
        <v>368</v>
      </c>
      <c r="D8905" s="903" t="s">
        <v>1503</v>
      </c>
      <c r="E8905" s="903" t="s">
        <v>90</v>
      </c>
      <c r="F8905" s="903" t="s">
        <v>386</v>
      </c>
      <c r="G8905" s="902">
        <v>2107923523</v>
      </c>
    </row>
    <row r="8906" spans="1:7">
      <c r="A8906" s="903" t="s">
        <v>2487</v>
      </c>
      <c r="B8906" s="903" t="s">
        <v>383</v>
      </c>
      <c r="C8906" s="903" t="s">
        <v>368</v>
      </c>
      <c r="D8906" s="903" t="s">
        <v>1503</v>
      </c>
      <c r="E8906" s="903" t="s">
        <v>90</v>
      </c>
      <c r="F8906" s="903" t="s">
        <v>92</v>
      </c>
      <c r="G8906" s="902">
        <v>125320690</v>
      </c>
    </row>
    <row r="8907" spans="1:7">
      <c r="A8907" s="903" t="s">
        <v>2487</v>
      </c>
      <c r="B8907" s="903" t="s">
        <v>383</v>
      </c>
      <c r="C8907" s="903" t="s">
        <v>368</v>
      </c>
      <c r="D8907" s="903" t="s">
        <v>1503</v>
      </c>
      <c r="E8907" s="903" t="s">
        <v>90</v>
      </c>
      <c r="F8907" s="903" t="s">
        <v>390</v>
      </c>
      <c r="G8907" s="902">
        <v>902872854</v>
      </c>
    </row>
    <row r="8908" spans="1:7">
      <c r="A8908" s="903" t="s">
        <v>2487</v>
      </c>
      <c r="B8908" s="903" t="s">
        <v>383</v>
      </c>
      <c r="C8908" s="903" t="s">
        <v>368</v>
      </c>
      <c r="D8908" s="903" t="s">
        <v>1503</v>
      </c>
      <c r="E8908" s="903" t="s">
        <v>90</v>
      </c>
      <c r="F8908" s="903" t="s">
        <v>294</v>
      </c>
      <c r="G8908" s="902">
        <v>331075020</v>
      </c>
    </row>
    <row r="8909" spans="1:7">
      <c r="A8909" s="903" t="s">
        <v>2487</v>
      </c>
      <c r="B8909" s="903" t="s">
        <v>383</v>
      </c>
      <c r="C8909" s="903" t="s">
        <v>368</v>
      </c>
      <c r="D8909" s="903" t="s">
        <v>1503</v>
      </c>
      <c r="E8909" s="903" t="s">
        <v>90</v>
      </c>
      <c r="F8909" s="903" t="s">
        <v>295</v>
      </c>
      <c r="G8909" s="902">
        <v>16390000</v>
      </c>
    </row>
    <row r="8910" spans="1:7">
      <c r="A8910" s="903" t="s">
        <v>2487</v>
      </c>
      <c r="B8910" s="903" t="s">
        <v>383</v>
      </c>
      <c r="C8910" s="903" t="s">
        <v>368</v>
      </c>
      <c r="D8910" s="903" t="s">
        <v>1503</v>
      </c>
      <c r="E8910" s="903" t="s">
        <v>90</v>
      </c>
      <c r="F8910" s="903" t="s">
        <v>403</v>
      </c>
      <c r="G8910" s="902">
        <v>31737000</v>
      </c>
    </row>
    <row r="8911" spans="1:7">
      <c r="A8911" s="903" t="s">
        <v>2487</v>
      </c>
      <c r="B8911" s="903" t="s">
        <v>383</v>
      </c>
      <c r="C8911" s="903" t="s">
        <v>368</v>
      </c>
      <c r="D8911" s="903" t="s">
        <v>1503</v>
      </c>
      <c r="E8911" s="903" t="s">
        <v>90</v>
      </c>
      <c r="F8911" s="903" t="s">
        <v>137</v>
      </c>
      <c r="G8911" s="902">
        <v>106917185</v>
      </c>
    </row>
    <row r="8912" spans="1:7">
      <c r="A8912" s="903" t="s">
        <v>2487</v>
      </c>
      <c r="B8912" s="903" t="s">
        <v>383</v>
      </c>
      <c r="C8912" s="903" t="s">
        <v>368</v>
      </c>
      <c r="D8912" s="903" t="s">
        <v>1503</v>
      </c>
      <c r="E8912" s="1419" t="s">
        <v>296</v>
      </c>
      <c r="F8912" s="1420"/>
      <c r="G8912" s="902">
        <v>4145951000</v>
      </c>
    </row>
    <row r="8913" spans="1:7">
      <c r="A8913" s="903" t="s">
        <v>2487</v>
      </c>
      <c r="B8913" s="903" t="s">
        <v>383</v>
      </c>
      <c r="C8913" s="903" t="s">
        <v>368</v>
      </c>
      <c r="D8913" s="903" t="s">
        <v>1503</v>
      </c>
      <c r="E8913" s="903" t="s">
        <v>296</v>
      </c>
      <c r="F8913" s="903" t="s">
        <v>285</v>
      </c>
      <c r="G8913" s="902">
        <v>1947728000</v>
      </c>
    </row>
    <row r="8914" spans="1:7">
      <c r="A8914" s="903" t="s">
        <v>2487</v>
      </c>
      <c r="B8914" s="903" t="s">
        <v>383</v>
      </c>
      <c r="C8914" s="903" t="s">
        <v>368</v>
      </c>
      <c r="D8914" s="903" t="s">
        <v>1503</v>
      </c>
      <c r="E8914" s="903" t="s">
        <v>296</v>
      </c>
      <c r="F8914" s="903" t="s">
        <v>756</v>
      </c>
      <c r="G8914" s="902">
        <v>2198223000</v>
      </c>
    </row>
    <row r="8915" spans="1:7">
      <c r="A8915" s="903" t="s">
        <v>2487</v>
      </c>
      <c r="B8915" s="903" t="s">
        <v>383</v>
      </c>
      <c r="C8915" s="903" t="s">
        <v>368</v>
      </c>
      <c r="D8915" s="903" t="s">
        <v>1503</v>
      </c>
      <c r="E8915" s="1419" t="s">
        <v>377</v>
      </c>
      <c r="F8915" s="1420"/>
      <c r="G8915" s="902">
        <v>990213000</v>
      </c>
    </row>
    <row r="8916" spans="1:7">
      <c r="A8916" s="903" t="s">
        <v>2487</v>
      </c>
      <c r="B8916" s="903" t="s">
        <v>383</v>
      </c>
      <c r="C8916" s="903" t="s">
        <v>368</v>
      </c>
      <c r="D8916" s="903" t="s">
        <v>1503</v>
      </c>
      <c r="E8916" s="903" t="s">
        <v>377</v>
      </c>
      <c r="F8916" s="903" t="s">
        <v>379</v>
      </c>
      <c r="G8916" s="902">
        <v>986793000</v>
      </c>
    </row>
    <row r="8917" spans="1:7">
      <c r="A8917" s="903" t="s">
        <v>2487</v>
      </c>
      <c r="B8917" s="903" t="s">
        <v>383</v>
      </c>
      <c r="C8917" s="903" t="s">
        <v>368</v>
      </c>
      <c r="D8917" s="903" t="s">
        <v>1503</v>
      </c>
      <c r="E8917" s="903" t="s">
        <v>377</v>
      </c>
      <c r="F8917" s="903" t="s">
        <v>298</v>
      </c>
      <c r="G8917" s="902">
        <v>1400000</v>
      </c>
    </row>
    <row r="8918" spans="1:7">
      <c r="A8918" s="903" t="s">
        <v>2487</v>
      </c>
      <c r="B8918" s="903" t="s">
        <v>383</v>
      </c>
      <c r="C8918" s="903" t="s">
        <v>368</v>
      </c>
      <c r="D8918" s="903" t="s">
        <v>1503</v>
      </c>
      <c r="E8918" s="903" t="s">
        <v>377</v>
      </c>
      <c r="F8918" s="903" t="s">
        <v>380</v>
      </c>
      <c r="G8918" s="902">
        <v>2020000</v>
      </c>
    </row>
    <row r="8919" spans="1:7">
      <c r="A8919" s="903" t="s">
        <v>2487</v>
      </c>
      <c r="B8919" s="903" t="s">
        <v>383</v>
      </c>
      <c r="C8919" s="903" t="s">
        <v>368</v>
      </c>
      <c r="D8919" s="903" t="s">
        <v>1503</v>
      </c>
      <c r="E8919" s="1419" t="s">
        <v>93</v>
      </c>
      <c r="F8919" s="1420"/>
      <c r="G8919" s="902">
        <v>865086782</v>
      </c>
    </row>
    <row r="8920" spans="1:7">
      <c r="A8920" s="903" t="s">
        <v>2487</v>
      </c>
      <c r="B8920" s="903" t="s">
        <v>383</v>
      </c>
      <c r="C8920" s="903" t="s">
        <v>368</v>
      </c>
      <c r="D8920" s="903" t="s">
        <v>1503</v>
      </c>
      <c r="E8920" s="903" t="s">
        <v>93</v>
      </c>
      <c r="F8920" s="903" t="s">
        <v>299</v>
      </c>
      <c r="G8920" s="902">
        <v>7414782</v>
      </c>
    </row>
    <row r="8921" spans="1:7">
      <c r="A8921" s="903" t="s">
        <v>2487</v>
      </c>
      <c r="B8921" s="903" t="s">
        <v>383</v>
      </c>
      <c r="C8921" s="903" t="s">
        <v>368</v>
      </c>
      <c r="D8921" s="903" t="s">
        <v>1503</v>
      </c>
      <c r="E8921" s="903" t="s">
        <v>93</v>
      </c>
      <c r="F8921" s="903" t="s">
        <v>391</v>
      </c>
      <c r="G8921" s="902">
        <v>857672000</v>
      </c>
    </row>
    <row r="8922" spans="1:7">
      <c r="A8922" s="903" t="s">
        <v>2487</v>
      </c>
      <c r="B8922" s="903" t="s">
        <v>383</v>
      </c>
      <c r="C8922" s="903" t="s">
        <v>368</v>
      </c>
      <c r="D8922" s="903" t="s">
        <v>1503</v>
      </c>
      <c r="E8922" s="1419" t="s">
        <v>94</v>
      </c>
      <c r="F8922" s="1420"/>
      <c r="G8922" s="902">
        <v>2070339427</v>
      </c>
    </row>
    <row r="8923" spans="1:7">
      <c r="A8923" s="903" t="s">
        <v>2487</v>
      </c>
      <c r="B8923" s="903" t="s">
        <v>383</v>
      </c>
      <c r="C8923" s="903" t="s">
        <v>368</v>
      </c>
      <c r="D8923" s="903" t="s">
        <v>1503</v>
      </c>
      <c r="E8923" s="903" t="s">
        <v>94</v>
      </c>
      <c r="F8923" s="903" t="s">
        <v>95</v>
      </c>
      <c r="G8923" s="902">
        <v>1548864675</v>
      </c>
    </row>
    <row r="8924" spans="1:7">
      <c r="A8924" s="903" t="s">
        <v>2487</v>
      </c>
      <c r="B8924" s="903" t="s">
        <v>383</v>
      </c>
      <c r="C8924" s="903" t="s">
        <v>368</v>
      </c>
      <c r="D8924" s="903" t="s">
        <v>1503</v>
      </c>
      <c r="E8924" s="903" t="s">
        <v>94</v>
      </c>
      <c r="F8924" s="903" t="s">
        <v>96</v>
      </c>
      <c r="G8924" s="902">
        <v>262318081</v>
      </c>
    </row>
    <row r="8925" spans="1:7">
      <c r="A8925" s="903" t="s">
        <v>2487</v>
      </c>
      <c r="B8925" s="903" t="s">
        <v>383</v>
      </c>
      <c r="C8925" s="903" t="s">
        <v>368</v>
      </c>
      <c r="D8925" s="903" t="s">
        <v>1503</v>
      </c>
      <c r="E8925" s="903" t="s">
        <v>94</v>
      </c>
      <c r="F8925" s="903" t="s">
        <v>97</v>
      </c>
      <c r="G8925" s="902">
        <v>174095807</v>
      </c>
    </row>
    <row r="8926" spans="1:7">
      <c r="A8926" s="903" t="s">
        <v>2487</v>
      </c>
      <c r="B8926" s="903" t="s">
        <v>383</v>
      </c>
      <c r="C8926" s="903" t="s">
        <v>368</v>
      </c>
      <c r="D8926" s="903" t="s">
        <v>1503</v>
      </c>
      <c r="E8926" s="903" t="s">
        <v>94</v>
      </c>
      <c r="F8926" s="903" t="s">
        <v>0</v>
      </c>
      <c r="G8926" s="902">
        <v>85060864</v>
      </c>
    </row>
    <row r="8927" spans="1:7">
      <c r="A8927" s="903" t="s">
        <v>2487</v>
      </c>
      <c r="B8927" s="903" t="s">
        <v>383</v>
      </c>
      <c r="C8927" s="903" t="s">
        <v>368</v>
      </c>
      <c r="D8927" s="903" t="s">
        <v>1503</v>
      </c>
      <c r="E8927" s="1419" t="s">
        <v>98</v>
      </c>
      <c r="F8927" s="1420"/>
      <c r="G8927" s="902">
        <v>306095000</v>
      </c>
    </row>
    <row r="8928" spans="1:7">
      <c r="A8928" s="903" t="s">
        <v>2487</v>
      </c>
      <c r="B8928" s="903" t="s">
        <v>383</v>
      </c>
      <c r="C8928" s="903" t="s">
        <v>368</v>
      </c>
      <c r="D8928" s="903" t="s">
        <v>1503</v>
      </c>
      <c r="E8928" s="903" t="s">
        <v>98</v>
      </c>
      <c r="F8928" s="903" t="s">
        <v>1</v>
      </c>
      <c r="G8928" s="902">
        <v>264380000</v>
      </c>
    </row>
    <row r="8929" spans="1:7">
      <c r="A8929" s="903" t="s">
        <v>2487</v>
      </c>
      <c r="B8929" s="903" t="s">
        <v>383</v>
      </c>
      <c r="C8929" s="903" t="s">
        <v>368</v>
      </c>
      <c r="D8929" s="903" t="s">
        <v>1503</v>
      </c>
      <c r="E8929" s="903" t="s">
        <v>98</v>
      </c>
      <c r="F8929" s="903" t="s">
        <v>99</v>
      </c>
      <c r="G8929" s="902">
        <v>41715000</v>
      </c>
    </row>
    <row r="8930" spans="1:7">
      <c r="A8930" s="903" t="s">
        <v>2487</v>
      </c>
      <c r="B8930" s="903" t="s">
        <v>383</v>
      </c>
      <c r="C8930" s="903" t="s">
        <v>368</v>
      </c>
      <c r="D8930" s="903" t="s">
        <v>1503</v>
      </c>
      <c r="E8930" s="1419" t="s">
        <v>100</v>
      </c>
      <c r="F8930" s="1420"/>
      <c r="G8930" s="902">
        <v>256414248</v>
      </c>
    </row>
    <row r="8931" spans="1:7">
      <c r="A8931" s="903" t="s">
        <v>2487</v>
      </c>
      <c r="B8931" s="903" t="s">
        <v>383</v>
      </c>
      <c r="C8931" s="903" t="s">
        <v>368</v>
      </c>
      <c r="D8931" s="903" t="s">
        <v>1503</v>
      </c>
      <c r="E8931" s="903" t="s">
        <v>100</v>
      </c>
      <c r="F8931" s="903" t="s">
        <v>138</v>
      </c>
      <c r="G8931" s="902">
        <v>137944648</v>
      </c>
    </row>
    <row r="8932" spans="1:7">
      <c r="A8932" s="903" t="s">
        <v>2487</v>
      </c>
      <c r="B8932" s="903" t="s">
        <v>383</v>
      </c>
      <c r="C8932" s="903" t="s">
        <v>368</v>
      </c>
      <c r="D8932" s="903" t="s">
        <v>1503</v>
      </c>
      <c r="E8932" s="903" t="s">
        <v>100</v>
      </c>
      <c r="F8932" s="903" t="s">
        <v>102</v>
      </c>
      <c r="G8932" s="902">
        <v>28429600</v>
      </c>
    </row>
    <row r="8933" spans="1:7">
      <c r="A8933" s="903" t="s">
        <v>2487</v>
      </c>
      <c r="B8933" s="903" t="s">
        <v>383</v>
      </c>
      <c r="C8933" s="903" t="s">
        <v>368</v>
      </c>
      <c r="D8933" s="903" t="s">
        <v>1503</v>
      </c>
      <c r="E8933" s="903" t="s">
        <v>100</v>
      </c>
      <c r="F8933" s="903" t="s">
        <v>139</v>
      </c>
      <c r="G8933" s="902">
        <v>68820000</v>
      </c>
    </row>
    <row r="8934" spans="1:7">
      <c r="A8934" s="903" t="s">
        <v>2487</v>
      </c>
      <c r="B8934" s="903" t="s">
        <v>383</v>
      </c>
      <c r="C8934" s="903" t="s">
        <v>368</v>
      </c>
      <c r="D8934" s="903" t="s">
        <v>1503</v>
      </c>
      <c r="E8934" s="903" t="s">
        <v>100</v>
      </c>
      <c r="F8934" s="903" t="s">
        <v>131</v>
      </c>
      <c r="G8934" s="902">
        <v>18570000</v>
      </c>
    </row>
    <row r="8935" spans="1:7">
      <c r="A8935" s="903" t="s">
        <v>2487</v>
      </c>
      <c r="B8935" s="903" t="s">
        <v>383</v>
      </c>
      <c r="C8935" s="903" t="s">
        <v>368</v>
      </c>
      <c r="D8935" s="903" t="s">
        <v>1503</v>
      </c>
      <c r="E8935" s="903" t="s">
        <v>100</v>
      </c>
      <c r="F8935" s="903" t="s">
        <v>140</v>
      </c>
      <c r="G8935" s="902">
        <v>2650000</v>
      </c>
    </row>
    <row r="8936" spans="1:7">
      <c r="A8936" s="903" t="s">
        <v>2487</v>
      </c>
      <c r="B8936" s="903" t="s">
        <v>383</v>
      </c>
      <c r="C8936" s="903" t="s">
        <v>368</v>
      </c>
      <c r="D8936" s="903" t="s">
        <v>1503</v>
      </c>
      <c r="E8936" s="1419" t="s">
        <v>103</v>
      </c>
      <c r="F8936" s="1420"/>
      <c r="G8936" s="902">
        <v>1265272787</v>
      </c>
    </row>
    <row r="8937" spans="1:7">
      <c r="A8937" s="903" t="s">
        <v>2487</v>
      </c>
      <c r="B8937" s="903" t="s">
        <v>383</v>
      </c>
      <c r="C8937" s="903" t="s">
        <v>368</v>
      </c>
      <c r="D8937" s="903" t="s">
        <v>1503</v>
      </c>
      <c r="E8937" s="903" t="s">
        <v>103</v>
      </c>
      <c r="F8937" s="903" t="s">
        <v>104</v>
      </c>
      <c r="G8937" s="902">
        <v>350096726</v>
      </c>
    </row>
    <row r="8938" spans="1:7">
      <c r="A8938" s="903" t="s">
        <v>2487</v>
      </c>
      <c r="B8938" s="903" t="s">
        <v>383</v>
      </c>
      <c r="C8938" s="903" t="s">
        <v>368</v>
      </c>
      <c r="D8938" s="903" t="s">
        <v>1503</v>
      </c>
      <c r="E8938" s="903" t="s">
        <v>103</v>
      </c>
      <c r="F8938" s="903" t="s">
        <v>132</v>
      </c>
      <c r="G8938" s="902">
        <v>606238000</v>
      </c>
    </row>
    <row r="8939" spans="1:7">
      <c r="A8939" s="903" t="s">
        <v>2487</v>
      </c>
      <c r="B8939" s="903" t="s">
        <v>383</v>
      </c>
      <c r="C8939" s="903" t="s">
        <v>368</v>
      </c>
      <c r="D8939" s="903" t="s">
        <v>1503</v>
      </c>
      <c r="E8939" s="903" t="s">
        <v>103</v>
      </c>
      <c r="F8939" s="903" t="s">
        <v>2</v>
      </c>
      <c r="G8939" s="902">
        <v>10100000</v>
      </c>
    </row>
    <row r="8940" spans="1:7">
      <c r="A8940" s="903" t="s">
        <v>2487</v>
      </c>
      <c r="B8940" s="903" t="s">
        <v>383</v>
      </c>
      <c r="C8940" s="903" t="s">
        <v>368</v>
      </c>
      <c r="D8940" s="903" t="s">
        <v>1503</v>
      </c>
      <c r="E8940" s="903" t="s">
        <v>103</v>
      </c>
      <c r="F8940" s="903" t="s">
        <v>106</v>
      </c>
      <c r="G8940" s="902">
        <v>298838061</v>
      </c>
    </row>
    <row r="8941" spans="1:7">
      <c r="A8941" s="903" t="s">
        <v>2487</v>
      </c>
      <c r="B8941" s="903" t="s">
        <v>383</v>
      </c>
      <c r="C8941" s="903" t="s">
        <v>368</v>
      </c>
      <c r="D8941" s="903" t="s">
        <v>1503</v>
      </c>
      <c r="E8941" s="1419" t="s">
        <v>108</v>
      </c>
      <c r="F8941" s="1420"/>
      <c r="G8941" s="902">
        <v>134168752</v>
      </c>
    </row>
    <row r="8942" spans="1:7">
      <c r="A8942" s="903" t="s">
        <v>2487</v>
      </c>
      <c r="B8942" s="903" t="s">
        <v>383</v>
      </c>
      <c r="C8942" s="903" t="s">
        <v>368</v>
      </c>
      <c r="D8942" s="903" t="s">
        <v>1503</v>
      </c>
      <c r="E8942" s="903" t="s">
        <v>108</v>
      </c>
      <c r="F8942" s="903" t="s">
        <v>110</v>
      </c>
      <c r="G8942" s="902">
        <v>15013747</v>
      </c>
    </row>
    <row r="8943" spans="1:7">
      <c r="A8943" s="903" t="s">
        <v>2487</v>
      </c>
      <c r="B8943" s="903" t="s">
        <v>383</v>
      </c>
      <c r="C8943" s="903" t="s">
        <v>368</v>
      </c>
      <c r="D8943" s="903" t="s">
        <v>1503</v>
      </c>
      <c r="E8943" s="903" t="s">
        <v>108</v>
      </c>
      <c r="F8943" s="903" t="s">
        <v>111</v>
      </c>
      <c r="G8943" s="902">
        <v>73205</v>
      </c>
    </row>
    <row r="8944" spans="1:7">
      <c r="A8944" s="903" t="s">
        <v>2487</v>
      </c>
      <c r="B8944" s="903" t="s">
        <v>383</v>
      </c>
      <c r="C8944" s="903" t="s">
        <v>368</v>
      </c>
      <c r="D8944" s="903" t="s">
        <v>1503</v>
      </c>
      <c r="E8944" s="903" t="s">
        <v>108</v>
      </c>
      <c r="F8944" s="903" t="s">
        <v>862</v>
      </c>
      <c r="G8944" s="902">
        <v>61738500</v>
      </c>
    </row>
    <row r="8945" spans="1:7">
      <c r="A8945" s="903" t="s">
        <v>2487</v>
      </c>
      <c r="B8945" s="903" t="s">
        <v>383</v>
      </c>
      <c r="C8945" s="903" t="s">
        <v>368</v>
      </c>
      <c r="D8945" s="903" t="s">
        <v>1503</v>
      </c>
      <c r="E8945" s="903" t="s">
        <v>108</v>
      </c>
      <c r="F8945" s="903" t="s">
        <v>283</v>
      </c>
      <c r="G8945" s="902">
        <v>5000000</v>
      </c>
    </row>
    <row r="8946" spans="1:7">
      <c r="A8946" s="903" t="s">
        <v>2487</v>
      </c>
      <c r="B8946" s="903" t="s">
        <v>383</v>
      </c>
      <c r="C8946" s="903" t="s">
        <v>368</v>
      </c>
      <c r="D8946" s="903" t="s">
        <v>1503</v>
      </c>
      <c r="E8946" s="903" t="s">
        <v>108</v>
      </c>
      <c r="F8946" s="903" t="s">
        <v>868</v>
      </c>
      <c r="G8946" s="902">
        <v>31141300</v>
      </c>
    </row>
    <row r="8947" spans="1:7">
      <c r="A8947" s="903" t="s">
        <v>2487</v>
      </c>
      <c r="B8947" s="903" t="s">
        <v>383</v>
      </c>
      <c r="C8947" s="903" t="s">
        <v>368</v>
      </c>
      <c r="D8947" s="903" t="s">
        <v>1503</v>
      </c>
      <c r="E8947" s="903" t="s">
        <v>108</v>
      </c>
      <c r="F8947" s="903" t="s">
        <v>141</v>
      </c>
      <c r="G8947" s="902">
        <v>16730000</v>
      </c>
    </row>
    <row r="8948" spans="1:7">
      <c r="A8948" s="903" t="s">
        <v>2487</v>
      </c>
      <c r="B8948" s="903" t="s">
        <v>383</v>
      </c>
      <c r="C8948" s="903" t="s">
        <v>368</v>
      </c>
      <c r="D8948" s="903" t="s">
        <v>1503</v>
      </c>
      <c r="E8948" s="903" t="s">
        <v>108</v>
      </c>
      <c r="F8948" s="903" t="s">
        <v>142</v>
      </c>
      <c r="G8948" s="902">
        <v>4472000</v>
      </c>
    </row>
    <row r="8949" spans="1:7">
      <c r="A8949" s="903" t="s">
        <v>2487</v>
      </c>
      <c r="B8949" s="903" t="s">
        <v>383</v>
      </c>
      <c r="C8949" s="903" t="s">
        <v>368</v>
      </c>
      <c r="D8949" s="903" t="s">
        <v>1503</v>
      </c>
      <c r="E8949" s="1419" t="s">
        <v>143</v>
      </c>
      <c r="F8949" s="1420"/>
      <c r="G8949" s="902">
        <v>104294000</v>
      </c>
    </row>
    <row r="8950" spans="1:7">
      <c r="A8950" s="903" t="s">
        <v>2487</v>
      </c>
      <c r="B8950" s="903" t="s">
        <v>383</v>
      </c>
      <c r="C8950" s="903" t="s">
        <v>368</v>
      </c>
      <c r="D8950" s="903" t="s">
        <v>1503</v>
      </c>
      <c r="E8950" s="903" t="s">
        <v>143</v>
      </c>
      <c r="F8950" s="903" t="s">
        <v>145</v>
      </c>
      <c r="G8950" s="902">
        <v>16629000</v>
      </c>
    </row>
    <row r="8951" spans="1:7">
      <c r="A8951" s="903" t="s">
        <v>2487</v>
      </c>
      <c r="B8951" s="903" t="s">
        <v>383</v>
      </c>
      <c r="C8951" s="903" t="s">
        <v>368</v>
      </c>
      <c r="D8951" s="903" t="s">
        <v>1503</v>
      </c>
      <c r="E8951" s="903" t="s">
        <v>143</v>
      </c>
      <c r="F8951" s="903" t="s">
        <v>482</v>
      </c>
      <c r="G8951" s="902">
        <v>1720000</v>
      </c>
    </row>
    <row r="8952" spans="1:7">
      <c r="A8952" s="903" t="s">
        <v>2487</v>
      </c>
      <c r="B8952" s="903" t="s">
        <v>383</v>
      </c>
      <c r="C8952" s="903" t="s">
        <v>368</v>
      </c>
      <c r="D8952" s="903" t="s">
        <v>1503</v>
      </c>
      <c r="E8952" s="903" t="s">
        <v>143</v>
      </c>
      <c r="F8952" s="903" t="s">
        <v>485</v>
      </c>
      <c r="G8952" s="902">
        <v>9650000</v>
      </c>
    </row>
    <row r="8953" spans="1:7">
      <c r="A8953" s="903" t="s">
        <v>2487</v>
      </c>
      <c r="B8953" s="903" t="s">
        <v>383</v>
      </c>
      <c r="C8953" s="903" t="s">
        <v>368</v>
      </c>
      <c r="D8953" s="903" t="s">
        <v>1503</v>
      </c>
      <c r="E8953" s="903" t="s">
        <v>143</v>
      </c>
      <c r="F8953" s="903" t="s">
        <v>487</v>
      </c>
      <c r="G8953" s="902">
        <v>48300000</v>
      </c>
    </row>
    <row r="8954" spans="1:7">
      <c r="A8954" s="903" t="s">
        <v>2487</v>
      </c>
      <c r="B8954" s="903" t="s">
        <v>383</v>
      </c>
      <c r="C8954" s="903" t="s">
        <v>368</v>
      </c>
      <c r="D8954" s="903" t="s">
        <v>1503</v>
      </c>
      <c r="E8954" s="903" t="s">
        <v>143</v>
      </c>
      <c r="F8954" s="903" t="s">
        <v>489</v>
      </c>
      <c r="G8954" s="902">
        <v>27995000</v>
      </c>
    </row>
    <row r="8955" spans="1:7">
      <c r="A8955" s="903" t="s">
        <v>2487</v>
      </c>
      <c r="B8955" s="903" t="s">
        <v>383</v>
      </c>
      <c r="C8955" s="903" t="s">
        <v>368</v>
      </c>
      <c r="D8955" s="903" t="s">
        <v>1503</v>
      </c>
      <c r="E8955" s="1419" t="s">
        <v>113</v>
      </c>
      <c r="F8955" s="1420"/>
      <c r="G8955" s="902">
        <v>401506666</v>
      </c>
    </row>
    <row r="8956" spans="1:7">
      <c r="A8956" s="903" t="s">
        <v>2487</v>
      </c>
      <c r="B8956" s="903" t="s">
        <v>383</v>
      </c>
      <c r="C8956" s="903" t="s">
        <v>368</v>
      </c>
      <c r="D8956" s="903" t="s">
        <v>1503</v>
      </c>
      <c r="E8956" s="903" t="s">
        <v>113</v>
      </c>
      <c r="F8956" s="903" t="s">
        <v>381</v>
      </c>
      <c r="G8956" s="902">
        <v>42731900</v>
      </c>
    </row>
    <row r="8957" spans="1:7">
      <c r="A8957" s="903" t="s">
        <v>2487</v>
      </c>
      <c r="B8957" s="903" t="s">
        <v>383</v>
      </c>
      <c r="C8957" s="903" t="s">
        <v>368</v>
      </c>
      <c r="D8957" s="903" t="s">
        <v>1503</v>
      </c>
      <c r="E8957" s="903" t="s">
        <v>113</v>
      </c>
      <c r="F8957" s="903" t="s">
        <v>490</v>
      </c>
      <c r="G8957" s="902">
        <v>108724766</v>
      </c>
    </row>
    <row r="8958" spans="1:7">
      <c r="A8958" s="903" t="s">
        <v>2487</v>
      </c>
      <c r="B8958" s="903" t="s">
        <v>383</v>
      </c>
      <c r="C8958" s="903" t="s">
        <v>368</v>
      </c>
      <c r="D8958" s="903" t="s">
        <v>1503</v>
      </c>
      <c r="E8958" s="903" t="s">
        <v>113</v>
      </c>
      <c r="F8958" s="903" t="s">
        <v>115</v>
      </c>
      <c r="G8958" s="902">
        <v>51940000</v>
      </c>
    </row>
    <row r="8959" spans="1:7">
      <c r="A8959" s="903" t="s">
        <v>2487</v>
      </c>
      <c r="B8959" s="903" t="s">
        <v>383</v>
      </c>
      <c r="C8959" s="903" t="s">
        <v>368</v>
      </c>
      <c r="D8959" s="903" t="s">
        <v>1503</v>
      </c>
      <c r="E8959" s="903" t="s">
        <v>113</v>
      </c>
      <c r="F8959" s="903" t="s">
        <v>117</v>
      </c>
      <c r="G8959" s="902">
        <v>198110000</v>
      </c>
    </row>
    <row r="8960" spans="1:7">
      <c r="A8960" s="903" t="s">
        <v>2487</v>
      </c>
      <c r="B8960" s="903" t="s">
        <v>383</v>
      </c>
      <c r="C8960" s="903" t="s">
        <v>368</v>
      </c>
      <c r="D8960" s="903" t="s">
        <v>1503</v>
      </c>
      <c r="E8960" s="1419" t="s">
        <v>492</v>
      </c>
      <c r="F8960" s="1420"/>
      <c r="G8960" s="902">
        <v>622102400</v>
      </c>
    </row>
    <row r="8961" spans="1:7">
      <c r="A8961" s="903" t="s">
        <v>2487</v>
      </c>
      <c r="B8961" s="903" t="s">
        <v>383</v>
      </c>
      <c r="C8961" s="903" t="s">
        <v>368</v>
      </c>
      <c r="D8961" s="903" t="s">
        <v>1503</v>
      </c>
      <c r="E8961" s="903" t="s">
        <v>492</v>
      </c>
      <c r="F8961" s="903" t="s">
        <v>494</v>
      </c>
      <c r="G8961" s="902">
        <v>267050000</v>
      </c>
    </row>
    <row r="8962" spans="1:7">
      <c r="A8962" s="903" t="s">
        <v>2487</v>
      </c>
      <c r="B8962" s="903" t="s">
        <v>383</v>
      </c>
      <c r="C8962" s="903" t="s">
        <v>368</v>
      </c>
      <c r="D8962" s="903" t="s">
        <v>1503</v>
      </c>
      <c r="E8962" s="903" t="s">
        <v>492</v>
      </c>
      <c r="F8962" s="903" t="s">
        <v>219</v>
      </c>
      <c r="G8962" s="902">
        <v>340952400</v>
      </c>
    </row>
    <row r="8963" spans="1:7">
      <c r="A8963" s="903" t="s">
        <v>2487</v>
      </c>
      <c r="B8963" s="903" t="s">
        <v>383</v>
      </c>
      <c r="C8963" s="903" t="s">
        <v>368</v>
      </c>
      <c r="D8963" s="903" t="s">
        <v>1503</v>
      </c>
      <c r="E8963" s="903" t="s">
        <v>492</v>
      </c>
      <c r="F8963" s="903" t="s">
        <v>186</v>
      </c>
      <c r="G8963" s="902">
        <v>7600000</v>
      </c>
    </row>
    <row r="8964" spans="1:7">
      <c r="A8964" s="903" t="s">
        <v>2487</v>
      </c>
      <c r="B8964" s="903" t="s">
        <v>383</v>
      </c>
      <c r="C8964" s="903" t="s">
        <v>368</v>
      </c>
      <c r="D8964" s="903" t="s">
        <v>1503</v>
      </c>
      <c r="E8964" s="903" t="s">
        <v>492</v>
      </c>
      <c r="F8964" s="903" t="s">
        <v>496</v>
      </c>
      <c r="G8964" s="902">
        <v>6500000</v>
      </c>
    </row>
    <row r="8965" spans="1:7">
      <c r="A8965" s="903" t="s">
        <v>2487</v>
      </c>
      <c r="B8965" s="903" t="s">
        <v>383</v>
      </c>
      <c r="C8965" s="903" t="s">
        <v>368</v>
      </c>
      <c r="D8965" s="903" t="s">
        <v>1503</v>
      </c>
      <c r="E8965" s="1419" t="s">
        <v>498</v>
      </c>
      <c r="F8965" s="1420"/>
      <c r="G8965" s="902">
        <v>1409751100</v>
      </c>
    </row>
    <row r="8966" spans="1:7">
      <c r="A8966" s="903" t="s">
        <v>2487</v>
      </c>
      <c r="B8966" s="903" t="s">
        <v>383</v>
      </c>
      <c r="C8966" s="903" t="s">
        <v>368</v>
      </c>
      <c r="D8966" s="903" t="s">
        <v>1503</v>
      </c>
      <c r="E8966" s="903" t="s">
        <v>498</v>
      </c>
      <c r="F8966" s="903" t="s">
        <v>758</v>
      </c>
      <c r="G8966" s="902">
        <v>1500000</v>
      </c>
    </row>
    <row r="8967" spans="1:7">
      <c r="A8967" s="903" t="s">
        <v>2487</v>
      </c>
      <c r="B8967" s="903" t="s">
        <v>383</v>
      </c>
      <c r="C8967" s="903" t="s">
        <v>368</v>
      </c>
      <c r="D8967" s="903" t="s">
        <v>1503</v>
      </c>
      <c r="E8967" s="903" t="s">
        <v>498</v>
      </c>
      <c r="F8967" s="903" t="s">
        <v>3</v>
      </c>
      <c r="G8967" s="902">
        <v>790852000</v>
      </c>
    </row>
    <row r="8968" spans="1:7">
      <c r="A8968" s="903" t="s">
        <v>2487</v>
      </c>
      <c r="B8968" s="903" t="s">
        <v>383</v>
      </c>
      <c r="C8968" s="903" t="s">
        <v>368</v>
      </c>
      <c r="D8968" s="903" t="s">
        <v>1503</v>
      </c>
      <c r="E8968" s="903" t="s">
        <v>498</v>
      </c>
      <c r="F8968" s="903" t="s">
        <v>370</v>
      </c>
      <c r="G8968" s="902">
        <v>133478600</v>
      </c>
    </row>
    <row r="8969" spans="1:7">
      <c r="A8969" s="903" t="s">
        <v>2487</v>
      </c>
      <c r="B8969" s="903" t="s">
        <v>383</v>
      </c>
      <c r="C8969" s="903" t="s">
        <v>368</v>
      </c>
      <c r="D8969" s="903" t="s">
        <v>1503</v>
      </c>
      <c r="E8969" s="903" t="s">
        <v>498</v>
      </c>
      <c r="F8969" s="903" t="s">
        <v>500</v>
      </c>
      <c r="G8969" s="902">
        <v>4930000</v>
      </c>
    </row>
    <row r="8970" spans="1:7">
      <c r="A8970" s="903" t="s">
        <v>2487</v>
      </c>
      <c r="B8970" s="903" t="s">
        <v>383</v>
      </c>
      <c r="C8970" s="903" t="s">
        <v>368</v>
      </c>
      <c r="D8970" s="903" t="s">
        <v>1503</v>
      </c>
      <c r="E8970" s="903" t="s">
        <v>498</v>
      </c>
      <c r="F8970" s="903" t="s">
        <v>4</v>
      </c>
      <c r="G8970" s="902">
        <v>57257000</v>
      </c>
    </row>
    <row r="8971" spans="1:7">
      <c r="A8971" s="903" t="s">
        <v>2487</v>
      </c>
      <c r="B8971" s="903" t="s">
        <v>383</v>
      </c>
      <c r="C8971" s="903" t="s">
        <v>368</v>
      </c>
      <c r="D8971" s="903" t="s">
        <v>1503</v>
      </c>
      <c r="E8971" s="903" t="s">
        <v>498</v>
      </c>
      <c r="F8971" s="903" t="s">
        <v>501</v>
      </c>
      <c r="G8971" s="902">
        <v>421733500</v>
      </c>
    </row>
    <row r="8972" spans="1:7">
      <c r="A8972" s="903" t="s">
        <v>2487</v>
      </c>
      <c r="B8972" s="903" t="s">
        <v>383</v>
      </c>
      <c r="C8972" s="903" t="s">
        <v>368</v>
      </c>
      <c r="D8972" s="903" t="s">
        <v>1503</v>
      </c>
      <c r="E8972" s="1419" t="s">
        <v>1429</v>
      </c>
      <c r="F8972" s="1420"/>
      <c r="G8972" s="902">
        <v>418045500</v>
      </c>
    </row>
    <row r="8973" spans="1:7">
      <c r="A8973" s="903" t="s">
        <v>2487</v>
      </c>
      <c r="B8973" s="903" t="s">
        <v>383</v>
      </c>
      <c r="C8973" s="903" t="s">
        <v>368</v>
      </c>
      <c r="D8973" s="903" t="s">
        <v>1503</v>
      </c>
      <c r="E8973" s="903" t="s">
        <v>1429</v>
      </c>
      <c r="F8973" s="903" t="s">
        <v>1483</v>
      </c>
      <c r="G8973" s="902">
        <v>18900000</v>
      </c>
    </row>
    <row r="8974" spans="1:7">
      <c r="A8974" s="903" t="s">
        <v>2487</v>
      </c>
      <c r="B8974" s="903" t="s">
        <v>383</v>
      </c>
      <c r="C8974" s="903" t="s">
        <v>368</v>
      </c>
      <c r="D8974" s="903" t="s">
        <v>1503</v>
      </c>
      <c r="E8974" s="903" t="s">
        <v>1429</v>
      </c>
      <c r="F8974" s="903" t="s">
        <v>1451</v>
      </c>
      <c r="G8974" s="902">
        <v>113240000</v>
      </c>
    </row>
    <row r="8975" spans="1:7">
      <c r="A8975" s="903" t="s">
        <v>2487</v>
      </c>
      <c r="B8975" s="903" t="s">
        <v>383</v>
      </c>
      <c r="C8975" s="903" t="s">
        <v>368</v>
      </c>
      <c r="D8975" s="903" t="s">
        <v>1503</v>
      </c>
      <c r="E8975" s="903" t="s">
        <v>1429</v>
      </c>
      <c r="F8975" s="903" t="s">
        <v>1431</v>
      </c>
      <c r="G8975" s="902">
        <v>232040000</v>
      </c>
    </row>
    <row r="8976" spans="1:7">
      <c r="A8976" s="903" t="s">
        <v>2487</v>
      </c>
      <c r="B8976" s="903" t="s">
        <v>383</v>
      </c>
      <c r="C8976" s="903" t="s">
        <v>368</v>
      </c>
      <c r="D8976" s="903" t="s">
        <v>1503</v>
      </c>
      <c r="E8976" s="903" t="s">
        <v>1429</v>
      </c>
      <c r="F8976" s="903" t="s">
        <v>1457</v>
      </c>
      <c r="G8976" s="902">
        <v>53865500</v>
      </c>
    </row>
    <row r="8977" spans="1:7">
      <c r="A8977" s="903" t="s">
        <v>2487</v>
      </c>
      <c r="B8977" s="903" t="s">
        <v>383</v>
      </c>
      <c r="C8977" s="903" t="s">
        <v>368</v>
      </c>
      <c r="D8977" s="903" t="s">
        <v>1503</v>
      </c>
      <c r="E8977" s="1419" t="s">
        <v>118</v>
      </c>
      <c r="F8977" s="1420"/>
      <c r="G8977" s="902">
        <v>2483830072</v>
      </c>
    </row>
    <row r="8978" spans="1:7">
      <c r="A8978" s="903" t="s">
        <v>2487</v>
      </c>
      <c r="B8978" s="903" t="s">
        <v>383</v>
      </c>
      <c r="C8978" s="903" t="s">
        <v>368</v>
      </c>
      <c r="D8978" s="903" t="s">
        <v>1503</v>
      </c>
      <c r="E8978" s="903" t="s">
        <v>118</v>
      </c>
      <c r="F8978" s="903" t="s">
        <v>523</v>
      </c>
      <c r="G8978" s="902">
        <v>374834600</v>
      </c>
    </row>
    <row r="8979" spans="1:7">
      <c r="A8979" s="903" t="s">
        <v>2487</v>
      </c>
      <c r="B8979" s="903" t="s">
        <v>383</v>
      </c>
      <c r="C8979" s="903" t="s">
        <v>368</v>
      </c>
      <c r="D8979" s="903" t="s">
        <v>1503</v>
      </c>
      <c r="E8979" s="903" t="s">
        <v>118</v>
      </c>
      <c r="F8979" s="903" t="s">
        <v>11</v>
      </c>
      <c r="G8979" s="902">
        <v>3209800</v>
      </c>
    </row>
    <row r="8980" spans="1:7">
      <c r="A8980" s="903" t="s">
        <v>2487</v>
      </c>
      <c r="B8980" s="903" t="s">
        <v>383</v>
      </c>
      <c r="C8980" s="903" t="s">
        <v>368</v>
      </c>
      <c r="D8980" s="903" t="s">
        <v>1503</v>
      </c>
      <c r="E8980" s="903" t="s">
        <v>118</v>
      </c>
      <c r="F8980" s="903" t="s">
        <v>120</v>
      </c>
      <c r="G8980" s="902">
        <v>2105785672</v>
      </c>
    </row>
    <row r="8981" spans="1:7">
      <c r="A8981" s="903" t="s">
        <v>2487</v>
      </c>
      <c r="B8981" s="903" t="s">
        <v>383</v>
      </c>
      <c r="C8981" s="903" t="s">
        <v>368</v>
      </c>
      <c r="D8981" s="903" t="s">
        <v>1503</v>
      </c>
      <c r="E8981" s="1419" t="s">
        <v>1434</v>
      </c>
      <c r="F8981" s="1420"/>
      <c r="G8981" s="902">
        <v>7313000</v>
      </c>
    </row>
    <row r="8982" spans="1:7">
      <c r="A8982" s="903" t="s">
        <v>2487</v>
      </c>
      <c r="B8982" s="903" t="s">
        <v>383</v>
      </c>
      <c r="C8982" s="903" t="s">
        <v>368</v>
      </c>
      <c r="D8982" s="903" t="s">
        <v>1503</v>
      </c>
      <c r="E8982" s="903" t="s">
        <v>1434</v>
      </c>
      <c r="F8982" s="903" t="s">
        <v>1436</v>
      </c>
      <c r="G8982" s="902">
        <v>7313000</v>
      </c>
    </row>
    <row r="8983" spans="1:7">
      <c r="A8983" s="903" t="s">
        <v>2487</v>
      </c>
      <c r="B8983" s="903" t="s">
        <v>383</v>
      </c>
      <c r="C8983" s="903" t="s">
        <v>368</v>
      </c>
      <c r="D8983" s="903" t="s">
        <v>1503</v>
      </c>
      <c r="E8983" s="1419" t="s">
        <v>122</v>
      </c>
      <c r="F8983" s="1420"/>
      <c r="G8983" s="902">
        <v>1184715904</v>
      </c>
    </row>
    <row r="8984" spans="1:7">
      <c r="A8984" s="903" t="s">
        <v>2487</v>
      </c>
      <c r="B8984" s="903" t="s">
        <v>383</v>
      </c>
      <c r="C8984" s="903" t="s">
        <v>368</v>
      </c>
      <c r="D8984" s="903" t="s">
        <v>1503</v>
      </c>
      <c r="E8984" s="903" t="s">
        <v>122</v>
      </c>
      <c r="F8984" s="903" t="s">
        <v>765</v>
      </c>
      <c r="G8984" s="902">
        <v>45000000</v>
      </c>
    </row>
    <row r="8985" spans="1:7">
      <c r="A8985" s="903" t="s">
        <v>2487</v>
      </c>
      <c r="B8985" s="903" t="s">
        <v>383</v>
      </c>
      <c r="C8985" s="903" t="s">
        <v>368</v>
      </c>
      <c r="D8985" s="903" t="s">
        <v>1503</v>
      </c>
      <c r="E8985" s="903" t="s">
        <v>122</v>
      </c>
      <c r="F8985" s="903" t="s">
        <v>6</v>
      </c>
      <c r="G8985" s="902">
        <v>2046000</v>
      </c>
    </row>
    <row r="8986" spans="1:7">
      <c r="A8986" s="903" t="s">
        <v>2487</v>
      </c>
      <c r="B8986" s="903" t="s">
        <v>383</v>
      </c>
      <c r="C8986" s="903" t="s">
        <v>368</v>
      </c>
      <c r="D8986" s="903" t="s">
        <v>1503</v>
      </c>
      <c r="E8986" s="903" t="s">
        <v>122</v>
      </c>
      <c r="F8986" s="903" t="s">
        <v>12</v>
      </c>
      <c r="G8986" s="902">
        <v>943400</v>
      </c>
    </row>
    <row r="8987" spans="1:7">
      <c r="A8987" s="903" t="s">
        <v>2487</v>
      </c>
      <c r="B8987" s="903" t="s">
        <v>383</v>
      </c>
      <c r="C8987" s="903" t="s">
        <v>368</v>
      </c>
      <c r="D8987" s="903" t="s">
        <v>1503</v>
      </c>
      <c r="E8987" s="903" t="s">
        <v>122</v>
      </c>
      <c r="F8987" s="903" t="s">
        <v>124</v>
      </c>
      <c r="G8987" s="902">
        <v>385969000</v>
      </c>
    </row>
    <row r="8988" spans="1:7">
      <c r="A8988" s="903" t="s">
        <v>2487</v>
      </c>
      <c r="B8988" s="903" t="s">
        <v>383</v>
      </c>
      <c r="C8988" s="903" t="s">
        <v>368</v>
      </c>
      <c r="D8988" s="903" t="s">
        <v>1503</v>
      </c>
      <c r="E8988" s="903" t="s">
        <v>122</v>
      </c>
      <c r="F8988" s="903" t="s">
        <v>126</v>
      </c>
      <c r="G8988" s="902">
        <v>750757504</v>
      </c>
    </row>
    <row r="8989" spans="1:7">
      <c r="A8989" s="903" t="s">
        <v>2487</v>
      </c>
      <c r="B8989" s="903" t="s">
        <v>383</v>
      </c>
      <c r="C8989" s="903" t="s">
        <v>368</v>
      </c>
      <c r="D8989" s="903" t="s">
        <v>1503</v>
      </c>
      <c r="E8989" s="1419" t="s">
        <v>371</v>
      </c>
      <c r="F8989" s="1420"/>
      <c r="G8989" s="902">
        <v>48276000</v>
      </c>
    </row>
    <row r="8990" spans="1:7">
      <c r="A8990" s="903" t="s">
        <v>2487</v>
      </c>
      <c r="B8990" s="903" t="s">
        <v>383</v>
      </c>
      <c r="C8990" s="903" t="s">
        <v>368</v>
      </c>
      <c r="D8990" s="903" t="s">
        <v>1503</v>
      </c>
      <c r="E8990" s="903" t="s">
        <v>371</v>
      </c>
      <c r="F8990" s="903" t="s">
        <v>372</v>
      </c>
      <c r="G8990" s="902">
        <v>48276000</v>
      </c>
    </row>
    <row r="8991" spans="1:7">
      <c r="A8991" s="903" t="s">
        <v>2487</v>
      </c>
      <c r="B8991" s="903" t="s">
        <v>383</v>
      </c>
      <c r="C8991" s="903" t="s">
        <v>368</v>
      </c>
      <c r="D8991" s="903" t="s">
        <v>1503</v>
      </c>
      <c r="E8991" s="1419" t="s">
        <v>360</v>
      </c>
      <c r="F8991" s="1420"/>
      <c r="G8991" s="902">
        <v>30843000</v>
      </c>
    </row>
    <row r="8992" spans="1:7">
      <c r="A8992" s="903" t="s">
        <v>2487</v>
      </c>
      <c r="B8992" s="903" t="s">
        <v>383</v>
      </c>
      <c r="C8992" s="903" t="s">
        <v>368</v>
      </c>
      <c r="D8992" s="903" t="s">
        <v>1503</v>
      </c>
      <c r="E8992" s="903" t="s">
        <v>360</v>
      </c>
      <c r="F8992" s="903" t="s">
        <v>1440</v>
      </c>
      <c r="G8992" s="902">
        <v>30843000</v>
      </c>
    </row>
    <row r="8993" spans="1:7">
      <c r="A8993" s="903" t="s">
        <v>2487</v>
      </c>
      <c r="B8993" s="903" t="s">
        <v>383</v>
      </c>
      <c r="C8993" s="903" t="s">
        <v>368</v>
      </c>
      <c r="D8993" s="903" t="s">
        <v>1503</v>
      </c>
      <c r="E8993" s="1419" t="s">
        <v>312</v>
      </c>
      <c r="F8993" s="1420"/>
      <c r="G8993" s="902">
        <v>114460000</v>
      </c>
    </row>
    <row r="8994" spans="1:7">
      <c r="A8994" s="903" t="s">
        <v>2487</v>
      </c>
      <c r="B8994" s="903" t="s">
        <v>383</v>
      </c>
      <c r="C8994" s="903" t="s">
        <v>368</v>
      </c>
      <c r="D8994" s="903" t="s">
        <v>1503</v>
      </c>
      <c r="E8994" s="903" t="s">
        <v>312</v>
      </c>
      <c r="F8994" s="903" t="s">
        <v>313</v>
      </c>
      <c r="G8994" s="902">
        <v>114460000</v>
      </c>
    </row>
    <row r="8995" spans="1:7">
      <c r="A8995" s="903" t="s">
        <v>2487</v>
      </c>
      <c r="B8995" s="903" t="s">
        <v>383</v>
      </c>
      <c r="C8995" s="903" t="s">
        <v>368</v>
      </c>
      <c r="D8995" s="1419" t="s">
        <v>1444</v>
      </c>
      <c r="E8995" s="1420"/>
      <c r="F8995" s="1420"/>
      <c r="G8995" s="902">
        <v>73200000</v>
      </c>
    </row>
    <row r="8996" spans="1:7">
      <c r="A8996" s="903" t="s">
        <v>2487</v>
      </c>
      <c r="B8996" s="903" t="s">
        <v>383</v>
      </c>
      <c r="C8996" s="903" t="s">
        <v>368</v>
      </c>
      <c r="D8996" s="903" t="s">
        <v>1444</v>
      </c>
      <c r="E8996" s="1419" t="s">
        <v>498</v>
      </c>
      <c r="F8996" s="1420"/>
      <c r="G8996" s="902">
        <v>73200000</v>
      </c>
    </row>
    <row r="8997" spans="1:7">
      <c r="A8997" s="903" t="s">
        <v>2487</v>
      </c>
      <c r="B8997" s="903" t="s">
        <v>383</v>
      </c>
      <c r="C8997" s="903" t="s">
        <v>368</v>
      </c>
      <c r="D8997" s="903" t="s">
        <v>1444</v>
      </c>
      <c r="E8997" s="903" t="s">
        <v>498</v>
      </c>
      <c r="F8997" s="903" t="s">
        <v>370</v>
      </c>
      <c r="G8997" s="902">
        <v>73200000</v>
      </c>
    </row>
    <row r="8998" spans="1:7">
      <c r="A8998" s="903" t="s">
        <v>2487</v>
      </c>
      <c r="B8998" s="903" t="s">
        <v>383</v>
      </c>
      <c r="C8998" s="903" t="s">
        <v>368</v>
      </c>
      <c r="D8998" s="1419" t="s">
        <v>1445</v>
      </c>
      <c r="E8998" s="1420"/>
      <c r="F8998" s="1420"/>
      <c r="G8998" s="902">
        <v>2200000</v>
      </c>
    </row>
    <row r="8999" spans="1:7">
      <c r="A8999" s="903" t="s">
        <v>2487</v>
      </c>
      <c r="B8999" s="903" t="s">
        <v>383</v>
      </c>
      <c r="C8999" s="903" t="s">
        <v>368</v>
      </c>
      <c r="D8999" s="903" t="s">
        <v>1445</v>
      </c>
      <c r="E8999" s="1419" t="s">
        <v>296</v>
      </c>
      <c r="F8999" s="1420"/>
      <c r="G8999" s="902">
        <v>2200000</v>
      </c>
    </row>
    <row r="9000" spans="1:7">
      <c r="A9000" s="903" t="s">
        <v>2487</v>
      </c>
      <c r="B9000" s="903" t="s">
        <v>383</v>
      </c>
      <c r="C9000" s="903" t="s">
        <v>368</v>
      </c>
      <c r="D9000" s="903" t="s">
        <v>1445</v>
      </c>
      <c r="E9000" s="903" t="s">
        <v>296</v>
      </c>
      <c r="F9000" s="903" t="s">
        <v>756</v>
      </c>
      <c r="G9000" s="902">
        <v>2200000</v>
      </c>
    </row>
    <row r="9001" spans="1:7">
      <c r="A9001" s="903" t="s">
        <v>2487</v>
      </c>
      <c r="B9001" s="903" t="s">
        <v>383</v>
      </c>
      <c r="C9001" s="903" t="s">
        <v>368</v>
      </c>
      <c r="D9001" s="1419" t="s">
        <v>1463</v>
      </c>
      <c r="E9001" s="1420"/>
      <c r="F9001" s="1420"/>
      <c r="G9001" s="902">
        <v>26726393800</v>
      </c>
    </row>
    <row r="9002" spans="1:7">
      <c r="A9002" s="903" t="s">
        <v>2487</v>
      </c>
      <c r="B9002" s="903" t="s">
        <v>383</v>
      </c>
      <c r="C9002" s="903" t="s">
        <v>368</v>
      </c>
      <c r="D9002" s="903" t="s">
        <v>1463</v>
      </c>
      <c r="E9002" s="1419" t="s">
        <v>296</v>
      </c>
      <c r="F9002" s="1420"/>
      <c r="G9002" s="902">
        <v>1750012000</v>
      </c>
    </row>
    <row r="9003" spans="1:7">
      <c r="A9003" s="903" t="s">
        <v>2487</v>
      </c>
      <c r="B9003" s="903" t="s">
        <v>383</v>
      </c>
      <c r="C9003" s="903" t="s">
        <v>368</v>
      </c>
      <c r="D9003" s="903" t="s">
        <v>1463</v>
      </c>
      <c r="E9003" s="903" t="s">
        <v>296</v>
      </c>
      <c r="F9003" s="903" t="s">
        <v>1498</v>
      </c>
      <c r="G9003" s="902">
        <v>341912000</v>
      </c>
    </row>
    <row r="9004" spans="1:7">
      <c r="A9004" s="903" t="s">
        <v>2487</v>
      </c>
      <c r="B9004" s="903" t="s">
        <v>383</v>
      </c>
      <c r="C9004" s="903" t="s">
        <v>368</v>
      </c>
      <c r="D9004" s="903" t="s">
        <v>1463</v>
      </c>
      <c r="E9004" s="903" t="s">
        <v>296</v>
      </c>
      <c r="F9004" s="903" t="s">
        <v>1499</v>
      </c>
      <c r="G9004" s="902">
        <v>1406100000</v>
      </c>
    </row>
    <row r="9005" spans="1:7">
      <c r="A9005" s="903" t="s">
        <v>2487</v>
      </c>
      <c r="B9005" s="903" t="s">
        <v>383</v>
      </c>
      <c r="C9005" s="903" t="s">
        <v>368</v>
      </c>
      <c r="D9005" s="903" t="s">
        <v>1463</v>
      </c>
      <c r="E9005" s="903" t="s">
        <v>296</v>
      </c>
      <c r="F9005" s="903" t="s">
        <v>756</v>
      </c>
      <c r="G9005" s="902">
        <v>2000000</v>
      </c>
    </row>
    <row r="9006" spans="1:7">
      <c r="A9006" s="903" t="s">
        <v>2487</v>
      </c>
      <c r="B9006" s="903" t="s">
        <v>383</v>
      </c>
      <c r="C9006" s="903" t="s">
        <v>368</v>
      </c>
      <c r="D9006" s="903" t="s">
        <v>1463</v>
      </c>
      <c r="E9006" s="1419" t="s">
        <v>377</v>
      </c>
      <c r="F9006" s="1420"/>
      <c r="G9006" s="902">
        <v>2533412000</v>
      </c>
    </row>
    <row r="9007" spans="1:7">
      <c r="A9007" s="903" t="s">
        <v>2487</v>
      </c>
      <c r="B9007" s="903" t="s">
        <v>383</v>
      </c>
      <c r="C9007" s="903" t="s">
        <v>368</v>
      </c>
      <c r="D9007" s="903" t="s">
        <v>1463</v>
      </c>
      <c r="E9007" s="903" t="s">
        <v>377</v>
      </c>
      <c r="F9007" s="903" t="s">
        <v>379</v>
      </c>
      <c r="G9007" s="902">
        <v>2372974000</v>
      </c>
    </row>
    <row r="9008" spans="1:7">
      <c r="A9008" s="903" t="s">
        <v>2487</v>
      </c>
      <c r="B9008" s="903" t="s">
        <v>383</v>
      </c>
      <c r="C9008" s="903" t="s">
        <v>368</v>
      </c>
      <c r="D9008" s="903" t="s">
        <v>1463</v>
      </c>
      <c r="E9008" s="903" t="s">
        <v>377</v>
      </c>
      <c r="F9008" s="903" t="s">
        <v>298</v>
      </c>
      <c r="G9008" s="902">
        <v>149380000</v>
      </c>
    </row>
    <row r="9009" spans="1:7">
      <c r="A9009" s="903" t="s">
        <v>2487</v>
      </c>
      <c r="B9009" s="903" t="s">
        <v>383</v>
      </c>
      <c r="C9009" s="903" t="s">
        <v>368</v>
      </c>
      <c r="D9009" s="903" t="s">
        <v>1463</v>
      </c>
      <c r="E9009" s="903" t="s">
        <v>377</v>
      </c>
      <c r="F9009" s="903" t="s">
        <v>380</v>
      </c>
      <c r="G9009" s="902">
        <v>11058000</v>
      </c>
    </row>
    <row r="9010" spans="1:7">
      <c r="A9010" s="903" t="s">
        <v>2487</v>
      </c>
      <c r="B9010" s="903" t="s">
        <v>383</v>
      </c>
      <c r="C9010" s="903" t="s">
        <v>368</v>
      </c>
      <c r="D9010" s="903" t="s">
        <v>1463</v>
      </c>
      <c r="E9010" s="1419" t="s">
        <v>93</v>
      </c>
      <c r="F9010" s="1420"/>
      <c r="G9010" s="902">
        <v>7420000</v>
      </c>
    </row>
    <row r="9011" spans="1:7">
      <c r="A9011" s="903" t="s">
        <v>2487</v>
      </c>
      <c r="B9011" s="903" t="s">
        <v>383</v>
      </c>
      <c r="C9011" s="903" t="s">
        <v>368</v>
      </c>
      <c r="D9011" s="903" t="s">
        <v>1463</v>
      </c>
      <c r="E9011" s="903" t="s">
        <v>93</v>
      </c>
      <c r="F9011" s="903" t="s">
        <v>391</v>
      </c>
      <c r="G9011" s="902">
        <v>7420000</v>
      </c>
    </row>
    <row r="9012" spans="1:7">
      <c r="A9012" s="903" t="s">
        <v>2487</v>
      </c>
      <c r="B9012" s="903" t="s">
        <v>383</v>
      </c>
      <c r="C9012" s="903" t="s">
        <v>368</v>
      </c>
      <c r="D9012" s="903" t="s">
        <v>1463</v>
      </c>
      <c r="E9012" s="1419" t="s">
        <v>103</v>
      </c>
      <c r="F9012" s="1420"/>
      <c r="G9012" s="902">
        <v>172968800</v>
      </c>
    </row>
    <row r="9013" spans="1:7">
      <c r="A9013" s="903" t="s">
        <v>2487</v>
      </c>
      <c r="B9013" s="903" t="s">
        <v>383</v>
      </c>
      <c r="C9013" s="903" t="s">
        <v>368</v>
      </c>
      <c r="D9013" s="903" t="s">
        <v>1463</v>
      </c>
      <c r="E9013" s="903" t="s">
        <v>103</v>
      </c>
      <c r="F9013" s="903" t="s">
        <v>104</v>
      </c>
      <c r="G9013" s="902">
        <v>89863800</v>
      </c>
    </row>
    <row r="9014" spans="1:7">
      <c r="A9014" s="903" t="s">
        <v>2487</v>
      </c>
      <c r="B9014" s="903" t="s">
        <v>383</v>
      </c>
      <c r="C9014" s="903" t="s">
        <v>368</v>
      </c>
      <c r="D9014" s="903" t="s">
        <v>1463</v>
      </c>
      <c r="E9014" s="903" t="s">
        <v>103</v>
      </c>
      <c r="F9014" s="903" t="s">
        <v>132</v>
      </c>
      <c r="G9014" s="902">
        <v>78850000</v>
      </c>
    </row>
    <row r="9015" spans="1:7">
      <c r="A9015" s="903" t="s">
        <v>2487</v>
      </c>
      <c r="B9015" s="903" t="s">
        <v>383</v>
      </c>
      <c r="C9015" s="903" t="s">
        <v>368</v>
      </c>
      <c r="D9015" s="903" t="s">
        <v>1463</v>
      </c>
      <c r="E9015" s="903" t="s">
        <v>103</v>
      </c>
      <c r="F9015" s="903" t="s">
        <v>106</v>
      </c>
      <c r="G9015" s="902">
        <v>4255000</v>
      </c>
    </row>
    <row r="9016" spans="1:7">
      <c r="A9016" s="903" t="s">
        <v>2487</v>
      </c>
      <c r="B9016" s="903" t="s">
        <v>383</v>
      </c>
      <c r="C9016" s="903" t="s">
        <v>368</v>
      </c>
      <c r="D9016" s="903" t="s">
        <v>1463</v>
      </c>
      <c r="E9016" s="1419" t="s">
        <v>108</v>
      </c>
      <c r="F9016" s="1420"/>
      <c r="G9016" s="902">
        <v>138585000</v>
      </c>
    </row>
    <row r="9017" spans="1:7">
      <c r="A9017" s="903" t="s">
        <v>2487</v>
      </c>
      <c r="B9017" s="903" t="s">
        <v>383</v>
      </c>
      <c r="C9017" s="903" t="s">
        <v>368</v>
      </c>
      <c r="D9017" s="903" t="s">
        <v>1463</v>
      </c>
      <c r="E9017" s="903" t="s">
        <v>108</v>
      </c>
      <c r="F9017" s="903" t="s">
        <v>111</v>
      </c>
      <c r="G9017" s="902">
        <v>1349000</v>
      </c>
    </row>
    <row r="9018" spans="1:7">
      <c r="A9018" s="903" t="s">
        <v>2487</v>
      </c>
      <c r="B9018" s="903" t="s">
        <v>383</v>
      </c>
      <c r="C9018" s="903" t="s">
        <v>368</v>
      </c>
      <c r="D9018" s="903" t="s">
        <v>1463</v>
      </c>
      <c r="E9018" s="903" t="s">
        <v>108</v>
      </c>
      <c r="F9018" s="903" t="s">
        <v>862</v>
      </c>
      <c r="G9018" s="902">
        <v>40816000</v>
      </c>
    </row>
    <row r="9019" spans="1:7">
      <c r="A9019" s="903" t="s">
        <v>2487</v>
      </c>
      <c r="B9019" s="903" t="s">
        <v>383</v>
      </c>
      <c r="C9019" s="903" t="s">
        <v>368</v>
      </c>
      <c r="D9019" s="903" t="s">
        <v>1463</v>
      </c>
      <c r="E9019" s="903" t="s">
        <v>108</v>
      </c>
      <c r="F9019" s="903" t="s">
        <v>283</v>
      </c>
      <c r="G9019" s="902">
        <v>10000000</v>
      </c>
    </row>
    <row r="9020" spans="1:7">
      <c r="A9020" s="903" t="s">
        <v>2487</v>
      </c>
      <c r="B9020" s="903" t="s">
        <v>383</v>
      </c>
      <c r="C9020" s="903" t="s">
        <v>368</v>
      </c>
      <c r="D9020" s="903" t="s">
        <v>1463</v>
      </c>
      <c r="E9020" s="903" t="s">
        <v>108</v>
      </c>
      <c r="F9020" s="903" t="s">
        <v>868</v>
      </c>
      <c r="G9020" s="902">
        <v>86420000</v>
      </c>
    </row>
    <row r="9021" spans="1:7">
      <c r="A9021" s="903" t="s">
        <v>2487</v>
      </c>
      <c r="B9021" s="903" t="s">
        <v>383</v>
      </c>
      <c r="C9021" s="903" t="s">
        <v>368</v>
      </c>
      <c r="D9021" s="903" t="s">
        <v>1463</v>
      </c>
      <c r="E9021" s="1419" t="s">
        <v>143</v>
      </c>
      <c r="F9021" s="1420"/>
      <c r="G9021" s="902">
        <v>425600500</v>
      </c>
    </row>
    <row r="9022" spans="1:7">
      <c r="A9022" s="903" t="s">
        <v>2487</v>
      </c>
      <c r="B9022" s="903" t="s">
        <v>383</v>
      </c>
      <c r="C9022" s="903" t="s">
        <v>368</v>
      </c>
      <c r="D9022" s="903" t="s">
        <v>1463</v>
      </c>
      <c r="E9022" s="903" t="s">
        <v>143</v>
      </c>
      <c r="F9022" s="903" t="s">
        <v>145</v>
      </c>
      <c r="G9022" s="902">
        <v>24409000</v>
      </c>
    </row>
    <row r="9023" spans="1:7">
      <c r="A9023" s="903" t="s">
        <v>2487</v>
      </c>
      <c r="B9023" s="903" t="s">
        <v>383</v>
      </c>
      <c r="C9023" s="903" t="s">
        <v>368</v>
      </c>
      <c r="D9023" s="903" t="s">
        <v>1463</v>
      </c>
      <c r="E9023" s="903" t="s">
        <v>143</v>
      </c>
      <c r="F9023" s="903" t="s">
        <v>482</v>
      </c>
      <c r="G9023" s="902">
        <v>39100000</v>
      </c>
    </row>
    <row r="9024" spans="1:7">
      <c r="A9024" s="903" t="s">
        <v>2487</v>
      </c>
      <c r="B9024" s="903" t="s">
        <v>383</v>
      </c>
      <c r="C9024" s="903" t="s">
        <v>368</v>
      </c>
      <c r="D9024" s="903" t="s">
        <v>1463</v>
      </c>
      <c r="E9024" s="903" t="s">
        <v>143</v>
      </c>
      <c r="F9024" s="903" t="s">
        <v>485</v>
      </c>
      <c r="G9024" s="902">
        <v>19000000</v>
      </c>
    </row>
    <row r="9025" spans="1:7">
      <c r="A9025" s="903" t="s">
        <v>2487</v>
      </c>
      <c r="B9025" s="903" t="s">
        <v>383</v>
      </c>
      <c r="C9025" s="903" t="s">
        <v>368</v>
      </c>
      <c r="D9025" s="903" t="s">
        <v>1463</v>
      </c>
      <c r="E9025" s="903" t="s">
        <v>143</v>
      </c>
      <c r="F9025" s="903" t="s">
        <v>387</v>
      </c>
      <c r="G9025" s="902">
        <v>20450000</v>
      </c>
    </row>
    <row r="9026" spans="1:7">
      <c r="A9026" s="903" t="s">
        <v>2487</v>
      </c>
      <c r="B9026" s="903" t="s">
        <v>383</v>
      </c>
      <c r="C9026" s="903" t="s">
        <v>368</v>
      </c>
      <c r="D9026" s="903" t="s">
        <v>1463</v>
      </c>
      <c r="E9026" s="903" t="s">
        <v>143</v>
      </c>
      <c r="F9026" s="903" t="s">
        <v>487</v>
      </c>
      <c r="G9026" s="902">
        <v>44550000</v>
      </c>
    </row>
    <row r="9027" spans="1:7">
      <c r="A9027" s="903" t="s">
        <v>2487</v>
      </c>
      <c r="B9027" s="903" t="s">
        <v>383</v>
      </c>
      <c r="C9027" s="903" t="s">
        <v>368</v>
      </c>
      <c r="D9027" s="903" t="s">
        <v>1463</v>
      </c>
      <c r="E9027" s="903" t="s">
        <v>143</v>
      </c>
      <c r="F9027" s="903" t="s">
        <v>489</v>
      </c>
      <c r="G9027" s="902">
        <v>278091500</v>
      </c>
    </row>
    <row r="9028" spans="1:7">
      <c r="A9028" s="903" t="s">
        <v>2487</v>
      </c>
      <c r="B9028" s="903" t="s">
        <v>383</v>
      </c>
      <c r="C9028" s="903" t="s">
        <v>368</v>
      </c>
      <c r="D9028" s="903" t="s">
        <v>1463</v>
      </c>
      <c r="E9028" s="1419" t="s">
        <v>113</v>
      </c>
      <c r="F9028" s="1420"/>
      <c r="G9028" s="902">
        <v>172665000</v>
      </c>
    </row>
    <row r="9029" spans="1:7">
      <c r="A9029" s="903" t="s">
        <v>2487</v>
      </c>
      <c r="B9029" s="903" t="s">
        <v>383</v>
      </c>
      <c r="C9029" s="903" t="s">
        <v>368</v>
      </c>
      <c r="D9029" s="903" t="s">
        <v>1463</v>
      </c>
      <c r="E9029" s="903" t="s">
        <v>113</v>
      </c>
      <c r="F9029" s="903" t="s">
        <v>381</v>
      </c>
      <c r="G9029" s="902">
        <v>44170000</v>
      </c>
    </row>
    <row r="9030" spans="1:7">
      <c r="A9030" s="903" t="s">
        <v>2487</v>
      </c>
      <c r="B9030" s="903" t="s">
        <v>383</v>
      </c>
      <c r="C9030" s="903" t="s">
        <v>368</v>
      </c>
      <c r="D9030" s="903" t="s">
        <v>1463</v>
      </c>
      <c r="E9030" s="903" t="s">
        <v>113</v>
      </c>
      <c r="F9030" s="903" t="s">
        <v>490</v>
      </c>
      <c r="G9030" s="902">
        <v>26420000</v>
      </c>
    </row>
    <row r="9031" spans="1:7">
      <c r="A9031" s="903" t="s">
        <v>2487</v>
      </c>
      <c r="B9031" s="903" t="s">
        <v>383</v>
      </c>
      <c r="C9031" s="903" t="s">
        <v>368</v>
      </c>
      <c r="D9031" s="903" t="s">
        <v>1463</v>
      </c>
      <c r="E9031" s="903" t="s">
        <v>113</v>
      </c>
      <c r="F9031" s="903" t="s">
        <v>115</v>
      </c>
      <c r="G9031" s="902">
        <v>98075000</v>
      </c>
    </row>
    <row r="9032" spans="1:7">
      <c r="A9032" s="903" t="s">
        <v>2487</v>
      </c>
      <c r="B9032" s="903" t="s">
        <v>383</v>
      </c>
      <c r="C9032" s="903" t="s">
        <v>368</v>
      </c>
      <c r="D9032" s="903" t="s">
        <v>1463</v>
      </c>
      <c r="E9032" s="903" t="s">
        <v>113</v>
      </c>
      <c r="F9032" s="903" t="s">
        <v>117</v>
      </c>
      <c r="G9032" s="902">
        <v>4000000</v>
      </c>
    </row>
    <row r="9033" spans="1:7">
      <c r="A9033" s="903" t="s">
        <v>2487</v>
      </c>
      <c r="B9033" s="903" t="s">
        <v>383</v>
      </c>
      <c r="C9033" s="903" t="s">
        <v>368</v>
      </c>
      <c r="D9033" s="903" t="s">
        <v>1463</v>
      </c>
      <c r="E9033" s="1419" t="s">
        <v>492</v>
      </c>
      <c r="F9033" s="1420"/>
      <c r="G9033" s="902">
        <v>519636000</v>
      </c>
    </row>
    <row r="9034" spans="1:7">
      <c r="A9034" s="903" t="s">
        <v>2487</v>
      </c>
      <c r="B9034" s="903" t="s">
        <v>383</v>
      </c>
      <c r="C9034" s="903" t="s">
        <v>368</v>
      </c>
      <c r="D9034" s="903" t="s">
        <v>1463</v>
      </c>
      <c r="E9034" s="903" t="s">
        <v>492</v>
      </c>
      <c r="F9034" s="903" t="s">
        <v>494</v>
      </c>
      <c r="G9034" s="902">
        <v>365882000</v>
      </c>
    </row>
    <row r="9035" spans="1:7">
      <c r="A9035" s="903" t="s">
        <v>2487</v>
      </c>
      <c r="B9035" s="903" t="s">
        <v>383</v>
      </c>
      <c r="C9035" s="903" t="s">
        <v>368</v>
      </c>
      <c r="D9035" s="903" t="s">
        <v>1463</v>
      </c>
      <c r="E9035" s="903" t="s">
        <v>492</v>
      </c>
      <c r="F9035" s="903" t="s">
        <v>824</v>
      </c>
      <c r="G9035" s="902">
        <v>2000000</v>
      </c>
    </row>
    <row r="9036" spans="1:7">
      <c r="A9036" s="903" t="s">
        <v>2487</v>
      </c>
      <c r="B9036" s="903" t="s">
        <v>383</v>
      </c>
      <c r="C9036" s="903" t="s">
        <v>368</v>
      </c>
      <c r="D9036" s="903" t="s">
        <v>1463</v>
      </c>
      <c r="E9036" s="903" t="s">
        <v>492</v>
      </c>
      <c r="F9036" s="903" t="s">
        <v>844</v>
      </c>
      <c r="G9036" s="902">
        <v>37800000</v>
      </c>
    </row>
    <row r="9037" spans="1:7">
      <c r="A9037" s="903" t="s">
        <v>2487</v>
      </c>
      <c r="B9037" s="903" t="s">
        <v>383</v>
      </c>
      <c r="C9037" s="903" t="s">
        <v>368</v>
      </c>
      <c r="D9037" s="903" t="s">
        <v>1463</v>
      </c>
      <c r="E9037" s="903" t="s">
        <v>492</v>
      </c>
      <c r="F9037" s="903" t="s">
        <v>496</v>
      </c>
      <c r="G9037" s="902">
        <v>113954000</v>
      </c>
    </row>
    <row r="9038" spans="1:7">
      <c r="A9038" s="903" t="s">
        <v>2487</v>
      </c>
      <c r="B9038" s="903" t="s">
        <v>383</v>
      </c>
      <c r="C9038" s="903" t="s">
        <v>368</v>
      </c>
      <c r="D9038" s="903" t="s">
        <v>1463</v>
      </c>
      <c r="E9038" s="1419" t="s">
        <v>498</v>
      </c>
      <c r="F9038" s="1420"/>
      <c r="G9038" s="902">
        <v>68915350</v>
      </c>
    </row>
    <row r="9039" spans="1:7">
      <c r="A9039" s="903" t="s">
        <v>2487</v>
      </c>
      <c r="B9039" s="903" t="s">
        <v>383</v>
      </c>
      <c r="C9039" s="903" t="s">
        <v>368</v>
      </c>
      <c r="D9039" s="903" t="s">
        <v>1463</v>
      </c>
      <c r="E9039" s="903" t="s">
        <v>498</v>
      </c>
      <c r="F9039" s="903" t="s">
        <v>370</v>
      </c>
      <c r="G9039" s="902">
        <v>54895350</v>
      </c>
    </row>
    <row r="9040" spans="1:7">
      <c r="A9040" s="903" t="s">
        <v>2487</v>
      </c>
      <c r="B9040" s="903" t="s">
        <v>383</v>
      </c>
      <c r="C9040" s="903" t="s">
        <v>368</v>
      </c>
      <c r="D9040" s="903" t="s">
        <v>1463</v>
      </c>
      <c r="E9040" s="903" t="s">
        <v>498</v>
      </c>
      <c r="F9040" s="903" t="s">
        <v>501</v>
      </c>
      <c r="G9040" s="902">
        <v>14020000</v>
      </c>
    </row>
    <row r="9041" spans="1:7">
      <c r="A9041" s="903" t="s">
        <v>2487</v>
      </c>
      <c r="B9041" s="903" t="s">
        <v>383</v>
      </c>
      <c r="C9041" s="903" t="s">
        <v>368</v>
      </c>
      <c r="D9041" s="903" t="s">
        <v>1463</v>
      </c>
      <c r="E9041" s="1419" t="s">
        <v>1429</v>
      </c>
      <c r="F9041" s="1420"/>
      <c r="G9041" s="902">
        <v>5248800000</v>
      </c>
    </row>
    <row r="9042" spans="1:7">
      <c r="A9042" s="903" t="s">
        <v>2487</v>
      </c>
      <c r="B9042" s="903" t="s">
        <v>383</v>
      </c>
      <c r="C9042" s="903" t="s">
        <v>368</v>
      </c>
      <c r="D9042" s="903" t="s">
        <v>1463</v>
      </c>
      <c r="E9042" s="903" t="s">
        <v>1429</v>
      </c>
      <c r="F9042" s="903" t="s">
        <v>1451</v>
      </c>
      <c r="G9042" s="902">
        <v>19500000</v>
      </c>
    </row>
    <row r="9043" spans="1:7">
      <c r="A9043" s="903" t="s">
        <v>2487</v>
      </c>
      <c r="B9043" s="903" t="s">
        <v>383</v>
      </c>
      <c r="C9043" s="903" t="s">
        <v>368</v>
      </c>
      <c r="D9043" s="903" t="s">
        <v>1463</v>
      </c>
      <c r="E9043" s="903" t="s">
        <v>1429</v>
      </c>
      <c r="F9043" s="903" t="s">
        <v>1431</v>
      </c>
      <c r="G9043" s="902">
        <v>31000000</v>
      </c>
    </row>
    <row r="9044" spans="1:7">
      <c r="A9044" s="903" t="s">
        <v>2487</v>
      </c>
      <c r="B9044" s="903" t="s">
        <v>383</v>
      </c>
      <c r="C9044" s="903" t="s">
        <v>368</v>
      </c>
      <c r="D9044" s="903" t="s">
        <v>1463</v>
      </c>
      <c r="E9044" s="903" t="s">
        <v>1429</v>
      </c>
      <c r="F9044" s="903" t="s">
        <v>1457</v>
      </c>
      <c r="G9044" s="902">
        <v>5198300000</v>
      </c>
    </row>
    <row r="9045" spans="1:7">
      <c r="A9045" s="903" t="s">
        <v>2487</v>
      </c>
      <c r="B9045" s="903" t="s">
        <v>383</v>
      </c>
      <c r="C9045" s="903" t="s">
        <v>368</v>
      </c>
      <c r="D9045" s="903" t="s">
        <v>1463</v>
      </c>
      <c r="E9045" s="1419" t="s">
        <v>118</v>
      </c>
      <c r="F9045" s="1420"/>
      <c r="G9045" s="902">
        <v>14842162550</v>
      </c>
    </row>
    <row r="9046" spans="1:7">
      <c r="A9046" s="903" t="s">
        <v>2487</v>
      </c>
      <c r="B9046" s="903" t="s">
        <v>383</v>
      </c>
      <c r="C9046" s="903" t="s">
        <v>368</v>
      </c>
      <c r="D9046" s="903" t="s">
        <v>1463</v>
      </c>
      <c r="E9046" s="903" t="s">
        <v>118</v>
      </c>
      <c r="F9046" s="903" t="s">
        <v>523</v>
      </c>
      <c r="G9046" s="902">
        <v>11781008650</v>
      </c>
    </row>
    <row r="9047" spans="1:7">
      <c r="A9047" s="903" t="s">
        <v>2487</v>
      </c>
      <c r="B9047" s="903" t="s">
        <v>383</v>
      </c>
      <c r="C9047" s="903" t="s">
        <v>368</v>
      </c>
      <c r="D9047" s="903" t="s">
        <v>1463</v>
      </c>
      <c r="E9047" s="903" t="s">
        <v>118</v>
      </c>
      <c r="F9047" s="903" t="s">
        <v>11</v>
      </c>
      <c r="G9047" s="902">
        <v>5170000</v>
      </c>
    </row>
    <row r="9048" spans="1:7">
      <c r="A9048" s="903" t="s">
        <v>2487</v>
      </c>
      <c r="B9048" s="903" t="s">
        <v>383</v>
      </c>
      <c r="C9048" s="903" t="s">
        <v>368</v>
      </c>
      <c r="D9048" s="903" t="s">
        <v>1463</v>
      </c>
      <c r="E9048" s="903" t="s">
        <v>118</v>
      </c>
      <c r="F9048" s="903" t="s">
        <v>120</v>
      </c>
      <c r="G9048" s="902">
        <v>3055983900</v>
      </c>
    </row>
    <row r="9049" spans="1:7">
      <c r="A9049" s="903" t="s">
        <v>2487</v>
      </c>
      <c r="B9049" s="903" t="s">
        <v>383</v>
      </c>
      <c r="C9049" s="903" t="s">
        <v>368</v>
      </c>
      <c r="D9049" s="903" t="s">
        <v>1463</v>
      </c>
      <c r="E9049" s="1419" t="s">
        <v>1434</v>
      </c>
      <c r="F9049" s="1420"/>
      <c r="G9049" s="902">
        <v>158660000</v>
      </c>
    </row>
    <row r="9050" spans="1:7">
      <c r="A9050" s="903" t="s">
        <v>2487</v>
      </c>
      <c r="B9050" s="903" t="s">
        <v>383</v>
      </c>
      <c r="C9050" s="903" t="s">
        <v>368</v>
      </c>
      <c r="D9050" s="903" t="s">
        <v>1463</v>
      </c>
      <c r="E9050" s="903" t="s">
        <v>1434</v>
      </c>
      <c r="F9050" s="903" t="s">
        <v>1436</v>
      </c>
      <c r="G9050" s="902">
        <v>158660000</v>
      </c>
    </row>
    <row r="9051" spans="1:7">
      <c r="A9051" s="903" t="s">
        <v>2487</v>
      </c>
      <c r="B9051" s="903" t="s">
        <v>383</v>
      </c>
      <c r="C9051" s="903" t="s">
        <v>368</v>
      </c>
      <c r="D9051" s="903" t="s">
        <v>1463</v>
      </c>
      <c r="E9051" s="1419" t="s">
        <v>122</v>
      </c>
      <c r="F9051" s="1420"/>
      <c r="G9051" s="902">
        <v>483246600</v>
      </c>
    </row>
    <row r="9052" spans="1:7">
      <c r="A9052" s="903" t="s">
        <v>2487</v>
      </c>
      <c r="B9052" s="903" t="s">
        <v>383</v>
      </c>
      <c r="C9052" s="903" t="s">
        <v>368</v>
      </c>
      <c r="D9052" s="903" t="s">
        <v>1463</v>
      </c>
      <c r="E9052" s="903" t="s">
        <v>122</v>
      </c>
      <c r="F9052" s="903" t="s">
        <v>124</v>
      </c>
      <c r="G9052" s="902">
        <v>312520600</v>
      </c>
    </row>
    <row r="9053" spans="1:7">
      <c r="A9053" s="903" t="s">
        <v>2487</v>
      </c>
      <c r="B9053" s="903" t="s">
        <v>383</v>
      </c>
      <c r="C9053" s="903" t="s">
        <v>368</v>
      </c>
      <c r="D9053" s="903" t="s">
        <v>1463</v>
      </c>
      <c r="E9053" s="903" t="s">
        <v>122</v>
      </c>
      <c r="F9053" s="903" t="s">
        <v>126</v>
      </c>
      <c r="G9053" s="902">
        <v>170726000</v>
      </c>
    </row>
    <row r="9054" spans="1:7">
      <c r="A9054" s="903" t="s">
        <v>2487</v>
      </c>
      <c r="B9054" s="903" t="s">
        <v>383</v>
      </c>
      <c r="C9054" s="903" t="s">
        <v>368</v>
      </c>
      <c r="D9054" s="903" t="s">
        <v>1463</v>
      </c>
      <c r="E9054" s="1419" t="s">
        <v>312</v>
      </c>
      <c r="F9054" s="1420"/>
      <c r="G9054" s="902">
        <v>204310000</v>
      </c>
    </row>
    <row r="9055" spans="1:7">
      <c r="A9055" s="903" t="s">
        <v>2487</v>
      </c>
      <c r="B9055" s="903" t="s">
        <v>383</v>
      </c>
      <c r="C9055" s="903" t="s">
        <v>368</v>
      </c>
      <c r="D9055" s="903" t="s">
        <v>1463</v>
      </c>
      <c r="E9055" s="903" t="s">
        <v>312</v>
      </c>
      <c r="F9055" s="903" t="s">
        <v>313</v>
      </c>
      <c r="G9055" s="902">
        <v>204310000</v>
      </c>
    </row>
    <row r="9056" spans="1:7">
      <c r="A9056" s="903" t="s">
        <v>2487</v>
      </c>
      <c r="B9056" s="903" t="s">
        <v>383</v>
      </c>
      <c r="C9056" s="1419" t="s">
        <v>200</v>
      </c>
      <c r="D9056" s="1420"/>
      <c r="E9056" s="1420"/>
      <c r="F9056" s="1420"/>
      <c r="G9056" s="902">
        <v>19714157380</v>
      </c>
    </row>
    <row r="9057" spans="1:7">
      <c r="A9057" s="903" t="s">
        <v>2487</v>
      </c>
      <c r="B9057" s="903" t="s">
        <v>383</v>
      </c>
      <c r="C9057" s="903" t="s">
        <v>200</v>
      </c>
      <c r="D9057" s="1419" t="s">
        <v>1413</v>
      </c>
      <c r="E9057" s="1420"/>
      <c r="F9057" s="1420"/>
      <c r="G9057" s="902">
        <v>19506299380</v>
      </c>
    </row>
    <row r="9058" spans="1:7">
      <c r="A9058" s="903" t="s">
        <v>2487</v>
      </c>
      <c r="B9058" s="903" t="s">
        <v>383</v>
      </c>
      <c r="C9058" s="903" t="s">
        <v>200</v>
      </c>
      <c r="D9058" s="903" t="s">
        <v>1413</v>
      </c>
      <c r="E9058" s="1419" t="s">
        <v>87</v>
      </c>
      <c r="F9058" s="1420"/>
      <c r="G9058" s="902">
        <v>5314339757</v>
      </c>
    </row>
    <row r="9059" spans="1:7">
      <c r="A9059" s="903" t="s">
        <v>2487</v>
      </c>
      <c r="B9059" s="903" t="s">
        <v>383</v>
      </c>
      <c r="C9059" s="903" t="s">
        <v>200</v>
      </c>
      <c r="D9059" s="903" t="s">
        <v>1413</v>
      </c>
      <c r="E9059" s="903" t="s">
        <v>87</v>
      </c>
      <c r="F9059" s="903" t="s">
        <v>88</v>
      </c>
      <c r="G9059" s="902">
        <v>5314339757</v>
      </c>
    </row>
    <row r="9060" spans="1:7">
      <c r="A9060" s="903" t="s">
        <v>2487</v>
      </c>
      <c r="B9060" s="903" t="s">
        <v>383</v>
      </c>
      <c r="C9060" s="903" t="s">
        <v>200</v>
      </c>
      <c r="D9060" s="903" t="s">
        <v>1413</v>
      </c>
      <c r="E9060" s="1419" t="s">
        <v>128</v>
      </c>
      <c r="F9060" s="1420"/>
      <c r="G9060" s="902">
        <v>260936453</v>
      </c>
    </row>
    <row r="9061" spans="1:7">
      <c r="A9061" s="903" t="s">
        <v>2487</v>
      </c>
      <c r="B9061" s="903" t="s">
        <v>383</v>
      </c>
      <c r="C9061" s="903" t="s">
        <v>200</v>
      </c>
      <c r="D9061" s="903" t="s">
        <v>1413</v>
      </c>
      <c r="E9061" s="903" t="s">
        <v>128</v>
      </c>
      <c r="F9061" s="903" t="s">
        <v>519</v>
      </c>
      <c r="G9061" s="902">
        <v>230936453</v>
      </c>
    </row>
    <row r="9062" spans="1:7">
      <c r="A9062" s="903" t="s">
        <v>2487</v>
      </c>
      <c r="B9062" s="903" t="s">
        <v>383</v>
      </c>
      <c r="C9062" s="903" t="s">
        <v>200</v>
      </c>
      <c r="D9062" s="903" t="s">
        <v>1413</v>
      </c>
      <c r="E9062" s="903" t="s">
        <v>128</v>
      </c>
      <c r="F9062" s="903" t="s">
        <v>129</v>
      </c>
      <c r="G9062" s="902">
        <v>30000000</v>
      </c>
    </row>
    <row r="9063" spans="1:7">
      <c r="A9063" s="903" t="s">
        <v>2487</v>
      </c>
      <c r="B9063" s="903" t="s">
        <v>383</v>
      </c>
      <c r="C9063" s="903" t="s">
        <v>200</v>
      </c>
      <c r="D9063" s="903" t="s">
        <v>1413</v>
      </c>
      <c r="E9063" s="1419" t="s">
        <v>90</v>
      </c>
      <c r="F9063" s="1420"/>
      <c r="G9063" s="902">
        <v>1933219922</v>
      </c>
    </row>
    <row r="9064" spans="1:7">
      <c r="A9064" s="903" t="s">
        <v>2487</v>
      </c>
      <c r="B9064" s="903" t="s">
        <v>383</v>
      </c>
      <c r="C9064" s="903" t="s">
        <v>200</v>
      </c>
      <c r="D9064" s="903" t="s">
        <v>1413</v>
      </c>
      <c r="E9064" s="903" t="s">
        <v>90</v>
      </c>
      <c r="F9064" s="903" t="s">
        <v>135</v>
      </c>
      <c r="G9064" s="902">
        <v>105562769</v>
      </c>
    </row>
    <row r="9065" spans="1:7">
      <c r="A9065" s="903" t="s">
        <v>2487</v>
      </c>
      <c r="B9065" s="903" t="s">
        <v>383</v>
      </c>
      <c r="C9065" s="903" t="s">
        <v>200</v>
      </c>
      <c r="D9065" s="903" t="s">
        <v>1413</v>
      </c>
      <c r="E9065" s="903" t="s">
        <v>90</v>
      </c>
      <c r="F9065" s="903" t="s">
        <v>389</v>
      </c>
      <c r="G9065" s="902">
        <v>133355000</v>
      </c>
    </row>
    <row r="9066" spans="1:7">
      <c r="A9066" s="903" t="s">
        <v>2487</v>
      </c>
      <c r="B9066" s="903" t="s">
        <v>383</v>
      </c>
      <c r="C9066" s="903" t="s">
        <v>200</v>
      </c>
      <c r="D9066" s="903" t="s">
        <v>1413</v>
      </c>
      <c r="E9066" s="903" t="s">
        <v>90</v>
      </c>
      <c r="F9066" s="903" t="s">
        <v>763</v>
      </c>
      <c r="G9066" s="902">
        <v>235996351</v>
      </c>
    </row>
    <row r="9067" spans="1:7">
      <c r="A9067" s="903" t="s">
        <v>2487</v>
      </c>
      <c r="B9067" s="903" t="s">
        <v>383</v>
      </c>
      <c r="C9067" s="903" t="s">
        <v>200</v>
      </c>
      <c r="D9067" s="903" t="s">
        <v>1413</v>
      </c>
      <c r="E9067" s="903" t="s">
        <v>90</v>
      </c>
      <c r="F9067" s="903" t="s">
        <v>8</v>
      </c>
      <c r="G9067" s="902">
        <v>1788000</v>
      </c>
    </row>
    <row r="9068" spans="1:7">
      <c r="A9068" s="903" t="s">
        <v>2487</v>
      </c>
      <c r="B9068" s="903" t="s">
        <v>383</v>
      </c>
      <c r="C9068" s="903" t="s">
        <v>200</v>
      </c>
      <c r="D9068" s="903" t="s">
        <v>1413</v>
      </c>
      <c r="E9068" s="903" t="s">
        <v>90</v>
      </c>
      <c r="F9068" s="903" t="s">
        <v>92</v>
      </c>
      <c r="G9068" s="902">
        <v>41421998</v>
      </c>
    </row>
    <row r="9069" spans="1:7">
      <c r="A9069" s="903" t="s">
        <v>2487</v>
      </c>
      <c r="B9069" s="903" t="s">
        <v>383</v>
      </c>
      <c r="C9069" s="903" t="s">
        <v>200</v>
      </c>
      <c r="D9069" s="903" t="s">
        <v>1413</v>
      </c>
      <c r="E9069" s="903" t="s">
        <v>90</v>
      </c>
      <c r="F9069" s="903" t="s">
        <v>390</v>
      </c>
      <c r="G9069" s="902">
        <v>27861436</v>
      </c>
    </row>
    <row r="9070" spans="1:7">
      <c r="A9070" s="903" t="s">
        <v>2487</v>
      </c>
      <c r="B9070" s="903" t="s">
        <v>383</v>
      </c>
      <c r="C9070" s="903" t="s">
        <v>200</v>
      </c>
      <c r="D9070" s="903" t="s">
        <v>1413</v>
      </c>
      <c r="E9070" s="903" t="s">
        <v>90</v>
      </c>
      <c r="F9070" s="903" t="s">
        <v>130</v>
      </c>
      <c r="G9070" s="902">
        <v>1381870368</v>
      </c>
    </row>
    <row r="9071" spans="1:7">
      <c r="A9071" s="903" t="s">
        <v>2487</v>
      </c>
      <c r="B9071" s="903" t="s">
        <v>383</v>
      </c>
      <c r="C9071" s="903" t="s">
        <v>200</v>
      </c>
      <c r="D9071" s="903" t="s">
        <v>1413</v>
      </c>
      <c r="E9071" s="903" t="s">
        <v>90</v>
      </c>
      <c r="F9071" s="903" t="s">
        <v>137</v>
      </c>
      <c r="G9071" s="902">
        <v>5364000</v>
      </c>
    </row>
    <row r="9072" spans="1:7">
      <c r="A9072" s="903" t="s">
        <v>2487</v>
      </c>
      <c r="B9072" s="903" t="s">
        <v>383</v>
      </c>
      <c r="C9072" s="903" t="s">
        <v>200</v>
      </c>
      <c r="D9072" s="903" t="s">
        <v>1413</v>
      </c>
      <c r="E9072" s="1419" t="s">
        <v>296</v>
      </c>
      <c r="F9072" s="1420"/>
      <c r="G9072" s="902">
        <v>277454000</v>
      </c>
    </row>
    <row r="9073" spans="1:7">
      <c r="A9073" s="903" t="s">
        <v>2487</v>
      </c>
      <c r="B9073" s="903" t="s">
        <v>383</v>
      </c>
      <c r="C9073" s="903" t="s">
        <v>200</v>
      </c>
      <c r="D9073" s="903" t="s">
        <v>1413</v>
      </c>
      <c r="E9073" s="903" t="s">
        <v>296</v>
      </c>
      <c r="F9073" s="903" t="s">
        <v>1499</v>
      </c>
      <c r="G9073" s="902">
        <v>225294000</v>
      </c>
    </row>
    <row r="9074" spans="1:7">
      <c r="A9074" s="903" t="s">
        <v>2487</v>
      </c>
      <c r="B9074" s="903" t="s">
        <v>383</v>
      </c>
      <c r="C9074" s="903" t="s">
        <v>200</v>
      </c>
      <c r="D9074" s="903" t="s">
        <v>1413</v>
      </c>
      <c r="E9074" s="903" t="s">
        <v>296</v>
      </c>
      <c r="F9074" s="903" t="s">
        <v>756</v>
      </c>
      <c r="G9074" s="902">
        <v>52160000</v>
      </c>
    </row>
    <row r="9075" spans="1:7">
      <c r="A9075" s="903" t="s">
        <v>2487</v>
      </c>
      <c r="B9075" s="903" t="s">
        <v>383</v>
      </c>
      <c r="C9075" s="903" t="s">
        <v>200</v>
      </c>
      <c r="D9075" s="903" t="s">
        <v>1413</v>
      </c>
      <c r="E9075" s="1419" t="s">
        <v>377</v>
      </c>
      <c r="F9075" s="1420"/>
      <c r="G9075" s="902">
        <v>136777000</v>
      </c>
    </row>
    <row r="9076" spans="1:7">
      <c r="A9076" s="903" t="s">
        <v>2487</v>
      </c>
      <c r="B9076" s="903" t="s">
        <v>383</v>
      </c>
      <c r="C9076" s="903" t="s">
        <v>200</v>
      </c>
      <c r="D9076" s="903" t="s">
        <v>1413</v>
      </c>
      <c r="E9076" s="903" t="s">
        <v>377</v>
      </c>
      <c r="F9076" s="903" t="s">
        <v>379</v>
      </c>
      <c r="G9076" s="902">
        <v>133427000</v>
      </c>
    </row>
    <row r="9077" spans="1:7">
      <c r="A9077" s="903" t="s">
        <v>2487</v>
      </c>
      <c r="B9077" s="903" t="s">
        <v>383</v>
      </c>
      <c r="C9077" s="903" t="s">
        <v>200</v>
      </c>
      <c r="D9077" s="903" t="s">
        <v>1413</v>
      </c>
      <c r="E9077" s="903" t="s">
        <v>377</v>
      </c>
      <c r="F9077" s="903" t="s">
        <v>380</v>
      </c>
      <c r="G9077" s="902">
        <v>3350000</v>
      </c>
    </row>
    <row r="9078" spans="1:7">
      <c r="A9078" s="903" t="s">
        <v>2487</v>
      </c>
      <c r="B9078" s="903" t="s">
        <v>383</v>
      </c>
      <c r="C9078" s="903" t="s">
        <v>200</v>
      </c>
      <c r="D9078" s="903" t="s">
        <v>1413</v>
      </c>
      <c r="E9078" s="1419" t="s">
        <v>93</v>
      </c>
      <c r="F9078" s="1420"/>
      <c r="G9078" s="902">
        <v>466779290</v>
      </c>
    </row>
    <row r="9079" spans="1:7">
      <c r="A9079" s="903" t="s">
        <v>2487</v>
      </c>
      <c r="B9079" s="903" t="s">
        <v>383</v>
      </c>
      <c r="C9079" s="903" t="s">
        <v>200</v>
      </c>
      <c r="D9079" s="903" t="s">
        <v>1413</v>
      </c>
      <c r="E9079" s="903" t="s">
        <v>93</v>
      </c>
      <c r="F9079" s="903" t="s">
        <v>391</v>
      </c>
      <c r="G9079" s="902">
        <v>466779290</v>
      </c>
    </row>
    <row r="9080" spans="1:7">
      <c r="A9080" s="903" t="s">
        <v>2487</v>
      </c>
      <c r="B9080" s="903" t="s">
        <v>383</v>
      </c>
      <c r="C9080" s="903" t="s">
        <v>200</v>
      </c>
      <c r="D9080" s="903" t="s">
        <v>1413</v>
      </c>
      <c r="E9080" s="1419" t="s">
        <v>94</v>
      </c>
      <c r="F9080" s="1420"/>
      <c r="G9080" s="902">
        <v>1283480743</v>
      </c>
    </row>
    <row r="9081" spans="1:7">
      <c r="A9081" s="903" t="s">
        <v>2487</v>
      </c>
      <c r="B9081" s="903" t="s">
        <v>383</v>
      </c>
      <c r="C9081" s="903" t="s">
        <v>200</v>
      </c>
      <c r="D9081" s="903" t="s">
        <v>1413</v>
      </c>
      <c r="E9081" s="903" t="s">
        <v>94</v>
      </c>
      <c r="F9081" s="903" t="s">
        <v>95</v>
      </c>
      <c r="G9081" s="902">
        <v>995302478</v>
      </c>
    </row>
    <row r="9082" spans="1:7">
      <c r="A9082" s="903" t="s">
        <v>2487</v>
      </c>
      <c r="B9082" s="903" t="s">
        <v>383</v>
      </c>
      <c r="C9082" s="903" t="s">
        <v>200</v>
      </c>
      <c r="D9082" s="903" t="s">
        <v>1413</v>
      </c>
      <c r="E9082" s="903" t="s">
        <v>94</v>
      </c>
      <c r="F9082" s="903" t="s">
        <v>96</v>
      </c>
      <c r="G9082" s="902">
        <v>171356645</v>
      </c>
    </row>
    <row r="9083" spans="1:7">
      <c r="A9083" s="903" t="s">
        <v>2487</v>
      </c>
      <c r="B9083" s="903" t="s">
        <v>383</v>
      </c>
      <c r="C9083" s="903" t="s">
        <v>200</v>
      </c>
      <c r="D9083" s="903" t="s">
        <v>1413</v>
      </c>
      <c r="E9083" s="903" t="s">
        <v>94</v>
      </c>
      <c r="F9083" s="903" t="s">
        <v>97</v>
      </c>
      <c r="G9083" s="902">
        <v>113497696</v>
      </c>
    </row>
    <row r="9084" spans="1:7">
      <c r="A9084" s="903" t="s">
        <v>2487</v>
      </c>
      <c r="B9084" s="903" t="s">
        <v>383</v>
      </c>
      <c r="C9084" s="903" t="s">
        <v>200</v>
      </c>
      <c r="D9084" s="903" t="s">
        <v>1413</v>
      </c>
      <c r="E9084" s="903" t="s">
        <v>94</v>
      </c>
      <c r="F9084" s="903" t="s">
        <v>0</v>
      </c>
      <c r="G9084" s="902">
        <v>3323924</v>
      </c>
    </row>
    <row r="9085" spans="1:7">
      <c r="A9085" s="903" t="s">
        <v>2487</v>
      </c>
      <c r="B9085" s="903" t="s">
        <v>383</v>
      </c>
      <c r="C9085" s="903" t="s">
        <v>200</v>
      </c>
      <c r="D9085" s="903" t="s">
        <v>1413</v>
      </c>
      <c r="E9085" s="1419" t="s">
        <v>98</v>
      </c>
      <c r="F9085" s="1420"/>
      <c r="G9085" s="902">
        <v>48737879</v>
      </c>
    </row>
    <row r="9086" spans="1:7">
      <c r="A9086" s="903" t="s">
        <v>2487</v>
      </c>
      <c r="B9086" s="903" t="s">
        <v>383</v>
      </c>
      <c r="C9086" s="903" t="s">
        <v>200</v>
      </c>
      <c r="D9086" s="903" t="s">
        <v>1413</v>
      </c>
      <c r="E9086" s="903" t="s">
        <v>98</v>
      </c>
      <c r="F9086" s="903" t="s">
        <v>757</v>
      </c>
      <c r="G9086" s="902">
        <v>30857879</v>
      </c>
    </row>
    <row r="9087" spans="1:7">
      <c r="A9087" s="903" t="s">
        <v>2487</v>
      </c>
      <c r="B9087" s="903" t="s">
        <v>383</v>
      </c>
      <c r="C9087" s="903" t="s">
        <v>200</v>
      </c>
      <c r="D9087" s="903" t="s">
        <v>1413</v>
      </c>
      <c r="E9087" s="903" t="s">
        <v>98</v>
      </c>
      <c r="F9087" s="903" t="s">
        <v>99</v>
      </c>
      <c r="G9087" s="902">
        <v>17880000</v>
      </c>
    </row>
    <row r="9088" spans="1:7">
      <c r="A9088" s="903" t="s">
        <v>2487</v>
      </c>
      <c r="B9088" s="903" t="s">
        <v>383</v>
      </c>
      <c r="C9088" s="903" t="s">
        <v>200</v>
      </c>
      <c r="D9088" s="903" t="s">
        <v>1413</v>
      </c>
      <c r="E9088" s="1419" t="s">
        <v>100</v>
      </c>
      <c r="F9088" s="1420"/>
      <c r="G9088" s="902">
        <v>206089148</v>
      </c>
    </row>
    <row r="9089" spans="1:7">
      <c r="A9089" s="903" t="s">
        <v>2487</v>
      </c>
      <c r="B9089" s="903" t="s">
        <v>383</v>
      </c>
      <c r="C9089" s="903" t="s">
        <v>200</v>
      </c>
      <c r="D9089" s="903" t="s">
        <v>1413</v>
      </c>
      <c r="E9089" s="903" t="s">
        <v>100</v>
      </c>
      <c r="F9089" s="903" t="s">
        <v>138</v>
      </c>
      <c r="G9089" s="902">
        <v>151658061</v>
      </c>
    </row>
    <row r="9090" spans="1:7">
      <c r="A9090" s="903" t="s">
        <v>2487</v>
      </c>
      <c r="B9090" s="903" t="s">
        <v>383</v>
      </c>
      <c r="C9090" s="903" t="s">
        <v>200</v>
      </c>
      <c r="D9090" s="903" t="s">
        <v>1413</v>
      </c>
      <c r="E9090" s="903" t="s">
        <v>100</v>
      </c>
      <c r="F9090" s="903" t="s">
        <v>102</v>
      </c>
      <c r="G9090" s="902">
        <v>25387200</v>
      </c>
    </row>
    <row r="9091" spans="1:7">
      <c r="A9091" s="903" t="s">
        <v>2487</v>
      </c>
      <c r="B9091" s="903" t="s">
        <v>383</v>
      </c>
      <c r="C9091" s="903" t="s">
        <v>200</v>
      </c>
      <c r="D9091" s="903" t="s">
        <v>1413</v>
      </c>
      <c r="E9091" s="903" t="s">
        <v>100</v>
      </c>
      <c r="F9091" s="903" t="s">
        <v>139</v>
      </c>
      <c r="G9091" s="902">
        <v>14876920</v>
      </c>
    </row>
    <row r="9092" spans="1:7">
      <c r="A9092" s="903" t="s">
        <v>2487</v>
      </c>
      <c r="B9092" s="903" t="s">
        <v>383</v>
      </c>
      <c r="C9092" s="903" t="s">
        <v>200</v>
      </c>
      <c r="D9092" s="903" t="s">
        <v>1413</v>
      </c>
      <c r="E9092" s="903" t="s">
        <v>100</v>
      </c>
      <c r="F9092" s="903" t="s">
        <v>131</v>
      </c>
      <c r="G9092" s="902">
        <v>13296967</v>
      </c>
    </row>
    <row r="9093" spans="1:7">
      <c r="A9093" s="903" t="s">
        <v>2487</v>
      </c>
      <c r="B9093" s="903" t="s">
        <v>383</v>
      </c>
      <c r="C9093" s="903" t="s">
        <v>200</v>
      </c>
      <c r="D9093" s="903" t="s">
        <v>1413</v>
      </c>
      <c r="E9093" s="903" t="s">
        <v>100</v>
      </c>
      <c r="F9093" s="903" t="s">
        <v>140</v>
      </c>
      <c r="G9093" s="902">
        <v>870000</v>
      </c>
    </row>
    <row r="9094" spans="1:7">
      <c r="A9094" s="903" t="s">
        <v>2487</v>
      </c>
      <c r="B9094" s="903" t="s">
        <v>383</v>
      </c>
      <c r="C9094" s="903" t="s">
        <v>200</v>
      </c>
      <c r="D9094" s="903" t="s">
        <v>1413</v>
      </c>
      <c r="E9094" s="1419" t="s">
        <v>103</v>
      </c>
      <c r="F9094" s="1420"/>
      <c r="G9094" s="902">
        <v>295224325</v>
      </c>
    </row>
    <row r="9095" spans="1:7">
      <c r="A9095" s="903" t="s">
        <v>2487</v>
      </c>
      <c r="B9095" s="903" t="s">
        <v>383</v>
      </c>
      <c r="C9095" s="903" t="s">
        <v>200</v>
      </c>
      <c r="D9095" s="903" t="s">
        <v>1413</v>
      </c>
      <c r="E9095" s="903" t="s">
        <v>103</v>
      </c>
      <c r="F9095" s="903" t="s">
        <v>104</v>
      </c>
      <c r="G9095" s="902">
        <v>132742400</v>
      </c>
    </row>
    <row r="9096" spans="1:7">
      <c r="A9096" s="903" t="s">
        <v>2487</v>
      </c>
      <c r="B9096" s="903" t="s">
        <v>383</v>
      </c>
      <c r="C9096" s="903" t="s">
        <v>200</v>
      </c>
      <c r="D9096" s="903" t="s">
        <v>1413</v>
      </c>
      <c r="E9096" s="903" t="s">
        <v>103</v>
      </c>
      <c r="F9096" s="903" t="s">
        <v>132</v>
      </c>
      <c r="G9096" s="902">
        <v>77405000</v>
      </c>
    </row>
    <row r="9097" spans="1:7">
      <c r="A9097" s="903" t="s">
        <v>2487</v>
      </c>
      <c r="B9097" s="903" t="s">
        <v>383</v>
      </c>
      <c r="C9097" s="903" t="s">
        <v>200</v>
      </c>
      <c r="D9097" s="903" t="s">
        <v>1413</v>
      </c>
      <c r="E9097" s="903" t="s">
        <v>103</v>
      </c>
      <c r="F9097" s="903" t="s">
        <v>2</v>
      </c>
      <c r="G9097" s="902">
        <v>14700000</v>
      </c>
    </row>
    <row r="9098" spans="1:7">
      <c r="A9098" s="903" t="s">
        <v>2487</v>
      </c>
      <c r="B9098" s="903" t="s">
        <v>383</v>
      </c>
      <c r="C9098" s="903" t="s">
        <v>200</v>
      </c>
      <c r="D9098" s="903" t="s">
        <v>1413</v>
      </c>
      <c r="E9098" s="903" t="s">
        <v>103</v>
      </c>
      <c r="F9098" s="903" t="s">
        <v>106</v>
      </c>
      <c r="G9098" s="902">
        <v>70376925</v>
      </c>
    </row>
    <row r="9099" spans="1:7">
      <c r="A9099" s="903" t="s">
        <v>2487</v>
      </c>
      <c r="B9099" s="903" t="s">
        <v>383</v>
      </c>
      <c r="C9099" s="903" t="s">
        <v>200</v>
      </c>
      <c r="D9099" s="903" t="s">
        <v>1413</v>
      </c>
      <c r="E9099" s="1419" t="s">
        <v>108</v>
      </c>
      <c r="F9099" s="1420"/>
      <c r="G9099" s="902">
        <v>122073422</v>
      </c>
    </row>
    <row r="9100" spans="1:7">
      <c r="A9100" s="903" t="s">
        <v>2487</v>
      </c>
      <c r="B9100" s="903" t="s">
        <v>383</v>
      </c>
      <c r="C9100" s="903" t="s">
        <v>200</v>
      </c>
      <c r="D9100" s="903" t="s">
        <v>1413</v>
      </c>
      <c r="E9100" s="903" t="s">
        <v>108</v>
      </c>
      <c r="F9100" s="903" t="s">
        <v>110</v>
      </c>
      <c r="G9100" s="902">
        <v>20312802</v>
      </c>
    </row>
    <row r="9101" spans="1:7">
      <c r="A9101" s="903" t="s">
        <v>2487</v>
      </c>
      <c r="B9101" s="903" t="s">
        <v>383</v>
      </c>
      <c r="C9101" s="903" t="s">
        <v>200</v>
      </c>
      <c r="D9101" s="903" t="s">
        <v>1413</v>
      </c>
      <c r="E9101" s="903" t="s">
        <v>108</v>
      </c>
      <c r="F9101" s="903" t="s">
        <v>111</v>
      </c>
      <c r="G9101" s="902">
        <v>2040246</v>
      </c>
    </row>
    <row r="9102" spans="1:7">
      <c r="A9102" s="903" t="s">
        <v>2487</v>
      </c>
      <c r="B9102" s="903" t="s">
        <v>383</v>
      </c>
      <c r="C9102" s="903" t="s">
        <v>200</v>
      </c>
      <c r="D9102" s="903" t="s">
        <v>1413</v>
      </c>
      <c r="E9102" s="903" t="s">
        <v>108</v>
      </c>
      <c r="F9102" s="903" t="s">
        <v>862</v>
      </c>
      <c r="G9102" s="902">
        <v>57145574</v>
      </c>
    </row>
    <row r="9103" spans="1:7">
      <c r="A9103" s="903" t="s">
        <v>2487</v>
      </c>
      <c r="B9103" s="903" t="s">
        <v>383</v>
      </c>
      <c r="C9103" s="903" t="s">
        <v>200</v>
      </c>
      <c r="D9103" s="903" t="s">
        <v>1413</v>
      </c>
      <c r="E9103" s="903" t="s">
        <v>108</v>
      </c>
      <c r="F9103" s="903" t="s">
        <v>283</v>
      </c>
      <c r="G9103" s="902">
        <v>11785000</v>
      </c>
    </row>
    <row r="9104" spans="1:7">
      <c r="A9104" s="903" t="s">
        <v>2487</v>
      </c>
      <c r="B9104" s="903" t="s">
        <v>383</v>
      </c>
      <c r="C9104" s="903" t="s">
        <v>200</v>
      </c>
      <c r="D9104" s="903" t="s">
        <v>1413</v>
      </c>
      <c r="E9104" s="903" t="s">
        <v>108</v>
      </c>
      <c r="F9104" s="903" t="s">
        <v>868</v>
      </c>
      <c r="G9104" s="902">
        <v>19484800</v>
      </c>
    </row>
    <row r="9105" spans="1:7">
      <c r="A9105" s="903" t="s">
        <v>2487</v>
      </c>
      <c r="B9105" s="903" t="s">
        <v>383</v>
      </c>
      <c r="C9105" s="903" t="s">
        <v>200</v>
      </c>
      <c r="D9105" s="903" t="s">
        <v>1413</v>
      </c>
      <c r="E9105" s="903" t="s">
        <v>108</v>
      </c>
      <c r="F9105" s="903" t="s">
        <v>142</v>
      </c>
      <c r="G9105" s="902">
        <v>11305000</v>
      </c>
    </row>
    <row r="9106" spans="1:7">
      <c r="A9106" s="903" t="s">
        <v>2487</v>
      </c>
      <c r="B9106" s="903" t="s">
        <v>383</v>
      </c>
      <c r="C9106" s="903" t="s">
        <v>200</v>
      </c>
      <c r="D9106" s="903" t="s">
        <v>1413</v>
      </c>
      <c r="E9106" s="1419" t="s">
        <v>143</v>
      </c>
      <c r="F9106" s="1420"/>
      <c r="G9106" s="902">
        <v>832674500</v>
      </c>
    </row>
    <row r="9107" spans="1:7">
      <c r="A9107" s="903" t="s">
        <v>2487</v>
      </c>
      <c r="B9107" s="903" t="s">
        <v>383</v>
      </c>
      <c r="C9107" s="903" t="s">
        <v>200</v>
      </c>
      <c r="D9107" s="903" t="s">
        <v>1413</v>
      </c>
      <c r="E9107" s="903" t="s">
        <v>143</v>
      </c>
      <c r="F9107" s="903" t="s">
        <v>145</v>
      </c>
      <c r="G9107" s="902">
        <v>32198500</v>
      </c>
    </row>
    <row r="9108" spans="1:7">
      <c r="A9108" s="903" t="s">
        <v>2487</v>
      </c>
      <c r="B9108" s="903" t="s">
        <v>383</v>
      </c>
      <c r="C9108" s="903" t="s">
        <v>200</v>
      </c>
      <c r="D9108" s="903" t="s">
        <v>1413</v>
      </c>
      <c r="E9108" s="903" t="s">
        <v>143</v>
      </c>
      <c r="F9108" s="903" t="s">
        <v>482</v>
      </c>
      <c r="G9108" s="902">
        <v>58400000</v>
      </c>
    </row>
    <row r="9109" spans="1:7">
      <c r="A9109" s="903" t="s">
        <v>2487</v>
      </c>
      <c r="B9109" s="903" t="s">
        <v>383</v>
      </c>
      <c r="C9109" s="903" t="s">
        <v>200</v>
      </c>
      <c r="D9109" s="903" t="s">
        <v>1413</v>
      </c>
      <c r="E9109" s="903" t="s">
        <v>143</v>
      </c>
      <c r="F9109" s="903" t="s">
        <v>485</v>
      </c>
      <c r="G9109" s="902">
        <v>2000000</v>
      </c>
    </row>
    <row r="9110" spans="1:7">
      <c r="A9110" s="903" t="s">
        <v>2487</v>
      </c>
      <c r="B9110" s="903" t="s">
        <v>383</v>
      </c>
      <c r="C9110" s="903" t="s">
        <v>200</v>
      </c>
      <c r="D9110" s="903" t="s">
        <v>1413</v>
      </c>
      <c r="E9110" s="903" t="s">
        <v>143</v>
      </c>
      <c r="F9110" s="903" t="s">
        <v>387</v>
      </c>
      <c r="G9110" s="902">
        <v>4300000</v>
      </c>
    </row>
    <row r="9111" spans="1:7">
      <c r="A9111" s="903" t="s">
        <v>2487</v>
      </c>
      <c r="B9111" s="903" t="s">
        <v>383</v>
      </c>
      <c r="C9111" s="903" t="s">
        <v>200</v>
      </c>
      <c r="D9111" s="903" t="s">
        <v>1413</v>
      </c>
      <c r="E9111" s="903" t="s">
        <v>143</v>
      </c>
      <c r="F9111" s="903" t="s">
        <v>487</v>
      </c>
      <c r="G9111" s="902">
        <v>25800000</v>
      </c>
    </row>
    <row r="9112" spans="1:7">
      <c r="A9112" s="903" t="s">
        <v>2487</v>
      </c>
      <c r="B9112" s="903" t="s">
        <v>383</v>
      </c>
      <c r="C9112" s="903" t="s">
        <v>200</v>
      </c>
      <c r="D9112" s="903" t="s">
        <v>1413</v>
      </c>
      <c r="E9112" s="903" t="s">
        <v>143</v>
      </c>
      <c r="F9112" s="903" t="s">
        <v>489</v>
      </c>
      <c r="G9112" s="902">
        <v>709976000</v>
      </c>
    </row>
    <row r="9113" spans="1:7">
      <c r="A9113" s="903" t="s">
        <v>2487</v>
      </c>
      <c r="B9113" s="903" t="s">
        <v>383</v>
      </c>
      <c r="C9113" s="903" t="s">
        <v>200</v>
      </c>
      <c r="D9113" s="903" t="s">
        <v>1413</v>
      </c>
      <c r="E9113" s="1419" t="s">
        <v>113</v>
      </c>
      <c r="F9113" s="1420"/>
      <c r="G9113" s="902">
        <v>556831000</v>
      </c>
    </row>
    <row r="9114" spans="1:7">
      <c r="A9114" s="903" t="s">
        <v>2487</v>
      </c>
      <c r="B9114" s="903" t="s">
        <v>383</v>
      </c>
      <c r="C9114" s="903" t="s">
        <v>200</v>
      </c>
      <c r="D9114" s="903" t="s">
        <v>1413</v>
      </c>
      <c r="E9114" s="903" t="s">
        <v>113</v>
      </c>
      <c r="F9114" s="903" t="s">
        <v>381</v>
      </c>
      <c r="G9114" s="902">
        <v>24812000</v>
      </c>
    </row>
    <row r="9115" spans="1:7">
      <c r="A9115" s="903" t="s">
        <v>2487</v>
      </c>
      <c r="B9115" s="903" t="s">
        <v>383</v>
      </c>
      <c r="C9115" s="903" t="s">
        <v>200</v>
      </c>
      <c r="D9115" s="903" t="s">
        <v>1413</v>
      </c>
      <c r="E9115" s="903" t="s">
        <v>113</v>
      </c>
      <c r="F9115" s="903" t="s">
        <v>490</v>
      </c>
      <c r="G9115" s="902">
        <v>101644000</v>
      </c>
    </row>
    <row r="9116" spans="1:7">
      <c r="A9116" s="903" t="s">
        <v>2487</v>
      </c>
      <c r="B9116" s="903" t="s">
        <v>383</v>
      </c>
      <c r="C9116" s="903" t="s">
        <v>200</v>
      </c>
      <c r="D9116" s="903" t="s">
        <v>1413</v>
      </c>
      <c r="E9116" s="903" t="s">
        <v>113</v>
      </c>
      <c r="F9116" s="903" t="s">
        <v>115</v>
      </c>
      <c r="G9116" s="902">
        <v>77475000</v>
      </c>
    </row>
    <row r="9117" spans="1:7">
      <c r="A9117" s="903" t="s">
        <v>2487</v>
      </c>
      <c r="B9117" s="903" t="s">
        <v>383</v>
      </c>
      <c r="C9117" s="903" t="s">
        <v>200</v>
      </c>
      <c r="D9117" s="903" t="s">
        <v>1413</v>
      </c>
      <c r="E9117" s="903" t="s">
        <v>113</v>
      </c>
      <c r="F9117" s="903" t="s">
        <v>117</v>
      </c>
      <c r="G9117" s="902">
        <v>352900000</v>
      </c>
    </row>
    <row r="9118" spans="1:7">
      <c r="A9118" s="903" t="s">
        <v>2487</v>
      </c>
      <c r="B9118" s="903" t="s">
        <v>383</v>
      </c>
      <c r="C9118" s="903" t="s">
        <v>200</v>
      </c>
      <c r="D9118" s="903" t="s">
        <v>1413</v>
      </c>
      <c r="E9118" s="1419" t="s">
        <v>492</v>
      </c>
      <c r="F9118" s="1420"/>
      <c r="G9118" s="902">
        <v>314529872</v>
      </c>
    </row>
    <row r="9119" spans="1:7">
      <c r="A9119" s="903" t="s">
        <v>2487</v>
      </c>
      <c r="B9119" s="903" t="s">
        <v>383</v>
      </c>
      <c r="C9119" s="903" t="s">
        <v>200</v>
      </c>
      <c r="D9119" s="903" t="s">
        <v>1413</v>
      </c>
      <c r="E9119" s="903" t="s">
        <v>492</v>
      </c>
      <c r="F9119" s="903" t="s">
        <v>494</v>
      </c>
      <c r="G9119" s="902">
        <v>77440000</v>
      </c>
    </row>
    <row r="9120" spans="1:7">
      <c r="A9120" s="903" t="s">
        <v>2487</v>
      </c>
      <c r="B9120" s="903" t="s">
        <v>383</v>
      </c>
      <c r="C9120" s="903" t="s">
        <v>200</v>
      </c>
      <c r="D9120" s="903" t="s">
        <v>1413</v>
      </c>
      <c r="E9120" s="903" t="s">
        <v>492</v>
      </c>
      <c r="F9120" s="903" t="s">
        <v>219</v>
      </c>
      <c r="G9120" s="902">
        <v>198389872</v>
      </c>
    </row>
    <row r="9121" spans="1:7">
      <c r="A9121" s="903" t="s">
        <v>2487</v>
      </c>
      <c r="B9121" s="903" t="s">
        <v>383</v>
      </c>
      <c r="C9121" s="903" t="s">
        <v>200</v>
      </c>
      <c r="D9121" s="903" t="s">
        <v>1413</v>
      </c>
      <c r="E9121" s="903" t="s">
        <v>492</v>
      </c>
      <c r="F9121" s="903" t="s">
        <v>186</v>
      </c>
      <c r="G9121" s="902">
        <v>2500000</v>
      </c>
    </row>
    <row r="9122" spans="1:7">
      <c r="A9122" s="903" t="s">
        <v>2487</v>
      </c>
      <c r="B9122" s="903" t="s">
        <v>383</v>
      </c>
      <c r="C9122" s="903" t="s">
        <v>200</v>
      </c>
      <c r="D9122" s="903" t="s">
        <v>1413</v>
      </c>
      <c r="E9122" s="903" t="s">
        <v>492</v>
      </c>
      <c r="F9122" s="903" t="s">
        <v>496</v>
      </c>
      <c r="G9122" s="902">
        <v>36200000</v>
      </c>
    </row>
    <row r="9123" spans="1:7">
      <c r="A9123" s="903" t="s">
        <v>2487</v>
      </c>
      <c r="B9123" s="903" t="s">
        <v>383</v>
      </c>
      <c r="C9123" s="903" t="s">
        <v>200</v>
      </c>
      <c r="D9123" s="903" t="s">
        <v>1413</v>
      </c>
      <c r="E9123" s="1419" t="s">
        <v>498</v>
      </c>
      <c r="F9123" s="1420"/>
      <c r="G9123" s="902">
        <v>2123667500</v>
      </c>
    </row>
    <row r="9124" spans="1:7">
      <c r="A9124" s="903" t="s">
        <v>2487</v>
      </c>
      <c r="B9124" s="903" t="s">
        <v>383</v>
      </c>
      <c r="C9124" s="903" t="s">
        <v>200</v>
      </c>
      <c r="D9124" s="903" t="s">
        <v>1413</v>
      </c>
      <c r="E9124" s="903" t="s">
        <v>498</v>
      </c>
      <c r="F9124" s="903" t="s">
        <v>758</v>
      </c>
      <c r="G9124" s="902">
        <v>34250000</v>
      </c>
    </row>
    <row r="9125" spans="1:7">
      <c r="A9125" s="903" t="s">
        <v>2487</v>
      </c>
      <c r="B9125" s="903" t="s">
        <v>383</v>
      </c>
      <c r="C9125" s="903" t="s">
        <v>200</v>
      </c>
      <c r="D9125" s="903" t="s">
        <v>1413</v>
      </c>
      <c r="E9125" s="903" t="s">
        <v>498</v>
      </c>
      <c r="F9125" s="903" t="s">
        <v>3</v>
      </c>
      <c r="G9125" s="902">
        <v>1900000000</v>
      </c>
    </row>
    <row r="9126" spans="1:7">
      <c r="A9126" s="903" t="s">
        <v>2487</v>
      </c>
      <c r="B9126" s="903" t="s">
        <v>383</v>
      </c>
      <c r="C9126" s="903" t="s">
        <v>200</v>
      </c>
      <c r="D9126" s="903" t="s">
        <v>1413</v>
      </c>
      <c r="E9126" s="903" t="s">
        <v>498</v>
      </c>
      <c r="F9126" s="903" t="s">
        <v>370</v>
      </c>
      <c r="G9126" s="902">
        <v>88437500</v>
      </c>
    </row>
    <row r="9127" spans="1:7">
      <c r="A9127" s="903" t="s">
        <v>2487</v>
      </c>
      <c r="B9127" s="903" t="s">
        <v>383</v>
      </c>
      <c r="C9127" s="903" t="s">
        <v>200</v>
      </c>
      <c r="D9127" s="903" t="s">
        <v>1413</v>
      </c>
      <c r="E9127" s="903" t="s">
        <v>498</v>
      </c>
      <c r="F9127" s="903" t="s">
        <v>500</v>
      </c>
      <c r="G9127" s="902">
        <v>62439000</v>
      </c>
    </row>
    <row r="9128" spans="1:7">
      <c r="A9128" s="903" t="s">
        <v>2487</v>
      </c>
      <c r="B9128" s="903" t="s">
        <v>383</v>
      </c>
      <c r="C9128" s="903" t="s">
        <v>200</v>
      </c>
      <c r="D9128" s="903" t="s">
        <v>1413</v>
      </c>
      <c r="E9128" s="903" t="s">
        <v>498</v>
      </c>
      <c r="F9128" s="903" t="s">
        <v>4</v>
      </c>
      <c r="G9128" s="902">
        <v>29541000</v>
      </c>
    </row>
    <row r="9129" spans="1:7">
      <c r="A9129" s="903" t="s">
        <v>2487</v>
      </c>
      <c r="B9129" s="903" t="s">
        <v>383</v>
      </c>
      <c r="C9129" s="903" t="s">
        <v>200</v>
      </c>
      <c r="D9129" s="903" t="s">
        <v>1413</v>
      </c>
      <c r="E9129" s="903" t="s">
        <v>498</v>
      </c>
      <c r="F9129" s="903" t="s">
        <v>501</v>
      </c>
      <c r="G9129" s="902">
        <v>9000000</v>
      </c>
    </row>
    <row r="9130" spans="1:7">
      <c r="A9130" s="903" t="s">
        <v>2487</v>
      </c>
      <c r="B9130" s="903" t="s">
        <v>383</v>
      </c>
      <c r="C9130" s="903" t="s">
        <v>200</v>
      </c>
      <c r="D9130" s="903" t="s">
        <v>1413</v>
      </c>
      <c r="E9130" s="1419" t="s">
        <v>1429</v>
      </c>
      <c r="F9130" s="1420"/>
      <c r="G9130" s="902">
        <v>389882500</v>
      </c>
    </row>
    <row r="9131" spans="1:7">
      <c r="A9131" s="903" t="s">
        <v>2487</v>
      </c>
      <c r="B9131" s="903" t="s">
        <v>383</v>
      </c>
      <c r="C9131" s="903" t="s">
        <v>200</v>
      </c>
      <c r="D9131" s="903" t="s">
        <v>1413</v>
      </c>
      <c r="E9131" s="903" t="s">
        <v>1429</v>
      </c>
      <c r="F9131" s="903" t="s">
        <v>1451</v>
      </c>
      <c r="G9131" s="902">
        <v>219592500</v>
      </c>
    </row>
    <row r="9132" spans="1:7">
      <c r="A9132" s="903" t="s">
        <v>2487</v>
      </c>
      <c r="B9132" s="903" t="s">
        <v>383</v>
      </c>
      <c r="C9132" s="903" t="s">
        <v>200</v>
      </c>
      <c r="D9132" s="903" t="s">
        <v>1413</v>
      </c>
      <c r="E9132" s="903" t="s">
        <v>1429</v>
      </c>
      <c r="F9132" s="903" t="s">
        <v>1431</v>
      </c>
      <c r="G9132" s="902">
        <v>170290000</v>
      </c>
    </row>
    <row r="9133" spans="1:7">
      <c r="A9133" s="903" t="s">
        <v>2487</v>
      </c>
      <c r="B9133" s="903" t="s">
        <v>383</v>
      </c>
      <c r="C9133" s="903" t="s">
        <v>200</v>
      </c>
      <c r="D9133" s="903" t="s">
        <v>1413</v>
      </c>
      <c r="E9133" s="1419" t="s">
        <v>118</v>
      </c>
      <c r="F9133" s="1420"/>
      <c r="G9133" s="902">
        <v>3276790569</v>
      </c>
    </row>
    <row r="9134" spans="1:7">
      <c r="A9134" s="903" t="s">
        <v>2487</v>
      </c>
      <c r="B9134" s="903" t="s">
        <v>383</v>
      </c>
      <c r="C9134" s="903" t="s">
        <v>200</v>
      </c>
      <c r="D9134" s="903" t="s">
        <v>1413</v>
      </c>
      <c r="E9134" s="903" t="s">
        <v>118</v>
      </c>
      <c r="F9134" s="903" t="s">
        <v>523</v>
      </c>
      <c r="G9134" s="902">
        <v>1493799569</v>
      </c>
    </row>
    <row r="9135" spans="1:7">
      <c r="A9135" s="903" t="s">
        <v>2487</v>
      </c>
      <c r="B9135" s="903" t="s">
        <v>383</v>
      </c>
      <c r="C9135" s="903" t="s">
        <v>200</v>
      </c>
      <c r="D9135" s="903" t="s">
        <v>1413</v>
      </c>
      <c r="E9135" s="903" t="s">
        <v>118</v>
      </c>
      <c r="F9135" s="903" t="s">
        <v>11</v>
      </c>
      <c r="G9135" s="902">
        <v>850000</v>
      </c>
    </row>
    <row r="9136" spans="1:7">
      <c r="A9136" s="903" t="s">
        <v>2487</v>
      </c>
      <c r="B9136" s="903" t="s">
        <v>383</v>
      </c>
      <c r="C9136" s="903" t="s">
        <v>200</v>
      </c>
      <c r="D9136" s="903" t="s">
        <v>1413</v>
      </c>
      <c r="E9136" s="903" t="s">
        <v>118</v>
      </c>
      <c r="F9136" s="903" t="s">
        <v>120</v>
      </c>
      <c r="G9136" s="902">
        <v>1782141000</v>
      </c>
    </row>
    <row r="9137" spans="1:7">
      <c r="A9137" s="903" t="s">
        <v>2487</v>
      </c>
      <c r="B9137" s="903" t="s">
        <v>383</v>
      </c>
      <c r="C9137" s="903" t="s">
        <v>200</v>
      </c>
      <c r="D9137" s="903" t="s">
        <v>1413</v>
      </c>
      <c r="E9137" s="1419" t="s">
        <v>1434</v>
      </c>
      <c r="F9137" s="1420"/>
      <c r="G9137" s="902">
        <v>24189000</v>
      </c>
    </row>
    <row r="9138" spans="1:7">
      <c r="A9138" s="903" t="s">
        <v>2487</v>
      </c>
      <c r="B9138" s="903" t="s">
        <v>383</v>
      </c>
      <c r="C9138" s="903" t="s">
        <v>200</v>
      </c>
      <c r="D9138" s="903" t="s">
        <v>1413</v>
      </c>
      <c r="E9138" s="903" t="s">
        <v>1434</v>
      </c>
      <c r="F9138" s="903" t="s">
        <v>1436</v>
      </c>
      <c r="G9138" s="902">
        <v>24189000</v>
      </c>
    </row>
    <row r="9139" spans="1:7">
      <c r="A9139" s="903" t="s">
        <v>2487</v>
      </c>
      <c r="B9139" s="903" t="s">
        <v>383</v>
      </c>
      <c r="C9139" s="903" t="s">
        <v>200</v>
      </c>
      <c r="D9139" s="903" t="s">
        <v>1413</v>
      </c>
      <c r="E9139" s="1419" t="s">
        <v>122</v>
      </c>
      <c r="F9139" s="1420"/>
      <c r="G9139" s="902">
        <v>646512500</v>
      </c>
    </row>
    <row r="9140" spans="1:7">
      <c r="A9140" s="903" t="s">
        <v>2487</v>
      </c>
      <c r="B9140" s="903" t="s">
        <v>383</v>
      </c>
      <c r="C9140" s="903" t="s">
        <v>200</v>
      </c>
      <c r="D9140" s="903" t="s">
        <v>1413</v>
      </c>
      <c r="E9140" s="903" t="s">
        <v>122</v>
      </c>
      <c r="F9140" s="903" t="s">
        <v>765</v>
      </c>
      <c r="G9140" s="902">
        <v>2000000</v>
      </c>
    </row>
    <row r="9141" spans="1:7">
      <c r="A9141" s="903" t="s">
        <v>2487</v>
      </c>
      <c r="B9141" s="903" t="s">
        <v>383</v>
      </c>
      <c r="C9141" s="903" t="s">
        <v>200</v>
      </c>
      <c r="D9141" s="903" t="s">
        <v>1413</v>
      </c>
      <c r="E9141" s="903" t="s">
        <v>122</v>
      </c>
      <c r="F9141" s="903" t="s">
        <v>6</v>
      </c>
      <c r="G9141" s="902">
        <v>8594000</v>
      </c>
    </row>
    <row r="9142" spans="1:7">
      <c r="A9142" s="903" t="s">
        <v>2487</v>
      </c>
      <c r="B9142" s="903" t="s">
        <v>383</v>
      </c>
      <c r="C9142" s="903" t="s">
        <v>200</v>
      </c>
      <c r="D9142" s="903" t="s">
        <v>1413</v>
      </c>
      <c r="E9142" s="903" t="s">
        <v>122</v>
      </c>
      <c r="F9142" s="903" t="s">
        <v>124</v>
      </c>
      <c r="G9142" s="902">
        <v>281168000</v>
      </c>
    </row>
    <row r="9143" spans="1:7">
      <c r="A9143" s="903" t="s">
        <v>2487</v>
      </c>
      <c r="B9143" s="903" t="s">
        <v>383</v>
      </c>
      <c r="C9143" s="903" t="s">
        <v>200</v>
      </c>
      <c r="D9143" s="903" t="s">
        <v>1413</v>
      </c>
      <c r="E9143" s="903" t="s">
        <v>122</v>
      </c>
      <c r="F9143" s="903" t="s">
        <v>126</v>
      </c>
      <c r="G9143" s="902">
        <v>354750500</v>
      </c>
    </row>
    <row r="9144" spans="1:7">
      <c r="A9144" s="903" t="s">
        <v>2487</v>
      </c>
      <c r="B9144" s="903" t="s">
        <v>383</v>
      </c>
      <c r="C9144" s="903" t="s">
        <v>200</v>
      </c>
      <c r="D9144" s="903" t="s">
        <v>1413</v>
      </c>
      <c r="E9144" s="1419" t="s">
        <v>371</v>
      </c>
      <c r="F9144" s="1420"/>
      <c r="G9144" s="902">
        <v>20000000</v>
      </c>
    </row>
    <row r="9145" spans="1:7">
      <c r="A9145" s="903" t="s">
        <v>2487</v>
      </c>
      <c r="B9145" s="903" t="s">
        <v>383</v>
      </c>
      <c r="C9145" s="903" t="s">
        <v>200</v>
      </c>
      <c r="D9145" s="903" t="s">
        <v>1413</v>
      </c>
      <c r="E9145" s="903" t="s">
        <v>371</v>
      </c>
      <c r="F9145" s="903" t="s">
        <v>372</v>
      </c>
      <c r="G9145" s="902">
        <v>20000000</v>
      </c>
    </row>
    <row r="9146" spans="1:7">
      <c r="A9146" s="903" t="s">
        <v>2487</v>
      </c>
      <c r="B9146" s="903" t="s">
        <v>383</v>
      </c>
      <c r="C9146" s="903" t="s">
        <v>200</v>
      </c>
      <c r="D9146" s="903" t="s">
        <v>1413</v>
      </c>
      <c r="E9146" s="1419" t="s">
        <v>360</v>
      </c>
      <c r="F9146" s="1420"/>
      <c r="G9146" s="902">
        <v>26110000</v>
      </c>
    </row>
    <row r="9147" spans="1:7">
      <c r="A9147" s="903" t="s">
        <v>2487</v>
      </c>
      <c r="B9147" s="903" t="s">
        <v>383</v>
      </c>
      <c r="C9147" s="903" t="s">
        <v>200</v>
      </c>
      <c r="D9147" s="903" t="s">
        <v>1413</v>
      </c>
      <c r="E9147" s="903" t="s">
        <v>360</v>
      </c>
      <c r="F9147" s="903" t="s">
        <v>1440</v>
      </c>
      <c r="G9147" s="902">
        <v>26110000</v>
      </c>
    </row>
    <row r="9148" spans="1:7">
      <c r="A9148" s="903" t="s">
        <v>2487</v>
      </c>
      <c r="B9148" s="903" t="s">
        <v>383</v>
      </c>
      <c r="C9148" s="903" t="s">
        <v>200</v>
      </c>
      <c r="D9148" s="903" t="s">
        <v>1413</v>
      </c>
      <c r="E9148" s="1419" t="s">
        <v>810</v>
      </c>
      <c r="F9148" s="1420"/>
      <c r="G9148" s="902">
        <v>113877000</v>
      </c>
    </row>
    <row r="9149" spans="1:7">
      <c r="A9149" s="903" t="s">
        <v>2487</v>
      </c>
      <c r="B9149" s="903" t="s">
        <v>383</v>
      </c>
      <c r="C9149" s="903" t="s">
        <v>200</v>
      </c>
      <c r="D9149" s="903" t="s">
        <v>1413</v>
      </c>
      <c r="E9149" s="903" t="s">
        <v>810</v>
      </c>
      <c r="F9149" s="903" t="s">
        <v>809</v>
      </c>
      <c r="G9149" s="902">
        <v>113877000</v>
      </c>
    </row>
    <row r="9150" spans="1:7">
      <c r="A9150" s="903" t="s">
        <v>2487</v>
      </c>
      <c r="B9150" s="903" t="s">
        <v>383</v>
      </c>
      <c r="C9150" s="903" t="s">
        <v>200</v>
      </c>
      <c r="D9150" s="903" t="s">
        <v>1413</v>
      </c>
      <c r="E9150" s="1419" t="s">
        <v>160</v>
      </c>
      <c r="F9150" s="1420"/>
      <c r="G9150" s="902">
        <v>827054000</v>
      </c>
    </row>
    <row r="9151" spans="1:7">
      <c r="A9151" s="903" t="s">
        <v>2487</v>
      </c>
      <c r="B9151" s="903" t="s">
        <v>383</v>
      </c>
      <c r="C9151" s="903" t="s">
        <v>200</v>
      </c>
      <c r="D9151" s="903" t="s">
        <v>1413</v>
      </c>
      <c r="E9151" s="903" t="s">
        <v>160</v>
      </c>
      <c r="F9151" s="903" t="s">
        <v>162</v>
      </c>
      <c r="G9151" s="902">
        <v>827054000</v>
      </c>
    </row>
    <row r="9152" spans="1:7">
      <c r="A9152" s="903" t="s">
        <v>2487</v>
      </c>
      <c r="B9152" s="903" t="s">
        <v>383</v>
      </c>
      <c r="C9152" s="903" t="s">
        <v>200</v>
      </c>
      <c r="D9152" s="903" t="s">
        <v>1413</v>
      </c>
      <c r="E9152" s="1419" t="s">
        <v>16</v>
      </c>
      <c r="F9152" s="1420"/>
      <c r="G9152" s="902">
        <v>9069000</v>
      </c>
    </row>
    <row r="9153" spans="1:7">
      <c r="A9153" s="903" t="s">
        <v>2487</v>
      </c>
      <c r="B9153" s="903" t="s">
        <v>383</v>
      </c>
      <c r="C9153" s="903" t="s">
        <v>200</v>
      </c>
      <c r="D9153" s="903" t="s">
        <v>1413</v>
      </c>
      <c r="E9153" s="903" t="s">
        <v>16</v>
      </c>
      <c r="F9153" s="903" t="s">
        <v>221</v>
      </c>
      <c r="G9153" s="902">
        <v>9069000</v>
      </c>
    </row>
    <row r="9154" spans="1:7">
      <c r="A9154" s="903" t="s">
        <v>2487</v>
      </c>
      <c r="B9154" s="903" t="s">
        <v>383</v>
      </c>
      <c r="C9154" s="903" t="s">
        <v>200</v>
      </c>
      <c r="D9154" s="1419" t="s">
        <v>1528</v>
      </c>
      <c r="E9154" s="1420"/>
      <c r="F9154" s="1420"/>
      <c r="G9154" s="902">
        <v>10728000</v>
      </c>
    </row>
    <row r="9155" spans="1:7">
      <c r="A9155" s="903" t="s">
        <v>2487</v>
      </c>
      <c r="B9155" s="903" t="s">
        <v>383</v>
      </c>
      <c r="C9155" s="903" t="s">
        <v>200</v>
      </c>
      <c r="D9155" s="903" t="s">
        <v>1528</v>
      </c>
      <c r="E9155" s="1419" t="s">
        <v>371</v>
      </c>
      <c r="F9155" s="1420"/>
      <c r="G9155" s="902">
        <v>10728000</v>
      </c>
    </row>
    <row r="9156" spans="1:7">
      <c r="A9156" s="903" t="s">
        <v>2487</v>
      </c>
      <c r="B9156" s="903" t="s">
        <v>383</v>
      </c>
      <c r="C9156" s="903" t="s">
        <v>200</v>
      </c>
      <c r="D9156" s="903" t="s">
        <v>1528</v>
      </c>
      <c r="E9156" s="903" t="s">
        <v>371</v>
      </c>
      <c r="F9156" s="903" t="s">
        <v>372</v>
      </c>
      <c r="G9156" s="902">
        <v>10728000</v>
      </c>
    </row>
    <row r="9157" spans="1:7">
      <c r="A9157" s="903" t="s">
        <v>2487</v>
      </c>
      <c r="B9157" s="903" t="s">
        <v>383</v>
      </c>
      <c r="C9157" s="903" t="s">
        <v>200</v>
      </c>
      <c r="D9157" s="1419" t="s">
        <v>1522</v>
      </c>
      <c r="E9157" s="1420"/>
      <c r="F9157" s="1420"/>
      <c r="G9157" s="902">
        <v>197130000</v>
      </c>
    </row>
    <row r="9158" spans="1:7">
      <c r="A9158" s="903" t="s">
        <v>2487</v>
      </c>
      <c r="B9158" s="903" t="s">
        <v>383</v>
      </c>
      <c r="C9158" s="903" t="s">
        <v>200</v>
      </c>
      <c r="D9158" s="903" t="s">
        <v>1522</v>
      </c>
      <c r="E9158" s="1419" t="s">
        <v>93</v>
      </c>
      <c r="F9158" s="1420"/>
      <c r="G9158" s="902">
        <v>2460000</v>
      </c>
    </row>
    <row r="9159" spans="1:7">
      <c r="A9159" s="903" t="s">
        <v>2487</v>
      </c>
      <c r="B9159" s="903" t="s">
        <v>383</v>
      </c>
      <c r="C9159" s="903" t="s">
        <v>200</v>
      </c>
      <c r="D9159" s="903" t="s">
        <v>1522</v>
      </c>
      <c r="E9159" s="903" t="s">
        <v>93</v>
      </c>
      <c r="F9159" s="903" t="s">
        <v>391</v>
      </c>
      <c r="G9159" s="902">
        <v>2460000</v>
      </c>
    </row>
    <row r="9160" spans="1:7">
      <c r="A9160" s="903" t="s">
        <v>2487</v>
      </c>
      <c r="B9160" s="903" t="s">
        <v>383</v>
      </c>
      <c r="C9160" s="903" t="s">
        <v>200</v>
      </c>
      <c r="D9160" s="903" t="s">
        <v>1522</v>
      </c>
      <c r="E9160" s="1419" t="s">
        <v>103</v>
      </c>
      <c r="F9160" s="1420"/>
      <c r="G9160" s="902">
        <v>4325000</v>
      </c>
    </row>
    <row r="9161" spans="1:7">
      <c r="A9161" s="903" t="s">
        <v>2487</v>
      </c>
      <c r="B9161" s="903" t="s">
        <v>383</v>
      </c>
      <c r="C9161" s="903" t="s">
        <v>200</v>
      </c>
      <c r="D9161" s="903" t="s">
        <v>1522</v>
      </c>
      <c r="E9161" s="903" t="s">
        <v>103</v>
      </c>
      <c r="F9161" s="903" t="s">
        <v>104</v>
      </c>
      <c r="G9161" s="902">
        <v>4325000</v>
      </c>
    </row>
    <row r="9162" spans="1:7">
      <c r="A9162" s="903" t="s">
        <v>2487</v>
      </c>
      <c r="B9162" s="903" t="s">
        <v>383</v>
      </c>
      <c r="C9162" s="903" t="s">
        <v>200</v>
      </c>
      <c r="D9162" s="903" t="s">
        <v>1522</v>
      </c>
      <c r="E9162" s="1419" t="s">
        <v>108</v>
      </c>
      <c r="F9162" s="1420"/>
      <c r="G9162" s="902">
        <v>62495000</v>
      </c>
    </row>
    <row r="9163" spans="1:7">
      <c r="A9163" s="903" t="s">
        <v>2487</v>
      </c>
      <c r="B9163" s="903" t="s">
        <v>383</v>
      </c>
      <c r="C9163" s="903" t="s">
        <v>200</v>
      </c>
      <c r="D9163" s="903" t="s">
        <v>1522</v>
      </c>
      <c r="E9163" s="903" t="s">
        <v>108</v>
      </c>
      <c r="F9163" s="903" t="s">
        <v>868</v>
      </c>
      <c r="G9163" s="902">
        <v>62495000</v>
      </c>
    </row>
    <row r="9164" spans="1:7">
      <c r="A9164" s="903" t="s">
        <v>2487</v>
      </c>
      <c r="B9164" s="903" t="s">
        <v>383</v>
      </c>
      <c r="C9164" s="903" t="s">
        <v>200</v>
      </c>
      <c r="D9164" s="903" t="s">
        <v>1522</v>
      </c>
      <c r="E9164" s="1419" t="s">
        <v>143</v>
      </c>
      <c r="F9164" s="1420"/>
      <c r="G9164" s="902">
        <v>87070000</v>
      </c>
    </row>
    <row r="9165" spans="1:7">
      <c r="A9165" s="903" t="s">
        <v>2487</v>
      </c>
      <c r="B9165" s="903" t="s">
        <v>383</v>
      </c>
      <c r="C9165" s="903" t="s">
        <v>200</v>
      </c>
      <c r="D9165" s="903" t="s">
        <v>1522</v>
      </c>
      <c r="E9165" s="903" t="s">
        <v>143</v>
      </c>
      <c r="F9165" s="903" t="s">
        <v>145</v>
      </c>
      <c r="G9165" s="902">
        <v>15970000</v>
      </c>
    </row>
    <row r="9166" spans="1:7">
      <c r="A9166" s="903" t="s">
        <v>2487</v>
      </c>
      <c r="B9166" s="903" t="s">
        <v>383</v>
      </c>
      <c r="C9166" s="903" t="s">
        <v>200</v>
      </c>
      <c r="D9166" s="903" t="s">
        <v>1522</v>
      </c>
      <c r="E9166" s="903" t="s">
        <v>143</v>
      </c>
      <c r="F9166" s="903" t="s">
        <v>482</v>
      </c>
      <c r="G9166" s="902">
        <v>2700000</v>
      </c>
    </row>
    <row r="9167" spans="1:7">
      <c r="A9167" s="903" t="s">
        <v>2487</v>
      </c>
      <c r="B9167" s="903" t="s">
        <v>383</v>
      </c>
      <c r="C9167" s="903" t="s">
        <v>200</v>
      </c>
      <c r="D9167" s="903" t="s">
        <v>1522</v>
      </c>
      <c r="E9167" s="903" t="s">
        <v>143</v>
      </c>
      <c r="F9167" s="903" t="s">
        <v>487</v>
      </c>
      <c r="G9167" s="902">
        <v>21550000</v>
      </c>
    </row>
    <row r="9168" spans="1:7">
      <c r="A9168" s="903" t="s">
        <v>2487</v>
      </c>
      <c r="B9168" s="903" t="s">
        <v>383</v>
      </c>
      <c r="C9168" s="903" t="s">
        <v>200</v>
      </c>
      <c r="D9168" s="903" t="s">
        <v>1522</v>
      </c>
      <c r="E9168" s="903" t="s">
        <v>143</v>
      </c>
      <c r="F9168" s="903" t="s">
        <v>489</v>
      </c>
      <c r="G9168" s="902">
        <v>46850000</v>
      </c>
    </row>
    <row r="9169" spans="1:7">
      <c r="A9169" s="903" t="s">
        <v>2487</v>
      </c>
      <c r="B9169" s="903" t="s">
        <v>383</v>
      </c>
      <c r="C9169" s="903" t="s">
        <v>200</v>
      </c>
      <c r="D9169" s="903" t="s">
        <v>1522</v>
      </c>
      <c r="E9169" s="1419" t="s">
        <v>492</v>
      </c>
      <c r="F9169" s="1420"/>
      <c r="G9169" s="902">
        <v>1900000</v>
      </c>
    </row>
    <row r="9170" spans="1:7">
      <c r="A9170" s="903" t="s">
        <v>2487</v>
      </c>
      <c r="B9170" s="903" t="s">
        <v>383</v>
      </c>
      <c r="C9170" s="903" t="s">
        <v>200</v>
      </c>
      <c r="D9170" s="903" t="s">
        <v>1522</v>
      </c>
      <c r="E9170" s="903" t="s">
        <v>492</v>
      </c>
      <c r="F9170" s="903" t="s">
        <v>494</v>
      </c>
      <c r="G9170" s="902">
        <v>1900000</v>
      </c>
    </row>
    <row r="9171" spans="1:7">
      <c r="A9171" s="903" t="s">
        <v>2487</v>
      </c>
      <c r="B9171" s="903" t="s">
        <v>383</v>
      </c>
      <c r="C9171" s="903" t="s">
        <v>200</v>
      </c>
      <c r="D9171" s="903" t="s">
        <v>1522</v>
      </c>
      <c r="E9171" s="1419" t="s">
        <v>118</v>
      </c>
      <c r="F9171" s="1420"/>
      <c r="G9171" s="902">
        <v>29500000</v>
      </c>
    </row>
    <row r="9172" spans="1:7">
      <c r="A9172" s="903" t="s">
        <v>2487</v>
      </c>
      <c r="B9172" s="903" t="s">
        <v>383</v>
      </c>
      <c r="C9172" s="903" t="s">
        <v>200</v>
      </c>
      <c r="D9172" s="903" t="s">
        <v>1522</v>
      </c>
      <c r="E9172" s="903" t="s">
        <v>118</v>
      </c>
      <c r="F9172" s="903" t="s">
        <v>11</v>
      </c>
      <c r="G9172" s="902">
        <v>4050000</v>
      </c>
    </row>
    <row r="9173" spans="1:7">
      <c r="A9173" s="903" t="s">
        <v>2487</v>
      </c>
      <c r="B9173" s="903" t="s">
        <v>383</v>
      </c>
      <c r="C9173" s="903" t="s">
        <v>200</v>
      </c>
      <c r="D9173" s="903" t="s">
        <v>1522</v>
      </c>
      <c r="E9173" s="903" t="s">
        <v>118</v>
      </c>
      <c r="F9173" s="903" t="s">
        <v>120</v>
      </c>
      <c r="G9173" s="902">
        <v>25450000</v>
      </c>
    </row>
    <row r="9174" spans="1:7">
      <c r="A9174" s="903" t="s">
        <v>2487</v>
      </c>
      <c r="B9174" s="903" t="s">
        <v>383</v>
      </c>
      <c r="C9174" s="903" t="s">
        <v>200</v>
      </c>
      <c r="D9174" s="903" t="s">
        <v>1522</v>
      </c>
      <c r="E9174" s="1419" t="s">
        <v>122</v>
      </c>
      <c r="F9174" s="1420"/>
      <c r="G9174" s="902">
        <v>9380000</v>
      </c>
    </row>
    <row r="9175" spans="1:7">
      <c r="A9175" s="903" t="s">
        <v>2487</v>
      </c>
      <c r="B9175" s="903" t="s">
        <v>383</v>
      </c>
      <c r="C9175" s="903" t="s">
        <v>200</v>
      </c>
      <c r="D9175" s="903" t="s">
        <v>1522</v>
      </c>
      <c r="E9175" s="903" t="s">
        <v>122</v>
      </c>
      <c r="F9175" s="903" t="s">
        <v>124</v>
      </c>
      <c r="G9175" s="902">
        <v>8910000</v>
      </c>
    </row>
    <row r="9176" spans="1:7">
      <c r="A9176" s="903" t="s">
        <v>2487</v>
      </c>
      <c r="B9176" s="903" t="s">
        <v>383</v>
      </c>
      <c r="C9176" s="903" t="s">
        <v>200</v>
      </c>
      <c r="D9176" s="903" t="s">
        <v>1522</v>
      </c>
      <c r="E9176" s="903" t="s">
        <v>122</v>
      </c>
      <c r="F9176" s="903" t="s">
        <v>126</v>
      </c>
      <c r="G9176" s="902">
        <v>470000</v>
      </c>
    </row>
    <row r="9177" spans="1:7">
      <c r="A9177" s="903" t="s">
        <v>2487</v>
      </c>
      <c r="B9177" s="1419" t="s">
        <v>286</v>
      </c>
      <c r="C9177" s="1420"/>
      <c r="D9177" s="1420"/>
      <c r="E9177" s="1420"/>
      <c r="F9177" s="1420"/>
      <c r="G9177" s="902">
        <v>14335243662</v>
      </c>
    </row>
    <row r="9178" spans="1:7">
      <c r="A9178" s="903" t="s">
        <v>2487</v>
      </c>
      <c r="B9178" s="903" t="s">
        <v>286</v>
      </c>
      <c r="C9178" s="1419" t="s">
        <v>368</v>
      </c>
      <c r="D9178" s="1420"/>
      <c r="E9178" s="1420"/>
      <c r="F9178" s="1420"/>
      <c r="G9178" s="902">
        <v>5400000</v>
      </c>
    </row>
    <row r="9179" spans="1:7">
      <c r="A9179" s="903" t="s">
        <v>2487</v>
      </c>
      <c r="B9179" s="903" t="s">
        <v>286</v>
      </c>
      <c r="C9179" s="903" t="s">
        <v>368</v>
      </c>
      <c r="D9179" s="1419" t="s">
        <v>1444</v>
      </c>
      <c r="E9179" s="1420"/>
      <c r="F9179" s="1420"/>
      <c r="G9179" s="902">
        <v>1200000</v>
      </c>
    </row>
    <row r="9180" spans="1:7">
      <c r="A9180" s="903" t="s">
        <v>2487</v>
      </c>
      <c r="B9180" s="903" t="s">
        <v>286</v>
      </c>
      <c r="C9180" s="903" t="s">
        <v>368</v>
      </c>
      <c r="D9180" s="903" t="s">
        <v>1444</v>
      </c>
      <c r="E9180" s="1419" t="s">
        <v>498</v>
      </c>
      <c r="F9180" s="1420"/>
      <c r="G9180" s="902">
        <v>1200000</v>
      </c>
    </row>
    <row r="9181" spans="1:7">
      <c r="A9181" s="903" t="s">
        <v>2487</v>
      </c>
      <c r="B9181" s="903" t="s">
        <v>286</v>
      </c>
      <c r="C9181" s="903" t="s">
        <v>368</v>
      </c>
      <c r="D9181" s="903" t="s">
        <v>1444</v>
      </c>
      <c r="E9181" s="903" t="s">
        <v>498</v>
      </c>
      <c r="F9181" s="903" t="s">
        <v>370</v>
      </c>
      <c r="G9181" s="902">
        <v>1200000</v>
      </c>
    </row>
    <row r="9182" spans="1:7">
      <c r="A9182" s="903" t="s">
        <v>2487</v>
      </c>
      <c r="B9182" s="903" t="s">
        <v>286</v>
      </c>
      <c r="C9182" s="903" t="s">
        <v>368</v>
      </c>
      <c r="D9182" s="1419" t="s">
        <v>1445</v>
      </c>
      <c r="E9182" s="1420"/>
      <c r="F9182" s="1420"/>
      <c r="G9182" s="902">
        <v>4200000</v>
      </c>
    </row>
    <row r="9183" spans="1:7">
      <c r="A9183" s="903" t="s">
        <v>2487</v>
      </c>
      <c r="B9183" s="903" t="s">
        <v>286</v>
      </c>
      <c r="C9183" s="903" t="s">
        <v>368</v>
      </c>
      <c r="D9183" s="903" t="s">
        <v>1445</v>
      </c>
      <c r="E9183" s="1419" t="s">
        <v>296</v>
      </c>
      <c r="F9183" s="1420"/>
      <c r="G9183" s="902">
        <v>4200000</v>
      </c>
    </row>
    <row r="9184" spans="1:7">
      <c r="A9184" s="903" t="s">
        <v>2487</v>
      </c>
      <c r="B9184" s="903" t="s">
        <v>286</v>
      </c>
      <c r="C9184" s="903" t="s">
        <v>368</v>
      </c>
      <c r="D9184" s="903" t="s">
        <v>1445</v>
      </c>
      <c r="E9184" s="903" t="s">
        <v>296</v>
      </c>
      <c r="F9184" s="903" t="s">
        <v>756</v>
      </c>
      <c r="G9184" s="902">
        <v>4200000</v>
      </c>
    </row>
    <row r="9185" spans="1:7">
      <c r="A9185" s="903" t="s">
        <v>2487</v>
      </c>
      <c r="B9185" s="903" t="s">
        <v>286</v>
      </c>
      <c r="C9185" s="1419" t="s">
        <v>839</v>
      </c>
      <c r="D9185" s="1420"/>
      <c r="E9185" s="1420"/>
      <c r="F9185" s="1420"/>
      <c r="G9185" s="902">
        <v>2924003300</v>
      </c>
    </row>
    <row r="9186" spans="1:7">
      <c r="A9186" s="903" t="s">
        <v>2487</v>
      </c>
      <c r="B9186" s="903" t="s">
        <v>286</v>
      </c>
      <c r="C9186" s="903" t="s">
        <v>839</v>
      </c>
      <c r="D9186" s="1419" t="s">
        <v>303</v>
      </c>
      <c r="E9186" s="1420"/>
      <c r="F9186" s="1420"/>
      <c r="G9186" s="902">
        <v>2924003300</v>
      </c>
    </row>
    <row r="9187" spans="1:7">
      <c r="A9187" s="903" t="s">
        <v>2487</v>
      </c>
      <c r="B9187" s="903" t="s">
        <v>286</v>
      </c>
      <c r="C9187" s="903" t="s">
        <v>839</v>
      </c>
      <c r="D9187" s="903" t="s">
        <v>303</v>
      </c>
      <c r="E9187" s="1419" t="s">
        <v>87</v>
      </c>
      <c r="F9187" s="1420"/>
      <c r="G9187" s="902">
        <v>185324735</v>
      </c>
    </row>
    <row r="9188" spans="1:7">
      <c r="A9188" s="903" t="s">
        <v>2487</v>
      </c>
      <c r="B9188" s="903" t="s">
        <v>286</v>
      </c>
      <c r="C9188" s="903" t="s">
        <v>839</v>
      </c>
      <c r="D9188" s="903" t="s">
        <v>303</v>
      </c>
      <c r="E9188" s="903" t="s">
        <v>87</v>
      </c>
      <c r="F9188" s="903" t="s">
        <v>88</v>
      </c>
      <c r="G9188" s="902">
        <v>185324735</v>
      </c>
    </row>
    <row r="9189" spans="1:7">
      <c r="A9189" s="903" t="s">
        <v>2487</v>
      </c>
      <c r="B9189" s="903" t="s">
        <v>286</v>
      </c>
      <c r="C9189" s="903" t="s">
        <v>839</v>
      </c>
      <c r="D9189" s="903" t="s">
        <v>303</v>
      </c>
      <c r="E9189" s="1419" t="s">
        <v>90</v>
      </c>
      <c r="F9189" s="1420"/>
      <c r="G9189" s="902">
        <v>66369450</v>
      </c>
    </row>
    <row r="9190" spans="1:7">
      <c r="A9190" s="903" t="s">
        <v>2487</v>
      </c>
      <c r="B9190" s="903" t="s">
        <v>286</v>
      </c>
      <c r="C9190" s="903" t="s">
        <v>839</v>
      </c>
      <c r="D9190" s="903" t="s">
        <v>303</v>
      </c>
      <c r="E9190" s="903" t="s">
        <v>90</v>
      </c>
      <c r="F9190" s="903" t="s">
        <v>135</v>
      </c>
      <c r="G9190" s="902">
        <v>14296700</v>
      </c>
    </row>
    <row r="9191" spans="1:7">
      <c r="A9191" s="903" t="s">
        <v>2487</v>
      </c>
      <c r="B9191" s="903" t="s">
        <v>286</v>
      </c>
      <c r="C9191" s="903" t="s">
        <v>839</v>
      </c>
      <c r="D9191" s="903" t="s">
        <v>303</v>
      </c>
      <c r="E9191" s="903" t="s">
        <v>90</v>
      </c>
      <c r="F9191" s="903" t="s">
        <v>92</v>
      </c>
      <c r="G9191" s="902">
        <v>2086000</v>
      </c>
    </row>
    <row r="9192" spans="1:7">
      <c r="A9192" s="903" t="s">
        <v>2487</v>
      </c>
      <c r="B9192" s="903" t="s">
        <v>286</v>
      </c>
      <c r="C9192" s="903" t="s">
        <v>839</v>
      </c>
      <c r="D9192" s="903" t="s">
        <v>303</v>
      </c>
      <c r="E9192" s="903" t="s">
        <v>90</v>
      </c>
      <c r="F9192" s="903" t="s">
        <v>130</v>
      </c>
      <c r="G9192" s="902">
        <v>49986750</v>
      </c>
    </row>
    <row r="9193" spans="1:7">
      <c r="A9193" s="903" t="s">
        <v>2487</v>
      </c>
      <c r="B9193" s="903" t="s">
        <v>286</v>
      </c>
      <c r="C9193" s="903" t="s">
        <v>839</v>
      </c>
      <c r="D9193" s="903" t="s">
        <v>303</v>
      </c>
      <c r="E9193" s="1419" t="s">
        <v>93</v>
      </c>
      <c r="F9193" s="1420"/>
      <c r="G9193" s="902">
        <v>95870000</v>
      </c>
    </row>
    <row r="9194" spans="1:7">
      <c r="A9194" s="903" t="s">
        <v>2487</v>
      </c>
      <c r="B9194" s="903" t="s">
        <v>286</v>
      </c>
      <c r="C9194" s="903" t="s">
        <v>839</v>
      </c>
      <c r="D9194" s="903" t="s">
        <v>303</v>
      </c>
      <c r="E9194" s="903" t="s">
        <v>93</v>
      </c>
      <c r="F9194" s="903" t="s">
        <v>391</v>
      </c>
      <c r="G9194" s="902">
        <v>95870000</v>
      </c>
    </row>
    <row r="9195" spans="1:7">
      <c r="A9195" s="903" t="s">
        <v>2487</v>
      </c>
      <c r="B9195" s="903" t="s">
        <v>286</v>
      </c>
      <c r="C9195" s="903" t="s">
        <v>839</v>
      </c>
      <c r="D9195" s="903" t="s">
        <v>303</v>
      </c>
      <c r="E9195" s="1419" t="s">
        <v>94</v>
      </c>
      <c r="F9195" s="1420"/>
      <c r="G9195" s="902">
        <v>37058815</v>
      </c>
    </row>
    <row r="9196" spans="1:7">
      <c r="A9196" s="903" t="s">
        <v>2487</v>
      </c>
      <c r="B9196" s="903" t="s">
        <v>286</v>
      </c>
      <c r="C9196" s="903" t="s">
        <v>839</v>
      </c>
      <c r="D9196" s="903" t="s">
        <v>303</v>
      </c>
      <c r="E9196" s="903" t="s">
        <v>94</v>
      </c>
      <c r="F9196" s="903" t="s">
        <v>95</v>
      </c>
      <c r="G9196" s="902">
        <v>27152925</v>
      </c>
    </row>
    <row r="9197" spans="1:7">
      <c r="A9197" s="903" t="s">
        <v>2487</v>
      </c>
      <c r="B9197" s="903" t="s">
        <v>286</v>
      </c>
      <c r="C9197" s="903" t="s">
        <v>839</v>
      </c>
      <c r="D9197" s="903" t="s">
        <v>303</v>
      </c>
      <c r="E9197" s="903" t="s">
        <v>94</v>
      </c>
      <c r="F9197" s="903" t="s">
        <v>96</v>
      </c>
      <c r="G9197" s="902">
        <v>5969890</v>
      </c>
    </row>
    <row r="9198" spans="1:7">
      <c r="A9198" s="903" t="s">
        <v>2487</v>
      </c>
      <c r="B9198" s="903" t="s">
        <v>286</v>
      </c>
      <c r="C9198" s="903" t="s">
        <v>839</v>
      </c>
      <c r="D9198" s="903" t="s">
        <v>303</v>
      </c>
      <c r="E9198" s="903" t="s">
        <v>94</v>
      </c>
      <c r="F9198" s="903" t="s">
        <v>97</v>
      </c>
      <c r="G9198" s="902">
        <v>3936000</v>
      </c>
    </row>
    <row r="9199" spans="1:7">
      <c r="A9199" s="903" t="s">
        <v>2487</v>
      </c>
      <c r="B9199" s="903" t="s">
        <v>286</v>
      </c>
      <c r="C9199" s="903" t="s">
        <v>839</v>
      </c>
      <c r="D9199" s="903" t="s">
        <v>303</v>
      </c>
      <c r="E9199" s="1419" t="s">
        <v>100</v>
      </c>
      <c r="F9199" s="1420"/>
      <c r="G9199" s="902">
        <v>4609000</v>
      </c>
    </row>
    <row r="9200" spans="1:7">
      <c r="A9200" s="903" t="s">
        <v>2487</v>
      </c>
      <c r="B9200" s="903" t="s">
        <v>286</v>
      </c>
      <c r="C9200" s="903" t="s">
        <v>839</v>
      </c>
      <c r="D9200" s="903" t="s">
        <v>303</v>
      </c>
      <c r="E9200" s="903" t="s">
        <v>100</v>
      </c>
      <c r="F9200" s="903" t="s">
        <v>138</v>
      </c>
      <c r="G9200" s="902">
        <v>4609000</v>
      </c>
    </row>
    <row r="9201" spans="1:7">
      <c r="A9201" s="903" t="s">
        <v>2487</v>
      </c>
      <c r="B9201" s="903" t="s">
        <v>286</v>
      </c>
      <c r="C9201" s="903" t="s">
        <v>839</v>
      </c>
      <c r="D9201" s="903" t="s">
        <v>303</v>
      </c>
      <c r="E9201" s="1419" t="s">
        <v>103</v>
      </c>
      <c r="F9201" s="1420"/>
      <c r="G9201" s="902">
        <v>24150000</v>
      </c>
    </row>
    <row r="9202" spans="1:7">
      <c r="A9202" s="903" t="s">
        <v>2487</v>
      </c>
      <c r="B9202" s="903" t="s">
        <v>286</v>
      </c>
      <c r="C9202" s="903" t="s">
        <v>839</v>
      </c>
      <c r="D9202" s="903" t="s">
        <v>303</v>
      </c>
      <c r="E9202" s="903" t="s">
        <v>103</v>
      </c>
      <c r="F9202" s="903" t="s">
        <v>104</v>
      </c>
      <c r="G9202" s="902">
        <v>7650000</v>
      </c>
    </row>
    <row r="9203" spans="1:7">
      <c r="A9203" s="903" t="s">
        <v>2487</v>
      </c>
      <c r="B9203" s="903" t="s">
        <v>286</v>
      </c>
      <c r="C9203" s="903" t="s">
        <v>839</v>
      </c>
      <c r="D9203" s="903" t="s">
        <v>303</v>
      </c>
      <c r="E9203" s="903" t="s">
        <v>103</v>
      </c>
      <c r="F9203" s="903" t="s">
        <v>132</v>
      </c>
      <c r="G9203" s="902">
        <v>16500000</v>
      </c>
    </row>
    <row r="9204" spans="1:7">
      <c r="A9204" s="903" t="s">
        <v>2487</v>
      </c>
      <c r="B9204" s="903" t="s">
        <v>286</v>
      </c>
      <c r="C9204" s="903" t="s">
        <v>839</v>
      </c>
      <c r="D9204" s="903" t="s">
        <v>303</v>
      </c>
      <c r="E9204" s="1419" t="s">
        <v>108</v>
      </c>
      <c r="F9204" s="1420"/>
      <c r="G9204" s="902">
        <v>552000</v>
      </c>
    </row>
    <row r="9205" spans="1:7">
      <c r="A9205" s="903" t="s">
        <v>2487</v>
      </c>
      <c r="B9205" s="903" t="s">
        <v>286</v>
      </c>
      <c r="C9205" s="903" t="s">
        <v>839</v>
      </c>
      <c r="D9205" s="903" t="s">
        <v>303</v>
      </c>
      <c r="E9205" s="903" t="s">
        <v>108</v>
      </c>
      <c r="F9205" s="903" t="s">
        <v>110</v>
      </c>
      <c r="G9205" s="902">
        <v>364000</v>
      </c>
    </row>
    <row r="9206" spans="1:7">
      <c r="A9206" s="903" t="s">
        <v>2487</v>
      </c>
      <c r="B9206" s="903" t="s">
        <v>286</v>
      </c>
      <c r="C9206" s="903" t="s">
        <v>839</v>
      </c>
      <c r="D9206" s="903" t="s">
        <v>303</v>
      </c>
      <c r="E9206" s="903" t="s">
        <v>108</v>
      </c>
      <c r="F9206" s="903" t="s">
        <v>111</v>
      </c>
      <c r="G9206" s="902">
        <v>188000</v>
      </c>
    </row>
    <row r="9207" spans="1:7">
      <c r="A9207" s="903" t="s">
        <v>2487</v>
      </c>
      <c r="B9207" s="903" t="s">
        <v>286</v>
      </c>
      <c r="C9207" s="903" t="s">
        <v>839</v>
      </c>
      <c r="D9207" s="903" t="s">
        <v>303</v>
      </c>
      <c r="E9207" s="1419" t="s">
        <v>143</v>
      </c>
      <c r="F9207" s="1420"/>
      <c r="G9207" s="902">
        <v>71445000</v>
      </c>
    </row>
    <row r="9208" spans="1:7">
      <c r="A9208" s="903" t="s">
        <v>2487</v>
      </c>
      <c r="B9208" s="903" t="s">
        <v>286</v>
      </c>
      <c r="C9208" s="903" t="s">
        <v>839</v>
      </c>
      <c r="D9208" s="903" t="s">
        <v>303</v>
      </c>
      <c r="E9208" s="903" t="s">
        <v>143</v>
      </c>
      <c r="F9208" s="903" t="s">
        <v>145</v>
      </c>
      <c r="G9208" s="902">
        <v>24765000</v>
      </c>
    </row>
    <row r="9209" spans="1:7">
      <c r="A9209" s="903" t="s">
        <v>2487</v>
      </c>
      <c r="B9209" s="903" t="s">
        <v>286</v>
      </c>
      <c r="C9209" s="903" t="s">
        <v>839</v>
      </c>
      <c r="D9209" s="903" t="s">
        <v>303</v>
      </c>
      <c r="E9209" s="903" t="s">
        <v>143</v>
      </c>
      <c r="F9209" s="903" t="s">
        <v>482</v>
      </c>
      <c r="G9209" s="902">
        <v>11400000</v>
      </c>
    </row>
    <row r="9210" spans="1:7">
      <c r="A9210" s="903" t="s">
        <v>2487</v>
      </c>
      <c r="B9210" s="903" t="s">
        <v>286</v>
      </c>
      <c r="C9210" s="903" t="s">
        <v>839</v>
      </c>
      <c r="D9210" s="903" t="s">
        <v>303</v>
      </c>
      <c r="E9210" s="903" t="s">
        <v>143</v>
      </c>
      <c r="F9210" s="903" t="s">
        <v>387</v>
      </c>
      <c r="G9210" s="902">
        <v>3800000</v>
      </c>
    </row>
    <row r="9211" spans="1:7">
      <c r="A9211" s="903" t="s">
        <v>2487</v>
      </c>
      <c r="B9211" s="903" t="s">
        <v>286</v>
      </c>
      <c r="C9211" s="903" t="s">
        <v>839</v>
      </c>
      <c r="D9211" s="903" t="s">
        <v>303</v>
      </c>
      <c r="E9211" s="903" t="s">
        <v>143</v>
      </c>
      <c r="F9211" s="903" t="s">
        <v>487</v>
      </c>
      <c r="G9211" s="902">
        <v>11000000</v>
      </c>
    </row>
    <row r="9212" spans="1:7">
      <c r="A9212" s="903" t="s">
        <v>2487</v>
      </c>
      <c r="B9212" s="903" t="s">
        <v>286</v>
      </c>
      <c r="C9212" s="903" t="s">
        <v>839</v>
      </c>
      <c r="D9212" s="903" t="s">
        <v>303</v>
      </c>
      <c r="E9212" s="903" t="s">
        <v>143</v>
      </c>
      <c r="F9212" s="903" t="s">
        <v>489</v>
      </c>
      <c r="G9212" s="902">
        <v>20480000</v>
      </c>
    </row>
    <row r="9213" spans="1:7">
      <c r="A9213" s="903" t="s">
        <v>2487</v>
      </c>
      <c r="B9213" s="903" t="s">
        <v>286</v>
      </c>
      <c r="C9213" s="903" t="s">
        <v>839</v>
      </c>
      <c r="D9213" s="903" t="s">
        <v>303</v>
      </c>
      <c r="E9213" s="1419" t="s">
        <v>113</v>
      </c>
      <c r="F9213" s="1420"/>
      <c r="G9213" s="902">
        <v>16500000</v>
      </c>
    </row>
    <row r="9214" spans="1:7">
      <c r="A9214" s="903" t="s">
        <v>2487</v>
      </c>
      <c r="B9214" s="903" t="s">
        <v>286</v>
      </c>
      <c r="C9214" s="903" t="s">
        <v>839</v>
      </c>
      <c r="D9214" s="903" t="s">
        <v>303</v>
      </c>
      <c r="E9214" s="903" t="s">
        <v>113</v>
      </c>
      <c r="F9214" s="903" t="s">
        <v>117</v>
      </c>
      <c r="G9214" s="902">
        <v>16500000</v>
      </c>
    </row>
    <row r="9215" spans="1:7">
      <c r="A9215" s="903" t="s">
        <v>2487</v>
      </c>
      <c r="B9215" s="903" t="s">
        <v>286</v>
      </c>
      <c r="C9215" s="903" t="s">
        <v>839</v>
      </c>
      <c r="D9215" s="903" t="s">
        <v>303</v>
      </c>
      <c r="E9215" s="1419" t="s">
        <v>492</v>
      </c>
      <c r="F9215" s="1420"/>
      <c r="G9215" s="902">
        <v>19200000</v>
      </c>
    </row>
    <row r="9216" spans="1:7">
      <c r="A9216" s="903" t="s">
        <v>2487</v>
      </c>
      <c r="B9216" s="903" t="s">
        <v>286</v>
      </c>
      <c r="C9216" s="903" t="s">
        <v>839</v>
      </c>
      <c r="D9216" s="903" t="s">
        <v>303</v>
      </c>
      <c r="E9216" s="903" t="s">
        <v>492</v>
      </c>
      <c r="F9216" s="903" t="s">
        <v>494</v>
      </c>
      <c r="G9216" s="902">
        <v>19200000</v>
      </c>
    </row>
    <row r="9217" spans="1:7">
      <c r="A9217" s="903" t="s">
        <v>2487</v>
      </c>
      <c r="B9217" s="903" t="s">
        <v>286</v>
      </c>
      <c r="C9217" s="903" t="s">
        <v>839</v>
      </c>
      <c r="D9217" s="903" t="s">
        <v>303</v>
      </c>
      <c r="E9217" s="1419" t="s">
        <v>498</v>
      </c>
      <c r="F9217" s="1420"/>
      <c r="G9217" s="902">
        <v>6850000</v>
      </c>
    </row>
    <row r="9218" spans="1:7">
      <c r="A9218" s="903" t="s">
        <v>2487</v>
      </c>
      <c r="B9218" s="903" t="s">
        <v>286</v>
      </c>
      <c r="C9218" s="903" t="s">
        <v>839</v>
      </c>
      <c r="D9218" s="903" t="s">
        <v>303</v>
      </c>
      <c r="E9218" s="903" t="s">
        <v>498</v>
      </c>
      <c r="F9218" s="903" t="s">
        <v>370</v>
      </c>
      <c r="G9218" s="902">
        <v>6000000</v>
      </c>
    </row>
    <row r="9219" spans="1:7">
      <c r="A9219" s="903" t="s">
        <v>2487</v>
      </c>
      <c r="B9219" s="903" t="s">
        <v>286</v>
      </c>
      <c r="C9219" s="903" t="s">
        <v>839</v>
      </c>
      <c r="D9219" s="903" t="s">
        <v>303</v>
      </c>
      <c r="E9219" s="903" t="s">
        <v>498</v>
      </c>
      <c r="F9219" s="903" t="s">
        <v>500</v>
      </c>
      <c r="G9219" s="902">
        <v>850000</v>
      </c>
    </row>
    <row r="9220" spans="1:7">
      <c r="A9220" s="903" t="s">
        <v>2487</v>
      </c>
      <c r="B9220" s="903" t="s">
        <v>286</v>
      </c>
      <c r="C9220" s="903" t="s">
        <v>839</v>
      </c>
      <c r="D9220" s="903" t="s">
        <v>303</v>
      </c>
      <c r="E9220" s="1419" t="s">
        <v>1429</v>
      </c>
      <c r="F9220" s="1420"/>
      <c r="G9220" s="902">
        <v>175000000</v>
      </c>
    </row>
    <row r="9221" spans="1:7">
      <c r="A9221" s="903" t="s">
        <v>2487</v>
      </c>
      <c r="B9221" s="903" t="s">
        <v>286</v>
      </c>
      <c r="C9221" s="903" t="s">
        <v>839</v>
      </c>
      <c r="D9221" s="903" t="s">
        <v>303</v>
      </c>
      <c r="E9221" s="903" t="s">
        <v>1429</v>
      </c>
      <c r="F9221" s="903" t="s">
        <v>1431</v>
      </c>
      <c r="G9221" s="902">
        <v>100000000</v>
      </c>
    </row>
    <row r="9222" spans="1:7">
      <c r="A9222" s="903" t="s">
        <v>2487</v>
      </c>
      <c r="B9222" s="903" t="s">
        <v>286</v>
      </c>
      <c r="C9222" s="903" t="s">
        <v>839</v>
      </c>
      <c r="D9222" s="903" t="s">
        <v>303</v>
      </c>
      <c r="E9222" s="903" t="s">
        <v>1429</v>
      </c>
      <c r="F9222" s="903" t="s">
        <v>1457</v>
      </c>
      <c r="G9222" s="902">
        <v>75000000</v>
      </c>
    </row>
    <row r="9223" spans="1:7">
      <c r="A9223" s="903" t="s">
        <v>2487</v>
      </c>
      <c r="B9223" s="903" t="s">
        <v>286</v>
      </c>
      <c r="C9223" s="903" t="s">
        <v>839</v>
      </c>
      <c r="D9223" s="903" t="s">
        <v>303</v>
      </c>
      <c r="E9223" s="1419" t="s">
        <v>118</v>
      </c>
      <c r="F9223" s="1420"/>
      <c r="G9223" s="902">
        <v>930957300</v>
      </c>
    </row>
    <row r="9224" spans="1:7">
      <c r="A9224" s="903" t="s">
        <v>2487</v>
      </c>
      <c r="B9224" s="903" t="s">
        <v>286</v>
      </c>
      <c r="C9224" s="903" t="s">
        <v>839</v>
      </c>
      <c r="D9224" s="903" t="s">
        <v>303</v>
      </c>
      <c r="E9224" s="903" t="s">
        <v>118</v>
      </c>
      <c r="F9224" s="903" t="s">
        <v>523</v>
      </c>
      <c r="G9224" s="902">
        <v>474472000</v>
      </c>
    </row>
    <row r="9225" spans="1:7">
      <c r="A9225" s="903" t="s">
        <v>2487</v>
      </c>
      <c r="B9225" s="903" t="s">
        <v>286</v>
      </c>
      <c r="C9225" s="903" t="s">
        <v>839</v>
      </c>
      <c r="D9225" s="903" t="s">
        <v>303</v>
      </c>
      <c r="E9225" s="903" t="s">
        <v>118</v>
      </c>
      <c r="F9225" s="903" t="s">
        <v>11</v>
      </c>
      <c r="G9225" s="902">
        <v>153210300</v>
      </c>
    </row>
    <row r="9226" spans="1:7">
      <c r="A9226" s="903" t="s">
        <v>2487</v>
      </c>
      <c r="B9226" s="903" t="s">
        <v>286</v>
      </c>
      <c r="C9226" s="903" t="s">
        <v>839</v>
      </c>
      <c r="D9226" s="903" t="s">
        <v>303</v>
      </c>
      <c r="E9226" s="903" t="s">
        <v>118</v>
      </c>
      <c r="F9226" s="903" t="s">
        <v>120</v>
      </c>
      <c r="G9226" s="902">
        <v>303275000</v>
      </c>
    </row>
    <row r="9227" spans="1:7">
      <c r="A9227" s="903" t="s">
        <v>2487</v>
      </c>
      <c r="B9227" s="903" t="s">
        <v>286</v>
      </c>
      <c r="C9227" s="903" t="s">
        <v>839</v>
      </c>
      <c r="D9227" s="903" t="s">
        <v>303</v>
      </c>
      <c r="E9227" s="1419" t="s">
        <v>1434</v>
      </c>
      <c r="F9227" s="1420"/>
      <c r="G9227" s="902">
        <v>3070000</v>
      </c>
    </row>
    <row r="9228" spans="1:7">
      <c r="A9228" s="903" t="s">
        <v>2487</v>
      </c>
      <c r="B9228" s="903" t="s">
        <v>286</v>
      </c>
      <c r="C9228" s="903" t="s">
        <v>839</v>
      </c>
      <c r="D9228" s="903" t="s">
        <v>303</v>
      </c>
      <c r="E9228" s="903" t="s">
        <v>1434</v>
      </c>
      <c r="F9228" s="903" t="s">
        <v>1436</v>
      </c>
      <c r="G9228" s="902">
        <v>3070000</v>
      </c>
    </row>
    <row r="9229" spans="1:7">
      <c r="A9229" s="903" t="s">
        <v>2487</v>
      </c>
      <c r="B9229" s="903" t="s">
        <v>286</v>
      </c>
      <c r="C9229" s="903" t="s">
        <v>839</v>
      </c>
      <c r="D9229" s="903" t="s">
        <v>303</v>
      </c>
      <c r="E9229" s="1419" t="s">
        <v>122</v>
      </c>
      <c r="F9229" s="1420"/>
      <c r="G9229" s="902">
        <v>1287047000</v>
      </c>
    </row>
    <row r="9230" spans="1:7">
      <c r="A9230" s="903" t="s">
        <v>2487</v>
      </c>
      <c r="B9230" s="903" t="s">
        <v>286</v>
      </c>
      <c r="C9230" s="903" t="s">
        <v>839</v>
      </c>
      <c r="D9230" s="903" t="s">
        <v>303</v>
      </c>
      <c r="E9230" s="903" t="s">
        <v>122</v>
      </c>
      <c r="F9230" s="903" t="s">
        <v>765</v>
      </c>
      <c r="G9230" s="902">
        <v>1259300000</v>
      </c>
    </row>
    <row r="9231" spans="1:7">
      <c r="A9231" s="903" t="s">
        <v>2487</v>
      </c>
      <c r="B9231" s="903" t="s">
        <v>286</v>
      </c>
      <c r="C9231" s="903" t="s">
        <v>839</v>
      </c>
      <c r="D9231" s="903" t="s">
        <v>303</v>
      </c>
      <c r="E9231" s="903" t="s">
        <v>122</v>
      </c>
      <c r="F9231" s="903" t="s">
        <v>124</v>
      </c>
      <c r="G9231" s="902">
        <v>19741000</v>
      </c>
    </row>
    <row r="9232" spans="1:7">
      <c r="A9232" s="903" t="s">
        <v>2487</v>
      </c>
      <c r="B9232" s="903" t="s">
        <v>286</v>
      </c>
      <c r="C9232" s="903" t="s">
        <v>839</v>
      </c>
      <c r="D9232" s="903" t="s">
        <v>303</v>
      </c>
      <c r="E9232" s="903" t="s">
        <v>122</v>
      </c>
      <c r="F9232" s="903" t="s">
        <v>126</v>
      </c>
      <c r="G9232" s="902">
        <v>8006000</v>
      </c>
    </row>
    <row r="9233" spans="1:7">
      <c r="A9233" s="903" t="s">
        <v>2487</v>
      </c>
      <c r="B9233" s="903" t="s">
        <v>286</v>
      </c>
      <c r="C9233" s="1419" t="s">
        <v>200</v>
      </c>
      <c r="D9233" s="1420"/>
      <c r="E9233" s="1420"/>
      <c r="F9233" s="1420"/>
      <c r="G9233" s="902">
        <v>11043970362</v>
      </c>
    </row>
    <row r="9234" spans="1:7">
      <c r="A9234" s="903" t="s">
        <v>2487</v>
      </c>
      <c r="B9234" s="903" t="s">
        <v>286</v>
      </c>
      <c r="C9234" s="903" t="s">
        <v>200</v>
      </c>
      <c r="D9234" s="1419" t="s">
        <v>1413</v>
      </c>
      <c r="E9234" s="1420"/>
      <c r="F9234" s="1420"/>
      <c r="G9234" s="902">
        <v>11043970362</v>
      </c>
    </row>
    <row r="9235" spans="1:7">
      <c r="A9235" s="903" t="s">
        <v>2487</v>
      </c>
      <c r="B9235" s="903" t="s">
        <v>286</v>
      </c>
      <c r="C9235" s="903" t="s">
        <v>200</v>
      </c>
      <c r="D9235" s="903" t="s">
        <v>1413</v>
      </c>
      <c r="E9235" s="1419" t="s">
        <v>87</v>
      </c>
      <c r="F9235" s="1420"/>
      <c r="G9235" s="902">
        <v>1441751638</v>
      </c>
    </row>
    <row r="9236" spans="1:7">
      <c r="A9236" s="903" t="s">
        <v>2487</v>
      </c>
      <c r="B9236" s="903" t="s">
        <v>286</v>
      </c>
      <c r="C9236" s="903" t="s">
        <v>200</v>
      </c>
      <c r="D9236" s="903" t="s">
        <v>1413</v>
      </c>
      <c r="E9236" s="903" t="s">
        <v>87</v>
      </c>
      <c r="F9236" s="903" t="s">
        <v>88</v>
      </c>
      <c r="G9236" s="902">
        <v>1440751638</v>
      </c>
    </row>
    <row r="9237" spans="1:7">
      <c r="A9237" s="903" t="s">
        <v>2487</v>
      </c>
      <c r="B9237" s="903" t="s">
        <v>286</v>
      </c>
      <c r="C9237" s="903" t="s">
        <v>200</v>
      </c>
      <c r="D9237" s="903" t="s">
        <v>1413</v>
      </c>
      <c r="E9237" s="903" t="s">
        <v>87</v>
      </c>
      <c r="F9237" s="903" t="s">
        <v>134</v>
      </c>
      <c r="G9237" s="902">
        <v>1000000</v>
      </c>
    </row>
    <row r="9238" spans="1:7">
      <c r="A9238" s="903" t="s">
        <v>2487</v>
      </c>
      <c r="B9238" s="903" t="s">
        <v>286</v>
      </c>
      <c r="C9238" s="903" t="s">
        <v>200</v>
      </c>
      <c r="D9238" s="903" t="s">
        <v>1413</v>
      </c>
      <c r="E9238" s="1419" t="s">
        <v>128</v>
      </c>
      <c r="F9238" s="1420"/>
      <c r="G9238" s="902">
        <v>12000000</v>
      </c>
    </row>
    <row r="9239" spans="1:7">
      <c r="A9239" s="903" t="s">
        <v>2487</v>
      </c>
      <c r="B9239" s="903" t="s">
        <v>286</v>
      </c>
      <c r="C9239" s="903" t="s">
        <v>200</v>
      </c>
      <c r="D9239" s="903" t="s">
        <v>1413</v>
      </c>
      <c r="E9239" s="903" t="s">
        <v>128</v>
      </c>
      <c r="F9239" s="903" t="s">
        <v>129</v>
      </c>
      <c r="G9239" s="902">
        <v>12000000</v>
      </c>
    </row>
    <row r="9240" spans="1:7">
      <c r="A9240" s="903" t="s">
        <v>2487</v>
      </c>
      <c r="B9240" s="903" t="s">
        <v>286</v>
      </c>
      <c r="C9240" s="903" t="s">
        <v>200</v>
      </c>
      <c r="D9240" s="903" t="s">
        <v>1413</v>
      </c>
      <c r="E9240" s="1419" t="s">
        <v>90</v>
      </c>
      <c r="F9240" s="1420"/>
      <c r="G9240" s="902">
        <v>620941707</v>
      </c>
    </row>
    <row r="9241" spans="1:7">
      <c r="A9241" s="903" t="s">
        <v>2487</v>
      </c>
      <c r="B9241" s="903" t="s">
        <v>286</v>
      </c>
      <c r="C9241" s="903" t="s">
        <v>200</v>
      </c>
      <c r="D9241" s="903" t="s">
        <v>1413</v>
      </c>
      <c r="E9241" s="903" t="s">
        <v>90</v>
      </c>
      <c r="F9241" s="903" t="s">
        <v>135</v>
      </c>
      <c r="G9241" s="902">
        <v>40102605</v>
      </c>
    </row>
    <row r="9242" spans="1:7">
      <c r="A9242" s="903" t="s">
        <v>2487</v>
      </c>
      <c r="B9242" s="903" t="s">
        <v>286</v>
      </c>
      <c r="C9242" s="903" t="s">
        <v>200</v>
      </c>
      <c r="D9242" s="903" t="s">
        <v>1413</v>
      </c>
      <c r="E9242" s="903" t="s">
        <v>90</v>
      </c>
      <c r="F9242" s="903" t="s">
        <v>389</v>
      </c>
      <c r="G9242" s="902">
        <v>28608000</v>
      </c>
    </row>
    <row r="9243" spans="1:7">
      <c r="A9243" s="903" t="s">
        <v>2487</v>
      </c>
      <c r="B9243" s="903" t="s">
        <v>286</v>
      </c>
      <c r="C9243" s="903" t="s">
        <v>200</v>
      </c>
      <c r="D9243" s="903" t="s">
        <v>1413</v>
      </c>
      <c r="E9243" s="903" t="s">
        <v>90</v>
      </c>
      <c r="F9243" s="903" t="s">
        <v>763</v>
      </c>
      <c r="G9243" s="902">
        <v>140977475</v>
      </c>
    </row>
    <row r="9244" spans="1:7">
      <c r="A9244" s="903" t="s">
        <v>2487</v>
      </c>
      <c r="B9244" s="903" t="s">
        <v>286</v>
      </c>
      <c r="C9244" s="903" t="s">
        <v>200</v>
      </c>
      <c r="D9244" s="903" t="s">
        <v>1413</v>
      </c>
      <c r="E9244" s="903" t="s">
        <v>90</v>
      </c>
      <c r="F9244" s="903" t="s">
        <v>92</v>
      </c>
      <c r="G9244" s="902">
        <v>25926000</v>
      </c>
    </row>
    <row r="9245" spans="1:7">
      <c r="A9245" s="903" t="s">
        <v>2487</v>
      </c>
      <c r="B9245" s="903" t="s">
        <v>286</v>
      </c>
      <c r="C9245" s="903" t="s">
        <v>200</v>
      </c>
      <c r="D9245" s="903" t="s">
        <v>1413</v>
      </c>
      <c r="E9245" s="903" t="s">
        <v>90</v>
      </c>
      <c r="F9245" s="903" t="s">
        <v>403</v>
      </c>
      <c r="G9245" s="902">
        <v>4023000</v>
      </c>
    </row>
    <row r="9246" spans="1:7">
      <c r="A9246" s="903" t="s">
        <v>2487</v>
      </c>
      <c r="B9246" s="903" t="s">
        <v>286</v>
      </c>
      <c r="C9246" s="903" t="s">
        <v>200</v>
      </c>
      <c r="D9246" s="903" t="s">
        <v>1413</v>
      </c>
      <c r="E9246" s="903" t="s">
        <v>90</v>
      </c>
      <c r="F9246" s="903" t="s">
        <v>130</v>
      </c>
      <c r="G9246" s="902">
        <v>345419627</v>
      </c>
    </row>
    <row r="9247" spans="1:7">
      <c r="A9247" s="903" t="s">
        <v>2487</v>
      </c>
      <c r="B9247" s="903" t="s">
        <v>286</v>
      </c>
      <c r="C9247" s="903" t="s">
        <v>200</v>
      </c>
      <c r="D9247" s="903" t="s">
        <v>1413</v>
      </c>
      <c r="E9247" s="903" t="s">
        <v>90</v>
      </c>
      <c r="F9247" s="903" t="s">
        <v>137</v>
      </c>
      <c r="G9247" s="902">
        <v>35885000</v>
      </c>
    </row>
    <row r="9248" spans="1:7">
      <c r="A9248" s="903" t="s">
        <v>2487</v>
      </c>
      <c r="B9248" s="903" t="s">
        <v>286</v>
      </c>
      <c r="C9248" s="903" t="s">
        <v>200</v>
      </c>
      <c r="D9248" s="903" t="s">
        <v>1413</v>
      </c>
      <c r="E9248" s="1419" t="s">
        <v>377</v>
      </c>
      <c r="F9248" s="1420"/>
      <c r="G9248" s="902">
        <v>9975000</v>
      </c>
    </row>
    <row r="9249" spans="1:7">
      <c r="A9249" s="903" t="s">
        <v>2487</v>
      </c>
      <c r="B9249" s="903" t="s">
        <v>286</v>
      </c>
      <c r="C9249" s="903" t="s">
        <v>200</v>
      </c>
      <c r="D9249" s="903" t="s">
        <v>1413</v>
      </c>
      <c r="E9249" s="903" t="s">
        <v>377</v>
      </c>
      <c r="F9249" s="903" t="s">
        <v>379</v>
      </c>
      <c r="G9249" s="902">
        <v>9975000</v>
      </c>
    </row>
    <row r="9250" spans="1:7">
      <c r="A9250" s="903" t="s">
        <v>2487</v>
      </c>
      <c r="B9250" s="903" t="s">
        <v>286</v>
      </c>
      <c r="C9250" s="903" t="s">
        <v>200</v>
      </c>
      <c r="D9250" s="903" t="s">
        <v>1413</v>
      </c>
      <c r="E9250" s="1419" t="s">
        <v>93</v>
      </c>
      <c r="F9250" s="1420"/>
      <c r="G9250" s="902">
        <v>134670000</v>
      </c>
    </row>
    <row r="9251" spans="1:7">
      <c r="A9251" s="903" t="s">
        <v>2487</v>
      </c>
      <c r="B9251" s="903" t="s">
        <v>286</v>
      </c>
      <c r="C9251" s="903" t="s">
        <v>200</v>
      </c>
      <c r="D9251" s="903" t="s">
        <v>1413</v>
      </c>
      <c r="E9251" s="903" t="s">
        <v>93</v>
      </c>
      <c r="F9251" s="903" t="s">
        <v>391</v>
      </c>
      <c r="G9251" s="902">
        <v>134670000</v>
      </c>
    </row>
    <row r="9252" spans="1:7">
      <c r="A9252" s="903" t="s">
        <v>2487</v>
      </c>
      <c r="B9252" s="903" t="s">
        <v>286</v>
      </c>
      <c r="C9252" s="903" t="s">
        <v>200</v>
      </c>
      <c r="D9252" s="903" t="s">
        <v>1413</v>
      </c>
      <c r="E9252" s="1419" t="s">
        <v>94</v>
      </c>
      <c r="F9252" s="1420"/>
      <c r="G9252" s="902">
        <v>323885035</v>
      </c>
    </row>
    <row r="9253" spans="1:7">
      <c r="A9253" s="903" t="s">
        <v>2487</v>
      </c>
      <c r="B9253" s="903" t="s">
        <v>286</v>
      </c>
      <c r="C9253" s="903" t="s">
        <v>200</v>
      </c>
      <c r="D9253" s="903" t="s">
        <v>1413</v>
      </c>
      <c r="E9253" s="903" t="s">
        <v>94</v>
      </c>
      <c r="F9253" s="903" t="s">
        <v>95</v>
      </c>
      <c r="G9253" s="902">
        <v>250296998</v>
      </c>
    </row>
    <row r="9254" spans="1:7">
      <c r="A9254" s="903" t="s">
        <v>2487</v>
      </c>
      <c r="B9254" s="903" t="s">
        <v>286</v>
      </c>
      <c r="C9254" s="903" t="s">
        <v>200</v>
      </c>
      <c r="D9254" s="903" t="s">
        <v>1413</v>
      </c>
      <c r="E9254" s="903" t="s">
        <v>94</v>
      </c>
      <c r="F9254" s="903" t="s">
        <v>96</v>
      </c>
      <c r="G9254" s="902">
        <v>42800884</v>
      </c>
    </row>
    <row r="9255" spans="1:7">
      <c r="A9255" s="903" t="s">
        <v>2487</v>
      </c>
      <c r="B9255" s="903" t="s">
        <v>286</v>
      </c>
      <c r="C9255" s="903" t="s">
        <v>200</v>
      </c>
      <c r="D9255" s="903" t="s">
        <v>1413</v>
      </c>
      <c r="E9255" s="903" t="s">
        <v>94</v>
      </c>
      <c r="F9255" s="903" t="s">
        <v>97</v>
      </c>
      <c r="G9255" s="902">
        <v>29738938</v>
      </c>
    </row>
    <row r="9256" spans="1:7">
      <c r="A9256" s="903" t="s">
        <v>2487</v>
      </c>
      <c r="B9256" s="903" t="s">
        <v>286</v>
      </c>
      <c r="C9256" s="903" t="s">
        <v>200</v>
      </c>
      <c r="D9256" s="903" t="s">
        <v>1413</v>
      </c>
      <c r="E9256" s="903" t="s">
        <v>94</v>
      </c>
      <c r="F9256" s="903" t="s">
        <v>0</v>
      </c>
      <c r="G9256" s="902">
        <v>1048215</v>
      </c>
    </row>
    <row r="9257" spans="1:7">
      <c r="A9257" s="903" t="s">
        <v>2487</v>
      </c>
      <c r="B9257" s="903" t="s">
        <v>286</v>
      </c>
      <c r="C9257" s="903" t="s">
        <v>200</v>
      </c>
      <c r="D9257" s="903" t="s">
        <v>1413</v>
      </c>
      <c r="E9257" s="1419" t="s">
        <v>98</v>
      </c>
      <c r="F9257" s="1420"/>
      <c r="G9257" s="902">
        <v>50500000</v>
      </c>
    </row>
    <row r="9258" spans="1:7">
      <c r="A9258" s="903" t="s">
        <v>2487</v>
      </c>
      <c r="B9258" s="903" t="s">
        <v>286</v>
      </c>
      <c r="C9258" s="903" t="s">
        <v>200</v>
      </c>
      <c r="D9258" s="903" t="s">
        <v>1413</v>
      </c>
      <c r="E9258" s="903" t="s">
        <v>98</v>
      </c>
      <c r="F9258" s="903" t="s">
        <v>757</v>
      </c>
      <c r="G9258" s="902">
        <v>50500000</v>
      </c>
    </row>
    <row r="9259" spans="1:7">
      <c r="A9259" s="903" t="s">
        <v>2487</v>
      </c>
      <c r="B9259" s="903" t="s">
        <v>286</v>
      </c>
      <c r="C9259" s="903" t="s">
        <v>200</v>
      </c>
      <c r="D9259" s="903" t="s">
        <v>1413</v>
      </c>
      <c r="E9259" s="1419" t="s">
        <v>100</v>
      </c>
      <c r="F9259" s="1420"/>
      <c r="G9259" s="902">
        <v>48374262</v>
      </c>
    </row>
    <row r="9260" spans="1:7">
      <c r="A9260" s="903" t="s">
        <v>2487</v>
      </c>
      <c r="B9260" s="903" t="s">
        <v>286</v>
      </c>
      <c r="C9260" s="903" t="s">
        <v>200</v>
      </c>
      <c r="D9260" s="903" t="s">
        <v>1413</v>
      </c>
      <c r="E9260" s="903" t="s">
        <v>100</v>
      </c>
      <c r="F9260" s="903" t="s">
        <v>138</v>
      </c>
      <c r="G9260" s="902">
        <v>38862081</v>
      </c>
    </row>
    <row r="9261" spans="1:7">
      <c r="A9261" s="903" t="s">
        <v>2487</v>
      </c>
      <c r="B9261" s="903" t="s">
        <v>286</v>
      </c>
      <c r="C9261" s="903" t="s">
        <v>200</v>
      </c>
      <c r="D9261" s="903" t="s">
        <v>1413</v>
      </c>
      <c r="E9261" s="903" t="s">
        <v>100</v>
      </c>
      <c r="F9261" s="903" t="s">
        <v>102</v>
      </c>
      <c r="G9261" s="902">
        <v>3183181</v>
      </c>
    </row>
    <row r="9262" spans="1:7">
      <c r="A9262" s="903" t="s">
        <v>2487</v>
      </c>
      <c r="B9262" s="903" t="s">
        <v>286</v>
      </c>
      <c r="C9262" s="903" t="s">
        <v>200</v>
      </c>
      <c r="D9262" s="903" t="s">
        <v>1413</v>
      </c>
      <c r="E9262" s="903" t="s">
        <v>100</v>
      </c>
      <c r="F9262" s="903" t="s">
        <v>131</v>
      </c>
      <c r="G9262" s="902">
        <v>6104000</v>
      </c>
    </row>
    <row r="9263" spans="1:7">
      <c r="A9263" s="903" t="s">
        <v>2487</v>
      </c>
      <c r="B9263" s="903" t="s">
        <v>286</v>
      </c>
      <c r="C9263" s="903" t="s">
        <v>200</v>
      </c>
      <c r="D9263" s="903" t="s">
        <v>1413</v>
      </c>
      <c r="E9263" s="903" t="s">
        <v>100</v>
      </c>
      <c r="F9263" s="903" t="s">
        <v>218</v>
      </c>
      <c r="G9263" s="902">
        <v>225000</v>
      </c>
    </row>
    <row r="9264" spans="1:7">
      <c r="A9264" s="903" t="s">
        <v>2487</v>
      </c>
      <c r="B9264" s="903" t="s">
        <v>286</v>
      </c>
      <c r="C9264" s="903" t="s">
        <v>200</v>
      </c>
      <c r="D9264" s="903" t="s">
        <v>1413</v>
      </c>
      <c r="E9264" s="1419" t="s">
        <v>103</v>
      </c>
      <c r="F9264" s="1420"/>
      <c r="G9264" s="902">
        <v>202141133</v>
      </c>
    </row>
    <row r="9265" spans="1:7">
      <c r="A9265" s="903" t="s">
        <v>2487</v>
      </c>
      <c r="B9265" s="903" t="s">
        <v>286</v>
      </c>
      <c r="C9265" s="903" t="s">
        <v>200</v>
      </c>
      <c r="D9265" s="903" t="s">
        <v>1413</v>
      </c>
      <c r="E9265" s="903" t="s">
        <v>103</v>
      </c>
      <c r="F9265" s="903" t="s">
        <v>104</v>
      </c>
      <c r="G9265" s="902">
        <v>106727252</v>
      </c>
    </row>
    <row r="9266" spans="1:7">
      <c r="A9266" s="903" t="s">
        <v>2487</v>
      </c>
      <c r="B9266" s="903" t="s">
        <v>286</v>
      </c>
      <c r="C9266" s="903" t="s">
        <v>200</v>
      </c>
      <c r="D9266" s="903" t="s">
        <v>1413</v>
      </c>
      <c r="E9266" s="903" t="s">
        <v>103</v>
      </c>
      <c r="F9266" s="903" t="s">
        <v>132</v>
      </c>
      <c r="G9266" s="902">
        <v>26000000</v>
      </c>
    </row>
    <row r="9267" spans="1:7">
      <c r="A9267" s="903" t="s">
        <v>2487</v>
      </c>
      <c r="B9267" s="903" t="s">
        <v>286</v>
      </c>
      <c r="C9267" s="903" t="s">
        <v>200</v>
      </c>
      <c r="D9267" s="903" t="s">
        <v>1413</v>
      </c>
      <c r="E9267" s="903" t="s">
        <v>103</v>
      </c>
      <c r="F9267" s="903" t="s">
        <v>106</v>
      </c>
      <c r="G9267" s="902">
        <v>69413881</v>
      </c>
    </row>
    <row r="9268" spans="1:7">
      <c r="A9268" s="903" t="s">
        <v>2487</v>
      </c>
      <c r="B9268" s="903" t="s">
        <v>286</v>
      </c>
      <c r="C9268" s="903" t="s">
        <v>200</v>
      </c>
      <c r="D9268" s="903" t="s">
        <v>1413</v>
      </c>
      <c r="E9268" s="1419" t="s">
        <v>108</v>
      </c>
      <c r="F9268" s="1420"/>
      <c r="G9268" s="902">
        <v>103253666</v>
      </c>
    </row>
    <row r="9269" spans="1:7">
      <c r="A9269" s="903" t="s">
        <v>2487</v>
      </c>
      <c r="B9269" s="903" t="s">
        <v>286</v>
      </c>
      <c r="C9269" s="903" t="s">
        <v>200</v>
      </c>
      <c r="D9269" s="903" t="s">
        <v>1413</v>
      </c>
      <c r="E9269" s="903" t="s">
        <v>108</v>
      </c>
      <c r="F9269" s="903" t="s">
        <v>110</v>
      </c>
      <c r="G9269" s="902">
        <v>8054462</v>
      </c>
    </row>
    <row r="9270" spans="1:7">
      <c r="A9270" s="903" t="s">
        <v>2487</v>
      </c>
      <c r="B9270" s="903" t="s">
        <v>286</v>
      </c>
      <c r="C9270" s="903" t="s">
        <v>200</v>
      </c>
      <c r="D9270" s="903" t="s">
        <v>1413</v>
      </c>
      <c r="E9270" s="903" t="s">
        <v>108</v>
      </c>
      <c r="F9270" s="903" t="s">
        <v>862</v>
      </c>
      <c r="G9270" s="902">
        <v>19149304</v>
      </c>
    </row>
    <row r="9271" spans="1:7">
      <c r="A9271" s="903" t="s">
        <v>2487</v>
      </c>
      <c r="B9271" s="903" t="s">
        <v>286</v>
      </c>
      <c r="C9271" s="903" t="s">
        <v>200</v>
      </c>
      <c r="D9271" s="903" t="s">
        <v>1413</v>
      </c>
      <c r="E9271" s="903" t="s">
        <v>108</v>
      </c>
      <c r="F9271" s="903" t="s">
        <v>283</v>
      </c>
      <c r="G9271" s="902">
        <v>72340000</v>
      </c>
    </row>
    <row r="9272" spans="1:7">
      <c r="A9272" s="903" t="s">
        <v>2487</v>
      </c>
      <c r="B9272" s="903" t="s">
        <v>286</v>
      </c>
      <c r="C9272" s="903" t="s">
        <v>200</v>
      </c>
      <c r="D9272" s="903" t="s">
        <v>1413</v>
      </c>
      <c r="E9272" s="903" t="s">
        <v>108</v>
      </c>
      <c r="F9272" s="903" t="s">
        <v>868</v>
      </c>
      <c r="G9272" s="902">
        <v>2509900</v>
      </c>
    </row>
    <row r="9273" spans="1:7">
      <c r="A9273" s="903" t="s">
        <v>2487</v>
      </c>
      <c r="B9273" s="903" t="s">
        <v>286</v>
      </c>
      <c r="C9273" s="903" t="s">
        <v>200</v>
      </c>
      <c r="D9273" s="903" t="s">
        <v>1413</v>
      </c>
      <c r="E9273" s="903" t="s">
        <v>108</v>
      </c>
      <c r="F9273" s="903" t="s">
        <v>142</v>
      </c>
      <c r="G9273" s="902">
        <v>1200000</v>
      </c>
    </row>
    <row r="9274" spans="1:7">
      <c r="A9274" s="903" t="s">
        <v>2487</v>
      </c>
      <c r="B9274" s="903" t="s">
        <v>286</v>
      </c>
      <c r="C9274" s="903" t="s">
        <v>200</v>
      </c>
      <c r="D9274" s="903" t="s">
        <v>1413</v>
      </c>
      <c r="E9274" s="1419" t="s">
        <v>143</v>
      </c>
      <c r="F9274" s="1420"/>
      <c r="G9274" s="902">
        <v>102352000</v>
      </c>
    </row>
    <row r="9275" spans="1:7">
      <c r="A9275" s="903" t="s">
        <v>2487</v>
      </c>
      <c r="B9275" s="903" t="s">
        <v>286</v>
      </c>
      <c r="C9275" s="903" t="s">
        <v>200</v>
      </c>
      <c r="D9275" s="903" t="s">
        <v>1413</v>
      </c>
      <c r="E9275" s="903" t="s">
        <v>143</v>
      </c>
      <c r="F9275" s="903" t="s">
        <v>145</v>
      </c>
      <c r="G9275" s="902">
        <v>53310000</v>
      </c>
    </row>
    <row r="9276" spans="1:7">
      <c r="A9276" s="903" t="s">
        <v>2487</v>
      </c>
      <c r="B9276" s="903" t="s">
        <v>286</v>
      </c>
      <c r="C9276" s="903" t="s">
        <v>200</v>
      </c>
      <c r="D9276" s="903" t="s">
        <v>1413</v>
      </c>
      <c r="E9276" s="903" t="s">
        <v>143</v>
      </c>
      <c r="F9276" s="903" t="s">
        <v>482</v>
      </c>
      <c r="G9276" s="902">
        <v>3200000</v>
      </c>
    </row>
    <row r="9277" spans="1:7">
      <c r="A9277" s="903" t="s">
        <v>2487</v>
      </c>
      <c r="B9277" s="903" t="s">
        <v>286</v>
      </c>
      <c r="C9277" s="903" t="s">
        <v>200</v>
      </c>
      <c r="D9277" s="903" t="s">
        <v>1413</v>
      </c>
      <c r="E9277" s="903" t="s">
        <v>143</v>
      </c>
      <c r="F9277" s="903" t="s">
        <v>387</v>
      </c>
      <c r="G9277" s="902">
        <v>10900000</v>
      </c>
    </row>
    <row r="9278" spans="1:7">
      <c r="A9278" s="903" t="s">
        <v>2487</v>
      </c>
      <c r="B9278" s="903" t="s">
        <v>286</v>
      </c>
      <c r="C9278" s="903" t="s">
        <v>200</v>
      </c>
      <c r="D9278" s="903" t="s">
        <v>1413</v>
      </c>
      <c r="E9278" s="903" t="s">
        <v>143</v>
      </c>
      <c r="F9278" s="903" t="s">
        <v>487</v>
      </c>
      <c r="G9278" s="902">
        <v>15882000</v>
      </c>
    </row>
    <row r="9279" spans="1:7">
      <c r="A9279" s="903" t="s">
        <v>2487</v>
      </c>
      <c r="B9279" s="903" t="s">
        <v>286</v>
      </c>
      <c r="C9279" s="903" t="s">
        <v>200</v>
      </c>
      <c r="D9279" s="903" t="s">
        <v>1413</v>
      </c>
      <c r="E9279" s="903" t="s">
        <v>143</v>
      </c>
      <c r="F9279" s="903" t="s">
        <v>489</v>
      </c>
      <c r="G9279" s="902">
        <v>19060000</v>
      </c>
    </row>
    <row r="9280" spans="1:7">
      <c r="A9280" s="903" t="s">
        <v>2487</v>
      </c>
      <c r="B9280" s="903" t="s">
        <v>286</v>
      </c>
      <c r="C9280" s="903" t="s">
        <v>200</v>
      </c>
      <c r="D9280" s="903" t="s">
        <v>1413</v>
      </c>
      <c r="E9280" s="1419" t="s">
        <v>113</v>
      </c>
      <c r="F9280" s="1420"/>
      <c r="G9280" s="902">
        <v>142530000</v>
      </c>
    </row>
    <row r="9281" spans="1:7">
      <c r="A9281" s="903" t="s">
        <v>2487</v>
      </c>
      <c r="B9281" s="903" t="s">
        <v>286</v>
      </c>
      <c r="C9281" s="903" t="s">
        <v>200</v>
      </c>
      <c r="D9281" s="903" t="s">
        <v>1413</v>
      </c>
      <c r="E9281" s="903" t="s">
        <v>113</v>
      </c>
      <c r="F9281" s="903" t="s">
        <v>381</v>
      </c>
      <c r="G9281" s="902">
        <v>1800000</v>
      </c>
    </row>
    <row r="9282" spans="1:7">
      <c r="A9282" s="903" t="s">
        <v>2487</v>
      </c>
      <c r="B9282" s="903" t="s">
        <v>286</v>
      </c>
      <c r="C9282" s="903" t="s">
        <v>200</v>
      </c>
      <c r="D9282" s="903" t="s">
        <v>1413</v>
      </c>
      <c r="E9282" s="903" t="s">
        <v>113</v>
      </c>
      <c r="F9282" s="903" t="s">
        <v>490</v>
      </c>
      <c r="G9282" s="902">
        <v>24280000</v>
      </c>
    </row>
    <row r="9283" spans="1:7">
      <c r="A9283" s="903" t="s">
        <v>2487</v>
      </c>
      <c r="B9283" s="903" t="s">
        <v>286</v>
      </c>
      <c r="C9283" s="903" t="s">
        <v>200</v>
      </c>
      <c r="D9283" s="903" t="s">
        <v>1413</v>
      </c>
      <c r="E9283" s="903" t="s">
        <v>113</v>
      </c>
      <c r="F9283" s="903" t="s">
        <v>115</v>
      </c>
      <c r="G9283" s="902">
        <v>1450000</v>
      </c>
    </row>
    <row r="9284" spans="1:7">
      <c r="A9284" s="903" t="s">
        <v>2487</v>
      </c>
      <c r="B9284" s="903" t="s">
        <v>286</v>
      </c>
      <c r="C9284" s="903" t="s">
        <v>200</v>
      </c>
      <c r="D9284" s="903" t="s">
        <v>1413</v>
      </c>
      <c r="E9284" s="903" t="s">
        <v>113</v>
      </c>
      <c r="F9284" s="903" t="s">
        <v>117</v>
      </c>
      <c r="G9284" s="902">
        <v>115000000</v>
      </c>
    </row>
    <row r="9285" spans="1:7">
      <c r="A9285" s="903" t="s">
        <v>2487</v>
      </c>
      <c r="B9285" s="903" t="s">
        <v>286</v>
      </c>
      <c r="C9285" s="903" t="s">
        <v>200</v>
      </c>
      <c r="D9285" s="903" t="s">
        <v>1413</v>
      </c>
      <c r="E9285" s="1419" t="s">
        <v>492</v>
      </c>
      <c r="F9285" s="1420"/>
      <c r="G9285" s="902">
        <v>159010000</v>
      </c>
    </row>
    <row r="9286" spans="1:7">
      <c r="A9286" s="903" t="s">
        <v>2487</v>
      </c>
      <c r="B9286" s="903" t="s">
        <v>286</v>
      </c>
      <c r="C9286" s="903" t="s">
        <v>200</v>
      </c>
      <c r="D9286" s="903" t="s">
        <v>1413</v>
      </c>
      <c r="E9286" s="903" t="s">
        <v>492</v>
      </c>
      <c r="F9286" s="903" t="s">
        <v>494</v>
      </c>
      <c r="G9286" s="902">
        <v>154010000</v>
      </c>
    </row>
    <row r="9287" spans="1:7">
      <c r="A9287" s="903" t="s">
        <v>2487</v>
      </c>
      <c r="B9287" s="903" t="s">
        <v>286</v>
      </c>
      <c r="C9287" s="903" t="s">
        <v>200</v>
      </c>
      <c r="D9287" s="903" t="s">
        <v>1413</v>
      </c>
      <c r="E9287" s="903" t="s">
        <v>492</v>
      </c>
      <c r="F9287" s="903" t="s">
        <v>496</v>
      </c>
      <c r="G9287" s="902">
        <v>5000000</v>
      </c>
    </row>
    <row r="9288" spans="1:7">
      <c r="A9288" s="903" t="s">
        <v>2487</v>
      </c>
      <c r="B9288" s="903" t="s">
        <v>286</v>
      </c>
      <c r="C9288" s="903" t="s">
        <v>200</v>
      </c>
      <c r="D9288" s="903" t="s">
        <v>1413</v>
      </c>
      <c r="E9288" s="1419" t="s">
        <v>498</v>
      </c>
      <c r="F9288" s="1420"/>
      <c r="G9288" s="902">
        <v>338664600</v>
      </c>
    </row>
    <row r="9289" spans="1:7">
      <c r="A9289" s="903" t="s">
        <v>2487</v>
      </c>
      <c r="B9289" s="903" t="s">
        <v>286</v>
      </c>
      <c r="C9289" s="903" t="s">
        <v>200</v>
      </c>
      <c r="D9289" s="903" t="s">
        <v>1413</v>
      </c>
      <c r="E9289" s="903" t="s">
        <v>498</v>
      </c>
      <c r="F9289" s="903" t="s">
        <v>284</v>
      </c>
      <c r="G9289" s="902">
        <v>190000000</v>
      </c>
    </row>
    <row r="9290" spans="1:7">
      <c r="A9290" s="903" t="s">
        <v>2487</v>
      </c>
      <c r="B9290" s="903" t="s">
        <v>286</v>
      </c>
      <c r="C9290" s="903" t="s">
        <v>200</v>
      </c>
      <c r="D9290" s="903" t="s">
        <v>1413</v>
      </c>
      <c r="E9290" s="903" t="s">
        <v>498</v>
      </c>
      <c r="F9290" s="903" t="s">
        <v>370</v>
      </c>
      <c r="G9290" s="902">
        <v>97794600</v>
      </c>
    </row>
    <row r="9291" spans="1:7">
      <c r="A9291" s="903" t="s">
        <v>2487</v>
      </c>
      <c r="B9291" s="903" t="s">
        <v>286</v>
      </c>
      <c r="C9291" s="903" t="s">
        <v>200</v>
      </c>
      <c r="D9291" s="903" t="s">
        <v>1413</v>
      </c>
      <c r="E9291" s="903" t="s">
        <v>498</v>
      </c>
      <c r="F9291" s="903" t="s">
        <v>4</v>
      </c>
      <c r="G9291" s="902">
        <v>50870000</v>
      </c>
    </row>
    <row r="9292" spans="1:7">
      <c r="A9292" s="903" t="s">
        <v>2487</v>
      </c>
      <c r="B9292" s="903" t="s">
        <v>286</v>
      </c>
      <c r="C9292" s="903" t="s">
        <v>200</v>
      </c>
      <c r="D9292" s="903" t="s">
        <v>1413</v>
      </c>
      <c r="E9292" s="1419" t="s">
        <v>1429</v>
      </c>
      <c r="F9292" s="1420"/>
      <c r="G9292" s="902">
        <v>179410000</v>
      </c>
    </row>
    <row r="9293" spans="1:7">
      <c r="A9293" s="903" t="s">
        <v>2487</v>
      </c>
      <c r="B9293" s="903" t="s">
        <v>286</v>
      </c>
      <c r="C9293" s="903" t="s">
        <v>200</v>
      </c>
      <c r="D9293" s="903" t="s">
        <v>1413</v>
      </c>
      <c r="E9293" s="903" t="s">
        <v>1429</v>
      </c>
      <c r="F9293" s="903" t="s">
        <v>1451</v>
      </c>
      <c r="G9293" s="902">
        <v>96260000</v>
      </c>
    </row>
    <row r="9294" spans="1:7">
      <c r="A9294" s="903" t="s">
        <v>2487</v>
      </c>
      <c r="B9294" s="903" t="s">
        <v>286</v>
      </c>
      <c r="C9294" s="903" t="s">
        <v>200</v>
      </c>
      <c r="D9294" s="903" t="s">
        <v>1413</v>
      </c>
      <c r="E9294" s="903" t="s">
        <v>1429</v>
      </c>
      <c r="F9294" s="903" t="s">
        <v>1431</v>
      </c>
      <c r="G9294" s="902">
        <v>53150000</v>
      </c>
    </row>
    <row r="9295" spans="1:7">
      <c r="A9295" s="903" t="s">
        <v>2487</v>
      </c>
      <c r="B9295" s="903" t="s">
        <v>286</v>
      </c>
      <c r="C9295" s="903" t="s">
        <v>200</v>
      </c>
      <c r="D9295" s="903" t="s">
        <v>1413</v>
      </c>
      <c r="E9295" s="903" t="s">
        <v>1429</v>
      </c>
      <c r="F9295" s="903" t="s">
        <v>1457</v>
      </c>
      <c r="G9295" s="902">
        <v>30000000</v>
      </c>
    </row>
    <row r="9296" spans="1:7">
      <c r="A9296" s="903" t="s">
        <v>2487</v>
      </c>
      <c r="B9296" s="903" t="s">
        <v>286</v>
      </c>
      <c r="C9296" s="903" t="s">
        <v>200</v>
      </c>
      <c r="D9296" s="903" t="s">
        <v>1413</v>
      </c>
      <c r="E9296" s="1419" t="s">
        <v>118</v>
      </c>
      <c r="F9296" s="1420"/>
      <c r="G9296" s="902">
        <v>2717805321</v>
      </c>
    </row>
    <row r="9297" spans="1:7">
      <c r="A9297" s="903" t="s">
        <v>2487</v>
      </c>
      <c r="B9297" s="903" t="s">
        <v>286</v>
      </c>
      <c r="C9297" s="903" t="s">
        <v>200</v>
      </c>
      <c r="D9297" s="903" t="s">
        <v>1413</v>
      </c>
      <c r="E9297" s="903" t="s">
        <v>118</v>
      </c>
      <c r="F9297" s="903" t="s">
        <v>523</v>
      </c>
      <c r="G9297" s="902">
        <v>1747931971</v>
      </c>
    </row>
    <row r="9298" spans="1:7">
      <c r="A9298" s="903" t="s">
        <v>2487</v>
      </c>
      <c r="B9298" s="903" t="s">
        <v>286</v>
      </c>
      <c r="C9298" s="903" t="s">
        <v>200</v>
      </c>
      <c r="D9298" s="903" t="s">
        <v>1413</v>
      </c>
      <c r="E9298" s="903" t="s">
        <v>118</v>
      </c>
      <c r="F9298" s="903" t="s">
        <v>120</v>
      </c>
      <c r="G9298" s="902">
        <v>969873350</v>
      </c>
    </row>
    <row r="9299" spans="1:7">
      <c r="A9299" s="903" t="s">
        <v>2487</v>
      </c>
      <c r="B9299" s="903" t="s">
        <v>286</v>
      </c>
      <c r="C9299" s="903" t="s">
        <v>200</v>
      </c>
      <c r="D9299" s="903" t="s">
        <v>1413</v>
      </c>
      <c r="E9299" s="1419" t="s">
        <v>1434</v>
      </c>
      <c r="F9299" s="1420"/>
      <c r="G9299" s="902">
        <v>3793000</v>
      </c>
    </row>
    <row r="9300" spans="1:7">
      <c r="A9300" s="903" t="s">
        <v>2487</v>
      </c>
      <c r="B9300" s="903" t="s">
        <v>286</v>
      </c>
      <c r="C9300" s="903" t="s">
        <v>200</v>
      </c>
      <c r="D9300" s="903" t="s">
        <v>1413</v>
      </c>
      <c r="E9300" s="903" t="s">
        <v>1434</v>
      </c>
      <c r="F9300" s="903" t="s">
        <v>1436</v>
      </c>
      <c r="G9300" s="902">
        <v>3793000</v>
      </c>
    </row>
    <row r="9301" spans="1:7">
      <c r="A9301" s="903" t="s">
        <v>2487</v>
      </c>
      <c r="B9301" s="903" t="s">
        <v>286</v>
      </c>
      <c r="C9301" s="903" t="s">
        <v>200</v>
      </c>
      <c r="D9301" s="903" t="s">
        <v>1413</v>
      </c>
      <c r="E9301" s="1419" t="s">
        <v>122</v>
      </c>
      <c r="F9301" s="1420"/>
      <c r="G9301" s="902">
        <v>4435473000</v>
      </c>
    </row>
    <row r="9302" spans="1:7">
      <c r="A9302" s="903" t="s">
        <v>2487</v>
      </c>
      <c r="B9302" s="903" t="s">
        <v>286</v>
      </c>
      <c r="C9302" s="903" t="s">
        <v>200</v>
      </c>
      <c r="D9302" s="903" t="s">
        <v>1413</v>
      </c>
      <c r="E9302" s="903" t="s">
        <v>122</v>
      </c>
      <c r="F9302" s="903" t="s">
        <v>765</v>
      </c>
      <c r="G9302" s="902">
        <v>3720200000</v>
      </c>
    </row>
    <row r="9303" spans="1:7">
      <c r="A9303" s="903" t="s">
        <v>2487</v>
      </c>
      <c r="B9303" s="903" t="s">
        <v>286</v>
      </c>
      <c r="C9303" s="903" t="s">
        <v>200</v>
      </c>
      <c r="D9303" s="903" t="s">
        <v>1413</v>
      </c>
      <c r="E9303" s="903" t="s">
        <v>122</v>
      </c>
      <c r="F9303" s="903" t="s">
        <v>124</v>
      </c>
      <c r="G9303" s="902">
        <v>79777000</v>
      </c>
    </row>
    <row r="9304" spans="1:7">
      <c r="A9304" s="903" t="s">
        <v>2487</v>
      </c>
      <c r="B9304" s="903" t="s">
        <v>286</v>
      </c>
      <c r="C9304" s="903" t="s">
        <v>200</v>
      </c>
      <c r="D9304" s="903" t="s">
        <v>1413</v>
      </c>
      <c r="E9304" s="903" t="s">
        <v>122</v>
      </c>
      <c r="F9304" s="903" t="s">
        <v>126</v>
      </c>
      <c r="G9304" s="902">
        <v>635496000</v>
      </c>
    </row>
    <row r="9305" spans="1:7">
      <c r="A9305" s="903" t="s">
        <v>2487</v>
      </c>
      <c r="B9305" s="903" t="s">
        <v>286</v>
      </c>
      <c r="C9305" s="903" t="s">
        <v>200</v>
      </c>
      <c r="D9305" s="903" t="s">
        <v>1413</v>
      </c>
      <c r="E9305" s="1419" t="s">
        <v>360</v>
      </c>
      <c r="F9305" s="1420"/>
      <c r="G9305" s="902">
        <v>17440000</v>
      </c>
    </row>
    <row r="9306" spans="1:7">
      <c r="A9306" s="903" t="s">
        <v>2487</v>
      </c>
      <c r="B9306" s="903" t="s">
        <v>286</v>
      </c>
      <c r="C9306" s="903" t="s">
        <v>200</v>
      </c>
      <c r="D9306" s="903" t="s">
        <v>1413</v>
      </c>
      <c r="E9306" s="903" t="s">
        <v>360</v>
      </c>
      <c r="F9306" s="903" t="s">
        <v>2522</v>
      </c>
      <c r="G9306" s="902">
        <v>12000000</v>
      </c>
    </row>
    <row r="9307" spans="1:7">
      <c r="A9307" s="903" t="s">
        <v>2487</v>
      </c>
      <c r="B9307" s="903" t="s">
        <v>286</v>
      </c>
      <c r="C9307" s="903" t="s">
        <v>200</v>
      </c>
      <c r="D9307" s="903" t="s">
        <v>1413</v>
      </c>
      <c r="E9307" s="903" t="s">
        <v>360</v>
      </c>
      <c r="F9307" s="903" t="s">
        <v>1440</v>
      </c>
      <c r="G9307" s="902">
        <v>5440000</v>
      </c>
    </row>
    <row r="9308" spans="1:7">
      <c r="A9308" s="903" t="s">
        <v>2487</v>
      </c>
      <c r="B9308" s="903" t="s">
        <v>286</v>
      </c>
      <c r="C9308" s="1419" t="s">
        <v>918</v>
      </c>
      <c r="D9308" s="1420"/>
      <c r="E9308" s="1420"/>
      <c r="F9308" s="1420"/>
      <c r="G9308" s="902">
        <v>361870000</v>
      </c>
    </row>
    <row r="9309" spans="1:7">
      <c r="A9309" s="903" t="s">
        <v>2487</v>
      </c>
      <c r="B9309" s="903" t="s">
        <v>286</v>
      </c>
      <c r="C9309" s="903" t="s">
        <v>918</v>
      </c>
      <c r="D9309" s="1419" t="s">
        <v>1514</v>
      </c>
      <c r="E9309" s="1420"/>
      <c r="F9309" s="1420"/>
      <c r="G9309" s="902">
        <v>361870000</v>
      </c>
    </row>
    <row r="9310" spans="1:7">
      <c r="A9310" s="903" t="s">
        <v>2487</v>
      </c>
      <c r="B9310" s="903" t="s">
        <v>286</v>
      </c>
      <c r="C9310" s="903" t="s">
        <v>918</v>
      </c>
      <c r="D9310" s="903" t="s">
        <v>1514</v>
      </c>
      <c r="E9310" s="1419" t="s">
        <v>90</v>
      </c>
      <c r="F9310" s="1420"/>
      <c r="G9310" s="902">
        <v>24600000</v>
      </c>
    </row>
    <row r="9311" spans="1:7">
      <c r="A9311" s="903" t="s">
        <v>2487</v>
      </c>
      <c r="B9311" s="903" t="s">
        <v>286</v>
      </c>
      <c r="C9311" s="903" t="s">
        <v>918</v>
      </c>
      <c r="D9311" s="903" t="s">
        <v>1514</v>
      </c>
      <c r="E9311" s="903" t="s">
        <v>90</v>
      </c>
      <c r="F9311" s="903" t="s">
        <v>137</v>
      </c>
      <c r="G9311" s="902">
        <v>24600000</v>
      </c>
    </row>
    <row r="9312" spans="1:7">
      <c r="A9312" s="903" t="s">
        <v>2487</v>
      </c>
      <c r="B9312" s="903" t="s">
        <v>286</v>
      </c>
      <c r="C9312" s="903" t="s">
        <v>918</v>
      </c>
      <c r="D9312" s="903" t="s">
        <v>1514</v>
      </c>
      <c r="E9312" s="1419" t="s">
        <v>103</v>
      </c>
      <c r="F9312" s="1420"/>
      <c r="G9312" s="902">
        <v>3120000</v>
      </c>
    </row>
    <row r="9313" spans="1:7">
      <c r="A9313" s="903" t="s">
        <v>2487</v>
      </c>
      <c r="B9313" s="903" t="s">
        <v>286</v>
      </c>
      <c r="C9313" s="903" t="s">
        <v>918</v>
      </c>
      <c r="D9313" s="903" t="s">
        <v>1514</v>
      </c>
      <c r="E9313" s="903" t="s">
        <v>103</v>
      </c>
      <c r="F9313" s="903" t="s">
        <v>104</v>
      </c>
      <c r="G9313" s="902">
        <v>3120000</v>
      </c>
    </row>
    <row r="9314" spans="1:7">
      <c r="A9314" s="903" t="s">
        <v>2487</v>
      </c>
      <c r="B9314" s="903" t="s">
        <v>286</v>
      </c>
      <c r="C9314" s="903" t="s">
        <v>918</v>
      </c>
      <c r="D9314" s="903" t="s">
        <v>1514</v>
      </c>
      <c r="E9314" s="1419" t="s">
        <v>108</v>
      </c>
      <c r="F9314" s="1420"/>
      <c r="G9314" s="902">
        <v>530000</v>
      </c>
    </row>
    <row r="9315" spans="1:7">
      <c r="A9315" s="903" t="s">
        <v>2487</v>
      </c>
      <c r="B9315" s="903" t="s">
        <v>286</v>
      </c>
      <c r="C9315" s="903" t="s">
        <v>918</v>
      </c>
      <c r="D9315" s="903" t="s">
        <v>1514</v>
      </c>
      <c r="E9315" s="903" t="s">
        <v>108</v>
      </c>
      <c r="F9315" s="903" t="s">
        <v>111</v>
      </c>
      <c r="G9315" s="902">
        <v>530000</v>
      </c>
    </row>
    <row r="9316" spans="1:7">
      <c r="A9316" s="903" t="s">
        <v>2487</v>
      </c>
      <c r="B9316" s="903" t="s">
        <v>286</v>
      </c>
      <c r="C9316" s="903" t="s">
        <v>918</v>
      </c>
      <c r="D9316" s="903" t="s">
        <v>1514</v>
      </c>
      <c r="E9316" s="1419" t="s">
        <v>143</v>
      </c>
      <c r="F9316" s="1420"/>
      <c r="G9316" s="902">
        <v>1950000</v>
      </c>
    </row>
    <row r="9317" spans="1:7">
      <c r="A9317" s="903" t="s">
        <v>2487</v>
      </c>
      <c r="B9317" s="903" t="s">
        <v>286</v>
      </c>
      <c r="C9317" s="903" t="s">
        <v>918</v>
      </c>
      <c r="D9317" s="903" t="s">
        <v>1514</v>
      </c>
      <c r="E9317" s="903" t="s">
        <v>143</v>
      </c>
      <c r="F9317" s="903" t="s">
        <v>489</v>
      </c>
      <c r="G9317" s="902">
        <v>1950000</v>
      </c>
    </row>
    <row r="9318" spans="1:7">
      <c r="A9318" s="903" t="s">
        <v>2487</v>
      </c>
      <c r="B9318" s="903" t="s">
        <v>286</v>
      </c>
      <c r="C9318" s="903" t="s">
        <v>918</v>
      </c>
      <c r="D9318" s="903" t="s">
        <v>1514</v>
      </c>
      <c r="E9318" s="1419" t="s">
        <v>118</v>
      </c>
      <c r="F9318" s="1420"/>
      <c r="G9318" s="902">
        <v>39800000</v>
      </c>
    </row>
    <row r="9319" spans="1:7">
      <c r="A9319" s="903" t="s">
        <v>2487</v>
      </c>
      <c r="B9319" s="903" t="s">
        <v>286</v>
      </c>
      <c r="C9319" s="903" t="s">
        <v>918</v>
      </c>
      <c r="D9319" s="903" t="s">
        <v>1514</v>
      </c>
      <c r="E9319" s="903" t="s">
        <v>118</v>
      </c>
      <c r="F9319" s="903" t="s">
        <v>523</v>
      </c>
      <c r="G9319" s="902">
        <v>39800000</v>
      </c>
    </row>
    <row r="9320" spans="1:7">
      <c r="A9320" s="903" t="s">
        <v>2487</v>
      </c>
      <c r="B9320" s="903" t="s">
        <v>286</v>
      </c>
      <c r="C9320" s="903" t="s">
        <v>918</v>
      </c>
      <c r="D9320" s="903" t="s">
        <v>1514</v>
      </c>
      <c r="E9320" s="1419" t="s">
        <v>122</v>
      </c>
      <c r="F9320" s="1420"/>
      <c r="G9320" s="902">
        <v>291870000</v>
      </c>
    </row>
    <row r="9321" spans="1:7">
      <c r="A9321" s="903" t="s">
        <v>2487</v>
      </c>
      <c r="B9321" s="903" t="s">
        <v>286</v>
      </c>
      <c r="C9321" s="903" t="s">
        <v>918</v>
      </c>
      <c r="D9321" s="903" t="s">
        <v>1514</v>
      </c>
      <c r="E9321" s="903" t="s">
        <v>122</v>
      </c>
      <c r="F9321" s="903" t="s">
        <v>765</v>
      </c>
      <c r="G9321" s="902">
        <v>291870000</v>
      </c>
    </row>
    <row r="9322" spans="1:7">
      <c r="A9322" s="903" t="s">
        <v>2487</v>
      </c>
      <c r="B9322" s="1419" t="s">
        <v>291</v>
      </c>
      <c r="C9322" s="1420"/>
      <c r="D9322" s="1420"/>
      <c r="E9322" s="1420"/>
      <c r="F9322" s="1420"/>
      <c r="G9322" s="902">
        <v>362713567795</v>
      </c>
    </row>
    <row r="9323" spans="1:7">
      <c r="A9323" s="903" t="s">
        <v>2487</v>
      </c>
      <c r="B9323" s="903" t="s">
        <v>291</v>
      </c>
      <c r="C9323" s="1419" t="s">
        <v>368</v>
      </c>
      <c r="D9323" s="1420"/>
      <c r="E9323" s="1420"/>
      <c r="F9323" s="1420"/>
      <c r="G9323" s="902">
        <v>2245366500</v>
      </c>
    </row>
    <row r="9324" spans="1:7">
      <c r="A9324" s="903" t="s">
        <v>2487</v>
      </c>
      <c r="B9324" s="903" t="s">
        <v>291</v>
      </c>
      <c r="C9324" s="903" t="s">
        <v>368</v>
      </c>
      <c r="D9324" s="1419" t="s">
        <v>1503</v>
      </c>
      <c r="E9324" s="1420"/>
      <c r="F9324" s="1420"/>
      <c r="G9324" s="902">
        <v>339080000</v>
      </c>
    </row>
    <row r="9325" spans="1:7">
      <c r="A9325" s="903" t="s">
        <v>2487</v>
      </c>
      <c r="B9325" s="903" t="s">
        <v>291</v>
      </c>
      <c r="C9325" s="903" t="s">
        <v>368</v>
      </c>
      <c r="D9325" s="903" t="s">
        <v>1503</v>
      </c>
      <c r="E9325" s="1419" t="s">
        <v>296</v>
      </c>
      <c r="F9325" s="1420"/>
      <c r="G9325" s="902">
        <v>332730000</v>
      </c>
    </row>
    <row r="9326" spans="1:7">
      <c r="A9326" s="903" t="s">
        <v>2487</v>
      </c>
      <c r="B9326" s="903" t="s">
        <v>291</v>
      </c>
      <c r="C9326" s="903" t="s">
        <v>368</v>
      </c>
      <c r="D9326" s="903" t="s">
        <v>1503</v>
      </c>
      <c r="E9326" s="903" t="s">
        <v>296</v>
      </c>
      <c r="F9326" s="903" t="s">
        <v>1499</v>
      </c>
      <c r="G9326" s="902">
        <v>332730000</v>
      </c>
    </row>
    <row r="9327" spans="1:7">
      <c r="A9327" s="903" t="s">
        <v>2487</v>
      </c>
      <c r="B9327" s="903" t="s">
        <v>291</v>
      </c>
      <c r="C9327" s="903" t="s">
        <v>368</v>
      </c>
      <c r="D9327" s="903" t="s">
        <v>1503</v>
      </c>
      <c r="E9327" s="1419" t="s">
        <v>1471</v>
      </c>
      <c r="F9327" s="1420"/>
      <c r="G9327" s="902">
        <v>6350000</v>
      </c>
    </row>
    <row r="9328" spans="1:7">
      <c r="A9328" s="903" t="s">
        <v>2487</v>
      </c>
      <c r="B9328" s="903" t="s">
        <v>291</v>
      </c>
      <c r="C9328" s="903" t="s">
        <v>368</v>
      </c>
      <c r="D9328" s="903" t="s">
        <v>1503</v>
      </c>
      <c r="E9328" s="903" t="s">
        <v>1471</v>
      </c>
      <c r="F9328" s="903" t="s">
        <v>1502</v>
      </c>
      <c r="G9328" s="902">
        <v>6350000</v>
      </c>
    </row>
    <row r="9329" spans="1:7">
      <c r="A9329" s="903" t="s">
        <v>2487</v>
      </c>
      <c r="B9329" s="903" t="s">
        <v>291</v>
      </c>
      <c r="C9329" s="903" t="s">
        <v>368</v>
      </c>
      <c r="D9329" s="1419" t="s">
        <v>1444</v>
      </c>
      <c r="E9329" s="1420"/>
      <c r="F9329" s="1420"/>
      <c r="G9329" s="902">
        <v>1200000</v>
      </c>
    </row>
    <row r="9330" spans="1:7">
      <c r="A9330" s="903" t="s">
        <v>2487</v>
      </c>
      <c r="B9330" s="903" t="s">
        <v>291</v>
      </c>
      <c r="C9330" s="903" t="s">
        <v>368</v>
      </c>
      <c r="D9330" s="903" t="s">
        <v>1444</v>
      </c>
      <c r="E9330" s="1419" t="s">
        <v>498</v>
      </c>
      <c r="F9330" s="1420"/>
      <c r="G9330" s="902">
        <v>1200000</v>
      </c>
    </row>
    <row r="9331" spans="1:7">
      <c r="A9331" s="903" t="s">
        <v>2487</v>
      </c>
      <c r="B9331" s="903" t="s">
        <v>291</v>
      </c>
      <c r="C9331" s="903" t="s">
        <v>368</v>
      </c>
      <c r="D9331" s="903" t="s">
        <v>1444</v>
      </c>
      <c r="E9331" s="903" t="s">
        <v>498</v>
      </c>
      <c r="F9331" s="903" t="s">
        <v>370</v>
      </c>
      <c r="G9331" s="902">
        <v>1200000</v>
      </c>
    </row>
    <row r="9332" spans="1:7">
      <c r="A9332" s="903" t="s">
        <v>2487</v>
      </c>
      <c r="B9332" s="903" t="s">
        <v>291</v>
      </c>
      <c r="C9332" s="903" t="s">
        <v>368</v>
      </c>
      <c r="D9332" s="1419" t="s">
        <v>1462</v>
      </c>
      <c r="E9332" s="1420"/>
      <c r="F9332" s="1420"/>
      <c r="G9332" s="902">
        <v>885900000</v>
      </c>
    </row>
    <row r="9333" spans="1:7">
      <c r="A9333" s="903" t="s">
        <v>2487</v>
      </c>
      <c r="B9333" s="903" t="s">
        <v>291</v>
      </c>
      <c r="C9333" s="903" t="s">
        <v>368</v>
      </c>
      <c r="D9333" s="903" t="s">
        <v>1462</v>
      </c>
      <c r="E9333" s="1419" t="s">
        <v>90</v>
      </c>
      <c r="F9333" s="1420"/>
      <c r="G9333" s="902">
        <v>2000000</v>
      </c>
    </row>
    <row r="9334" spans="1:7">
      <c r="A9334" s="903" t="s">
        <v>2487</v>
      </c>
      <c r="B9334" s="903" t="s">
        <v>291</v>
      </c>
      <c r="C9334" s="903" t="s">
        <v>368</v>
      </c>
      <c r="D9334" s="903" t="s">
        <v>1462</v>
      </c>
      <c r="E9334" s="903" t="s">
        <v>90</v>
      </c>
      <c r="F9334" s="903" t="s">
        <v>763</v>
      </c>
      <c r="G9334" s="902">
        <v>2000000</v>
      </c>
    </row>
    <row r="9335" spans="1:7">
      <c r="A9335" s="903" t="s">
        <v>2487</v>
      </c>
      <c r="B9335" s="903" t="s">
        <v>291</v>
      </c>
      <c r="C9335" s="903" t="s">
        <v>368</v>
      </c>
      <c r="D9335" s="903" t="s">
        <v>1462</v>
      </c>
      <c r="E9335" s="1419" t="s">
        <v>103</v>
      </c>
      <c r="F9335" s="1420"/>
      <c r="G9335" s="902">
        <v>200000</v>
      </c>
    </row>
    <row r="9336" spans="1:7">
      <c r="A9336" s="903" t="s">
        <v>2487</v>
      </c>
      <c r="B9336" s="903" t="s">
        <v>291</v>
      </c>
      <c r="C9336" s="903" t="s">
        <v>368</v>
      </c>
      <c r="D9336" s="903" t="s">
        <v>1462</v>
      </c>
      <c r="E9336" s="903" t="s">
        <v>103</v>
      </c>
      <c r="F9336" s="903" t="s">
        <v>104</v>
      </c>
      <c r="G9336" s="902">
        <v>200000</v>
      </c>
    </row>
    <row r="9337" spans="1:7">
      <c r="A9337" s="903" t="s">
        <v>2487</v>
      </c>
      <c r="B9337" s="903" t="s">
        <v>291</v>
      </c>
      <c r="C9337" s="903" t="s">
        <v>368</v>
      </c>
      <c r="D9337" s="903" t="s">
        <v>1462</v>
      </c>
      <c r="E9337" s="1419" t="s">
        <v>108</v>
      </c>
      <c r="F9337" s="1420"/>
      <c r="G9337" s="902">
        <v>40000000</v>
      </c>
    </row>
    <row r="9338" spans="1:7">
      <c r="A9338" s="903" t="s">
        <v>2487</v>
      </c>
      <c r="B9338" s="903" t="s">
        <v>291</v>
      </c>
      <c r="C9338" s="903" t="s">
        <v>368</v>
      </c>
      <c r="D9338" s="903" t="s">
        <v>1462</v>
      </c>
      <c r="E9338" s="903" t="s">
        <v>108</v>
      </c>
      <c r="F9338" s="903" t="s">
        <v>283</v>
      </c>
      <c r="G9338" s="902">
        <v>40000000</v>
      </c>
    </row>
    <row r="9339" spans="1:7">
      <c r="A9339" s="903" t="s">
        <v>2487</v>
      </c>
      <c r="B9339" s="903" t="s">
        <v>291</v>
      </c>
      <c r="C9339" s="903" t="s">
        <v>368</v>
      </c>
      <c r="D9339" s="903" t="s">
        <v>1462</v>
      </c>
      <c r="E9339" s="1419" t="s">
        <v>113</v>
      </c>
      <c r="F9339" s="1420"/>
      <c r="G9339" s="902">
        <v>950000</v>
      </c>
    </row>
    <row r="9340" spans="1:7">
      <c r="A9340" s="903" t="s">
        <v>2487</v>
      </c>
      <c r="B9340" s="903" t="s">
        <v>291</v>
      </c>
      <c r="C9340" s="903" t="s">
        <v>368</v>
      </c>
      <c r="D9340" s="903" t="s">
        <v>1462</v>
      </c>
      <c r="E9340" s="903" t="s">
        <v>113</v>
      </c>
      <c r="F9340" s="903" t="s">
        <v>381</v>
      </c>
      <c r="G9340" s="902">
        <v>950000</v>
      </c>
    </row>
    <row r="9341" spans="1:7">
      <c r="A9341" s="903" t="s">
        <v>2487</v>
      </c>
      <c r="B9341" s="903" t="s">
        <v>291</v>
      </c>
      <c r="C9341" s="903" t="s">
        <v>368</v>
      </c>
      <c r="D9341" s="903" t="s">
        <v>1462</v>
      </c>
      <c r="E9341" s="1419" t="s">
        <v>492</v>
      </c>
      <c r="F9341" s="1420"/>
      <c r="G9341" s="902">
        <v>27500000</v>
      </c>
    </row>
    <row r="9342" spans="1:7">
      <c r="A9342" s="903" t="s">
        <v>2487</v>
      </c>
      <c r="B9342" s="903" t="s">
        <v>291</v>
      </c>
      <c r="C9342" s="903" t="s">
        <v>368</v>
      </c>
      <c r="D9342" s="903" t="s">
        <v>1462</v>
      </c>
      <c r="E9342" s="903" t="s">
        <v>492</v>
      </c>
      <c r="F9342" s="903" t="s">
        <v>494</v>
      </c>
      <c r="G9342" s="902">
        <v>27500000</v>
      </c>
    </row>
    <row r="9343" spans="1:7">
      <c r="A9343" s="903" t="s">
        <v>2487</v>
      </c>
      <c r="B9343" s="903" t="s">
        <v>291</v>
      </c>
      <c r="C9343" s="903" t="s">
        <v>368</v>
      </c>
      <c r="D9343" s="903" t="s">
        <v>1462</v>
      </c>
      <c r="E9343" s="1419" t="s">
        <v>118</v>
      </c>
      <c r="F9343" s="1420"/>
      <c r="G9343" s="902">
        <v>6750000</v>
      </c>
    </row>
    <row r="9344" spans="1:7">
      <c r="A9344" s="903" t="s">
        <v>2487</v>
      </c>
      <c r="B9344" s="903" t="s">
        <v>291</v>
      </c>
      <c r="C9344" s="903" t="s">
        <v>368</v>
      </c>
      <c r="D9344" s="903" t="s">
        <v>1462</v>
      </c>
      <c r="E9344" s="903" t="s">
        <v>118</v>
      </c>
      <c r="F9344" s="903" t="s">
        <v>120</v>
      </c>
      <c r="G9344" s="902">
        <v>6750000</v>
      </c>
    </row>
    <row r="9345" spans="1:7">
      <c r="A9345" s="903" t="s">
        <v>2487</v>
      </c>
      <c r="B9345" s="903" t="s">
        <v>291</v>
      </c>
      <c r="C9345" s="903" t="s">
        <v>368</v>
      </c>
      <c r="D9345" s="903" t="s">
        <v>1462</v>
      </c>
      <c r="E9345" s="1419" t="s">
        <v>312</v>
      </c>
      <c r="F9345" s="1420"/>
      <c r="G9345" s="902">
        <v>808500000</v>
      </c>
    </row>
    <row r="9346" spans="1:7">
      <c r="A9346" s="903" t="s">
        <v>2487</v>
      </c>
      <c r="B9346" s="903" t="s">
        <v>291</v>
      </c>
      <c r="C9346" s="903" t="s">
        <v>368</v>
      </c>
      <c r="D9346" s="903" t="s">
        <v>1462</v>
      </c>
      <c r="E9346" s="903" t="s">
        <v>312</v>
      </c>
      <c r="F9346" s="903" t="s">
        <v>313</v>
      </c>
      <c r="G9346" s="902">
        <v>808500000</v>
      </c>
    </row>
    <row r="9347" spans="1:7">
      <c r="A9347" s="903" t="s">
        <v>2487</v>
      </c>
      <c r="B9347" s="903" t="s">
        <v>291</v>
      </c>
      <c r="C9347" s="903" t="s">
        <v>368</v>
      </c>
      <c r="D9347" s="1419" t="s">
        <v>1507</v>
      </c>
      <c r="E9347" s="1420"/>
      <c r="F9347" s="1420"/>
      <c r="G9347" s="902">
        <v>333900000</v>
      </c>
    </row>
    <row r="9348" spans="1:7">
      <c r="A9348" s="903" t="s">
        <v>2487</v>
      </c>
      <c r="B9348" s="903" t="s">
        <v>291</v>
      </c>
      <c r="C9348" s="903" t="s">
        <v>368</v>
      </c>
      <c r="D9348" s="903" t="s">
        <v>1507</v>
      </c>
      <c r="E9348" s="1419" t="s">
        <v>296</v>
      </c>
      <c r="F9348" s="1420"/>
      <c r="G9348" s="902">
        <v>333900000</v>
      </c>
    </row>
    <row r="9349" spans="1:7">
      <c r="A9349" s="903" t="s">
        <v>2487</v>
      </c>
      <c r="B9349" s="903" t="s">
        <v>291</v>
      </c>
      <c r="C9349" s="903" t="s">
        <v>368</v>
      </c>
      <c r="D9349" s="903" t="s">
        <v>1507</v>
      </c>
      <c r="E9349" s="903" t="s">
        <v>296</v>
      </c>
      <c r="F9349" s="903" t="s">
        <v>1555</v>
      </c>
      <c r="G9349" s="902">
        <v>333900000</v>
      </c>
    </row>
    <row r="9350" spans="1:7">
      <c r="A9350" s="903" t="s">
        <v>2487</v>
      </c>
      <c r="B9350" s="903" t="s">
        <v>291</v>
      </c>
      <c r="C9350" s="903" t="s">
        <v>368</v>
      </c>
      <c r="D9350" s="1419" t="s">
        <v>1463</v>
      </c>
      <c r="E9350" s="1420"/>
      <c r="F9350" s="1420"/>
      <c r="G9350" s="902">
        <v>685286500</v>
      </c>
    </row>
    <row r="9351" spans="1:7">
      <c r="A9351" s="903" t="s">
        <v>2487</v>
      </c>
      <c r="B9351" s="903" t="s">
        <v>291</v>
      </c>
      <c r="C9351" s="903" t="s">
        <v>368</v>
      </c>
      <c r="D9351" s="903" t="s">
        <v>1463</v>
      </c>
      <c r="E9351" s="1419" t="s">
        <v>296</v>
      </c>
      <c r="F9351" s="1420"/>
      <c r="G9351" s="902">
        <v>90295500</v>
      </c>
    </row>
    <row r="9352" spans="1:7">
      <c r="A9352" s="903" t="s">
        <v>2487</v>
      </c>
      <c r="B9352" s="903" t="s">
        <v>291</v>
      </c>
      <c r="C9352" s="903" t="s">
        <v>368</v>
      </c>
      <c r="D9352" s="903" t="s">
        <v>1463</v>
      </c>
      <c r="E9352" s="903" t="s">
        <v>296</v>
      </c>
      <c r="F9352" s="903" t="s">
        <v>1555</v>
      </c>
      <c r="G9352" s="902">
        <v>90295500</v>
      </c>
    </row>
    <row r="9353" spans="1:7">
      <c r="A9353" s="903" t="s">
        <v>2487</v>
      </c>
      <c r="B9353" s="903" t="s">
        <v>291</v>
      </c>
      <c r="C9353" s="903" t="s">
        <v>368</v>
      </c>
      <c r="D9353" s="903" t="s">
        <v>1463</v>
      </c>
      <c r="E9353" s="1419" t="s">
        <v>143</v>
      </c>
      <c r="F9353" s="1420"/>
      <c r="G9353" s="902">
        <v>6000000</v>
      </c>
    </row>
    <row r="9354" spans="1:7">
      <c r="A9354" s="903" t="s">
        <v>2487</v>
      </c>
      <c r="B9354" s="903" t="s">
        <v>291</v>
      </c>
      <c r="C9354" s="903" t="s">
        <v>368</v>
      </c>
      <c r="D9354" s="903" t="s">
        <v>1463</v>
      </c>
      <c r="E9354" s="903" t="s">
        <v>143</v>
      </c>
      <c r="F9354" s="903" t="s">
        <v>485</v>
      </c>
      <c r="G9354" s="902">
        <v>3000000</v>
      </c>
    </row>
    <row r="9355" spans="1:7">
      <c r="A9355" s="903" t="s">
        <v>2487</v>
      </c>
      <c r="B9355" s="903" t="s">
        <v>291</v>
      </c>
      <c r="C9355" s="903" t="s">
        <v>368</v>
      </c>
      <c r="D9355" s="903" t="s">
        <v>1463</v>
      </c>
      <c r="E9355" s="903" t="s">
        <v>143</v>
      </c>
      <c r="F9355" s="903" t="s">
        <v>489</v>
      </c>
      <c r="G9355" s="902">
        <v>3000000</v>
      </c>
    </row>
    <row r="9356" spans="1:7">
      <c r="A9356" s="903" t="s">
        <v>2487</v>
      </c>
      <c r="B9356" s="903" t="s">
        <v>291</v>
      </c>
      <c r="C9356" s="903" t="s">
        <v>368</v>
      </c>
      <c r="D9356" s="903" t="s">
        <v>1463</v>
      </c>
      <c r="E9356" s="1419" t="s">
        <v>113</v>
      </c>
      <c r="F9356" s="1420"/>
      <c r="G9356" s="902">
        <v>5000000</v>
      </c>
    </row>
    <row r="9357" spans="1:7">
      <c r="A9357" s="903" t="s">
        <v>2487</v>
      </c>
      <c r="B9357" s="903" t="s">
        <v>291</v>
      </c>
      <c r="C9357" s="903" t="s">
        <v>368</v>
      </c>
      <c r="D9357" s="903" t="s">
        <v>1463</v>
      </c>
      <c r="E9357" s="903" t="s">
        <v>113</v>
      </c>
      <c r="F9357" s="903" t="s">
        <v>490</v>
      </c>
      <c r="G9357" s="902">
        <v>5000000</v>
      </c>
    </row>
    <row r="9358" spans="1:7">
      <c r="A9358" s="903" t="s">
        <v>2487</v>
      </c>
      <c r="B9358" s="903" t="s">
        <v>291</v>
      </c>
      <c r="C9358" s="903" t="s">
        <v>368</v>
      </c>
      <c r="D9358" s="903" t="s">
        <v>1463</v>
      </c>
      <c r="E9358" s="1419" t="s">
        <v>1471</v>
      </c>
      <c r="F9358" s="1420"/>
      <c r="G9358" s="902">
        <v>7000000</v>
      </c>
    </row>
    <row r="9359" spans="1:7">
      <c r="A9359" s="903" t="s">
        <v>2487</v>
      </c>
      <c r="B9359" s="903" t="s">
        <v>291</v>
      </c>
      <c r="C9359" s="903" t="s">
        <v>368</v>
      </c>
      <c r="D9359" s="903" t="s">
        <v>1463</v>
      </c>
      <c r="E9359" s="903" t="s">
        <v>1471</v>
      </c>
      <c r="F9359" s="903" t="s">
        <v>1512</v>
      </c>
      <c r="G9359" s="902">
        <v>7000000</v>
      </c>
    </row>
    <row r="9360" spans="1:7">
      <c r="A9360" s="903" t="s">
        <v>2487</v>
      </c>
      <c r="B9360" s="903" t="s">
        <v>291</v>
      </c>
      <c r="C9360" s="903" t="s">
        <v>368</v>
      </c>
      <c r="D9360" s="903" t="s">
        <v>1463</v>
      </c>
      <c r="E9360" s="1419" t="s">
        <v>312</v>
      </c>
      <c r="F9360" s="1420"/>
      <c r="G9360" s="902">
        <v>576991000</v>
      </c>
    </row>
    <row r="9361" spans="1:7">
      <c r="A9361" s="903" t="s">
        <v>2487</v>
      </c>
      <c r="B9361" s="903" t="s">
        <v>291</v>
      </c>
      <c r="C9361" s="903" t="s">
        <v>368</v>
      </c>
      <c r="D9361" s="903" t="s">
        <v>1463</v>
      </c>
      <c r="E9361" s="903" t="s">
        <v>312</v>
      </c>
      <c r="F9361" s="903" t="s">
        <v>313</v>
      </c>
      <c r="G9361" s="902">
        <v>576991000</v>
      </c>
    </row>
    <row r="9362" spans="1:7">
      <c r="A9362" s="903" t="s">
        <v>2487</v>
      </c>
      <c r="B9362" s="903" t="s">
        <v>291</v>
      </c>
      <c r="C9362" s="1419" t="s">
        <v>839</v>
      </c>
      <c r="D9362" s="1420"/>
      <c r="E9362" s="1420"/>
      <c r="F9362" s="1420"/>
      <c r="G9362" s="902">
        <v>30404569950</v>
      </c>
    </row>
    <row r="9363" spans="1:7">
      <c r="A9363" s="903" t="s">
        <v>2487</v>
      </c>
      <c r="B9363" s="903" t="s">
        <v>291</v>
      </c>
      <c r="C9363" s="903" t="s">
        <v>839</v>
      </c>
      <c r="D9363" s="1419" t="s">
        <v>1540</v>
      </c>
      <c r="E9363" s="1420"/>
      <c r="F9363" s="1420"/>
      <c r="G9363" s="902">
        <v>25466940900</v>
      </c>
    </row>
    <row r="9364" spans="1:7">
      <c r="A9364" s="903" t="s">
        <v>2487</v>
      </c>
      <c r="B9364" s="903" t="s">
        <v>291</v>
      </c>
      <c r="C9364" s="903" t="s">
        <v>839</v>
      </c>
      <c r="D9364" s="903" t="s">
        <v>1540</v>
      </c>
      <c r="E9364" s="1419" t="s">
        <v>404</v>
      </c>
      <c r="F9364" s="1420"/>
      <c r="G9364" s="902">
        <v>8059034250</v>
      </c>
    </row>
    <row r="9365" spans="1:7">
      <c r="A9365" s="903" t="s">
        <v>2487</v>
      </c>
      <c r="B9365" s="903" t="s">
        <v>291</v>
      </c>
      <c r="C9365" s="903" t="s">
        <v>839</v>
      </c>
      <c r="D9365" s="903" t="s">
        <v>1540</v>
      </c>
      <c r="E9365" s="903" t="s">
        <v>404</v>
      </c>
      <c r="F9365" s="903" t="s">
        <v>405</v>
      </c>
      <c r="G9365" s="902">
        <v>8059034250</v>
      </c>
    </row>
    <row r="9366" spans="1:7">
      <c r="A9366" s="903" t="s">
        <v>2487</v>
      </c>
      <c r="B9366" s="903" t="s">
        <v>291</v>
      </c>
      <c r="C9366" s="903" t="s">
        <v>839</v>
      </c>
      <c r="D9366" s="903" t="s">
        <v>1540</v>
      </c>
      <c r="E9366" s="1419" t="s">
        <v>1471</v>
      </c>
      <c r="F9366" s="1420"/>
      <c r="G9366" s="902">
        <v>17407906650</v>
      </c>
    </row>
    <row r="9367" spans="1:7">
      <c r="A9367" s="903" t="s">
        <v>2487</v>
      </c>
      <c r="B9367" s="903" t="s">
        <v>291</v>
      </c>
      <c r="C9367" s="903" t="s">
        <v>839</v>
      </c>
      <c r="D9367" s="903" t="s">
        <v>1540</v>
      </c>
      <c r="E9367" s="903" t="s">
        <v>1471</v>
      </c>
      <c r="F9367" s="903" t="s">
        <v>1541</v>
      </c>
      <c r="G9367" s="902">
        <v>17407906650</v>
      </c>
    </row>
    <row r="9368" spans="1:7">
      <c r="A9368" s="903" t="s">
        <v>2487</v>
      </c>
      <c r="B9368" s="903" t="s">
        <v>291</v>
      </c>
      <c r="C9368" s="903" t="s">
        <v>839</v>
      </c>
      <c r="D9368" s="1419" t="s">
        <v>303</v>
      </c>
      <c r="E9368" s="1420"/>
      <c r="F9368" s="1420"/>
      <c r="G9368" s="902">
        <v>4937629050</v>
      </c>
    </row>
    <row r="9369" spans="1:7">
      <c r="A9369" s="903" t="s">
        <v>2487</v>
      </c>
      <c r="B9369" s="903" t="s">
        <v>291</v>
      </c>
      <c r="C9369" s="903" t="s">
        <v>839</v>
      </c>
      <c r="D9369" s="903" t="s">
        <v>303</v>
      </c>
      <c r="E9369" s="1419" t="s">
        <v>94</v>
      </c>
      <c r="F9369" s="1420"/>
      <c r="G9369" s="902">
        <v>4937629050</v>
      </c>
    </row>
    <row r="9370" spans="1:7">
      <c r="A9370" s="903" t="s">
        <v>2487</v>
      </c>
      <c r="B9370" s="903" t="s">
        <v>291</v>
      </c>
      <c r="C9370" s="903" t="s">
        <v>839</v>
      </c>
      <c r="D9370" s="903" t="s">
        <v>303</v>
      </c>
      <c r="E9370" s="903" t="s">
        <v>94</v>
      </c>
      <c r="F9370" s="903" t="s">
        <v>96</v>
      </c>
      <c r="G9370" s="902">
        <v>4937629050</v>
      </c>
    </row>
    <row r="9371" spans="1:7">
      <c r="A9371" s="903" t="s">
        <v>2487</v>
      </c>
      <c r="B9371" s="903" t="s">
        <v>291</v>
      </c>
      <c r="C9371" s="1419" t="s">
        <v>200</v>
      </c>
      <c r="D9371" s="1420"/>
      <c r="E9371" s="1420"/>
      <c r="F9371" s="1420"/>
      <c r="G9371" s="902">
        <v>32150432759</v>
      </c>
    </row>
    <row r="9372" spans="1:7">
      <c r="A9372" s="903" t="s">
        <v>2487</v>
      </c>
      <c r="B9372" s="903" t="s">
        <v>291</v>
      </c>
      <c r="C9372" s="903" t="s">
        <v>200</v>
      </c>
      <c r="D9372" s="1419" t="s">
        <v>1413</v>
      </c>
      <c r="E9372" s="1420"/>
      <c r="F9372" s="1420"/>
      <c r="G9372" s="902">
        <v>32102432759</v>
      </c>
    </row>
    <row r="9373" spans="1:7">
      <c r="A9373" s="903" t="s">
        <v>2487</v>
      </c>
      <c r="B9373" s="903" t="s">
        <v>291</v>
      </c>
      <c r="C9373" s="903" t="s">
        <v>200</v>
      </c>
      <c r="D9373" s="903" t="s">
        <v>1413</v>
      </c>
      <c r="E9373" s="1419" t="s">
        <v>87</v>
      </c>
      <c r="F9373" s="1420"/>
      <c r="G9373" s="902">
        <v>3903180567</v>
      </c>
    </row>
    <row r="9374" spans="1:7">
      <c r="A9374" s="903" t="s">
        <v>2487</v>
      </c>
      <c r="B9374" s="903" t="s">
        <v>291</v>
      </c>
      <c r="C9374" s="903" t="s">
        <v>200</v>
      </c>
      <c r="D9374" s="903" t="s">
        <v>1413</v>
      </c>
      <c r="E9374" s="903" t="s">
        <v>87</v>
      </c>
      <c r="F9374" s="903" t="s">
        <v>88</v>
      </c>
      <c r="G9374" s="902">
        <v>3870783767</v>
      </c>
    </row>
    <row r="9375" spans="1:7">
      <c r="A9375" s="903" t="s">
        <v>2487</v>
      </c>
      <c r="B9375" s="903" t="s">
        <v>291</v>
      </c>
      <c r="C9375" s="903" t="s">
        <v>200</v>
      </c>
      <c r="D9375" s="903" t="s">
        <v>1413</v>
      </c>
      <c r="E9375" s="903" t="s">
        <v>87</v>
      </c>
      <c r="F9375" s="903" t="s">
        <v>89</v>
      </c>
      <c r="G9375" s="902">
        <v>32396800</v>
      </c>
    </row>
    <row r="9376" spans="1:7">
      <c r="A9376" s="903" t="s">
        <v>2487</v>
      </c>
      <c r="B9376" s="903" t="s">
        <v>291</v>
      </c>
      <c r="C9376" s="903" t="s">
        <v>200</v>
      </c>
      <c r="D9376" s="903" t="s">
        <v>1413</v>
      </c>
      <c r="E9376" s="1419" t="s">
        <v>128</v>
      </c>
      <c r="F9376" s="1420"/>
      <c r="G9376" s="902">
        <v>87767600</v>
      </c>
    </row>
    <row r="9377" spans="1:7">
      <c r="A9377" s="903" t="s">
        <v>2487</v>
      </c>
      <c r="B9377" s="903" t="s">
        <v>291</v>
      </c>
      <c r="C9377" s="903" t="s">
        <v>200</v>
      </c>
      <c r="D9377" s="903" t="s">
        <v>1413</v>
      </c>
      <c r="E9377" s="903" t="s">
        <v>128</v>
      </c>
      <c r="F9377" s="903" t="s">
        <v>519</v>
      </c>
      <c r="G9377" s="902">
        <v>63767600</v>
      </c>
    </row>
    <row r="9378" spans="1:7">
      <c r="A9378" s="903" t="s">
        <v>2487</v>
      </c>
      <c r="B9378" s="903" t="s">
        <v>291</v>
      </c>
      <c r="C9378" s="903" t="s">
        <v>200</v>
      </c>
      <c r="D9378" s="903" t="s">
        <v>1413</v>
      </c>
      <c r="E9378" s="903" t="s">
        <v>128</v>
      </c>
      <c r="F9378" s="903" t="s">
        <v>129</v>
      </c>
      <c r="G9378" s="902">
        <v>24000000</v>
      </c>
    </row>
    <row r="9379" spans="1:7">
      <c r="A9379" s="903" t="s">
        <v>2487</v>
      </c>
      <c r="B9379" s="903" t="s">
        <v>291</v>
      </c>
      <c r="C9379" s="903" t="s">
        <v>200</v>
      </c>
      <c r="D9379" s="903" t="s">
        <v>1413</v>
      </c>
      <c r="E9379" s="1419" t="s">
        <v>90</v>
      </c>
      <c r="F9379" s="1420"/>
      <c r="G9379" s="902">
        <v>1429114163</v>
      </c>
    </row>
    <row r="9380" spans="1:7">
      <c r="A9380" s="903" t="s">
        <v>2487</v>
      </c>
      <c r="B9380" s="903" t="s">
        <v>291</v>
      </c>
      <c r="C9380" s="903" t="s">
        <v>200</v>
      </c>
      <c r="D9380" s="903" t="s">
        <v>1413</v>
      </c>
      <c r="E9380" s="903" t="s">
        <v>90</v>
      </c>
      <c r="F9380" s="903" t="s">
        <v>135</v>
      </c>
      <c r="G9380" s="902">
        <v>104001500</v>
      </c>
    </row>
    <row r="9381" spans="1:7">
      <c r="A9381" s="903" t="s">
        <v>2487</v>
      </c>
      <c r="B9381" s="903" t="s">
        <v>291</v>
      </c>
      <c r="C9381" s="903" t="s">
        <v>200</v>
      </c>
      <c r="D9381" s="903" t="s">
        <v>1413</v>
      </c>
      <c r="E9381" s="903" t="s">
        <v>90</v>
      </c>
      <c r="F9381" s="903" t="s">
        <v>389</v>
      </c>
      <c r="G9381" s="902">
        <v>88655000</v>
      </c>
    </row>
    <row r="9382" spans="1:7">
      <c r="A9382" s="903" t="s">
        <v>2487</v>
      </c>
      <c r="B9382" s="903" t="s">
        <v>291</v>
      </c>
      <c r="C9382" s="903" t="s">
        <v>200</v>
      </c>
      <c r="D9382" s="903" t="s">
        <v>1413</v>
      </c>
      <c r="E9382" s="903" t="s">
        <v>90</v>
      </c>
      <c r="F9382" s="903" t="s">
        <v>763</v>
      </c>
      <c r="G9382" s="902">
        <v>148855607</v>
      </c>
    </row>
    <row r="9383" spans="1:7">
      <c r="A9383" s="903" t="s">
        <v>2487</v>
      </c>
      <c r="B9383" s="903" t="s">
        <v>291</v>
      </c>
      <c r="C9383" s="903" t="s">
        <v>200</v>
      </c>
      <c r="D9383" s="903" t="s">
        <v>1413</v>
      </c>
      <c r="E9383" s="903" t="s">
        <v>90</v>
      </c>
      <c r="F9383" s="903" t="s">
        <v>8</v>
      </c>
      <c r="G9383" s="902">
        <v>1788000</v>
      </c>
    </row>
    <row r="9384" spans="1:7">
      <c r="A9384" s="903" t="s">
        <v>2487</v>
      </c>
      <c r="B9384" s="903" t="s">
        <v>291</v>
      </c>
      <c r="C9384" s="903" t="s">
        <v>200</v>
      </c>
      <c r="D9384" s="903" t="s">
        <v>1413</v>
      </c>
      <c r="E9384" s="903" t="s">
        <v>90</v>
      </c>
      <c r="F9384" s="903" t="s">
        <v>92</v>
      </c>
      <c r="G9384" s="902">
        <v>28906000</v>
      </c>
    </row>
    <row r="9385" spans="1:7">
      <c r="A9385" s="903" t="s">
        <v>2487</v>
      </c>
      <c r="B9385" s="903" t="s">
        <v>291</v>
      </c>
      <c r="C9385" s="903" t="s">
        <v>200</v>
      </c>
      <c r="D9385" s="903" t="s">
        <v>1413</v>
      </c>
      <c r="E9385" s="903" t="s">
        <v>90</v>
      </c>
      <c r="F9385" s="903" t="s">
        <v>390</v>
      </c>
      <c r="G9385" s="902">
        <v>28455914</v>
      </c>
    </row>
    <row r="9386" spans="1:7">
      <c r="A9386" s="903" t="s">
        <v>2487</v>
      </c>
      <c r="B9386" s="903" t="s">
        <v>291</v>
      </c>
      <c r="C9386" s="903" t="s">
        <v>200</v>
      </c>
      <c r="D9386" s="903" t="s">
        <v>1413</v>
      </c>
      <c r="E9386" s="903" t="s">
        <v>90</v>
      </c>
      <c r="F9386" s="903" t="s">
        <v>403</v>
      </c>
      <c r="G9386" s="902">
        <v>47382000</v>
      </c>
    </row>
    <row r="9387" spans="1:7">
      <c r="A9387" s="903" t="s">
        <v>2487</v>
      </c>
      <c r="B9387" s="903" t="s">
        <v>291</v>
      </c>
      <c r="C9387" s="903" t="s">
        <v>200</v>
      </c>
      <c r="D9387" s="903" t="s">
        <v>1413</v>
      </c>
      <c r="E9387" s="903" t="s">
        <v>90</v>
      </c>
      <c r="F9387" s="903" t="s">
        <v>130</v>
      </c>
      <c r="G9387" s="902">
        <v>981070142</v>
      </c>
    </row>
    <row r="9388" spans="1:7">
      <c r="A9388" s="903" t="s">
        <v>2487</v>
      </c>
      <c r="B9388" s="903" t="s">
        <v>291</v>
      </c>
      <c r="C9388" s="903" t="s">
        <v>200</v>
      </c>
      <c r="D9388" s="903" t="s">
        <v>1413</v>
      </c>
      <c r="E9388" s="1419" t="s">
        <v>377</v>
      </c>
      <c r="F9388" s="1420"/>
      <c r="G9388" s="902">
        <v>43683000</v>
      </c>
    </row>
    <row r="9389" spans="1:7">
      <c r="A9389" s="903" t="s">
        <v>2487</v>
      </c>
      <c r="B9389" s="903" t="s">
        <v>291</v>
      </c>
      <c r="C9389" s="903" t="s">
        <v>200</v>
      </c>
      <c r="D9389" s="903" t="s">
        <v>1413</v>
      </c>
      <c r="E9389" s="903" t="s">
        <v>377</v>
      </c>
      <c r="F9389" s="903" t="s">
        <v>379</v>
      </c>
      <c r="G9389" s="902">
        <v>29193000</v>
      </c>
    </row>
    <row r="9390" spans="1:7">
      <c r="A9390" s="903" t="s">
        <v>2487</v>
      </c>
      <c r="B9390" s="903" t="s">
        <v>291</v>
      </c>
      <c r="C9390" s="903" t="s">
        <v>200</v>
      </c>
      <c r="D9390" s="903" t="s">
        <v>1413</v>
      </c>
      <c r="E9390" s="903" t="s">
        <v>377</v>
      </c>
      <c r="F9390" s="903" t="s">
        <v>298</v>
      </c>
      <c r="G9390" s="902">
        <v>13410000</v>
      </c>
    </row>
    <row r="9391" spans="1:7">
      <c r="A9391" s="903" t="s">
        <v>2487</v>
      </c>
      <c r="B9391" s="903" t="s">
        <v>291</v>
      </c>
      <c r="C9391" s="903" t="s">
        <v>200</v>
      </c>
      <c r="D9391" s="903" t="s">
        <v>1413</v>
      </c>
      <c r="E9391" s="903" t="s">
        <v>377</v>
      </c>
      <c r="F9391" s="903" t="s">
        <v>380</v>
      </c>
      <c r="G9391" s="902">
        <v>1080000</v>
      </c>
    </row>
    <row r="9392" spans="1:7">
      <c r="A9392" s="903" t="s">
        <v>2487</v>
      </c>
      <c r="B9392" s="903" t="s">
        <v>291</v>
      </c>
      <c r="C9392" s="903" t="s">
        <v>200</v>
      </c>
      <c r="D9392" s="903" t="s">
        <v>1413</v>
      </c>
      <c r="E9392" s="1419" t="s">
        <v>93</v>
      </c>
      <c r="F9392" s="1420"/>
      <c r="G9392" s="902">
        <v>489139000</v>
      </c>
    </row>
    <row r="9393" spans="1:7">
      <c r="A9393" s="903" t="s">
        <v>2487</v>
      </c>
      <c r="B9393" s="903" t="s">
        <v>291</v>
      </c>
      <c r="C9393" s="903" t="s">
        <v>200</v>
      </c>
      <c r="D9393" s="903" t="s">
        <v>1413</v>
      </c>
      <c r="E9393" s="903" t="s">
        <v>93</v>
      </c>
      <c r="F9393" s="903" t="s">
        <v>299</v>
      </c>
      <c r="G9393" s="902">
        <v>27285000</v>
      </c>
    </row>
    <row r="9394" spans="1:7">
      <c r="A9394" s="903" t="s">
        <v>2487</v>
      </c>
      <c r="B9394" s="903" t="s">
        <v>291</v>
      </c>
      <c r="C9394" s="903" t="s">
        <v>200</v>
      </c>
      <c r="D9394" s="903" t="s">
        <v>1413</v>
      </c>
      <c r="E9394" s="903" t="s">
        <v>93</v>
      </c>
      <c r="F9394" s="903" t="s">
        <v>391</v>
      </c>
      <c r="G9394" s="902">
        <v>461854000</v>
      </c>
    </row>
    <row r="9395" spans="1:7">
      <c r="A9395" s="903" t="s">
        <v>2487</v>
      </c>
      <c r="B9395" s="903" t="s">
        <v>291</v>
      </c>
      <c r="C9395" s="903" t="s">
        <v>200</v>
      </c>
      <c r="D9395" s="903" t="s">
        <v>1413</v>
      </c>
      <c r="E9395" s="1419" t="s">
        <v>94</v>
      </c>
      <c r="F9395" s="1420"/>
      <c r="G9395" s="902">
        <v>920234193</v>
      </c>
    </row>
    <row r="9396" spans="1:7">
      <c r="A9396" s="903" t="s">
        <v>2487</v>
      </c>
      <c r="B9396" s="903" t="s">
        <v>291</v>
      </c>
      <c r="C9396" s="903" t="s">
        <v>200</v>
      </c>
      <c r="D9396" s="903" t="s">
        <v>1413</v>
      </c>
      <c r="E9396" s="903" t="s">
        <v>94</v>
      </c>
      <c r="F9396" s="903" t="s">
        <v>95</v>
      </c>
      <c r="G9396" s="902">
        <v>714324605</v>
      </c>
    </row>
    <row r="9397" spans="1:7">
      <c r="A9397" s="903" t="s">
        <v>2487</v>
      </c>
      <c r="B9397" s="903" t="s">
        <v>291</v>
      </c>
      <c r="C9397" s="903" t="s">
        <v>200</v>
      </c>
      <c r="D9397" s="903" t="s">
        <v>1413</v>
      </c>
      <c r="E9397" s="903" t="s">
        <v>94</v>
      </c>
      <c r="F9397" s="903" t="s">
        <v>96</v>
      </c>
      <c r="G9397" s="902">
        <v>122402974</v>
      </c>
    </row>
    <row r="9398" spans="1:7">
      <c r="A9398" s="903" t="s">
        <v>2487</v>
      </c>
      <c r="B9398" s="903" t="s">
        <v>291</v>
      </c>
      <c r="C9398" s="903" t="s">
        <v>200</v>
      </c>
      <c r="D9398" s="903" t="s">
        <v>1413</v>
      </c>
      <c r="E9398" s="903" t="s">
        <v>94</v>
      </c>
      <c r="F9398" s="903" t="s">
        <v>97</v>
      </c>
      <c r="G9398" s="902">
        <v>81244647</v>
      </c>
    </row>
    <row r="9399" spans="1:7">
      <c r="A9399" s="903" t="s">
        <v>2487</v>
      </c>
      <c r="B9399" s="903" t="s">
        <v>291</v>
      </c>
      <c r="C9399" s="903" t="s">
        <v>200</v>
      </c>
      <c r="D9399" s="903" t="s">
        <v>1413</v>
      </c>
      <c r="E9399" s="903" t="s">
        <v>94</v>
      </c>
      <c r="F9399" s="903" t="s">
        <v>0</v>
      </c>
      <c r="G9399" s="902">
        <v>2261967</v>
      </c>
    </row>
    <row r="9400" spans="1:7">
      <c r="A9400" s="903" t="s">
        <v>2487</v>
      </c>
      <c r="B9400" s="903" t="s">
        <v>291</v>
      </c>
      <c r="C9400" s="903" t="s">
        <v>200</v>
      </c>
      <c r="D9400" s="903" t="s">
        <v>1413</v>
      </c>
      <c r="E9400" s="1419" t="s">
        <v>98</v>
      </c>
      <c r="F9400" s="1420"/>
      <c r="G9400" s="902">
        <v>12385600</v>
      </c>
    </row>
    <row r="9401" spans="1:7">
      <c r="A9401" s="903" t="s">
        <v>2487</v>
      </c>
      <c r="B9401" s="903" t="s">
        <v>291</v>
      </c>
      <c r="C9401" s="903" t="s">
        <v>200</v>
      </c>
      <c r="D9401" s="903" t="s">
        <v>1413</v>
      </c>
      <c r="E9401" s="903" t="s">
        <v>98</v>
      </c>
      <c r="F9401" s="903" t="s">
        <v>757</v>
      </c>
      <c r="G9401" s="902">
        <v>12385600</v>
      </c>
    </row>
    <row r="9402" spans="1:7">
      <c r="A9402" s="903" t="s">
        <v>2487</v>
      </c>
      <c r="B9402" s="903" t="s">
        <v>291</v>
      </c>
      <c r="C9402" s="903" t="s">
        <v>200</v>
      </c>
      <c r="D9402" s="903" t="s">
        <v>1413</v>
      </c>
      <c r="E9402" s="1419" t="s">
        <v>100</v>
      </c>
      <c r="F9402" s="1420"/>
      <c r="G9402" s="902">
        <v>148021872</v>
      </c>
    </row>
    <row r="9403" spans="1:7">
      <c r="A9403" s="903" t="s">
        <v>2487</v>
      </c>
      <c r="B9403" s="903" t="s">
        <v>291</v>
      </c>
      <c r="C9403" s="903" t="s">
        <v>200</v>
      </c>
      <c r="D9403" s="903" t="s">
        <v>1413</v>
      </c>
      <c r="E9403" s="903" t="s">
        <v>100</v>
      </c>
      <c r="F9403" s="903" t="s">
        <v>138</v>
      </c>
      <c r="G9403" s="902">
        <v>116060303</v>
      </c>
    </row>
    <row r="9404" spans="1:7">
      <c r="A9404" s="903" t="s">
        <v>2487</v>
      </c>
      <c r="B9404" s="903" t="s">
        <v>291</v>
      </c>
      <c r="C9404" s="903" t="s">
        <v>200</v>
      </c>
      <c r="D9404" s="903" t="s">
        <v>1413</v>
      </c>
      <c r="E9404" s="903" t="s">
        <v>100</v>
      </c>
      <c r="F9404" s="903" t="s">
        <v>102</v>
      </c>
      <c r="G9404" s="902">
        <v>18134569</v>
      </c>
    </row>
    <row r="9405" spans="1:7">
      <c r="A9405" s="903" t="s">
        <v>2487</v>
      </c>
      <c r="B9405" s="903" t="s">
        <v>291</v>
      </c>
      <c r="C9405" s="903" t="s">
        <v>200</v>
      </c>
      <c r="D9405" s="903" t="s">
        <v>1413</v>
      </c>
      <c r="E9405" s="903" t="s">
        <v>100</v>
      </c>
      <c r="F9405" s="903" t="s">
        <v>131</v>
      </c>
      <c r="G9405" s="902">
        <v>12627000</v>
      </c>
    </row>
    <row r="9406" spans="1:7">
      <c r="A9406" s="903" t="s">
        <v>2487</v>
      </c>
      <c r="B9406" s="903" t="s">
        <v>291</v>
      </c>
      <c r="C9406" s="903" t="s">
        <v>200</v>
      </c>
      <c r="D9406" s="903" t="s">
        <v>1413</v>
      </c>
      <c r="E9406" s="903" t="s">
        <v>100</v>
      </c>
      <c r="F9406" s="903" t="s">
        <v>218</v>
      </c>
      <c r="G9406" s="902">
        <v>1200000</v>
      </c>
    </row>
    <row r="9407" spans="1:7">
      <c r="A9407" s="903" t="s">
        <v>2487</v>
      </c>
      <c r="B9407" s="903" t="s">
        <v>291</v>
      </c>
      <c r="C9407" s="903" t="s">
        <v>200</v>
      </c>
      <c r="D9407" s="903" t="s">
        <v>1413</v>
      </c>
      <c r="E9407" s="1419" t="s">
        <v>103</v>
      </c>
      <c r="F9407" s="1420"/>
      <c r="G9407" s="902">
        <v>259095661</v>
      </c>
    </row>
    <row r="9408" spans="1:7">
      <c r="A9408" s="903" t="s">
        <v>2487</v>
      </c>
      <c r="B9408" s="903" t="s">
        <v>291</v>
      </c>
      <c r="C9408" s="903" t="s">
        <v>200</v>
      </c>
      <c r="D9408" s="903" t="s">
        <v>1413</v>
      </c>
      <c r="E9408" s="903" t="s">
        <v>103</v>
      </c>
      <c r="F9408" s="903" t="s">
        <v>104</v>
      </c>
      <c r="G9408" s="902">
        <v>188087661</v>
      </c>
    </row>
    <row r="9409" spans="1:7">
      <c r="A9409" s="903" t="s">
        <v>2487</v>
      </c>
      <c r="B9409" s="903" t="s">
        <v>291</v>
      </c>
      <c r="C9409" s="903" t="s">
        <v>200</v>
      </c>
      <c r="D9409" s="903" t="s">
        <v>1413</v>
      </c>
      <c r="E9409" s="903" t="s">
        <v>103</v>
      </c>
      <c r="F9409" s="903" t="s">
        <v>132</v>
      </c>
      <c r="G9409" s="902">
        <v>33355000</v>
      </c>
    </row>
    <row r="9410" spans="1:7">
      <c r="A9410" s="903" t="s">
        <v>2487</v>
      </c>
      <c r="B9410" s="903" t="s">
        <v>291</v>
      </c>
      <c r="C9410" s="903" t="s">
        <v>200</v>
      </c>
      <c r="D9410" s="903" t="s">
        <v>1413</v>
      </c>
      <c r="E9410" s="903" t="s">
        <v>103</v>
      </c>
      <c r="F9410" s="903" t="s">
        <v>2</v>
      </c>
      <c r="G9410" s="902">
        <v>6270000</v>
      </c>
    </row>
    <row r="9411" spans="1:7">
      <c r="A9411" s="903" t="s">
        <v>2487</v>
      </c>
      <c r="B9411" s="903" t="s">
        <v>291</v>
      </c>
      <c r="C9411" s="903" t="s">
        <v>200</v>
      </c>
      <c r="D9411" s="903" t="s">
        <v>1413</v>
      </c>
      <c r="E9411" s="903" t="s">
        <v>103</v>
      </c>
      <c r="F9411" s="903" t="s">
        <v>106</v>
      </c>
      <c r="G9411" s="902">
        <v>31383000</v>
      </c>
    </row>
    <row r="9412" spans="1:7">
      <c r="A9412" s="903" t="s">
        <v>2487</v>
      </c>
      <c r="B9412" s="903" t="s">
        <v>291</v>
      </c>
      <c r="C9412" s="903" t="s">
        <v>200</v>
      </c>
      <c r="D9412" s="903" t="s">
        <v>1413</v>
      </c>
      <c r="E9412" s="1419" t="s">
        <v>108</v>
      </c>
      <c r="F9412" s="1420"/>
      <c r="G9412" s="902">
        <v>438548857</v>
      </c>
    </row>
    <row r="9413" spans="1:7">
      <c r="A9413" s="903" t="s">
        <v>2487</v>
      </c>
      <c r="B9413" s="903" t="s">
        <v>291</v>
      </c>
      <c r="C9413" s="903" t="s">
        <v>200</v>
      </c>
      <c r="D9413" s="903" t="s">
        <v>1413</v>
      </c>
      <c r="E9413" s="903" t="s">
        <v>108</v>
      </c>
      <c r="F9413" s="903" t="s">
        <v>110</v>
      </c>
      <c r="G9413" s="902">
        <v>17116248</v>
      </c>
    </row>
    <row r="9414" spans="1:7">
      <c r="A9414" s="903" t="s">
        <v>2487</v>
      </c>
      <c r="B9414" s="903" t="s">
        <v>291</v>
      </c>
      <c r="C9414" s="903" t="s">
        <v>200</v>
      </c>
      <c r="D9414" s="903" t="s">
        <v>1413</v>
      </c>
      <c r="E9414" s="903" t="s">
        <v>108</v>
      </c>
      <c r="F9414" s="903" t="s">
        <v>111</v>
      </c>
      <c r="G9414" s="902">
        <v>5933232</v>
      </c>
    </row>
    <row r="9415" spans="1:7">
      <c r="A9415" s="903" t="s">
        <v>2487</v>
      </c>
      <c r="B9415" s="903" t="s">
        <v>291</v>
      </c>
      <c r="C9415" s="903" t="s">
        <v>200</v>
      </c>
      <c r="D9415" s="903" t="s">
        <v>1413</v>
      </c>
      <c r="E9415" s="903" t="s">
        <v>108</v>
      </c>
      <c r="F9415" s="903" t="s">
        <v>862</v>
      </c>
      <c r="G9415" s="902">
        <v>35910861</v>
      </c>
    </row>
    <row r="9416" spans="1:7">
      <c r="A9416" s="903" t="s">
        <v>2487</v>
      </c>
      <c r="B9416" s="903" t="s">
        <v>291</v>
      </c>
      <c r="C9416" s="903" t="s">
        <v>200</v>
      </c>
      <c r="D9416" s="903" t="s">
        <v>1413</v>
      </c>
      <c r="E9416" s="903" t="s">
        <v>108</v>
      </c>
      <c r="F9416" s="903" t="s">
        <v>283</v>
      </c>
      <c r="G9416" s="902">
        <v>343250000</v>
      </c>
    </row>
    <row r="9417" spans="1:7">
      <c r="A9417" s="903" t="s">
        <v>2487</v>
      </c>
      <c r="B9417" s="903" t="s">
        <v>291</v>
      </c>
      <c r="C9417" s="903" t="s">
        <v>200</v>
      </c>
      <c r="D9417" s="903" t="s">
        <v>1413</v>
      </c>
      <c r="E9417" s="903" t="s">
        <v>108</v>
      </c>
      <c r="F9417" s="903" t="s">
        <v>868</v>
      </c>
      <c r="G9417" s="902">
        <v>31699400</v>
      </c>
    </row>
    <row r="9418" spans="1:7">
      <c r="A9418" s="903" t="s">
        <v>2487</v>
      </c>
      <c r="B9418" s="903" t="s">
        <v>291</v>
      </c>
      <c r="C9418" s="903" t="s">
        <v>200</v>
      </c>
      <c r="D9418" s="903" t="s">
        <v>1413</v>
      </c>
      <c r="E9418" s="903" t="s">
        <v>108</v>
      </c>
      <c r="F9418" s="903" t="s">
        <v>142</v>
      </c>
      <c r="G9418" s="902">
        <v>4639116</v>
      </c>
    </row>
    <row r="9419" spans="1:7">
      <c r="A9419" s="903" t="s">
        <v>2487</v>
      </c>
      <c r="B9419" s="903" t="s">
        <v>291</v>
      </c>
      <c r="C9419" s="903" t="s">
        <v>200</v>
      </c>
      <c r="D9419" s="903" t="s">
        <v>1413</v>
      </c>
      <c r="E9419" s="1419" t="s">
        <v>143</v>
      </c>
      <c r="F9419" s="1420"/>
      <c r="G9419" s="902">
        <v>333301000</v>
      </c>
    </row>
    <row r="9420" spans="1:7">
      <c r="A9420" s="903" t="s">
        <v>2487</v>
      </c>
      <c r="B9420" s="903" t="s">
        <v>291</v>
      </c>
      <c r="C9420" s="903" t="s">
        <v>200</v>
      </c>
      <c r="D9420" s="903" t="s">
        <v>1413</v>
      </c>
      <c r="E9420" s="903" t="s">
        <v>143</v>
      </c>
      <c r="F9420" s="903" t="s">
        <v>145</v>
      </c>
      <c r="G9420" s="902">
        <v>113465000</v>
      </c>
    </row>
    <row r="9421" spans="1:7">
      <c r="A9421" s="903" t="s">
        <v>2487</v>
      </c>
      <c r="B9421" s="903" t="s">
        <v>291</v>
      </c>
      <c r="C9421" s="903" t="s">
        <v>200</v>
      </c>
      <c r="D9421" s="903" t="s">
        <v>1413</v>
      </c>
      <c r="E9421" s="903" t="s">
        <v>143</v>
      </c>
      <c r="F9421" s="903" t="s">
        <v>482</v>
      </c>
      <c r="G9421" s="902">
        <v>6700000</v>
      </c>
    </row>
    <row r="9422" spans="1:7">
      <c r="A9422" s="903" t="s">
        <v>2487</v>
      </c>
      <c r="B9422" s="903" t="s">
        <v>291</v>
      </c>
      <c r="C9422" s="903" t="s">
        <v>200</v>
      </c>
      <c r="D9422" s="903" t="s">
        <v>1413</v>
      </c>
      <c r="E9422" s="903" t="s">
        <v>143</v>
      </c>
      <c r="F9422" s="903" t="s">
        <v>847</v>
      </c>
      <c r="G9422" s="902">
        <v>4440000</v>
      </c>
    </row>
    <row r="9423" spans="1:7">
      <c r="A9423" s="903" t="s">
        <v>2487</v>
      </c>
      <c r="B9423" s="903" t="s">
        <v>291</v>
      </c>
      <c r="C9423" s="903" t="s">
        <v>200</v>
      </c>
      <c r="D9423" s="903" t="s">
        <v>1413</v>
      </c>
      <c r="E9423" s="903" t="s">
        <v>143</v>
      </c>
      <c r="F9423" s="903" t="s">
        <v>485</v>
      </c>
      <c r="G9423" s="902">
        <v>34700000</v>
      </c>
    </row>
    <row r="9424" spans="1:7">
      <c r="A9424" s="903" t="s">
        <v>2487</v>
      </c>
      <c r="B9424" s="903" t="s">
        <v>291</v>
      </c>
      <c r="C9424" s="903" t="s">
        <v>200</v>
      </c>
      <c r="D9424" s="903" t="s">
        <v>1413</v>
      </c>
      <c r="E9424" s="903" t="s">
        <v>143</v>
      </c>
      <c r="F9424" s="903" t="s">
        <v>387</v>
      </c>
      <c r="G9424" s="902">
        <v>8220000</v>
      </c>
    </row>
    <row r="9425" spans="1:7">
      <c r="A9425" s="903" t="s">
        <v>2487</v>
      </c>
      <c r="B9425" s="903" t="s">
        <v>291</v>
      </c>
      <c r="C9425" s="903" t="s">
        <v>200</v>
      </c>
      <c r="D9425" s="903" t="s">
        <v>1413</v>
      </c>
      <c r="E9425" s="903" t="s">
        <v>143</v>
      </c>
      <c r="F9425" s="903" t="s">
        <v>487</v>
      </c>
      <c r="G9425" s="902">
        <v>62975000</v>
      </c>
    </row>
    <row r="9426" spans="1:7">
      <c r="A9426" s="903" t="s">
        <v>2487</v>
      </c>
      <c r="B9426" s="903" t="s">
        <v>291</v>
      </c>
      <c r="C9426" s="903" t="s">
        <v>200</v>
      </c>
      <c r="D9426" s="903" t="s">
        <v>1413</v>
      </c>
      <c r="E9426" s="903" t="s">
        <v>143</v>
      </c>
      <c r="F9426" s="903" t="s">
        <v>489</v>
      </c>
      <c r="G9426" s="902">
        <v>102801000</v>
      </c>
    </row>
    <row r="9427" spans="1:7">
      <c r="A9427" s="903" t="s">
        <v>2487</v>
      </c>
      <c r="B9427" s="903" t="s">
        <v>291</v>
      </c>
      <c r="C9427" s="903" t="s">
        <v>200</v>
      </c>
      <c r="D9427" s="903" t="s">
        <v>1413</v>
      </c>
      <c r="E9427" s="1419" t="s">
        <v>113</v>
      </c>
      <c r="F9427" s="1420"/>
      <c r="G9427" s="902">
        <v>374441500</v>
      </c>
    </row>
    <row r="9428" spans="1:7">
      <c r="A9428" s="903" t="s">
        <v>2487</v>
      </c>
      <c r="B9428" s="903" t="s">
        <v>291</v>
      </c>
      <c r="C9428" s="903" t="s">
        <v>200</v>
      </c>
      <c r="D9428" s="903" t="s">
        <v>1413</v>
      </c>
      <c r="E9428" s="903" t="s">
        <v>113</v>
      </c>
      <c r="F9428" s="903" t="s">
        <v>381</v>
      </c>
      <c r="G9428" s="902">
        <v>32591500</v>
      </c>
    </row>
    <row r="9429" spans="1:7">
      <c r="A9429" s="903" t="s">
        <v>2487</v>
      </c>
      <c r="B9429" s="903" t="s">
        <v>291</v>
      </c>
      <c r="C9429" s="903" t="s">
        <v>200</v>
      </c>
      <c r="D9429" s="903" t="s">
        <v>1413</v>
      </c>
      <c r="E9429" s="903" t="s">
        <v>113</v>
      </c>
      <c r="F9429" s="903" t="s">
        <v>490</v>
      </c>
      <c r="G9429" s="902">
        <v>32280000</v>
      </c>
    </row>
    <row r="9430" spans="1:7">
      <c r="A9430" s="903" t="s">
        <v>2487</v>
      </c>
      <c r="B9430" s="903" t="s">
        <v>291</v>
      </c>
      <c r="C9430" s="903" t="s">
        <v>200</v>
      </c>
      <c r="D9430" s="903" t="s">
        <v>1413</v>
      </c>
      <c r="E9430" s="903" t="s">
        <v>113</v>
      </c>
      <c r="F9430" s="903" t="s">
        <v>115</v>
      </c>
      <c r="G9430" s="902">
        <v>5300000</v>
      </c>
    </row>
    <row r="9431" spans="1:7">
      <c r="A9431" s="903" t="s">
        <v>2487</v>
      </c>
      <c r="B9431" s="903" t="s">
        <v>291</v>
      </c>
      <c r="C9431" s="903" t="s">
        <v>200</v>
      </c>
      <c r="D9431" s="903" t="s">
        <v>1413</v>
      </c>
      <c r="E9431" s="903" t="s">
        <v>113</v>
      </c>
      <c r="F9431" s="903" t="s">
        <v>117</v>
      </c>
      <c r="G9431" s="902">
        <v>304270000</v>
      </c>
    </row>
    <row r="9432" spans="1:7">
      <c r="A9432" s="903" t="s">
        <v>2487</v>
      </c>
      <c r="B9432" s="903" t="s">
        <v>291</v>
      </c>
      <c r="C9432" s="903" t="s">
        <v>200</v>
      </c>
      <c r="D9432" s="903" t="s">
        <v>1413</v>
      </c>
      <c r="E9432" s="1419" t="s">
        <v>492</v>
      </c>
      <c r="F9432" s="1420"/>
      <c r="G9432" s="902">
        <v>404047700</v>
      </c>
    </row>
    <row r="9433" spans="1:7">
      <c r="A9433" s="903" t="s">
        <v>2487</v>
      </c>
      <c r="B9433" s="903" t="s">
        <v>291</v>
      </c>
      <c r="C9433" s="903" t="s">
        <v>200</v>
      </c>
      <c r="D9433" s="903" t="s">
        <v>1413</v>
      </c>
      <c r="E9433" s="903" t="s">
        <v>492</v>
      </c>
      <c r="F9433" s="903" t="s">
        <v>494</v>
      </c>
      <c r="G9433" s="902">
        <v>248600000</v>
      </c>
    </row>
    <row r="9434" spans="1:7">
      <c r="A9434" s="903" t="s">
        <v>2487</v>
      </c>
      <c r="B9434" s="903" t="s">
        <v>291</v>
      </c>
      <c r="C9434" s="903" t="s">
        <v>200</v>
      </c>
      <c r="D9434" s="903" t="s">
        <v>1413</v>
      </c>
      <c r="E9434" s="903" t="s">
        <v>492</v>
      </c>
      <c r="F9434" s="903" t="s">
        <v>219</v>
      </c>
      <c r="G9434" s="902">
        <v>115757700</v>
      </c>
    </row>
    <row r="9435" spans="1:7">
      <c r="A9435" s="903" t="s">
        <v>2487</v>
      </c>
      <c r="B9435" s="903" t="s">
        <v>291</v>
      </c>
      <c r="C9435" s="903" t="s">
        <v>200</v>
      </c>
      <c r="D9435" s="903" t="s">
        <v>1413</v>
      </c>
      <c r="E9435" s="903" t="s">
        <v>492</v>
      </c>
      <c r="F9435" s="903" t="s">
        <v>186</v>
      </c>
      <c r="G9435" s="902">
        <v>2000000</v>
      </c>
    </row>
    <row r="9436" spans="1:7">
      <c r="A9436" s="903" t="s">
        <v>2487</v>
      </c>
      <c r="B9436" s="903" t="s">
        <v>291</v>
      </c>
      <c r="C9436" s="903" t="s">
        <v>200</v>
      </c>
      <c r="D9436" s="903" t="s">
        <v>1413</v>
      </c>
      <c r="E9436" s="903" t="s">
        <v>492</v>
      </c>
      <c r="F9436" s="903" t="s">
        <v>496</v>
      </c>
      <c r="G9436" s="902">
        <v>37690000</v>
      </c>
    </row>
    <row r="9437" spans="1:7">
      <c r="A9437" s="903" t="s">
        <v>2487</v>
      </c>
      <c r="B9437" s="903" t="s">
        <v>291</v>
      </c>
      <c r="C9437" s="903" t="s">
        <v>200</v>
      </c>
      <c r="D9437" s="903" t="s">
        <v>1413</v>
      </c>
      <c r="E9437" s="1419" t="s">
        <v>498</v>
      </c>
      <c r="F9437" s="1420"/>
      <c r="G9437" s="902">
        <v>58847000</v>
      </c>
    </row>
    <row r="9438" spans="1:7">
      <c r="A9438" s="903" t="s">
        <v>2487</v>
      </c>
      <c r="B9438" s="903" t="s">
        <v>291</v>
      </c>
      <c r="C9438" s="903" t="s">
        <v>200</v>
      </c>
      <c r="D9438" s="903" t="s">
        <v>1413</v>
      </c>
      <c r="E9438" s="903" t="s">
        <v>498</v>
      </c>
      <c r="F9438" s="903" t="s">
        <v>370</v>
      </c>
      <c r="G9438" s="902">
        <v>31949000</v>
      </c>
    </row>
    <row r="9439" spans="1:7">
      <c r="A9439" s="903" t="s">
        <v>2487</v>
      </c>
      <c r="B9439" s="903" t="s">
        <v>291</v>
      </c>
      <c r="C9439" s="903" t="s">
        <v>200</v>
      </c>
      <c r="D9439" s="903" t="s">
        <v>1413</v>
      </c>
      <c r="E9439" s="903" t="s">
        <v>498</v>
      </c>
      <c r="F9439" s="903" t="s">
        <v>500</v>
      </c>
      <c r="G9439" s="902">
        <v>650000</v>
      </c>
    </row>
    <row r="9440" spans="1:7">
      <c r="A9440" s="903" t="s">
        <v>2487</v>
      </c>
      <c r="B9440" s="903" t="s">
        <v>291</v>
      </c>
      <c r="C9440" s="903" t="s">
        <v>200</v>
      </c>
      <c r="D9440" s="903" t="s">
        <v>1413</v>
      </c>
      <c r="E9440" s="903" t="s">
        <v>498</v>
      </c>
      <c r="F9440" s="903" t="s">
        <v>4</v>
      </c>
      <c r="G9440" s="902">
        <v>23188000</v>
      </c>
    </row>
    <row r="9441" spans="1:7">
      <c r="A9441" s="903" t="s">
        <v>2487</v>
      </c>
      <c r="B9441" s="903" t="s">
        <v>291</v>
      </c>
      <c r="C9441" s="903" t="s">
        <v>200</v>
      </c>
      <c r="D9441" s="903" t="s">
        <v>1413</v>
      </c>
      <c r="E9441" s="903" t="s">
        <v>498</v>
      </c>
      <c r="F9441" s="903" t="s">
        <v>501</v>
      </c>
      <c r="G9441" s="902">
        <v>3060000</v>
      </c>
    </row>
    <row r="9442" spans="1:7">
      <c r="A9442" s="903" t="s">
        <v>2487</v>
      </c>
      <c r="B9442" s="903" t="s">
        <v>291</v>
      </c>
      <c r="C9442" s="903" t="s">
        <v>200</v>
      </c>
      <c r="D9442" s="903" t="s">
        <v>1413</v>
      </c>
      <c r="E9442" s="1419" t="s">
        <v>1429</v>
      </c>
      <c r="F9442" s="1420"/>
      <c r="G9442" s="902">
        <v>274350000</v>
      </c>
    </row>
    <row r="9443" spans="1:7">
      <c r="A9443" s="903" t="s">
        <v>2487</v>
      </c>
      <c r="B9443" s="903" t="s">
        <v>291</v>
      </c>
      <c r="C9443" s="903" t="s">
        <v>200</v>
      </c>
      <c r="D9443" s="903" t="s">
        <v>1413</v>
      </c>
      <c r="E9443" s="903" t="s">
        <v>1429</v>
      </c>
      <c r="F9443" s="903" t="s">
        <v>1451</v>
      </c>
      <c r="G9443" s="902">
        <v>172700000</v>
      </c>
    </row>
    <row r="9444" spans="1:7">
      <c r="A9444" s="903" t="s">
        <v>2487</v>
      </c>
      <c r="B9444" s="903" t="s">
        <v>291</v>
      </c>
      <c r="C9444" s="903" t="s">
        <v>200</v>
      </c>
      <c r="D9444" s="903" t="s">
        <v>1413</v>
      </c>
      <c r="E9444" s="903" t="s">
        <v>1429</v>
      </c>
      <c r="F9444" s="903" t="s">
        <v>1431</v>
      </c>
      <c r="G9444" s="902">
        <v>77150000</v>
      </c>
    </row>
    <row r="9445" spans="1:7">
      <c r="A9445" s="903" t="s">
        <v>2487</v>
      </c>
      <c r="B9445" s="903" t="s">
        <v>291</v>
      </c>
      <c r="C9445" s="903" t="s">
        <v>200</v>
      </c>
      <c r="D9445" s="903" t="s">
        <v>1413</v>
      </c>
      <c r="E9445" s="903" t="s">
        <v>1429</v>
      </c>
      <c r="F9445" s="903" t="s">
        <v>1457</v>
      </c>
      <c r="G9445" s="902">
        <v>24500000</v>
      </c>
    </row>
    <row r="9446" spans="1:7">
      <c r="A9446" s="903" t="s">
        <v>2487</v>
      </c>
      <c r="B9446" s="903" t="s">
        <v>291</v>
      </c>
      <c r="C9446" s="903" t="s">
        <v>200</v>
      </c>
      <c r="D9446" s="903" t="s">
        <v>1413</v>
      </c>
      <c r="E9446" s="1419" t="s">
        <v>118</v>
      </c>
      <c r="F9446" s="1420"/>
      <c r="G9446" s="902">
        <v>1340593600</v>
      </c>
    </row>
    <row r="9447" spans="1:7">
      <c r="A9447" s="903" t="s">
        <v>2487</v>
      </c>
      <c r="B9447" s="903" t="s">
        <v>291</v>
      </c>
      <c r="C9447" s="903" t="s">
        <v>200</v>
      </c>
      <c r="D9447" s="903" t="s">
        <v>1413</v>
      </c>
      <c r="E9447" s="903" t="s">
        <v>118</v>
      </c>
      <c r="F9447" s="903" t="s">
        <v>523</v>
      </c>
      <c r="G9447" s="902">
        <v>102537600</v>
      </c>
    </row>
    <row r="9448" spans="1:7">
      <c r="A9448" s="903" t="s">
        <v>2487</v>
      </c>
      <c r="B9448" s="903" t="s">
        <v>291</v>
      </c>
      <c r="C9448" s="903" t="s">
        <v>200</v>
      </c>
      <c r="D9448" s="903" t="s">
        <v>1413</v>
      </c>
      <c r="E9448" s="903" t="s">
        <v>118</v>
      </c>
      <c r="F9448" s="903" t="s">
        <v>120</v>
      </c>
      <c r="G9448" s="902">
        <v>1238056000</v>
      </c>
    </row>
    <row r="9449" spans="1:7">
      <c r="A9449" s="903" t="s">
        <v>2487</v>
      </c>
      <c r="B9449" s="903" t="s">
        <v>291</v>
      </c>
      <c r="C9449" s="903" t="s">
        <v>200</v>
      </c>
      <c r="D9449" s="903" t="s">
        <v>1413</v>
      </c>
      <c r="E9449" s="1419" t="s">
        <v>1434</v>
      </c>
      <c r="F9449" s="1420"/>
      <c r="G9449" s="902">
        <v>4645000</v>
      </c>
    </row>
    <row r="9450" spans="1:7">
      <c r="A9450" s="903" t="s">
        <v>2487</v>
      </c>
      <c r="B9450" s="903" t="s">
        <v>291</v>
      </c>
      <c r="C9450" s="903" t="s">
        <v>200</v>
      </c>
      <c r="D9450" s="903" t="s">
        <v>1413</v>
      </c>
      <c r="E9450" s="903" t="s">
        <v>1434</v>
      </c>
      <c r="F9450" s="903" t="s">
        <v>1436</v>
      </c>
      <c r="G9450" s="902">
        <v>4645000</v>
      </c>
    </row>
    <row r="9451" spans="1:7">
      <c r="A9451" s="903" t="s">
        <v>2487</v>
      </c>
      <c r="B9451" s="903" t="s">
        <v>291</v>
      </c>
      <c r="C9451" s="903" t="s">
        <v>200</v>
      </c>
      <c r="D9451" s="903" t="s">
        <v>1413</v>
      </c>
      <c r="E9451" s="1419" t="s">
        <v>404</v>
      </c>
      <c r="F9451" s="1420"/>
      <c r="G9451" s="902">
        <v>7625000</v>
      </c>
    </row>
    <row r="9452" spans="1:7">
      <c r="A9452" s="903" t="s">
        <v>2487</v>
      </c>
      <c r="B9452" s="903" t="s">
        <v>291</v>
      </c>
      <c r="C9452" s="903" t="s">
        <v>200</v>
      </c>
      <c r="D9452" s="903" t="s">
        <v>1413</v>
      </c>
      <c r="E9452" s="903" t="s">
        <v>404</v>
      </c>
      <c r="F9452" s="903" t="s">
        <v>400</v>
      </c>
      <c r="G9452" s="902">
        <v>7625000</v>
      </c>
    </row>
    <row r="9453" spans="1:7">
      <c r="A9453" s="903" t="s">
        <v>2487</v>
      </c>
      <c r="B9453" s="903" t="s">
        <v>291</v>
      </c>
      <c r="C9453" s="903" t="s">
        <v>200</v>
      </c>
      <c r="D9453" s="903" t="s">
        <v>1413</v>
      </c>
      <c r="E9453" s="1419" t="s">
        <v>1471</v>
      </c>
      <c r="F9453" s="1420"/>
      <c r="G9453" s="902">
        <v>196994000</v>
      </c>
    </row>
    <row r="9454" spans="1:7">
      <c r="A9454" s="903" t="s">
        <v>2487</v>
      </c>
      <c r="B9454" s="903" t="s">
        <v>291</v>
      </c>
      <c r="C9454" s="903" t="s">
        <v>200</v>
      </c>
      <c r="D9454" s="903" t="s">
        <v>1413</v>
      </c>
      <c r="E9454" s="903" t="s">
        <v>1471</v>
      </c>
      <c r="F9454" s="903" t="s">
        <v>1512</v>
      </c>
      <c r="G9454" s="902">
        <v>196994000</v>
      </c>
    </row>
    <row r="9455" spans="1:7">
      <c r="A9455" s="903" t="s">
        <v>2487</v>
      </c>
      <c r="B9455" s="903" t="s">
        <v>291</v>
      </c>
      <c r="C9455" s="903" t="s">
        <v>200</v>
      </c>
      <c r="D9455" s="903" t="s">
        <v>1413</v>
      </c>
      <c r="E9455" s="1419" t="s">
        <v>122</v>
      </c>
      <c r="F9455" s="1420"/>
      <c r="G9455" s="902">
        <v>20813333946</v>
      </c>
    </row>
    <row r="9456" spans="1:7">
      <c r="A9456" s="903" t="s">
        <v>2487</v>
      </c>
      <c r="B9456" s="903" t="s">
        <v>291</v>
      </c>
      <c r="C9456" s="903" t="s">
        <v>200</v>
      </c>
      <c r="D9456" s="903" t="s">
        <v>1413</v>
      </c>
      <c r="E9456" s="903" t="s">
        <v>122</v>
      </c>
      <c r="F9456" s="903" t="s">
        <v>765</v>
      </c>
      <c r="G9456" s="902">
        <v>19328675000</v>
      </c>
    </row>
    <row r="9457" spans="1:7">
      <c r="A9457" s="903" t="s">
        <v>2487</v>
      </c>
      <c r="B9457" s="903" t="s">
        <v>291</v>
      </c>
      <c r="C9457" s="903" t="s">
        <v>200</v>
      </c>
      <c r="D9457" s="903" t="s">
        <v>1413</v>
      </c>
      <c r="E9457" s="903" t="s">
        <v>122</v>
      </c>
      <c r="F9457" s="903" t="s">
        <v>124</v>
      </c>
      <c r="G9457" s="902">
        <v>364527300</v>
      </c>
    </row>
    <row r="9458" spans="1:7">
      <c r="A9458" s="903" t="s">
        <v>2487</v>
      </c>
      <c r="B9458" s="903" t="s">
        <v>291</v>
      </c>
      <c r="C9458" s="903" t="s">
        <v>200</v>
      </c>
      <c r="D9458" s="903" t="s">
        <v>1413</v>
      </c>
      <c r="E9458" s="903" t="s">
        <v>122</v>
      </c>
      <c r="F9458" s="903" t="s">
        <v>126</v>
      </c>
      <c r="G9458" s="902">
        <v>1120131646</v>
      </c>
    </row>
    <row r="9459" spans="1:7">
      <c r="A9459" s="903" t="s">
        <v>2487</v>
      </c>
      <c r="B9459" s="903" t="s">
        <v>291</v>
      </c>
      <c r="C9459" s="903" t="s">
        <v>200</v>
      </c>
      <c r="D9459" s="903" t="s">
        <v>1413</v>
      </c>
      <c r="E9459" s="1419" t="s">
        <v>371</v>
      </c>
      <c r="F9459" s="1420"/>
      <c r="G9459" s="902">
        <v>192347500</v>
      </c>
    </row>
    <row r="9460" spans="1:7">
      <c r="A9460" s="903" t="s">
        <v>2487</v>
      </c>
      <c r="B9460" s="903" t="s">
        <v>291</v>
      </c>
      <c r="C9460" s="903" t="s">
        <v>200</v>
      </c>
      <c r="D9460" s="903" t="s">
        <v>1413</v>
      </c>
      <c r="E9460" s="903" t="s">
        <v>371</v>
      </c>
      <c r="F9460" s="903" t="s">
        <v>825</v>
      </c>
      <c r="G9460" s="902">
        <v>49965500</v>
      </c>
    </row>
    <row r="9461" spans="1:7">
      <c r="A9461" s="903" t="s">
        <v>2487</v>
      </c>
      <c r="B9461" s="903" t="s">
        <v>291</v>
      </c>
      <c r="C9461" s="903" t="s">
        <v>200</v>
      </c>
      <c r="D9461" s="903" t="s">
        <v>1413</v>
      </c>
      <c r="E9461" s="903" t="s">
        <v>371</v>
      </c>
      <c r="F9461" s="903" t="s">
        <v>225</v>
      </c>
      <c r="G9461" s="902">
        <v>25898000</v>
      </c>
    </row>
    <row r="9462" spans="1:7">
      <c r="A9462" s="903" t="s">
        <v>2487</v>
      </c>
      <c r="B9462" s="903" t="s">
        <v>291</v>
      </c>
      <c r="C9462" s="903" t="s">
        <v>200</v>
      </c>
      <c r="D9462" s="903" t="s">
        <v>1413</v>
      </c>
      <c r="E9462" s="903" t="s">
        <v>371</v>
      </c>
      <c r="F9462" s="903" t="s">
        <v>372</v>
      </c>
      <c r="G9462" s="902">
        <v>31682000</v>
      </c>
    </row>
    <row r="9463" spans="1:7">
      <c r="A9463" s="903" t="s">
        <v>2487</v>
      </c>
      <c r="B9463" s="903" t="s">
        <v>291</v>
      </c>
      <c r="C9463" s="903" t="s">
        <v>200</v>
      </c>
      <c r="D9463" s="903" t="s">
        <v>1413</v>
      </c>
      <c r="E9463" s="903" t="s">
        <v>371</v>
      </c>
      <c r="F9463" s="903" t="s">
        <v>226</v>
      </c>
      <c r="G9463" s="902">
        <v>84802000</v>
      </c>
    </row>
    <row r="9464" spans="1:7">
      <c r="A9464" s="903" t="s">
        <v>2487</v>
      </c>
      <c r="B9464" s="903" t="s">
        <v>291</v>
      </c>
      <c r="C9464" s="903" t="s">
        <v>200</v>
      </c>
      <c r="D9464" s="903" t="s">
        <v>1413</v>
      </c>
      <c r="E9464" s="1419" t="s">
        <v>312</v>
      </c>
      <c r="F9464" s="1420"/>
      <c r="G9464" s="902">
        <v>370736000</v>
      </c>
    </row>
    <row r="9465" spans="1:7">
      <c r="A9465" s="903" t="s">
        <v>2487</v>
      </c>
      <c r="B9465" s="903" t="s">
        <v>291</v>
      </c>
      <c r="C9465" s="903" t="s">
        <v>200</v>
      </c>
      <c r="D9465" s="903" t="s">
        <v>1413</v>
      </c>
      <c r="E9465" s="903" t="s">
        <v>312</v>
      </c>
      <c r="F9465" s="903" t="s">
        <v>361</v>
      </c>
      <c r="G9465" s="902">
        <v>170736000</v>
      </c>
    </row>
    <row r="9466" spans="1:7">
      <c r="A9466" s="903" t="s">
        <v>2487</v>
      </c>
      <c r="B9466" s="903" t="s">
        <v>291</v>
      </c>
      <c r="C9466" s="903" t="s">
        <v>200</v>
      </c>
      <c r="D9466" s="903" t="s">
        <v>1413</v>
      </c>
      <c r="E9466" s="903" t="s">
        <v>312</v>
      </c>
      <c r="F9466" s="903" t="s">
        <v>313</v>
      </c>
      <c r="G9466" s="902">
        <v>200000000</v>
      </c>
    </row>
    <row r="9467" spans="1:7">
      <c r="A9467" s="903" t="s">
        <v>2487</v>
      </c>
      <c r="B9467" s="903" t="s">
        <v>291</v>
      </c>
      <c r="C9467" s="903" t="s">
        <v>200</v>
      </c>
      <c r="D9467" s="1419" t="s">
        <v>1522</v>
      </c>
      <c r="E9467" s="1420"/>
      <c r="F9467" s="1420"/>
      <c r="G9467" s="902">
        <v>48000000</v>
      </c>
    </row>
    <row r="9468" spans="1:7">
      <c r="A9468" s="903" t="s">
        <v>2487</v>
      </c>
      <c r="B9468" s="903" t="s">
        <v>291</v>
      </c>
      <c r="C9468" s="903" t="s">
        <v>200</v>
      </c>
      <c r="D9468" s="903" t="s">
        <v>1522</v>
      </c>
      <c r="E9468" s="1419" t="s">
        <v>93</v>
      </c>
      <c r="F9468" s="1420"/>
      <c r="G9468" s="902">
        <v>1633000</v>
      </c>
    </row>
    <row r="9469" spans="1:7">
      <c r="A9469" s="903" t="s">
        <v>2487</v>
      </c>
      <c r="B9469" s="903" t="s">
        <v>291</v>
      </c>
      <c r="C9469" s="903" t="s">
        <v>200</v>
      </c>
      <c r="D9469" s="903" t="s">
        <v>1522</v>
      </c>
      <c r="E9469" s="903" t="s">
        <v>93</v>
      </c>
      <c r="F9469" s="903" t="s">
        <v>391</v>
      </c>
      <c r="G9469" s="902">
        <v>1633000</v>
      </c>
    </row>
    <row r="9470" spans="1:7">
      <c r="A9470" s="903" t="s">
        <v>2487</v>
      </c>
      <c r="B9470" s="903" t="s">
        <v>291</v>
      </c>
      <c r="C9470" s="903" t="s">
        <v>200</v>
      </c>
      <c r="D9470" s="903" t="s">
        <v>1522</v>
      </c>
      <c r="E9470" s="1419" t="s">
        <v>100</v>
      </c>
      <c r="F9470" s="1420"/>
      <c r="G9470" s="902">
        <v>1059437</v>
      </c>
    </row>
    <row r="9471" spans="1:7">
      <c r="A9471" s="903" t="s">
        <v>2487</v>
      </c>
      <c r="B9471" s="903" t="s">
        <v>291</v>
      </c>
      <c r="C9471" s="903" t="s">
        <v>200</v>
      </c>
      <c r="D9471" s="903" t="s">
        <v>1522</v>
      </c>
      <c r="E9471" s="903" t="s">
        <v>100</v>
      </c>
      <c r="F9471" s="903" t="s">
        <v>138</v>
      </c>
      <c r="G9471" s="902">
        <v>491667</v>
      </c>
    </row>
    <row r="9472" spans="1:7">
      <c r="A9472" s="903" t="s">
        <v>2487</v>
      </c>
      <c r="B9472" s="903" t="s">
        <v>291</v>
      </c>
      <c r="C9472" s="903" t="s">
        <v>200</v>
      </c>
      <c r="D9472" s="903" t="s">
        <v>1522</v>
      </c>
      <c r="E9472" s="903" t="s">
        <v>100</v>
      </c>
      <c r="F9472" s="903" t="s">
        <v>102</v>
      </c>
      <c r="G9472" s="902">
        <v>567770</v>
      </c>
    </row>
    <row r="9473" spans="1:7">
      <c r="A9473" s="903" t="s">
        <v>2487</v>
      </c>
      <c r="B9473" s="903" t="s">
        <v>291</v>
      </c>
      <c r="C9473" s="903" t="s">
        <v>200</v>
      </c>
      <c r="D9473" s="903" t="s">
        <v>1522</v>
      </c>
      <c r="E9473" s="1419" t="s">
        <v>103</v>
      </c>
      <c r="F9473" s="1420"/>
      <c r="G9473" s="902">
        <v>15745000</v>
      </c>
    </row>
    <row r="9474" spans="1:7">
      <c r="A9474" s="903" t="s">
        <v>2487</v>
      </c>
      <c r="B9474" s="903" t="s">
        <v>291</v>
      </c>
      <c r="C9474" s="903" t="s">
        <v>200</v>
      </c>
      <c r="D9474" s="903" t="s">
        <v>1522</v>
      </c>
      <c r="E9474" s="903" t="s">
        <v>103</v>
      </c>
      <c r="F9474" s="903" t="s">
        <v>104</v>
      </c>
      <c r="G9474" s="902">
        <v>15745000</v>
      </c>
    </row>
    <row r="9475" spans="1:7">
      <c r="A9475" s="903" t="s">
        <v>2487</v>
      </c>
      <c r="B9475" s="903" t="s">
        <v>291</v>
      </c>
      <c r="C9475" s="903" t="s">
        <v>200</v>
      </c>
      <c r="D9475" s="903" t="s">
        <v>1522</v>
      </c>
      <c r="E9475" s="1419" t="s">
        <v>108</v>
      </c>
      <c r="F9475" s="1420"/>
      <c r="G9475" s="902">
        <v>1667700</v>
      </c>
    </row>
    <row r="9476" spans="1:7">
      <c r="A9476" s="903" t="s">
        <v>2487</v>
      </c>
      <c r="B9476" s="903" t="s">
        <v>291</v>
      </c>
      <c r="C9476" s="903" t="s">
        <v>200</v>
      </c>
      <c r="D9476" s="903" t="s">
        <v>1522</v>
      </c>
      <c r="E9476" s="903" t="s">
        <v>108</v>
      </c>
      <c r="F9476" s="903" t="s">
        <v>110</v>
      </c>
      <c r="G9476" s="902">
        <v>1667700</v>
      </c>
    </row>
    <row r="9477" spans="1:7">
      <c r="A9477" s="903" t="s">
        <v>2487</v>
      </c>
      <c r="B9477" s="903" t="s">
        <v>291</v>
      </c>
      <c r="C9477" s="903" t="s">
        <v>200</v>
      </c>
      <c r="D9477" s="903" t="s">
        <v>1522</v>
      </c>
      <c r="E9477" s="1419" t="s">
        <v>118</v>
      </c>
      <c r="F9477" s="1420"/>
      <c r="G9477" s="902">
        <v>6250000</v>
      </c>
    </row>
    <row r="9478" spans="1:7">
      <c r="A9478" s="903" t="s">
        <v>2487</v>
      </c>
      <c r="B9478" s="903" t="s">
        <v>291</v>
      </c>
      <c r="C9478" s="903" t="s">
        <v>200</v>
      </c>
      <c r="D9478" s="903" t="s">
        <v>1522</v>
      </c>
      <c r="E9478" s="903" t="s">
        <v>118</v>
      </c>
      <c r="F9478" s="903" t="s">
        <v>120</v>
      </c>
      <c r="G9478" s="902">
        <v>6250000</v>
      </c>
    </row>
    <row r="9479" spans="1:7">
      <c r="A9479" s="903" t="s">
        <v>2487</v>
      </c>
      <c r="B9479" s="903" t="s">
        <v>291</v>
      </c>
      <c r="C9479" s="903" t="s">
        <v>200</v>
      </c>
      <c r="D9479" s="903" t="s">
        <v>1522</v>
      </c>
      <c r="E9479" s="1419" t="s">
        <v>1471</v>
      </c>
      <c r="F9479" s="1420"/>
      <c r="G9479" s="902">
        <v>21644863</v>
      </c>
    </row>
    <row r="9480" spans="1:7">
      <c r="A9480" s="903" t="s">
        <v>2487</v>
      </c>
      <c r="B9480" s="903" t="s">
        <v>291</v>
      </c>
      <c r="C9480" s="903" t="s">
        <v>200</v>
      </c>
      <c r="D9480" s="903" t="s">
        <v>1522</v>
      </c>
      <c r="E9480" s="903" t="s">
        <v>1471</v>
      </c>
      <c r="F9480" s="903" t="s">
        <v>1512</v>
      </c>
      <c r="G9480" s="902">
        <v>21644863</v>
      </c>
    </row>
    <row r="9481" spans="1:7">
      <c r="A9481" s="903" t="s">
        <v>2487</v>
      </c>
      <c r="B9481" s="903" t="s">
        <v>291</v>
      </c>
      <c r="C9481" s="1419" t="s">
        <v>918</v>
      </c>
      <c r="D9481" s="1420"/>
      <c r="E9481" s="1420"/>
      <c r="F9481" s="1420"/>
      <c r="G9481" s="902">
        <v>297913198586</v>
      </c>
    </row>
    <row r="9482" spans="1:7">
      <c r="A9482" s="903" t="s">
        <v>2487</v>
      </c>
      <c r="B9482" s="903" t="s">
        <v>291</v>
      </c>
      <c r="C9482" s="903" t="s">
        <v>918</v>
      </c>
      <c r="D9482" s="1419" t="s">
        <v>928</v>
      </c>
      <c r="E9482" s="1420"/>
      <c r="F9482" s="1420"/>
      <c r="G9482" s="902">
        <v>1341550902</v>
      </c>
    </row>
    <row r="9483" spans="1:7">
      <c r="A9483" s="903" t="s">
        <v>2487</v>
      </c>
      <c r="B9483" s="903" t="s">
        <v>291</v>
      </c>
      <c r="C9483" s="903" t="s">
        <v>918</v>
      </c>
      <c r="D9483" s="903" t="s">
        <v>928</v>
      </c>
      <c r="E9483" s="1419" t="s">
        <v>100</v>
      </c>
      <c r="F9483" s="1420"/>
      <c r="G9483" s="902">
        <v>1092128</v>
      </c>
    </row>
    <row r="9484" spans="1:7">
      <c r="A9484" s="903" t="s">
        <v>2487</v>
      </c>
      <c r="B9484" s="903" t="s">
        <v>291</v>
      </c>
      <c r="C9484" s="903" t="s">
        <v>918</v>
      </c>
      <c r="D9484" s="903" t="s">
        <v>928</v>
      </c>
      <c r="E9484" s="903" t="s">
        <v>100</v>
      </c>
      <c r="F9484" s="903" t="s">
        <v>138</v>
      </c>
      <c r="G9484" s="902">
        <v>1092128</v>
      </c>
    </row>
    <row r="9485" spans="1:7">
      <c r="A9485" s="903" t="s">
        <v>2487</v>
      </c>
      <c r="B9485" s="903" t="s">
        <v>291</v>
      </c>
      <c r="C9485" s="903" t="s">
        <v>918</v>
      </c>
      <c r="D9485" s="903" t="s">
        <v>928</v>
      </c>
      <c r="E9485" s="1419" t="s">
        <v>404</v>
      </c>
      <c r="F9485" s="1420"/>
      <c r="G9485" s="902">
        <v>12300000</v>
      </c>
    </row>
    <row r="9486" spans="1:7">
      <c r="A9486" s="903" t="s">
        <v>2487</v>
      </c>
      <c r="B9486" s="903" t="s">
        <v>291</v>
      </c>
      <c r="C9486" s="903" t="s">
        <v>918</v>
      </c>
      <c r="D9486" s="903" t="s">
        <v>928</v>
      </c>
      <c r="E9486" s="903" t="s">
        <v>404</v>
      </c>
      <c r="F9486" s="903" t="s">
        <v>400</v>
      </c>
      <c r="G9486" s="902">
        <v>12300000</v>
      </c>
    </row>
    <row r="9487" spans="1:7">
      <c r="A9487" s="903" t="s">
        <v>2487</v>
      </c>
      <c r="B9487" s="903" t="s">
        <v>291</v>
      </c>
      <c r="C9487" s="903" t="s">
        <v>918</v>
      </c>
      <c r="D9487" s="903" t="s">
        <v>928</v>
      </c>
      <c r="E9487" s="1419" t="s">
        <v>1471</v>
      </c>
      <c r="F9487" s="1420"/>
      <c r="G9487" s="902">
        <v>539767774</v>
      </c>
    </row>
    <row r="9488" spans="1:7">
      <c r="A9488" s="903" t="s">
        <v>2487</v>
      </c>
      <c r="B9488" s="903" t="s">
        <v>291</v>
      </c>
      <c r="C9488" s="903" t="s">
        <v>918</v>
      </c>
      <c r="D9488" s="903" t="s">
        <v>928</v>
      </c>
      <c r="E9488" s="903" t="s">
        <v>1471</v>
      </c>
      <c r="F9488" s="903" t="s">
        <v>1556</v>
      </c>
      <c r="G9488" s="902">
        <v>6480000</v>
      </c>
    </row>
    <row r="9489" spans="1:7">
      <c r="A9489" s="903" t="s">
        <v>2487</v>
      </c>
      <c r="B9489" s="903" t="s">
        <v>291</v>
      </c>
      <c r="C9489" s="903" t="s">
        <v>918</v>
      </c>
      <c r="D9489" s="903" t="s">
        <v>928</v>
      </c>
      <c r="E9489" s="903" t="s">
        <v>1471</v>
      </c>
      <c r="F9489" s="903" t="s">
        <v>1512</v>
      </c>
      <c r="G9489" s="902">
        <v>533287774</v>
      </c>
    </row>
    <row r="9490" spans="1:7">
      <c r="A9490" s="903" t="s">
        <v>2487</v>
      </c>
      <c r="B9490" s="903" t="s">
        <v>291</v>
      </c>
      <c r="C9490" s="903" t="s">
        <v>918</v>
      </c>
      <c r="D9490" s="903" t="s">
        <v>928</v>
      </c>
      <c r="E9490" s="1419" t="s">
        <v>122</v>
      </c>
      <c r="F9490" s="1420"/>
      <c r="G9490" s="902">
        <v>12400000</v>
      </c>
    </row>
    <row r="9491" spans="1:7">
      <c r="A9491" s="903" t="s">
        <v>2487</v>
      </c>
      <c r="B9491" s="903" t="s">
        <v>291</v>
      </c>
      <c r="C9491" s="903" t="s">
        <v>918</v>
      </c>
      <c r="D9491" s="903" t="s">
        <v>928</v>
      </c>
      <c r="E9491" s="903" t="s">
        <v>122</v>
      </c>
      <c r="F9491" s="903" t="s">
        <v>126</v>
      </c>
      <c r="G9491" s="902">
        <v>12400000</v>
      </c>
    </row>
    <row r="9492" spans="1:7">
      <c r="A9492" s="903" t="s">
        <v>2487</v>
      </c>
      <c r="B9492" s="903" t="s">
        <v>291</v>
      </c>
      <c r="C9492" s="903" t="s">
        <v>918</v>
      </c>
      <c r="D9492" s="903" t="s">
        <v>928</v>
      </c>
      <c r="E9492" s="1419" t="s">
        <v>160</v>
      </c>
      <c r="F9492" s="1420"/>
      <c r="G9492" s="902">
        <v>761715000</v>
      </c>
    </row>
    <row r="9493" spans="1:7">
      <c r="A9493" s="903" t="s">
        <v>2487</v>
      </c>
      <c r="B9493" s="903" t="s">
        <v>291</v>
      </c>
      <c r="C9493" s="903" t="s">
        <v>918</v>
      </c>
      <c r="D9493" s="903" t="s">
        <v>928</v>
      </c>
      <c r="E9493" s="903" t="s">
        <v>160</v>
      </c>
      <c r="F9493" s="903" t="s">
        <v>162</v>
      </c>
      <c r="G9493" s="902">
        <v>761715000</v>
      </c>
    </row>
    <row r="9494" spans="1:7">
      <c r="A9494" s="903" t="s">
        <v>2487</v>
      </c>
      <c r="B9494" s="903" t="s">
        <v>291</v>
      </c>
      <c r="C9494" s="903" t="s">
        <v>918</v>
      </c>
      <c r="D9494" s="903" t="s">
        <v>928</v>
      </c>
      <c r="E9494" s="1419" t="s">
        <v>16</v>
      </c>
      <c r="F9494" s="1420"/>
      <c r="G9494" s="902">
        <v>14276000</v>
      </c>
    </row>
    <row r="9495" spans="1:7">
      <c r="A9495" s="903" t="s">
        <v>2487</v>
      </c>
      <c r="B9495" s="903" t="s">
        <v>291</v>
      </c>
      <c r="C9495" s="903" t="s">
        <v>918</v>
      </c>
      <c r="D9495" s="903" t="s">
        <v>928</v>
      </c>
      <c r="E9495" s="903" t="s">
        <v>16</v>
      </c>
      <c r="F9495" s="903" t="s">
        <v>17</v>
      </c>
      <c r="G9495" s="902">
        <v>7062000</v>
      </c>
    </row>
    <row r="9496" spans="1:7">
      <c r="A9496" s="903" t="s">
        <v>2487</v>
      </c>
      <c r="B9496" s="903" t="s">
        <v>291</v>
      </c>
      <c r="C9496" s="903" t="s">
        <v>918</v>
      </c>
      <c r="D9496" s="903" t="s">
        <v>928</v>
      </c>
      <c r="E9496" s="903" t="s">
        <v>16</v>
      </c>
      <c r="F9496" s="903" t="s">
        <v>19</v>
      </c>
      <c r="G9496" s="902">
        <v>7214000</v>
      </c>
    </row>
    <row r="9497" spans="1:7">
      <c r="A9497" s="903" t="s">
        <v>2487</v>
      </c>
      <c r="B9497" s="903" t="s">
        <v>291</v>
      </c>
      <c r="C9497" s="903" t="s">
        <v>918</v>
      </c>
      <c r="D9497" s="1419" t="s">
        <v>1514</v>
      </c>
      <c r="E9497" s="1420"/>
      <c r="F9497" s="1420"/>
      <c r="G9497" s="902">
        <v>296571647684</v>
      </c>
    </row>
    <row r="9498" spans="1:7">
      <c r="A9498" s="903" t="s">
        <v>2487</v>
      </c>
      <c r="B9498" s="903" t="s">
        <v>291</v>
      </c>
      <c r="C9498" s="903" t="s">
        <v>918</v>
      </c>
      <c r="D9498" s="903" t="s">
        <v>1514</v>
      </c>
      <c r="E9498" s="1419" t="s">
        <v>90</v>
      </c>
      <c r="F9498" s="1420"/>
      <c r="G9498" s="902">
        <v>21589310</v>
      </c>
    </row>
    <row r="9499" spans="1:7">
      <c r="A9499" s="903" t="s">
        <v>2487</v>
      </c>
      <c r="B9499" s="903" t="s">
        <v>291</v>
      </c>
      <c r="C9499" s="903" t="s">
        <v>918</v>
      </c>
      <c r="D9499" s="903" t="s">
        <v>1514</v>
      </c>
      <c r="E9499" s="903" t="s">
        <v>90</v>
      </c>
      <c r="F9499" s="903" t="s">
        <v>763</v>
      </c>
      <c r="G9499" s="902">
        <v>21589310</v>
      </c>
    </row>
    <row r="9500" spans="1:7">
      <c r="A9500" s="903" t="s">
        <v>2487</v>
      </c>
      <c r="B9500" s="903" t="s">
        <v>291</v>
      </c>
      <c r="C9500" s="903" t="s">
        <v>918</v>
      </c>
      <c r="D9500" s="903" t="s">
        <v>1514</v>
      </c>
      <c r="E9500" s="1419" t="s">
        <v>296</v>
      </c>
      <c r="F9500" s="1420"/>
      <c r="G9500" s="902">
        <v>26150000</v>
      </c>
    </row>
    <row r="9501" spans="1:7">
      <c r="A9501" s="903" t="s">
        <v>2487</v>
      </c>
      <c r="B9501" s="903" t="s">
        <v>291</v>
      </c>
      <c r="C9501" s="903" t="s">
        <v>918</v>
      </c>
      <c r="D9501" s="903" t="s">
        <v>1514</v>
      </c>
      <c r="E9501" s="903" t="s">
        <v>296</v>
      </c>
      <c r="F9501" s="903" t="s">
        <v>1555</v>
      </c>
      <c r="G9501" s="902">
        <v>26150000</v>
      </c>
    </row>
    <row r="9502" spans="1:7">
      <c r="A9502" s="903" t="s">
        <v>2487</v>
      </c>
      <c r="B9502" s="903" t="s">
        <v>291</v>
      </c>
      <c r="C9502" s="903" t="s">
        <v>918</v>
      </c>
      <c r="D9502" s="903" t="s">
        <v>1514</v>
      </c>
      <c r="E9502" s="1419" t="s">
        <v>100</v>
      </c>
      <c r="F9502" s="1420"/>
      <c r="G9502" s="902">
        <v>1500000</v>
      </c>
    </row>
    <row r="9503" spans="1:7">
      <c r="A9503" s="903" t="s">
        <v>2487</v>
      </c>
      <c r="B9503" s="903" t="s">
        <v>291</v>
      </c>
      <c r="C9503" s="903" t="s">
        <v>918</v>
      </c>
      <c r="D9503" s="903" t="s">
        <v>1514</v>
      </c>
      <c r="E9503" s="903" t="s">
        <v>100</v>
      </c>
      <c r="F9503" s="903" t="s">
        <v>139</v>
      </c>
      <c r="G9503" s="902">
        <v>1500000</v>
      </c>
    </row>
    <row r="9504" spans="1:7">
      <c r="A9504" s="903" t="s">
        <v>2487</v>
      </c>
      <c r="B9504" s="903" t="s">
        <v>291</v>
      </c>
      <c r="C9504" s="903" t="s">
        <v>918</v>
      </c>
      <c r="D9504" s="903" t="s">
        <v>1514</v>
      </c>
      <c r="E9504" s="1419" t="s">
        <v>103</v>
      </c>
      <c r="F9504" s="1420"/>
      <c r="G9504" s="902">
        <v>50575100</v>
      </c>
    </row>
    <row r="9505" spans="1:7">
      <c r="A9505" s="903" t="s">
        <v>2487</v>
      </c>
      <c r="B9505" s="903" t="s">
        <v>291</v>
      </c>
      <c r="C9505" s="903" t="s">
        <v>918</v>
      </c>
      <c r="D9505" s="903" t="s">
        <v>1514</v>
      </c>
      <c r="E9505" s="903" t="s">
        <v>103</v>
      </c>
      <c r="F9505" s="903" t="s">
        <v>104</v>
      </c>
      <c r="G9505" s="902">
        <v>34475100</v>
      </c>
    </row>
    <row r="9506" spans="1:7">
      <c r="A9506" s="903" t="s">
        <v>2487</v>
      </c>
      <c r="B9506" s="903" t="s">
        <v>291</v>
      </c>
      <c r="C9506" s="903" t="s">
        <v>918</v>
      </c>
      <c r="D9506" s="903" t="s">
        <v>1514</v>
      </c>
      <c r="E9506" s="903" t="s">
        <v>103</v>
      </c>
      <c r="F9506" s="903" t="s">
        <v>132</v>
      </c>
      <c r="G9506" s="902">
        <v>11900000</v>
      </c>
    </row>
    <row r="9507" spans="1:7">
      <c r="A9507" s="903" t="s">
        <v>2487</v>
      </c>
      <c r="B9507" s="903" t="s">
        <v>291</v>
      </c>
      <c r="C9507" s="903" t="s">
        <v>918</v>
      </c>
      <c r="D9507" s="903" t="s">
        <v>1514</v>
      </c>
      <c r="E9507" s="903" t="s">
        <v>103</v>
      </c>
      <c r="F9507" s="903" t="s">
        <v>2</v>
      </c>
      <c r="G9507" s="902">
        <v>4200000</v>
      </c>
    </row>
    <row r="9508" spans="1:7">
      <c r="A9508" s="903" t="s">
        <v>2487</v>
      </c>
      <c r="B9508" s="903" t="s">
        <v>291</v>
      </c>
      <c r="C9508" s="903" t="s">
        <v>918</v>
      </c>
      <c r="D9508" s="903" t="s">
        <v>1514</v>
      </c>
      <c r="E9508" s="1419" t="s">
        <v>108</v>
      </c>
      <c r="F9508" s="1420"/>
      <c r="G9508" s="902">
        <v>95450000</v>
      </c>
    </row>
    <row r="9509" spans="1:7">
      <c r="A9509" s="903" t="s">
        <v>2487</v>
      </c>
      <c r="B9509" s="903" t="s">
        <v>291</v>
      </c>
      <c r="C9509" s="903" t="s">
        <v>918</v>
      </c>
      <c r="D9509" s="903" t="s">
        <v>1514</v>
      </c>
      <c r="E9509" s="903" t="s">
        <v>108</v>
      </c>
      <c r="F9509" s="903" t="s">
        <v>283</v>
      </c>
      <c r="G9509" s="902">
        <v>95450000</v>
      </c>
    </row>
    <row r="9510" spans="1:7">
      <c r="A9510" s="903" t="s">
        <v>2487</v>
      </c>
      <c r="B9510" s="903" t="s">
        <v>291</v>
      </c>
      <c r="C9510" s="903" t="s">
        <v>918</v>
      </c>
      <c r="D9510" s="903" t="s">
        <v>1514</v>
      </c>
      <c r="E9510" s="1419" t="s">
        <v>143</v>
      </c>
      <c r="F9510" s="1420"/>
      <c r="G9510" s="902">
        <v>265586000</v>
      </c>
    </row>
    <row r="9511" spans="1:7">
      <c r="A9511" s="903" t="s">
        <v>2487</v>
      </c>
      <c r="B9511" s="903" t="s">
        <v>291</v>
      </c>
      <c r="C9511" s="903" t="s">
        <v>918</v>
      </c>
      <c r="D9511" s="903" t="s">
        <v>1514</v>
      </c>
      <c r="E9511" s="903" t="s">
        <v>143</v>
      </c>
      <c r="F9511" s="903" t="s">
        <v>145</v>
      </c>
      <c r="G9511" s="902">
        <v>33029000</v>
      </c>
    </row>
    <row r="9512" spans="1:7">
      <c r="A9512" s="903" t="s">
        <v>2487</v>
      </c>
      <c r="B9512" s="903" t="s">
        <v>291</v>
      </c>
      <c r="C9512" s="903" t="s">
        <v>918</v>
      </c>
      <c r="D9512" s="903" t="s">
        <v>1514</v>
      </c>
      <c r="E9512" s="903" t="s">
        <v>143</v>
      </c>
      <c r="F9512" s="903" t="s">
        <v>482</v>
      </c>
      <c r="G9512" s="902">
        <v>17400000</v>
      </c>
    </row>
    <row r="9513" spans="1:7">
      <c r="A9513" s="903" t="s">
        <v>2487</v>
      </c>
      <c r="B9513" s="903" t="s">
        <v>291</v>
      </c>
      <c r="C9513" s="903" t="s">
        <v>918</v>
      </c>
      <c r="D9513" s="903" t="s">
        <v>1514</v>
      </c>
      <c r="E9513" s="903" t="s">
        <v>143</v>
      </c>
      <c r="F9513" s="903" t="s">
        <v>847</v>
      </c>
      <c r="G9513" s="902">
        <v>7360000</v>
      </c>
    </row>
    <row r="9514" spans="1:7">
      <c r="A9514" s="903" t="s">
        <v>2487</v>
      </c>
      <c r="B9514" s="903" t="s">
        <v>291</v>
      </c>
      <c r="C9514" s="903" t="s">
        <v>918</v>
      </c>
      <c r="D9514" s="903" t="s">
        <v>1514</v>
      </c>
      <c r="E9514" s="903" t="s">
        <v>143</v>
      </c>
      <c r="F9514" s="903" t="s">
        <v>484</v>
      </c>
      <c r="G9514" s="902">
        <v>2800000</v>
      </c>
    </row>
    <row r="9515" spans="1:7">
      <c r="A9515" s="903" t="s">
        <v>2487</v>
      </c>
      <c r="B9515" s="903" t="s">
        <v>291</v>
      </c>
      <c r="C9515" s="903" t="s">
        <v>918</v>
      </c>
      <c r="D9515" s="903" t="s">
        <v>1514</v>
      </c>
      <c r="E9515" s="903" t="s">
        <v>143</v>
      </c>
      <c r="F9515" s="903" t="s">
        <v>485</v>
      </c>
      <c r="G9515" s="902">
        <v>67700000</v>
      </c>
    </row>
    <row r="9516" spans="1:7">
      <c r="A9516" s="903" t="s">
        <v>2487</v>
      </c>
      <c r="B9516" s="903" t="s">
        <v>291</v>
      </c>
      <c r="C9516" s="903" t="s">
        <v>918</v>
      </c>
      <c r="D9516" s="903" t="s">
        <v>1514</v>
      </c>
      <c r="E9516" s="903" t="s">
        <v>143</v>
      </c>
      <c r="F9516" s="903" t="s">
        <v>387</v>
      </c>
      <c r="G9516" s="902">
        <v>2400000</v>
      </c>
    </row>
    <row r="9517" spans="1:7">
      <c r="A9517" s="903" t="s">
        <v>2487</v>
      </c>
      <c r="B9517" s="903" t="s">
        <v>291</v>
      </c>
      <c r="C9517" s="903" t="s">
        <v>918</v>
      </c>
      <c r="D9517" s="903" t="s">
        <v>1514</v>
      </c>
      <c r="E9517" s="903" t="s">
        <v>143</v>
      </c>
      <c r="F9517" s="903" t="s">
        <v>487</v>
      </c>
      <c r="G9517" s="902">
        <v>75850000</v>
      </c>
    </row>
    <row r="9518" spans="1:7">
      <c r="A9518" s="903" t="s">
        <v>2487</v>
      </c>
      <c r="B9518" s="903" t="s">
        <v>291</v>
      </c>
      <c r="C9518" s="903" t="s">
        <v>918</v>
      </c>
      <c r="D9518" s="903" t="s">
        <v>1514</v>
      </c>
      <c r="E9518" s="903" t="s">
        <v>143</v>
      </c>
      <c r="F9518" s="903" t="s">
        <v>489</v>
      </c>
      <c r="G9518" s="902">
        <v>59047000</v>
      </c>
    </row>
    <row r="9519" spans="1:7">
      <c r="A9519" s="903" t="s">
        <v>2487</v>
      </c>
      <c r="B9519" s="903" t="s">
        <v>291</v>
      </c>
      <c r="C9519" s="903" t="s">
        <v>918</v>
      </c>
      <c r="D9519" s="903" t="s">
        <v>1514</v>
      </c>
      <c r="E9519" s="1419" t="s">
        <v>113</v>
      </c>
      <c r="F9519" s="1420"/>
      <c r="G9519" s="902">
        <v>24240000</v>
      </c>
    </row>
    <row r="9520" spans="1:7">
      <c r="A9520" s="903" t="s">
        <v>2487</v>
      </c>
      <c r="B9520" s="903" t="s">
        <v>291</v>
      </c>
      <c r="C9520" s="903" t="s">
        <v>918</v>
      </c>
      <c r="D9520" s="903" t="s">
        <v>1514</v>
      </c>
      <c r="E9520" s="903" t="s">
        <v>113</v>
      </c>
      <c r="F9520" s="903" t="s">
        <v>381</v>
      </c>
      <c r="G9520" s="902">
        <v>18240000</v>
      </c>
    </row>
    <row r="9521" spans="1:7">
      <c r="A9521" s="903" t="s">
        <v>2487</v>
      </c>
      <c r="B9521" s="903" t="s">
        <v>291</v>
      </c>
      <c r="C9521" s="903" t="s">
        <v>918</v>
      </c>
      <c r="D9521" s="903" t="s">
        <v>1514</v>
      </c>
      <c r="E9521" s="903" t="s">
        <v>113</v>
      </c>
      <c r="F9521" s="903" t="s">
        <v>490</v>
      </c>
      <c r="G9521" s="902">
        <v>2700000</v>
      </c>
    </row>
    <row r="9522" spans="1:7">
      <c r="A9522" s="903" t="s">
        <v>2487</v>
      </c>
      <c r="B9522" s="903" t="s">
        <v>291</v>
      </c>
      <c r="C9522" s="903" t="s">
        <v>918</v>
      </c>
      <c r="D9522" s="903" t="s">
        <v>1514</v>
      </c>
      <c r="E9522" s="903" t="s">
        <v>113</v>
      </c>
      <c r="F9522" s="903" t="s">
        <v>115</v>
      </c>
      <c r="G9522" s="902">
        <v>3300000</v>
      </c>
    </row>
    <row r="9523" spans="1:7">
      <c r="A9523" s="903" t="s">
        <v>2487</v>
      </c>
      <c r="B9523" s="903" t="s">
        <v>291</v>
      </c>
      <c r="C9523" s="903" t="s">
        <v>918</v>
      </c>
      <c r="D9523" s="903" t="s">
        <v>1514</v>
      </c>
      <c r="E9523" s="1419" t="s">
        <v>492</v>
      </c>
      <c r="F9523" s="1420"/>
      <c r="G9523" s="902">
        <v>137750000</v>
      </c>
    </row>
    <row r="9524" spans="1:7">
      <c r="A9524" s="903" t="s">
        <v>2487</v>
      </c>
      <c r="B9524" s="903" t="s">
        <v>291</v>
      </c>
      <c r="C9524" s="903" t="s">
        <v>918</v>
      </c>
      <c r="D9524" s="903" t="s">
        <v>1514</v>
      </c>
      <c r="E9524" s="903" t="s">
        <v>492</v>
      </c>
      <c r="F9524" s="903" t="s">
        <v>494</v>
      </c>
      <c r="G9524" s="902">
        <v>135050000</v>
      </c>
    </row>
    <row r="9525" spans="1:7">
      <c r="A9525" s="903" t="s">
        <v>2487</v>
      </c>
      <c r="B9525" s="903" t="s">
        <v>291</v>
      </c>
      <c r="C9525" s="903" t="s">
        <v>918</v>
      </c>
      <c r="D9525" s="903" t="s">
        <v>1514</v>
      </c>
      <c r="E9525" s="903" t="s">
        <v>492</v>
      </c>
      <c r="F9525" s="903" t="s">
        <v>219</v>
      </c>
      <c r="G9525" s="902">
        <v>2700000</v>
      </c>
    </row>
    <row r="9526" spans="1:7">
      <c r="A9526" s="903" t="s">
        <v>2487</v>
      </c>
      <c r="B9526" s="903" t="s">
        <v>291</v>
      </c>
      <c r="C9526" s="903" t="s">
        <v>918</v>
      </c>
      <c r="D9526" s="903" t="s">
        <v>1514</v>
      </c>
      <c r="E9526" s="1419" t="s">
        <v>1429</v>
      </c>
      <c r="F9526" s="1420"/>
      <c r="G9526" s="902">
        <v>30000000</v>
      </c>
    </row>
    <row r="9527" spans="1:7">
      <c r="A9527" s="903" t="s">
        <v>2487</v>
      </c>
      <c r="B9527" s="903" t="s">
        <v>291</v>
      </c>
      <c r="C9527" s="903" t="s">
        <v>918</v>
      </c>
      <c r="D9527" s="903" t="s">
        <v>1514</v>
      </c>
      <c r="E9527" s="903" t="s">
        <v>1429</v>
      </c>
      <c r="F9527" s="903" t="s">
        <v>1451</v>
      </c>
      <c r="G9527" s="902">
        <v>30000000</v>
      </c>
    </row>
    <row r="9528" spans="1:7">
      <c r="A9528" s="903" t="s">
        <v>2487</v>
      </c>
      <c r="B9528" s="903" t="s">
        <v>291</v>
      </c>
      <c r="C9528" s="903" t="s">
        <v>918</v>
      </c>
      <c r="D9528" s="903" t="s">
        <v>1514</v>
      </c>
      <c r="E9528" s="1419" t="s">
        <v>118</v>
      </c>
      <c r="F9528" s="1420"/>
      <c r="G9528" s="902">
        <v>271757400</v>
      </c>
    </row>
    <row r="9529" spans="1:7">
      <c r="A9529" s="903" t="s">
        <v>2487</v>
      </c>
      <c r="B9529" s="903" t="s">
        <v>291</v>
      </c>
      <c r="C9529" s="903" t="s">
        <v>918</v>
      </c>
      <c r="D9529" s="903" t="s">
        <v>1514</v>
      </c>
      <c r="E9529" s="903" t="s">
        <v>118</v>
      </c>
      <c r="F9529" s="903" t="s">
        <v>523</v>
      </c>
      <c r="G9529" s="902">
        <v>52931500</v>
      </c>
    </row>
    <row r="9530" spans="1:7">
      <c r="A9530" s="903" t="s">
        <v>2487</v>
      </c>
      <c r="B9530" s="903" t="s">
        <v>291</v>
      </c>
      <c r="C9530" s="903" t="s">
        <v>918</v>
      </c>
      <c r="D9530" s="903" t="s">
        <v>1514</v>
      </c>
      <c r="E9530" s="903" t="s">
        <v>118</v>
      </c>
      <c r="F9530" s="903" t="s">
        <v>120</v>
      </c>
      <c r="G9530" s="902">
        <v>218825900</v>
      </c>
    </row>
    <row r="9531" spans="1:7">
      <c r="A9531" s="903" t="s">
        <v>2487</v>
      </c>
      <c r="B9531" s="903" t="s">
        <v>291</v>
      </c>
      <c r="C9531" s="903" t="s">
        <v>918</v>
      </c>
      <c r="D9531" s="903" t="s">
        <v>1514</v>
      </c>
      <c r="E9531" s="1419" t="s">
        <v>27</v>
      </c>
      <c r="F9531" s="1420"/>
      <c r="G9531" s="902">
        <v>1366912400</v>
      </c>
    </row>
    <row r="9532" spans="1:7">
      <c r="A9532" s="903" t="s">
        <v>2487</v>
      </c>
      <c r="B9532" s="903" t="s">
        <v>291</v>
      </c>
      <c r="C9532" s="903" t="s">
        <v>918</v>
      </c>
      <c r="D9532" s="903" t="s">
        <v>1514</v>
      </c>
      <c r="E9532" s="903" t="s">
        <v>27</v>
      </c>
      <c r="F9532" s="903" t="s">
        <v>29</v>
      </c>
      <c r="G9532" s="902">
        <v>1366912400</v>
      </c>
    </row>
    <row r="9533" spans="1:7">
      <c r="A9533" s="903" t="s">
        <v>2487</v>
      </c>
      <c r="B9533" s="903" t="s">
        <v>291</v>
      </c>
      <c r="C9533" s="903" t="s">
        <v>918</v>
      </c>
      <c r="D9533" s="903" t="s">
        <v>1514</v>
      </c>
      <c r="E9533" s="1419" t="s">
        <v>404</v>
      </c>
      <c r="F9533" s="1420"/>
      <c r="G9533" s="902">
        <v>695952000</v>
      </c>
    </row>
    <row r="9534" spans="1:7">
      <c r="A9534" s="903" t="s">
        <v>2487</v>
      </c>
      <c r="B9534" s="903" t="s">
        <v>291</v>
      </c>
      <c r="C9534" s="903" t="s">
        <v>918</v>
      </c>
      <c r="D9534" s="903" t="s">
        <v>1514</v>
      </c>
      <c r="E9534" s="903" t="s">
        <v>404</v>
      </c>
      <c r="F9534" s="903" t="s">
        <v>401</v>
      </c>
      <c r="G9534" s="902">
        <v>269817000</v>
      </c>
    </row>
    <row r="9535" spans="1:7">
      <c r="A9535" s="903" t="s">
        <v>2487</v>
      </c>
      <c r="B9535" s="903" t="s">
        <v>291</v>
      </c>
      <c r="C9535" s="903" t="s">
        <v>918</v>
      </c>
      <c r="D9535" s="903" t="s">
        <v>1514</v>
      </c>
      <c r="E9535" s="903" t="s">
        <v>404</v>
      </c>
      <c r="F9535" s="903" t="s">
        <v>407</v>
      </c>
      <c r="G9535" s="902">
        <v>28700000</v>
      </c>
    </row>
    <row r="9536" spans="1:7">
      <c r="A9536" s="903" t="s">
        <v>2487</v>
      </c>
      <c r="B9536" s="903" t="s">
        <v>291</v>
      </c>
      <c r="C9536" s="903" t="s">
        <v>918</v>
      </c>
      <c r="D9536" s="903" t="s">
        <v>1514</v>
      </c>
      <c r="E9536" s="903" t="s">
        <v>404</v>
      </c>
      <c r="F9536" s="903" t="s">
        <v>399</v>
      </c>
      <c r="G9536" s="902">
        <v>37185000</v>
      </c>
    </row>
    <row r="9537" spans="1:7">
      <c r="A9537" s="903" t="s">
        <v>2487</v>
      </c>
      <c r="B9537" s="903" t="s">
        <v>291</v>
      </c>
      <c r="C9537" s="903" t="s">
        <v>918</v>
      </c>
      <c r="D9537" s="903" t="s">
        <v>1514</v>
      </c>
      <c r="E9537" s="903" t="s">
        <v>404</v>
      </c>
      <c r="F9537" s="903" t="s">
        <v>759</v>
      </c>
      <c r="G9537" s="902">
        <v>52450000</v>
      </c>
    </row>
    <row r="9538" spans="1:7">
      <c r="A9538" s="903" t="s">
        <v>2487</v>
      </c>
      <c r="B9538" s="903" t="s">
        <v>291</v>
      </c>
      <c r="C9538" s="903" t="s">
        <v>918</v>
      </c>
      <c r="D9538" s="903" t="s">
        <v>1514</v>
      </c>
      <c r="E9538" s="903" t="s">
        <v>404</v>
      </c>
      <c r="F9538" s="903" t="s">
        <v>400</v>
      </c>
      <c r="G9538" s="902">
        <v>307800000</v>
      </c>
    </row>
    <row r="9539" spans="1:7">
      <c r="A9539" s="903" t="s">
        <v>2487</v>
      </c>
      <c r="B9539" s="903" t="s">
        <v>291</v>
      </c>
      <c r="C9539" s="903" t="s">
        <v>918</v>
      </c>
      <c r="D9539" s="903" t="s">
        <v>1514</v>
      </c>
      <c r="E9539" s="1419" t="s">
        <v>409</v>
      </c>
      <c r="F9539" s="1420"/>
      <c r="G9539" s="902">
        <v>149000000</v>
      </c>
    </row>
    <row r="9540" spans="1:7">
      <c r="A9540" s="903" t="s">
        <v>2487</v>
      </c>
      <c r="B9540" s="903" t="s">
        <v>291</v>
      </c>
      <c r="C9540" s="903" t="s">
        <v>918</v>
      </c>
      <c r="D9540" s="903" t="s">
        <v>1514</v>
      </c>
      <c r="E9540" s="903" t="s">
        <v>409</v>
      </c>
      <c r="F9540" s="903" t="s">
        <v>814</v>
      </c>
      <c r="G9540" s="902">
        <v>149000000</v>
      </c>
    </row>
    <row r="9541" spans="1:7">
      <c r="A9541" s="903" t="s">
        <v>2487</v>
      </c>
      <c r="B9541" s="903" t="s">
        <v>291</v>
      </c>
      <c r="C9541" s="903" t="s">
        <v>918</v>
      </c>
      <c r="D9541" s="903" t="s">
        <v>1514</v>
      </c>
      <c r="E9541" s="1419" t="s">
        <v>1471</v>
      </c>
      <c r="F9541" s="1420"/>
      <c r="G9541" s="902">
        <v>286796106974</v>
      </c>
    </row>
    <row r="9542" spans="1:7">
      <c r="A9542" s="903" t="s">
        <v>2487</v>
      </c>
      <c r="B9542" s="903" t="s">
        <v>291</v>
      </c>
      <c r="C9542" s="903" t="s">
        <v>918</v>
      </c>
      <c r="D9542" s="903" t="s">
        <v>1514</v>
      </c>
      <c r="E9542" s="903" t="s">
        <v>1471</v>
      </c>
      <c r="F9542" s="903" t="s">
        <v>1541</v>
      </c>
      <c r="G9542" s="902">
        <v>6232221550</v>
      </c>
    </row>
    <row r="9543" spans="1:7">
      <c r="A9543" s="903" t="s">
        <v>2487</v>
      </c>
      <c r="B9543" s="903" t="s">
        <v>291</v>
      </c>
      <c r="C9543" s="903" t="s">
        <v>918</v>
      </c>
      <c r="D9543" s="903" t="s">
        <v>1514</v>
      </c>
      <c r="E9543" s="903" t="s">
        <v>1471</v>
      </c>
      <c r="F9543" s="903" t="s">
        <v>1556</v>
      </c>
      <c r="G9543" s="902">
        <v>245507595000</v>
      </c>
    </row>
    <row r="9544" spans="1:7">
      <c r="A9544" s="903" t="s">
        <v>2487</v>
      </c>
      <c r="B9544" s="903" t="s">
        <v>291</v>
      </c>
      <c r="C9544" s="903" t="s">
        <v>918</v>
      </c>
      <c r="D9544" s="903" t="s">
        <v>1514</v>
      </c>
      <c r="E9544" s="903" t="s">
        <v>1471</v>
      </c>
      <c r="F9544" s="903" t="s">
        <v>1502</v>
      </c>
      <c r="G9544" s="902">
        <v>14114726000</v>
      </c>
    </row>
    <row r="9545" spans="1:7">
      <c r="A9545" s="903" t="s">
        <v>2487</v>
      </c>
      <c r="B9545" s="903" t="s">
        <v>291</v>
      </c>
      <c r="C9545" s="903" t="s">
        <v>918</v>
      </c>
      <c r="D9545" s="903" t="s">
        <v>1514</v>
      </c>
      <c r="E9545" s="903" t="s">
        <v>1471</v>
      </c>
      <c r="F9545" s="903" t="s">
        <v>1512</v>
      </c>
      <c r="G9545" s="902">
        <v>20941564424</v>
      </c>
    </row>
    <row r="9546" spans="1:7">
      <c r="A9546" s="903" t="s">
        <v>2487</v>
      </c>
      <c r="B9546" s="903" t="s">
        <v>291</v>
      </c>
      <c r="C9546" s="903" t="s">
        <v>918</v>
      </c>
      <c r="D9546" s="903" t="s">
        <v>1514</v>
      </c>
      <c r="E9546" s="1419" t="s">
        <v>122</v>
      </c>
      <c r="F9546" s="1420"/>
      <c r="G9546" s="902">
        <v>5443014500</v>
      </c>
    </row>
    <row r="9547" spans="1:7">
      <c r="A9547" s="903" t="s">
        <v>2487</v>
      </c>
      <c r="B9547" s="903" t="s">
        <v>291</v>
      </c>
      <c r="C9547" s="903" t="s">
        <v>918</v>
      </c>
      <c r="D9547" s="903" t="s">
        <v>1514</v>
      </c>
      <c r="E9547" s="903" t="s">
        <v>122</v>
      </c>
      <c r="F9547" s="903" t="s">
        <v>765</v>
      </c>
      <c r="G9547" s="902">
        <v>5257215000</v>
      </c>
    </row>
    <row r="9548" spans="1:7">
      <c r="A9548" s="903" t="s">
        <v>2487</v>
      </c>
      <c r="B9548" s="903" t="s">
        <v>291</v>
      </c>
      <c r="C9548" s="903" t="s">
        <v>918</v>
      </c>
      <c r="D9548" s="903" t="s">
        <v>1514</v>
      </c>
      <c r="E9548" s="903" t="s">
        <v>122</v>
      </c>
      <c r="F9548" s="903" t="s">
        <v>126</v>
      </c>
      <c r="G9548" s="902">
        <v>185799500</v>
      </c>
    </row>
    <row r="9549" spans="1:7">
      <c r="A9549" s="903" t="s">
        <v>2487</v>
      </c>
      <c r="B9549" s="903" t="s">
        <v>291</v>
      </c>
      <c r="C9549" s="903" t="s">
        <v>918</v>
      </c>
      <c r="D9549" s="903" t="s">
        <v>1514</v>
      </c>
      <c r="E9549" s="1419" t="s">
        <v>160</v>
      </c>
      <c r="F9549" s="1420"/>
      <c r="G9549" s="902">
        <v>960000000</v>
      </c>
    </row>
    <row r="9550" spans="1:7">
      <c r="A9550" s="903" t="s">
        <v>2487</v>
      </c>
      <c r="B9550" s="903" t="s">
        <v>291</v>
      </c>
      <c r="C9550" s="903" t="s">
        <v>918</v>
      </c>
      <c r="D9550" s="903" t="s">
        <v>1514</v>
      </c>
      <c r="E9550" s="903" t="s">
        <v>160</v>
      </c>
      <c r="F9550" s="903" t="s">
        <v>162</v>
      </c>
      <c r="G9550" s="902">
        <v>960000000</v>
      </c>
    </row>
    <row r="9551" spans="1:7">
      <c r="A9551" s="903" t="s">
        <v>2487</v>
      </c>
      <c r="B9551" s="903" t="s">
        <v>291</v>
      </c>
      <c r="C9551" s="903" t="s">
        <v>918</v>
      </c>
      <c r="D9551" s="903" t="s">
        <v>1514</v>
      </c>
      <c r="E9551" s="1419" t="s">
        <v>16</v>
      </c>
      <c r="F9551" s="1420"/>
      <c r="G9551" s="902">
        <v>236064000</v>
      </c>
    </row>
    <row r="9552" spans="1:7">
      <c r="A9552" s="903" t="s">
        <v>2487</v>
      </c>
      <c r="B9552" s="903" t="s">
        <v>291</v>
      </c>
      <c r="C9552" s="903" t="s">
        <v>918</v>
      </c>
      <c r="D9552" s="903" t="s">
        <v>1514</v>
      </c>
      <c r="E9552" s="903" t="s">
        <v>16</v>
      </c>
      <c r="F9552" s="903" t="s">
        <v>19</v>
      </c>
      <c r="G9552" s="902">
        <v>190395000</v>
      </c>
    </row>
    <row r="9553" spans="1:7">
      <c r="A9553" s="903" t="s">
        <v>2487</v>
      </c>
      <c r="B9553" s="903" t="s">
        <v>291</v>
      </c>
      <c r="C9553" s="903" t="s">
        <v>918</v>
      </c>
      <c r="D9553" s="903" t="s">
        <v>1514</v>
      </c>
      <c r="E9553" s="903" t="s">
        <v>16</v>
      </c>
      <c r="F9553" s="903" t="s">
        <v>221</v>
      </c>
      <c r="G9553" s="902">
        <v>45669000</v>
      </c>
    </row>
    <row r="9554" spans="1:7">
      <c r="A9554" s="903" t="s">
        <v>2487</v>
      </c>
      <c r="B9554" s="1419" t="s">
        <v>402</v>
      </c>
      <c r="C9554" s="1420"/>
      <c r="D9554" s="1420"/>
      <c r="E9554" s="1420"/>
      <c r="F9554" s="1420"/>
      <c r="G9554" s="902">
        <v>42322163580</v>
      </c>
    </row>
    <row r="9555" spans="1:7">
      <c r="A9555" s="903" t="s">
        <v>2487</v>
      </c>
      <c r="B9555" s="903" t="s">
        <v>402</v>
      </c>
      <c r="C9555" s="1419" t="s">
        <v>368</v>
      </c>
      <c r="D9555" s="1420"/>
      <c r="E9555" s="1420"/>
      <c r="F9555" s="1420"/>
      <c r="G9555" s="902">
        <v>4600000</v>
      </c>
    </row>
    <row r="9556" spans="1:7">
      <c r="A9556" s="903" t="s">
        <v>2487</v>
      </c>
      <c r="B9556" s="903" t="s">
        <v>402</v>
      </c>
      <c r="C9556" s="903" t="s">
        <v>368</v>
      </c>
      <c r="D9556" s="1419" t="s">
        <v>1444</v>
      </c>
      <c r="E9556" s="1420"/>
      <c r="F9556" s="1420"/>
      <c r="G9556" s="902">
        <v>2400000</v>
      </c>
    </row>
    <row r="9557" spans="1:7">
      <c r="A9557" s="903" t="s">
        <v>2487</v>
      </c>
      <c r="B9557" s="903" t="s">
        <v>402</v>
      </c>
      <c r="C9557" s="903" t="s">
        <v>368</v>
      </c>
      <c r="D9557" s="903" t="s">
        <v>1444</v>
      </c>
      <c r="E9557" s="1419" t="s">
        <v>498</v>
      </c>
      <c r="F9557" s="1420"/>
      <c r="G9557" s="902">
        <v>2400000</v>
      </c>
    </row>
    <row r="9558" spans="1:7">
      <c r="A9558" s="903" t="s">
        <v>2487</v>
      </c>
      <c r="B9558" s="903" t="s">
        <v>402</v>
      </c>
      <c r="C9558" s="903" t="s">
        <v>368</v>
      </c>
      <c r="D9558" s="903" t="s">
        <v>1444</v>
      </c>
      <c r="E9558" s="903" t="s">
        <v>498</v>
      </c>
      <c r="F9558" s="903" t="s">
        <v>370</v>
      </c>
      <c r="G9558" s="902">
        <v>2400000</v>
      </c>
    </row>
    <row r="9559" spans="1:7">
      <c r="A9559" s="903" t="s">
        <v>2487</v>
      </c>
      <c r="B9559" s="903" t="s">
        <v>402</v>
      </c>
      <c r="C9559" s="903" t="s">
        <v>368</v>
      </c>
      <c r="D9559" s="1419" t="s">
        <v>1445</v>
      </c>
      <c r="E9559" s="1420"/>
      <c r="F9559" s="1420"/>
      <c r="G9559" s="902">
        <v>2200000</v>
      </c>
    </row>
    <row r="9560" spans="1:7">
      <c r="A9560" s="903" t="s">
        <v>2487</v>
      </c>
      <c r="B9560" s="903" t="s">
        <v>402</v>
      </c>
      <c r="C9560" s="903" t="s">
        <v>368</v>
      </c>
      <c r="D9560" s="903" t="s">
        <v>1445</v>
      </c>
      <c r="E9560" s="1419" t="s">
        <v>492</v>
      </c>
      <c r="F9560" s="1420"/>
      <c r="G9560" s="902">
        <v>2200000</v>
      </c>
    </row>
    <row r="9561" spans="1:7">
      <c r="A9561" s="903" t="s">
        <v>2487</v>
      </c>
      <c r="B9561" s="903" t="s">
        <v>402</v>
      </c>
      <c r="C9561" s="903" t="s">
        <v>368</v>
      </c>
      <c r="D9561" s="903" t="s">
        <v>1445</v>
      </c>
      <c r="E9561" s="903" t="s">
        <v>492</v>
      </c>
      <c r="F9561" s="903" t="s">
        <v>186</v>
      </c>
      <c r="G9561" s="902">
        <v>2200000</v>
      </c>
    </row>
    <row r="9562" spans="1:7">
      <c r="A9562" s="903" t="s">
        <v>2487</v>
      </c>
      <c r="B9562" s="903" t="s">
        <v>402</v>
      </c>
      <c r="C9562" s="1419" t="s">
        <v>375</v>
      </c>
      <c r="D9562" s="1420"/>
      <c r="E9562" s="1420"/>
      <c r="F9562" s="1420"/>
      <c r="G9562" s="902">
        <v>28805660683</v>
      </c>
    </row>
    <row r="9563" spans="1:7">
      <c r="A9563" s="903" t="s">
        <v>2487</v>
      </c>
      <c r="B9563" s="903" t="s">
        <v>402</v>
      </c>
      <c r="C9563" s="903" t="s">
        <v>375</v>
      </c>
      <c r="D9563" s="1419" t="s">
        <v>163</v>
      </c>
      <c r="E9563" s="1420"/>
      <c r="F9563" s="1420"/>
      <c r="G9563" s="902">
        <v>28805660683</v>
      </c>
    </row>
    <row r="9564" spans="1:7">
      <c r="A9564" s="903" t="s">
        <v>2487</v>
      </c>
      <c r="B9564" s="903" t="s">
        <v>402</v>
      </c>
      <c r="C9564" s="903" t="s">
        <v>375</v>
      </c>
      <c r="D9564" s="903" t="s">
        <v>163</v>
      </c>
      <c r="E9564" s="1419" t="s">
        <v>87</v>
      </c>
      <c r="F9564" s="1420"/>
      <c r="G9564" s="902">
        <v>5506096752</v>
      </c>
    </row>
    <row r="9565" spans="1:7">
      <c r="A9565" s="903" t="s">
        <v>2487</v>
      </c>
      <c r="B9565" s="903" t="s">
        <v>402</v>
      </c>
      <c r="C9565" s="903" t="s">
        <v>375</v>
      </c>
      <c r="D9565" s="903" t="s">
        <v>163</v>
      </c>
      <c r="E9565" s="903" t="s">
        <v>87</v>
      </c>
      <c r="F9565" s="903" t="s">
        <v>88</v>
      </c>
      <c r="G9565" s="902">
        <v>5350210658</v>
      </c>
    </row>
    <row r="9566" spans="1:7">
      <c r="A9566" s="903" t="s">
        <v>2487</v>
      </c>
      <c r="B9566" s="903" t="s">
        <v>402</v>
      </c>
      <c r="C9566" s="903" t="s">
        <v>375</v>
      </c>
      <c r="D9566" s="903" t="s">
        <v>163</v>
      </c>
      <c r="E9566" s="903" t="s">
        <v>87</v>
      </c>
      <c r="F9566" s="903" t="s">
        <v>89</v>
      </c>
      <c r="G9566" s="902">
        <v>155886094</v>
      </c>
    </row>
    <row r="9567" spans="1:7">
      <c r="A9567" s="903" t="s">
        <v>2487</v>
      </c>
      <c r="B9567" s="903" t="s">
        <v>402</v>
      </c>
      <c r="C9567" s="903" t="s">
        <v>375</v>
      </c>
      <c r="D9567" s="903" t="s">
        <v>163</v>
      </c>
      <c r="E9567" s="1419" t="s">
        <v>128</v>
      </c>
      <c r="F9567" s="1420"/>
      <c r="G9567" s="902">
        <v>235089653</v>
      </c>
    </row>
    <row r="9568" spans="1:7">
      <c r="A9568" s="903" t="s">
        <v>2487</v>
      </c>
      <c r="B9568" s="903" t="s">
        <v>402</v>
      </c>
      <c r="C9568" s="903" t="s">
        <v>375</v>
      </c>
      <c r="D9568" s="903" t="s">
        <v>163</v>
      </c>
      <c r="E9568" s="903" t="s">
        <v>128</v>
      </c>
      <c r="F9568" s="903" t="s">
        <v>519</v>
      </c>
      <c r="G9568" s="902">
        <v>204638213</v>
      </c>
    </row>
    <row r="9569" spans="1:7">
      <c r="A9569" s="903" t="s">
        <v>2487</v>
      </c>
      <c r="B9569" s="903" t="s">
        <v>402</v>
      </c>
      <c r="C9569" s="903" t="s">
        <v>375</v>
      </c>
      <c r="D9569" s="903" t="s">
        <v>163</v>
      </c>
      <c r="E9569" s="903" t="s">
        <v>128</v>
      </c>
      <c r="F9569" s="903" t="s">
        <v>129</v>
      </c>
      <c r="G9569" s="902">
        <v>30451440</v>
      </c>
    </row>
    <row r="9570" spans="1:7">
      <c r="A9570" s="903" t="s">
        <v>2487</v>
      </c>
      <c r="B9570" s="903" t="s">
        <v>402</v>
      </c>
      <c r="C9570" s="903" t="s">
        <v>375</v>
      </c>
      <c r="D9570" s="903" t="s">
        <v>163</v>
      </c>
      <c r="E9570" s="1419" t="s">
        <v>90</v>
      </c>
      <c r="F9570" s="1420"/>
      <c r="G9570" s="902">
        <v>569762093</v>
      </c>
    </row>
    <row r="9571" spans="1:7">
      <c r="A9571" s="903" t="s">
        <v>2487</v>
      </c>
      <c r="B9571" s="903" t="s">
        <v>402</v>
      </c>
      <c r="C9571" s="903" t="s">
        <v>375</v>
      </c>
      <c r="D9571" s="903" t="s">
        <v>163</v>
      </c>
      <c r="E9571" s="903" t="s">
        <v>90</v>
      </c>
      <c r="F9571" s="903" t="s">
        <v>135</v>
      </c>
      <c r="G9571" s="902">
        <v>96850000</v>
      </c>
    </row>
    <row r="9572" spans="1:7">
      <c r="A9572" s="903" t="s">
        <v>2487</v>
      </c>
      <c r="B9572" s="903" t="s">
        <v>402</v>
      </c>
      <c r="C9572" s="903" t="s">
        <v>375</v>
      </c>
      <c r="D9572" s="903" t="s">
        <v>163</v>
      </c>
      <c r="E9572" s="903" t="s">
        <v>90</v>
      </c>
      <c r="F9572" s="903" t="s">
        <v>389</v>
      </c>
      <c r="G9572" s="902">
        <v>209643000</v>
      </c>
    </row>
    <row r="9573" spans="1:7">
      <c r="A9573" s="903" t="s">
        <v>2487</v>
      </c>
      <c r="B9573" s="903" t="s">
        <v>402</v>
      </c>
      <c r="C9573" s="903" t="s">
        <v>375</v>
      </c>
      <c r="D9573" s="903" t="s">
        <v>163</v>
      </c>
      <c r="E9573" s="903" t="s">
        <v>90</v>
      </c>
      <c r="F9573" s="903" t="s">
        <v>763</v>
      </c>
      <c r="G9573" s="902">
        <v>129033231</v>
      </c>
    </row>
    <row r="9574" spans="1:7">
      <c r="A9574" s="903" t="s">
        <v>2487</v>
      </c>
      <c r="B9574" s="903" t="s">
        <v>402</v>
      </c>
      <c r="C9574" s="903" t="s">
        <v>375</v>
      </c>
      <c r="D9574" s="903" t="s">
        <v>163</v>
      </c>
      <c r="E9574" s="903" t="s">
        <v>90</v>
      </c>
      <c r="F9574" s="903" t="s">
        <v>8</v>
      </c>
      <c r="G9574" s="902">
        <v>11324000</v>
      </c>
    </row>
    <row r="9575" spans="1:7">
      <c r="A9575" s="903" t="s">
        <v>2487</v>
      </c>
      <c r="B9575" s="903" t="s">
        <v>402</v>
      </c>
      <c r="C9575" s="903" t="s">
        <v>375</v>
      </c>
      <c r="D9575" s="903" t="s">
        <v>163</v>
      </c>
      <c r="E9575" s="903" t="s">
        <v>90</v>
      </c>
      <c r="F9575" s="903" t="s">
        <v>92</v>
      </c>
      <c r="G9575" s="902">
        <v>42169235</v>
      </c>
    </row>
    <row r="9576" spans="1:7">
      <c r="A9576" s="903" t="s">
        <v>2487</v>
      </c>
      <c r="B9576" s="903" t="s">
        <v>402</v>
      </c>
      <c r="C9576" s="903" t="s">
        <v>375</v>
      </c>
      <c r="D9576" s="903" t="s">
        <v>163</v>
      </c>
      <c r="E9576" s="903" t="s">
        <v>90</v>
      </c>
      <c r="F9576" s="903" t="s">
        <v>390</v>
      </c>
      <c r="G9576" s="902">
        <v>40211075</v>
      </c>
    </row>
    <row r="9577" spans="1:7">
      <c r="A9577" s="903" t="s">
        <v>2487</v>
      </c>
      <c r="B9577" s="903" t="s">
        <v>402</v>
      </c>
      <c r="C9577" s="903" t="s">
        <v>375</v>
      </c>
      <c r="D9577" s="903" t="s">
        <v>163</v>
      </c>
      <c r="E9577" s="903" t="s">
        <v>90</v>
      </c>
      <c r="F9577" s="903" t="s">
        <v>295</v>
      </c>
      <c r="G9577" s="902">
        <v>4470000</v>
      </c>
    </row>
    <row r="9578" spans="1:7">
      <c r="A9578" s="903" t="s">
        <v>2487</v>
      </c>
      <c r="B9578" s="903" t="s">
        <v>402</v>
      </c>
      <c r="C9578" s="903" t="s">
        <v>375</v>
      </c>
      <c r="D9578" s="903" t="s">
        <v>163</v>
      </c>
      <c r="E9578" s="903" t="s">
        <v>90</v>
      </c>
      <c r="F9578" s="903" t="s">
        <v>403</v>
      </c>
      <c r="G9578" s="902">
        <v>28161000</v>
      </c>
    </row>
    <row r="9579" spans="1:7">
      <c r="A9579" s="903" t="s">
        <v>2487</v>
      </c>
      <c r="B9579" s="903" t="s">
        <v>402</v>
      </c>
      <c r="C9579" s="903" t="s">
        <v>375</v>
      </c>
      <c r="D9579" s="903" t="s">
        <v>163</v>
      </c>
      <c r="E9579" s="903" t="s">
        <v>90</v>
      </c>
      <c r="F9579" s="903" t="s">
        <v>137</v>
      </c>
      <c r="G9579" s="902">
        <v>7900552</v>
      </c>
    </row>
    <row r="9580" spans="1:7">
      <c r="A9580" s="903" t="s">
        <v>2487</v>
      </c>
      <c r="B9580" s="903" t="s">
        <v>402</v>
      </c>
      <c r="C9580" s="903" t="s">
        <v>375</v>
      </c>
      <c r="D9580" s="903" t="s">
        <v>163</v>
      </c>
      <c r="E9580" s="1419" t="s">
        <v>377</v>
      </c>
      <c r="F9580" s="1420"/>
      <c r="G9580" s="902">
        <v>14224000</v>
      </c>
    </row>
    <row r="9581" spans="1:7">
      <c r="A9581" s="903" t="s">
        <v>2487</v>
      </c>
      <c r="B9581" s="903" t="s">
        <v>402</v>
      </c>
      <c r="C9581" s="903" t="s">
        <v>375</v>
      </c>
      <c r="D9581" s="903" t="s">
        <v>163</v>
      </c>
      <c r="E9581" s="903" t="s">
        <v>377</v>
      </c>
      <c r="F9581" s="903" t="s">
        <v>379</v>
      </c>
      <c r="G9581" s="902">
        <v>14224000</v>
      </c>
    </row>
    <row r="9582" spans="1:7">
      <c r="A9582" s="903" t="s">
        <v>2487</v>
      </c>
      <c r="B9582" s="903" t="s">
        <v>402</v>
      </c>
      <c r="C9582" s="903" t="s">
        <v>375</v>
      </c>
      <c r="D9582" s="903" t="s">
        <v>163</v>
      </c>
      <c r="E9582" s="1419" t="s">
        <v>93</v>
      </c>
      <c r="F9582" s="1420"/>
      <c r="G9582" s="902">
        <v>315453000</v>
      </c>
    </row>
    <row r="9583" spans="1:7">
      <c r="A9583" s="903" t="s">
        <v>2487</v>
      </c>
      <c r="B9583" s="903" t="s">
        <v>402</v>
      </c>
      <c r="C9583" s="903" t="s">
        <v>375</v>
      </c>
      <c r="D9583" s="903" t="s">
        <v>163</v>
      </c>
      <c r="E9583" s="903" t="s">
        <v>93</v>
      </c>
      <c r="F9583" s="903" t="s">
        <v>391</v>
      </c>
      <c r="G9583" s="902">
        <v>315453000</v>
      </c>
    </row>
    <row r="9584" spans="1:7">
      <c r="A9584" s="903" t="s">
        <v>2487</v>
      </c>
      <c r="B9584" s="903" t="s">
        <v>402</v>
      </c>
      <c r="C9584" s="903" t="s">
        <v>375</v>
      </c>
      <c r="D9584" s="903" t="s">
        <v>163</v>
      </c>
      <c r="E9584" s="1419" t="s">
        <v>94</v>
      </c>
      <c r="F9584" s="1420"/>
      <c r="G9584" s="902">
        <v>1397606404</v>
      </c>
    </row>
    <row r="9585" spans="1:7">
      <c r="A9585" s="903" t="s">
        <v>2487</v>
      </c>
      <c r="B9585" s="903" t="s">
        <v>402</v>
      </c>
      <c r="C9585" s="903" t="s">
        <v>375</v>
      </c>
      <c r="D9585" s="903" t="s">
        <v>163</v>
      </c>
      <c r="E9585" s="903" t="s">
        <v>94</v>
      </c>
      <c r="F9585" s="903" t="s">
        <v>95</v>
      </c>
      <c r="G9585" s="902">
        <v>1045322477</v>
      </c>
    </row>
    <row r="9586" spans="1:7">
      <c r="A9586" s="903" t="s">
        <v>2487</v>
      </c>
      <c r="B9586" s="903" t="s">
        <v>402</v>
      </c>
      <c r="C9586" s="903" t="s">
        <v>375</v>
      </c>
      <c r="D9586" s="903" t="s">
        <v>163</v>
      </c>
      <c r="E9586" s="903" t="s">
        <v>94</v>
      </c>
      <c r="F9586" s="903" t="s">
        <v>96</v>
      </c>
      <c r="G9586" s="902">
        <v>178023863</v>
      </c>
    </row>
    <row r="9587" spans="1:7">
      <c r="A9587" s="903" t="s">
        <v>2487</v>
      </c>
      <c r="B9587" s="903" t="s">
        <v>402</v>
      </c>
      <c r="C9587" s="903" t="s">
        <v>375</v>
      </c>
      <c r="D9587" s="903" t="s">
        <v>163</v>
      </c>
      <c r="E9587" s="903" t="s">
        <v>94</v>
      </c>
      <c r="F9587" s="903" t="s">
        <v>97</v>
      </c>
      <c r="G9587" s="902">
        <v>117022816</v>
      </c>
    </row>
    <row r="9588" spans="1:7">
      <c r="A9588" s="903" t="s">
        <v>2487</v>
      </c>
      <c r="B9588" s="903" t="s">
        <v>402</v>
      </c>
      <c r="C9588" s="903" t="s">
        <v>375</v>
      </c>
      <c r="D9588" s="903" t="s">
        <v>163</v>
      </c>
      <c r="E9588" s="903" t="s">
        <v>94</v>
      </c>
      <c r="F9588" s="903" t="s">
        <v>0</v>
      </c>
      <c r="G9588" s="902">
        <v>57237248</v>
      </c>
    </row>
    <row r="9589" spans="1:7">
      <c r="A9589" s="903" t="s">
        <v>2487</v>
      </c>
      <c r="B9589" s="903" t="s">
        <v>402</v>
      </c>
      <c r="C9589" s="903" t="s">
        <v>375</v>
      </c>
      <c r="D9589" s="903" t="s">
        <v>163</v>
      </c>
      <c r="E9589" s="1419" t="s">
        <v>98</v>
      </c>
      <c r="F9589" s="1420"/>
      <c r="G9589" s="902">
        <v>46326158</v>
      </c>
    </row>
    <row r="9590" spans="1:7">
      <c r="A9590" s="903" t="s">
        <v>2487</v>
      </c>
      <c r="B9590" s="903" t="s">
        <v>402</v>
      </c>
      <c r="C9590" s="903" t="s">
        <v>375</v>
      </c>
      <c r="D9590" s="903" t="s">
        <v>163</v>
      </c>
      <c r="E9590" s="903" t="s">
        <v>98</v>
      </c>
      <c r="F9590" s="903" t="s">
        <v>757</v>
      </c>
      <c r="G9590" s="902">
        <v>45126158</v>
      </c>
    </row>
    <row r="9591" spans="1:7">
      <c r="A9591" s="903" t="s">
        <v>2487</v>
      </c>
      <c r="B9591" s="903" t="s">
        <v>402</v>
      </c>
      <c r="C9591" s="903" t="s">
        <v>375</v>
      </c>
      <c r="D9591" s="903" t="s">
        <v>163</v>
      </c>
      <c r="E9591" s="903" t="s">
        <v>98</v>
      </c>
      <c r="F9591" s="903" t="s">
        <v>99</v>
      </c>
      <c r="G9591" s="902">
        <v>1200000</v>
      </c>
    </row>
    <row r="9592" spans="1:7">
      <c r="A9592" s="903" t="s">
        <v>2487</v>
      </c>
      <c r="B9592" s="903" t="s">
        <v>402</v>
      </c>
      <c r="C9592" s="903" t="s">
        <v>375</v>
      </c>
      <c r="D9592" s="903" t="s">
        <v>163</v>
      </c>
      <c r="E9592" s="1419" t="s">
        <v>100</v>
      </c>
      <c r="F9592" s="1420"/>
      <c r="G9592" s="902">
        <v>508102976</v>
      </c>
    </row>
    <row r="9593" spans="1:7">
      <c r="A9593" s="903" t="s">
        <v>2487</v>
      </c>
      <c r="B9593" s="903" t="s">
        <v>402</v>
      </c>
      <c r="C9593" s="903" t="s">
        <v>375</v>
      </c>
      <c r="D9593" s="903" t="s">
        <v>163</v>
      </c>
      <c r="E9593" s="903" t="s">
        <v>100</v>
      </c>
      <c r="F9593" s="903" t="s">
        <v>138</v>
      </c>
      <c r="G9593" s="902">
        <v>235043788</v>
      </c>
    </row>
    <row r="9594" spans="1:7">
      <c r="A9594" s="903" t="s">
        <v>2487</v>
      </c>
      <c r="B9594" s="903" t="s">
        <v>402</v>
      </c>
      <c r="C9594" s="903" t="s">
        <v>375</v>
      </c>
      <c r="D9594" s="903" t="s">
        <v>163</v>
      </c>
      <c r="E9594" s="903" t="s">
        <v>100</v>
      </c>
      <c r="F9594" s="903" t="s">
        <v>102</v>
      </c>
      <c r="G9594" s="902">
        <v>66546468</v>
      </c>
    </row>
    <row r="9595" spans="1:7">
      <c r="A9595" s="903" t="s">
        <v>2487</v>
      </c>
      <c r="B9595" s="903" t="s">
        <v>402</v>
      </c>
      <c r="C9595" s="903" t="s">
        <v>375</v>
      </c>
      <c r="D9595" s="903" t="s">
        <v>163</v>
      </c>
      <c r="E9595" s="903" t="s">
        <v>100</v>
      </c>
      <c r="F9595" s="903" t="s">
        <v>139</v>
      </c>
      <c r="G9595" s="902">
        <v>114862720</v>
      </c>
    </row>
    <row r="9596" spans="1:7">
      <c r="A9596" s="903" t="s">
        <v>2487</v>
      </c>
      <c r="B9596" s="903" t="s">
        <v>402</v>
      </c>
      <c r="C9596" s="903" t="s">
        <v>375</v>
      </c>
      <c r="D9596" s="903" t="s">
        <v>163</v>
      </c>
      <c r="E9596" s="903" t="s">
        <v>100</v>
      </c>
      <c r="F9596" s="903" t="s">
        <v>131</v>
      </c>
      <c r="G9596" s="902">
        <v>11370000</v>
      </c>
    </row>
    <row r="9597" spans="1:7">
      <c r="A9597" s="903" t="s">
        <v>2487</v>
      </c>
      <c r="B9597" s="903" t="s">
        <v>402</v>
      </c>
      <c r="C9597" s="903" t="s">
        <v>375</v>
      </c>
      <c r="D9597" s="903" t="s">
        <v>163</v>
      </c>
      <c r="E9597" s="903" t="s">
        <v>100</v>
      </c>
      <c r="F9597" s="903" t="s">
        <v>140</v>
      </c>
      <c r="G9597" s="902">
        <v>80280000</v>
      </c>
    </row>
    <row r="9598" spans="1:7">
      <c r="A9598" s="903" t="s">
        <v>2487</v>
      </c>
      <c r="B9598" s="903" t="s">
        <v>402</v>
      </c>
      <c r="C9598" s="903" t="s">
        <v>375</v>
      </c>
      <c r="D9598" s="903" t="s">
        <v>163</v>
      </c>
      <c r="E9598" s="1419" t="s">
        <v>103</v>
      </c>
      <c r="F9598" s="1420"/>
      <c r="G9598" s="902">
        <v>288688214</v>
      </c>
    </row>
    <row r="9599" spans="1:7">
      <c r="A9599" s="903" t="s">
        <v>2487</v>
      </c>
      <c r="B9599" s="903" t="s">
        <v>402</v>
      </c>
      <c r="C9599" s="903" t="s">
        <v>375</v>
      </c>
      <c r="D9599" s="903" t="s">
        <v>163</v>
      </c>
      <c r="E9599" s="903" t="s">
        <v>103</v>
      </c>
      <c r="F9599" s="903" t="s">
        <v>104</v>
      </c>
      <c r="G9599" s="902">
        <v>85624306</v>
      </c>
    </row>
    <row r="9600" spans="1:7">
      <c r="A9600" s="903" t="s">
        <v>2487</v>
      </c>
      <c r="B9600" s="903" t="s">
        <v>402</v>
      </c>
      <c r="C9600" s="903" t="s">
        <v>375</v>
      </c>
      <c r="D9600" s="903" t="s">
        <v>163</v>
      </c>
      <c r="E9600" s="903" t="s">
        <v>103</v>
      </c>
      <c r="F9600" s="903" t="s">
        <v>132</v>
      </c>
      <c r="G9600" s="902">
        <v>65792000</v>
      </c>
    </row>
    <row r="9601" spans="1:7">
      <c r="A9601" s="903" t="s">
        <v>2487</v>
      </c>
      <c r="B9601" s="903" t="s">
        <v>402</v>
      </c>
      <c r="C9601" s="903" t="s">
        <v>375</v>
      </c>
      <c r="D9601" s="903" t="s">
        <v>163</v>
      </c>
      <c r="E9601" s="903" t="s">
        <v>103</v>
      </c>
      <c r="F9601" s="903" t="s">
        <v>2</v>
      </c>
      <c r="G9601" s="902">
        <v>8000000</v>
      </c>
    </row>
    <row r="9602" spans="1:7">
      <c r="A9602" s="903" t="s">
        <v>2487</v>
      </c>
      <c r="B9602" s="903" t="s">
        <v>402</v>
      </c>
      <c r="C9602" s="903" t="s">
        <v>375</v>
      </c>
      <c r="D9602" s="903" t="s">
        <v>163</v>
      </c>
      <c r="E9602" s="903" t="s">
        <v>103</v>
      </c>
      <c r="F9602" s="903" t="s">
        <v>106</v>
      </c>
      <c r="G9602" s="902">
        <v>129271908</v>
      </c>
    </row>
    <row r="9603" spans="1:7">
      <c r="A9603" s="903" t="s">
        <v>2487</v>
      </c>
      <c r="B9603" s="903" t="s">
        <v>402</v>
      </c>
      <c r="C9603" s="903" t="s">
        <v>375</v>
      </c>
      <c r="D9603" s="903" t="s">
        <v>163</v>
      </c>
      <c r="E9603" s="1419" t="s">
        <v>108</v>
      </c>
      <c r="F9603" s="1420"/>
      <c r="G9603" s="902">
        <v>2369760136</v>
      </c>
    </row>
    <row r="9604" spans="1:7">
      <c r="A9604" s="903" t="s">
        <v>2487</v>
      </c>
      <c r="B9604" s="903" t="s">
        <v>402</v>
      </c>
      <c r="C9604" s="903" t="s">
        <v>375</v>
      </c>
      <c r="D9604" s="903" t="s">
        <v>163</v>
      </c>
      <c r="E9604" s="903" t="s">
        <v>108</v>
      </c>
      <c r="F9604" s="903" t="s">
        <v>110</v>
      </c>
      <c r="G9604" s="902">
        <v>10262635</v>
      </c>
    </row>
    <row r="9605" spans="1:7">
      <c r="A9605" s="903" t="s">
        <v>2487</v>
      </c>
      <c r="B9605" s="903" t="s">
        <v>402</v>
      </c>
      <c r="C9605" s="903" t="s">
        <v>375</v>
      </c>
      <c r="D9605" s="903" t="s">
        <v>163</v>
      </c>
      <c r="E9605" s="903" t="s">
        <v>108</v>
      </c>
      <c r="F9605" s="903" t="s">
        <v>111</v>
      </c>
      <c r="G9605" s="902">
        <v>842000</v>
      </c>
    </row>
    <row r="9606" spans="1:7">
      <c r="A9606" s="903" t="s">
        <v>2487</v>
      </c>
      <c r="B9606" s="903" t="s">
        <v>402</v>
      </c>
      <c r="C9606" s="903" t="s">
        <v>375</v>
      </c>
      <c r="D9606" s="903" t="s">
        <v>163</v>
      </c>
      <c r="E9606" s="903" t="s">
        <v>108</v>
      </c>
      <c r="F9606" s="903" t="s">
        <v>862</v>
      </c>
      <c r="G9606" s="902">
        <v>56933401</v>
      </c>
    </row>
    <row r="9607" spans="1:7">
      <c r="A9607" s="903" t="s">
        <v>2487</v>
      </c>
      <c r="B9607" s="903" t="s">
        <v>402</v>
      </c>
      <c r="C9607" s="903" t="s">
        <v>375</v>
      </c>
      <c r="D9607" s="903" t="s">
        <v>163</v>
      </c>
      <c r="E9607" s="903" t="s">
        <v>108</v>
      </c>
      <c r="F9607" s="903" t="s">
        <v>283</v>
      </c>
      <c r="G9607" s="902">
        <v>2008293000</v>
      </c>
    </row>
    <row r="9608" spans="1:7">
      <c r="A9608" s="903" t="s">
        <v>2487</v>
      </c>
      <c r="B9608" s="903" t="s">
        <v>402</v>
      </c>
      <c r="C9608" s="903" t="s">
        <v>375</v>
      </c>
      <c r="D9608" s="903" t="s">
        <v>163</v>
      </c>
      <c r="E9608" s="903" t="s">
        <v>108</v>
      </c>
      <c r="F9608" s="903" t="s">
        <v>868</v>
      </c>
      <c r="G9608" s="902">
        <v>265581100</v>
      </c>
    </row>
    <row r="9609" spans="1:7">
      <c r="A9609" s="903" t="s">
        <v>2487</v>
      </c>
      <c r="B9609" s="903" t="s">
        <v>402</v>
      </c>
      <c r="C9609" s="903" t="s">
        <v>375</v>
      </c>
      <c r="D9609" s="903" t="s">
        <v>163</v>
      </c>
      <c r="E9609" s="903" t="s">
        <v>108</v>
      </c>
      <c r="F9609" s="903" t="s">
        <v>141</v>
      </c>
      <c r="G9609" s="902">
        <v>21150000</v>
      </c>
    </row>
    <row r="9610" spans="1:7">
      <c r="A9610" s="903" t="s">
        <v>2487</v>
      </c>
      <c r="B9610" s="903" t="s">
        <v>402</v>
      </c>
      <c r="C9610" s="903" t="s">
        <v>375</v>
      </c>
      <c r="D9610" s="903" t="s">
        <v>163</v>
      </c>
      <c r="E9610" s="903" t="s">
        <v>108</v>
      </c>
      <c r="F9610" s="903" t="s">
        <v>142</v>
      </c>
      <c r="G9610" s="902">
        <v>6698000</v>
      </c>
    </row>
    <row r="9611" spans="1:7">
      <c r="A9611" s="903" t="s">
        <v>2487</v>
      </c>
      <c r="B9611" s="903" t="s">
        <v>402</v>
      </c>
      <c r="C9611" s="903" t="s">
        <v>375</v>
      </c>
      <c r="D9611" s="903" t="s">
        <v>163</v>
      </c>
      <c r="E9611" s="1419" t="s">
        <v>143</v>
      </c>
      <c r="F9611" s="1420"/>
      <c r="G9611" s="902">
        <v>41080000</v>
      </c>
    </row>
    <row r="9612" spans="1:7">
      <c r="A9612" s="903" t="s">
        <v>2487</v>
      </c>
      <c r="B9612" s="903" t="s">
        <v>402</v>
      </c>
      <c r="C9612" s="903" t="s">
        <v>375</v>
      </c>
      <c r="D9612" s="903" t="s">
        <v>163</v>
      </c>
      <c r="E9612" s="903" t="s">
        <v>143</v>
      </c>
      <c r="F9612" s="903" t="s">
        <v>145</v>
      </c>
      <c r="G9612" s="902">
        <v>1000000</v>
      </c>
    </row>
    <row r="9613" spans="1:7">
      <c r="A9613" s="903" t="s">
        <v>2487</v>
      </c>
      <c r="B9613" s="903" t="s">
        <v>402</v>
      </c>
      <c r="C9613" s="903" t="s">
        <v>375</v>
      </c>
      <c r="D9613" s="903" t="s">
        <v>163</v>
      </c>
      <c r="E9613" s="903" t="s">
        <v>143</v>
      </c>
      <c r="F9613" s="903" t="s">
        <v>482</v>
      </c>
      <c r="G9613" s="902">
        <v>1000000</v>
      </c>
    </row>
    <row r="9614" spans="1:7">
      <c r="A9614" s="903" t="s">
        <v>2487</v>
      </c>
      <c r="B9614" s="903" t="s">
        <v>402</v>
      </c>
      <c r="C9614" s="903" t="s">
        <v>375</v>
      </c>
      <c r="D9614" s="903" t="s">
        <v>163</v>
      </c>
      <c r="E9614" s="903" t="s">
        <v>143</v>
      </c>
      <c r="F9614" s="903" t="s">
        <v>485</v>
      </c>
      <c r="G9614" s="902">
        <v>2000000</v>
      </c>
    </row>
    <row r="9615" spans="1:7">
      <c r="A9615" s="903" t="s">
        <v>2487</v>
      </c>
      <c r="B9615" s="903" t="s">
        <v>402</v>
      </c>
      <c r="C9615" s="903" t="s">
        <v>375</v>
      </c>
      <c r="D9615" s="903" t="s">
        <v>163</v>
      </c>
      <c r="E9615" s="903" t="s">
        <v>143</v>
      </c>
      <c r="F9615" s="903" t="s">
        <v>487</v>
      </c>
      <c r="G9615" s="902">
        <v>21300000</v>
      </c>
    </row>
    <row r="9616" spans="1:7">
      <c r="A9616" s="903" t="s">
        <v>2487</v>
      </c>
      <c r="B9616" s="903" t="s">
        <v>402</v>
      </c>
      <c r="C9616" s="903" t="s">
        <v>375</v>
      </c>
      <c r="D9616" s="903" t="s">
        <v>163</v>
      </c>
      <c r="E9616" s="903" t="s">
        <v>143</v>
      </c>
      <c r="F9616" s="903" t="s">
        <v>489</v>
      </c>
      <c r="G9616" s="902">
        <v>15780000</v>
      </c>
    </row>
    <row r="9617" spans="1:7">
      <c r="A9617" s="903" t="s">
        <v>2487</v>
      </c>
      <c r="B9617" s="903" t="s">
        <v>402</v>
      </c>
      <c r="C9617" s="903" t="s">
        <v>375</v>
      </c>
      <c r="D9617" s="903" t="s">
        <v>163</v>
      </c>
      <c r="E9617" s="1419" t="s">
        <v>113</v>
      </c>
      <c r="F9617" s="1420"/>
      <c r="G9617" s="902">
        <v>364170891</v>
      </c>
    </row>
    <row r="9618" spans="1:7">
      <c r="A9618" s="903" t="s">
        <v>2487</v>
      </c>
      <c r="B9618" s="903" t="s">
        <v>402</v>
      </c>
      <c r="C9618" s="903" t="s">
        <v>375</v>
      </c>
      <c r="D9618" s="903" t="s">
        <v>163</v>
      </c>
      <c r="E9618" s="903" t="s">
        <v>113</v>
      </c>
      <c r="F9618" s="903" t="s">
        <v>381</v>
      </c>
      <c r="G9618" s="902">
        <v>1040000</v>
      </c>
    </row>
    <row r="9619" spans="1:7">
      <c r="A9619" s="903" t="s">
        <v>2487</v>
      </c>
      <c r="B9619" s="903" t="s">
        <v>402</v>
      </c>
      <c r="C9619" s="903" t="s">
        <v>375</v>
      </c>
      <c r="D9619" s="903" t="s">
        <v>163</v>
      </c>
      <c r="E9619" s="903" t="s">
        <v>113</v>
      </c>
      <c r="F9619" s="903" t="s">
        <v>490</v>
      </c>
      <c r="G9619" s="902">
        <v>10760000</v>
      </c>
    </row>
    <row r="9620" spans="1:7">
      <c r="A9620" s="903" t="s">
        <v>2487</v>
      </c>
      <c r="B9620" s="903" t="s">
        <v>402</v>
      </c>
      <c r="C9620" s="903" t="s">
        <v>375</v>
      </c>
      <c r="D9620" s="903" t="s">
        <v>163</v>
      </c>
      <c r="E9620" s="903" t="s">
        <v>113</v>
      </c>
      <c r="F9620" s="903" t="s">
        <v>115</v>
      </c>
      <c r="G9620" s="902">
        <v>5150000</v>
      </c>
    </row>
    <row r="9621" spans="1:7">
      <c r="A9621" s="903" t="s">
        <v>2487</v>
      </c>
      <c r="B9621" s="903" t="s">
        <v>402</v>
      </c>
      <c r="C9621" s="903" t="s">
        <v>375</v>
      </c>
      <c r="D9621" s="903" t="s">
        <v>163</v>
      </c>
      <c r="E9621" s="903" t="s">
        <v>113</v>
      </c>
      <c r="F9621" s="903" t="s">
        <v>117</v>
      </c>
      <c r="G9621" s="902">
        <v>337100000</v>
      </c>
    </row>
    <row r="9622" spans="1:7">
      <c r="A9622" s="903" t="s">
        <v>2487</v>
      </c>
      <c r="B9622" s="903" t="s">
        <v>402</v>
      </c>
      <c r="C9622" s="903" t="s">
        <v>375</v>
      </c>
      <c r="D9622" s="903" t="s">
        <v>163</v>
      </c>
      <c r="E9622" s="903" t="s">
        <v>113</v>
      </c>
      <c r="F9622" s="903" t="s">
        <v>522</v>
      </c>
      <c r="G9622" s="902">
        <v>10120891</v>
      </c>
    </row>
    <row r="9623" spans="1:7">
      <c r="A9623" s="903" t="s">
        <v>2487</v>
      </c>
      <c r="B9623" s="903" t="s">
        <v>402</v>
      </c>
      <c r="C9623" s="903" t="s">
        <v>375</v>
      </c>
      <c r="D9623" s="903" t="s">
        <v>163</v>
      </c>
      <c r="E9623" s="1419" t="s">
        <v>492</v>
      </c>
      <c r="F9623" s="1420"/>
      <c r="G9623" s="902">
        <v>416503234</v>
      </c>
    </row>
    <row r="9624" spans="1:7">
      <c r="A9624" s="903" t="s">
        <v>2487</v>
      </c>
      <c r="B9624" s="903" t="s">
        <v>402</v>
      </c>
      <c r="C9624" s="903" t="s">
        <v>375</v>
      </c>
      <c r="D9624" s="903" t="s">
        <v>163</v>
      </c>
      <c r="E9624" s="903" t="s">
        <v>492</v>
      </c>
      <c r="F9624" s="903" t="s">
        <v>494</v>
      </c>
      <c r="G9624" s="902">
        <v>89700000</v>
      </c>
    </row>
    <row r="9625" spans="1:7">
      <c r="A9625" s="903" t="s">
        <v>2487</v>
      </c>
      <c r="B9625" s="903" t="s">
        <v>402</v>
      </c>
      <c r="C9625" s="903" t="s">
        <v>375</v>
      </c>
      <c r="D9625" s="903" t="s">
        <v>163</v>
      </c>
      <c r="E9625" s="903" t="s">
        <v>492</v>
      </c>
      <c r="F9625" s="903" t="s">
        <v>824</v>
      </c>
      <c r="G9625" s="902">
        <v>18500000</v>
      </c>
    </row>
    <row r="9626" spans="1:7">
      <c r="A9626" s="903" t="s">
        <v>2487</v>
      </c>
      <c r="B9626" s="903" t="s">
        <v>402</v>
      </c>
      <c r="C9626" s="903" t="s">
        <v>375</v>
      </c>
      <c r="D9626" s="903" t="s">
        <v>163</v>
      </c>
      <c r="E9626" s="903" t="s">
        <v>492</v>
      </c>
      <c r="F9626" s="903" t="s">
        <v>219</v>
      </c>
      <c r="G9626" s="902">
        <v>266769119</v>
      </c>
    </row>
    <row r="9627" spans="1:7">
      <c r="A9627" s="903" t="s">
        <v>2487</v>
      </c>
      <c r="B9627" s="903" t="s">
        <v>402</v>
      </c>
      <c r="C9627" s="903" t="s">
        <v>375</v>
      </c>
      <c r="D9627" s="903" t="s">
        <v>163</v>
      </c>
      <c r="E9627" s="903" t="s">
        <v>492</v>
      </c>
      <c r="F9627" s="903" t="s">
        <v>496</v>
      </c>
      <c r="G9627" s="902">
        <v>41534115</v>
      </c>
    </row>
    <row r="9628" spans="1:7">
      <c r="A9628" s="903" t="s">
        <v>2487</v>
      </c>
      <c r="B9628" s="903" t="s">
        <v>402</v>
      </c>
      <c r="C9628" s="903" t="s">
        <v>375</v>
      </c>
      <c r="D9628" s="903" t="s">
        <v>163</v>
      </c>
      <c r="E9628" s="1419" t="s">
        <v>498</v>
      </c>
      <c r="F9628" s="1420"/>
      <c r="G9628" s="902">
        <v>584778500</v>
      </c>
    </row>
    <row r="9629" spans="1:7">
      <c r="A9629" s="903" t="s">
        <v>2487</v>
      </c>
      <c r="B9629" s="903" t="s">
        <v>402</v>
      </c>
      <c r="C9629" s="903" t="s">
        <v>375</v>
      </c>
      <c r="D9629" s="903" t="s">
        <v>163</v>
      </c>
      <c r="E9629" s="903" t="s">
        <v>498</v>
      </c>
      <c r="F9629" s="903" t="s">
        <v>758</v>
      </c>
      <c r="G9629" s="902">
        <v>50000000</v>
      </c>
    </row>
    <row r="9630" spans="1:7">
      <c r="A9630" s="903" t="s">
        <v>2487</v>
      </c>
      <c r="B9630" s="903" t="s">
        <v>402</v>
      </c>
      <c r="C9630" s="903" t="s">
        <v>375</v>
      </c>
      <c r="D9630" s="903" t="s">
        <v>163</v>
      </c>
      <c r="E9630" s="903" t="s">
        <v>498</v>
      </c>
      <c r="F9630" s="903" t="s">
        <v>178</v>
      </c>
      <c r="G9630" s="902">
        <v>256970500</v>
      </c>
    </row>
    <row r="9631" spans="1:7">
      <c r="A9631" s="903" t="s">
        <v>2487</v>
      </c>
      <c r="B9631" s="903" t="s">
        <v>402</v>
      </c>
      <c r="C9631" s="903" t="s">
        <v>375</v>
      </c>
      <c r="D9631" s="903" t="s">
        <v>163</v>
      </c>
      <c r="E9631" s="903" t="s">
        <v>498</v>
      </c>
      <c r="F9631" s="903" t="s">
        <v>284</v>
      </c>
      <c r="G9631" s="902">
        <v>64285000</v>
      </c>
    </row>
    <row r="9632" spans="1:7">
      <c r="A9632" s="903" t="s">
        <v>2487</v>
      </c>
      <c r="B9632" s="903" t="s">
        <v>402</v>
      </c>
      <c r="C9632" s="903" t="s">
        <v>375</v>
      </c>
      <c r="D9632" s="903" t="s">
        <v>163</v>
      </c>
      <c r="E9632" s="903" t="s">
        <v>498</v>
      </c>
      <c r="F9632" s="903" t="s">
        <v>370</v>
      </c>
      <c r="G9632" s="902">
        <v>40230000</v>
      </c>
    </row>
    <row r="9633" spans="1:7">
      <c r="A9633" s="903" t="s">
        <v>2487</v>
      </c>
      <c r="B9633" s="903" t="s">
        <v>402</v>
      </c>
      <c r="C9633" s="903" t="s">
        <v>375</v>
      </c>
      <c r="D9633" s="903" t="s">
        <v>163</v>
      </c>
      <c r="E9633" s="903" t="s">
        <v>498</v>
      </c>
      <c r="F9633" s="903" t="s">
        <v>500</v>
      </c>
      <c r="G9633" s="902">
        <v>11650000</v>
      </c>
    </row>
    <row r="9634" spans="1:7">
      <c r="A9634" s="903" t="s">
        <v>2487</v>
      </c>
      <c r="B9634" s="903" t="s">
        <v>402</v>
      </c>
      <c r="C9634" s="903" t="s">
        <v>375</v>
      </c>
      <c r="D9634" s="903" t="s">
        <v>163</v>
      </c>
      <c r="E9634" s="903" t="s">
        <v>498</v>
      </c>
      <c r="F9634" s="903" t="s">
        <v>344</v>
      </c>
      <c r="G9634" s="902">
        <v>15000000</v>
      </c>
    </row>
    <row r="9635" spans="1:7">
      <c r="A9635" s="903" t="s">
        <v>2487</v>
      </c>
      <c r="B9635" s="903" t="s">
        <v>402</v>
      </c>
      <c r="C9635" s="903" t="s">
        <v>375</v>
      </c>
      <c r="D9635" s="903" t="s">
        <v>163</v>
      </c>
      <c r="E9635" s="903" t="s">
        <v>498</v>
      </c>
      <c r="F9635" s="903" t="s">
        <v>4</v>
      </c>
      <c r="G9635" s="902">
        <v>21744000</v>
      </c>
    </row>
    <row r="9636" spans="1:7">
      <c r="A9636" s="903" t="s">
        <v>2487</v>
      </c>
      <c r="B9636" s="903" t="s">
        <v>402</v>
      </c>
      <c r="C9636" s="903" t="s">
        <v>375</v>
      </c>
      <c r="D9636" s="903" t="s">
        <v>163</v>
      </c>
      <c r="E9636" s="903" t="s">
        <v>498</v>
      </c>
      <c r="F9636" s="903" t="s">
        <v>501</v>
      </c>
      <c r="G9636" s="902">
        <v>124899000</v>
      </c>
    </row>
    <row r="9637" spans="1:7">
      <c r="A9637" s="903" t="s">
        <v>2487</v>
      </c>
      <c r="B9637" s="903" t="s">
        <v>402</v>
      </c>
      <c r="C9637" s="903" t="s">
        <v>375</v>
      </c>
      <c r="D9637" s="903" t="s">
        <v>163</v>
      </c>
      <c r="E9637" s="1419" t="s">
        <v>1429</v>
      </c>
      <c r="F9637" s="1420"/>
      <c r="G9637" s="902">
        <v>1524344500</v>
      </c>
    </row>
    <row r="9638" spans="1:7">
      <c r="A9638" s="903" t="s">
        <v>2487</v>
      </c>
      <c r="B9638" s="903" t="s">
        <v>402</v>
      </c>
      <c r="C9638" s="903" t="s">
        <v>375</v>
      </c>
      <c r="D9638" s="903" t="s">
        <v>163</v>
      </c>
      <c r="E9638" s="903" t="s">
        <v>1429</v>
      </c>
      <c r="F9638" s="903" t="s">
        <v>1483</v>
      </c>
      <c r="G9638" s="902">
        <v>405550000</v>
      </c>
    </row>
    <row r="9639" spans="1:7">
      <c r="A9639" s="903" t="s">
        <v>2487</v>
      </c>
      <c r="B9639" s="903" t="s">
        <v>402</v>
      </c>
      <c r="C9639" s="903" t="s">
        <v>375</v>
      </c>
      <c r="D9639" s="903" t="s">
        <v>163</v>
      </c>
      <c r="E9639" s="903" t="s">
        <v>1429</v>
      </c>
      <c r="F9639" s="903" t="s">
        <v>1451</v>
      </c>
      <c r="G9639" s="902">
        <v>60200000</v>
      </c>
    </row>
    <row r="9640" spans="1:7">
      <c r="A9640" s="903" t="s">
        <v>2487</v>
      </c>
      <c r="B9640" s="903" t="s">
        <v>402</v>
      </c>
      <c r="C9640" s="903" t="s">
        <v>375</v>
      </c>
      <c r="D9640" s="903" t="s">
        <v>163</v>
      </c>
      <c r="E9640" s="903" t="s">
        <v>1429</v>
      </c>
      <c r="F9640" s="903" t="s">
        <v>1431</v>
      </c>
      <c r="G9640" s="902">
        <v>64500000</v>
      </c>
    </row>
    <row r="9641" spans="1:7">
      <c r="A9641" s="903" t="s">
        <v>2487</v>
      </c>
      <c r="B9641" s="903" t="s">
        <v>402</v>
      </c>
      <c r="C9641" s="903" t="s">
        <v>375</v>
      </c>
      <c r="D9641" s="903" t="s">
        <v>163</v>
      </c>
      <c r="E9641" s="903" t="s">
        <v>1429</v>
      </c>
      <c r="F9641" s="903" t="s">
        <v>1457</v>
      </c>
      <c r="G9641" s="902">
        <v>994094500</v>
      </c>
    </row>
    <row r="9642" spans="1:7">
      <c r="A9642" s="903" t="s">
        <v>2487</v>
      </c>
      <c r="B9642" s="903" t="s">
        <v>402</v>
      </c>
      <c r="C9642" s="903" t="s">
        <v>375</v>
      </c>
      <c r="D9642" s="903" t="s">
        <v>163</v>
      </c>
      <c r="E9642" s="1419" t="s">
        <v>118</v>
      </c>
      <c r="F9642" s="1420"/>
      <c r="G9642" s="902">
        <v>6234655272</v>
      </c>
    </row>
    <row r="9643" spans="1:7">
      <c r="A9643" s="903" t="s">
        <v>2487</v>
      </c>
      <c r="B9643" s="903" t="s">
        <v>402</v>
      </c>
      <c r="C9643" s="903" t="s">
        <v>375</v>
      </c>
      <c r="D9643" s="903" t="s">
        <v>163</v>
      </c>
      <c r="E9643" s="903" t="s">
        <v>118</v>
      </c>
      <c r="F9643" s="903" t="s">
        <v>523</v>
      </c>
      <c r="G9643" s="902">
        <v>443148000</v>
      </c>
    </row>
    <row r="9644" spans="1:7">
      <c r="A9644" s="903" t="s">
        <v>2487</v>
      </c>
      <c r="B9644" s="903" t="s">
        <v>402</v>
      </c>
      <c r="C9644" s="903" t="s">
        <v>375</v>
      </c>
      <c r="D9644" s="903" t="s">
        <v>163</v>
      </c>
      <c r="E9644" s="903" t="s">
        <v>118</v>
      </c>
      <c r="F9644" s="903" t="s">
        <v>5</v>
      </c>
      <c r="G9644" s="902">
        <v>13600000</v>
      </c>
    </row>
    <row r="9645" spans="1:7">
      <c r="A9645" s="903" t="s">
        <v>2487</v>
      </c>
      <c r="B9645" s="903" t="s">
        <v>402</v>
      </c>
      <c r="C9645" s="903" t="s">
        <v>375</v>
      </c>
      <c r="D9645" s="903" t="s">
        <v>163</v>
      </c>
      <c r="E9645" s="903" t="s">
        <v>118</v>
      </c>
      <c r="F9645" s="903" t="s">
        <v>11</v>
      </c>
      <c r="G9645" s="902">
        <v>166760000</v>
      </c>
    </row>
    <row r="9646" spans="1:7">
      <c r="A9646" s="903" t="s">
        <v>2487</v>
      </c>
      <c r="B9646" s="903" t="s">
        <v>402</v>
      </c>
      <c r="C9646" s="903" t="s">
        <v>375</v>
      </c>
      <c r="D9646" s="903" t="s">
        <v>163</v>
      </c>
      <c r="E9646" s="903" t="s">
        <v>118</v>
      </c>
      <c r="F9646" s="903" t="s">
        <v>120</v>
      </c>
      <c r="G9646" s="902">
        <v>5611147272</v>
      </c>
    </row>
    <row r="9647" spans="1:7">
      <c r="A9647" s="903" t="s">
        <v>2487</v>
      </c>
      <c r="B9647" s="903" t="s">
        <v>402</v>
      </c>
      <c r="C9647" s="903" t="s">
        <v>375</v>
      </c>
      <c r="D9647" s="903" t="s">
        <v>163</v>
      </c>
      <c r="E9647" s="1419" t="s">
        <v>1434</v>
      </c>
      <c r="F9647" s="1420"/>
      <c r="G9647" s="902">
        <v>2400000</v>
      </c>
    </row>
    <row r="9648" spans="1:7">
      <c r="A9648" s="903" t="s">
        <v>2487</v>
      </c>
      <c r="B9648" s="903" t="s">
        <v>402</v>
      </c>
      <c r="C9648" s="903" t="s">
        <v>375</v>
      </c>
      <c r="D9648" s="903" t="s">
        <v>163</v>
      </c>
      <c r="E9648" s="903" t="s">
        <v>1434</v>
      </c>
      <c r="F9648" s="903" t="s">
        <v>1436</v>
      </c>
      <c r="G9648" s="902">
        <v>2400000</v>
      </c>
    </row>
    <row r="9649" spans="1:7">
      <c r="A9649" s="903" t="s">
        <v>2487</v>
      </c>
      <c r="B9649" s="903" t="s">
        <v>402</v>
      </c>
      <c r="C9649" s="903" t="s">
        <v>375</v>
      </c>
      <c r="D9649" s="903" t="s">
        <v>163</v>
      </c>
      <c r="E9649" s="1419" t="s">
        <v>122</v>
      </c>
      <c r="F9649" s="1420"/>
      <c r="G9649" s="902">
        <v>5987262000</v>
      </c>
    </row>
    <row r="9650" spans="1:7">
      <c r="A9650" s="903" t="s">
        <v>2487</v>
      </c>
      <c r="B9650" s="903" t="s">
        <v>402</v>
      </c>
      <c r="C9650" s="903" t="s">
        <v>375</v>
      </c>
      <c r="D9650" s="903" t="s">
        <v>163</v>
      </c>
      <c r="E9650" s="903" t="s">
        <v>122</v>
      </c>
      <c r="F9650" s="903" t="s">
        <v>765</v>
      </c>
      <c r="G9650" s="902">
        <v>231400000</v>
      </c>
    </row>
    <row r="9651" spans="1:7">
      <c r="A9651" s="903" t="s">
        <v>2487</v>
      </c>
      <c r="B9651" s="903" t="s">
        <v>402</v>
      </c>
      <c r="C9651" s="903" t="s">
        <v>375</v>
      </c>
      <c r="D9651" s="903" t="s">
        <v>163</v>
      </c>
      <c r="E9651" s="903" t="s">
        <v>122</v>
      </c>
      <c r="F9651" s="903" t="s">
        <v>6</v>
      </c>
      <c r="G9651" s="902">
        <v>17662700</v>
      </c>
    </row>
    <row r="9652" spans="1:7">
      <c r="A9652" s="903" t="s">
        <v>2487</v>
      </c>
      <c r="B9652" s="903" t="s">
        <v>402</v>
      </c>
      <c r="C9652" s="903" t="s">
        <v>375</v>
      </c>
      <c r="D9652" s="903" t="s">
        <v>163</v>
      </c>
      <c r="E9652" s="903" t="s">
        <v>122</v>
      </c>
      <c r="F9652" s="903" t="s">
        <v>12</v>
      </c>
      <c r="G9652" s="902">
        <v>7044000</v>
      </c>
    </row>
    <row r="9653" spans="1:7">
      <c r="A9653" s="903" t="s">
        <v>2487</v>
      </c>
      <c r="B9653" s="903" t="s">
        <v>402</v>
      </c>
      <c r="C9653" s="903" t="s">
        <v>375</v>
      </c>
      <c r="D9653" s="903" t="s">
        <v>163</v>
      </c>
      <c r="E9653" s="903" t="s">
        <v>122</v>
      </c>
      <c r="F9653" s="903" t="s">
        <v>124</v>
      </c>
      <c r="G9653" s="902">
        <v>417342000</v>
      </c>
    </row>
    <row r="9654" spans="1:7">
      <c r="A9654" s="903" t="s">
        <v>2487</v>
      </c>
      <c r="B9654" s="903" t="s">
        <v>402</v>
      </c>
      <c r="C9654" s="903" t="s">
        <v>375</v>
      </c>
      <c r="D9654" s="903" t="s">
        <v>163</v>
      </c>
      <c r="E9654" s="903" t="s">
        <v>122</v>
      </c>
      <c r="F9654" s="903" t="s">
        <v>126</v>
      </c>
      <c r="G9654" s="902">
        <v>5313813300</v>
      </c>
    </row>
    <row r="9655" spans="1:7">
      <c r="A9655" s="903" t="s">
        <v>2487</v>
      </c>
      <c r="B9655" s="903" t="s">
        <v>402</v>
      </c>
      <c r="C9655" s="903" t="s">
        <v>375</v>
      </c>
      <c r="D9655" s="903" t="s">
        <v>163</v>
      </c>
      <c r="E9655" s="1419" t="s">
        <v>371</v>
      </c>
      <c r="F9655" s="1420"/>
      <c r="G9655" s="902">
        <v>496300000</v>
      </c>
    </row>
    <row r="9656" spans="1:7">
      <c r="A9656" s="903" t="s">
        <v>2487</v>
      </c>
      <c r="B9656" s="903" t="s">
        <v>402</v>
      </c>
      <c r="C9656" s="903" t="s">
        <v>375</v>
      </c>
      <c r="D9656" s="903" t="s">
        <v>163</v>
      </c>
      <c r="E9656" s="903" t="s">
        <v>371</v>
      </c>
      <c r="F9656" s="903" t="s">
        <v>224</v>
      </c>
      <c r="G9656" s="902">
        <v>496300000</v>
      </c>
    </row>
    <row r="9657" spans="1:7">
      <c r="A9657" s="903" t="s">
        <v>2487</v>
      </c>
      <c r="B9657" s="903" t="s">
        <v>402</v>
      </c>
      <c r="C9657" s="903" t="s">
        <v>375</v>
      </c>
      <c r="D9657" s="903" t="s">
        <v>163</v>
      </c>
      <c r="E9657" s="1419" t="s">
        <v>360</v>
      </c>
      <c r="F9657" s="1420"/>
      <c r="G9657" s="902">
        <v>1101803500</v>
      </c>
    </row>
    <row r="9658" spans="1:7">
      <c r="A9658" s="903" t="s">
        <v>2487</v>
      </c>
      <c r="B9658" s="903" t="s">
        <v>402</v>
      </c>
      <c r="C9658" s="903" t="s">
        <v>375</v>
      </c>
      <c r="D9658" s="903" t="s">
        <v>163</v>
      </c>
      <c r="E9658" s="903" t="s">
        <v>360</v>
      </c>
      <c r="F9658" s="903" t="s">
        <v>2522</v>
      </c>
      <c r="G9658" s="902">
        <v>992093500</v>
      </c>
    </row>
    <row r="9659" spans="1:7">
      <c r="A9659" s="903" t="s">
        <v>2487</v>
      </c>
      <c r="B9659" s="903" t="s">
        <v>402</v>
      </c>
      <c r="C9659" s="903" t="s">
        <v>375</v>
      </c>
      <c r="D9659" s="903" t="s">
        <v>163</v>
      </c>
      <c r="E9659" s="903" t="s">
        <v>360</v>
      </c>
      <c r="F9659" s="903" t="s">
        <v>1440</v>
      </c>
      <c r="G9659" s="902">
        <v>109710000</v>
      </c>
    </row>
    <row r="9660" spans="1:7">
      <c r="A9660" s="903" t="s">
        <v>2487</v>
      </c>
      <c r="B9660" s="903" t="s">
        <v>402</v>
      </c>
      <c r="C9660" s="903" t="s">
        <v>375</v>
      </c>
      <c r="D9660" s="903" t="s">
        <v>163</v>
      </c>
      <c r="E9660" s="1419" t="s">
        <v>160</v>
      </c>
      <c r="F9660" s="1420"/>
      <c r="G9660" s="902">
        <v>739735000</v>
      </c>
    </row>
    <row r="9661" spans="1:7">
      <c r="A9661" s="903" t="s">
        <v>2487</v>
      </c>
      <c r="B9661" s="903" t="s">
        <v>402</v>
      </c>
      <c r="C9661" s="903" t="s">
        <v>375</v>
      </c>
      <c r="D9661" s="903" t="s">
        <v>163</v>
      </c>
      <c r="E9661" s="903" t="s">
        <v>160</v>
      </c>
      <c r="F9661" s="903" t="s">
        <v>162</v>
      </c>
      <c r="G9661" s="902">
        <v>739735000</v>
      </c>
    </row>
    <row r="9662" spans="1:7">
      <c r="A9662" s="903" t="s">
        <v>2487</v>
      </c>
      <c r="B9662" s="903" t="s">
        <v>402</v>
      </c>
      <c r="C9662" s="903" t="s">
        <v>375</v>
      </c>
      <c r="D9662" s="903" t="s">
        <v>163</v>
      </c>
      <c r="E9662" s="1419" t="s">
        <v>16</v>
      </c>
      <c r="F9662" s="1420"/>
      <c r="G9662" s="902">
        <v>61518400</v>
      </c>
    </row>
    <row r="9663" spans="1:7">
      <c r="A9663" s="903" t="s">
        <v>2487</v>
      </c>
      <c r="B9663" s="903" t="s">
        <v>402</v>
      </c>
      <c r="C9663" s="903" t="s">
        <v>375</v>
      </c>
      <c r="D9663" s="903" t="s">
        <v>163</v>
      </c>
      <c r="E9663" s="903" t="s">
        <v>16</v>
      </c>
      <c r="F9663" s="903" t="s">
        <v>17</v>
      </c>
      <c r="G9663" s="902">
        <v>23587000</v>
      </c>
    </row>
    <row r="9664" spans="1:7">
      <c r="A9664" s="903" t="s">
        <v>2487</v>
      </c>
      <c r="B9664" s="903" t="s">
        <v>402</v>
      </c>
      <c r="C9664" s="903" t="s">
        <v>375</v>
      </c>
      <c r="D9664" s="903" t="s">
        <v>163</v>
      </c>
      <c r="E9664" s="903" t="s">
        <v>16</v>
      </c>
      <c r="F9664" s="903" t="s">
        <v>19</v>
      </c>
      <c r="G9664" s="902">
        <v>28187000</v>
      </c>
    </row>
    <row r="9665" spans="1:7">
      <c r="A9665" s="903" t="s">
        <v>2487</v>
      </c>
      <c r="B9665" s="903" t="s">
        <v>402</v>
      </c>
      <c r="C9665" s="903" t="s">
        <v>375</v>
      </c>
      <c r="D9665" s="903" t="s">
        <v>163</v>
      </c>
      <c r="E9665" s="903" t="s">
        <v>16</v>
      </c>
      <c r="F9665" s="903" t="s">
        <v>221</v>
      </c>
      <c r="G9665" s="902">
        <v>9744400</v>
      </c>
    </row>
    <row r="9666" spans="1:7">
      <c r="A9666" s="903" t="s">
        <v>2487</v>
      </c>
      <c r="B9666" s="903" t="s">
        <v>402</v>
      </c>
      <c r="C9666" s="1419" t="s">
        <v>1154</v>
      </c>
      <c r="D9666" s="1420"/>
      <c r="E9666" s="1420"/>
      <c r="F9666" s="1420"/>
      <c r="G9666" s="902">
        <v>949996000</v>
      </c>
    </row>
    <row r="9667" spans="1:7">
      <c r="A9667" s="903" t="s">
        <v>2487</v>
      </c>
      <c r="B9667" s="903" t="s">
        <v>402</v>
      </c>
      <c r="C9667" s="903" t="s">
        <v>1154</v>
      </c>
      <c r="D9667" s="1419" t="s">
        <v>1559</v>
      </c>
      <c r="E9667" s="1420"/>
      <c r="F9667" s="1420"/>
      <c r="G9667" s="902">
        <v>949996000</v>
      </c>
    </row>
    <row r="9668" spans="1:7">
      <c r="A9668" s="903" t="s">
        <v>2487</v>
      </c>
      <c r="B9668" s="903" t="s">
        <v>402</v>
      </c>
      <c r="C9668" s="903" t="s">
        <v>1154</v>
      </c>
      <c r="D9668" s="903" t="s">
        <v>1559</v>
      </c>
      <c r="E9668" s="1419" t="s">
        <v>498</v>
      </c>
      <c r="F9668" s="1420"/>
      <c r="G9668" s="902">
        <v>949996000</v>
      </c>
    </row>
    <row r="9669" spans="1:7">
      <c r="A9669" s="903" t="s">
        <v>2487</v>
      </c>
      <c r="B9669" s="903" t="s">
        <v>402</v>
      </c>
      <c r="C9669" s="903" t="s">
        <v>1154</v>
      </c>
      <c r="D9669" s="903" t="s">
        <v>1559</v>
      </c>
      <c r="E9669" s="903" t="s">
        <v>498</v>
      </c>
      <c r="F9669" s="903" t="s">
        <v>501</v>
      </c>
      <c r="G9669" s="902">
        <v>949996000</v>
      </c>
    </row>
    <row r="9670" spans="1:7">
      <c r="A9670" s="903" t="s">
        <v>2487</v>
      </c>
      <c r="B9670" s="903" t="s">
        <v>402</v>
      </c>
      <c r="C9670" s="1419" t="s">
        <v>147</v>
      </c>
      <c r="D9670" s="1420"/>
      <c r="E9670" s="1420"/>
      <c r="F9670" s="1420"/>
      <c r="G9670" s="902">
        <v>489900000</v>
      </c>
    </row>
    <row r="9671" spans="1:7">
      <c r="A9671" s="903" t="s">
        <v>2487</v>
      </c>
      <c r="B9671" s="903" t="s">
        <v>402</v>
      </c>
      <c r="C9671" s="903" t="s">
        <v>147</v>
      </c>
      <c r="D9671" s="1419" t="s">
        <v>1520</v>
      </c>
      <c r="E9671" s="1420"/>
      <c r="F9671" s="1420"/>
      <c r="G9671" s="902">
        <v>489900000</v>
      </c>
    </row>
    <row r="9672" spans="1:7">
      <c r="A9672" s="903" t="s">
        <v>2487</v>
      </c>
      <c r="B9672" s="903" t="s">
        <v>402</v>
      </c>
      <c r="C9672" s="903" t="s">
        <v>147</v>
      </c>
      <c r="D9672" s="903" t="s">
        <v>1520</v>
      </c>
      <c r="E9672" s="1419" t="s">
        <v>103</v>
      </c>
      <c r="F9672" s="1420"/>
      <c r="G9672" s="902">
        <v>20600000</v>
      </c>
    </row>
    <row r="9673" spans="1:7">
      <c r="A9673" s="903" t="s">
        <v>2487</v>
      </c>
      <c r="B9673" s="903" t="s">
        <v>402</v>
      </c>
      <c r="C9673" s="903" t="s">
        <v>147</v>
      </c>
      <c r="D9673" s="903" t="s">
        <v>1520</v>
      </c>
      <c r="E9673" s="903" t="s">
        <v>103</v>
      </c>
      <c r="F9673" s="903" t="s">
        <v>104</v>
      </c>
      <c r="G9673" s="902">
        <v>3000000</v>
      </c>
    </row>
    <row r="9674" spans="1:7">
      <c r="A9674" s="903" t="s">
        <v>2487</v>
      </c>
      <c r="B9674" s="903" t="s">
        <v>402</v>
      </c>
      <c r="C9674" s="903" t="s">
        <v>147</v>
      </c>
      <c r="D9674" s="903" t="s">
        <v>1520</v>
      </c>
      <c r="E9674" s="903" t="s">
        <v>103</v>
      </c>
      <c r="F9674" s="903" t="s">
        <v>132</v>
      </c>
      <c r="G9674" s="902">
        <v>17600000</v>
      </c>
    </row>
    <row r="9675" spans="1:7">
      <c r="A9675" s="903" t="s">
        <v>2487</v>
      </c>
      <c r="B9675" s="903" t="s">
        <v>402</v>
      </c>
      <c r="C9675" s="903" t="s">
        <v>147</v>
      </c>
      <c r="D9675" s="903" t="s">
        <v>1520</v>
      </c>
      <c r="E9675" s="1419" t="s">
        <v>108</v>
      </c>
      <c r="F9675" s="1420"/>
      <c r="G9675" s="902">
        <v>8860000</v>
      </c>
    </row>
    <row r="9676" spans="1:7">
      <c r="A9676" s="903" t="s">
        <v>2487</v>
      </c>
      <c r="B9676" s="903" t="s">
        <v>402</v>
      </c>
      <c r="C9676" s="903" t="s">
        <v>147</v>
      </c>
      <c r="D9676" s="903" t="s">
        <v>1520</v>
      </c>
      <c r="E9676" s="903" t="s">
        <v>108</v>
      </c>
      <c r="F9676" s="903" t="s">
        <v>283</v>
      </c>
      <c r="G9676" s="902">
        <v>8860000</v>
      </c>
    </row>
    <row r="9677" spans="1:7">
      <c r="A9677" s="903" t="s">
        <v>2487</v>
      </c>
      <c r="B9677" s="903" t="s">
        <v>402</v>
      </c>
      <c r="C9677" s="903" t="s">
        <v>147</v>
      </c>
      <c r="D9677" s="903" t="s">
        <v>1520</v>
      </c>
      <c r="E9677" s="1419" t="s">
        <v>143</v>
      </c>
      <c r="F9677" s="1420"/>
      <c r="G9677" s="902">
        <v>3000000</v>
      </c>
    </row>
    <row r="9678" spans="1:7">
      <c r="A9678" s="903" t="s">
        <v>2487</v>
      </c>
      <c r="B9678" s="903" t="s">
        <v>402</v>
      </c>
      <c r="C9678" s="903" t="s">
        <v>147</v>
      </c>
      <c r="D9678" s="903" t="s">
        <v>1520</v>
      </c>
      <c r="E9678" s="903" t="s">
        <v>143</v>
      </c>
      <c r="F9678" s="903" t="s">
        <v>489</v>
      </c>
      <c r="G9678" s="902">
        <v>3000000</v>
      </c>
    </row>
    <row r="9679" spans="1:7">
      <c r="A9679" s="903" t="s">
        <v>2487</v>
      </c>
      <c r="B9679" s="903" t="s">
        <v>402</v>
      </c>
      <c r="C9679" s="903" t="s">
        <v>147</v>
      </c>
      <c r="D9679" s="903" t="s">
        <v>1520</v>
      </c>
      <c r="E9679" s="1419" t="s">
        <v>113</v>
      </c>
      <c r="F9679" s="1420"/>
      <c r="G9679" s="902">
        <v>36950000</v>
      </c>
    </row>
    <row r="9680" spans="1:7">
      <c r="A9680" s="903" t="s">
        <v>2487</v>
      </c>
      <c r="B9680" s="903" t="s">
        <v>402</v>
      </c>
      <c r="C9680" s="903" t="s">
        <v>147</v>
      </c>
      <c r="D9680" s="903" t="s">
        <v>1520</v>
      </c>
      <c r="E9680" s="903" t="s">
        <v>113</v>
      </c>
      <c r="F9680" s="903" t="s">
        <v>490</v>
      </c>
      <c r="G9680" s="902">
        <v>19200000</v>
      </c>
    </row>
    <row r="9681" spans="1:7">
      <c r="A9681" s="903" t="s">
        <v>2487</v>
      </c>
      <c r="B9681" s="903" t="s">
        <v>402</v>
      </c>
      <c r="C9681" s="903" t="s">
        <v>147</v>
      </c>
      <c r="D9681" s="903" t="s">
        <v>1520</v>
      </c>
      <c r="E9681" s="903" t="s">
        <v>113</v>
      </c>
      <c r="F9681" s="903" t="s">
        <v>115</v>
      </c>
      <c r="G9681" s="902">
        <v>17750000</v>
      </c>
    </row>
    <row r="9682" spans="1:7">
      <c r="A9682" s="903" t="s">
        <v>2487</v>
      </c>
      <c r="B9682" s="903" t="s">
        <v>402</v>
      </c>
      <c r="C9682" s="903" t="s">
        <v>147</v>
      </c>
      <c r="D9682" s="903" t="s">
        <v>1520</v>
      </c>
      <c r="E9682" s="1419" t="s">
        <v>492</v>
      </c>
      <c r="F9682" s="1420"/>
      <c r="G9682" s="902">
        <v>23790000</v>
      </c>
    </row>
    <row r="9683" spans="1:7">
      <c r="A9683" s="903" t="s">
        <v>2487</v>
      </c>
      <c r="B9683" s="903" t="s">
        <v>402</v>
      </c>
      <c r="C9683" s="903" t="s">
        <v>147</v>
      </c>
      <c r="D9683" s="903" t="s">
        <v>1520</v>
      </c>
      <c r="E9683" s="903" t="s">
        <v>492</v>
      </c>
      <c r="F9683" s="903" t="s">
        <v>494</v>
      </c>
      <c r="G9683" s="902">
        <v>20790000</v>
      </c>
    </row>
    <row r="9684" spans="1:7">
      <c r="A9684" s="903" t="s">
        <v>2487</v>
      </c>
      <c r="B9684" s="903" t="s">
        <v>402</v>
      </c>
      <c r="C9684" s="903" t="s">
        <v>147</v>
      </c>
      <c r="D9684" s="903" t="s">
        <v>1520</v>
      </c>
      <c r="E9684" s="903" t="s">
        <v>492</v>
      </c>
      <c r="F9684" s="903" t="s">
        <v>824</v>
      </c>
      <c r="G9684" s="902">
        <v>3000000</v>
      </c>
    </row>
    <row r="9685" spans="1:7">
      <c r="A9685" s="903" t="s">
        <v>2487</v>
      </c>
      <c r="B9685" s="903" t="s">
        <v>402</v>
      </c>
      <c r="C9685" s="903" t="s">
        <v>147</v>
      </c>
      <c r="D9685" s="903" t="s">
        <v>1520</v>
      </c>
      <c r="E9685" s="1419" t="s">
        <v>1429</v>
      </c>
      <c r="F9685" s="1420"/>
      <c r="G9685" s="902">
        <v>78200000</v>
      </c>
    </row>
    <row r="9686" spans="1:7">
      <c r="A9686" s="903" t="s">
        <v>2487</v>
      </c>
      <c r="B9686" s="903" t="s">
        <v>402</v>
      </c>
      <c r="C9686" s="903" t="s">
        <v>147</v>
      </c>
      <c r="D9686" s="903" t="s">
        <v>1520</v>
      </c>
      <c r="E9686" s="903" t="s">
        <v>1429</v>
      </c>
      <c r="F9686" s="903" t="s">
        <v>1483</v>
      </c>
      <c r="G9686" s="902">
        <v>66000000</v>
      </c>
    </row>
    <row r="9687" spans="1:7">
      <c r="A9687" s="903" t="s">
        <v>2487</v>
      </c>
      <c r="B9687" s="903" t="s">
        <v>402</v>
      </c>
      <c r="C9687" s="903" t="s">
        <v>147</v>
      </c>
      <c r="D9687" s="903" t="s">
        <v>1520</v>
      </c>
      <c r="E9687" s="903" t="s">
        <v>1429</v>
      </c>
      <c r="F9687" s="903" t="s">
        <v>1431</v>
      </c>
      <c r="G9687" s="902">
        <v>12200000</v>
      </c>
    </row>
    <row r="9688" spans="1:7">
      <c r="A9688" s="903" t="s">
        <v>2487</v>
      </c>
      <c r="B9688" s="903" t="s">
        <v>402</v>
      </c>
      <c r="C9688" s="903" t="s">
        <v>147</v>
      </c>
      <c r="D9688" s="903" t="s">
        <v>1520</v>
      </c>
      <c r="E9688" s="1419" t="s">
        <v>118</v>
      </c>
      <c r="F9688" s="1420"/>
      <c r="G9688" s="902">
        <v>191290000</v>
      </c>
    </row>
    <row r="9689" spans="1:7">
      <c r="A9689" s="903" t="s">
        <v>2487</v>
      </c>
      <c r="B9689" s="903" t="s">
        <v>402</v>
      </c>
      <c r="C9689" s="903" t="s">
        <v>147</v>
      </c>
      <c r="D9689" s="903" t="s">
        <v>1520</v>
      </c>
      <c r="E9689" s="903" t="s">
        <v>118</v>
      </c>
      <c r="F9689" s="903" t="s">
        <v>523</v>
      </c>
      <c r="G9689" s="902">
        <v>4000000</v>
      </c>
    </row>
    <row r="9690" spans="1:7">
      <c r="A9690" s="903" t="s">
        <v>2487</v>
      </c>
      <c r="B9690" s="903" t="s">
        <v>402</v>
      </c>
      <c r="C9690" s="903" t="s">
        <v>147</v>
      </c>
      <c r="D9690" s="903" t="s">
        <v>1520</v>
      </c>
      <c r="E9690" s="903" t="s">
        <v>118</v>
      </c>
      <c r="F9690" s="903" t="s">
        <v>120</v>
      </c>
      <c r="G9690" s="902">
        <v>187290000</v>
      </c>
    </row>
    <row r="9691" spans="1:7">
      <c r="A9691" s="903" t="s">
        <v>2487</v>
      </c>
      <c r="B9691" s="903" t="s">
        <v>402</v>
      </c>
      <c r="C9691" s="903" t="s">
        <v>147</v>
      </c>
      <c r="D9691" s="903" t="s">
        <v>1520</v>
      </c>
      <c r="E9691" s="1419" t="s">
        <v>122</v>
      </c>
      <c r="F9691" s="1420"/>
      <c r="G9691" s="902">
        <v>127210000</v>
      </c>
    </row>
    <row r="9692" spans="1:7">
      <c r="A9692" s="903" t="s">
        <v>2487</v>
      </c>
      <c r="B9692" s="903" t="s">
        <v>402</v>
      </c>
      <c r="C9692" s="903" t="s">
        <v>147</v>
      </c>
      <c r="D9692" s="903" t="s">
        <v>1520</v>
      </c>
      <c r="E9692" s="903" t="s">
        <v>122</v>
      </c>
      <c r="F9692" s="903" t="s">
        <v>126</v>
      </c>
      <c r="G9692" s="902">
        <v>127210000</v>
      </c>
    </row>
    <row r="9693" spans="1:7">
      <c r="A9693" s="903" t="s">
        <v>2487</v>
      </c>
      <c r="B9693" s="903" t="s">
        <v>402</v>
      </c>
      <c r="C9693" s="1419" t="s">
        <v>170</v>
      </c>
      <c r="D9693" s="1420"/>
      <c r="E9693" s="1420"/>
      <c r="F9693" s="1420"/>
      <c r="G9693" s="902">
        <v>1458278659</v>
      </c>
    </row>
    <row r="9694" spans="1:7">
      <c r="A9694" s="903" t="s">
        <v>2487</v>
      </c>
      <c r="B9694" s="903" t="s">
        <v>402</v>
      </c>
      <c r="C9694" s="903" t="s">
        <v>170</v>
      </c>
      <c r="D9694" s="1419" t="s">
        <v>1494</v>
      </c>
      <c r="E9694" s="1420"/>
      <c r="F9694" s="1420"/>
      <c r="G9694" s="902">
        <v>1458278659</v>
      </c>
    </row>
    <row r="9695" spans="1:7">
      <c r="A9695" s="903" t="s">
        <v>2487</v>
      </c>
      <c r="B9695" s="903" t="s">
        <v>402</v>
      </c>
      <c r="C9695" s="903" t="s">
        <v>170</v>
      </c>
      <c r="D9695" s="903" t="s">
        <v>1494</v>
      </c>
      <c r="E9695" s="1419" t="s">
        <v>100</v>
      </c>
      <c r="F9695" s="1420"/>
      <c r="G9695" s="902">
        <v>52047659</v>
      </c>
    </row>
    <row r="9696" spans="1:7">
      <c r="A9696" s="903" t="s">
        <v>2487</v>
      </c>
      <c r="B9696" s="903" t="s">
        <v>402</v>
      </c>
      <c r="C9696" s="903" t="s">
        <v>170</v>
      </c>
      <c r="D9696" s="903" t="s">
        <v>1494</v>
      </c>
      <c r="E9696" s="903" t="s">
        <v>100</v>
      </c>
      <c r="F9696" s="903" t="s">
        <v>138</v>
      </c>
      <c r="G9696" s="902">
        <v>52047659</v>
      </c>
    </row>
    <row r="9697" spans="1:7">
      <c r="A9697" s="903" t="s">
        <v>2487</v>
      </c>
      <c r="B9697" s="903" t="s">
        <v>402</v>
      </c>
      <c r="C9697" s="903" t="s">
        <v>170</v>
      </c>
      <c r="D9697" s="903" t="s">
        <v>1494</v>
      </c>
      <c r="E9697" s="1419" t="s">
        <v>498</v>
      </c>
      <c r="F9697" s="1420"/>
      <c r="G9697" s="902">
        <v>637466000</v>
      </c>
    </row>
    <row r="9698" spans="1:7">
      <c r="A9698" s="903" t="s">
        <v>2487</v>
      </c>
      <c r="B9698" s="903" t="s">
        <v>402</v>
      </c>
      <c r="C9698" s="903" t="s">
        <v>170</v>
      </c>
      <c r="D9698" s="903" t="s">
        <v>1494</v>
      </c>
      <c r="E9698" s="903" t="s">
        <v>498</v>
      </c>
      <c r="F9698" s="903" t="s">
        <v>284</v>
      </c>
      <c r="G9698" s="902">
        <v>31470000</v>
      </c>
    </row>
    <row r="9699" spans="1:7">
      <c r="A9699" s="903" t="s">
        <v>2487</v>
      </c>
      <c r="B9699" s="903" t="s">
        <v>402</v>
      </c>
      <c r="C9699" s="903" t="s">
        <v>170</v>
      </c>
      <c r="D9699" s="903" t="s">
        <v>1494</v>
      </c>
      <c r="E9699" s="903" t="s">
        <v>498</v>
      </c>
      <c r="F9699" s="903" t="s">
        <v>501</v>
      </c>
      <c r="G9699" s="902">
        <v>605996000</v>
      </c>
    </row>
    <row r="9700" spans="1:7">
      <c r="A9700" s="903" t="s">
        <v>2487</v>
      </c>
      <c r="B9700" s="903" t="s">
        <v>402</v>
      </c>
      <c r="C9700" s="903" t="s">
        <v>170</v>
      </c>
      <c r="D9700" s="903" t="s">
        <v>1494</v>
      </c>
      <c r="E9700" s="1419" t="s">
        <v>810</v>
      </c>
      <c r="F9700" s="1420"/>
      <c r="G9700" s="902">
        <v>21799000</v>
      </c>
    </row>
    <row r="9701" spans="1:7">
      <c r="A9701" s="903" t="s">
        <v>2487</v>
      </c>
      <c r="B9701" s="903" t="s">
        <v>402</v>
      </c>
      <c r="C9701" s="903" t="s">
        <v>170</v>
      </c>
      <c r="D9701" s="903" t="s">
        <v>1494</v>
      </c>
      <c r="E9701" s="903" t="s">
        <v>810</v>
      </c>
      <c r="F9701" s="903" t="s">
        <v>809</v>
      </c>
      <c r="G9701" s="902">
        <v>21799000</v>
      </c>
    </row>
    <row r="9702" spans="1:7">
      <c r="A9702" s="903" t="s">
        <v>2487</v>
      </c>
      <c r="B9702" s="903" t="s">
        <v>402</v>
      </c>
      <c r="C9702" s="903" t="s">
        <v>170</v>
      </c>
      <c r="D9702" s="903" t="s">
        <v>1494</v>
      </c>
      <c r="E9702" s="1419" t="s">
        <v>160</v>
      </c>
      <c r="F9702" s="1420"/>
      <c r="G9702" s="902">
        <v>716755000</v>
      </c>
    </row>
    <row r="9703" spans="1:7">
      <c r="A9703" s="903" t="s">
        <v>2487</v>
      </c>
      <c r="B9703" s="903" t="s">
        <v>402</v>
      </c>
      <c r="C9703" s="903" t="s">
        <v>170</v>
      </c>
      <c r="D9703" s="903" t="s">
        <v>1494</v>
      </c>
      <c r="E9703" s="903" t="s">
        <v>160</v>
      </c>
      <c r="F9703" s="903" t="s">
        <v>162</v>
      </c>
      <c r="G9703" s="902">
        <v>716755000</v>
      </c>
    </row>
    <row r="9704" spans="1:7">
      <c r="A9704" s="903" t="s">
        <v>2487</v>
      </c>
      <c r="B9704" s="903" t="s">
        <v>402</v>
      </c>
      <c r="C9704" s="903" t="s">
        <v>170</v>
      </c>
      <c r="D9704" s="903" t="s">
        <v>1494</v>
      </c>
      <c r="E9704" s="1419" t="s">
        <v>16</v>
      </c>
      <c r="F9704" s="1420"/>
      <c r="G9704" s="902">
        <v>30211000</v>
      </c>
    </row>
    <row r="9705" spans="1:7">
      <c r="A9705" s="903" t="s">
        <v>2487</v>
      </c>
      <c r="B9705" s="903" t="s">
        <v>402</v>
      </c>
      <c r="C9705" s="903" t="s">
        <v>170</v>
      </c>
      <c r="D9705" s="903" t="s">
        <v>1494</v>
      </c>
      <c r="E9705" s="903" t="s">
        <v>16</v>
      </c>
      <c r="F9705" s="903" t="s">
        <v>17</v>
      </c>
      <c r="G9705" s="902">
        <v>11646000</v>
      </c>
    </row>
    <row r="9706" spans="1:7">
      <c r="A9706" s="903" t="s">
        <v>2487</v>
      </c>
      <c r="B9706" s="903" t="s">
        <v>402</v>
      </c>
      <c r="C9706" s="903" t="s">
        <v>170</v>
      </c>
      <c r="D9706" s="903" t="s">
        <v>1494</v>
      </c>
      <c r="E9706" s="903" t="s">
        <v>16</v>
      </c>
      <c r="F9706" s="903" t="s">
        <v>19</v>
      </c>
      <c r="G9706" s="902">
        <v>12822000</v>
      </c>
    </row>
    <row r="9707" spans="1:7">
      <c r="A9707" s="903" t="s">
        <v>2487</v>
      </c>
      <c r="B9707" s="903" t="s">
        <v>402</v>
      </c>
      <c r="C9707" s="903" t="s">
        <v>170</v>
      </c>
      <c r="D9707" s="903" t="s">
        <v>1494</v>
      </c>
      <c r="E9707" s="903" t="s">
        <v>16</v>
      </c>
      <c r="F9707" s="903" t="s">
        <v>221</v>
      </c>
      <c r="G9707" s="902">
        <v>5743000</v>
      </c>
    </row>
    <row r="9708" spans="1:7">
      <c r="A9708" s="903" t="s">
        <v>2487</v>
      </c>
      <c r="B9708" s="903" t="s">
        <v>402</v>
      </c>
      <c r="C9708" s="1419" t="s">
        <v>200</v>
      </c>
      <c r="D9708" s="1420"/>
      <c r="E9708" s="1420"/>
      <c r="F9708" s="1420"/>
      <c r="G9708" s="902">
        <v>10613728238</v>
      </c>
    </row>
    <row r="9709" spans="1:7">
      <c r="A9709" s="903" t="s">
        <v>2487</v>
      </c>
      <c r="B9709" s="903" t="s">
        <v>402</v>
      </c>
      <c r="C9709" s="903" t="s">
        <v>200</v>
      </c>
      <c r="D9709" s="1419" t="s">
        <v>1413</v>
      </c>
      <c r="E9709" s="1420"/>
      <c r="F9709" s="1420"/>
      <c r="G9709" s="902">
        <v>10509028238</v>
      </c>
    </row>
    <row r="9710" spans="1:7">
      <c r="A9710" s="903" t="s">
        <v>2487</v>
      </c>
      <c r="B9710" s="903" t="s">
        <v>402</v>
      </c>
      <c r="C9710" s="903" t="s">
        <v>200</v>
      </c>
      <c r="D9710" s="903" t="s">
        <v>1413</v>
      </c>
      <c r="E9710" s="1419" t="s">
        <v>87</v>
      </c>
      <c r="F9710" s="1420"/>
      <c r="G9710" s="902">
        <v>2465194218</v>
      </c>
    </row>
    <row r="9711" spans="1:7">
      <c r="A9711" s="903" t="s">
        <v>2487</v>
      </c>
      <c r="B9711" s="903" t="s">
        <v>402</v>
      </c>
      <c r="C9711" s="903" t="s">
        <v>200</v>
      </c>
      <c r="D9711" s="903" t="s">
        <v>1413</v>
      </c>
      <c r="E9711" s="903" t="s">
        <v>87</v>
      </c>
      <c r="F9711" s="903" t="s">
        <v>88</v>
      </c>
      <c r="G9711" s="902">
        <v>2465194218</v>
      </c>
    </row>
    <row r="9712" spans="1:7">
      <c r="A9712" s="903" t="s">
        <v>2487</v>
      </c>
      <c r="B9712" s="903" t="s">
        <v>402</v>
      </c>
      <c r="C9712" s="903" t="s">
        <v>200</v>
      </c>
      <c r="D9712" s="903" t="s">
        <v>1413</v>
      </c>
      <c r="E9712" s="1419" t="s">
        <v>128</v>
      </c>
      <c r="F9712" s="1420"/>
      <c r="G9712" s="902">
        <v>92663575</v>
      </c>
    </row>
    <row r="9713" spans="1:7">
      <c r="A9713" s="903" t="s">
        <v>2487</v>
      </c>
      <c r="B9713" s="903" t="s">
        <v>402</v>
      </c>
      <c r="C9713" s="903" t="s">
        <v>200</v>
      </c>
      <c r="D9713" s="903" t="s">
        <v>1413</v>
      </c>
      <c r="E9713" s="903" t="s">
        <v>128</v>
      </c>
      <c r="F9713" s="903" t="s">
        <v>519</v>
      </c>
      <c r="G9713" s="902">
        <v>92663575</v>
      </c>
    </row>
    <row r="9714" spans="1:7">
      <c r="A9714" s="903" t="s">
        <v>2487</v>
      </c>
      <c r="B9714" s="903" t="s">
        <v>402</v>
      </c>
      <c r="C9714" s="903" t="s">
        <v>200</v>
      </c>
      <c r="D9714" s="903" t="s">
        <v>1413</v>
      </c>
      <c r="E9714" s="1419" t="s">
        <v>90</v>
      </c>
      <c r="F9714" s="1420"/>
      <c r="G9714" s="902">
        <v>970299898</v>
      </c>
    </row>
    <row r="9715" spans="1:7">
      <c r="A9715" s="903" t="s">
        <v>2487</v>
      </c>
      <c r="B9715" s="903" t="s">
        <v>402</v>
      </c>
      <c r="C9715" s="903" t="s">
        <v>200</v>
      </c>
      <c r="D9715" s="903" t="s">
        <v>1413</v>
      </c>
      <c r="E9715" s="903" t="s">
        <v>90</v>
      </c>
      <c r="F9715" s="903" t="s">
        <v>135</v>
      </c>
      <c r="G9715" s="902">
        <v>83177000</v>
      </c>
    </row>
    <row r="9716" spans="1:7">
      <c r="A9716" s="903" t="s">
        <v>2487</v>
      </c>
      <c r="B9716" s="903" t="s">
        <v>402</v>
      </c>
      <c r="C9716" s="903" t="s">
        <v>200</v>
      </c>
      <c r="D9716" s="903" t="s">
        <v>1413</v>
      </c>
      <c r="E9716" s="903" t="s">
        <v>90</v>
      </c>
      <c r="F9716" s="903" t="s">
        <v>389</v>
      </c>
      <c r="G9716" s="902">
        <v>61090000</v>
      </c>
    </row>
    <row r="9717" spans="1:7">
      <c r="A9717" s="903" t="s">
        <v>2487</v>
      </c>
      <c r="B9717" s="903" t="s">
        <v>402</v>
      </c>
      <c r="C9717" s="903" t="s">
        <v>200</v>
      </c>
      <c r="D9717" s="903" t="s">
        <v>1413</v>
      </c>
      <c r="E9717" s="903" t="s">
        <v>90</v>
      </c>
      <c r="F9717" s="903" t="s">
        <v>385</v>
      </c>
      <c r="G9717" s="902">
        <v>6675200</v>
      </c>
    </row>
    <row r="9718" spans="1:7">
      <c r="A9718" s="903" t="s">
        <v>2487</v>
      </c>
      <c r="B9718" s="903" t="s">
        <v>402</v>
      </c>
      <c r="C9718" s="903" t="s">
        <v>200</v>
      </c>
      <c r="D9718" s="903" t="s">
        <v>1413</v>
      </c>
      <c r="E9718" s="903" t="s">
        <v>90</v>
      </c>
      <c r="F9718" s="903" t="s">
        <v>763</v>
      </c>
      <c r="G9718" s="902">
        <v>122480452</v>
      </c>
    </row>
    <row r="9719" spans="1:7">
      <c r="A9719" s="903" t="s">
        <v>2487</v>
      </c>
      <c r="B9719" s="903" t="s">
        <v>402</v>
      </c>
      <c r="C9719" s="903" t="s">
        <v>200</v>
      </c>
      <c r="D9719" s="903" t="s">
        <v>1413</v>
      </c>
      <c r="E9719" s="903" t="s">
        <v>90</v>
      </c>
      <c r="F9719" s="903" t="s">
        <v>8</v>
      </c>
      <c r="G9719" s="902">
        <v>3576000</v>
      </c>
    </row>
    <row r="9720" spans="1:7">
      <c r="A9720" s="903" t="s">
        <v>2487</v>
      </c>
      <c r="B9720" s="903" t="s">
        <v>402</v>
      </c>
      <c r="C9720" s="903" t="s">
        <v>200</v>
      </c>
      <c r="D9720" s="903" t="s">
        <v>1413</v>
      </c>
      <c r="E9720" s="903" t="s">
        <v>90</v>
      </c>
      <c r="F9720" s="903" t="s">
        <v>92</v>
      </c>
      <c r="G9720" s="902">
        <v>10728000</v>
      </c>
    </row>
    <row r="9721" spans="1:7">
      <c r="A9721" s="903" t="s">
        <v>2487</v>
      </c>
      <c r="B9721" s="903" t="s">
        <v>402</v>
      </c>
      <c r="C9721" s="903" t="s">
        <v>200</v>
      </c>
      <c r="D9721" s="903" t="s">
        <v>1413</v>
      </c>
      <c r="E9721" s="903" t="s">
        <v>90</v>
      </c>
      <c r="F9721" s="903" t="s">
        <v>390</v>
      </c>
      <c r="G9721" s="902">
        <v>14874276</v>
      </c>
    </row>
    <row r="9722" spans="1:7">
      <c r="A9722" s="903" t="s">
        <v>2487</v>
      </c>
      <c r="B9722" s="903" t="s">
        <v>402</v>
      </c>
      <c r="C9722" s="903" t="s">
        <v>200</v>
      </c>
      <c r="D9722" s="903" t="s">
        <v>1413</v>
      </c>
      <c r="E9722" s="903" t="s">
        <v>90</v>
      </c>
      <c r="F9722" s="903" t="s">
        <v>130</v>
      </c>
      <c r="G9722" s="902">
        <v>639999750</v>
      </c>
    </row>
    <row r="9723" spans="1:7">
      <c r="A9723" s="903" t="s">
        <v>2487</v>
      </c>
      <c r="B9723" s="903" t="s">
        <v>402</v>
      </c>
      <c r="C9723" s="903" t="s">
        <v>200</v>
      </c>
      <c r="D9723" s="903" t="s">
        <v>1413</v>
      </c>
      <c r="E9723" s="903" t="s">
        <v>90</v>
      </c>
      <c r="F9723" s="903" t="s">
        <v>137</v>
      </c>
      <c r="G9723" s="902">
        <v>27699220</v>
      </c>
    </row>
    <row r="9724" spans="1:7">
      <c r="A9724" s="903" t="s">
        <v>2487</v>
      </c>
      <c r="B9724" s="903" t="s">
        <v>402</v>
      </c>
      <c r="C9724" s="903" t="s">
        <v>200</v>
      </c>
      <c r="D9724" s="903" t="s">
        <v>1413</v>
      </c>
      <c r="E9724" s="1419" t="s">
        <v>377</v>
      </c>
      <c r="F9724" s="1420"/>
      <c r="G9724" s="902">
        <v>43988000</v>
      </c>
    </row>
    <row r="9725" spans="1:7">
      <c r="A9725" s="903" t="s">
        <v>2487</v>
      </c>
      <c r="B9725" s="903" t="s">
        <v>402</v>
      </c>
      <c r="C9725" s="903" t="s">
        <v>200</v>
      </c>
      <c r="D9725" s="903" t="s">
        <v>1413</v>
      </c>
      <c r="E9725" s="903" t="s">
        <v>377</v>
      </c>
      <c r="F9725" s="903" t="s">
        <v>379</v>
      </c>
      <c r="G9725" s="902">
        <v>20217000</v>
      </c>
    </row>
    <row r="9726" spans="1:7">
      <c r="A9726" s="903" t="s">
        <v>2487</v>
      </c>
      <c r="B9726" s="903" t="s">
        <v>402</v>
      </c>
      <c r="C9726" s="903" t="s">
        <v>200</v>
      </c>
      <c r="D9726" s="903" t="s">
        <v>1413</v>
      </c>
      <c r="E9726" s="903" t="s">
        <v>377</v>
      </c>
      <c r="F9726" s="903" t="s">
        <v>380</v>
      </c>
      <c r="G9726" s="902">
        <v>23771000</v>
      </c>
    </row>
    <row r="9727" spans="1:7">
      <c r="A9727" s="903" t="s">
        <v>2487</v>
      </c>
      <c r="B9727" s="903" t="s">
        <v>402</v>
      </c>
      <c r="C9727" s="903" t="s">
        <v>200</v>
      </c>
      <c r="D9727" s="903" t="s">
        <v>1413</v>
      </c>
      <c r="E9727" s="1419" t="s">
        <v>93</v>
      </c>
      <c r="F9727" s="1420"/>
      <c r="G9727" s="902">
        <v>215033000</v>
      </c>
    </row>
    <row r="9728" spans="1:7">
      <c r="A9728" s="903" t="s">
        <v>2487</v>
      </c>
      <c r="B9728" s="903" t="s">
        <v>402</v>
      </c>
      <c r="C9728" s="903" t="s">
        <v>200</v>
      </c>
      <c r="D9728" s="903" t="s">
        <v>1413</v>
      </c>
      <c r="E9728" s="903" t="s">
        <v>93</v>
      </c>
      <c r="F9728" s="903" t="s">
        <v>391</v>
      </c>
      <c r="G9728" s="902">
        <v>215033000</v>
      </c>
    </row>
    <row r="9729" spans="1:7">
      <c r="A9729" s="903" t="s">
        <v>2487</v>
      </c>
      <c r="B9729" s="903" t="s">
        <v>402</v>
      </c>
      <c r="C9729" s="903" t="s">
        <v>200</v>
      </c>
      <c r="D9729" s="903" t="s">
        <v>1413</v>
      </c>
      <c r="E9729" s="1419" t="s">
        <v>94</v>
      </c>
      <c r="F9729" s="1420"/>
      <c r="G9729" s="902">
        <v>596505119</v>
      </c>
    </row>
    <row r="9730" spans="1:7">
      <c r="A9730" s="903" t="s">
        <v>2487</v>
      </c>
      <c r="B9730" s="903" t="s">
        <v>402</v>
      </c>
      <c r="C9730" s="903" t="s">
        <v>200</v>
      </c>
      <c r="D9730" s="903" t="s">
        <v>1413</v>
      </c>
      <c r="E9730" s="903" t="s">
        <v>94</v>
      </c>
      <c r="F9730" s="903" t="s">
        <v>95</v>
      </c>
      <c r="G9730" s="902">
        <v>464287683</v>
      </c>
    </row>
    <row r="9731" spans="1:7">
      <c r="A9731" s="903" t="s">
        <v>2487</v>
      </c>
      <c r="B9731" s="903" t="s">
        <v>402</v>
      </c>
      <c r="C9731" s="903" t="s">
        <v>200</v>
      </c>
      <c r="D9731" s="903" t="s">
        <v>1413</v>
      </c>
      <c r="E9731" s="903" t="s">
        <v>94</v>
      </c>
      <c r="F9731" s="903" t="s">
        <v>96</v>
      </c>
      <c r="G9731" s="902">
        <v>79565621</v>
      </c>
    </row>
    <row r="9732" spans="1:7">
      <c r="A9732" s="903" t="s">
        <v>2487</v>
      </c>
      <c r="B9732" s="903" t="s">
        <v>402</v>
      </c>
      <c r="C9732" s="903" t="s">
        <v>200</v>
      </c>
      <c r="D9732" s="903" t="s">
        <v>1413</v>
      </c>
      <c r="E9732" s="903" t="s">
        <v>94</v>
      </c>
      <c r="F9732" s="903" t="s">
        <v>97</v>
      </c>
      <c r="G9732" s="902">
        <v>51650557</v>
      </c>
    </row>
    <row r="9733" spans="1:7">
      <c r="A9733" s="903" t="s">
        <v>2487</v>
      </c>
      <c r="B9733" s="903" t="s">
        <v>402</v>
      </c>
      <c r="C9733" s="903" t="s">
        <v>200</v>
      </c>
      <c r="D9733" s="903" t="s">
        <v>1413</v>
      </c>
      <c r="E9733" s="903" t="s">
        <v>94</v>
      </c>
      <c r="F9733" s="903" t="s">
        <v>0</v>
      </c>
      <c r="G9733" s="902">
        <v>1001258</v>
      </c>
    </row>
    <row r="9734" spans="1:7">
      <c r="A9734" s="903" t="s">
        <v>2487</v>
      </c>
      <c r="B9734" s="903" t="s">
        <v>402</v>
      </c>
      <c r="C9734" s="903" t="s">
        <v>200</v>
      </c>
      <c r="D9734" s="903" t="s">
        <v>1413</v>
      </c>
      <c r="E9734" s="1419" t="s">
        <v>98</v>
      </c>
      <c r="F9734" s="1420"/>
      <c r="G9734" s="902">
        <v>32303593</v>
      </c>
    </row>
    <row r="9735" spans="1:7">
      <c r="A9735" s="903" t="s">
        <v>2487</v>
      </c>
      <c r="B9735" s="903" t="s">
        <v>402</v>
      </c>
      <c r="C9735" s="903" t="s">
        <v>200</v>
      </c>
      <c r="D9735" s="903" t="s">
        <v>1413</v>
      </c>
      <c r="E9735" s="903" t="s">
        <v>98</v>
      </c>
      <c r="F9735" s="903" t="s">
        <v>757</v>
      </c>
      <c r="G9735" s="902">
        <v>32303593</v>
      </c>
    </row>
    <row r="9736" spans="1:7">
      <c r="A9736" s="903" t="s">
        <v>2487</v>
      </c>
      <c r="B9736" s="903" t="s">
        <v>402</v>
      </c>
      <c r="C9736" s="903" t="s">
        <v>200</v>
      </c>
      <c r="D9736" s="903" t="s">
        <v>1413</v>
      </c>
      <c r="E9736" s="1419" t="s">
        <v>100</v>
      </c>
      <c r="F9736" s="1420"/>
      <c r="G9736" s="902">
        <v>87320890</v>
      </c>
    </row>
    <row r="9737" spans="1:7">
      <c r="A9737" s="903" t="s">
        <v>2487</v>
      </c>
      <c r="B9737" s="903" t="s">
        <v>402</v>
      </c>
      <c r="C9737" s="903" t="s">
        <v>200</v>
      </c>
      <c r="D9737" s="903" t="s">
        <v>1413</v>
      </c>
      <c r="E9737" s="903" t="s">
        <v>100</v>
      </c>
      <c r="F9737" s="903" t="s">
        <v>138</v>
      </c>
      <c r="G9737" s="902">
        <v>81237669</v>
      </c>
    </row>
    <row r="9738" spans="1:7">
      <c r="A9738" s="903" t="s">
        <v>2487</v>
      </c>
      <c r="B9738" s="903" t="s">
        <v>402</v>
      </c>
      <c r="C9738" s="903" t="s">
        <v>200</v>
      </c>
      <c r="D9738" s="903" t="s">
        <v>1413</v>
      </c>
      <c r="E9738" s="903" t="s">
        <v>100</v>
      </c>
      <c r="F9738" s="903" t="s">
        <v>102</v>
      </c>
      <c r="G9738" s="902">
        <v>2663221</v>
      </c>
    </row>
    <row r="9739" spans="1:7">
      <c r="A9739" s="903" t="s">
        <v>2487</v>
      </c>
      <c r="B9739" s="903" t="s">
        <v>402</v>
      </c>
      <c r="C9739" s="903" t="s">
        <v>200</v>
      </c>
      <c r="D9739" s="903" t="s">
        <v>1413</v>
      </c>
      <c r="E9739" s="903" t="s">
        <v>100</v>
      </c>
      <c r="F9739" s="903" t="s">
        <v>131</v>
      </c>
      <c r="G9739" s="902">
        <v>3420000</v>
      </c>
    </row>
    <row r="9740" spans="1:7">
      <c r="A9740" s="903" t="s">
        <v>2487</v>
      </c>
      <c r="B9740" s="903" t="s">
        <v>402</v>
      </c>
      <c r="C9740" s="903" t="s">
        <v>200</v>
      </c>
      <c r="D9740" s="903" t="s">
        <v>1413</v>
      </c>
      <c r="E9740" s="1419" t="s">
        <v>103</v>
      </c>
      <c r="F9740" s="1420"/>
      <c r="G9740" s="902">
        <v>469141017</v>
      </c>
    </row>
    <row r="9741" spans="1:7">
      <c r="A9741" s="903" t="s">
        <v>2487</v>
      </c>
      <c r="B9741" s="903" t="s">
        <v>402</v>
      </c>
      <c r="C9741" s="903" t="s">
        <v>200</v>
      </c>
      <c r="D9741" s="903" t="s">
        <v>1413</v>
      </c>
      <c r="E9741" s="903" t="s">
        <v>103</v>
      </c>
      <c r="F9741" s="903" t="s">
        <v>104</v>
      </c>
      <c r="G9741" s="902">
        <v>252915017</v>
      </c>
    </row>
    <row r="9742" spans="1:7">
      <c r="A9742" s="903" t="s">
        <v>2487</v>
      </c>
      <c r="B9742" s="903" t="s">
        <v>402</v>
      </c>
      <c r="C9742" s="903" t="s">
        <v>200</v>
      </c>
      <c r="D9742" s="903" t="s">
        <v>1413</v>
      </c>
      <c r="E9742" s="903" t="s">
        <v>103</v>
      </c>
      <c r="F9742" s="903" t="s">
        <v>132</v>
      </c>
      <c r="G9742" s="902">
        <v>40950000</v>
      </c>
    </row>
    <row r="9743" spans="1:7">
      <c r="A9743" s="903" t="s">
        <v>2487</v>
      </c>
      <c r="B9743" s="903" t="s">
        <v>402</v>
      </c>
      <c r="C9743" s="903" t="s">
        <v>200</v>
      </c>
      <c r="D9743" s="903" t="s">
        <v>1413</v>
      </c>
      <c r="E9743" s="903" t="s">
        <v>103</v>
      </c>
      <c r="F9743" s="903" t="s">
        <v>2</v>
      </c>
      <c r="G9743" s="902">
        <v>3600000</v>
      </c>
    </row>
    <row r="9744" spans="1:7">
      <c r="A9744" s="903" t="s">
        <v>2487</v>
      </c>
      <c r="B9744" s="903" t="s">
        <v>402</v>
      </c>
      <c r="C9744" s="903" t="s">
        <v>200</v>
      </c>
      <c r="D9744" s="903" t="s">
        <v>1413</v>
      </c>
      <c r="E9744" s="903" t="s">
        <v>103</v>
      </c>
      <c r="F9744" s="903" t="s">
        <v>106</v>
      </c>
      <c r="G9744" s="902">
        <v>171676000</v>
      </c>
    </row>
    <row r="9745" spans="1:7">
      <c r="A9745" s="903" t="s">
        <v>2487</v>
      </c>
      <c r="B9745" s="903" t="s">
        <v>402</v>
      </c>
      <c r="C9745" s="903" t="s">
        <v>200</v>
      </c>
      <c r="D9745" s="903" t="s">
        <v>1413</v>
      </c>
      <c r="E9745" s="1419" t="s">
        <v>108</v>
      </c>
      <c r="F9745" s="1420"/>
      <c r="G9745" s="902">
        <v>558316286</v>
      </c>
    </row>
    <row r="9746" spans="1:7">
      <c r="A9746" s="903" t="s">
        <v>2487</v>
      </c>
      <c r="B9746" s="903" t="s">
        <v>402</v>
      </c>
      <c r="C9746" s="903" t="s">
        <v>200</v>
      </c>
      <c r="D9746" s="903" t="s">
        <v>1413</v>
      </c>
      <c r="E9746" s="903" t="s">
        <v>108</v>
      </c>
      <c r="F9746" s="903" t="s">
        <v>110</v>
      </c>
      <c r="G9746" s="902">
        <v>6208527</v>
      </c>
    </row>
    <row r="9747" spans="1:7">
      <c r="A9747" s="903" t="s">
        <v>2487</v>
      </c>
      <c r="B9747" s="903" t="s">
        <v>402</v>
      </c>
      <c r="C9747" s="903" t="s">
        <v>200</v>
      </c>
      <c r="D9747" s="903" t="s">
        <v>1413</v>
      </c>
      <c r="E9747" s="903" t="s">
        <v>108</v>
      </c>
      <c r="F9747" s="903" t="s">
        <v>111</v>
      </c>
      <c r="G9747" s="902">
        <v>1980443</v>
      </c>
    </row>
    <row r="9748" spans="1:7">
      <c r="A9748" s="903" t="s">
        <v>2487</v>
      </c>
      <c r="B9748" s="903" t="s">
        <v>402</v>
      </c>
      <c r="C9748" s="903" t="s">
        <v>200</v>
      </c>
      <c r="D9748" s="903" t="s">
        <v>1413</v>
      </c>
      <c r="E9748" s="903" t="s">
        <v>108</v>
      </c>
      <c r="F9748" s="903" t="s">
        <v>862</v>
      </c>
      <c r="G9748" s="902">
        <v>17195982</v>
      </c>
    </row>
    <row r="9749" spans="1:7">
      <c r="A9749" s="903" t="s">
        <v>2487</v>
      </c>
      <c r="B9749" s="903" t="s">
        <v>402</v>
      </c>
      <c r="C9749" s="903" t="s">
        <v>200</v>
      </c>
      <c r="D9749" s="903" t="s">
        <v>1413</v>
      </c>
      <c r="E9749" s="903" t="s">
        <v>108</v>
      </c>
      <c r="F9749" s="903" t="s">
        <v>283</v>
      </c>
      <c r="G9749" s="902">
        <v>504429500</v>
      </c>
    </row>
    <row r="9750" spans="1:7">
      <c r="A9750" s="903" t="s">
        <v>2487</v>
      </c>
      <c r="B9750" s="903" t="s">
        <v>402</v>
      </c>
      <c r="C9750" s="903" t="s">
        <v>200</v>
      </c>
      <c r="D9750" s="903" t="s">
        <v>1413</v>
      </c>
      <c r="E9750" s="903" t="s">
        <v>108</v>
      </c>
      <c r="F9750" s="903" t="s">
        <v>868</v>
      </c>
      <c r="G9750" s="902">
        <v>24901834</v>
      </c>
    </row>
    <row r="9751" spans="1:7">
      <c r="A9751" s="903" t="s">
        <v>2487</v>
      </c>
      <c r="B9751" s="903" t="s">
        <v>402</v>
      </c>
      <c r="C9751" s="903" t="s">
        <v>200</v>
      </c>
      <c r="D9751" s="903" t="s">
        <v>1413</v>
      </c>
      <c r="E9751" s="903" t="s">
        <v>108</v>
      </c>
      <c r="F9751" s="903" t="s">
        <v>142</v>
      </c>
      <c r="G9751" s="902">
        <v>3600000</v>
      </c>
    </row>
    <row r="9752" spans="1:7">
      <c r="A9752" s="903" t="s">
        <v>2487</v>
      </c>
      <c r="B9752" s="903" t="s">
        <v>402</v>
      </c>
      <c r="C9752" s="903" t="s">
        <v>200</v>
      </c>
      <c r="D9752" s="903" t="s">
        <v>1413</v>
      </c>
      <c r="E9752" s="1419" t="s">
        <v>143</v>
      </c>
      <c r="F9752" s="1420"/>
      <c r="G9752" s="902">
        <v>177254000</v>
      </c>
    </row>
    <row r="9753" spans="1:7">
      <c r="A9753" s="903" t="s">
        <v>2487</v>
      </c>
      <c r="B9753" s="903" t="s">
        <v>402</v>
      </c>
      <c r="C9753" s="903" t="s">
        <v>200</v>
      </c>
      <c r="D9753" s="903" t="s">
        <v>1413</v>
      </c>
      <c r="E9753" s="903" t="s">
        <v>143</v>
      </c>
      <c r="F9753" s="903" t="s">
        <v>145</v>
      </c>
      <c r="G9753" s="902">
        <v>31260000</v>
      </c>
    </row>
    <row r="9754" spans="1:7">
      <c r="A9754" s="903" t="s">
        <v>2487</v>
      </c>
      <c r="B9754" s="903" t="s">
        <v>402</v>
      </c>
      <c r="C9754" s="903" t="s">
        <v>200</v>
      </c>
      <c r="D9754" s="903" t="s">
        <v>1413</v>
      </c>
      <c r="E9754" s="903" t="s">
        <v>143</v>
      </c>
      <c r="F9754" s="903" t="s">
        <v>482</v>
      </c>
      <c r="G9754" s="902">
        <v>3000000</v>
      </c>
    </row>
    <row r="9755" spans="1:7">
      <c r="A9755" s="903" t="s">
        <v>2487</v>
      </c>
      <c r="B9755" s="903" t="s">
        <v>402</v>
      </c>
      <c r="C9755" s="903" t="s">
        <v>200</v>
      </c>
      <c r="D9755" s="903" t="s">
        <v>1413</v>
      </c>
      <c r="E9755" s="903" t="s">
        <v>143</v>
      </c>
      <c r="F9755" s="903" t="s">
        <v>485</v>
      </c>
      <c r="G9755" s="902">
        <v>7000000</v>
      </c>
    </row>
    <row r="9756" spans="1:7">
      <c r="A9756" s="903" t="s">
        <v>2487</v>
      </c>
      <c r="B9756" s="903" t="s">
        <v>402</v>
      </c>
      <c r="C9756" s="903" t="s">
        <v>200</v>
      </c>
      <c r="D9756" s="903" t="s">
        <v>1413</v>
      </c>
      <c r="E9756" s="903" t="s">
        <v>143</v>
      </c>
      <c r="F9756" s="903" t="s">
        <v>387</v>
      </c>
      <c r="G9756" s="902">
        <v>5600000</v>
      </c>
    </row>
    <row r="9757" spans="1:7">
      <c r="A9757" s="903" t="s">
        <v>2487</v>
      </c>
      <c r="B9757" s="903" t="s">
        <v>402</v>
      </c>
      <c r="C9757" s="903" t="s">
        <v>200</v>
      </c>
      <c r="D9757" s="903" t="s">
        <v>1413</v>
      </c>
      <c r="E9757" s="903" t="s">
        <v>143</v>
      </c>
      <c r="F9757" s="903" t="s">
        <v>487</v>
      </c>
      <c r="G9757" s="902">
        <v>64690000</v>
      </c>
    </row>
    <row r="9758" spans="1:7">
      <c r="A9758" s="903" t="s">
        <v>2487</v>
      </c>
      <c r="B9758" s="903" t="s">
        <v>402</v>
      </c>
      <c r="C9758" s="903" t="s">
        <v>200</v>
      </c>
      <c r="D9758" s="903" t="s">
        <v>1413</v>
      </c>
      <c r="E9758" s="903" t="s">
        <v>143</v>
      </c>
      <c r="F9758" s="903" t="s">
        <v>489</v>
      </c>
      <c r="G9758" s="902">
        <v>65704000</v>
      </c>
    </row>
    <row r="9759" spans="1:7">
      <c r="A9759" s="903" t="s">
        <v>2487</v>
      </c>
      <c r="B9759" s="903" t="s">
        <v>402</v>
      </c>
      <c r="C9759" s="903" t="s">
        <v>200</v>
      </c>
      <c r="D9759" s="903" t="s">
        <v>1413</v>
      </c>
      <c r="E9759" s="1419" t="s">
        <v>113</v>
      </c>
      <c r="F9759" s="1420"/>
      <c r="G9759" s="902">
        <v>157800000</v>
      </c>
    </row>
    <row r="9760" spans="1:7">
      <c r="A9760" s="903" t="s">
        <v>2487</v>
      </c>
      <c r="B9760" s="903" t="s">
        <v>402</v>
      </c>
      <c r="C9760" s="903" t="s">
        <v>200</v>
      </c>
      <c r="D9760" s="903" t="s">
        <v>1413</v>
      </c>
      <c r="E9760" s="903" t="s">
        <v>113</v>
      </c>
      <c r="F9760" s="903" t="s">
        <v>381</v>
      </c>
      <c r="G9760" s="902">
        <v>1600000</v>
      </c>
    </row>
    <row r="9761" spans="1:7">
      <c r="A9761" s="903" t="s">
        <v>2487</v>
      </c>
      <c r="B9761" s="903" t="s">
        <v>402</v>
      </c>
      <c r="C9761" s="903" t="s">
        <v>200</v>
      </c>
      <c r="D9761" s="903" t="s">
        <v>1413</v>
      </c>
      <c r="E9761" s="903" t="s">
        <v>113</v>
      </c>
      <c r="F9761" s="903" t="s">
        <v>490</v>
      </c>
      <c r="G9761" s="902">
        <v>2400000</v>
      </c>
    </row>
    <row r="9762" spans="1:7">
      <c r="A9762" s="903" t="s">
        <v>2487</v>
      </c>
      <c r="B9762" s="903" t="s">
        <v>402</v>
      </c>
      <c r="C9762" s="903" t="s">
        <v>200</v>
      </c>
      <c r="D9762" s="903" t="s">
        <v>1413</v>
      </c>
      <c r="E9762" s="903" t="s">
        <v>113</v>
      </c>
      <c r="F9762" s="903" t="s">
        <v>115</v>
      </c>
      <c r="G9762" s="902">
        <v>1000000</v>
      </c>
    </row>
    <row r="9763" spans="1:7">
      <c r="A9763" s="903" t="s">
        <v>2487</v>
      </c>
      <c r="B9763" s="903" t="s">
        <v>402</v>
      </c>
      <c r="C9763" s="903" t="s">
        <v>200</v>
      </c>
      <c r="D9763" s="903" t="s">
        <v>1413</v>
      </c>
      <c r="E9763" s="903" t="s">
        <v>113</v>
      </c>
      <c r="F9763" s="903" t="s">
        <v>117</v>
      </c>
      <c r="G9763" s="902">
        <v>152800000</v>
      </c>
    </row>
    <row r="9764" spans="1:7">
      <c r="A9764" s="903" t="s">
        <v>2487</v>
      </c>
      <c r="B9764" s="903" t="s">
        <v>402</v>
      </c>
      <c r="C9764" s="903" t="s">
        <v>200</v>
      </c>
      <c r="D9764" s="903" t="s">
        <v>1413</v>
      </c>
      <c r="E9764" s="1419" t="s">
        <v>492</v>
      </c>
      <c r="F9764" s="1420"/>
      <c r="G9764" s="902">
        <v>466848500</v>
      </c>
    </row>
    <row r="9765" spans="1:7">
      <c r="A9765" s="903" t="s">
        <v>2487</v>
      </c>
      <c r="B9765" s="903" t="s">
        <v>402</v>
      </c>
      <c r="C9765" s="903" t="s">
        <v>200</v>
      </c>
      <c r="D9765" s="903" t="s">
        <v>1413</v>
      </c>
      <c r="E9765" s="903" t="s">
        <v>492</v>
      </c>
      <c r="F9765" s="903" t="s">
        <v>494</v>
      </c>
      <c r="G9765" s="902">
        <v>221448500</v>
      </c>
    </row>
    <row r="9766" spans="1:7">
      <c r="A9766" s="903" t="s">
        <v>2487</v>
      </c>
      <c r="B9766" s="903" t="s">
        <v>402</v>
      </c>
      <c r="C9766" s="903" t="s">
        <v>200</v>
      </c>
      <c r="D9766" s="903" t="s">
        <v>1413</v>
      </c>
      <c r="E9766" s="903" t="s">
        <v>492</v>
      </c>
      <c r="F9766" s="903" t="s">
        <v>824</v>
      </c>
      <c r="G9766" s="902">
        <v>56000000</v>
      </c>
    </row>
    <row r="9767" spans="1:7">
      <c r="A9767" s="903" t="s">
        <v>2487</v>
      </c>
      <c r="B9767" s="903" t="s">
        <v>402</v>
      </c>
      <c r="C9767" s="903" t="s">
        <v>200</v>
      </c>
      <c r="D9767" s="903" t="s">
        <v>1413</v>
      </c>
      <c r="E9767" s="903" t="s">
        <v>492</v>
      </c>
      <c r="F9767" s="903" t="s">
        <v>219</v>
      </c>
      <c r="G9767" s="902">
        <v>77100000</v>
      </c>
    </row>
    <row r="9768" spans="1:7">
      <c r="A9768" s="903" t="s">
        <v>2487</v>
      </c>
      <c r="B9768" s="903" t="s">
        <v>402</v>
      </c>
      <c r="C9768" s="903" t="s">
        <v>200</v>
      </c>
      <c r="D9768" s="903" t="s">
        <v>1413</v>
      </c>
      <c r="E9768" s="903" t="s">
        <v>492</v>
      </c>
      <c r="F9768" s="903" t="s">
        <v>186</v>
      </c>
      <c r="G9768" s="902">
        <v>4300000</v>
      </c>
    </row>
    <row r="9769" spans="1:7">
      <c r="A9769" s="903" t="s">
        <v>2487</v>
      </c>
      <c r="B9769" s="903" t="s">
        <v>402</v>
      </c>
      <c r="C9769" s="903" t="s">
        <v>200</v>
      </c>
      <c r="D9769" s="903" t="s">
        <v>1413</v>
      </c>
      <c r="E9769" s="903" t="s">
        <v>492</v>
      </c>
      <c r="F9769" s="903" t="s">
        <v>496</v>
      </c>
      <c r="G9769" s="902">
        <v>108000000</v>
      </c>
    </row>
    <row r="9770" spans="1:7">
      <c r="A9770" s="903" t="s">
        <v>2487</v>
      </c>
      <c r="B9770" s="903" t="s">
        <v>402</v>
      </c>
      <c r="C9770" s="903" t="s">
        <v>200</v>
      </c>
      <c r="D9770" s="903" t="s">
        <v>1413</v>
      </c>
      <c r="E9770" s="1419" t="s">
        <v>498</v>
      </c>
      <c r="F9770" s="1420"/>
      <c r="G9770" s="902">
        <v>493854142</v>
      </c>
    </row>
    <row r="9771" spans="1:7">
      <c r="A9771" s="903" t="s">
        <v>2487</v>
      </c>
      <c r="B9771" s="903" t="s">
        <v>402</v>
      </c>
      <c r="C9771" s="903" t="s">
        <v>200</v>
      </c>
      <c r="D9771" s="903" t="s">
        <v>1413</v>
      </c>
      <c r="E9771" s="903" t="s">
        <v>498</v>
      </c>
      <c r="F9771" s="903" t="s">
        <v>370</v>
      </c>
      <c r="G9771" s="902">
        <v>20174142</v>
      </c>
    </row>
    <row r="9772" spans="1:7">
      <c r="A9772" s="903" t="s">
        <v>2487</v>
      </c>
      <c r="B9772" s="903" t="s">
        <v>402</v>
      </c>
      <c r="C9772" s="903" t="s">
        <v>200</v>
      </c>
      <c r="D9772" s="903" t="s">
        <v>1413</v>
      </c>
      <c r="E9772" s="903" t="s">
        <v>498</v>
      </c>
      <c r="F9772" s="903" t="s">
        <v>4</v>
      </c>
      <c r="G9772" s="902">
        <v>84880000</v>
      </c>
    </row>
    <row r="9773" spans="1:7">
      <c r="A9773" s="903" t="s">
        <v>2487</v>
      </c>
      <c r="B9773" s="903" t="s">
        <v>402</v>
      </c>
      <c r="C9773" s="903" t="s">
        <v>200</v>
      </c>
      <c r="D9773" s="903" t="s">
        <v>1413</v>
      </c>
      <c r="E9773" s="903" t="s">
        <v>498</v>
      </c>
      <c r="F9773" s="903" t="s">
        <v>501</v>
      </c>
      <c r="G9773" s="902">
        <v>388800000</v>
      </c>
    </row>
    <row r="9774" spans="1:7">
      <c r="A9774" s="903" t="s">
        <v>2487</v>
      </c>
      <c r="B9774" s="903" t="s">
        <v>402</v>
      </c>
      <c r="C9774" s="903" t="s">
        <v>200</v>
      </c>
      <c r="D9774" s="903" t="s">
        <v>1413</v>
      </c>
      <c r="E9774" s="1419" t="s">
        <v>1429</v>
      </c>
      <c r="F9774" s="1420"/>
      <c r="G9774" s="902">
        <v>217828000</v>
      </c>
    </row>
    <row r="9775" spans="1:7">
      <c r="A9775" s="903" t="s">
        <v>2487</v>
      </c>
      <c r="B9775" s="903" t="s">
        <v>402</v>
      </c>
      <c r="C9775" s="903" t="s">
        <v>200</v>
      </c>
      <c r="D9775" s="903" t="s">
        <v>1413</v>
      </c>
      <c r="E9775" s="903" t="s">
        <v>1429</v>
      </c>
      <c r="F9775" s="903" t="s">
        <v>1483</v>
      </c>
      <c r="G9775" s="902">
        <v>47250000</v>
      </c>
    </row>
    <row r="9776" spans="1:7">
      <c r="A9776" s="903" t="s">
        <v>2487</v>
      </c>
      <c r="B9776" s="903" t="s">
        <v>402</v>
      </c>
      <c r="C9776" s="903" t="s">
        <v>200</v>
      </c>
      <c r="D9776" s="903" t="s">
        <v>1413</v>
      </c>
      <c r="E9776" s="903" t="s">
        <v>1429</v>
      </c>
      <c r="F9776" s="903" t="s">
        <v>1451</v>
      </c>
      <c r="G9776" s="902">
        <v>9500000</v>
      </c>
    </row>
    <row r="9777" spans="1:7">
      <c r="A9777" s="903" t="s">
        <v>2487</v>
      </c>
      <c r="B9777" s="903" t="s">
        <v>402</v>
      </c>
      <c r="C9777" s="903" t="s">
        <v>200</v>
      </c>
      <c r="D9777" s="903" t="s">
        <v>1413</v>
      </c>
      <c r="E9777" s="903" t="s">
        <v>1429</v>
      </c>
      <c r="F9777" s="903" t="s">
        <v>1431</v>
      </c>
      <c r="G9777" s="902">
        <v>149328000</v>
      </c>
    </row>
    <row r="9778" spans="1:7">
      <c r="A9778" s="903" t="s">
        <v>2487</v>
      </c>
      <c r="B9778" s="903" t="s">
        <v>402</v>
      </c>
      <c r="C9778" s="903" t="s">
        <v>200</v>
      </c>
      <c r="D9778" s="903" t="s">
        <v>1413</v>
      </c>
      <c r="E9778" s="903" t="s">
        <v>1429</v>
      </c>
      <c r="F9778" s="903" t="s">
        <v>1457</v>
      </c>
      <c r="G9778" s="902">
        <v>11750000</v>
      </c>
    </row>
    <row r="9779" spans="1:7">
      <c r="A9779" s="903" t="s">
        <v>2487</v>
      </c>
      <c r="B9779" s="903" t="s">
        <v>402</v>
      </c>
      <c r="C9779" s="903" t="s">
        <v>200</v>
      </c>
      <c r="D9779" s="903" t="s">
        <v>1413</v>
      </c>
      <c r="E9779" s="1419" t="s">
        <v>118</v>
      </c>
      <c r="F9779" s="1420"/>
      <c r="G9779" s="902">
        <v>1966262000</v>
      </c>
    </row>
    <row r="9780" spans="1:7">
      <c r="A9780" s="903" t="s">
        <v>2487</v>
      </c>
      <c r="B9780" s="903" t="s">
        <v>402</v>
      </c>
      <c r="C9780" s="903" t="s">
        <v>200</v>
      </c>
      <c r="D9780" s="903" t="s">
        <v>1413</v>
      </c>
      <c r="E9780" s="903" t="s">
        <v>118</v>
      </c>
      <c r="F9780" s="903" t="s">
        <v>523</v>
      </c>
      <c r="G9780" s="902">
        <v>916557000</v>
      </c>
    </row>
    <row r="9781" spans="1:7">
      <c r="A9781" s="903" t="s">
        <v>2487</v>
      </c>
      <c r="B9781" s="903" t="s">
        <v>402</v>
      </c>
      <c r="C9781" s="903" t="s">
        <v>200</v>
      </c>
      <c r="D9781" s="903" t="s">
        <v>1413</v>
      </c>
      <c r="E9781" s="903" t="s">
        <v>118</v>
      </c>
      <c r="F9781" s="903" t="s">
        <v>11</v>
      </c>
      <c r="G9781" s="902">
        <v>98112000</v>
      </c>
    </row>
    <row r="9782" spans="1:7">
      <c r="A9782" s="903" t="s">
        <v>2487</v>
      </c>
      <c r="B9782" s="903" t="s">
        <v>402</v>
      </c>
      <c r="C9782" s="903" t="s">
        <v>200</v>
      </c>
      <c r="D9782" s="903" t="s">
        <v>1413</v>
      </c>
      <c r="E9782" s="903" t="s">
        <v>118</v>
      </c>
      <c r="F9782" s="903" t="s">
        <v>120</v>
      </c>
      <c r="G9782" s="902">
        <v>951593000</v>
      </c>
    </row>
    <row r="9783" spans="1:7">
      <c r="A9783" s="903" t="s">
        <v>2487</v>
      </c>
      <c r="B9783" s="903" t="s">
        <v>402</v>
      </c>
      <c r="C9783" s="903" t="s">
        <v>200</v>
      </c>
      <c r="D9783" s="903" t="s">
        <v>1413</v>
      </c>
      <c r="E9783" s="1419" t="s">
        <v>1434</v>
      </c>
      <c r="F9783" s="1420"/>
      <c r="G9783" s="902">
        <v>1200000</v>
      </c>
    </row>
    <row r="9784" spans="1:7">
      <c r="A9784" s="903" t="s">
        <v>2487</v>
      </c>
      <c r="B9784" s="903" t="s">
        <v>402</v>
      </c>
      <c r="C9784" s="903" t="s">
        <v>200</v>
      </c>
      <c r="D9784" s="903" t="s">
        <v>1413</v>
      </c>
      <c r="E9784" s="903" t="s">
        <v>1434</v>
      </c>
      <c r="F9784" s="903" t="s">
        <v>1436</v>
      </c>
      <c r="G9784" s="902">
        <v>1200000</v>
      </c>
    </row>
    <row r="9785" spans="1:7">
      <c r="A9785" s="903" t="s">
        <v>2487</v>
      </c>
      <c r="B9785" s="903" t="s">
        <v>402</v>
      </c>
      <c r="C9785" s="903" t="s">
        <v>200</v>
      </c>
      <c r="D9785" s="903" t="s">
        <v>1413</v>
      </c>
      <c r="E9785" s="1419" t="s">
        <v>122</v>
      </c>
      <c r="F9785" s="1420"/>
      <c r="G9785" s="902">
        <v>749016000</v>
      </c>
    </row>
    <row r="9786" spans="1:7">
      <c r="A9786" s="903" t="s">
        <v>2487</v>
      </c>
      <c r="B9786" s="903" t="s">
        <v>402</v>
      </c>
      <c r="C9786" s="903" t="s">
        <v>200</v>
      </c>
      <c r="D9786" s="903" t="s">
        <v>1413</v>
      </c>
      <c r="E9786" s="903" t="s">
        <v>122</v>
      </c>
      <c r="F9786" s="903" t="s">
        <v>765</v>
      </c>
      <c r="G9786" s="902">
        <v>20000000</v>
      </c>
    </row>
    <row r="9787" spans="1:7">
      <c r="A9787" s="903" t="s">
        <v>2487</v>
      </c>
      <c r="B9787" s="903" t="s">
        <v>402</v>
      </c>
      <c r="C9787" s="903" t="s">
        <v>200</v>
      </c>
      <c r="D9787" s="903" t="s">
        <v>1413</v>
      </c>
      <c r="E9787" s="903" t="s">
        <v>122</v>
      </c>
      <c r="F9787" s="903" t="s">
        <v>124</v>
      </c>
      <c r="G9787" s="902">
        <v>276198000</v>
      </c>
    </row>
    <row r="9788" spans="1:7">
      <c r="A9788" s="903" t="s">
        <v>2487</v>
      </c>
      <c r="B9788" s="903" t="s">
        <v>402</v>
      </c>
      <c r="C9788" s="903" t="s">
        <v>200</v>
      </c>
      <c r="D9788" s="903" t="s">
        <v>1413</v>
      </c>
      <c r="E9788" s="903" t="s">
        <v>122</v>
      </c>
      <c r="F9788" s="903" t="s">
        <v>126</v>
      </c>
      <c r="G9788" s="902">
        <v>452818000</v>
      </c>
    </row>
    <row r="9789" spans="1:7">
      <c r="A9789" s="903" t="s">
        <v>2487</v>
      </c>
      <c r="B9789" s="903" t="s">
        <v>402</v>
      </c>
      <c r="C9789" s="903" t="s">
        <v>200</v>
      </c>
      <c r="D9789" s="903" t="s">
        <v>1413</v>
      </c>
      <c r="E9789" s="1419" t="s">
        <v>371</v>
      </c>
      <c r="F9789" s="1420"/>
      <c r="G9789" s="902">
        <v>169000000</v>
      </c>
    </row>
    <row r="9790" spans="1:7">
      <c r="A9790" s="903" t="s">
        <v>2487</v>
      </c>
      <c r="B9790" s="903" t="s">
        <v>402</v>
      </c>
      <c r="C9790" s="903" t="s">
        <v>200</v>
      </c>
      <c r="D9790" s="903" t="s">
        <v>1413</v>
      </c>
      <c r="E9790" s="903" t="s">
        <v>371</v>
      </c>
      <c r="F9790" s="903" t="s">
        <v>224</v>
      </c>
      <c r="G9790" s="902">
        <v>169000000</v>
      </c>
    </row>
    <row r="9791" spans="1:7">
      <c r="A9791" s="903" t="s">
        <v>2487</v>
      </c>
      <c r="B9791" s="903" t="s">
        <v>402</v>
      </c>
      <c r="C9791" s="903" t="s">
        <v>200</v>
      </c>
      <c r="D9791" s="903" t="s">
        <v>1413</v>
      </c>
      <c r="E9791" s="1419" t="s">
        <v>360</v>
      </c>
      <c r="F9791" s="1420"/>
      <c r="G9791" s="902">
        <v>279200000</v>
      </c>
    </row>
    <row r="9792" spans="1:7">
      <c r="A9792" s="903" t="s">
        <v>2487</v>
      </c>
      <c r="B9792" s="903" t="s">
        <v>402</v>
      </c>
      <c r="C9792" s="903" t="s">
        <v>200</v>
      </c>
      <c r="D9792" s="903" t="s">
        <v>1413</v>
      </c>
      <c r="E9792" s="903" t="s">
        <v>360</v>
      </c>
      <c r="F9792" s="903" t="s">
        <v>2522</v>
      </c>
      <c r="G9792" s="902">
        <v>258200000</v>
      </c>
    </row>
    <row r="9793" spans="1:7">
      <c r="A9793" s="903" t="s">
        <v>2487</v>
      </c>
      <c r="B9793" s="903" t="s">
        <v>402</v>
      </c>
      <c r="C9793" s="903" t="s">
        <v>200</v>
      </c>
      <c r="D9793" s="903" t="s">
        <v>1413</v>
      </c>
      <c r="E9793" s="903" t="s">
        <v>360</v>
      </c>
      <c r="F9793" s="903" t="s">
        <v>1440</v>
      </c>
      <c r="G9793" s="902">
        <v>21000000</v>
      </c>
    </row>
    <row r="9794" spans="1:7">
      <c r="A9794" s="903" t="s">
        <v>2487</v>
      </c>
      <c r="B9794" s="903" t="s">
        <v>402</v>
      </c>
      <c r="C9794" s="903" t="s">
        <v>200</v>
      </c>
      <c r="D9794" s="903" t="s">
        <v>1413</v>
      </c>
      <c r="E9794" s="1419" t="s">
        <v>160</v>
      </c>
      <c r="F9794" s="1420"/>
      <c r="G9794" s="902">
        <v>300000000</v>
      </c>
    </row>
    <row r="9795" spans="1:7">
      <c r="A9795" s="903" t="s">
        <v>2487</v>
      </c>
      <c r="B9795" s="903" t="s">
        <v>402</v>
      </c>
      <c r="C9795" s="903" t="s">
        <v>200</v>
      </c>
      <c r="D9795" s="903" t="s">
        <v>1413</v>
      </c>
      <c r="E9795" s="903" t="s">
        <v>160</v>
      </c>
      <c r="F9795" s="903" t="s">
        <v>162</v>
      </c>
      <c r="G9795" s="902">
        <v>300000000</v>
      </c>
    </row>
    <row r="9796" spans="1:7">
      <c r="A9796" s="903" t="s">
        <v>2487</v>
      </c>
      <c r="B9796" s="903" t="s">
        <v>402</v>
      </c>
      <c r="C9796" s="903" t="s">
        <v>200</v>
      </c>
      <c r="D9796" s="1419" t="s">
        <v>1522</v>
      </c>
      <c r="E9796" s="1420"/>
      <c r="F9796" s="1420"/>
      <c r="G9796" s="902">
        <v>104700000</v>
      </c>
    </row>
    <row r="9797" spans="1:7">
      <c r="A9797" s="903" t="s">
        <v>2487</v>
      </c>
      <c r="B9797" s="903" t="s">
        <v>402</v>
      </c>
      <c r="C9797" s="903" t="s">
        <v>200</v>
      </c>
      <c r="D9797" s="903" t="s">
        <v>1522</v>
      </c>
      <c r="E9797" s="1419" t="s">
        <v>90</v>
      </c>
      <c r="F9797" s="1420"/>
      <c r="G9797" s="902">
        <v>44700000</v>
      </c>
    </row>
    <row r="9798" spans="1:7">
      <c r="A9798" s="903" t="s">
        <v>2487</v>
      </c>
      <c r="B9798" s="903" t="s">
        <v>402</v>
      </c>
      <c r="C9798" s="903" t="s">
        <v>200</v>
      </c>
      <c r="D9798" s="903" t="s">
        <v>1522</v>
      </c>
      <c r="E9798" s="903" t="s">
        <v>90</v>
      </c>
      <c r="F9798" s="903" t="s">
        <v>137</v>
      </c>
      <c r="G9798" s="902">
        <v>44700000</v>
      </c>
    </row>
    <row r="9799" spans="1:7">
      <c r="A9799" s="903" t="s">
        <v>2487</v>
      </c>
      <c r="B9799" s="903" t="s">
        <v>402</v>
      </c>
      <c r="C9799" s="903" t="s">
        <v>200</v>
      </c>
      <c r="D9799" s="903" t="s">
        <v>1522</v>
      </c>
      <c r="E9799" s="1419" t="s">
        <v>103</v>
      </c>
      <c r="F9799" s="1420"/>
      <c r="G9799" s="902">
        <v>930000</v>
      </c>
    </row>
    <row r="9800" spans="1:7">
      <c r="A9800" s="903" t="s">
        <v>2487</v>
      </c>
      <c r="B9800" s="903" t="s">
        <v>402</v>
      </c>
      <c r="C9800" s="903" t="s">
        <v>200</v>
      </c>
      <c r="D9800" s="903" t="s">
        <v>1522</v>
      </c>
      <c r="E9800" s="903" t="s">
        <v>103</v>
      </c>
      <c r="F9800" s="903" t="s">
        <v>104</v>
      </c>
      <c r="G9800" s="902">
        <v>930000</v>
      </c>
    </row>
    <row r="9801" spans="1:7">
      <c r="A9801" s="903" t="s">
        <v>2487</v>
      </c>
      <c r="B9801" s="903" t="s">
        <v>402</v>
      </c>
      <c r="C9801" s="903" t="s">
        <v>200</v>
      </c>
      <c r="D9801" s="903" t="s">
        <v>1522</v>
      </c>
      <c r="E9801" s="1419" t="s">
        <v>143</v>
      </c>
      <c r="F9801" s="1420"/>
      <c r="G9801" s="902">
        <v>5580000</v>
      </c>
    </row>
    <row r="9802" spans="1:7">
      <c r="A9802" s="903" t="s">
        <v>2487</v>
      </c>
      <c r="B9802" s="903" t="s">
        <v>402</v>
      </c>
      <c r="C9802" s="903" t="s">
        <v>200</v>
      </c>
      <c r="D9802" s="903" t="s">
        <v>1522</v>
      </c>
      <c r="E9802" s="903" t="s">
        <v>143</v>
      </c>
      <c r="F9802" s="903" t="s">
        <v>487</v>
      </c>
      <c r="G9802" s="902">
        <v>3900000</v>
      </c>
    </row>
    <row r="9803" spans="1:7">
      <c r="A9803" s="903" t="s">
        <v>2487</v>
      </c>
      <c r="B9803" s="903" t="s">
        <v>402</v>
      </c>
      <c r="C9803" s="903" t="s">
        <v>200</v>
      </c>
      <c r="D9803" s="903" t="s">
        <v>1522</v>
      </c>
      <c r="E9803" s="903" t="s">
        <v>143</v>
      </c>
      <c r="F9803" s="903" t="s">
        <v>489</v>
      </c>
      <c r="G9803" s="902">
        <v>1680000</v>
      </c>
    </row>
    <row r="9804" spans="1:7">
      <c r="A9804" s="903" t="s">
        <v>2487</v>
      </c>
      <c r="B9804" s="903" t="s">
        <v>402</v>
      </c>
      <c r="C9804" s="903" t="s">
        <v>200</v>
      </c>
      <c r="D9804" s="903" t="s">
        <v>1522</v>
      </c>
      <c r="E9804" s="1419" t="s">
        <v>118</v>
      </c>
      <c r="F9804" s="1420"/>
      <c r="G9804" s="902">
        <v>37000000</v>
      </c>
    </row>
    <row r="9805" spans="1:7">
      <c r="A9805" s="903" t="s">
        <v>2487</v>
      </c>
      <c r="B9805" s="903" t="s">
        <v>402</v>
      </c>
      <c r="C9805" s="903" t="s">
        <v>200</v>
      </c>
      <c r="D9805" s="903" t="s">
        <v>1522</v>
      </c>
      <c r="E9805" s="903" t="s">
        <v>118</v>
      </c>
      <c r="F9805" s="903" t="s">
        <v>523</v>
      </c>
      <c r="G9805" s="902">
        <v>23000000</v>
      </c>
    </row>
    <row r="9806" spans="1:7">
      <c r="A9806" s="903" t="s">
        <v>2487</v>
      </c>
      <c r="B9806" s="903" t="s">
        <v>402</v>
      </c>
      <c r="C9806" s="903" t="s">
        <v>200</v>
      </c>
      <c r="D9806" s="903" t="s">
        <v>1522</v>
      </c>
      <c r="E9806" s="903" t="s">
        <v>118</v>
      </c>
      <c r="F9806" s="903" t="s">
        <v>120</v>
      </c>
      <c r="G9806" s="902">
        <v>14000000</v>
      </c>
    </row>
    <row r="9807" spans="1:7">
      <c r="A9807" s="903" t="s">
        <v>2487</v>
      </c>
      <c r="B9807" s="903" t="s">
        <v>402</v>
      </c>
      <c r="C9807" s="903" t="s">
        <v>200</v>
      </c>
      <c r="D9807" s="903" t="s">
        <v>1522</v>
      </c>
      <c r="E9807" s="1419" t="s">
        <v>122</v>
      </c>
      <c r="F9807" s="1420"/>
      <c r="G9807" s="902">
        <v>14990000</v>
      </c>
    </row>
    <row r="9808" spans="1:7">
      <c r="A9808" s="903" t="s">
        <v>2487</v>
      </c>
      <c r="B9808" s="903" t="s">
        <v>402</v>
      </c>
      <c r="C9808" s="903" t="s">
        <v>200</v>
      </c>
      <c r="D9808" s="903" t="s">
        <v>1522</v>
      </c>
      <c r="E9808" s="903" t="s">
        <v>122</v>
      </c>
      <c r="F9808" s="903" t="s">
        <v>124</v>
      </c>
      <c r="G9808" s="902">
        <v>4820000</v>
      </c>
    </row>
    <row r="9809" spans="1:7">
      <c r="A9809" s="903" t="s">
        <v>2487</v>
      </c>
      <c r="B9809" s="903" t="s">
        <v>402</v>
      </c>
      <c r="C9809" s="903" t="s">
        <v>200</v>
      </c>
      <c r="D9809" s="903" t="s">
        <v>1522</v>
      </c>
      <c r="E9809" s="903" t="s">
        <v>122</v>
      </c>
      <c r="F9809" s="903" t="s">
        <v>126</v>
      </c>
      <c r="G9809" s="902">
        <v>10170000</v>
      </c>
    </row>
    <row r="9810" spans="1:7">
      <c r="A9810" s="903" t="s">
        <v>2487</v>
      </c>
      <c r="B9810" s="903" t="s">
        <v>402</v>
      </c>
      <c r="C9810" s="903" t="s">
        <v>200</v>
      </c>
      <c r="D9810" s="903" t="s">
        <v>1522</v>
      </c>
      <c r="E9810" s="1419" t="s">
        <v>360</v>
      </c>
      <c r="F9810" s="1420"/>
      <c r="G9810" s="902">
        <v>1500000</v>
      </c>
    </row>
    <row r="9811" spans="1:7">
      <c r="A9811" s="903" t="s">
        <v>2487</v>
      </c>
      <c r="B9811" s="903" t="s">
        <v>402</v>
      </c>
      <c r="C9811" s="903" t="s">
        <v>200</v>
      </c>
      <c r="D9811" s="903" t="s">
        <v>1522</v>
      </c>
      <c r="E9811" s="903" t="s">
        <v>360</v>
      </c>
      <c r="F9811" s="903" t="s">
        <v>1440</v>
      </c>
      <c r="G9811" s="902">
        <v>1500000</v>
      </c>
    </row>
    <row r="9812" spans="1:7">
      <c r="A9812" s="903" t="s">
        <v>2487</v>
      </c>
      <c r="B9812" s="1419" t="s">
        <v>179</v>
      </c>
      <c r="C9812" s="1420"/>
      <c r="D9812" s="1420"/>
      <c r="E9812" s="1420"/>
      <c r="F9812" s="1420"/>
      <c r="G9812" s="902">
        <v>16836873595</v>
      </c>
    </row>
    <row r="9813" spans="1:7">
      <c r="A9813" s="903" t="s">
        <v>2487</v>
      </c>
      <c r="B9813" s="903" t="s">
        <v>179</v>
      </c>
      <c r="C9813" s="1419" t="s">
        <v>368</v>
      </c>
      <c r="D9813" s="1420"/>
      <c r="E9813" s="1420"/>
      <c r="F9813" s="1420"/>
      <c r="G9813" s="902">
        <v>10200000</v>
      </c>
    </row>
    <row r="9814" spans="1:7">
      <c r="A9814" s="903" t="s">
        <v>2487</v>
      </c>
      <c r="B9814" s="903" t="s">
        <v>179</v>
      </c>
      <c r="C9814" s="903" t="s">
        <v>368</v>
      </c>
      <c r="D9814" s="1419" t="s">
        <v>1444</v>
      </c>
      <c r="E9814" s="1420"/>
      <c r="F9814" s="1420"/>
      <c r="G9814" s="902">
        <v>1200000</v>
      </c>
    </row>
    <row r="9815" spans="1:7">
      <c r="A9815" s="903" t="s">
        <v>2487</v>
      </c>
      <c r="B9815" s="903" t="s">
        <v>179</v>
      </c>
      <c r="C9815" s="903" t="s">
        <v>368</v>
      </c>
      <c r="D9815" s="903" t="s">
        <v>1444</v>
      </c>
      <c r="E9815" s="1419" t="s">
        <v>498</v>
      </c>
      <c r="F9815" s="1420"/>
      <c r="G9815" s="902">
        <v>1200000</v>
      </c>
    </row>
    <row r="9816" spans="1:7">
      <c r="A9816" s="903" t="s">
        <v>2487</v>
      </c>
      <c r="B9816" s="903" t="s">
        <v>179</v>
      </c>
      <c r="C9816" s="903" t="s">
        <v>368</v>
      </c>
      <c r="D9816" s="903" t="s">
        <v>1444</v>
      </c>
      <c r="E9816" s="903" t="s">
        <v>498</v>
      </c>
      <c r="F9816" s="903" t="s">
        <v>370</v>
      </c>
      <c r="G9816" s="902">
        <v>1200000</v>
      </c>
    </row>
    <row r="9817" spans="1:7">
      <c r="A9817" s="903" t="s">
        <v>2487</v>
      </c>
      <c r="B9817" s="903" t="s">
        <v>179</v>
      </c>
      <c r="C9817" s="903" t="s">
        <v>368</v>
      </c>
      <c r="D9817" s="1419" t="s">
        <v>1445</v>
      </c>
      <c r="E9817" s="1420"/>
      <c r="F9817" s="1420"/>
      <c r="G9817" s="902">
        <v>6000000</v>
      </c>
    </row>
    <row r="9818" spans="1:7">
      <c r="A9818" s="903" t="s">
        <v>2487</v>
      </c>
      <c r="B9818" s="903" t="s">
        <v>179</v>
      </c>
      <c r="C9818" s="903" t="s">
        <v>368</v>
      </c>
      <c r="D9818" s="903" t="s">
        <v>1445</v>
      </c>
      <c r="E9818" s="1419" t="s">
        <v>492</v>
      </c>
      <c r="F9818" s="1420"/>
      <c r="G9818" s="902">
        <v>6000000</v>
      </c>
    </row>
    <row r="9819" spans="1:7">
      <c r="A9819" s="903" t="s">
        <v>2487</v>
      </c>
      <c r="B9819" s="903" t="s">
        <v>179</v>
      </c>
      <c r="C9819" s="903" t="s">
        <v>368</v>
      </c>
      <c r="D9819" s="903" t="s">
        <v>1445</v>
      </c>
      <c r="E9819" s="903" t="s">
        <v>492</v>
      </c>
      <c r="F9819" s="903" t="s">
        <v>186</v>
      </c>
      <c r="G9819" s="902">
        <v>6000000</v>
      </c>
    </row>
    <row r="9820" spans="1:7">
      <c r="A9820" s="903" t="s">
        <v>2487</v>
      </c>
      <c r="B9820" s="903" t="s">
        <v>179</v>
      </c>
      <c r="C9820" s="903" t="s">
        <v>368</v>
      </c>
      <c r="D9820" s="1419" t="s">
        <v>1463</v>
      </c>
      <c r="E9820" s="1420"/>
      <c r="F9820" s="1420"/>
      <c r="G9820" s="902">
        <v>3000000</v>
      </c>
    </row>
    <row r="9821" spans="1:7">
      <c r="A9821" s="903" t="s">
        <v>2487</v>
      </c>
      <c r="B9821" s="903" t="s">
        <v>179</v>
      </c>
      <c r="C9821" s="903" t="s">
        <v>368</v>
      </c>
      <c r="D9821" s="903" t="s">
        <v>1463</v>
      </c>
      <c r="E9821" s="1419" t="s">
        <v>492</v>
      </c>
      <c r="F9821" s="1420"/>
      <c r="G9821" s="902">
        <v>3000000</v>
      </c>
    </row>
    <row r="9822" spans="1:7">
      <c r="A9822" s="903" t="s">
        <v>2487</v>
      </c>
      <c r="B9822" s="903" t="s">
        <v>179</v>
      </c>
      <c r="C9822" s="903" t="s">
        <v>368</v>
      </c>
      <c r="D9822" s="903" t="s">
        <v>1463</v>
      </c>
      <c r="E9822" s="903" t="s">
        <v>492</v>
      </c>
      <c r="F9822" s="903" t="s">
        <v>186</v>
      </c>
      <c r="G9822" s="902">
        <v>3000000</v>
      </c>
    </row>
    <row r="9823" spans="1:7">
      <c r="A9823" s="903" t="s">
        <v>2487</v>
      </c>
      <c r="B9823" s="903" t="s">
        <v>179</v>
      </c>
      <c r="C9823" s="1419" t="s">
        <v>191</v>
      </c>
      <c r="D9823" s="1420"/>
      <c r="E9823" s="1420"/>
      <c r="F9823" s="1420"/>
      <c r="G9823" s="902">
        <v>381507000</v>
      </c>
    </row>
    <row r="9824" spans="1:7">
      <c r="A9824" s="903" t="s">
        <v>2487</v>
      </c>
      <c r="B9824" s="903" t="s">
        <v>179</v>
      </c>
      <c r="C9824" s="903" t="s">
        <v>191</v>
      </c>
      <c r="D9824" s="1419" t="s">
        <v>1543</v>
      </c>
      <c r="E9824" s="1420"/>
      <c r="F9824" s="1420"/>
      <c r="G9824" s="902">
        <v>381507000</v>
      </c>
    </row>
    <row r="9825" spans="1:7">
      <c r="A9825" s="903" t="s">
        <v>2487</v>
      </c>
      <c r="B9825" s="903" t="s">
        <v>179</v>
      </c>
      <c r="C9825" s="903" t="s">
        <v>191</v>
      </c>
      <c r="D9825" s="903" t="s">
        <v>1543</v>
      </c>
      <c r="E9825" s="1419" t="s">
        <v>103</v>
      </c>
      <c r="F9825" s="1420"/>
      <c r="G9825" s="902">
        <v>11700000</v>
      </c>
    </row>
    <row r="9826" spans="1:7">
      <c r="A9826" s="903" t="s">
        <v>2487</v>
      </c>
      <c r="B9826" s="903" t="s">
        <v>179</v>
      </c>
      <c r="C9826" s="903" t="s">
        <v>191</v>
      </c>
      <c r="D9826" s="903" t="s">
        <v>1543</v>
      </c>
      <c r="E9826" s="903" t="s">
        <v>103</v>
      </c>
      <c r="F9826" s="903" t="s">
        <v>104</v>
      </c>
      <c r="G9826" s="902">
        <v>11700000</v>
      </c>
    </row>
    <row r="9827" spans="1:7">
      <c r="A9827" s="903" t="s">
        <v>2487</v>
      </c>
      <c r="B9827" s="903" t="s">
        <v>179</v>
      </c>
      <c r="C9827" s="903" t="s">
        <v>191</v>
      </c>
      <c r="D9827" s="903" t="s">
        <v>1543</v>
      </c>
      <c r="E9827" s="1419" t="s">
        <v>108</v>
      </c>
      <c r="F9827" s="1420"/>
      <c r="G9827" s="902">
        <v>46550000</v>
      </c>
    </row>
    <row r="9828" spans="1:7">
      <c r="A9828" s="903" t="s">
        <v>2487</v>
      </c>
      <c r="B9828" s="903" t="s">
        <v>179</v>
      </c>
      <c r="C9828" s="903" t="s">
        <v>191</v>
      </c>
      <c r="D9828" s="903" t="s">
        <v>1543</v>
      </c>
      <c r="E9828" s="903" t="s">
        <v>108</v>
      </c>
      <c r="F9828" s="903" t="s">
        <v>283</v>
      </c>
      <c r="G9828" s="902">
        <v>46550000</v>
      </c>
    </row>
    <row r="9829" spans="1:7">
      <c r="A9829" s="903" t="s">
        <v>2487</v>
      </c>
      <c r="B9829" s="903" t="s">
        <v>179</v>
      </c>
      <c r="C9829" s="903" t="s">
        <v>191</v>
      </c>
      <c r="D9829" s="903" t="s">
        <v>1543</v>
      </c>
      <c r="E9829" s="1419" t="s">
        <v>113</v>
      </c>
      <c r="F9829" s="1420"/>
      <c r="G9829" s="902">
        <v>2100000</v>
      </c>
    </row>
    <row r="9830" spans="1:7">
      <c r="A9830" s="903" t="s">
        <v>2487</v>
      </c>
      <c r="B9830" s="903" t="s">
        <v>179</v>
      </c>
      <c r="C9830" s="903" t="s">
        <v>191</v>
      </c>
      <c r="D9830" s="903" t="s">
        <v>1543</v>
      </c>
      <c r="E9830" s="903" t="s">
        <v>113</v>
      </c>
      <c r="F9830" s="903" t="s">
        <v>490</v>
      </c>
      <c r="G9830" s="902">
        <v>2100000</v>
      </c>
    </row>
    <row r="9831" spans="1:7">
      <c r="A9831" s="903" t="s">
        <v>2487</v>
      </c>
      <c r="B9831" s="903" t="s">
        <v>179</v>
      </c>
      <c r="C9831" s="903" t="s">
        <v>191</v>
      </c>
      <c r="D9831" s="903" t="s">
        <v>1543</v>
      </c>
      <c r="E9831" s="1419" t="s">
        <v>492</v>
      </c>
      <c r="F9831" s="1420"/>
      <c r="G9831" s="902">
        <v>32200000</v>
      </c>
    </row>
    <row r="9832" spans="1:7">
      <c r="A9832" s="903" t="s">
        <v>2487</v>
      </c>
      <c r="B9832" s="903" t="s">
        <v>179</v>
      </c>
      <c r="C9832" s="903" t="s">
        <v>191</v>
      </c>
      <c r="D9832" s="903" t="s">
        <v>1543</v>
      </c>
      <c r="E9832" s="903" t="s">
        <v>492</v>
      </c>
      <c r="F9832" s="903" t="s">
        <v>494</v>
      </c>
      <c r="G9832" s="902">
        <v>32200000</v>
      </c>
    </row>
    <row r="9833" spans="1:7">
      <c r="A9833" s="903" t="s">
        <v>2487</v>
      </c>
      <c r="B9833" s="903" t="s">
        <v>179</v>
      </c>
      <c r="C9833" s="903" t="s">
        <v>191</v>
      </c>
      <c r="D9833" s="903" t="s">
        <v>1543</v>
      </c>
      <c r="E9833" s="1419" t="s">
        <v>118</v>
      </c>
      <c r="F9833" s="1420"/>
      <c r="G9833" s="902">
        <v>251367000</v>
      </c>
    </row>
    <row r="9834" spans="1:7">
      <c r="A9834" s="903" t="s">
        <v>2487</v>
      </c>
      <c r="B9834" s="903" t="s">
        <v>179</v>
      </c>
      <c r="C9834" s="903" t="s">
        <v>191</v>
      </c>
      <c r="D9834" s="903" t="s">
        <v>1543</v>
      </c>
      <c r="E9834" s="903" t="s">
        <v>118</v>
      </c>
      <c r="F9834" s="903" t="s">
        <v>523</v>
      </c>
      <c r="G9834" s="902">
        <v>66100000</v>
      </c>
    </row>
    <row r="9835" spans="1:7">
      <c r="A9835" s="903" t="s">
        <v>2487</v>
      </c>
      <c r="B9835" s="903" t="s">
        <v>179</v>
      </c>
      <c r="C9835" s="903" t="s">
        <v>191</v>
      </c>
      <c r="D9835" s="903" t="s">
        <v>1543</v>
      </c>
      <c r="E9835" s="903" t="s">
        <v>118</v>
      </c>
      <c r="F9835" s="903" t="s">
        <v>11</v>
      </c>
      <c r="G9835" s="902">
        <v>28860000</v>
      </c>
    </row>
    <row r="9836" spans="1:7">
      <c r="A9836" s="903" t="s">
        <v>2487</v>
      </c>
      <c r="B9836" s="903" t="s">
        <v>179</v>
      </c>
      <c r="C9836" s="903" t="s">
        <v>191</v>
      </c>
      <c r="D9836" s="903" t="s">
        <v>1543</v>
      </c>
      <c r="E9836" s="903" t="s">
        <v>118</v>
      </c>
      <c r="F9836" s="903" t="s">
        <v>120</v>
      </c>
      <c r="G9836" s="902">
        <v>156407000</v>
      </c>
    </row>
    <row r="9837" spans="1:7">
      <c r="A9837" s="903" t="s">
        <v>2487</v>
      </c>
      <c r="B9837" s="903" t="s">
        <v>179</v>
      </c>
      <c r="C9837" s="903" t="s">
        <v>191</v>
      </c>
      <c r="D9837" s="903" t="s">
        <v>1543</v>
      </c>
      <c r="E9837" s="1419" t="s">
        <v>122</v>
      </c>
      <c r="F9837" s="1420"/>
      <c r="G9837" s="902">
        <v>37590000</v>
      </c>
    </row>
    <row r="9838" spans="1:7">
      <c r="A9838" s="903" t="s">
        <v>2487</v>
      </c>
      <c r="B9838" s="903" t="s">
        <v>179</v>
      </c>
      <c r="C9838" s="903" t="s">
        <v>191</v>
      </c>
      <c r="D9838" s="903" t="s">
        <v>1543</v>
      </c>
      <c r="E9838" s="903" t="s">
        <v>122</v>
      </c>
      <c r="F9838" s="903" t="s">
        <v>124</v>
      </c>
      <c r="G9838" s="902">
        <v>8700000</v>
      </c>
    </row>
    <row r="9839" spans="1:7">
      <c r="A9839" s="903" t="s">
        <v>2487</v>
      </c>
      <c r="B9839" s="903" t="s">
        <v>179</v>
      </c>
      <c r="C9839" s="903" t="s">
        <v>191</v>
      </c>
      <c r="D9839" s="903" t="s">
        <v>1543</v>
      </c>
      <c r="E9839" s="903" t="s">
        <v>122</v>
      </c>
      <c r="F9839" s="903" t="s">
        <v>126</v>
      </c>
      <c r="G9839" s="902">
        <v>28890000</v>
      </c>
    </row>
    <row r="9840" spans="1:7">
      <c r="A9840" s="903" t="s">
        <v>2487</v>
      </c>
      <c r="B9840" s="903" t="s">
        <v>179</v>
      </c>
      <c r="C9840" s="1419" t="s">
        <v>170</v>
      </c>
      <c r="D9840" s="1420"/>
      <c r="E9840" s="1420"/>
      <c r="F9840" s="1420"/>
      <c r="G9840" s="902">
        <v>8633560160</v>
      </c>
    </row>
    <row r="9841" spans="1:7">
      <c r="A9841" s="903" t="s">
        <v>2487</v>
      </c>
      <c r="B9841" s="903" t="s">
        <v>179</v>
      </c>
      <c r="C9841" s="903" t="s">
        <v>170</v>
      </c>
      <c r="D9841" s="1419" t="s">
        <v>881</v>
      </c>
      <c r="E9841" s="1420"/>
      <c r="F9841" s="1420"/>
      <c r="G9841" s="902">
        <v>543327160</v>
      </c>
    </row>
    <row r="9842" spans="1:7">
      <c r="A9842" s="903" t="s">
        <v>2487</v>
      </c>
      <c r="B9842" s="903" t="s">
        <v>179</v>
      </c>
      <c r="C9842" s="903" t="s">
        <v>170</v>
      </c>
      <c r="D9842" s="903" t="s">
        <v>881</v>
      </c>
      <c r="E9842" s="1419" t="s">
        <v>118</v>
      </c>
      <c r="F9842" s="1420"/>
      <c r="G9842" s="902">
        <v>265163000</v>
      </c>
    </row>
    <row r="9843" spans="1:7">
      <c r="A9843" s="903" t="s">
        <v>2487</v>
      </c>
      <c r="B9843" s="903" t="s">
        <v>179</v>
      </c>
      <c r="C9843" s="903" t="s">
        <v>170</v>
      </c>
      <c r="D9843" s="903" t="s">
        <v>881</v>
      </c>
      <c r="E9843" s="903" t="s">
        <v>118</v>
      </c>
      <c r="F9843" s="903" t="s">
        <v>11</v>
      </c>
      <c r="G9843" s="902">
        <v>265163000</v>
      </c>
    </row>
    <row r="9844" spans="1:7">
      <c r="A9844" s="903" t="s">
        <v>2487</v>
      </c>
      <c r="B9844" s="903" t="s">
        <v>179</v>
      </c>
      <c r="C9844" s="903" t="s">
        <v>170</v>
      </c>
      <c r="D9844" s="903" t="s">
        <v>881</v>
      </c>
      <c r="E9844" s="1419" t="s">
        <v>16</v>
      </c>
      <c r="F9844" s="1420"/>
      <c r="G9844" s="902">
        <v>278164160</v>
      </c>
    </row>
    <row r="9845" spans="1:7">
      <c r="A9845" s="903" t="s">
        <v>2487</v>
      </c>
      <c r="B9845" s="903" t="s">
        <v>179</v>
      </c>
      <c r="C9845" s="903" t="s">
        <v>170</v>
      </c>
      <c r="D9845" s="903" t="s">
        <v>881</v>
      </c>
      <c r="E9845" s="903" t="s">
        <v>16</v>
      </c>
      <c r="F9845" s="903" t="s">
        <v>221</v>
      </c>
      <c r="G9845" s="902">
        <v>278164160</v>
      </c>
    </row>
    <row r="9846" spans="1:7">
      <c r="A9846" s="903" t="s">
        <v>2487</v>
      </c>
      <c r="B9846" s="903" t="s">
        <v>179</v>
      </c>
      <c r="C9846" s="903" t="s">
        <v>170</v>
      </c>
      <c r="D9846" s="1419" t="s">
        <v>1459</v>
      </c>
      <c r="E9846" s="1420"/>
      <c r="F9846" s="1420"/>
      <c r="G9846" s="902">
        <v>8090233000</v>
      </c>
    </row>
    <row r="9847" spans="1:7">
      <c r="A9847" s="903" t="s">
        <v>2487</v>
      </c>
      <c r="B9847" s="903" t="s">
        <v>179</v>
      </c>
      <c r="C9847" s="903" t="s">
        <v>170</v>
      </c>
      <c r="D9847" s="903" t="s">
        <v>1459</v>
      </c>
      <c r="E9847" s="1419" t="s">
        <v>87</v>
      </c>
      <c r="F9847" s="1420"/>
      <c r="G9847" s="902">
        <v>504395600</v>
      </c>
    </row>
    <row r="9848" spans="1:7">
      <c r="A9848" s="903" t="s">
        <v>2487</v>
      </c>
      <c r="B9848" s="903" t="s">
        <v>179</v>
      </c>
      <c r="C9848" s="903" t="s">
        <v>170</v>
      </c>
      <c r="D9848" s="903" t="s">
        <v>1459</v>
      </c>
      <c r="E9848" s="903" t="s">
        <v>87</v>
      </c>
      <c r="F9848" s="903" t="s">
        <v>88</v>
      </c>
      <c r="G9848" s="902">
        <v>504395600</v>
      </c>
    </row>
    <row r="9849" spans="1:7">
      <c r="A9849" s="903" t="s">
        <v>2487</v>
      </c>
      <c r="B9849" s="903" t="s">
        <v>179</v>
      </c>
      <c r="C9849" s="903" t="s">
        <v>170</v>
      </c>
      <c r="D9849" s="903" t="s">
        <v>1459</v>
      </c>
      <c r="E9849" s="1419" t="s">
        <v>90</v>
      </c>
      <c r="F9849" s="1420"/>
      <c r="G9849" s="902">
        <v>144090400</v>
      </c>
    </row>
    <row r="9850" spans="1:7">
      <c r="A9850" s="903" t="s">
        <v>2487</v>
      </c>
      <c r="B9850" s="903" t="s">
        <v>179</v>
      </c>
      <c r="C9850" s="903" t="s">
        <v>170</v>
      </c>
      <c r="D9850" s="903" t="s">
        <v>1459</v>
      </c>
      <c r="E9850" s="903" t="s">
        <v>90</v>
      </c>
      <c r="F9850" s="903" t="s">
        <v>135</v>
      </c>
      <c r="G9850" s="902">
        <v>14751000</v>
      </c>
    </row>
    <row r="9851" spans="1:7">
      <c r="A9851" s="903" t="s">
        <v>2487</v>
      </c>
      <c r="B9851" s="903" t="s">
        <v>179</v>
      </c>
      <c r="C9851" s="903" t="s">
        <v>170</v>
      </c>
      <c r="D9851" s="903" t="s">
        <v>1459</v>
      </c>
      <c r="E9851" s="903" t="s">
        <v>90</v>
      </c>
      <c r="F9851" s="903" t="s">
        <v>92</v>
      </c>
      <c r="G9851" s="902">
        <v>1788000</v>
      </c>
    </row>
    <row r="9852" spans="1:7">
      <c r="A9852" s="903" t="s">
        <v>2487</v>
      </c>
      <c r="B9852" s="903" t="s">
        <v>179</v>
      </c>
      <c r="C9852" s="903" t="s">
        <v>170</v>
      </c>
      <c r="D9852" s="903" t="s">
        <v>1459</v>
      </c>
      <c r="E9852" s="903" t="s">
        <v>90</v>
      </c>
      <c r="F9852" s="903" t="s">
        <v>130</v>
      </c>
      <c r="G9852" s="902">
        <v>127551400</v>
      </c>
    </row>
    <row r="9853" spans="1:7">
      <c r="A9853" s="903" t="s">
        <v>2487</v>
      </c>
      <c r="B9853" s="903" t="s">
        <v>179</v>
      </c>
      <c r="C9853" s="903" t="s">
        <v>170</v>
      </c>
      <c r="D9853" s="903" t="s">
        <v>1459</v>
      </c>
      <c r="E9853" s="1419" t="s">
        <v>93</v>
      </c>
      <c r="F9853" s="1420"/>
      <c r="G9853" s="902">
        <v>45500000</v>
      </c>
    </row>
    <row r="9854" spans="1:7">
      <c r="A9854" s="903" t="s">
        <v>2487</v>
      </c>
      <c r="B9854" s="903" t="s">
        <v>179</v>
      </c>
      <c r="C9854" s="903" t="s">
        <v>170</v>
      </c>
      <c r="D9854" s="903" t="s">
        <v>1459</v>
      </c>
      <c r="E9854" s="903" t="s">
        <v>93</v>
      </c>
      <c r="F9854" s="903" t="s">
        <v>391</v>
      </c>
      <c r="G9854" s="902">
        <v>45500000</v>
      </c>
    </row>
    <row r="9855" spans="1:7">
      <c r="A9855" s="903" t="s">
        <v>2487</v>
      </c>
      <c r="B9855" s="903" t="s">
        <v>179</v>
      </c>
      <c r="C9855" s="903" t="s">
        <v>170</v>
      </c>
      <c r="D9855" s="903" t="s">
        <v>1459</v>
      </c>
      <c r="E9855" s="1419" t="s">
        <v>94</v>
      </c>
      <c r="F9855" s="1420"/>
      <c r="G9855" s="902">
        <v>116898600</v>
      </c>
    </row>
    <row r="9856" spans="1:7">
      <c r="A9856" s="903" t="s">
        <v>2487</v>
      </c>
      <c r="B9856" s="903" t="s">
        <v>179</v>
      </c>
      <c r="C9856" s="903" t="s">
        <v>170</v>
      </c>
      <c r="D9856" s="903" t="s">
        <v>1459</v>
      </c>
      <c r="E9856" s="903" t="s">
        <v>94</v>
      </c>
      <c r="F9856" s="903" t="s">
        <v>95</v>
      </c>
      <c r="G9856" s="902">
        <v>90849900</v>
      </c>
    </row>
    <row r="9857" spans="1:7">
      <c r="A9857" s="903" t="s">
        <v>2487</v>
      </c>
      <c r="B9857" s="903" t="s">
        <v>179</v>
      </c>
      <c r="C9857" s="903" t="s">
        <v>170</v>
      </c>
      <c r="D9857" s="903" t="s">
        <v>1459</v>
      </c>
      <c r="E9857" s="903" t="s">
        <v>94</v>
      </c>
      <c r="F9857" s="903" t="s">
        <v>96</v>
      </c>
      <c r="G9857" s="902">
        <v>15576800</v>
      </c>
    </row>
    <row r="9858" spans="1:7">
      <c r="A9858" s="903" t="s">
        <v>2487</v>
      </c>
      <c r="B9858" s="903" t="s">
        <v>179</v>
      </c>
      <c r="C9858" s="903" t="s">
        <v>170</v>
      </c>
      <c r="D9858" s="903" t="s">
        <v>1459</v>
      </c>
      <c r="E9858" s="903" t="s">
        <v>94</v>
      </c>
      <c r="F9858" s="903" t="s">
        <v>97</v>
      </c>
      <c r="G9858" s="902">
        <v>10382500</v>
      </c>
    </row>
    <row r="9859" spans="1:7">
      <c r="A9859" s="903" t="s">
        <v>2487</v>
      </c>
      <c r="B9859" s="903" t="s">
        <v>179</v>
      </c>
      <c r="C9859" s="903" t="s">
        <v>170</v>
      </c>
      <c r="D9859" s="903" t="s">
        <v>1459</v>
      </c>
      <c r="E9859" s="903" t="s">
        <v>94</v>
      </c>
      <c r="F9859" s="903" t="s">
        <v>0</v>
      </c>
      <c r="G9859" s="902">
        <v>89400</v>
      </c>
    </row>
    <row r="9860" spans="1:7">
      <c r="A9860" s="903" t="s">
        <v>2487</v>
      </c>
      <c r="B9860" s="903" t="s">
        <v>179</v>
      </c>
      <c r="C9860" s="903" t="s">
        <v>170</v>
      </c>
      <c r="D9860" s="903" t="s">
        <v>1459</v>
      </c>
      <c r="E9860" s="1419" t="s">
        <v>98</v>
      </c>
      <c r="F9860" s="1420"/>
      <c r="G9860" s="902">
        <v>27893500</v>
      </c>
    </row>
    <row r="9861" spans="1:7">
      <c r="A9861" s="903" t="s">
        <v>2487</v>
      </c>
      <c r="B9861" s="903" t="s">
        <v>179</v>
      </c>
      <c r="C9861" s="903" t="s">
        <v>170</v>
      </c>
      <c r="D9861" s="903" t="s">
        <v>1459</v>
      </c>
      <c r="E9861" s="903" t="s">
        <v>98</v>
      </c>
      <c r="F9861" s="903" t="s">
        <v>757</v>
      </c>
      <c r="G9861" s="902">
        <v>27893500</v>
      </c>
    </row>
    <row r="9862" spans="1:7">
      <c r="A9862" s="903" t="s">
        <v>2487</v>
      </c>
      <c r="B9862" s="903" t="s">
        <v>179</v>
      </c>
      <c r="C9862" s="903" t="s">
        <v>170</v>
      </c>
      <c r="D9862" s="903" t="s">
        <v>1459</v>
      </c>
      <c r="E9862" s="1419" t="s">
        <v>100</v>
      </c>
      <c r="F9862" s="1420"/>
      <c r="G9862" s="902">
        <v>6088200</v>
      </c>
    </row>
    <row r="9863" spans="1:7">
      <c r="A9863" s="903" t="s">
        <v>2487</v>
      </c>
      <c r="B9863" s="903" t="s">
        <v>179</v>
      </c>
      <c r="C9863" s="903" t="s">
        <v>170</v>
      </c>
      <c r="D9863" s="903" t="s">
        <v>1459</v>
      </c>
      <c r="E9863" s="903" t="s">
        <v>100</v>
      </c>
      <c r="F9863" s="903" t="s">
        <v>138</v>
      </c>
      <c r="G9863" s="902">
        <v>6088200</v>
      </c>
    </row>
    <row r="9864" spans="1:7">
      <c r="A9864" s="903" t="s">
        <v>2487</v>
      </c>
      <c r="B9864" s="903" t="s">
        <v>179</v>
      </c>
      <c r="C9864" s="903" t="s">
        <v>170</v>
      </c>
      <c r="D9864" s="903" t="s">
        <v>1459</v>
      </c>
      <c r="E9864" s="1419" t="s">
        <v>103</v>
      </c>
      <c r="F9864" s="1420"/>
      <c r="G9864" s="902">
        <v>41149000</v>
      </c>
    </row>
    <row r="9865" spans="1:7">
      <c r="A9865" s="903" t="s">
        <v>2487</v>
      </c>
      <c r="B9865" s="903" t="s">
        <v>179</v>
      </c>
      <c r="C9865" s="903" t="s">
        <v>170</v>
      </c>
      <c r="D9865" s="903" t="s">
        <v>1459</v>
      </c>
      <c r="E9865" s="903" t="s">
        <v>103</v>
      </c>
      <c r="F9865" s="903" t="s">
        <v>104</v>
      </c>
      <c r="G9865" s="902">
        <v>26149000</v>
      </c>
    </row>
    <row r="9866" spans="1:7">
      <c r="A9866" s="903" t="s">
        <v>2487</v>
      </c>
      <c r="B9866" s="903" t="s">
        <v>179</v>
      </c>
      <c r="C9866" s="903" t="s">
        <v>170</v>
      </c>
      <c r="D9866" s="903" t="s">
        <v>1459</v>
      </c>
      <c r="E9866" s="903" t="s">
        <v>103</v>
      </c>
      <c r="F9866" s="903" t="s">
        <v>132</v>
      </c>
      <c r="G9866" s="902">
        <v>15000000</v>
      </c>
    </row>
    <row r="9867" spans="1:7">
      <c r="A9867" s="903" t="s">
        <v>2487</v>
      </c>
      <c r="B9867" s="903" t="s">
        <v>179</v>
      </c>
      <c r="C9867" s="903" t="s">
        <v>170</v>
      </c>
      <c r="D9867" s="903" t="s">
        <v>1459</v>
      </c>
      <c r="E9867" s="1419" t="s">
        <v>108</v>
      </c>
      <c r="F9867" s="1420"/>
      <c r="G9867" s="902">
        <v>1543700</v>
      </c>
    </row>
    <row r="9868" spans="1:7">
      <c r="A9868" s="903" t="s">
        <v>2487</v>
      </c>
      <c r="B9868" s="903" t="s">
        <v>179</v>
      </c>
      <c r="C9868" s="903" t="s">
        <v>170</v>
      </c>
      <c r="D9868" s="903" t="s">
        <v>1459</v>
      </c>
      <c r="E9868" s="903" t="s">
        <v>108</v>
      </c>
      <c r="F9868" s="903" t="s">
        <v>110</v>
      </c>
      <c r="G9868" s="902">
        <v>494000</v>
      </c>
    </row>
    <row r="9869" spans="1:7">
      <c r="A9869" s="903" t="s">
        <v>2487</v>
      </c>
      <c r="B9869" s="903" t="s">
        <v>179</v>
      </c>
      <c r="C9869" s="903" t="s">
        <v>170</v>
      </c>
      <c r="D9869" s="903" t="s">
        <v>1459</v>
      </c>
      <c r="E9869" s="903" t="s">
        <v>108</v>
      </c>
      <c r="F9869" s="903" t="s">
        <v>868</v>
      </c>
      <c r="G9869" s="902">
        <v>1049700</v>
      </c>
    </row>
    <row r="9870" spans="1:7">
      <c r="A9870" s="903" t="s">
        <v>2487</v>
      </c>
      <c r="B9870" s="903" t="s">
        <v>179</v>
      </c>
      <c r="C9870" s="903" t="s">
        <v>170</v>
      </c>
      <c r="D9870" s="903" t="s">
        <v>1459</v>
      </c>
      <c r="E9870" s="1419" t="s">
        <v>113</v>
      </c>
      <c r="F9870" s="1420"/>
      <c r="G9870" s="902">
        <v>43900000</v>
      </c>
    </row>
    <row r="9871" spans="1:7">
      <c r="A9871" s="903" t="s">
        <v>2487</v>
      </c>
      <c r="B9871" s="903" t="s">
        <v>179</v>
      </c>
      <c r="C9871" s="903" t="s">
        <v>170</v>
      </c>
      <c r="D9871" s="903" t="s">
        <v>1459</v>
      </c>
      <c r="E9871" s="903" t="s">
        <v>113</v>
      </c>
      <c r="F9871" s="903" t="s">
        <v>381</v>
      </c>
      <c r="G9871" s="902">
        <v>1400000</v>
      </c>
    </row>
    <row r="9872" spans="1:7">
      <c r="A9872" s="903" t="s">
        <v>2487</v>
      </c>
      <c r="B9872" s="903" t="s">
        <v>179</v>
      </c>
      <c r="C9872" s="903" t="s">
        <v>170</v>
      </c>
      <c r="D9872" s="903" t="s">
        <v>1459</v>
      </c>
      <c r="E9872" s="903" t="s">
        <v>113</v>
      </c>
      <c r="F9872" s="903" t="s">
        <v>490</v>
      </c>
      <c r="G9872" s="902">
        <v>1200000</v>
      </c>
    </row>
    <row r="9873" spans="1:7">
      <c r="A9873" s="903" t="s">
        <v>2487</v>
      </c>
      <c r="B9873" s="903" t="s">
        <v>179</v>
      </c>
      <c r="C9873" s="903" t="s">
        <v>170</v>
      </c>
      <c r="D9873" s="903" t="s">
        <v>1459</v>
      </c>
      <c r="E9873" s="903" t="s">
        <v>113</v>
      </c>
      <c r="F9873" s="903" t="s">
        <v>115</v>
      </c>
      <c r="G9873" s="902">
        <v>1800000</v>
      </c>
    </row>
    <row r="9874" spans="1:7">
      <c r="A9874" s="903" t="s">
        <v>2487</v>
      </c>
      <c r="B9874" s="903" t="s">
        <v>179</v>
      </c>
      <c r="C9874" s="903" t="s">
        <v>170</v>
      </c>
      <c r="D9874" s="903" t="s">
        <v>1459</v>
      </c>
      <c r="E9874" s="903" t="s">
        <v>113</v>
      </c>
      <c r="F9874" s="903" t="s">
        <v>117</v>
      </c>
      <c r="G9874" s="902">
        <v>39500000</v>
      </c>
    </row>
    <row r="9875" spans="1:7">
      <c r="A9875" s="903" t="s">
        <v>2487</v>
      </c>
      <c r="B9875" s="903" t="s">
        <v>179</v>
      </c>
      <c r="C9875" s="903" t="s">
        <v>170</v>
      </c>
      <c r="D9875" s="903" t="s">
        <v>1459</v>
      </c>
      <c r="E9875" s="1419" t="s">
        <v>492</v>
      </c>
      <c r="F9875" s="1420"/>
      <c r="G9875" s="902">
        <v>13000000</v>
      </c>
    </row>
    <row r="9876" spans="1:7">
      <c r="A9876" s="903" t="s">
        <v>2487</v>
      </c>
      <c r="B9876" s="903" t="s">
        <v>179</v>
      </c>
      <c r="C9876" s="903" t="s">
        <v>170</v>
      </c>
      <c r="D9876" s="903" t="s">
        <v>1459</v>
      </c>
      <c r="E9876" s="903" t="s">
        <v>492</v>
      </c>
      <c r="F9876" s="903" t="s">
        <v>494</v>
      </c>
      <c r="G9876" s="902">
        <v>13000000</v>
      </c>
    </row>
    <row r="9877" spans="1:7">
      <c r="A9877" s="903" t="s">
        <v>2487</v>
      </c>
      <c r="B9877" s="903" t="s">
        <v>179</v>
      </c>
      <c r="C9877" s="903" t="s">
        <v>170</v>
      </c>
      <c r="D9877" s="903" t="s">
        <v>1459</v>
      </c>
      <c r="E9877" s="1419" t="s">
        <v>118</v>
      </c>
      <c r="F9877" s="1420"/>
      <c r="G9877" s="902">
        <v>407720000</v>
      </c>
    </row>
    <row r="9878" spans="1:7">
      <c r="A9878" s="903" t="s">
        <v>2487</v>
      </c>
      <c r="B9878" s="903" t="s">
        <v>179</v>
      </c>
      <c r="C9878" s="903" t="s">
        <v>170</v>
      </c>
      <c r="D9878" s="903" t="s">
        <v>1459</v>
      </c>
      <c r="E9878" s="903" t="s">
        <v>118</v>
      </c>
      <c r="F9878" s="903" t="s">
        <v>523</v>
      </c>
      <c r="G9878" s="902">
        <v>17000000</v>
      </c>
    </row>
    <row r="9879" spans="1:7">
      <c r="A9879" s="903" t="s">
        <v>2487</v>
      </c>
      <c r="B9879" s="903" t="s">
        <v>179</v>
      </c>
      <c r="C9879" s="903" t="s">
        <v>170</v>
      </c>
      <c r="D9879" s="903" t="s">
        <v>1459</v>
      </c>
      <c r="E9879" s="903" t="s">
        <v>118</v>
      </c>
      <c r="F9879" s="903" t="s">
        <v>11</v>
      </c>
      <c r="G9879" s="902">
        <v>95000000</v>
      </c>
    </row>
    <row r="9880" spans="1:7">
      <c r="A9880" s="903" t="s">
        <v>2487</v>
      </c>
      <c r="B9880" s="903" t="s">
        <v>179</v>
      </c>
      <c r="C9880" s="903" t="s">
        <v>170</v>
      </c>
      <c r="D9880" s="903" t="s">
        <v>1459</v>
      </c>
      <c r="E9880" s="903" t="s">
        <v>118</v>
      </c>
      <c r="F9880" s="903" t="s">
        <v>120</v>
      </c>
      <c r="G9880" s="902">
        <v>295720000</v>
      </c>
    </row>
    <row r="9881" spans="1:7">
      <c r="A9881" s="903" t="s">
        <v>2487</v>
      </c>
      <c r="B9881" s="903" t="s">
        <v>179</v>
      </c>
      <c r="C9881" s="903" t="s">
        <v>170</v>
      </c>
      <c r="D9881" s="903" t="s">
        <v>1459</v>
      </c>
      <c r="E9881" s="1419" t="s">
        <v>1434</v>
      </c>
      <c r="F9881" s="1420"/>
      <c r="G9881" s="902">
        <v>1200000</v>
      </c>
    </row>
    <row r="9882" spans="1:7">
      <c r="A9882" s="903" t="s">
        <v>2487</v>
      </c>
      <c r="B9882" s="903" t="s">
        <v>179</v>
      </c>
      <c r="C9882" s="903" t="s">
        <v>170</v>
      </c>
      <c r="D9882" s="903" t="s">
        <v>1459</v>
      </c>
      <c r="E9882" s="903" t="s">
        <v>1434</v>
      </c>
      <c r="F9882" s="903" t="s">
        <v>1436</v>
      </c>
      <c r="G9882" s="902">
        <v>1200000</v>
      </c>
    </row>
    <row r="9883" spans="1:7">
      <c r="A9883" s="903" t="s">
        <v>2487</v>
      </c>
      <c r="B9883" s="903" t="s">
        <v>179</v>
      </c>
      <c r="C9883" s="903" t="s">
        <v>170</v>
      </c>
      <c r="D9883" s="903" t="s">
        <v>1459</v>
      </c>
      <c r="E9883" s="1419" t="s">
        <v>122</v>
      </c>
      <c r="F9883" s="1420"/>
      <c r="G9883" s="902">
        <v>136274000</v>
      </c>
    </row>
    <row r="9884" spans="1:7">
      <c r="A9884" s="903" t="s">
        <v>2487</v>
      </c>
      <c r="B9884" s="903" t="s">
        <v>179</v>
      </c>
      <c r="C9884" s="903" t="s">
        <v>170</v>
      </c>
      <c r="D9884" s="903" t="s">
        <v>1459</v>
      </c>
      <c r="E9884" s="903" t="s">
        <v>122</v>
      </c>
      <c r="F9884" s="903" t="s">
        <v>124</v>
      </c>
      <c r="G9884" s="902">
        <v>46974000</v>
      </c>
    </row>
    <row r="9885" spans="1:7">
      <c r="A9885" s="903" t="s">
        <v>2487</v>
      </c>
      <c r="B9885" s="903" t="s">
        <v>179</v>
      </c>
      <c r="C9885" s="903" t="s">
        <v>170</v>
      </c>
      <c r="D9885" s="903" t="s">
        <v>1459</v>
      </c>
      <c r="E9885" s="903" t="s">
        <v>122</v>
      </c>
      <c r="F9885" s="903" t="s">
        <v>126</v>
      </c>
      <c r="G9885" s="902">
        <v>89300000</v>
      </c>
    </row>
    <row r="9886" spans="1:7">
      <c r="A9886" s="903" t="s">
        <v>2487</v>
      </c>
      <c r="B9886" s="903" t="s">
        <v>179</v>
      </c>
      <c r="C9886" s="903" t="s">
        <v>170</v>
      </c>
      <c r="D9886" s="903" t="s">
        <v>1459</v>
      </c>
      <c r="E9886" s="1419" t="s">
        <v>376</v>
      </c>
      <c r="F9886" s="1420"/>
      <c r="G9886" s="902">
        <v>4714000000</v>
      </c>
    </row>
    <row r="9887" spans="1:7">
      <c r="A9887" s="903" t="s">
        <v>2487</v>
      </c>
      <c r="B9887" s="903" t="s">
        <v>179</v>
      </c>
      <c r="C9887" s="903" t="s">
        <v>170</v>
      </c>
      <c r="D9887" s="903" t="s">
        <v>1459</v>
      </c>
      <c r="E9887" s="903" t="s">
        <v>376</v>
      </c>
      <c r="F9887" s="903" t="s">
        <v>182</v>
      </c>
      <c r="G9887" s="902">
        <v>4714000000</v>
      </c>
    </row>
    <row r="9888" spans="1:7">
      <c r="A9888" s="903" t="s">
        <v>2487</v>
      </c>
      <c r="B9888" s="903" t="s">
        <v>179</v>
      </c>
      <c r="C9888" s="903" t="s">
        <v>170</v>
      </c>
      <c r="D9888" s="903" t="s">
        <v>1459</v>
      </c>
      <c r="E9888" s="1419" t="s">
        <v>16</v>
      </c>
      <c r="F9888" s="1420"/>
      <c r="G9888" s="902">
        <v>1886580000</v>
      </c>
    </row>
    <row r="9889" spans="1:7">
      <c r="A9889" s="903" t="s">
        <v>2487</v>
      </c>
      <c r="B9889" s="903" t="s">
        <v>179</v>
      </c>
      <c r="C9889" s="903" t="s">
        <v>170</v>
      </c>
      <c r="D9889" s="903" t="s">
        <v>1459</v>
      </c>
      <c r="E9889" s="903" t="s">
        <v>16</v>
      </c>
      <c r="F9889" s="903" t="s">
        <v>17</v>
      </c>
      <c r="G9889" s="902">
        <v>15639000</v>
      </c>
    </row>
    <row r="9890" spans="1:7">
      <c r="A9890" s="903" t="s">
        <v>2487</v>
      </c>
      <c r="B9890" s="903" t="s">
        <v>179</v>
      </c>
      <c r="C9890" s="903" t="s">
        <v>170</v>
      </c>
      <c r="D9890" s="903" t="s">
        <v>1459</v>
      </c>
      <c r="E9890" s="903" t="s">
        <v>16</v>
      </c>
      <c r="F9890" s="903" t="s">
        <v>19</v>
      </c>
      <c r="G9890" s="902">
        <v>1019941000</v>
      </c>
    </row>
    <row r="9891" spans="1:7">
      <c r="A9891" s="903" t="s">
        <v>2487</v>
      </c>
      <c r="B9891" s="903" t="s">
        <v>179</v>
      </c>
      <c r="C9891" s="903" t="s">
        <v>170</v>
      </c>
      <c r="D9891" s="903" t="s">
        <v>1459</v>
      </c>
      <c r="E9891" s="903" t="s">
        <v>16</v>
      </c>
      <c r="F9891" s="903" t="s">
        <v>221</v>
      </c>
      <c r="G9891" s="902">
        <v>851000000</v>
      </c>
    </row>
    <row r="9892" spans="1:7">
      <c r="A9892" s="903" t="s">
        <v>2487</v>
      </c>
      <c r="B9892" s="903" t="s">
        <v>179</v>
      </c>
      <c r="C9892" s="1419" t="s">
        <v>200</v>
      </c>
      <c r="D9892" s="1420"/>
      <c r="E9892" s="1420"/>
      <c r="F9892" s="1420"/>
      <c r="G9892" s="902">
        <v>7811606435</v>
      </c>
    </row>
    <row r="9893" spans="1:7">
      <c r="A9893" s="903" t="s">
        <v>2487</v>
      </c>
      <c r="B9893" s="903" t="s">
        <v>179</v>
      </c>
      <c r="C9893" s="903" t="s">
        <v>200</v>
      </c>
      <c r="D9893" s="1419" t="s">
        <v>1413</v>
      </c>
      <c r="E9893" s="1420"/>
      <c r="F9893" s="1420"/>
      <c r="G9893" s="902">
        <v>7811606435</v>
      </c>
    </row>
    <row r="9894" spans="1:7">
      <c r="A9894" s="903" t="s">
        <v>2487</v>
      </c>
      <c r="B9894" s="903" t="s">
        <v>179</v>
      </c>
      <c r="C9894" s="903" t="s">
        <v>200</v>
      </c>
      <c r="D9894" s="903" t="s">
        <v>1413</v>
      </c>
      <c r="E9894" s="1419" t="s">
        <v>87</v>
      </c>
      <c r="F9894" s="1420"/>
      <c r="G9894" s="902">
        <v>2502014006</v>
      </c>
    </row>
    <row r="9895" spans="1:7">
      <c r="A9895" s="903" t="s">
        <v>2487</v>
      </c>
      <c r="B9895" s="903" t="s">
        <v>179</v>
      </c>
      <c r="C9895" s="903" t="s">
        <v>200</v>
      </c>
      <c r="D9895" s="903" t="s">
        <v>1413</v>
      </c>
      <c r="E9895" s="903" t="s">
        <v>87</v>
      </c>
      <c r="F9895" s="903" t="s">
        <v>88</v>
      </c>
      <c r="G9895" s="902">
        <v>2502014006</v>
      </c>
    </row>
    <row r="9896" spans="1:7">
      <c r="A9896" s="903" t="s">
        <v>2487</v>
      </c>
      <c r="B9896" s="903" t="s">
        <v>179</v>
      </c>
      <c r="C9896" s="903" t="s">
        <v>200</v>
      </c>
      <c r="D9896" s="903" t="s">
        <v>1413</v>
      </c>
      <c r="E9896" s="1419" t="s">
        <v>90</v>
      </c>
      <c r="F9896" s="1420"/>
      <c r="G9896" s="902">
        <v>1163303118</v>
      </c>
    </row>
    <row r="9897" spans="1:7">
      <c r="A9897" s="903" t="s">
        <v>2487</v>
      </c>
      <c r="B9897" s="903" t="s">
        <v>179</v>
      </c>
      <c r="C9897" s="903" t="s">
        <v>200</v>
      </c>
      <c r="D9897" s="903" t="s">
        <v>1413</v>
      </c>
      <c r="E9897" s="903" t="s">
        <v>90</v>
      </c>
      <c r="F9897" s="903" t="s">
        <v>135</v>
      </c>
      <c r="G9897" s="902">
        <v>63027000</v>
      </c>
    </row>
    <row r="9898" spans="1:7">
      <c r="A9898" s="903" t="s">
        <v>2487</v>
      </c>
      <c r="B9898" s="903" t="s">
        <v>179</v>
      </c>
      <c r="C9898" s="903" t="s">
        <v>200</v>
      </c>
      <c r="D9898" s="903" t="s">
        <v>1413</v>
      </c>
      <c r="E9898" s="903" t="s">
        <v>90</v>
      </c>
      <c r="F9898" s="903" t="s">
        <v>389</v>
      </c>
      <c r="G9898" s="902">
        <v>76884000</v>
      </c>
    </row>
    <row r="9899" spans="1:7">
      <c r="A9899" s="903" t="s">
        <v>2487</v>
      </c>
      <c r="B9899" s="903" t="s">
        <v>179</v>
      </c>
      <c r="C9899" s="903" t="s">
        <v>200</v>
      </c>
      <c r="D9899" s="903" t="s">
        <v>1413</v>
      </c>
      <c r="E9899" s="903" t="s">
        <v>90</v>
      </c>
      <c r="F9899" s="903" t="s">
        <v>763</v>
      </c>
      <c r="G9899" s="902">
        <v>363812093</v>
      </c>
    </row>
    <row r="9900" spans="1:7">
      <c r="A9900" s="903" t="s">
        <v>2487</v>
      </c>
      <c r="B9900" s="903" t="s">
        <v>179</v>
      </c>
      <c r="C9900" s="903" t="s">
        <v>200</v>
      </c>
      <c r="D9900" s="903" t="s">
        <v>1413</v>
      </c>
      <c r="E9900" s="903" t="s">
        <v>90</v>
      </c>
      <c r="F9900" s="903" t="s">
        <v>92</v>
      </c>
      <c r="G9900" s="902">
        <v>21456000</v>
      </c>
    </row>
    <row r="9901" spans="1:7">
      <c r="A9901" s="903" t="s">
        <v>2487</v>
      </c>
      <c r="B9901" s="903" t="s">
        <v>179</v>
      </c>
      <c r="C9901" s="903" t="s">
        <v>200</v>
      </c>
      <c r="D9901" s="903" t="s">
        <v>1413</v>
      </c>
      <c r="E9901" s="903" t="s">
        <v>90</v>
      </c>
      <c r="F9901" s="903" t="s">
        <v>130</v>
      </c>
      <c r="G9901" s="902">
        <v>626124025</v>
      </c>
    </row>
    <row r="9902" spans="1:7">
      <c r="A9902" s="903" t="s">
        <v>2487</v>
      </c>
      <c r="B9902" s="903" t="s">
        <v>179</v>
      </c>
      <c r="C9902" s="903" t="s">
        <v>200</v>
      </c>
      <c r="D9902" s="903" t="s">
        <v>1413</v>
      </c>
      <c r="E9902" s="903" t="s">
        <v>90</v>
      </c>
      <c r="F9902" s="903" t="s">
        <v>137</v>
      </c>
      <c r="G9902" s="902">
        <v>12000000</v>
      </c>
    </row>
    <row r="9903" spans="1:7">
      <c r="A9903" s="903" t="s">
        <v>2487</v>
      </c>
      <c r="B9903" s="903" t="s">
        <v>179</v>
      </c>
      <c r="C9903" s="903" t="s">
        <v>200</v>
      </c>
      <c r="D9903" s="903" t="s">
        <v>1413</v>
      </c>
      <c r="E9903" s="1419" t="s">
        <v>377</v>
      </c>
      <c r="F9903" s="1420"/>
      <c r="G9903" s="902">
        <v>7185000</v>
      </c>
    </row>
    <row r="9904" spans="1:7">
      <c r="A9904" s="903" t="s">
        <v>2487</v>
      </c>
      <c r="B9904" s="903" t="s">
        <v>179</v>
      </c>
      <c r="C9904" s="903" t="s">
        <v>200</v>
      </c>
      <c r="D9904" s="903" t="s">
        <v>1413</v>
      </c>
      <c r="E9904" s="903" t="s">
        <v>377</v>
      </c>
      <c r="F9904" s="903" t="s">
        <v>379</v>
      </c>
      <c r="G9904" s="902">
        <v>7185000</v>
      </c>
    </row>
    <row r="9905" spans="1:7">
      <c r="A9905" s="903" t="s">
        <v>2487</v>
      </c>
      <c r="B9905" s="903" t="s">
        <v>179</v>
      </c>
      <c r="C9905" s="903" t="s">
        <v>200</v>
      </c>
      <c r="D9905" s="903" t="s">
        <v>1413</v>
      </c>
      <c r="E9905" s="1419" t="s">
        <v>93</v>
      </c>
      <c r="F9905" s="1420"/>
      <c r="G9905" s="902">
        <v>189068000</v>
      </c>
    </row>
    <row r="9906" spans="1:7">
      <c r="A9906" s="903" t="s">
        <v>2487</v>
      </c>
      <c r="B9906" s="903" t="s">
        <v>179</v>
      </c>
      <c r="C9906" s="903" t="s">
        <v>200</v>
      </c>
      <c r="D9906" s="903" t="s">
        <v>1413</v>
      </c>
      <c r="E9906" s="903" t="s">
        <v>93</v>
      </c>
      <c r="F9906" s="903" t="s">
        <v>391</v>
      </c>
      <c r="G9906" s="902">
        <v>189068000</v>
      </c>
    </row>
    <row r="9907" spans="1:7">
      <c r="A9907" s="903" t="s">
        <v>2487</v>
      </c>
      <c r="B9907" s="903" t="s">
        <v>179</v>
      </c>
      <c r="C9907" s="903" t="s">
        <v>200</v>
      </c>
      <c r="D9907" s="903" t="s">
        <v>1413</v>
      </c>
      <c r="E9907" s="1419" t="s">
        <v>94</v>
      </c>
      <c r="F9907" s="1420"/>
      <c r="G9907" s="902">
        <v>620459682</v>
      </c>
    </row>
    <row r="9908" spans="1:7">
      <c r="A9908" s="903" t="s">
        <v>2487</v>
      </c>
      <c r="B9908" s="903" t="s">
        <v>179</v>
      </c>
      <c r="C9908" s="903" t="s">
        <v>200</v>
      </c>
      <c r="D9908" s="903" t="s">
        <v>1413</v>
      </c>
      <c r="E9908" s="903" t="s">
        <v>94</v>
      </c>
      <c r="F9908" s="903" t="s">
        <v>95</v>
      </c>
      <c r="G9908" s="902">
        <v>484266319</v>
      </c>
    </row>
    <row r="9909" spans="1:7">
      <c r="A9909" s="903" t="s">
        <v>2487</v>
      </c>
      <c r="B9909" s="903" t="s">
        <v>179</v>
      </c>
      <c r="C9909" s="903" t="s">
        <v>200</v>
      </c>
      <c r="D9909" s="903" t="s">
        <v>1413</v>
      </c>
      <c r="E9909" s="903" t="s">
        <v>94</v>
      </c>
      <c r="F9909" s="903" t="s">
        <v>96</v>
      </c>
      <c r="G9909" s="902">
        <v>83407071</v>
      </c>
    </row>
    <row r="9910" spans="1:7">
      <c r="A9910" s="903" t="s">
        <v>2487</v>
      </c>
      <c r="B9910" s="903" t="s">
        <v>179</v>
      </c>
      <c r="C9910" s="903" t="s">
        <v>200</v>
      </c>
      <c r="D9910" s="903" t="s">
        <v>1413</v>
      </c>
      <c r="E9910" s="903" t="s">
        <v>94</v>
      </c>
      <c r="F9910" s="903" t="s">
        <v>97</v>
      </c>
      <c r="G9910" s="902">
        <v>52115792</v>
      </c>
    </row>
    <row r="9911" spans="1:7">
      <c r="A9911" s="903" t="s">
        <v>2487</v>
      </c>
      <c r="B9911" s="903" t="s">
        <v>179</v>
      </c>
      <c r="C9911" s="903" t="s">
        <v>200</v>
      </c>
      <c r="D9911" s="903" t="s">
        <v>1413</v>
      </c>
      <c r="E9911" s="903" t="s">
        <v>94</v>
      </c>
      <c r="F9911" s="903" t="s">
        <v>0</v>
      </c>
      <c r="G9911" s="902">
        <v>670500</v>
      </c>
    </row>
    <row r="9912" spans="1:7">
      <c r="A9912" s="903" t="s">
        <v>2487</v>
      </c>
      <c r="B9912" s="903" t="s">
        <v>179</v>
      </c>
      <c r="C9912" s="903" t="s">
        <v>200</v>
      </c>
      <c r="D9912" s="903" t="s">
        <v>1413</v>
      </c>
      <c r="E9912" s="1419" t="s">
        <v>98</v>
      </c>
      <c r="F9912" s="1420"/>
      <c r="G9912" s="902">
        <v>45522000</v>
      </c>
    </row>
    <row r="9913" spans="1:7">
      <c r="A9913" s="903" t="s">
        <v>2487</v>
      </c>
      <c r="B9913" s="903" t="s">
        <v>179</v>
      </c>
      <c r="C9913" s="903" t="s">
        <v>200</v>
      </c>
      <c r="D9913" s="903" t="s">
        <v>1413</v>
      </c>
      <c r="E9913" s="903" t="s">
        <v>98</v>
      </c>
      <c r="F9913" s="903" t="s">
        <v>757</v>
      </c>
      <c r="G9913" s="902">
        <v>45522000</v>
      </c>
    </row>
    <row r="9914" spans="1:7">
      <c r="A9914" s="903" t="s">
        <v>2487</v>
      </c>
      <c r="B9914" s="903" t="s">
        <v>179</v>
      </c>
      <c r="C9914" s="903" t="s">
        <v>200</v>
      </c>
      <c r="D9914" s="903" t="s">
        <v>1413</v>
      </c>
      <c r="E9914" s="1419" t="s">
        <v>100</v>
      </c>
      <c r="F9914" s="1420"/>
      <c r="G9914" s="902">
        <v>102473331</v>
      </c>
    </row>
    <row r="9915" spans="1:7">
      <c r="A9915" s="903" t="s">
        <v>2487</v>
      </c>
      <c r="B9915" s="903" t="s">
        <v>179</v>
      </c>
      <c r="C9915" s="903" t="s">
        <v>200</v>
      </c>
      <c r="D9915" s="903" t="s">
        <v>1413</v>
      </c>
      <c r="E9915" s="903" t="s">
        <v>100</v>
      </c>
      <c r="F9915" s="903" t="s">
        <v>138</v>
      </c>
      <c r="G9915" s="902">
        <v>83155562</v>
      </c>
    </row>
    <row r="9916" spans="1:7">
      <c r="A9916" s="903" t="s">
        <v>2487</v>
      </c>
      <c r="B9916" s="903" t="s">
        <v>179</v>
      </c>
      <c r="C9916" s="903" t="s">
        <v>200</v>
      </c>
      <c r="D9916" s="903" t="s">
        <v>1413</v>
      </c>
      <c r="E9916" s="903" t="s">
        <v>100</v>
      </c>
      <c r="F9916" s="903" t="s">
        <v>102</v>
      </c>
      <c r="G9916" s="902">
        <v>11194402</v>
      </c>
    </row>
    <row r="9917" spans="1:7">
      <c r="A9917" s="903" t="s">
        <v>2487</v>
      </c>
      <c r="B9917" s="903" t="s">
        <v>179</v>
      </c>
      <c r="C9917" s="903" t="s">
        <v>200</v>
      </c>
      <c r="D9917" s="903" t="s">
        <v>1413</v>
      </c>
      <c r="E9917" s="903" t="s">
        <v>100</v>
      </c>
      <c r="F9917" s="903" t="s">
        <v>131</v>
      </c>
      <c r="G9917" s="902">
        <v>7973367</v>
      </c>
    </row>
    <row r="9918" spans="1:7">
      <c r="A9918" s="903" t="s">
        <v>2487</v>
      </c>
      <c r="B9918" s="903" t="s">
        <v>179</v>
      </c>
      <c r="C9918" s="903" t="s">
        <v>200</v>
      </c>
      <c r="D9918" s="903" t="s">
        <v>1413</v>
      </c>
      <c r="E9918" s="903" t="s">
        <v>100</v>
      </c>
      <c r="F9918" s="903" t="s">
        <v>218</v>
      </c>
      <c r="G9918" s="902">
        <v>150000</v>
      </c>
    </row>
    <row r="9919" spans="1:7">
      <c r="A9919" s="903" t="s">
        <v>2487</v>
      </c>
      <c r="B9919" s="903" t="s">
        <v>179</v>
      </c>
      <c r="C9919" s="903" t="s">
        <v>200</v>
      </c>
      <c r="D9919" s="903" t="s">
        <v>1413</v>
      </c>
      <c r="E9919" s="1419" t="s">
        <v>103</v>
      </c>
      <c r="F9919" s="1420"/>
      <c r="G9919" s="902">
        <v>469283675</v>
      </c>
    </row>
    <row r="9920" spans="1:7">
      <c r="A9920" s="903" t="s">
        <v>2487</v>
      </c>
      <c r="B9920" s="903" t="s">
        <v>179</v>
      </c>
      <c r="C9920" s="903" t="s">
        <v>200</v>
      </c>
      <c r="D9920" s="903" t="s">
        <v>1413</v>
      </c>
      <c r="E9920" s="903" t="s">
        <v>103</v>
      </c>
      <c r="F9920" s="903" t="s">
        <v>104</v>
      </c>
      <c r="G9920" s="902">
        <v>330052550</v>
      </c>
    </row>
    <row r="9921" spans="1:7">
      <c r="A9921" s="903" t="s">
        <v>2487</v>
      </c>
      <c r="B9921" s="903" t="s">
        <v>179</v>
      </c>
      <c r="C9921" s="903" t="s">
        <v>200</v>
      </c>
      <c r="D9921" s="903" t="s">
        <v>1413</v>
      </c>
      <c r="E9921" s="903" t="s">
        <v>103</v>
      </c>
      <c r="F9921" s="903" t="s">
        <v>132</v>
      </c>
      <c r="G9921" s="902">
        <v>33800000</v>
      </c>
    </row>
    <row r="9922" spans="1:7">
      <c r="A9922" s="903" t="s">
        <v>2487</v>
      </c>
      <c r="B9922" s="903" t="s">
        <v>179</v>
      </c>
      <c r="C9922" s="903" t="s">
        <v>200</v>
      </c>
      <c r="D9922" s="903" t="s">
        <v>1413</v>
      </c>
      <c r="E9922" s="903" t="s">
        <v>103</v>
      </c>
      <c r="F9922" s="903" t="s">
        <v>106</v>
      </c>
      <c r="G9922" s="902">
        <v>105431125</v>
      </c>
    </row>
    <row r="9923" spans="1:7">
      <c r="A9923" s="903" t="s">
        <v>2487</v>
      </c>
      <c r="B9923" s="903" t="s">
        <v>179</v>
      </c>
      <c r="C9923" s="903" t="s">
        <v>200</v>
      </c>
      <c r="D9923" s="903" t="s">
        <v>1413</v>
      </c>
      <c r="E9923" s="1419" t="s">
        <v>108</v>
      </c>
      <c r="F9923" s="1420"/>
      <c r="G9923" s="902">
        <v>32255858</v>
      </c>
    </row>
    <row r="9924" spans="1:7">
      <c r="A9924" s="903" t="s">
        <v>2487</v>
      </c>
      <c r="B9924" s="903" t="s">
        <v>179</v>
      </c>
      <c r="C9924" s="903" t="s">
        <v>200</v>
      </c>
      <c r="D9924" s="903" t="s">
        <v>1413</v>
      </c>
      <c r="E9924" s="903" t="s">
        <v>108</v>
      </c>
      <c r="F9924" s="903" t="s">
        <v>110</v>
      </c>
      <c r="G9924" s="902">
        <v>7198602</v>
      </c>
    </row>
    <row r="9925" spans="1:7">
      <c r="A9925" s="903" t="s">
        <v>2487</v>
      </c>
      <c r="B9925" s="903" t="s">
        <v>179</v>
      </c>
      <c r="C9925" s="903" t="s">
        <v>200</v>
      </c>
      <c r="D9925" s="903" t="s">
        <v>1413</v>
      </c>
      <c r="E9925" s="903" t="s">
        <v>108</v>
      </c>
      <c r="F9925" s="903" t="s">
        <v>111</v>
      </c>
      <c r="G9925" s="902">
        <v>12876956</v>
      </c>
    </row>
    <row r="9926" spans="1:7">
      <c r="A9926" s="903" t="s">
        <v>2487</v>
      </c>
      <c r="B9926" s="903" t="s">
        <v>179</v>
      </c>
      <c r="C9926" s="903" t="s">
        <v>200</v>
      </c>
      <c r="D9926" s="903" t="s">
        <v>1413</v>
      </c>
      <c r="E9926" s="903" t="s">
        <v>108</v>
      </c>
      <c r="F9926" s="903" t="s">
        <v>862</v>
      </c>
      <c r="G9926" s="902">
        <v>7981800</v>
      </c>
    </row>
    <row r="9927" spans="1:7">
      <c r="A9927" s="903" t="s">
        <v>2487</v>
      </c>
      <c r="B9927" s="903" t="s">
        <v>179</v>
      </c>
      <c r="C9927" s="903" t="s">
        <v>200</v>
      </c>
      <c r="D9927" s="903" t="s">
        <v>1413</v>
      </c>
      <c r="E9927" s="903" t="s">
        <v>108</v>
      </c>
      <c r="F9927" s="903" t="s">
        <v>868</v>
      </c>
      <c r="G9927" s="902">
        <v>1286500</v>
      </c>
    </row>
    <row r="9928" spans="1:7">
      <c r="A9928" s="903" t="s">
        <v>2487</v>
      </c>
      <c r="B9928" s="903" t="s">
        <v>179</v>
      </c>
      <c r="C9928" s="903" t="s">
        <v>200</v>
      </c>
      <c r="D9928" s="903" t="s">
        <v>1413</v>
      </c>
      <c r="E9928" s="903" t="s">
        <v>108</v>
      </c>
      <c r="F9928" s="903" t="s">
        <v>142</v>
      </c>
      <c r="G9928" s="902">
        <v>2912000</v>
      </c>
    </row>
    <row r="9929" spans="1:7">
      <c r="A9929" s="903" t="s">
        <v>2487</v>
      </c>
      <c r="B9929" s="903" t="s">
        <v>179</v>
      </c>
      <c r="C9929" s="903" t="s">
        <v>200</v>
      </c>
      <c r="D9929" s="903" t="s">
        <v>1413</v>
      </c>
      <c r="E9929" s="1419" t="s">
        <v>143</v>
      </c>
      <c r="F9929" s="1420"/>
      <c r="G9929" s="902">
        <v>30792000</v>
      </c>
    </row>
    <row r="9930" spans="1:7">
      <c r="A9930" s="903" t="s">
        <v>2487</v>
      </c>
      <c r="B9930" s="903" t="s">
        <v>179</v>
      </c>
      <c r="C9930" s="903" t="s">
        <v>200</v>
      </c>
      <c r="D9930" s="903" t="s">
        <v>1413</v>
      </c>
      <c r="E9930" s="903" t="s">
        <v>143</v>
      </c>
      <c r="F9930" s="903" t="s">
        <v>145</v>
      </c>
      <c r="G9930" s="902">
        <v>11850000</v>
      </c>
    </row>
    <row r="9931" spans="1:7">
      <c r="A9931" s="903" t="s">
        <v>2487</v>
      </c>
      <c r="B9931" s="903" t="s">
        <v>179</v>
      </c>
      <c r="C9931" s="903" t="s">
        <v>200</v>
      </c>
      <c r="D9931" s="903" t="s">
        <v>1413</v>
      </c>
      <c r="E9931" s="903" t="s">
        <v>143</v>
      </c>
      <c r="F9931" s="903" t="s">
        <v>489</v>
      </c>
      <c r="G9931" s="902">
        <v>18942000</v>
      </c>
    </row>
    <row r="9932" spans="1:7">
      <c r="A9932" s="903" t="s">
        <v>2487</v>
      </c>
      <c r="B9932" s="903" t="s">
        <v>179</v>
      </c>
      <c r="C9932" s="903" t="s">
        <v>200</v>
      </c>
      <c r="D9932" s="903" t="s">
        <v>1413</v>
      </c>
      <c r="E9932" s="1419" t="s">
        <v>113</v>
      </c>
      <c r="F9932" s="1420"/>
      <c r="G9932" s="902">
        <v>236570000</v>
      </c>
    </row>
    <row r="9933" spans="1:7">
      <c r="A9933" s="903" t="s">
        <v>2487</v>
      </c>
      <c r="B9933" s="903" t="s">
        <v>179</v>
      </c>
      <c r="C9933" s="903" t="s">
        <v>200</v>
      </c>
      <c r="D9933" s="903" t="s">
        <v>1413</v>
      </c>
      <c r="E9933" s="903" t="s">
        <v>113</v>
      </c>
      <c r="F9933" s="903" t="s">
        <v>381</v>
      </c>
      <c r="G9933" s="902">
        <v>16780000</v>
      </c>
    </row>
    <row r="9934" spans="1:7">
      <c r="A9934" s="903" t="s">
        <v>2487</v>
      </c>
      <c r="B9934" s="903" t="s">
        <v>179</v>
      </c>
      <c r="C9934" s="903" t="s">
        <v>200</v>
      </c>
      <c r="D9934" s="903" t="s">
        <v>1413</v>
      </c>
      <c r="E9934" s="903" t="s">
        <v>113</v>
      </c>
      <c r="F9934" s="903" t="s">
        <v>490</v>
      </c>
      <c r="G9934" s="902">
        <v>23090000</v>
      </c>
    </row>
    <row r="9935" spans="1:7">
      <c r="A9935" s="903" t="s">
        <v>2487</v>
      </c>
      <c r="B9935" s="903" t="s">
        <v>179</v>
      </c>
      <c r="C9935" s="903" t="s">
        <v>200</v>
      </c>
      <c r="D9935" s="903" t="s">
        <v>1413</v>
      </c>
      <c r="E9935" s="903" t="s">
        <v>113</v>
      </c>
      <c r="F9935" s="903" t="s">
        <v>115</v>
      </c>
      <c r="G9935" s="902">
        <v>7950000</v>
      </c>
    </row>
    <row r="9936" spans="1:7">
      <c r="A9936" s="903" t="s">
        <v>2487</v>
      </c>
      <c r="B9936" s="903" t="s">
        <v>179</v>
      </c>
      <c r="C9936" s="903" t="s">
        <v>200</v>
      </c>
      <c r="D9936" s="903" t="s">
        <v>1413</v>
      </c>
      <c r="E9936" s="903" t="s">
        <v>113</v>
      </c>
      <c r="F9936" s="903" t="s">
        <v>117</v>
      </c>
      <c r="G9936" s="902">
        <v>188750000</v>
      </c>
    </row>
    <row r="9937" spans="1:7">
      <c r="A9937" s="903" t="s">
        <v>2487</v>
      </c>
      <c r="B9937" s="903" t="s">
        <v>179</v>
      </c>
      <c r="C9937" s="903" t="s">
        <v>200</v>
      </c>
      <c r="D9937" s="903" t="s">
        <v>1413</v>
      </c>
      <c r="E9937" s="1419" t="s">
        <v>492</v>
      </c>
      <c r="F9937" s="1420"/>
      <c r="G9937" s="902">
        <v>133884000</v>
      </c>
    </row>
    <row r="9938" spans="1:7">
      <c r="A9938" s="903" t="s">
        <v>2487</v>
      </c>
      <c r="B9938" s="903" t="s">
        <v>179</v>
      </c>
      <c r="C9938" s="903" t="s">
        <v>200</v>
      </c>
      <c r="D9938" s="903" t="s">
        <v>1413</v>
      </c>
      <c r="E9938" s="903" t="s">
        <v>492</v>
      </c>
      <c r="F9938" s="903" t="s">
        <v>494</v>
      </c>
      <c r="G9938" s="902">
        <v>98900000</v>
      </c>
    </row>
    <row r="9939" spans="1:7">
      <c r="A9939" s="903" t="s">
        <v>2487</v>
      </c>
      <c r="B9939" s="903" t="s">
        <v>179</v>
      </c>
      <c r="C9939" s="903" t="s">
        <v>200</v>
      </c>
      <c r="D9939" s="903" t="s">
        <v>1413</v>
      </c>
      <c r="E9939" s="903" t="s">
        <v>492</v>
      </c>
      <c r="F9939" s="903" t="s">
        <v>219</v>
      </c>
      <c r="G9939" s="902">
        <v>16584000</v>
      </c>
    </row>
    <row r="9940" spans="1:7">
      <c r="A9940" s="903" t="s">
        <v>2487</v>
      </c>
      <c r="B9940" s="903" t="s">
        <v>179</v>
      </c>
      <c r="C9940" s="903" t="s">
        <v>200</v>
      </c>
      <c r="D9940" s="903" t="s">
        <v>1413</v>
      </c>
      <c r="E9940" s="903" t="s">
        <v>492</v>
      </c>
      <c r="F9940" s="903" t="s">
        <v>186</v>
      </c>
      <c r="G9940" s="902">
        <v>1600000</v>
      </c>
    </row>
    <row r="9941" spans="1:7">
      <c r="A9941" s="903" t="s">
        <v>2487</v>
      </c>
      <c r="B9941" s="903" t="s">
        <v>179</v>
      </c>
      <c r="C9941" s="903" t="s">
        <v>200</v>
      </c>
      <c r="D9941" s="903" t="s">
        <v>1413</v>
      </c>
      <c r="E9941" s="903" t="s">
        <v>492</v>
      </c>
      <c r="F9941" s="903" t="s">
        <v>496</v>
      </c>
      <c r="G9941" s="902">
        <v>16800000</v>
      </c>
    </row>
    <row r="9942" spans="1:7">
      <c r="A9942" s="903" t="s">
        <v>2487</v>
      </c>
      <c r="B9942" s="903" t="s">
        <v>179</v>
      </c>
      <c r="C9942" s="903" t="s">
        <v>200</v>
      </c>
      <c r="D9942" s="903" t="s">
        <v>1413</v>
      </c>
      <c r="E9942" s="1419" t="s">
        <v>498</v>
      </c>
      <c r="F9942" s="1420"/>
      <c r="G9942" s="902">
        <v>98493427</v>
      </c>
    </row>
    <row r="9943" spans="1:7">
      <c r="A9943" s="903" t="s">
        <v>2487</v>
      </c>
      <c r="B9943" s="903" t="s">
        <v>179</v>
      </c>
      <c r="C9943" s="903" t="s">
        <v>200</v>
      </c>
      <c r="D9943" s="903" t="s">
        <v>1413</v>
      </c>
      <c r="E9943" s="903" t="s">
        <v>498</v>
      </c>
      <c r="F9943" s="903" t="s">
        <v>370</v>
      </c>
      <c r="G9943" s="902">
        <v>50243427</v>
      </c>
    </row>
    <row r="9944" spans="1:7">
      <c r="A9944" s="903" t="s">
        <v>2487</v>
      </c>
      <c r="B9944" s="903" t="s">
        <v>179</v>
      </c>
      <c r="C9944" s="903" t="s">
        <v>200</v>
      </c>
      <c r="D9944" s="903" t="s">
        <v>1413</v>
      </c>
      <c r="E9944" s="903" t="s">
        <v>498</v>
      </c>
      <c r="F9944" s="903" t="s">
        <v>500</v>
      </c>
      <c r="G9944" s="902">
        <v>36600000</v>
      </c>
    </row>
    <row r="9945" spans="1:7">
      <c r="A9945" s="903" t="s">
        <v>2487</v>
      </c>
      <c r="B9945" s="903" t="s">
        <v>179</v>
      </c>
      <c r="C9945" s="903" t="s">
        <v>200</v>
      </c>
      <c r="D9945" s="903" t="s">
        <v>1413</v>
      </c>
      <c r="E9945" s="903" t="s">
        <v>498</v>
      </c>
      <c r="F9945" s="903" t="s">
        <v>4</v>
      </c>
      <c r="G9945" s="902">
        <v>11650000</v>
      </c>
    </row>
    <row r="9946" spans="1:7">
      <c r="A9946" s="903" t="s">
        <v>2487</v>
      </c>
      <c r="B9946" s="903" t="s">
        <v>179</v>
      </c>
      <c r="C9946" s="903" t="s">
        <v>200</v>
      </c>
      <c r="D9946" s="903" t="s">
        <v>1413</v>
      </c>
      <c r="E9946" s="1419" t="s">
        <v>1429</v>
      </c>
      <c r="F9946" s="1420"/>
      <c r="G9946" s="902">
        <v>99500000</v>
      </c>
    </row>
    <row r="9947" spans="1:7">
      <c r="A9947" s="903" t="s">
        <v>2487</v>
      </c>
      <c r="B9947" s="903" t="s">
        <v>179</v>
      </c>
      <c r="C9947" s="903" t="s">
        <v>200</v>
      </c>
      <c r="D9947" s="903" t="s">
        <v>1413</v>
      </c>
      <c r="E9947" s="903" t="s">
        <v>1429</v>
      </c>
      <c r="F9947" s="903" t="s">
        <v>1451</v>
      </c>
      <c r="G9947" s="902">
        <v>11000000</v>
      </c>
    </row>
    <row r="9948" spans="1:7">
      <c r="A9948" s="903" t="s">
        <v>2487</v>
      </c>
      <c r="B9948" s="903" t="s">
        <v>179</v>
      </c>
      <c r="C9948" s="903" t="s">
        <v>200</v>
      </c>
      <c r="D9948" s="903" t="s">
        <v>1413</v>
      </c>
      <c r="E9948" s="903" t="s">
        <v>1429</v>
      </c>
      <c r="F9948" s="903" t="s">
        <v>1431</v>
      </c>
      <c r="G9948" s="902">
        <v>88500000</v>
      </c>
    </row>
    <row r="9949" spans="1:7">
      <c r="A9949" s="903" t="s">
        <v>2487</v>
      </c>
      <c r="B9949" s="903" t="s">
        <v>179</v>
      </c>
      <c r="C9949" s="903" t="s">
        <v>200</v>
      </c>
      <c r="D9949" s="903" t="s">
        <v>1413</v>
      </c>
      <c r="E9949" s="1419" t="s">
        <v>118</v>
      </c>
      <c r="F9949" s="1420"/>
      <c r="G9949" s="902">
        <v>386640315</v>
      </c>
    </row>
    <row r="9950" spans="1:7">
      <c r="A9950" s="903" t="s">
        <v>2487</v>
      </c>
      <c r="B9950" s="903" t="s">
        <v>179</v>
      </c>
      <c r="C9950" s="903" t="s">
        <v>200</v>
      </c>
      <c r="D9950" s="903" t="s">
        <v>1413</v>
      </c>
      <c r="E9950" s="903" t="s">
        <v>118</v>
      </c>
      <c r="F9950" s="903" t="s">
        <v>523</v>
      </c>
      <c r="G9950" s="902">
        <v>161169315</v>
      </c>
    </row>
    <row r="9951" spans="1:7">
      <c r="A9951" s="903" t="s">
        <v>2487</v>
      </c>
      <c r="B9951" s="903" t="s">
        <v>179</v>
      </c>
      <c r="C9951" s="903" t="s">
        <v>200</v>
      </c>
      <c r="D9951" s="903" t="s">
        <v>1413</v>
      </c>
      <c r="E9951" s="903" t="s">
        <v>118</v>
      </c>
      <c r="F9951" s="903" t="s">
        <v>11</v>
      </c>
      <c r="G9951" s="902">
        <v>17000000</v>
      </c>
    </row>
    <row r="9952" spans="1:7">
      <c r="A9952" s="903" t="s">
        <v>2487</v>
      </c>
      <c r="B9952" s="903" t="s">
        <v>179</v>
      </c>
      <c r="C9952" s="903" t="s">
        <v>200</v>
      </c>
      <c r="D9952" s="903" t="s">
        <v>1413</v>
      </c>
      <c r="E9952" s="903" t="s">
        <v>118</v>
      </c>
      <c r="F9952" s="903" t="s">
        <v>120</v>
      </c>
      <c r="G9952" s="902">
        <v>208471000</v>
      </c>
    </row>
    <row r="9953" spans="1:7">
      <c r="A9953" s="903" t="s">
        <v>2487</v>
      </c>
      <c r="B9953" s="903" t="s">
        <v>179</v>
      </c>
      <c r="C9953" s="903" t="s">
        <v>200</v>
      </c>
      <c r="D9953" s="903" t="s">
        <v>1413</v>
      </c>
      <c r="E9953" s="1419" t="s">
        <v>1434</v>
      </c>
      <c r="F9953" s="1420"/>
      <c r="G9953" s="902">
        <v>4020000</v>
      </c>
    </row>
    <row r="9954" spans="1:7">
      <c r="A9954" s="903" t="s">
        <v>2487</v>
      </c>
      <c r="B9954" s="903" t="s">
        <v>179</v>
      </c>
      <c r="C9954" s="903" t="s">
        <v>200</v>
      </c>
      <c r="D9954" s="903" t="s">
        <v>1413</v>
      </c>
      <c r="E9954" s="903" t="s">
        <v>1434</v>
      </c>
      <c r="F9954" s="903" t="s">
        <v>1436</v>
      </c>
      <c r="G9954" s="902">
        <v>4020000</v>
      </c>
    </row>
    <row r="9955" spans="1:7">
      <c r="A9955" s="903" t="s">
        <v>2487</v>
      </c>
      <c r="B9955" s="903" t="s">
        <v>179</v>
      </c>
      <c r="C9955" s="903" t="s">
        <v>200</v>
      </c>
      <c r="D9955" s="903" t="s">
        <v>1413</v>
      </c>
      <c r="E9955" s="1419" t="s">
        <v>122</v>
      </c>
      <c r="F9955" s="1420"/>
      <c r="G9955" s="902">
        <v>516984023</v>
      </c>
    </row>
    <row r="9956" spans="1:7">
      <c r="A9956" s="903" t="s">
        <v>2487</v>
      </c>
      <c r="B9956" s="903" t="s">
        <v>179</v>
      </c>
      <c r="C9956" s="903" t="s">
        <v>200</v>
      </c>
      <c r="D9956" s="903" t="s">
        <v>1413</v>
      </c>
      <c r="E9956" s="903" t="s">
        <v>122</v>
      </c>
      <c r="F9956" s="903" t="s">
        <v>124</v>
      </c>
      <c r="G9956" s="902">
        <v>300251000</v>
      </c>
    </row>
    <row r="9957" spans="1:7">
      <c r="A9957" s="903" t="s">
        <v>2487</v>
      </c>
      <c r="B9957" s="903" t="s">
        <v>179</v>
      </c>
      <c r="C9957" s="903" t="s">
        <v>200</v>
      </c>
      <c r="D9957" s="903" t="s">
        <v>1413</v>
      </c>
      <c r="E9957" s="903" t="s">
        <v>122</v>
      </c>
      <c r="F9957" s="903" t="s">
        <v>126</v>
      </c>
      <c r="G9957" s="902">
        <v>216733023</v>
      </c>
    </row>
    <row r="9958" spans="1:7">
      <c r="A9958" s="903" t="s">
        <v>2487</v>
      </c>
      <c r="B9958" s="903" t="s">
        <v>179</v>
      </c>
      <c r="C9958" s="903" t="s">
        <v>200</v>
      </c>
      <c r="D9958" s="903" t="s">
        <v>1413</v>
      </c>
      <c r="E9958" s="1419" t="s">
        <v>360</v>
      </c>
      <c r="F9958" s="1420"/>
      <c r="G9958" s="902">
        <v>5000000</v>
      </c>
    </row>
    <row r="9959" spans="1:7">
      <c r="A9959" s="903" t="s">
        <v>2487</v>
      </c>
      <c r="B9959" s="903" t="s">
        <v>179</v>
      </c>
      <c r="C9959" s="903" t="s">
        <v>200</v>
      </c>
      <c r="D9959" s="903" t="s">
        <v>1413</v>
      </c>
      <c r="E9959" s="903" t="s">
        <v>360</v>
      </c>
      <c r="F9959" s="903" t="s">
        <v>1440</v>
      </c>
      <c r="G9959" s="902">
        <v>5000000</v>
      </c>
    </row>
    <row r="9960" spans="1:7">
      <c r="A9960" s="903" t="s">
        <v>2487</v>
      </c>
      <c r="B9960" s="903" t="s">
        <v>179</v>
      </c>
      <c r="C9960" s="903" t="s">
        <v>200</v>
      </c>
      <c r="D9960" s="903" t="s">
        <v>1413</v>
      </c>
      <c r="E9960" s="1419" t="s">
        <v>376</v>
      </c>
      <c r="F9960" s="1420"/>
      <c r="G9960" s="902">
        <v>1168158000</v>
      </c>
    </row>
    <row r="9961" spans="1:7">
      <c r="A9961" s="903" t="s">
        <v>2487</v>
      </c>
      <c r="B9961" s="903" t="s">
        <v>179</v>
      </c>
      <c r="C9961" s="903" t="s">
        <v>200</v>
      </c>
      <c r="D9961" s="903" t="s">
        <v>1413</v>
      </c>
      <c r="E9961" s="903" t="s">
        <v>376</v>
      </c>
      <c r="F9961" s="903" t="s">
        <v>182</v>
      </c>
      <c r="G9961" s="902">
        <v>1157101000</v>
      </c>
    </row>
    <row r="9962" spans="1:7">
      <c r="A9962" s="903" t="s">
        <v>2487</v>
      </c>
      <c r="B9962" s="903" t="s">
        <v>179</v>
      </c>
      <c r="C9962" s="903" t="s">
        <v>200</v>
      </c>
      <c r="D9962" s="903" t="s">
        <v>1413</v>
      </c>
      <c r="E9962" s="903" t="s">
        <v>376</v>
      </c>
      <c r="F9962" s="903" t="s">
        <v>183</v>
      </c>
      <c r="G9962" s="902">
        <v>11057000</v>
      </c>
    </row>
    <row r="9963" spans="1:7">
      <c r="A9963" s="903" t="s">
        <v>2487</v>
      </c>
      <c r="B9963" s="1419" t="s">
        <v>184</v>
      </c>
      <c r="C9963" s="1420"/>
      <c r="D9963" s="1420"/>
      <c r="E9963" s="1420"/>
      <c r="F9963" s="1420"/>
      <c r="G9963" s="902">
        <v>27732158383</v>
      </c>
    </row>
    <row r="9964" spans="1:7">
      <c r="A9964" s="903" t="s">
        <v>2487</v>
      </c>
      <c r="B9964" s="903" t="s">
        <v>184</v>
      </c>
      <c r="C9964" s="1419" t="s">
        <v>368</v>
      </c>
      <c r="D9964" s="1420"/>
      <c r="E9964" s="1420"/>
      <c r="F9964" s="1420"/>
      <c r="G9964" s="902">
        <v>680400000</v>
      </c>
    </row>
    <row r="9965" spans="1:7">
      <c r="A9965" s="903" t="s">
        <v>2487</v>
      </c>
      <c r="B9965" s="903" t="s">
        <v>184</v>
      </c>
      <c r="C9965" s="903" t="s">
        <v>368</v>
      </c>
      <c r="D9965" s="1419" t="s">
        <v>1444</v>
      </c>
      <c r="E9965" s="1420"/>
      <c r="F9965" s="1420"/>
      <c r="G9965" s="902">
        <v>1200000</v>
      </c>
    </row>
    <row r="9966" spans="1:7">
      <c r="A9966" s="903" t="s">
        <v>2487</v>
      </c>
      <c r="B9966" s="903" t="s">
        <v>184</v>
      </c>
      <c r="C9966" s="903" t="s">
        <v>368</v>
      </c>
      <c r="D9966" s="903" t="s">
        <v>1444</v>
      </c>
      <c r="E9966" s="1419" t="s">
        <v>498</v>
      </c>
      <c r="F9966" s="1420"/>
      <c r="G9966" s="902">
        <v>1200000</v>
      </c>
    </row>
    <row r="9967" spans="1:7">
      <c r="A9967" s="903" t="s">
        <v>2487</v>
      </c>
      <c r="B9967" s="903" t="s">
        <v>184</v>
      </c>
      <c r="C9967" s="903" t="s">
        <v>368</v>
      </c>
      <c r="D9967" s="903" t="s">
        <v>1444</v>
      </c>
      <c r="E9967" s="903" t="s">
        <v>498</v>
      </c>
      <c r="F9967" s="903" t="s">
        <v>370</v>
      </c>
      <c r="G9967" s="902">
        <v>1200000</v>
      </c>
    </row>
    <row r="9968" spans="1:7">
      <c r="A9968" s="903" t="s">
        <v>2487</v>
      </c>
      <c r="B9968" s="903" t="s">
        <v>184</v>
      </c>
      <c r="C9968" s="903" t="s">
        <v>368</v>
      </c>
      <c r="D9968" s="1419" t="s">
        <v>1445</v>
      </c>
      <c r="E9968" s="1420"/>
      <c r="F9968" s="1420"/>
      <c r="G9968" s="902">
        <v>679200000</v>
      </c>
    </row>
    <row r="9969" spans="1:7">
      <c r="A9969" s="903" t="s">
        <v>2487</v>
      </c>
      <c r="B9969" s="903" t="s">
        <v>184</v>
      </c>
      <c r="C9969" s="903" t="s">
        <v>368</v>
      </c>
      <c r="D9969" s="903" t="s">
        <v>1445</v>
      </c>
      <c r="E9969" s="1419" t="s">
        <v>296</v>
      </c>
      <c r="F9969" s="1420"/>
      <c r="G9969" s="902">
        <v>4200000</v>
      </c>
    </row>
    <row r="9970" spans="1:7">
      <c r="A9970" s="903" t="s">
        <v>2487</v>
      </c>
      <c r="B9970" s="903" t="s">
        <v>184</v>
      </c>
      <c r="C9970" s="903" t="s">
        <v>368</v>
      </c>
      <c r="D9970" s="903" t="s">
        <v>1445</v>
      </c>
      <c r="E9970" s="903" t="s">
        <v>296</v>
      </c>
      <c r="F9970" s="903" t="s">
        <v>756</v>
      </c>
      <c r="G9970" s="902">
        <v>4200000</v>
      </c>
    </row>
    <row r="9971" spans="1:7">
      <c r="A9971" s="903" t="s">
        <v>2487</v>
      </c>
      <c r="B9971" s="903" t="s">
        <v>184</v>
      </c>
      <c r="C9971" s="903" t="s">
        <v>368</v>
      </c>
      <c r="D9971" s="903" t="s">
        <v>1445</v>
      </c>
      <c r="E9971" s="1419" t="s">
        <v>103</v>
      </c>
      <c r="F9971" s="1420"/>
      <c r="G9971" s="902">
        <v>44018000</v>
      </c>
    </row>
    <row r="9972" spans="1:7">
      <c r="A9972" s="903" t="s">
        <v>2487</v>
      </c>
      <c r="B9972" s="903" t="s">
        <v>184</v>
      </c>
      <c r="C9972" s="903" t="s">
        <v>368</v>
      </c>
      <c r="D9972" s="903" t="s">
        <v>1445</v>
      </c>
      <c r="E9972" s="903" t="s">
        <v>103</v>
      </c>
      <c r="F9972" s="903" t="s">
        <v>104</v>
      </c>
      <c r="G9972" s="902">
        <v>13288000</v>
      </c>
    </row>
    <row r="9973" spans="1:7">
      <c r="A9973" s="903" t="s">
        <v>2487</v>
      </c>
      <c r="B9973" s="903" t="s">
        <v>184</v>
      </c>
      <c r="C9973" s="903" t="s">
        <v>368</v>
      </c>
      <c r="D9973" s="903" t="s">
        <v>1445</v>
      </c>
      <c r="E9973" s="903" t="s">
        <v>103</v>
      </c>
      <c r="F9973" s="903" t="s">
        <v>106</v>
      </c>
      <c r="G9973" s="902">
        <v>30730000</v>
      </c>
    </row>
    <row r="9974" spans="1:7">
      <c r="A9974" s="903" t="s">
        <v>2487</v>
      </c>
      <c r="B9974" s="903" t="s">
        <v>184</v>
      </c>
      <c r="C9974" s="903" t="s">
        <v>368</v>
      </c>
      <c r="D9974" s="903" t="s">
        <v>1445</v>
      </c>
      <c r="E9974" s="1419" t="s">
        <v>143</v>
      </c>
      <c r="F9974" s="1420"/>
      <c r="G9974" s="902">
        <v>294070000</v>
      </c>
    </row>
    <row r="9975" spans="1:7">
      <c r="A9975" s="903" t="s">
        <v>2487</v>
      </c>
      <c r="B9975" s="903" t="s">
        <v>184</v>
      </c>
      <c r="C9975" s="903" t="s">
        <v>368</v>
      </c>
      <c r="D9975" s="903" t="s">
        <v>1445</v>
      </c>
      <c r="E9975" s="903" t="s">
        <v>143</v>
      </c>
      <c r="F9975" s="903" t="s">
        <v>145</v>
      </c>
      <c r="G9975" s="902">
        <v>5040000</v>
      </c>
    </row>
    <row r="9976" spans="1:7">
      <c r="A9976" s="903" t="s">
        <v>2487</v>
      </c>
      <c r="B9976" s="903" t="s">
        <v>184</v>
      </c>
      <c r="C9976" s="903" t="s">
        <v>368</v>
      </c>
      <c r="D9976" s="903" t="s">
        <v>1445</v>
      </c>
      <c r="E9976" s="903" t="s">
        <v>143</v>
      </c>
      <c r="F9976" s="903" t="s">
        <v>482</v>
      </c>
      <c r="G9976" s="902">
        <v>168000000</v>
      </c>
    </row>
    <row r="9977" spans="1:7">
      <c r="A9977" s="903" t="s">
        <v>2487</v>
      </c>
      <c r="B9977" s="903" t="s">
        <v>184</v>
      </c>
      <c r="C9977" s="903" t="s">
        <v>368</v>
      </c>
      <c r="D9977" s="903" t="s">
        <v>1445</v>
      </c>
      <c r="E9977" s="903" t="s">
        <v>143</v>
      </c>
      <c r="F9977" s="903" t="s">
        <v>484</v>
      </c>
      <c r="G9977" s="902">
        <v>15400000</v>
      </c>
    </row>
    <row r="9978" spans="1:7">
      <c r="A9978" s="903" t="s">
        <v>2487</v>
      </c>
      <c r="B9978" s="903" t="s">
        <v>184</v>
      </c>
      <c r="C9978" s="903" t="s">
        <v>368</v>
      </c>
      <c r="D9978" s="903" t="s">
        <v>1445</v>
      </c>
      <c r="E9978" s="903" t="s">
        <v>143</v>
      </c>
      <c r="F9978" s="903" t="s">
        <v>485</v>
      </c>
      <c r="G9978" s="902">
        <v>4840000</v>
      </c>
    </row>
    <row r="9979" spans="1:7">
      <c r="A9979" s="903" t="s">
        <v>2487</v>
      </c>
      <c r="B9979" s="903" t="s">
        <v>184</v>
      </c>
      <c r="C9979" s="903" t="s">
        <v>368</v>
      </c>
      <c r="D9979" s="903" t="s">
        <v>1445</v>
      </c>
      <c r="E9979" s="903" t="s">
        <v>143</v>
      </c>
      <c r="F9979" s="903" t="s">
        <v>387</v>
      </c>
      <c r="G9979" s="902">
        <v>16700000</v>
      </c>
    </row>
    <row r="9980" spans="1:7">
      <c r="A9980" s="903" t="s">
        <v>2487</v>
      </c>
      <c r="B9980" s="903" t="s">
        <v>184</v>
      </c>
      <c r="C9980" s="903" t="s">
        <v>368</v>
      </c>
      <c r="D9980" s="903" t="s">
        <v>1445</v>
      </c>
      <c r="E9980" s="903" t="s">
        <v>143</v>
      </c>
      <c r="F9980" s="903" t="s">
        <v>489</v>
      </c>
      <c r="G9980" s="902">
        <v>84090000</v>
      </c>
    </row>
    <row r="9981" spans="1:7">
      <c r="A9981" s="903" t="s">
        <v>2487</v>
      </c>
      <c r="B9981" s="903" t="s">
        <v>184</v>
      </c>
      <c r="C9981" s="903" t="s">
        <v>368</v>
      </c>
      <c r="D9981" s="903" t="s">
        <v>1445</v>
      </c>
      <c r="E9981" s="1419" t="s">
        <v>113</v>
      </c>
      <c r="F9981" s="1420"/>
      <c r="G9981" s="902">
        <v>15750000</v>
      </c>
    </row>
    <row r="9982" spans="1:7">
      <c r="A9982" s="903" t="s">
        <v>2487</v>
      </c>
      <c r="B9982" s="903" t="s">
        <v>184</v>
      </c>
      <c r="C9982" s="903" t="s">
        <v>368</v>
      </c>
      <c r="D9982" s="903" t="s">
        <v>1445</v>
      </c>
      <c r="E9982" s="903" t="s">
        <v>113</v>
      </c>
      <c r="F9982" s="903" t="s">
        <v>490</v>
      </c>
      <c r="G9982" s="902">
        <v>6750000</v>
      </c>
    </row>
    <row r="9983" spans="1:7">
      <c r="A9983" s="903" t="s">
        <v>2487</v>
      </c>
      <c r="B9983" s="903" t="s">
        <v>184</v>
      </c>
      <c r="C9983" s="903" t="s">
        <v>368</v>
      </c>
      <c r="D9983" s="903" t="s">
        <v>1445</v>
      </c>
      <c r="E9983" s="903" t="s">
        <v>113</v>
      </c>
      <c r="F9983" s="903" t="s">
        <v>115</v>
      </c>
      <c r="G9983" s="902">
        <v>9000000</v>
      </c>
    </row>
    <row r="9984" spans="1:7">
      <c r="A9984" s="903" t="s">
        <v>2487</v>
      </c>
      <c r="B9984" s="903" t="s">
        <v>184</v>
      </c>
      <c r="C9984" s="903" t="s">
        <v>368</v>
      </c>
      <c r="D9984" s="903" t="s">
        <v>1445</v>
      </c>
      <c r="E9984" s="1419" t="s">
        <v>492</v>
      </c>
      <c r="F9984" s="1420"/>
      <c r="G9984" s="902">
        <v>216250000</v>
      </c>
    </row>
    <row r="9985" spans="1:7">
      <c r="A9985" s="903" t="s">
        <v>2487</v>
      </c>
      <c r="B9985" s="903" t="s">
        <v>184</v>
      </c>
      <c r="C9985" s="903" t="s">
        <v>368</v>
      </c>
      <c r="D9985" s="903" t="s">
        <v>1445</v>
      </c>
      <c r="E9985" s="903" t="s">
        <v>492</v>
      </c>
      <c r="F9985" s="903" t="s">
        <v>494</v>
      </c>
      <c r="G9985" s="902">
        <v>6250000</v>
      </c>
    </row>
    <row r="9986" spans="1:7">
      <c r="A9986" s="903" t="s">
        <v>2487</v>
      </c>
      <c r="B9986" s="903" t="s">
        <v>184</v>
      </c>
      <c r="C9986" s="903" t="s">
        <v>368</v>
      </c>
      <c r="D9986" s="903" t="s">
        <v>1445</v>
      </c>
      <c r="E9986" s="903" t="s">
        <v>492</v>
      </c>
      <c r="F9986" s="903" t="s">
        <v>186</v>
      </c>
      <c r="G9986" s="902">
        <v>210000000</v>
      </c>
    </row>
    <row r="9987" spans="1:7">
      <c r="A9987" s="903" t="s">
        <v>2487</v>
      </c>
      <c r="B9987" s="903" t="s">
        <v>184</v>
      </c>
      <c r="C9987" s="903" t="s">
        <v>368</v>
      </c>
      <c r="D9987" s="903" t="s">
        <v>1445</v>
      </c>
      <c r="E9987" s="1419" t="s">
        <v>118</v>
      </c>
      <c r="F9987" s="1420"/>
      <c r="G9987" s="902">
        <v>58674000</v>
      </c>
    </row>
    <row r="9988" spans="1:7">
      <c r="A9988" s="903" t="s">
        <v>2487</v>
      </c>
      <c r="B9988" s="903" t="s">
        <v>184</v>
      </c>
      <c r="C9988" s="903" t="s">
        <v>368</v>
      </c>
      <c r="D9988" s="903" t="s">
        <v>1445</v>
      </c>
      <c r="E9988" s="903" t="s">
        <v>118</v>
      </c>
      <c r="F9988" s="903" t="s">
        <v>120</v>
      </c>
      <c r="G9988" s="902">
        <v>58674000</v>
      </c>
    </row>
    <row r="9989" spans="1:7">
      <c r="A9989" s="903" t="s">
        <v>2487</v>
      </c>
      <c r="B9989" s="903" t="s">
        <v>184</v>
      </c>
      <c r="C9989" s="903" t="s">
        <v>368</v>
      </c>
      <c r="D9989" s="903" t="s">
        <v>1445</v>
      </c>
      <c r="E9989" s="1419" t="s">
        <v>122</v>
      </c>
      <c r="F9989" s="1420"/>
      <c r="G9989" s="902">
        <v>46238000</v>
      </c>
    </row>
    <row r="9990" spans="1:7">
      <c r="A9990" s="903" t="s">
        <v>2487</v>
      </c>
      <c r="B9990" s="903" t="s">
        <v>184</v>
      </c>
      <c r="C9990" s="903" t="s">
        <v>368</v>
      </c>
      <c r="D9990" s="903" t="s">
        <v>1445</v>
      </c>
      <c r="E9990" s="903" t="s">
        <v>122</v>
      </c>
      <c r="F9990" s="903" t="s">
        <v>126</v>
      </c>
      <c r="G9990" s="902">
        <v>46238000</v>
      </c>
    </row>
    <row r="9991" spans="1:7">
      <c r="A9991" s="903" t="s">
        <v>2487</v>
      </c>
      <c r="B9991" s="903" t="s">
        <v>184</v>
      </c>
      <c r="C9991" s="1419" t="s">
        <v>200</v>
      </c>
      <c r="D9991" s="1420"/>
      <c r="E9991" s="1420"/>
      <c r="F9991" s="1420"/>
      <c r="G9991" s="902">
        <v>26604368383</v>
      </c>
    </row>
    <row r="9992" spans="1:7">
      <c r="A9992" s="903" t="s">
        <v>2487</v>
      </c>
      <c r="B9992" s="903" t="s">
        <v>184</v>
      </c>
      <c r="C9992" s="903" t="s">
        <v>200</v>
      </c>
      <c r="D9992" s="1419" t="s">
        <v>1413</v>
      </c>
      <c r="E9992" s="1420"/>
      <c r="F9992" s="1420"/>
      <c r="G9992" s="902">
        <v>26388378720</v>
      </c>
    </row>
    <row r="9993" spans="1:7">
      <c r="A9993" s="903" t="s">
        <v>2487</v>
      </c>
      <c r="B9993" s="903" t="s">
        <v>184</v>
      </c>
      <c r="C9993" s="903" t="s">
        <v>200</v>
      </c>
      <c r="D9993" s="903" t="s">
        <v>1413</v>
      </c>
      <c r="E9993" s="1419" t="s">
        <v>87</v>
      </c>
      <c r="F9993" s="1420"/>
      <c r="G9993" s="902">
        <v>4185522532</v>
      </c>
    </row>
    <row r="9994" spans="1:7">
      <c r="A9994" s="903" t="s">
        <v>2487</v>
      </c>
      <c r="B9994" s="903" t="s">
        <v>184</v>
      </c>
      <c r="C9994" s="903" t="s">
        <v>200</v>
      </c>
      <c r="D9994" s="903" t="s">
        <v>1413</v>
      </c>
      <c r="E9994" s="903" t="s">
        <v>87</v>
      </c>
      <c r="F9994" s="903" t="s">
        <v>88</v>
      </c>
      <c r="G9994" s="902">
        <v>4185522532</v>
      </c>
    </row>
    <row r="9995" spans="1:7">
      <c r="A9995" s="903" t="s">
        <v>2487</v>
      </c>
      <c r="B9995" s="903" t="s">
        <v>184</v>
      </c>
      <c r="C9995" s="903" t="s">
        <v>200</v>
      </c>
      <c r="D9995" s="903" t="s">
        <v>1413</v>
      </c>
      <c r="E9995" s="1419" t="s">
        <v>90</v>
      </c>
      <c r="F9995" s="1420"/>
      <c r="G9995" s="902">
        <v>1638623525</v>
      </c>
    </row>
    <row r="9996" spans="1:7">
      <c r="A9996" s="903" t="s">
        <v>2487</v>
      </c>
      <c r="B9996" s="903" t="s">
        <v>184</v>
      </c>
      <c r="C9996" s="903" t="s">
        <v>200</v>
      </c>
      <c r="D9996" s="903" t="s">
        <v>1413</v>
      </c>
      <c r="E9996" s="903" t="s">
        <v>90</v>
      </c>
      <c r="F9996" s="903" t="s">
        <v>135</v>
      </c>
      <c r="G9996" s="902">
        <v>104000147</v>
      </c>
    </row>
    <row r="9997" spans="1:7">
      <c r="A9997" s="903" t="s">
        <v>2487</v>
      </c>
      <c r="B9997" s="903" t="s">
        <v>184</v>
      </c>
      <c r="C9997" s="903" t="s">
        <v>200</v>
      </c>
      <c r="D9997" s="903" t="s">
        <v>1413</v>
      </c>
      <c r="E9997" s="903" t="s">
        <v>90</v>
      </c>
      <c r="F9997" s="903" t="s">
        <v>389</v>
      </c>
      <c r="G9997" s="902">
        <v>109068000</v>
      </c>
    </row>
    <row r="9998" spans="1:7">
      <c r="A9998" s="903" t="s">
        <v>2487</v>
      </c>
      <c r="B9998" s="903" t="s">
        <v>184</v>
      </c>
      <c r="C9998" s="903" t="s">
        <v>200</v>
      </c>
      <c r="D9998" s="903" t="s">
        <v>1413</v>
      </c>
      <c r="E9998" s="903" t="s">
        <v>90</v>
      </c>
      <c r="F9998" s="903" t="s">
        <v>763</v>
      </c>
      <c r="G9998" s="902">
        <v>255967273</v>
      </c>
    </row>
    <row r="9999" spans="1:7">
      <c r="A9999" s="903" t="s">
        <v>2487</v>
      </c>
      <c r="B9999" s="903" t="s">
        <v>184</v>
      </c>
      <c r="C9999" s="903" t="s">
        <v>200</v>
      </c>
      <c r="D9999" s="903" t="s">
        <v>1413</v>
      </c>
      <c r="E9999" s="903" t="s">
        <v>90</v>
      </c>
      <c r="F9999" s="903" t="s">
        <v>8</v>
      </c>
      <c r="G9999" s="902">
        <v>16944000</v>
      </c>
    </row>
    <row r="10000" spans="1:7">
      <c r="A10000" s="903" t="s">
        <v>2487</v>
      </c>
      <c r="B10000" s="903" t="s">
        <v>184</v>
      </c>
      <c r="C10000" s="903" t="s">
        <v>200</v>
      </c>
      <c r="D10000" s="903" t="s">
        <v>1413</v>
      </c>
      <c r="E10000" s="903" t="s">
        <v>90</v>
      </c>
      <c r="F10000" s="903" t="s">
        <v>92</v>
      </c>
      <c r="G10000" s="902">
        <v>30992000</v>
      </c>
    </row>
    <row r="10001" spans="1:7">
      <c r="A10001" s="903" t="s">
        <v>2487</v>
      </c>
      <c r="B10001" s="903" t="s">
        <v>184</v>
      </c>
      <c r="C10001" s="903" t="s">
        <v>200</v>
      </c>
      <c r="D10001" s="903" t="s">
        <v>1413</v>
      </c>
      <c r="E10001" s="903" t="s">
        <v>90</v>
      </c>
      <c r="F10001" s="903" t="s">
        <v>390</v>
      </c>
      <c r="G10001" s="902">
        <v>6010362</v>
      </c>
    </row>
    <row r="10002" spans="1:7">
      <c r="A10002" s="903" t="s">
        <v>2487</v>
      </c>
      <c r="B10002" s="903" t="s">
        <v>184</v>
      </c>
      <c r="C10002" s="903" t="s">
        <v>200</v>
      </c>
      <c r="D10002" s="903" t="s">
        <v>1413</v>
      </c>
      <c r="E10002" s="903" t="s">
        <v>90</v>
      </c>
      <c r="F10002" s="903" t="s">
        <v>403</v>
      </c>
      <c r="G10002" s="902">
        <v>5364000</v>
      </c>
    </row>
    <row r="10003" spans="1:7">
      <c r="A10003" s="903" t="s">
        <v>2487</v>
      </c>
      <c r="B10003" s="903" t="s">
        <v>184</v>
      </c>
      <c r="C10003" s="903" t="s">
        <v>200</v>
      </c>
      <c r="D10003" s="903" t="s">
        <v>1413</v>
      </c>
      <c r="E10003" s="903" t="s">
        <v>90</v>
      </c>
      <c r="F10003" s="903" t="s">
        <v>130</v>
      </c>
      <c r="G10003" s="902">
        <v>1073743837</v>
      </c>
    </row>
    <row r="10004" spans="1:7">
      <c r="A10004" s="903" t="s">
        <v>2487</v>
      </c>
      <c r="B10004" s="903" t="s">
        <v>184</v>
      </c>
      <c r="C10004" s="903" t="s">
        <v>200</v>
      </c>
      <c r="D10004" s="903" t="s">
        <v>1413</v>
      </c>
      <c r="E10004" s="903" t="s">
        <v>90</v>
      </c>
      <c r="F10004" s="903" t="s">
        <v>137</v>
      </c>
      <c r="G10004" s="902">
        <v>36533906</v>
      </c>
    </row>
    <row r="10005" spans="1:7">
      <c r="A10005" s="903" t="s">
        <v>2487</v>
      </c>
      <c r="B10005" s="903" t="s">
        <v>184</v>
      </c>
      <c r="C10005" s="903" t="s">
        <v>200</v>
      </c>
      <c r="D10005" s="903" t="s">
        <v>1413</v>
      </c>
      <c r="E10005" s="1419" t="s">
        <v>296</v>
      </c>
      <c r="F10005" s="1420"/>
      <c r="G10005" s="902">
        <v>1600000</v>
      </c>
    </row>
    <row r="10006" spans="1:7">
      <c r="A10006" s="903" t="s">
        <v>2487</v>
      </c>
      <c r="B10006" s="903" t="s">
        <v>184</v>
      </c>
      <c r="C10006" s="903" t="s">
        <v>200</v>
      </c>
      <c r="D10006" s="903" t="s">
        <v>1413</v>
      </c>
      <c r="E10006" s="903" t="s">
        <v>296</v>
      </c>
      <c r="F10006" s="903" t="s">
        <v>756</v>
      </c>
      <c r="G10006" s="902">
        <v>1600000</v>
      </c>
    </row>
    <row r="10007" spans="1:7">
      <c r="A10007" s="903" t="s">
        <v>2487</v>
      </c>
      <c r="B10007" s="903" t="s">
        <v>184</v>
      </c>
      <c r="C10007" s="903" t="s">
        <v>200</v>
      </c>
      <c r="D10007" s="903" t="s">
        <v>1413</v>
      </c>
      <c r="E10007" s="1419" t="s">
        <v>377</v>
      </c>
      <c r="F10007" s="1420"/>
      <c r="G10007" s="902">
        <v>4411908000</v>
      </c>
    </row>
    <row r="10008" spans="1:7">
      <c r="A10008" s="903" t="s">
        <v>2487</v>
      </c>
      <c r="B10008" s="903" t="s">
        <v>184</v>
      </c>
      <c r="C10008" s="903" t="s">
        <v>200</v>
      </c>
      <c r="D10008" s="903" t="s">
        <v>1413</v>
      </c>
      <c r="E10008" s="903" t="s">
        <v>377</v>
      </c>
      <c r="F10008" s="903" t="s">
        <v>379</v>
      </c>
      <c r="G10008" s="902">
        <v>3226445000</v>
      </c>
    </row>
    <row r="10009" spans="1:7">
      <c r="A10009" s="903" t="s">
        <v>2487</v>
      </c>
      <c r="B10009" s="903" t="s">
        <v>184</v>
      </c>
      <c r="C10009" s="903" t="s">
        <v>200</v>
      </c>
      <c r="D10009" s="903" t="s">
        <v>1413</v>
      </c>
      <c r="E10009" s="903" t="s">
        <v>377</v>
      </c>
      <c r="F10009" s="903" t="s">
        <v>298</v>
      </c>
      <c r="G10009" s="902">
        <v>751780000</v>
      </c>
    </row>
    <row r="10010" spans="1:7">
      <c r="A10010" s="903" t="s">
        <v>2487</v>
      </c>
      <c r="B10010" s="903" t="s">
        <v>184</v>
      </c>
      <c r="C10010" s="903" t="s">
        <v>200</v>
      </c>
      <c r="D10010" s="903" t="s">
        <v>1413</v>
      </c>
      <c r="E10010" s="903" t="s">
        <v>377</v>
      </c>
      <c r="F10010" s="903" t="s">
        <v>380</v>
      </c>
      <c r="G10010" s="902">
        <v>433683000</v>
      </c>
    </row>
    <row r="10011" spans="1:7">
      <c r="A10011" s="903" t="s">
        <v>2487</v>
      </c>
      <c r="B10011" s="903" t="s">
        <v>184</v>
      </c>
      <c r="C10011" s="903" t="s">
        <v>200</v>
      </c>
      <c r="D10011" s="903" t="s">
        <v>1413</v>
      </c>
      <c r="E10011" s="1419" t="s">
        <v>93</v>
      </c>
      <c r="F10011" s="1420"/>
      <c r="G10011" s="902">
        <v>604651000</v>
      </c>
    </row>
    <row r="10012" spans="1:7">
      <c r="A10012" s="903" t="s">
        <v>2487</v>
      </c>
      <c r="B10012" s="903" t="s">
        <v>184</v>
      </c>
      <c r="C10012" s="903" t="s">
        <v>200</v>
      </c>
      <c r="D10012" s="903" t="s">
        <v>1413</v>
      </c>
      <c r="E10012" s="903" t="s">
        <v>93</v>
      </c>
      <c r="F10012" s="903" t="s">
        <v>299</v>
      </c>
      <c r="G10012" s="902">
        <v>66187000</v>
      </c>
    </row>
    <row r="10013" spans="1:7">
      <c r="A10013" s="903" t="s">
        <v>2487</v>
      </c>
      <c r="B10013" s="903" t="s">
        <v>184</v>
      </c>
      <c r="C10013" s="903" t="s">
        <v>200</v>
      </c>
      <c r="D10013" s="903" t="s">
        <v>1413</v>
      </c>
      <c r="E10013" s="903" t="s">
        <v>93</v>
      </c>
      <c r="F10013" s="903" t="s">
        <v>391</v>
      </c>
      <c r="G10013" s="902">
        <v>538464000</v>
      </c>
    </row>
    <row r="10014" spans="1:7">
      <c r="A10014" s="903" t="s">
        <v>2487</v>
      </c>
      <c r="B10014" s="903" t="s">
        <v>184</v>
      </c>
      <c r="C10014" s="903" t="s">
        <v>200</v>
      </c>
      <c r="D10014" s="903" t="s">
        <v>1413</v>
      </c>
      <c r="E10014" s="1419" t="s">
        <v>94</v>
      </c>
      <c r="F10014" s="1420"/>
      <c r="G10014" s="902">
        <v>967359014</v>
      </c>
    </row>
    <row r="10015" spans="1:7">
      <c r="A10015" s="903" t="s">
        <v>2487</v>
      </c>
      <c r="B10015" s="903" t="s">
        <v>184</v>
      </c>
      <c r="C10015" s="903" t="s">
        <v>200</v>
      </c>
      <c r="D10015" s="903" t="s">
        <v>1413</v>
      </c>
      <c r="E10015" s="903" t="s">
        <v>94</v>
      </c>
      <c r="F10015" s="903" t="s">
        <v>95</v>
      </c>
      <c r="G10015" s="902">
        <v>752106894</v>
      </c>
    </row>
    <row r="10016" spans="1:7">
      <c r="A10016" s="903" t="s">
        <v>2487</v>
      </c>
      <c r="B10016" s="903" t="s">
        <v>184</v>
      </c>
      <c r="C10016" s="903" t="s">
        <v>200</v>
      </c>
      <c r="D10016" s="903" t="s">
        <v>1413</v>
      </c>
      <c r="E10016" s="903" t="s">
        <v>94</v>
      </c>
      <c r="F10016" s="903" t="s">
        <v>96</v>
      </c>
      <c r="G10016" s="902">
        <v>128805033</v>
      </c>
    </row>
    <row r="10017" spans="1:7">
      <c r="A10017" s="903" t="s">
        <v>2487</v>
      </c>
      <c r="B10017" s="903" t="s">
        <v>184</v>
      </c>
      <c r="C10017" s="903" t="s">
        <v>200</v>
      </c>
      <c r="D10017" s="903" t="s">
        <v>1413</v>
      </c>
      <c r="E10017" s="903" t="s">
        <v>94</v>
      </c>
      <c r="F10017" s="903" t="s">
        <v>97</v>
      </c>
      <c r="G10017" s="902">
        <v>85883271</v>
      </c>
    </row>
    <row r="10018" spans="1:7">
      <c r="A10018" s="903" t="s">
        <v>2487</v>
      </c>
      <c r="B10018" s="903" t="s">
        <v>184</v>
      </c>
      <c r="C10018" s="903" t="s">
        <v>200</v>
      </c>
      <c r="D10018" s="903" t="s">
        <v>1413</v>
      </c>
      <c r="E10018" s="903" t="s">
        <v>94</v>
      </c>
      <c r="F10018" s="903" t="s">
        <v>0</v>
      </c>
      <c r="G10018" s="902">
        <v>563816</v>
      </c>
    </row>
    <row r="10019" spans="1:7">
      <c r="A10019" s="903" t="s">
        <v>2487</v>
      </c>
      <c r="B10019" s="903" t="s">
        <v>184</v>
      </c>
      <c r="C10019" s="903" t="s">
        <v>200</v>
      </c>
      <c r="D10019" s="903" t="s">
        <v>1413</v>
      </c>
      <c r="E10019" s="1419" t="s">
        <v>98</v>
      </c>
      <c r="F10019" s="1420"/>
      <c r="G10019" s="902">
        <v>154296663</v>
      </c>
    </row>
    <row r="10020" spans="1:7">
      <c r="A10020" s="903" t="s">
        <v>2487</v>
      </c>
      <c r="B10020" s="903" t="s">
        <v>184</v>
      </c>
      <c r="C10020" s="903" t="s">
        <v>200</v>
      </c>
      <c r="D10020" s="903" t="s">
        <v>1413</v>
      </c>
      <c r="E10020" s="903" t="s">
        <v>98</v>
      </c>
      <c r="F10020" s="903" t="s">
        <v>757</v>
      </c>
      <c r="G10020" s="902">
        <v>102146663</v>
      </c>
    </row>
    <row r="10021" spans="1:7">
      <c r="A10021" s="903" t="s">
        <v>2487</v>
      </c>
      <c r="B10021" s="903" t="s">
        <v>184</v>
      </c>
      <c r="C10021" s="903" t="s">
        <v>200</v>
      </c>
      <c r="D10021" s="903" t="s">
        <v>1413</v>
      </c>
      <c r="E10021" s="903" t="s">
        <v>98</v>
      </c>
      <c r="F10021" s="903" t="s">
        <v>99</v>
      </c>
      <c r="G10021" s="902">
        <v>52150000</v>
      </c>
    </row>
    <row r="10022" spans="1:7">
      <c r="A10022" s="903" t="s">
        <v>2487</v>
      </c>
      <c r="B10022" s="903" t="s">
        <v>184</v>
      </c>
      <c r="C10022" s="903" t="s">
        <v>200</v>
      </c>
      <c r="D10022" s="903" t="s">
        <v>1413</v>
      </c>
      <c r="E10022" s="1419" t="s">
        <v>100</v>
      </c>
      <c r="F10022" s="1420"/>
      <c r="G10022" s="902">
        <v>156803077</v>
      </c>
    </row>
    <row r="10023" spans="1:7">
      <c r="A10023" s="903" t="s">
        <v>2487</v>
      </c>
      <c r="B10023" s="903" t="s">
        <v>184</v>
      </c>
      <c r="C10023" s="903" t="s">
        <v>200</v>
      </c>
      <c r="D10023" s="903" t="s">
        <v>1413</v>
      </c>
      <c r="E10023" s="903" t="s">
        <v>100</v>
      </c>
      <c r="F10023" s="903" t="s">
        <v>138</v>
      </c>
      <c r="G10023" s="902">
        <v>129772506</v>
      </c>
    </row>
    <row r="10024" spans="1:7">
      <c r="A10024" s="903" t="s">
        <v>2487</v>
      </c>
      <c r="B10024" s="903" t="s">
        <v>184</v>
      </c>
      <c r="C10024" s="903" t="s">
        <v>200</v>
      </c>
      <c r="D10024" s="903" t="s">
        <v>1413</v>
      </c>
      <c r="E10024" s="903" t="s">
        <v>100</v>
      </c>
      <c r="F10024" s="903" t="s">
        <v>102</v>
      </c>
      <c r="G10024" s="902">
        <v>4916571</v>
      </c>
    </row>
    <row r="10025" spans="1:7">
      <c r="A10025" s="903" t="s">
        <v>2487</v>
      </c>
      <c r="B10025" s="903" t="s">
        <v>184</v>
      </c>
      <c r="C10025" s="903" t="s">
        <v>200</v>
      </c>
      <c r="D10025" s="903" t="s">
        <v>1413</v>
      </c>
      <c r="E10025" s="903" t="s">
        <v>100</v>
      </c>
      <c r="F10025" s="903" t="s">
        <v>131</v>
      </c>
      <c r="G10025" s="902">
        <v>4434000</v>
      </c>
    </row>
    <row r="10026" spans="1:7">
      <c r="A10026" s="903" t="s">
        <v>2487</v>
      </c>
      <c r="B10026" s="903" t="s">
        <v>184</v>
      </c>
      <c r="C10026" s="903" t="s">
        <v>200</v>
      </c>
      <c r="D10026" s="903" t="s">
        <v>1413</v>
      </c>
      <c r="E10026" s="903" t="s">
        <v>100</v>
      </c>
      <c r="F10026" s="903" t="s">
        <v>218</v>
      </c>
      <c r="G10026" s="902">
        <v>810000</v>
      </c>
    </row>
    <row r="10027" spans="1:7">
      <c r="A10027" s="903" t="s">
        <v>2487</v>
      </c>
      <c r="B10027" s="903" t="s">
        <v>184</v>
      </c>
      <c r="C10027" s="903" t="s">
        <v>200</v>
      </c>
      <c r="D10027" s="903" t="s">
        <v>1413</v>
      </c>
      <c r="E10027" s="903" t="s">
        <v>100</v>
      </c>
      <c r="F10027" s="903" t="s">
        <v>140</v>
      </c>
      <c r="G10027" s="902">
        <v>16870000</v>
      </c>
    </row>
    <row r="10028" spans="1:7">
      <c r="A10028" s="903" t="s">
        <v>2487</v>
      </c>
      <c r="B10028" s="903" t="s">
        <v>184</v>
      </c>
      <c r="C10028" s="903" t="s">
        <v>200</v>
      </c>
      <c r="D10028" s="903" t="s">
        <v>1413</v>
      </c>
      <c r="E10028" s="1419" t="s">
        <v>103</v>
      </c>
      <c r="F10028" s="1420"/>
      <c r="G10028" s="902">
        <v>865927932</v>
      </c>
    </row>
    <row r="10029" spans="1:7">
      <c r="A10029" s="903" t="s">
        <v>2487</v>
      </c>
      <c r="B10029" s="903" t="s">
        <v>184</v>
      </c>
      <c r="C10029" s="903" t="s">
        <v>200</v>
      </c>
      <c r="D10029" s="903" t="s">
        <v>1413</v>
      </c>
      <c r="E10029" s="903" t="s">
        <v>103</v>
      </c>
      <c r="F10029" s="903" t="s">
        <v>104</v>
      </c>
      <c r="G10029" s="902">
        <v>613425932</v>
      </c>
    </row>
    <row r="10030" spans="1:7">
      <c r="A10030" s="903" t="s">
        <v>2487</v>
      </c>
      <c r="B10030" s="903" t="s">
        <v>184</v>
      </c>
      <c r="C10030" s="903" t="s">
        <v>200</v>
      </c>
      <c r="D10030" s="903" t="s">
        <v>1413</v>
      </c>
      <c r="E10030" s="903" t="s">
        <v>103</v>
      </c>
      <c r="F10030" s="903" t="s">
        <v>132</v>
      </c>
      <c r="G10030" s="902">
        <v>212282000</v>
      </c>
    </row>
    <row r="10031" spans="1:7">
      <c r="A10031" s="903" t="s">
        <v>2487</v>
      </c>
      <c r="B10031" s="903" t="s">
        <v>184</v>
      </c>
      <c r="C10031" s="903" t="s">
        <v>200</v>
      </c>
      <c r="D10031" s="903" t="s">
        <v>1413</v>
      </c>
      <c r="E10031" s="903" t="s">
        <v>103</v>
      </c>
      <c r="F10031" s="903" t="s">
        <v>106</v>
      </c>
      <c r="G10031" s="902">
        <v>40220000</v>
      </c>
    </row>
    <row r="10032" spans="1:7">
      <c r="A10032" s="903" t="s">
        <v>2487</v>
      </c>
      <c r="B10032" s="903" t="s">
        <v>184</v>
      </c>
      <c r="C10032" s="903" t="s">
        <v>200</v>
      </c>
      <c r="D10032" s="903" t="s">
        <v>1413</v>
      </c>
      <c r="E10032" s="1419" t="s">
        <v>108</v>
      </c>
      <c r="F10032" s="1420"/>
      <c r="G10032" s="902">
        <v>79332994</v>
      </c>
    </row>
    <row r="10033" spans="1:7">
      <c r="A10033" s="903" t="s">
        <v>2487</v>
      </c>
      <c r="B10033" s="903" t="s">
        <v>184</v>
      </c>
      <c r="C10033" s="903" t="s">
        <v>200</v>
      </c>
      <c r="D10033" s="903" t="s">
        <v>1413</v>
      </c>
      <c r="E10033" s="903" t="s">
        <v>108</v>
      </c>
      <c r="F10033" s="903" t="s">
        <v>110</v>
      </c>
      <c r="G10033" s="902">
        <v>17711511</v>
      </c>
    </row>
    <row r="10034" spans="1:7">
      <c r="A10034" s="903" t="s">
        <v>2487</v>
      </c>
      <c r="B10034" s="903" t="s">
        <v>184</v>
      </c>
      <c r="C10034" s="903" t="s">
        <v>200</v>
      </c>
      <c r="D10034" s="903" t="s">
        <v>1413</v>
      </c>
      <c r="E10034" s="903" t="s">
        <v>108</v>
      </c>
      <c r="F10034" s="903" t="s">
        <v>111</v>
      </c>
      <c r="G10034" s="902">
        <v>11842190</v>
      </c>
    </row>
    <row r="10035" spans="1:7">
      <c r="A10035" s="903" t="s">
        <v>2487</v>
      </c>
      <c r="B10035" s="903" t="s">
        <v>184</v>
      </c>
      <c r="C10035" s="903" t="s">
        <v>200</v>
      </c>
      <c r="D10035" s="903" t="s">
        <v>1413</v>
      </c>
      <c r="E10035" s="903" t="s">
        <v>108</v>
      </c>
      <c r="F10035" s="903" t="s">
        <v>862</v>
      </c>
      <c r="G10035" s="902">
        <v>20065593</v>
      </c>
    </row>
    <row r="10036" spans="1:7">
      <c r="A10036" s="903" t="s">
        <v>2487</v>
      </c>
      <c r="B10036" s="903" t="s">
        <v>184</v>
      </c>
      <c r="C10036" s="903" t="s">
        <v>200</v>
      </c>
      <c r="D10036" s="903" t="s">
        <v>1413</v>
      </c>
      <c r="E10036" s="903" t="s">
        <v>108</v>
      </c>
      <c r="F10036" s="903" t="s">
        <v>283</v>
      </c>
      <c r="G10036" s="902">
        <v>14565000</v>
      </c>
    </row>
    <row r="10037" spans="1:7">
      <c r="A10037" s="903" t="s">
        <v>2487</v>
      </c>
      <c r="B10037" s="903" t="s">
        <v>184</v>
      </c>
      <c r="C10037" s="903" t="s">
        <v>200</v>
      </c>
      <c r="D10037" s="903" t="s">
        <v>1413</v>
      </c>
      <c r="E10037" s="903" t="s">
        <v>108</v>
      </c>
      <c r="F10037" s="903" t="s">
        <v>868</v>
      </c>
      <c r="G10037" s="902">
        <v>8516700</v>
      </c>
    </row>
    <row r="10038" spans="1:7">
      <c r="A10038" s="903" t="s">
        <v>2487</v>
      </c>
      <c r="B10038" s="903" t="s">
        <v>184</v>
      </c>
      <c r="C10038" s="903" t="s">
        <v>200</v>
      </c>
      <c r="D10038" s="903" t="s">
        <v>1413</v>
      </c>
      <c r="E10038" s="903" t="s">
        <v>108</v>
      </c>
      <c r="F10038" s="903" t="s">
        <v>142</v>
      </c>
      <c r="G10038" s="902">
        <v>6632000</v>
      </c>
    </row>
    <row r="10039" spans="1:7">
      <c r="A10039" s="903" t="s">
        <v>2487</v>
      </c>
      <c r="B10039" s="903" t="s">
        <v>184</v>
      </c>
      <c r="C10039" s="903" t="s">
        <v>200</v>
      </c>
      <c r="D10039" s="903" t="s">
        <v>1413</v>
      </c>
      <c r="E10039" s="1419" t="s">
        <v>143</v>
      </c>
      <c r="F10039" s="1420"/>
      <c r="G10039" s="902">
        <v>111529000</v>
      </c>
    </row>
    <row r="10040" spans="1:7">
      <c r="A10040" s="903" t="s">
        <v>2487</v>
      </c>
      <c r="B10040" s="903" t="s">
        <v>184</v>
      </c>
      <c r="C10040" s="903" t="s">
        <v>200</v>
      </c>
      <c r="D10040" s="903" t="s">
        <v>1413</v>
      </c>
      <c r="E10040" s="903" t="s">
        <v>143</v>
      </c>
      <c r="F10040" s="903" t="s">
        <v>145</v>
      </c>
      <c r="G10040" s="902">
        <v>22754000</v>
      </c>
    </row>
    <row r="10041" spans="1:7">
      <c r="A10041" s="903" t="s">
        <v>2487</v>
      </c>
      <c r="B10041" s="903" t="s">
        <v>184</v>
      </c>
      <c r="C10041" s="903" t="s">
        <v>200</v>
      </c>
      <c r="D10041" s="903" t="s">
        <v>1413</v>
      </c>
      <c r="E10041" s="903" t="s">
        <v>143</v>
      </c>
      <c r="F10041" s="903" t="s">
        <v>482</v>
      </c>
      <c r="G10041" s="902">
        <v>7000000</v>
      </c>
    </row>
    <row r="10042" spans="1:7">
      <c r="A10042" s="903" t="s">
        <v>2487</v>
      </c>
      <c r="B10042" s="903" t="s">
        <v>184</v>
      </c>
      <c r="C10042" s="903" t="s">
        <v>200</v>
      </c>
      <c r="D10042" s="903" t="s">
        <v>1413</v>
      </c>
      <c r="E10042" s="903" t="s">
        <v>143</v>
      </c>
      <c r="F10042" s="903" t="s">
        <v>485</v>
      </c>
      <c r="G10042" s="902">
        <v>11600000</v>
      </c>
    </row>
    <row r="10043" spans="1:7">
      <c r="A10043" s="903" t="s">
        <v>2487</v>
      </c>
      <c r="B10043" s="903" t="s">
        <v>184</v>
      </c>
      <c r="C10043" s="903" t="s">
        <v>200</v>
      </c>
      <c r="D10043" s="903" t="s">
        <v>1413</v>
      </c>
      <c r="E10043" s="903" t="s">
        <v>143</v>
      </c>
      <c r="F10043" s="903" t="s">
        <v>387</v>
      </c>
      <c r="G10043" s="902">
        <v>4900000</v>
      </c>
    </row>
    <row r="10044" spans="1:7">
      <c r="A10044" s="903" t="s">
        <v>2487</v>
      </c>
      <c r="B10044" s="903" t="s">
        <v>184</v>
      </c>
      <c r="C10044" s="903" t="s">
        <v>200</v>
      </c>
      <c r="D10044" s="903" t="s">
        <v>1413</v>
      </c>
      <c r="E10044" s="903" t="s">
        <v>143</v>
      </c>
      <c r="F10044" s="903" t="s">
        <v>487</v>
      </c>
      <c r="G10044" s="902">
        <v>8300000</v>
      </c>
    </row>
    <row r="10045" spans="1:7">
      <c r="A10045" s="903" t="s">
        <v>2487</v>
      </c>
      <c r="B10045" s="903" t="s">
        <v>184</v>
      </c>
      <c r="C10045" s="903" t="s">
        <v>200</v>
      </c>
      <c r="D10045" s="903" t="s">
        <v>1413</v>
      </c>
      <c r="E10045" s="903" t="s">
        <v>143</v>
      </c>
      <c r="F10045" s="903" t="s">
        <v>489</v>
      </c>
      <c r="G10045" s="902">
        <v>56975000</v>
      </c>
    </row>
    <row r="10046" spans="1:7">
      <c r="A10046" s="903" t="s">
        <v>2487</v>
      </c>
      <c r="B10046" s="903" t="s">
        <v>184</v>
      </c>
      <c r="C10046" s="903" t="s">
        <v>200</v>
      </c>
      <c r="D10046" s="903" t="s">
        <v>1413</v>
      </c>
      <c r="E10046" s="1419" t="s">
        <v>113</v>
      </c>
      <c r="F10046" s="1420"/>
      <c r="G10046" s="902">
        <v>310630000</v>
      </c>
    </row>
    <row r="10047" spans="1:7">
      <c r="A10047" s="903" t="s">
        <v>2487</v>
      </c>
      <c r="B10047" s="903" t="s">
        <v>184</v>
      </c>
      <c r="C10047" s="903" t="s">
        <v>200</v>
      </c>
      <c r="D10047" s="903" t="s">
        <v>1413</v>
      </c>
      <c r="E10047" s="903" t="s">
        <v>113</v>
      </c>
      <c r="F10047" s="903" t="s">
        <v>381</v>
      </c>
      <c r="G10047" s="902">
        <v>6420000</v>
      </c>
    </row>
    <row r="10048" spans="1:7">
      <c r="A10048" s="903" t="s">
        <v>2487</v>
      </c>
      <c r="B10048" s="903" t="s">
        <v>184</v>
      </c>
      <c r="C10048" s="903" t="s">
        <v>200</v>
      </c>
      <c r="D10048" s="903" t="s">
        <v>1413</v>
      </c>
      <c r="E10048" s="903" t="s">
        <v>113</v>
      </c>
      <c r="F10048" s="903" t="s">
        <v>490</v>
      </c>
      <c r="G10048" s="902">
        <v>20150000</v>
      </c>
    </row>
    <row r="10049" spans="1:7">
      <c r="A10049" s="903" t="s">
        <v>2487</v>
      </c>
      <c r="B10049" s="903" t="s">
        <v>184</v>
      </c>
      <c r="C10049" s="903" t="s">
        <v>200</v>
      </c>
      <c r="D10049" s="903" t="s">
        <v>1413</v>
      </c>
      <c r="E10049" s="903" t="s">
        <v>113</v>
      </c>
      <c r="F10049" s="903" t="s">
        <v>115</v>
      </c>
      <c r="G10049" s="902">
        <v>15560000</v>
      </c>
    </row>
    <row r="10050" spans="1:7">
      <c r="A10050" s="903" t="s">
        <v>2487</v>
      </c>
      <c r="B10050" s="903" t="s">
        <v>184</v>
      </c>
      <c r="C10050" s="903" t="s">
        <v>200</v>
      </c>
      <c r="D10050" s="903" t="s">
        <v>1413</v>
      </c>
      <c r="E10050" s="903" t="s">
        <v>113</v>
      </c>
      <c r="F10050" s="903" t="s">
        <v>117</v>
      </c>
      <c r="G10050" s="902">
        <v>268500000</v>
      </c>
    </row>
    <row r="10051" spans="1:7">
      <c r="A10051" s="903" t="s">
        <v>2487</v>
      </c>
      <c r="B10051" s="903" t="s">
        <v>184</v>
      </c>
      <c r="C10051" s="903" t="s">
        <v>200</v>
      </c>
      <c r="D10051" s="903" t="s">
        <v>1413</v>
      </c>
      <c r="E10051" s="1419" t="s">
        <v>492</v>
      </c>
      <c r="F10051" s="1420"/>
      <c r="G10051" s="902">
        <v>482963135</v>
      </c>
    </row>
    <row r="10052" spans="1:7">
      <c r="A10052" s="903" t="s">
        <v>2487</v>
      </c>
      <c r="B10052" s="903" t="s">
        <v>184</v>
      </c>
      <c r="C10052" s="903" t="s">
        <v>200</v>
      </c>
      <c r="D10052" s="903" t="s">
        <v>1413</v>
      </c>
      <c r="E10052" s="903" t="s">
        <v>492</v>
      </c>
      <c r="F10052" s="903" t="s">
        <v>494</v>
      </c>
      <c r="G10052" s="902">
        <v>265100000</v>
      </c>
    </row>
    <row r="10053" spans="1:7">
      <c r="A10053" s="903" t="s">
        <v>2487</v>
      </c>
      <c r="B10053" s="903" t="s">
        <v>184</v>
      </c>
      <c r="C10053" s="903" t="s">
        <v>200</v>
      </c>
      <c r="D10053" s="903" t="s">
        <v>1413</v>
      </c>
      <c r="E10053" s="903" t="s">
        <v>492</v>
      </c>
      <c r="F10053" s="903" t="s">
        <v>219</v>
      </c>
      <c r="G10053" s="902">
        <v>54000000</v>
      </c>
    </row>
    <row r="10054" spans="1:7">
      <c r="A10054" s="903" t="s">
        <v>2487</v>
      </c>
      <c r="B10054" s="903" t="s">
        <v>184</v>
      </c>
      <c r="C10054" s="903" t="s">
        <v>200</v>
      </c>
      <c r="D10054" s="903" t="s">
        <v>1413</v>
      </c>
      <c r="E10054" s="903" t="s">
        <v>492</v>
      </c>
      <c r="F10054" s="903" t="s">
        <v>186</v>
      </c>
      <c r="G10054" s="902">
        <v>37428000</v>
      </c>
    </row>
    <row r="10055" spans="1:7">
      <c r="A10055" s="903" t="s">
        <v>2487</v>
      </c>
      <c r="B10055" s="903" t="s">
        <v>184</v>
      </c>
      <c r="C10055" s="903" t="s">
        <v>200</v>
      </c>
      <c r="D10055" s="903" t="s">
        <v>1413</v>
      </c>
      <c r="E10055" s="903" t="s">
        <v>492</v>
      </c>
      <c r="F10055" s="903" t="s">
        <v>496</v>
      </c>
      <c r="G10055" s="902">
        <v>126435135</v>
      </c>
    </row>
    <row r="10056" spans="1:7">
      <c r="A10056" s="903" t="s">
        <v>2487</v>
      </c>
      <c r="B10056" s="903" t="s">
        <v>184</v>
      </c>
      <c r="C10056" s="903" t="s">
        <v>200</v>
      </c>
      <c r="D10056" s="903" t="s">
        <v>1413</v>
      </c>
      <c r="E10056" s="1419" t="s">
        <v>498</v>
      </c>
      <c r="F10056" s="1420"/>
      <c r="G10056" s="902">
        <v>114616000</v>
      </c>
    </row>
    <row r="10057" spans="1:7">
      <c r="A10057" s="903" t="s">
        <v>2487</v>
      </c>
      <c r="B10057" s="903" t="s">
        <v>184</v>
      </c>
      <c r="C10057" s="903" t="s">
        <v>200</v>
      </c>
      <c r="D10057" s="903" t="s">
        <v>1413</v>
      </c>
      <c r="E10057" s="903" t="s">
        <v>498</v>
      </c>
      <c r="F10057" s="903" t="s">
        <v>370</v>
      </c>
      <c r="G10057" s="902">
        <v>103221000</v>
      </c>
    </row>
    <row r="10058" spans="1:7">
      <c r="A10058" s="903" t="s">
        <v>2487</v>
      </c>
      <c r="B10058" s="903" t="s">
        <v>184</v>
      </c>
      <c r="C10058" s="903" t="s">
        <v>200</v>
      </c>
      <c r="D10058" s="903" t="s">
        <v>1413</v>
      </c>
      <c r="E10058" s="903" t="s">
        <v>498</v>
      </c>
      <c r="F10058" s="903" t="s">
        <v>4</v>
      </c>
      <c r="G10058" s="902">
        <v>11395000</v>
      </c>
    </row>
    <row r="10059" spans="1:7">
      <c r="A10059" s="903" t="s">
        <v>2487</v>
      </c>
      <c r="B10059" s="903" t="s">
        <v>184</v>
      </c>
      <c r="C10059" s="903" t="s">
        <v>200</v>
      </c>
      <c r="D10059" s="903" t="s">
        <v>1413</v>
      </c>
      <c r="E10059" s="1419" t="s">
        <v>1429</v>
      </c>
      <c r="F10059" s="1420"/>
      <c r="G10059" s="902">
        <v>206970000</v>
      </c>
    </row>
    <row r="10060" spans="1:7">
      <c r="A10060" s="903" t="s">
        <v>2487</v>
      </c>
      <c r="B10060" s="903" t="s">
        <v>184</v>
      </c>
      <c r="C10060" s="903" t="s">
        <v>200</v>
      </c>
      <c r="D10060" s="903" t="s">
        <v>1413</v>
      </c>
      <c r="E10060" s="903" t="s">
        <v>1429</v>
      </c>
      <c r="F10060" s="903" t="s">
        <v>1451</v>
      </c>
      <c r="G10060" s="902">
        <v>34770000</v>
      </c>
    </row>
    <row r="10061" spans="1:7">
      <c r="A10061" s="903" t="s">
        <v>2487</v>
      </c>
      <c r="B10061" s="903" t="s">
        <v>184</v>
      </c>
      <c r="C10061" s="903" t="s">
        <v>200</v>
      </c>
      <c r="D10061" s="903" t="s">
        <v>1413</v>
      </c>
      <c r="E10061" s="903" t="s">
        <v>1429</v>
      </c>
      <c r="F10061" s="903" t="s">
        <v>1431</v>
      </c>
      <c r="G10061" s="902">
        <v>144200000</v>
      </c>
    </row>
    <row r="10062" spans="1:7">
      <c r="A10062" s="903" t="s">
        <v>2487</v>
      </c>
      <c r="B10062" s="903" t="s">
        <v>184</v>
      </c>
      <c r="C10062" s="903" t="s">
        <v>200</v>
      </c>
      <c r="D10062" s="903" t="s">
        <v>1413</v>
      </c>
      <c r="E10062" s="903" t="s">
        <v>1429</v>
      </c>
      <c r="F10062" s="903" t="s">
        <v>1457</v>
      </c>
      <c r="G10062" s="902">
        <v>28000000</v>
      </c>
    </row>
    <row r="10063" spans="1:7">
      <c r="A10063" s="903" t="s">
        <v>2487</v>
      </c>
      <c r="B10063" s="903" t="s">
        <v>184</v>
      </c>
      <c r="C10063" s="903" t="s">
        <v>200</v>
      </c>
      <c r="D10063" s="903" t="s">
        <v>1413</v>
      </c>
      <c r="E10063" s="1419" t="s">
        <v>118</v>
      </c>
      <c r="F10063" s="1420"/>
      <c r="G10063" s="902">
        <v>3378313090</v>
      </c>
    </row>
    <row r="10064" spans="1:7">
      <c r="A10064" s="903" t="s">
        <v>2487</v>
      </c>
      <c r="B10064" s="903" t="s">
        <v>184</v>
      </c>
      <c r="C10064" s="903" t="s">
        <v>200</v>
      </c>
      <c r="D10064" s="903" t="s">
        <v>1413</v>
      </c>
      <c r="E10064" s="903" t="s">
        <v>118</v>
      </c>
      <c r="F10064" s="903" t="s">
        <v>523</v>
      </c>
      <c r="G10064" s="902">
        <v>1987161590</v>
      </c>
    </row>
    <row r="10065" spans="1:7">
      <c r="A10065" s="903" t="s">
        <v>2487</v>
      </c>
      <c r="B10065" s="903" t="s">
        <v>184</v>
      </c>
      <c r="C10065" s="903" t="s">
        <v>200</v>
      </c>
      <c r="D10065" s="903" t="s">
        <v>1413</v>
      </c>
      <c r="E10065" s="903" t="s">
        <v>118</v>
      </c>
      <c r="F10065" s="903" t="s">
        <v>11</v>
      </c>
      <c r="G10065" s="902">
        <v>383871000</v>
      </c>
    </row>
    <row r="10066" spans="1:7">
      <c r="A10066" s="903" t="s">
        <v>2487</v>
      </c>
      <c r="B10066" s="903" t="s">
        <v>184</v>
      </c>
      <c r="C10066" s="903" t="s">
        <v>200</v>
      </c>
      <c r="D10066" s="903" t="s">
        <v>1413</v>
      </c>
      <c r="E10066" s="903" t="s">
        <v>118</v>
      </c>
      <c r="F10066" s="903" t="s">
        <v>120</v>
      </c>
      <c r="G10066" s="902">
        <v>1007280500</v>
      </c>
    </row>
    <row r="10067" spans="1:7">
      <c r="A10067" s="903" t="s">
        <v>2487</v>
      </c>
      <c r="B10067" s="903" t="s">
        <v>184</v>
      </c>
      <c r="C10067" s="903" t="s">
        <v>200</v>
      </c>
      <c r="D10067" s="903" t="s">
        <v>1413</v>
      </c>
      <c r="E10067" s="1419" t="s">
        <v>1434</v>
      </c>
      <c r="F10067" s="1420"/>
      <c r="G10067" s="902">
        <v>35100000</v>
      </c>
    </row>
    <row r="10068" spans="1:7">
      <c r="A10068" s="903" t="s">
        <v>2487</v>
      </c>
      <c r="B10068" s="903" t="s">
        <v>184</v>
      </c>
      <c r="C10068" s="903" t="s">
        <v>200</v>
      </c>
      <c r="D10068" s="903" t="s">
        <v>1413</v>
      </c>
      <c r="E10068" s="903" t="s">
        <v>1434</v>
      </c>
      <c r="F10068" s="903" t="s">
        <v>1436</v>
      </c>
      <c r="G10068" s="902">
        <v>35100000</v>
      </c>
    </row>
    <row r="10069" spans="1:7">
      <c r="A10069" s="903" t="s">
        <v>2487</v>
      </c>
      <c r="B10069" s="903" t="s">
        <v>184</v>
      </c>
      <c r="C10069" s="903" t="s">
        <v>200</v>
      </c>
      <c r="D10069" s="903" t="s">
        <v>1413</v>
      </c>
      <c r="E10069" s="1419" t="s">
        <v>122</v>
      </c>
      <c r="F10069" s="1420"/>
      <c r="G10069" s="902">
        <v>1877236323</v>
      </c>
    </row>
    <row r="10070" spans="1:7">
      <c r="A10070" s="903" t="s">
        <v>2487</v>
      </c>
      <c r="B10070" s="903" t="s">
        <v>184</v>
      </c>
      <c r="C10070" s="903" t="s">
        <v>200</v>
      </c>
      <c r="D10070" s="903" t="s">
        <v>1413</v>
      </c>
      <c r="E10070" s="903" t="s">
        <v>122</v>
      </c>
      <c r="F10070" s="903" t="s">
        <v>124</v>
      </c>
      <c r="G10070" s="902">
        <v>846695485</v>
      </c>
    </row>
    <row r="10071" spans="1:7">
      <c r="A10071" s="903" t="s">
        <v>2487</v>
      </c>
      <c r="B10071" s="903" t="s">
        <v>184</v>
      </c>
      <c r="C10071" s="903" t="s">
        <v>200</v>
      </c>
      <c r="D10071" s="903" t="s">
        <v>1413</v>
      </c>
      <c r="E10071" s="903" t="s">
        <v>122</v>
      </c>
      <c r="F10071" s="903" t="s">
        <v>126</v>
      </c>
      <c r="G10071" s="902">
        <v>1030540838</v>
      </c>
    </row>
    <row r="10072" spans="1:7">
      <c r="A10072" s="903" t="s">
        <v>2487</v>
      </c>
      <c r="B10072" s="903" t="s">
        <v>184</v>
      </c>
      <c r="C10072" s="903" t="s">
        <v>200</v>
      </c>
      <c r="D10072" s="903" t="s">
        <v>1413</v>
      </c>
      <c r="E10072" s="1419" t="s">
        <v>360</v>
      </c>
      <c r="F10072" s="1420"/>
      <c r="G10072" s="902">
        <v>6804996435</v>
      </c>
    </row>
    <row r="10073" spans="1:7">
      <c r="A10073" s="903" t="s">
        <v>2487</v>
      </c>
      <c r="B10073" s="903" t="s">
        <v>184</v>
      </c>
      <c r="C10073" s="903" t="s">
        <v>200</v>
      </c>
      <c r="D10073" s="903" t="s">
        <v>1413</v>
      </c>
      <c r="E10073" s="903" t="s">
        <v>360</v>
      </c>
      <c r="F10073" s="903" t="s">
        <v>2522</v>
      </c>
      <c r="G10073" s="902">
        <v>6798496435</v>
      </c>
    </row>
    <row r="10074" spans="1:7">
      <c r="A10074" s="903" t="s">
        <v>2487</v>
      </c>
      <c r="B10074" s="903" t="s">
        <v>184</v>
      </c>
      <c r="C10074" s="903" t="s">
        <v>200</v>
      </c>
      <c r="D10074" s="903" t="s">
        <v>1413</v>
      </c>
      <c r="E10074" s="903" t="s">
        <v>360</v>
      </c>
      <c r="F10074" s="903" t="s">
        <v>1440</v>
      </c>
      <c r="G10074" s="902">
        <v>6500000</v>
      </c>
    </row>
    <row r="10075" spans="1:7">
      <c r="A10075" s="903" t="s">
        <v>2487</v>
      </c>
      <c r="B10075" s="903" t="s">
        <v>184</v>
      </c>
      <c r="C10075" s="903" t="s">
        <v>200</v>
      </c>
      <c r="D10075" s="1419" t="s">
        <v>1522</v>
      </c>
      <c r="E10075" s="1420"/>
      <c r="F10075" s="1420"/>
      <c r="G10075" s="902">
        <v>215989663</v>
      </c>
    </row>
    <row r="10076" spans="1:7">
      <c r="A10076" s="903" t="s">
        <v>2487</v>
      </c>
      <c r="B10076" s="903" t="s">
        <v>184</v>
      </c>
      <c r="C10076" s="903" t="s">
        <v>200</v>
      </c>
      <c r="D10076" s="903" t="s">
        <v>1522</v>
      </c>
      <c r="E10076" s="1419" t="s">
        <v>87</v>
      </c>
      <c r="F10076" s="1420"/>
      <c r="G10076" s="902">
        <v>57778773</v>
      </c>
    </row>
    <row r="10077" spans="1:7">
      <c r="A10077" s="903" t="s">
        <v>2487</v>
      </c>
      <c r="B10077" s="903" t="s">
        <v>184</v>
      </c>
      <c r="C10077" s="903" t="s">
        <v>200</v>
      </c>
      <c r="D10077" s="903" t="s">
        <v>1522</v>
      </c>
      <c r="E10077" s="903" t="s">
        <v>87</v>
      </c>
      <c r="F10077" s="903" t="s">
        <v>88</v>
      </c>
      <c r="G10077" s="902">
        <v>57778773</v>
      </c>
    </row>
    <row r="10078" spans="1:7">
      <c r="A10078" s="903" t="s">
        <v>2487</v>
      </c>
      <c r="B10078" s="903" t="s">
        <v>184</v>
      </c>
      <c r="C10078" s="903" t="s">
        <v>200</v>
      </c>
      <c r="D10078" s="903" t="s">
        <v>1522</v>
      </c>
      <c r="E10078" s="1419" t="s">
        <v>90</v>
      </c>
      <c r="F10078" s="1420"/>
      <c r="G10078" s="902">
        <v>82248000</v>
      </c>
    </row>
    <row r="10079" spans="1:7">
      <c r="A10079" s="903" t="s">
        <v>2487</v>
      </c>
      <c r="B10079" s="903" t="s">
        <v>184</v>
      </c>
      <c r="C10079" s="903" t="s">
        <v>200</v>
      </c>
      <c r="D10079" s="903" t="s">
        <v>1522</v>
      </c>
      <c r="E10079" s="903" t="s">
        <v>90</v>
      </c>
      <c r="F10079" s="903" t="s">
        <v>92</v>
      </c>
      <c r="G10079" s="902">
        <v>1788000</v>
      </c>
    </row>
    <row r="10080" spans="1:7">
      <c r="A10080" s="903" t="s">
        <v>2487</v>
      </c>
      <c r="B10080" s="903" t="s">
        <v>184</v>
      </c>
      <c r="C10080" s="903" t="s">
        <v>200</v>
      </c>
      <c r="D10080" s="903" t="s">
        <v>1522</v>
      </c>
      <c r="E10080" s="903" t="s">
        <v>90</v>
      </c>
      <c r="F10080" s="903" t="s">
        <v>137</v>
      </c>
      <c r="G10080" s="902">
        <v>80460000</v>
      </c>
    </row>
    <row r="10081" spans="1:7">
      <c r="A10081" s="903" t="s">
        <v>2487</v>
      </c>
      <c r="B10081" s="903" t="s">
        <v>184</v>
      </c>
      <c r="C10081" s="903" t="s">
        <v>200</v>
      </c>
      <c r="D10081" s="903" t="s">
        <v>1522</v>
      </c>
      <c r="E10081" s="1419" t="s">
        <v>93</v>
      </c>
      <c r="F10081" s="1420"/>
      <c r="G10081" s="902">
        <v>12000000</v>
      </c>
    </row>
    <row r="10082" spans="1:7">
      <c r="A10082" s="903" t="s">
        <v>2487</v>
      </c>
      <c r="B10082" s="903" t="s">
        <v>184</v>
      </c>
      <c r="C10082" s="903" t="s">
        <v>200</v>
      </c>
      <c r="D10082" s="903" t="s">
        <v>1522</v>
      </c>
      <c r="E10082" s="903" t="s">
        <v>93</v>
      </c>
      <c r="F10082" s="903" t="s">
        <v>391</v>
      </c>
      <c r="G10082" s="902">
        <v>12000000</v>
      </c>
    </row>
    <row r="10083" spans="1:7">
      <c r="A10083" s="903" t="s">
        <v>2487</v>
      </c>
      <c r="B10083" s="903" t="s">
        <v>184</v>
      </c>
      <c r="C10083" s="903" t="s">
        <v>200</v>
      </c>
      <c r="D10083" s="903" t="s">
        <v>1522</v>
      </c>
      <c r="E10083" s="1419" t="s">
        <v>94</v>
      </c>
      <c r="F10083" s="1420"/>
      <c r="G10083" s="902">
        <v>12556890</v>
      </c>
    </row>
    <row r="10084" spans="1:7">
      <c r="A10084" s="903" t="s">
        <v>2487</v>
      </c>
      <c r="B10084" s="903" t="s">
        <v>184</v>
      </c>
      <c r="C10084" s="903" t="s">
        <v>200</v>
      </c>
      <c r="D10084" s="903" t="s">
        <v>1522</v>
      </c>
      <c r="E10084" s="903" t="s">
        <v>94</v>
      </c>
      <c r="F10084" s="903" t="s">
        <v>95</v>
      </c>
      <c r="G10084" s="902">
        <v>9350495</v>
      </c>
    </row>
    <row r="10085" spans="1:7">
      <c r="A10085" s="903" t="s">
        <v>2487</v>
      </c>
      <c r="B10085" s="903" t="s">
        <v>184</v>
      </c>
      <c r="C10085" s="903" t="s">
        <v>200</v>
      </c>
      <c r="D10085" s="903" t="s">
        <v>1522</v>
      </c>
      <c r="E10085" s="903" t="s">
        <v>94</v>
      </c>
      <c r="F10085" s="903" t="s">
        <v>96</v>
      </c>
      <c r="G10085" s="902">
        <v>1602942</v>
      </c>
    </row>
    <row r="10086" spans="1:7">
      <c r="A10086" s="903" t="s">
        <v>2487</v>
      </c>
      <c r="B10086" s="903" t="s">
        <v>184</v>
      </c>
      <c r="C10086" s="903" t="s">
        <v>200</v>
      </c>
      <c r="D10086" s="903" t="s">
        <v>1522</v>
      </c>
      <c r="E10086" s="903" t="s">
        <v>94</v>
      </c>
      <c r="F10086" s="903" t="s">
        <v>97</v>
      </c>
      <c r="G10086" s="902">
        <v>1069139</v>
      </c>
    </row>
    <row r="10087" spans="1:7">
      <c r="A10087" s="903" t="s">
        <v>2487</v>
      </c>
      <c r="B10087" s="903" t="s">
        <v>184</v>
      </c>
      <c r="C10087" s="903" t="s">
        <v>200</v>
      </c>
      <c r="D10087" s="903" t="s">
        <v>1522</v>
      </c>
      <c r="E10087" s="903" t="s">
        <v>94</v>
      </c>
      <c r="F10087" s="903" t="s">
        <v>0</v>
      </c>
      <c r="G10087" s="902">
        <v>534314</v>
      </c>
    </row>
    <row r="10088" spans="1:7">
      <c r="A10088" s="903" t="s">
        <v>2487</v>
      </c>
      <c r="B10088" s="903" t="s">
        <v>184</v>
      </c>
      <c r="C10088" s="903" t="s">
        <v>200</v>
      </c>
      <c r="D10088" s="903" t="s">
        <v>1522</v>
      </c>
      <c r="E10088" s="1419" t="s">
        <v>103</v>
      </c>
      <c r="F10088" s="1420"/>
      <c r="G10088" s="902">
        <v>5000000</v>
      </c>
    </row>
    <row r="10089" spans="1:7">
      <c r="A10089" s="903" t="s">
        <v>2487</v>
      </c>
      <c r="B10089" s="903" t="s">
        <v>184</v>
      </c>
      <c r="C10089" s="903" t="s">
        <v>200</v>
      </c>
      <c r="D10089" s="903" t="s">
        <v>1522</v>
      </c>
      <c r="E10089" s="903" t="s">
        <v>103</v>
      </c>
      <c r="F10089" s="903" t="s">
        <v>132</v>
      </c>
      <c r="G10089" s="902">
        <v>5000000</v>
      </c>
    </row>
    <row r="10090" spans="1:7">
      <c r="A10090" s="903" t="s">
        <v>2487</v>
      </c>
      <c r="B10090" s="903" t="s">
        <v>184</v>
      </c>
      <c r="C10090" s="903" t="s">
        <v>200</v>
      </c>
      <c r="D10090" s="903" t="s">
        <v>1522</v>
      </c>
      <c r="E10090" s="1419" t="s">
        <v>143</v>
      </c>
      <c r="F10090" s="1420"/>
      <c r="G10090" s="902">
        <v>7200000</v>
      </c>
    </row>
    <row r="10091" spans="1:7">
      <c r="A10091" s="903" t="s">
        <v>2487</v>
      </c>
      <c r="B10091" s="903" t="s">
        <v>184</v>
      </c>
      <c r="C10091" s="903" t="s">
        <v>200</v>
      </c>
      <c r="D10091" s="903" t="s">
        <v>1522</v>
      </c>
      <c r="E10091" s="903" t="s">
        <v>143</v>
      </c>
      <c r="F10091" s="903" t="s">
        <v>487</v>
      </c>
      <c r="G10091" s="902">
        <v>7200000</v>
      </c>
    </row>
    <row r="10092" spans="1:7">
      <c r="A10092" s="903" t="s">
        <v>2487</v>
      </c>
      <c r="B10092" s="903" t="s">
        <v>184</v>
      </c>
      <c r="C10092" s="903" t="s">
        <v>200</v>
      </c>
      <c r="D10092" s="903" t="s">
        <v>1522</v>
      </c>
      <c r="E10092" s="1419" t="s">
        <v>113</v>
      </c>
      <c r="F10092" s="1420"/>
      <c r="G10092" s="902">
        <v>12000000</v>
      </c>
    </row>
    <row r="10093" spans="1:7">
      <c r="A10093" s="903" t="s">
        <v>2487</v>
      </c>
      <c r="B10093" s="903" t="s">
        <v>184</v>
      </c>
      <c r="C10093" s="903" t="s">
        <v>200</v>
      </c>
      <c r="D10093" s="903" t="s">
        <v>1522</v>
      </c>
      <c r="E10093" s="903" t="s">
        <v>113</v>
      </c>
      <c r="F10093" s="903" t="s">
        <v>117</v>
      </c>
      <c r="G10093" s="902">
        <v>12000000</v>
      </c>
    </row>
    <row r="10094" spans="1:7">
      <c r="A10094" s="903" t="s">
        <v>2487</v>
      </c>
      <c r="B10094" s="903" t="s">
        <v>184</v>
      </c>
      <c r="C10094" s="903" t="s">
        <v>200</v>
      </c>
      <c r="D10094" s="903" t="s">
        <v>1522</v>
      </c>
      <c r="E10094" s="1419" t="s">
        <v>492</v>
      </c>
      <c r="F10094" s="1420"/>
      <c r="G10094" s="902">
        <v>10000000</v>
      </c>
    </row>
    <row r="10095" spans="1:7">
      <c r="A10095" s="903" t="s">
        <v>2487</v>
      </c>
      <c r="B10095" s="903" t="s">
        <v>184</v>
      </c>
      <c r="C10095" s="903" t="s">
        <v>200</v>
      </c>
      <c r="D10095" s="903" t="s">
        <v>1522</v>
      </c>
      <c r="E10095" s="903" t="s">
        <v>492</v>
      </c>
      <c r="F10095" s="903" t="s">
        <v>186</v>
      </c>
      <c r="G10095" s="902">
        <v>10000000</v>
      </c>
    </row>
    <row r="10096" spans="1:7">
      <c r="A10096" s="903" t="s">
        <v>2487</v>
      </c>
      <c r="B10096" s="903" t="s">
        <v>184</v>
      </c>
      <c r="C10096" s="903" t="s">
        <v>200</v>
      </c>
      <c r="D10096" s="903" t="s">
        <v>1522</v>
      </c>
      <c r="E10096" s="1419" t="s">
        <v>122</v>
      </c>
      <c r="F10096" s="1420"/>
      <c r="G10096" s="902">
        <v>17206000</v>
      </c>
    </row>
    <row r="10097" spans="1:7">
      <c r="A10097" s="903" t="s">
        <v>2487</v>
      </c>
      <c r="B10097" s="903" t="s">
        <v>184</v>
      </c>
      <c r="C10097" s="903" t="s">
        <v>200</v>
      </c>
      <c r="D10097" s="903" t="s">
        <v>1522</v>
      </c>
      <c r="E10097" s="903" t="s">
        <v>122</v>
      </c>
      <c r="F10097" s="903" t="s">
        <v>124</v>
      </c>
      <c r="G10097" s="902">
        <v>13206000</v>
      </c>
    </row>
    <row r="10098" spans="1:7">
      <c r="A10098" s="903" t="s">
        <v>2487</v>
      </c>
      <c r="B10098" s="903" t="s">
        <v>184</v>
      </c>
      <c r="C10098" s="903" t="s">
        <v>200</v>
      </c>
      <c r="D10098" s="903" t="s">
        <v>1522</v>
      </c>
      <c r="E10098" s="903" t="s">
        <v>122</v>
      </c>
      <c r="F10098" s="903" t="s">
        <v>126</v>
      </c>
      <c r="G10098" s="902">
        <v>4000000</v>
      </c>
    </row>
    <row r="10099" spans="1:7">
      <c r="A10099" s="903" t="s">
        <v>2487</v>
      </c>
      <c r="B10099" s="903" t="s">
        <v>184</v>
      </c>
      <c r="C10099" s="1419" t="s">
        <v>1158</v>
      </c>
      <c r="D10099" s="1420"/>
      <c r="E10099" s="1420"/>
      <c r="F10099" s="1420"/>
      <c r="G10099" s="902">
        <v>447390000</v>
      </c>
    </row>
    <row r="10100" spans="1:7">
      <c r="A10100" s="903" t="s">
        <v>2487</v>
      </c>
      <c r="B10100" s="903" t="s">
        <v>184</v>
      </c>
      <c r="C10100" s="903" t="s">
        <v>1158</v>
      </c>
      <c r="D10100" s="1419" t="s">
        <v>1518</v>
      </c>
      <c r="E10100" s="1420"/>
      <c r="F10100" s="1420"/>
      <c r="G10100" s="902">
        <v>447390000</v>
      </c>
    </row>
    <row r="10101" spans="1:7">
      <c r="A10101" s="903" t="s">
        <v>2487</v>
      </c>
      <c r="B10101" s="903" t="s">
        <v>184</v>
      </c>
      <c r="C10101" s="903" t="s">
        <v>1158</v>
      </c>
      <c r="D10101" s="903" t="s">
        <v>1518</v>
      </c>
      <c r="E10101" s="1419" t="s">
        <v>377</v>
      </c>
      <c r="F10101" s="1420"/>
      <c r="G10101" s="902">
        <v>447390000</v>
      </c>
    </row>
    <row r="10102" spans="1:7">
      <c r="A10102" s="903" t="s">
        <v>2487</v>
      </c>
      <c r="B10102" s="903" t="s">
        <v>184</v>
      </c>
      <c r="C10102" s="903" t="s">
        <v>1158</v>
      </c>
      <c r="D10102" s="903" t="s">
        <v>1518</v>
      </c>
      <c r="E10102" s="903" t="s">
        <v>377</v>
      </c>
      <c r="F10102" s="903" t="s">
        <v>379</v>
      </c>
      <c r="G10102" s="902">
        <v>404640000</v>
      </c>
    </row>
    <row r="10103" spans="1:7">
      <c r="A10103" s="903" t="s">
        <v>2487</v>
      </c>
      <c r="B10103" s="903" t="s">
        <v>184</v>
      </c>
      <c r="C10103" s="903" t="s">
        <v>1158</v>
      </c>
      <c r="D10103" s="903" t="s">
        <v>1518</v>
      </c>
      <c r="E10103" s="903" t="s">
        <v>377</v>
      </c>
      <c r="F10103" s="903" t="s">
        <v>298</v>
      </c>
      <c r="G10103" s="902">
        <v>42750000</v>
      </c>
    </row>
    <row r="10104" spans="1:7">
      <c r="A10104" s="903" t="s">
        <v>2487</v>
      </c>
      <c r="B10104" s="1419" t="s">
        <v>188</v>
      </c>
      <c r="C10104" s="1420"/>
      <c r="D10104" s="1420"/>
      <c r="E10104" s="1420"/>
      <c r="F10104" s="1420"/>
      <c r="G10104" s="902">
        <v>8836599409</v>
      </c>
    </row>
    <row r="10105" spans="1:7">
      <c r="A10105" s="903" t="s">
        <v>2487</v>
      </c>
      <c r="B10105" s="903" t="s">
        <v>188</v>
      </c>
      <c r="C10105" s="1419" t="s">
        <v>368</v>
      </c>
      <c r="D10105" s="1420"/>
      <c r="E10105" s="1420"/>
      <c r="F10105" s="1420"/>
      <c r="G10105" s="902">
        <v>97600000</v>
      </c>
    </row>
    <row r="10106" spans="1:7">
      <c r="A10106" s="903" t="s">
        <v>2487</v>
      </c>
      <c r="B10106" s="903" t="s">
        <v>188</v>
      </c>
      <c r="C10106" s="903" t="s">
        <v>368</v>
      </c>
      <c r="D10106" s="1419" t="s">
        <v>1444</v>
      </c>
      <c r="E10106" s="1420"/>
      <c r="F10106" s="1420"/>
      <c r="G10106" s="902">
        <v>31200000</v>
      </c>
    </row>
    <row r="10107" spans="1:7">
      <c r="A10107" s="903" t="s">
        <v>2487</v>
      </c>
      <c r="B10107" s="903" t="s">
        <v>188</v>
      </c>
      <c r="C10107" s="903" t="s">
        <v>368</v>
      </c>
      <c r="D10107" s="903" t="s">
        <v>1444</v>
      </c>
      <c r="E10107" s="1419" t="s">
        <v>498</v>
      </c>
      <c r="F10107" s="1420"/>
      <c r="G10107" s="902">
        <v>1200000</v>
      </c>
    </row>
    <row r="10108" spans="1:7">
      <c r="A10108" s="903" t="s">
        <v>2487</v>
      </c>
      <c r="B10108" s="903" t="s">
        <v>188</v>
      </c>
      <c r="C10108" s="903" t="s">
        <v>368</v>
      </c>
      <c r="D10108" s="903" t="s">
        <v>1444</v>
      </c>
      <c r="E10108" s="903" t="s">
        <v>498</v>
      </c>
      <c r="F10108" s="903" t="s">
        <v>370</v>
      </c>
      <c r="G10108" s="902">
        <v>1200000</v>
      </c>
    </row>
    <row r="10109" spans="1:7">
      <c r="A10109" s="903" t="s">
        <v>2487</v>
      </c>
      <c r="B10109" s="903" t="s">
        <v>188</v>
      </c>
      <c r="C10109" s="903" t="s">
        <v>368</v>
      </c>
      <c r="D10109" s="903" t="s">
        <v>1444</v>
      </c>
      <c r="E10109" s="1419" t="s">
        <v>118</v>
      </c>
      <c r="F10109" s="1420"/>
      <c r="G10109" s="902">
        <v>30000000</v>
      </c>
    </row>
    <row r="10110" spans="1:7">
      <c r="A10110" s="903" t="s">
        <v>2487</v>
      </c>
      <c r="B10110" s="903" t="s">
        <v>188</v>
      </c>
      <c r="C10110" s="903" t="s">
        <v>368</v>
      </c>
      <c r="D10110" s="903" t="s">
        <v>1444</v>
      </c>
      <c r="E10110" s="903" t="s">
        <v>118</v>
      </c>
      <c r="F10110" s="903" t="s">
        <v>523</v>
      </c>
      <c r="G10110" s="902">
        <v>30000000</v>
      </c>
    </row>
    <row r="10111" spans="1:7">
      <c r="A10111" s="903" t="s">
        <v>2487</v>
      </c>
      <c r="B10111" s="903" t="s">
        <v>188</v>
      </c>
      <c r="C10111" s="903" t="s">
        <v>368</v>
      </c>
      <c r="D10111" s="1419" t="s">
        <v>1445</v>
      </c>
      <c r="E10111" s="1420"/>
      <c r="F10111" s="1420"/>
      <c r="G10111" s="902">
        <v>66400000</v>
      </c>
    </row>
    <row r="10112" spans="1:7">
      <c r="A10112" s="903" t="s">
        <v>2487</v>
      </c>
      <c r="B10112" s="903" t="s">
        <v>188</v>
      </c>
      <c r="C10112" s="903" t="s">
        <v>368</v>
      </c>
      <c r="D10112" s="903" t="s">
        <v>1445</v>
      </c>
      <c r="E10112" s="1419" t="s">
        <v>143</v>
      </c>
      <c r="F10112" s="1420"/>
      <c r="G10112" s="902">
        <v>2100000</v>
      </c>
    </row>
    <row r="10113" spans="1:7">
      <c r="A10113" s="903" t="s">
        <v>2487</v>
      </c>
      <c r="B10113" s="903" t="s">
        <v>188</v>
      </c>
      <c r="C10113" s="903" t="s">
        <v>368</v>
      </c>
      <c r="D10113" s="903" t="s">
        <v>1445</v>
      </c>
      <c r="E10113" s="903" t="s">
        <v>143</v>
      </c>
      <c r="F10113" s="903" t="s">
        <v>847</v>
      </c>
      <c r="G10113" s="902">
        <v>2100000</v>
      </c>
    </row>
    <row r="10114" spans="1:7">
      <c r="A10114" s="903" t="s">
        <v>2487</v>
      </c>
      <c r="B10114" s="903" t="s">
        <v>188</v>
      </c>
      <c r="C10114" s="903" t="s">
        <v>368</v>
      </c>
      <c r="D10114" s="903" t="s">
        <v>1445</v>
      </c>
      <c r="E10114" s="1419" t="s">
        <v>113</v>
      </c>
      <c r="F10114" s="1420"/>
      <c r="G10114" s="902">
        <v>35150000</v>
      </c>
    </row>
    <row r="10115" spans="1:7">
      <c r="A10115" s="903" t="s">
        <v>2487</v>
      </c>
      <c r="B10115" s="903" t="s">
        <v>188</v>
      </c>
      <c r="C10115" s="903" t="s">
        <v>368</v>
      </c>
      <c r="D10115" s="903" t="s">
        <v>1445</v>
      </c>
      <c r="E10115" s="903" t="s">
        <v>113</v>
      </c>
      <c r="F10115" s="903" t="s">
        <v>381</v>
      </c>
      <c r="G10115" s="902">
        <v>4950000</v>
      </c>
    </row>
    <row r="10116" spans="1:7">
      <c r="A10116" s="903" t="s">
        <v>2487</v>
      </c>
      <c r="B10116" s="903" t="s">
        <v>188</v>
      </c>
      <c r="C10116" s="903" t="s">
        <v>368</v>
      </c>
      <c r="D10116" s="903" t="s">
        <v>1445</v>
      </c>
      <c r="E10116" s="903" t="s">
        <v>113</v>
      </c>
      <c r="F10116" s="903" t="s">
        <v>490</v>
      </c>
      <c r="G10116" s="902">
        <v>8500000</v>
      </c>
    </row>
    <row r="10117" spans="1:7">
      <c r="A10117" s="903" t="s">
        <v>2487</v>
      </c>
      <c r="B10117" s="903" t="s">
        <v>188</v>
      </c>
      <c r="C10117" s="903" t="s">
        <v>368</v>
      </c>
      <c r="D10117" s="903" t="s">
        <v>1445</v>
      </c>
      <c r="E10117" s="903" t="s">
        <v>113</v>
      </c>
      <c r="F10117" s="903" t="s">
        <v>115</v>
      </c>
      <c r="G10117" s="902">
        <v>21700000</v>
      </c>
    </row>
    <row r="10118" spans="1:7">
      <c r="A10118" s="903" t="s">
        <v>2487</v>
      </c>
      <c r="B10118" s="903" t="s">
        <v>188</v>
      </c>
      <c r="C10118" s="903" t="s">
        <v>368</v>
      </c>
      <c r="D10118" s="903" t="s">
        <v>1445</v>
      </c>
      <c r="E10118" s="1419" t="s">
        <v>492</v>
      </c>
      <c r="F10118" s="1420"/>
      <c r="G10118" s="902">
        <v>29150000</v>
      </c>
    </row>
    <row r="10119" spans="1:7">
      <c r="A10119" s="903" t="s">
        <v>2487</v>
      </c>
      <c r="B10119" s="903" t="s">
        <v>188</v>
      </c>
      <c r="C10119" s="903" t="s">
        <v>368</v>
      </c>
      <c r="D10119" s="903" t="s">
        <v>1445</v>
      </c>
      <c r="E10119" s="903" t="s">
        <v>492</v>
      </c>
      <c r="F10119" s="903" t="s">
        <v>186</v>
      </c>
      <c r="G10119" s="902">
        <v>29150000</v>
      </c>
    </row>
    <row r="10120" spans="1:7">
      <c r="A10120" s="903" t="s">
        <v>2487</v>
      </c>
      <c r="B10120" s="903" t="s">
        <v>188</v>
      </c>
      <c r="C10120" s="1419" t="s">
        <v>200</v>
      </c>
      <c r="D10120" s="1420"/>
      <c r="E10120" s="1420"/>
      <c r="F10120" s="1420"/>
      <c r="G10120" s="902">
        <v>8738999409</v>
      </c>
    </row>
    <row r="10121" spans="1:7">
      <c r="A10121" s="903" t="s">
        <v>2487</v>
      </c>
      <c r="B10121" s="903" t="s">
        <v>188</v>
      </c>
      <c r="C10121" s="903" t="s">
        <v>200</v>
      </c>
      <c r="D10121" s="1419" t="s">
        <v>1413</v>
      </c>
      <c r="E10121" s="1420"/>
      <c r="F10121" s="1420"/>
      <c r="G10121" s="902">
        <v>8659999409</v>
      </c>
    </row>
    <row r="10122" spans="1:7">
      <c r="A10122" s="903" t="s">
        <v>2487</v>
      </c>
      <c r="B10122" s="903" t="s">
        <v>188</v>
      </c>
      <c r="C10122" s="903" t="s">
        <v>200</v>
      </c>
      <c r="D10122" s="903" t="s">
        <v>1413</v>
      </c>
      <c r="E10122" s="1419" t="s">
        <v>87</v>
      </c>
      <c r="F10122" s="1420"/>
      <c r="G10122" s="902">
        <v>2735462422</v>
      </c>
    </row>
    <row r="10123" spans="1:7">
      <c r="A10123" s="903" t="s">
        <v>2487</v>
      </c>
      <c r="B10123" s="903" t="s">
        <v>188</v>
      </c>
      <c r="C10123" s="903" t="s">
        <v>200</v>
      </c>
      <c r="D10123" s="903" t="s">
        <v>1413</v>
      </c>
      <c r="E10123" s="903" t="s">
        <v>87</v>
      </c>
      <c r="F10123" s="903" t="s">
        <v>88</v>
      </c>
      <c r="G10123" s="902">
        <v>2735462422</v>
      </c>
    </row>
    <row r="10124" spans="1:7">
      <c r="A10124" s="903" t="s">
        <v>2487</v>
      </c>
      <c r="B10124" s="903" t="s">
        <v>188</v>
      </c>
      <c r="C10124" s="903" t="s">
        <v>200</v>
      </c>
      <c r="D10124" s="903" t="s">
        <v>1413</v>
      </c>
      <c r="E10124" s="1419" t="s">
        <v>90</v>
      </c>
      <c r="F10124" s="1420"/>
      <c r="G10124" s="902">
        <v>1994076101</v>
      </c>
    </row>
    <row r="10125" spans="1:7">
      <c r="A10125" s="903" t="s">
        <v>2487</v>
      </c>
      <c r="B10125" s="903" t="s">
        <v>188</v>
      </c>
      <c r="C10125" s="903" t="s">
        <v>200</v>
      </c>
      <c r="D10125" s="903" t="s">
        <v>1413</v>
      </c>
      <c r="E10125" s="903" t="s">
        <v>90</v>
      </c>
      <c r="F10125" s="903" t="s">
        <v>135</v>
      </c>
      <c r="G10125" s="902">
        <v>89428178</v>
      </c>
    </row>
    <row r="10126" spans="1:7">
      <c r="A10126" s="903" t="s">
        <v>2487</v>
      </c>
      <c r="B10126" s="903" t="s">
        <v>188</v>
      </c>
      <c r="C10126" s="903" t="s">
        <v>200</v>
      </c>
      <c r="D10126" s="903" t="s">
        <v>1413</v>
      </c>
      <c r="E10126" s="903" t="s">
        <v>90</v>
      </c>
      <c r="F10126" s="903" t="s">
        <v>389</v>
      </c>
      <c r="G10126" s="902">
        <v>70775000</v>
      </c>
    </row>
    <row r="10127" spans="1:7">
      <c r="A10127" s="903" t="s">
        <v>2487</v>
      </c>
      <c r="B10127" s="903" t="s">
        <v>188</v>
      </c>
      <c r="C10127" s="903" t="s">
        <v>200</v>
      </c>
      <c r="D10127" s="903" t="s">
        <v>1413</v>
      </c>
      <c r="E10127" s="903" t="s">
        <v>90</v>
      </c>
      <c r="F10127" s="903" t="s">
        <v>763</v>
      </c>
      <c r="G10127" s="902">
        <v>371230033</v>
      </c>
    </row>
    <row r="10128" spans="1:7">
      <c r="A10128" s="903" t="s">
        <v>2487</v>
      </c>
      <c r="B10128" s="903" t="s">
        <v>188</v>
      </c>
      <c r="C10128" s="903" t="s">
        <v>200</v>
      </c>
      <c r="D10128" s="903" t="s">
        <v>1413</v>
      </c>
      <c r="E10128" s="903" t="s">
        <v>90</v>
      </c>
      <c r="F10128" s="903" t="s">
        <v>386</v>
      </c>
      <c r="G10128" s="902">
        <v>145640050</v>
      </c>
    </row>
    <row r="10129" spans="1:7">
      <c r="A10129" s="903" t="s">
        <v>2487</v>
      </c>
      <c r="B10129" s="903" t="s">
        <v>188</v>
      </c>
      <c r="C10129" s="903" t="s">
        <v>200</v>
      </c>
      <c r="D10129" s="903" t="s">
        <v>1413</v>
      </c>
      <c r="E10129" s="903" t="s">
        <v>90</v>
      </c>
      <c r="F10129" s="903" t="s">
        <v>92</v>
      </c>
      <c r="G10129" s="902">
        <v>373370615</v>
      </c>
    </row>
    <row r="10130" spans="1:7">
      <c r="A10130" s="903" t="s">
        <v>2487</v>
      </c>
      <c r="B10130" s="903" t="s">
        <v>188</v>
      </c>
      <c r="C10130" s="903" t="s">
        <v>200</v>
      </c>
      <c r="D10130" s="903" t="s">
        <v>1413</v>
      </c>
      <c r="E10130" s="903" t="s">
        <v>90</v>
      </c>
      <c r="F10130" s="903" t="s">
        <v>390</v>
      </c>
      <c r="G10130" s="902">
        <v>158971738</v>
      </c>
    </row>
    <row r="10131" spans="1:7">
      <c r="A10131" s="903" t="s">
        <v>2487</v>
      </c>
      <c r="B10131" s="903" t="s">
        <v>188</v>
      </c>
      <c r="C10131" s="903" t="s">
        <v>200</v>
      </c>
      <c r="D10131" s="903" t="s">
        <v>1413</v>
      </c>
      <c r="E10131" s="903" t="s">
        <v>90</v>
      </c>
      <c r="F10131" s="903" t="s">
        <v>294</v>
      </c>
      <c r="G10131" s="902">
        <v>83993313</v>
      </c>
    </row>
    <row r="10132" spans="1:7">
      <c r="A10132" s="903" t="s">
        <v>2487</v>
      </c>
      <c r="B10132" s="903" t="s">
        <v>188</v>
      </c>
      <c r="C10132" s="903" t="s">
        <v>200</v>
      </c>
      <c r="D10132" s="903" t="s">
        <v>1413</v>
      </c>
      <c r="E10132" s="903" t="s">
        <v>90</v>
      </c>
      <c r="F10132" s="903" t="s">
        <v>130</v>
      </c>
      <c r="G10132" s="902">
        <v>687418094</v>
      </c>
    </row>
    <row r="10133" spans="1:7">
      <c r="A10133" s="903" t="s">
        <v>2487</v>
      </c>
      <c r="B10133" s="903" t="s">
        <v>188</v>
      </c>
      <c r="C10133" s="903" t="s">
        <v>200</v>
      </c>
      <c r="D10133" s="903" t="s">
        <v>1413</v>
      </c>
      <c r="E10133" s="903" t="s">
        <v>90</v>
      </c>
      <c r="F10133" s="903" t="s">
        <v>137</v>
      </c>
      <c r="G10133" s="902">
        <v>13249080</v>
      </c>
    </row>
    <row r="10134" spans="1:7">
      <c r="A10134" s="903" t="s">
        <v>2487</v>
      </c>
      <c r="B10134" s="903" t="s">
        <v>188</v>
      </c>
      <c r="C10134" s="903" t="s">
        <v>200</v>
      </c>
      <c r="D10134" s="903" t="s">
        <v>1413</v>
      </c>
      <c r="E10134" s="1419" t="s">
        <v>377</v>
      </c>
      <c r="F10134" s="1420"/>
      <c r="G10134" s="902">
        <v>95253000</v>
      </c>
    </row>
    <row r="10135" spans="1:7">
      <c r="A10135" s="903" t="s">
        <v>2487</v>
      </c>
      <c r="B10135" s="903" t="s">
        <v>188</v>
      </c>
      <c r="C10135" s="903" t="s">
        <v>200</v>
      </c>
      <c r="D10135" s="903" t="s">
        <v>1413</v>
      </c>
      <c r="E10135" s="903" t="s">
        <v>377</v>
      </c>
      <c r="F10135" s="903" t="s">
        <v>379</v>
      </c>
      <c r="G10135" s="902">
        <v>10913000</v>
      </c>
    </row>
    <row r="10136" spans="1:7">
      <c r="A10136" s="903" t="s">
        <v>2487</v>
      </c>
      <c r="B10136" s="903" t="s">
        <v>188</v>
      </c>
      <c r="C10136" s="903" t="s">
        <v>200</v>
      </c>
      <c r="D10136" s="903" t="s">
        <v>1413</v>
      </c>
      <c r="E10136" s="903" t="s">
        <v>377</v>
      </c>
      <c r="F10136" s="903" t="s">
        <v>380</v>
      </c>
      <c r="G10136" s="902">
        <v>84340000</v>
      </c>
    </row>
    <row r="10137" spans="1:7">
      <c r="A10137" s="903" t="s">
        <v>2487</v>
      </c>
      <c r="B10137" s="903" t="s">
        <v>188</v>
      </c>
      <c r="C10137" s="903" t="s">
        <v>200</v>
      </c>
      <c r="D10137" s="903" t="s">
        <v>1413</v>
      </c>
      <c r="E10137" s="1419" t="s">
        <v>93</v>
      </c>
      <c r="F10137" s="1420"/>
      <c r="G10137" s="902">
        <v>343898893</v>
      </c>
    </row>
    <row r="10138" spans="1:7">
      <c r="A10138" s="903" t="s">
        <v>2487</v>
      </c>
      <c r="B10138" s="903" t="s">
        <v>188</v>
      </c>
      <c r="C10138" s="903" t="s">
        <v>200</v>
      </c>
      <c r="D10138" s="903" t="s">
        <v>1413</v>
      </c>
      <c r="E10138" s="903" t="s">
        <v>93</v>
      </c>
      <c r="F10138" s="903" t="s">
        <v>391</v>
      </c>
      <c r="G10138" s="902">
        <v>343898893</v>
      </c>
    </row>
    <row r="10139" spans="1:7">
      <c r="A10139" s="903" t="s">
        <v>2487</v>
      </c>
      <c r="B10139" s="903" t="s">
        <v>188</v>
      </c>
      <c r="C10139" s="903" t="s">
        <v>200</v>
      </c>
      <c r="D10139" s="903" t="s">
        <v>1413</v>
      </c>
      <c r="E10139" s="1419" t="s">
        <v>94</v>
      </c>
      <c r="F10139" s="1420"/>
      <c r="G10139" s="902">
        <v>629531106</v>
      </c>
    </row>
    <row r="10140" spans="1:7">
      <c r="A10140" s="903" t="s">
        <v>2487</v>
      </c>
      <c r="B10140" s="903" t="s">
        <v>188</v>
      </c>
      <c r="C10140" s="903" t="s">
        <v>200</v>
      </c>
      <c r="D10140" s="903" t="s">
        <v>1413</v>
      </c>
      <c r="E10140" s="903" t="s">
        <v>94</v>
      </c>
      <c r="F10140" s="903" t="s">
        <v>95</v>
      </c>
      <c r="G10140" s="902">
        <v>486319151</v>
      </c>
    </row>
    <row r="10141" spans="1:7">
      <c r="A10141" s="903" t="s">
        <v>2487</v>
      </c>
      <c r="B10141" s="903" t="s">
        <v>188</v>
      </c>
      <c r="C10141" s="903" t="s">
        <v>200</v>
      </c>
      <c r="D10141" s="903" t="s">
        <v>1413</v>
      </c>
      <c r="E10141" s="903" t="s">
        <v>94</v>
      </c>
      <c r="F10141" s="903" t="s">
        <v>96</v>
      </c>
      <c r="G10141" s="902">
        <v>83841234</v>
      </c>
    </row>
    <row r="10142" spans="1:7">
      <c r="A10142" s="903" t="s">
        <v>2487</v>
      </c>
      <c r="B10142" s="903" t="s">
        <v>188</v>
      </c>
      <c r="C10142" s="903" t="s">
        <v>200</v>
      </c>
      <c r="D10142" s="903" t="s">
        <v>1413</v>
      </c>
      <c r="E10142" s="903" t="s">
        <v>94</v>
      </c>
      <c r="F10142" s="903" t="s">
        <v>97</v>
      </c>
      <c r="G10142" s="902">
        <v>58834321</v>
      </c>
    </row>
    <row r="10143" spans="1:7">
      <c r="A10143" s="903" t="s">
        <v>2487</v>
      </c>
      <c r="B10143" s="903" t="s">
        <v>188</v>
      </c>
      <c r="C10143" s="903" t="s">
        <v>200</v>
      </c>
      <c r="D10143" s="903" t="s">
        <v>1413</v>
      </c>
      <c r="E10143" s="903" t="s">
        <v>94</v>
      </c>
      <c r="F10143" s="903" t="s">
        <v>0</v>
      </c>
      <c r="G10143" s="902">
        <v>536400</v>
      </c>
    </row>
    <row r="10144" spans="1:7">
      <c r="A10144" s="903" t="s">
        <v>2487</v>
      </c>
      <c r="B10144" s="903" t="s">
        <v>188</v>
      </c>
      <c r="C10144" s="903" t="s">
        <v>200</v>
      </c>
      <c r="D10144" s="903" t="s">
        <v>1413</v>
      </c>
      <c r="E10144" s="1419" t="s">
        <v>98</v>
      </c>
      <c r="F10144" s="1420"/>
      <c r="G10144" s="902">
        <v>28203000</v>
      </c>
    </row>
    <row r="10145" spans="1:7">
      <c r="A10145" s="903" t="s">
        <v>2487</v>
      </c>
      <c r="B10145" s="903" t="s">
        <v>188</v>
      </c>
      <c r="C10145" s="903" t="s">
        <v>200</v>
      </c>
      <c r="D10145" s="903" t="s">
        <v>1413</v>
      </c>
      <c r="E10145" s="903" t="s">
        <v>98</v>
      </c>
      <c r="F10145" s="903" t="s">
        <v>99</v>
      </c>
      <c r="G10145" s="902">
        <v>28203000</v>
      </c>
    </row>
    <row r="10146" spans="1:7">
      <c r="A10146" s="903" t="s">
        <v>2487</v>
      </c>
      <c r="B10146" s="903" t="s">
        <v>188</v>
      </c>
      <c r="C10146" s="903" t="s">
        <v>200</v>
      </c>
      <c r="D10146" s="903" t="s">
        <v>1413</v>
      </c>
      <c r="E10146" s="1419" t="s">
        <v>100</v>
      </c>
      <c r="F10146" s="1420"/>
      <c r="G10146" s="902">
        <v>109149169</v>
      </c>
    </row>
    <row r="10147" spans="1:7">
      <c r="A10147" s="903" t="s">
        <v>2487</v>
      </c>
      <c r="B10147" s="903" t="s">
        <v>188</v>
      </c>
      <c r="C10147" s="903" t="s">
        <v>200</v>
      </c>
      <c r="D10147" s="903" t="s">
        <v>1413</v>
      </c>
      <c r="E10147" s="903" t="s">
        <v>100</v>
      </c>
      <c r="F10147" s="903" t="s">
        <v>138</v>
      </c>
      <c r="G10147" s="902">
        <v>69495382</v>
      </c>
    </row>
    <row r="10148" spans="1:7">
      <c r="A10148" s="903" t="s">
        <v>2487</v>
      </c>
      <c r="B10148" s="903" t="s">
        <v>188</v>
      </c>
      <c r="C10148" s="903" t="s">
        <v>200</v>
      </c>
      <c r="D10148" s="903" t="s">
        <v>1413</v>
      </c>
      <c r="E10148" s="903" t="s">
        <v>100</v>
      </c>
      <c r="F10148" s="903" t="s">
        <v>102</v>
      </c>
      <c r="G10148" s="902">
        <v>6049787</v>
      </c>
    </row>
    <row r="10149" spans="1:7">
      <c r="A10149" s="903" t="s">
        <v>2487</v>
      </c>
      <c r="B10149" s="903" t="s">
        <v>188</v>
      </c>
      <c r="C10149" s="903" t="s">
        <v>200</v>
      </c>
      <c r="D10149" s="903" t="s">
        <v>1413</v>
      </c>
      <c r="E10149" s="903" t="s">
        <v>100</v>
      </c>
      <c r="F10149" s="903" t="s">
        <v>131</v>
      </c>
      <c r="G10149" s="902">
        <v>2394000</v>
      </c>
    </row>
    <row r="10150" spans="1:7">
      <c r="A10150" s="903" t="s">
        <v>2487</v>
      </c>
      <c r="B10150" s="903" t="s">
        <v>188</v>
      </c>
      <c r="C10150" s="903" t="s">
        <v>200</v>
      </c>
      <c r="D10150" s="903" t="s">
        <v>1413</v>
      </c>
      <c r="E10150" s="903" t="s">
        <v>100</v>
      </c>
      <c r="F10150" s="903" t="s">
        <v>218</v>
      </c>
      <c r="G10150" s="902">
        <v>300000</v>
      </c>
    </row>
    <row r="10151" spans="1:7">
      <c r="A10151" s="903" t="s">
        <v>2487</v>
      </c>
      <c r="B10151" s="903" t="s">
        <v>188</v>
      </c>
      <c r="C10151" s="903" t="s">
        <v>200</v>
      </c>
      <c r="D10151" s="903" t="s">
        <v>1413</v>
      </c>
      <c r="E10151" s="903" t="s">
        <v>100</v>
      </c>
      <c r="F10151" s="903" t="s">
        <v>140</v>
      </c>
      <c r="G10151" s="902">
        <v>30910000</v>
      </c>
    </row>
    <row r="10152" spans="1:7">
      <c r="A10152" s="903" t="s">
        <v>2487</v>
      </c>
      <c r="B10152" s="903" t="s">
        <v>188</v>
      </c>
      <c r="C10152" s="903" t="s">
        <v>200</v>
      </c>
      <c r="D10152" s="903" t="s">
        <v>1413</v>
      </c>
      <c r="E10152" s="1419" t="s">
        <v>103</v>
      </c>
      <c r="F10152" s="1420"/>
      <c r="G10152" s="902">
        <v>341994161</v>
      </c>
    </row>
    <row r="10153" spans="1:7">
      <c r="A10153" s="903" t="s">
        <v>2487</v>
      </c>
      <c r="B10153" s="903" t="s">
        <v>188</v>
      </c>
      <c r="C10153" s="903" t="s">
        <v>200</v>
      </c>
      <c r="D10153" s="903" t="s">
        <v>1413</v>
      </c>
      <c r="E10153" s="903" t="s">
        <v>103</v>
      </c>
      <c r="F10153" s="903" t="s">
        <v>104</v>
      </c>
      <c r="G10153" s="902">
        <v>182997861</v>
      </c>
    </row>
    <row r="10154" spans="1:7">
      <c r="A10154" s="903" t="s">
        <v>2487</v>
      </c>
      <c r="B10154" s="903" t="s">
        <v>188</v>
      </c>
      <c r="C10154" s="903" t="s">
        <v>200</v>
      </c>
      <c r="D10154" s="903" t="s">
        <v>1413</v>
      </c>
      <c r="E10154" s="903" t="s">
        <v>103</v>
      </c>
      <c r="F10154" s="903" t="s">
        <v>132</v>
      </c>
      <c r="G10154" s="902">
        <v>96680000</v>
      </c>
    </row>
    <row r="10155" spans="1:7">
      <c r="A10155" s="903" t="s">
        <v>2487</v>
      </c>
      <c r="B10155" s="903" t="s">
        <v>188</v>
      </c>
      <c r="C10155" s="903" t="s">
        <v>200</v>
      </c>
      <c r="D10155" s="903" t="s">
        <v>1413</v>
      </c>
      <c r="E10155" s="903" t="s">
        <v>103</v>
      </c>
      <c r="F10155" s="903" t="s">
        <v>2</v>
      </c>
      <c r="G10155" s="902">
        <v>3400000</v>
      </c>
    </row>
    <row r="10156" spans="1:7">
      <c r="A10156" s="903" t="s">
        <v>2487</v>
      </c>
      <c r="B10156" s="903" t="s">
        <v>188</v>
      </c>
      <c r="C10156" s="903" t="s">
        <v>200</v>
      </c>
      <c r="D10156" s="903" t="s">
        <v>1413</v>
      </c>
      <c r="E10156" s="903" t="s">
        <v>103</v>
      </c>
      <c r="F10156" s="903" t="s">
        <v>106</v>
      </c>
      <c r="G10156" s="902">
        <v>58916300</v>
      </c>
    </row>
    <row r="10157" spans="1:7">
      <c r="A10157" s="903" t="s">
        <v>2487</v>
      </c>
      <c r="B10157" s="903" t="s">
        <v>188</v>
      </c>
      <c r="C10157" s="903" t="s">
        <v>200</v>
      </c>
      <c r="D10157" s="903" t="s">
        <v>1413</v>
      </c>
      <c r="E10157" s="1419" t="s">
        <v>108</v>
      </c>
      <c r="F10157" s="1420"/>
      <c r="G10157" s="902">
        <v>34270150</v>
      </c>
    </row>
    <row r="10158" spans="1:7">
      <c r="A10158" s="903" t="s">
        <v>2487</v>
      </c>
      <c r="B10158" s="903" t="s">
        <v>188</v>
      </c>
      <c r="C10158" s="903" t="s">
        <v>200</v>
      </c>
      <c r="D10158" s="903" t="s">
        <v>1413</v>
      </c>
      <c r="E10158" s="903" t="s">
        <v>108</v>
      </c>
      <c r="F10158" s="903" t="s">
        <v>110</v>
      </c>
      <c r="G10158" s="902">
        <v>1716664</v>
      </c>
    </row>
    <row r="10159" spans="1:7">
      <c r="A10159" s="903" t="s">
        <v>2487</v>
      </c>
      <c r="B10159" s="903" t="s">
        <v>188</v>
      </c>
      <c r="C10159" s="903" t="s">
        <v>200</v>
      </c>
      <c r="D10159" s="903" t="s">
        <v>1413</v>
      </c>
      <c r="E10159" s="903" t="s">
        <v>108</v>
      </c>
      <c r="F10159" s="903" t="s">
        <v>111</v>
      </c>
      <c r="G10159" s="902">
        <v>5480066</v>
      </c>
    </row>
    <row r="10160" spans="1:7">
      <c r="A10160" s="903" t="s">
        <v>2487</v>
      </c>
      <c r="B10160" s="903" t="s">
        <v>188</v>
      </c>
      <c r="C10160" s="903" t="s">
        <v>200</v>
      </c>
      <c r="D10160" s="903" t="s">
        <v>1413</v>
      </c>
      <c r="E10160" s="903" t="s">
        <v>108</v>
      </c>
      <c r="F10160" s="903" t="s">
        <v>862</v>
      </c>
      <c r="G10160" s="902">
        <v>14298270</v>
      </c>
    </row>
    <row r="10161" spans="1:7">
      <c r="A10161" s="903" t="s">
        <v>2487</v>
      </c>
      <c r="B10161" s="903" t="s">
        <v>188</v>
      </c>
      <c r="C10161" s="903" t="s">
        <v>200</v>
      </c>
      <c r="D10161" s="903" t="s">
        <v>1413</v>
      </c>
      <c r="E10161" s="903" t="s">
        <v>108</v>
      </c>
      <c r="F10161" s="903" t="s">
        <v>283</v>
      </c>
      <c r="G10161" s="902">
        <v>3000000</v>
      </c>
    </row>
    <row r="10162" spans="1:7">
      <c r="A10162" s="903" t="s">
        <v>2487</v>
      </c>
      <c r="B10162" s="903" t="s">
        <v>188</v>
      </c>
      <c r="C10162" s="903" t="s">
        <v>200</v>
      </c>
      <c r="D10162" s="903" t="s">
        <v>1413</v>
      </c>
      <c r="E10162" s="903" t="s">
        <v>108</v>
      </c>
      <c r="F10162" s="903" t="s">
        <v>868</v>
      </c>
      <c r="G10162" s="902">
        <v>7375150</v>
      </c>
    </row>
    <row r="10163" spans="1:7">
      <c r="A10163" s="903" t="s">
        <v>2487</v>
      </c>
      <c r="B10163" s="903" t="s">
        <v>188</v>
      </c>
      <c r="C10163" s="903" t="s">
        <v>200</v>
      </c>
      <c r="D10163" s="903" t="s">
        <v>1413</v>
      </c>
      <c r="E10163" s="903" t="s">
        <v>108</v>
      </c>
      <c r="F10163" s="903" t="s">
        <v>141</v>
      </c>
      <c r="G10163" s="902">
        <v>2400000</v>
      </c>
    </row>
    <row r="10164" spans="1:7">
      <c r="A10164" s="903" t="s">
        <v>2487</v>
      </c>
      <c r="B10164" s="903" t="s">
        <v>188</v>
      </c>
      <c r="C10164" s="903" t="s">
        <v>200</v>
      </c>
      <c r="D10164" s="903" t="s">
        <v>1413</v>
      </c>
      <c r="E10164" s="1419" t="s">
        <v>143</v>
      </c>
      <c r="F10164" s="1420"/>
      <c r="G10164" s="902">
        <v>34200000</v>
      </c>
    </row>
    <row r="10165" spans="1:7">
      <c r="A10165" s="903" t="s">
        <v>2487</v>
      </c>
      <c r="B10165" s="903" t="s">
        <v>188</v>
      </c>
      <c r="C10165" s="903" t="s">
        <v>200</v>
      </c>
      <c r="D10165" s="903" t="s">
        <v>1413</v>
      </c>
      <c r="E10165" s="903" t="s">
        <v>143</v>
      </c>
      <c r="F10165" s="903" t="s">
        <v>145</v>
      </c>
      <c r="G10165" s="902">
        <v>18055000</v>
      </c>
    </row>
    <row r="10166" spans="1:7">
      <c r="A10166" s="903" t="s">
        <v>2487</v>
      </c>
      <c r="B10166" s="903" t="s">
        <v>188</v>
      </c>
      <c r="C10166" s="903" t="s">
        <v>200</v>
      </c>
      <c r="D10166" s="903" t="s">
        <v>1413</v>
      </c>
      <c r="E10166" s="903" t="s">
        <v>143</v>
      </c>
      <c r="F10166" s="903" t="s">
        <v>482</v>
      </c>
      <c r="G10166" s="902">
        <v>1500000</v>
      </c>
    </row>
    <row r="10167" spans="1:7">
      <c r="A10167" s="903" t="s">
        <v>2487</v>
      </c>
      <c r="B10167" s="903" t="s">
        <v>188</v>
      </c>
      <c r="C10167" s="903" t="s">
        <v>200</v>
      </c>
      <c r="D10167" s="903" t="s">
        <v>1413</v>
      </c>
      <c r="E10167" s="903" t="s">
        <v>143</v>
      </c>
      <c r="F10167" s="903" t="s">
        <v>847</v>
      </c>
      <c r="G10167" s="902">
        <v>2200000</v>
      </c>
    </row>
    <row r="10168" spans="1:7">
      <c r="A10168" s="903" t="s">
        <v>2487</v>
      </c>
      <c r="B10168" s="903" t="s">
        <v>188</v>
      </c>
      <c r="C10168" s="903" t="s">
        <v>200</v>
      </c>
      <c r="D10168" s="903" t="s">
        <v>1413</v>
      </c>
      <c r="E10168" s="903" t="s">
        <v>143</v>
      </c>
      <c r="F10168" s="903" t="s">
        <v>485</v>
      </c>
      <c r="G10168" s="902">
        <v>600000</v>
      </c>
    </row>
    <row r="10169" spans="1:7">
      <c r="A10169" s="903" t="s">
        <v>2487</v>
      </c>
      <c r="B10169" s="903" t="s">
        <v>188</v>
      </c>
      <c r="C10169" s="903" t="s">
        <v>200</v>
      </c>
      <c r="D10169" s="903" t="s">
        <v>1413</v>
      </c>
      <c r="E10169" s="903" t="s">
        <v>143</v>
      </c>
      <c r="F10169" s="903" t="s">
        <v>387</v>
      </c>
      <c r="G10169" s="902">
        <v>2235000</v>
      </c>
    </row>
    <row r="10170" spans="1:7">
      <c r="A10170" s="903" t="s">
        <v>2487</v>
      </c>
      <c r="B10170" s="903" t="s">
        <v>188</v>
      </c>
      <c r="C10170" s="903" t="s">
        <v>200</v>
      </c>
      <c r="D10170" s="903" t="s">
        <v>1413</v>
      </c>
      <c r="E10170" s="903" t="s">
        <v>143</v>
      </c>
      <c r="F10170" s="903" t="s">
        <v>487</v>
      </c>
      <c r="G10170" s="902">
        <v>4100000</v>
      </c>
    </row>
    <row r="10171" spans="1:7">
      <c r="A10171" s="903" t="s">
        <v>2487</v>
      </c>
      <c r="B10171" s="903" t="s">
        <v>188</v>
      </c>
      <c r="C10171" s="903" t="s">
        <v>200</v>
      </c>
      <c r="D10171" s="903" t="s">
        <v>1413</v>
      </c>
      <c r="E10171" s="903" t="s">
        <v>143</v>
      </c>
      <c r="F10171" s="903" t="s">
        <v>489</v>
      </c>
      <c r="G10171" s="902">
        <v>5510000</v>
      </c>
    </row>
    <row r="10172" spans="1:7">
      <c r="A10172" s="903" t="s">
        <v>2487</v>
      </c>
      <c r="B10172" s="903" t="s">
        <v>188</v>
      </c>
      <c r="C10172" s="903" t="s">
        <v>200</v>
      </c>
      <c r="D10172" s="903" t="s">
        <v>1413</v>
      </c>
      <c r="E10172" s="1419" t="s">
        <v>113</v>
      </c>
      <c r="F10172" s="1420"/>
      <c r="G10172" s="902">
        <v>272132400</v>
      </c>
    </row>
    <row r="10173" spans="1:7">
      <c r="A10173" s="903" t="s">
        <v>2487</v>
      </c>
      <c r="B10173" s="903" t="s">
        <v>188</v>
      </c>
      <c r="C10173" s="903" t="s">
        <v>200</v>
      </c>
      <c r="D10173" s="903" t="s">
        <v>1413</v>
      </c>
      <c r="E10173" s="903" t="s">
        <v>113</v>
      </c>
      <c r="F10173" s="903" t="s">
        <v>381</v>
      </c>
      <c r="G10173" s="902">
        <v>33292400</v>
      </c>
    </row>
    <row r="10174" spans="1:7">
      <c r="A10174" s="903" t="s">
        <v>2487</v>
      </c>
      <c r="B10174" s="903" t="s">
        <v>188</v>
      </c>
      <c r="C10174" s="903" t="s">
        <v>200</v>
      </c>
      <c r="D10174" s="903" t="s">
        <v>1413</v>
      </c>
      <c r="E10174" s="903" t="s">
        <v>113</v>
      </c>
      <c r="F10174" s="903" t="s">
        <v>490</v>
      </c>
      <c r="G10174" s="902">
        <v>44100000</v>
      </c>
    </row>
    <row r="10175" spans="1:7">
      <c r="A10175" s="903" t="s">
        <v>2487</v>
      </c>
      <c r="B10175" s="903" t="s">
        <v>188</v>
      </c>
      <c r="C10175" s="903" t="s">
        <v>200</v>
      </c>
      <c r="D10175" s="903" t="s">
        <v>1413</v>
      </c>
      <c r="E10175" s="903" t="s">
        <v>113</v>
      </c>
      <c r="F10175" s="903" t="s">
        <v>115</v>
      </c>
      <c r="G10175" s="902">
        <v>29990000</v>
      </c>
    </row>
    <row r="10176" spans="1:7">
      <c r="A10176" s="903" t="s">
        <v>2487</v>
      </c>
      <c r="B10176" s="903" t="s">
        <v>188</v>
      </c>
      <c r="C10176" s="903" t="s">
        <v>200</v>
      </c>
      <c r="D10176" s="903" t="s">
        <v>1413</v>
      </c>
      <c r="E10176" s="903" t="s">
        <v>113</v>
      </c>
      <c r="F10176" s="903" t="s">
        <v>117</v>
      </c>
      <c r="G10176" s="902">
        <v>152000000</v>
      </c>
    </row>
    <row r="10177" spans="1:7">
      <c r="A10177" s="903" t="s">
        <v>2487</v>
      </c>
      <c r="B10177" s="903" t="s">
        <v>188</v>
      </c>
      <c r="C10177" s="903" t="s">
        <v>200</v>
      </c>
      <c r="D10177" s="903" t="s">
        <v>1413</v>
      </c>
      <c r="E10177" s="903" t="s">
        <v>113</v>
      </c>
      <c r="F10177" s="903" t="s">
        <v>522</v>
      </c>
      <c r="G10177" s="902">
        <v>12750000</v>
      </c>
    </row>
    <row r="10178" spans="1:7">
      <c r="A10178" s="903" t="s">
        <v>2487</v>
      </c>
      <c r="B10178" s="903" t="s">
        <v>188</v>
      </c>
      <c r="C10178" s="903" t="s">
        <v>200</v>
      </c>
      <c r="D10178" s="903" t="s">
        <v>1413</v>
      </c>
      <c r="E10178" s="1419" t="s">
        <v>492</v>
      </c>
      <c r="F10178" s="1420"/>
      <c r="G10178" s="902">
        <v>207480000</v>
      </c>
    </row>
    <row r="10179" spans="1:7">
      <c r="A10179" s="903" t="s">
        <v>2487</v>
      </c>
      <c r="B10179" s="903" t="s">
        <v>188</v>
      </c>
      <c r="C10179" s="903" t="s">
        <v>200</v>
      </c>
      <c r="D10179" s="903" t="s">
        <v>1413</v>
      </c>
      <c r="E10179" s="903" t="s">
        <v>492</v>
      </c>
      <c r="F10179" s="903" t="s">
        <v>494</v>
      </c>
      <c r="G10179" s="902">
        <v>123350000</v>
      </c>
    </row>
    <row r="10180" spans="1:7">
      <c r="A10180" s="903" t="s">
        <v>2487</v>
      </c>
      <c r="B10180" s="903" t="s">
        <v>188</v>
      </c>
      <c r="C10180" s="903" t="s">
        <v>200</v>
      </c>
      <c r="D10180" s="903" t="s">
        <v>1413</v>
      </c>
      <c r="E10180" s="903" t="s">
        <v>492</v>
      </c>
      <c r="F10180" s="903" t="s">
        <v>849</v>
      </c>
      <c r="G10180" s="902">
        <v>23100000</v>
      </c>
    </row>
    <row r="10181" spans="1:7">
      <c r="A10181" s="903" t="s">
        <v>2487</v>
      </c>
      <c r="B10181" s="903" t="s">
        <v>188</v>
      </c>
      <c r="C10181" s="903" t="s">
        <v>200</v>
      </c>
      <c r="D10181" s="903" t="s">
        <v>1413</v>
      </c>
      <c r="E10181" s="903" t="s">
        <v>492</v>
      </c>
      <c r="F10181" s="903" t="s">
        <v>219</v>
      </c>
      <c r="G10181" s="902">
        <v>1100000</v>
      </c>
    </row>
    <row r="10182" spans="1:7">
      <c r="A10182" s="903" t="s">
        <v>2487</v>
      </c>
      <c r="B10182" s="903" t="s">
        <v>188</v>
      </c>
      <c r="C10182" s="903" t="s">
        <v>200</v>
      </c>
      <c r="D10182" s="903" t="s">
        <v>1413</v>
      </c>
      <c r="E10182" s="903" t="s">
        <v>492</v>
      </c>
      <c r="F10182" s="903" t="s">
        <v>186</v>
      </c>
      <c r="G10182" s="902">
        <v>56270000</v>
      </c>
    </row>
    <row r="10183" spans="1:7">
      <c r="A10183" s="903" t="s">
        <v>2487</v>
      </c>
      <c r="B10183" s="903" t="s">
        <v>188</v>
      </c>
      <c r="C10183" s="903" t="s">
        <v>200</v>
      </c>
      <c r="D10183" s="903" t="s">
        <v>1413</v>
      </c>
      <c r="E10183" s="903" t="s">
        <v>492</v>
      </c>
      <c r="F10183" s="903" t="s">
        <v>496</v>
      </c>
      <c r="G10183" s="902">
        <v>3660000</v>
      </c>
    </row>
    <row r="10184" spans="1:7">
      <c r="A10184" s="903" t="s">
        <v>2487</v>
      </c>
      <c r="B10184" s="903" t="s">
        <v>188</v>
      </c>
      <c r="C10184" s="903" t="s">
        <v>200</v>
      </c>
      <c r="D10184" s="903" t="s">
        <v>1413</v>
      </c>
      <c r="E10184" s="1419" t="s">
        <v>498</v>
      </c>
      <c r="F10184" s="1420"/>
      <c r="G10184" s="902">
        <v>119659000</v>
      </c>
    </row>
    <row r="10185" spans="1:7">
      <c r="A10185" s="903" t="s">
        <v>2487</v>
      </c>
      <c r="B10185" s="903" t="s">
        <v>188</v>
      </c>
      <c r="C10185" s="903" t="s">
        <v>200</v>
      </c>
      <c r="D10185" s="903" t="s">
        <v>1413</v>
      </c>
      <c r="E10185" s="903" t="s">
        <v>498</v>
      </c>
      <c r="F10185" s="903" t="s">
        <v>3</v>
      </c>
      <c r="G10185" s="902">
        <v>3250000</v>
      </c>
    </row>
    <row r="10186" spans="1:7">
      <c r="A10186" s="903" t="s">
        <v>2487</v>
      </c>
      <c r="B10186" s="903" t="s">
        <v>188</v>
      </c>
      <c r="C10186" s="903" t="s">
        <v>200</v>
      </c>
      <c r="D10186" s="903" t="s">
        <v>1413</v>
      </c>
      <c r="E10186" s="903" t="s">
        <v>498</v>
      </c>
      <c r="F10186" s="903" t="s">
        <v>370</v>
      </c>
      <c r="G10186" s="902">
        <v>94149000</v>
      </c>
    </row>
    <row r="10187" spans="1:7">
      <c r="A10187" s="903" t="s">
        <v>2487</v>
      </c>
      <c r="B10187" s="903" t="s">
        <v>188</v>
      </c>
      <c r="C10187" s="903" t="s">
        <v>200</v>
      </c>
      <c r="D10187" s="903" t="s">
        <v>1413</v>
      </c>
      <c r="E10187" s="903" t="s">
        <v>498</v>
      </c>
      <c r="F10187" s="903" t="s">
        <v>500</v>
      </c>
      <c r="G10187" s="902">
        <v>1170000</v>
      </c>
    </row>
    <row r="10188" spans="1:7">
      <c r="A10188" s="903" t="s">
        <v>2487</v>
      </c>
      <c r="B10188" s="903" t="s">
        <v>188</v>
      </c>
      <c r="C10188" s="903" t="s">
        <v>200</v>
      </c>
      <c r="D10188" s="903" t="s">
        <v>1413</v>
      </c>
      <c r="E10188" s="903" t="s">
        <v>498</v>
      </c>
      <c r="F10188" s="903" t="s">
        <v>4</v>
      </c>
      <c r="G10188" s="902">
        <v>8790000</v>
      </c>
    </row>
    <row r="10189" spans="1:7">
      <c r="A10189" s="903" t="s">
        <v>2487</v>
      </c>
      <c r="B10189" s="903" t="s">
        <v>188</v>
      </c>
      <c r="C10189" s="903" t="s">
        <v>200</v>
      </c>
      <c r="D10189" s="903" t="s">
        <v>1413</v>
      </c>
      <c r="E10189" s="903" t="s">
        <v>498</v>
      </c>
      <c r="F10189" s="903" t="s">
        <v>501</v>
      </c>
      <c r="G10189" s="902">
        <v>12300000</v>
      </c>
    </row>
    <row r="10190" spans="1:7">
      <c r="A10190" s="903" t="s">
        <v>2487</v>
      </c>
      <c r="B10190" s="903" t="s">
        <v>188</v>
      </c>
      <c r="C10190" s="903" t="s">
        <v>200</v>
      </c>
      <c r="D10190" s="903" t="s">
        <v>1413</v>
      </c>
      <c r="E10190" s="1419" t="s">
        <v>1429</v>
      </c>
      <c r="F10190" s="1420"/>
      <c r="G10190" s="902">
        <v>282980000</v>
      </c>
    </row>
    <row r="10191" spans="1:7">
      <c r="A10191" s="903" t="s">
        <v>2487</v>
      </c>
      <c r="B10191" s="903" t="s">
        <v>188</v>
      </c>
      <c r="C10191" s="903" t="s">
        <v>200</v>
      </c>
      <c r="D10191" s="903" t="s">
        <v>1413</v>
      </c>
      <c r="E10191" s="903" t="s">
        <v>1429</v>
      </c>
      <c r="F10191" s="903" t="s">
        <v>1451</v>
      </c>
      <c r="G10191" s="902">
        <v>111500000</v>
      </c>
    </row>
    <row r="10192" spans="1:7">
      <c r="A10192" s="903" t="s">
        <v>2487</v>
      </c>
      <c r="B10192" s="903" t="s">
        <v>188</v>
      </c>
      <c r="C10192" s="903" t="s">
        <v>200</v>
      </c>
      <c r="D10192" s="903" t="s">
        <v>1413</v>
      </c>
      <c r="E10192" s="903" t="s">
        <v>1429</v>
      </c>
      <c r="F10192" s="903" t="s">
        <v>1431</v>
      </c>
      <c r="G10192" s="902">
        <v>171480000</v>
      </c>
    </row>
    <row r="10193" spans="1:7">
      <c r="A10193" s="903" t="s">
        <v>2487</v>
      </c>
      <c r="B10193" s="903" t="s">
        <v>188</v>
      </c>
      <c r="C10193" s="903" t="s">
        <v>200</v>
      </c>
      <c r="D10193" s="903" t="s">
        <v>1413</v>
      </c>
      <c r="E10193" s="1419" t="s">
        <v>118</v>
      </c>
      <c r="F10193" s="1420"/>
      <c r="G10193" s="902">
        <v>521702407</v>
      </c>
    </row>
    <row r="10194" spans="1:7">
      <c r="A10194" s="903" t="s">
        <v>2487</v>
      </c>
      <c r="B10194" s="903" t="s">
        <v>188</v>
      </c>
      <c r="C10194" s="903" t="s">
        <v>200</v>
      </c>
      <c r="D10194" s="903" t="s">
        <v>1413</v>
      </c>
      <c r="E10194" s="903" t="s">
        <v>118</v>
      </c>
      <c r="F10194" s="903" t="s">
        <v>523</v>
      </c>
      <c r="G10194" s="902">
        <v>71993540</v>
      </c>
    </row>
    <row r="10195" spans="1:7">
      <c r="A10195" s="903" t="s">
        <v>2487</v>
      </c>
      <c r="B10195" s="903" t="s">
        <v>188</v>
      </c>
      <c r="C10195" s="903" t="s">
        <v>200</v>
      </c>
      <c r="D10195" s="903" t="s">
        <v>1413</v>
      </c>
      <c r="E10195" s="903" t="s">
        <v>118</v>
      </c>
      <c r="F10195" s="903" t="s">
        <v>5</v>
      </c>
      <c r="G10195" s="902">
        <v>234994000</v>
      </c>
    </row>
    <row r="10196" spans="1:7">
      <c r="A10196" s="903" t="s">
        <v>2487</v>
      </c>
      <c r="B10196" s="903" t="s">
        <v>188</v>
      </c>
      <c r="C10196" s="903" t="s">
        <v>200</v>
      </c>
      <c r="D10196" s="903" t="s">
        <v>1413</v>
      </c>
      <c r="E10196" s="903" t="s">
        <v>118</v>
      </c>
      <c r="F10196" s="903" t="s">
        <v>11</v>
      </c>
      <c r="G10196" s="902">
        <v>8000000</v>
      </c>
    </row>
    <row r="10197" spans="1:7">
      <c r="A10197" s="903" t="s">
        <v>2487</v>
      </c>
      <c r="B10197" s="903" t="s">
        <v>188</v>
      </c>
      <c r="C10197" s="903" t="s">
        <v>200</v>
      </c>
      <c r="D10197" s="903" t="s">
        <v>1413</v>
      </c>
      <c r="E10197" s="903" t="s">
        <v>118</v>
      </c>
      <c r="F10197" s="903" t="s">
        <v>120</v>
      </c>
      <c r="G10197" s="902">
        <v>206714867</v>
      </c>
    </row>
    <row r="10198" spans="1:7">
      <c r="A10198" s="903" t="s">
        <v>2487</v>
      </c>
      <c r="B10198" s="903" t="s">
        <v>188</v>
      </c>
      <c r="C10198" s="903" t="s">
        <v>200</v>
      </c>
      <c r="D10198" s="903" t="s">
        <v>1413</v>
      </c>
      <c r="E10198" s="1419" t="s">
        <v>1434</v>
      </c>
      <c r="F10198" s="1420"/>
      <c r="G10198" s="902">
        <v>4920000</v>
      </c>
    </row>
    <row r="10199" spans="1:7">
      <c r="A10199" s="903" t="s">
        <v>2487</v>
      </c>
      <c r="B10199" s="903" t="s">
        <v>188</v>
      </c>
      <c r="C10199" s="903" t="s">
        <v>200</v>
      </c>
      <c r="D10199" s="903" t="s">
        <v>1413</v>
      </c>
      <c r="E10199" s="903" t="s">
        <v>1434</v>
      </c>
      <c r="F10199" s="903" t="s">
        <v>1436</v>
      </c>
      <c r="G10199" s="902">
        <v>4920000</v>
      </c>
    </row>
    <row r="10200" spans="1:7">
      <c r="A10200" s="903" t="s">
        <v>2487</v>
      </c>
      <c r="B10200" s="903" t="s">
        <v>188</v>
      </c>
      <c r="C10200" s="903" t="s">
        <v>200</v>
      </c>
      <c r="D10200" s="903" t="s">
        <v>1413</v>
      </c>
      <c r="E10200" s="1419" t="s">
        <v>122</v>
      </c>
      <c r="F10200" s="1420"/>
      <c r="G10200" s="902">
        <v>766383600</v>
      </c>
    </row>
    <row r="10201" spans="1:7">
      <c r="A10201" s="903" t="s">
        <v>2487</v>
      </c>
      <c r="B10201" s="903" t="s">
        <v>188</v>
      </c>
      <c r="C10201" s="903" t="s">
        <v>200</v>
      </c>
      <c r="D10201" s="903" t="s">
        <v>1413</v>
      </c>
      <c r="E10201" s="903" t="s">
        <v>122</v>
      </c>
      <c r="F10201" s="903" t="s">
        <v>765</v>
      </c>
      <c r="G10201" s="902">
        <v>1740000</v>
      </c>
    </row>
    <row r="10202" spans="1:7">
      <c r="A10202" s="903" t="s">
        <v>2487</v>
      </c>
      <c r="B10202" s="903" t="s">
        <v>188</v>
      </c>
      <c r="C10202" s="903" t="s">
        <v>200</v>
      </c>
      <c r="D10202" s="903" t="s">
        <v>1413</v>
      </c>
      <c r="E10202" s="903" t="s">
        <v>122</v>
      </c>
      <c r="F10202" s="903" t="s">
        <v>124</v>
      </c>
      <c r="G10202" s="902">
        <v>475045600</v>
      </c>
    </row>
    <row r="10203" spans="1:7">
      <c r="A10203" s="903" t="s">
        <v>2487</v>
      </c>
      <c r="B10203" s="903" t="s">
        <v>188</v>
      </c>
      <c r="C10203" s="903" t="s">
        <v>200</v>
      </c>
      <c r="D10203" s="903" t="s">
        <v>1413</v>
      </c>
      <c r="E10203" s="903" t="s">
        <v>122</v>
      </c>
      <c r="F10203" s="903" t="s">
        <v>126</v>
      </c>
      <c r="G10203" s="902">
        <v>289598000</v>
      </c>
    </row>
    <row r="10204" spans="1:7">
      <c r="A10204" s="903" t="s">
        <v>2487</v>
      </c>
      <c r="B10204" s="903" t="s">
        <v>188</v>
      </c>
      <c r="C10204" s="903" t="s">
        <v>200</v>
      </c>
      <c r="D10204" s="903" t="s">
        <v>1413</v>
      </c>
      <c r="E10204" s="1419" t="s">
        <v>360</v>
      </c>
      <c r="F10204" s="1420"/>
      <c r="G10204" s="902">
        <v>44600000</v>
      </c>
    </row>
    <row r="10205" spans="1:7">
      <c r="A10205" s="903" t="s">
        <v>2487</v>
      </c>
      <c r="B10205" s="903" t="s">
        <v>188</v>
      </c>
      <c r="C10205" s="903" t="s">
        <v>200</v>
      </c>
      <c r="D10205" s="903" t="s">
        <v>1413</v>
      </c>
      <c r="E10205" s="903" t="s">
        <v>360</v>
      </c>
      <c r="F10205" s="903" t="s">
        <v>2522</v>
      </c>
      <c r="G10205" s="902">
        <v>35000000</v>
      </c>
    </row>
    <row r="10206" spans="1:7">
      <c r="A10206" s="903" t="s">
        <v>2487</v>
      </c>
      <c r="B10206" s="903" t="s">
        <v>188</v>
      </c>
      <c r="C10206" s="903" t="s">
        <v>200</v>
      </c>
      <c r="D10206" s="903" t="s">
        <v>1413</v>
      </c>
      <c r="E10206" s="903" t="s">
        <v>360</v>
      </c>
      <c r="F10206" s="903" t="s">
        <v>1440</v>
      </c>
      <c r="G10206" s="902">
        <v>9600000</v>
      </c>
    </row>
    <row r="10207" spans="1:7">
      <c r="A10207" s="903" t="s">
        <v>2487</v>
      </c>
      <c r="B10207" s="903" t="s">
        <v>188</v>
      </c>
      <c r="C10207" s="903" t="s">
        <v>200</v>
      </c>
      <c r="D10207" s="903" t="s">
        <v>1413</v>
      </c>
      <c r="E10207" s="1419" t="s">
        <v>312</v>
      </c>
      <c r="F10207" s="1420"/>
      <c r="G10207" s="902">
        <v>94104000</v>
      </c>
    </row>
    <row r="10208" spans="1:7">
      <c r="A10208" s="903" t="s">
        <v>2487</v>
      </c>
      <c r="B10208" s="903" t="s">
        <v>188</v>
      </c>
      <c r="C10208" s="903" t="s">
        <v>200</v>
      </c>
      <c r="D10208" s="903" t="s">
        <v>1413</v>
      </c>
      <c r="E10208" s="903" t="s">
        <v>312</v>
      </c>
      <c r="F10208" s="903" t="s">
        <v>870</v>
      </c>
      <c r="G10208" s="902">
        <v>94104000</v>
      </c>
    </row>
    <row r="10209" spans="1:7">
      <c r="A10209" s="903" t="s">
        <v>2487</v>
      </c>
      <c r="B10209" s="903" t="s">
        <v>188</v>
      </c>
      <c r="C10209" s="903" t="s">
        <v>200</v>
      </c>
      <c r="D10209" s="1419" t="s">
        <v>1522</v>
      </c>
      <c r="E10209" s="1420"/>
      <c r="F10209" s="1420"/>
      <c r="G10209" s="902">
        <v>79000000</v>
      </c>
    </row>
    <row r="10210" spans="1:7">
      <c r="A10210" s="903" t="s">
        <v>2487</v>
      </c>
      <c r="B10210" s="903" t="s">
        <v>188</v>
      </c>
      <c r="C10210" s="903" t="s">
        <v>200</v>
      </c>
      <c r="D10210" s="903" t="s">
        <v>1522</v>
      </c>
      <c r="E10210" s="1419" t="s">
        <v>90</v>
      </c>
      <c r="F10210" s="1420"/>
      <c r="G10210" s="902">
        <v>44700000</v>
      </c>
    </row>
    <row r="10211" spans="1:7">
      <c r="A10211" s="903" t="s">
        <v>2487</v>
      </c>
      <c r="B10211" s="903" t="s">
        <v>188</v>
      </c>
      <c r="C10211" s="903" t="s">
        <v>200</v>
      </c>
      <c r="D10211" s="903" t="s">
        <v>1522</v>
      </c>
      <c r="E10211" s="903" t="s">
        <v>90</v>
      </c>
      <c r="F10211" s="903" t="s">
        <v>137</v>
      </c>
      <c r="G10211" s="902">
        <v>44700000</v>
      </c>
    </row>
    <row r="10212" spans="1:7">
      <c r="A10212" s="903" t="s">
        <v>2487</v>
      </c>
      <c r="B10212" s="903" t="s">
        <v>188</v>
      </c>
      <c r="C10212" s="903" t="s">
        <v>200</v>
      </c>
      <c r="D10212" s="903" t="s">
        <v>1522</v>
      </c>
      <c r="E10212" s="1419" t="s">
        <v>93</v>
      </c>
      <c r="F10212" s="1420"/>
      <c r="G10212" s="902">
        <v>2500000</v>
      </c>
    </row>
    <row r="10213" spans="1:7">
      <c r="A10213" s="903" t="s">
        <v>2487</v>
      </c>
      <c r="B10213" s="903" t="s">
        <v>188</v>
      </c>
      <c r="C10213" s="903" t="s">
        <v>200</v>
      </c>
      <c r="D10213" s="903" t="s">
        <v>1522</v>
      </c>
      <c r="E10213" s="903" t="s">
        <v>93</v>
      </c>
      <c r="F10213" s="903" t="s">
        <v>391</v>
      </c>
      <c r="G10213" s="902">
        <v>2500000</v>
      </c>
    </row>
    <row r="10214" spans="1:7">
      <c r="A10214" s="903" t="s">
        <v>2487</v>
      </c>
      <c r="B10214" s="903" t="s">
        <v>188</v>
      </c>
      <c r="C10214" s="903" t="s">
        <v>200</v>
      </c>
      <c r="D10214" s="903" t="s">
        <v>1522</v>
      </c>
      <c r="E10214" s="1419" t="s">
        <v>103</v>
      </c>
      <c r="F10214" s="1420"/>
      <c r="G10214" s="902">
        <v>6780000</v>
      </c>
    </row>
    <row r="10215" spans="1:7">
      <c r="A10215" s="903" t="s">
        <v>2487</v>
      </c>
      <c r="B10215" s="903" t="s">
        <v>188</v>
      </c>
      <c r="C10215" s="903" t="s">
        <v>200</v>
      </c>
      <c r="D10215" s="903" t="s">
        <v>1522</v>
      </c>
      <c r="E10215" s="903" t="s">
        <v>103</v>
      </c>
      <c r="F10215" s="903" t="s">
        <v>104</v>
      </c>
      <c r="G10215" s="902">
        <v>6780000</v>
      </c>
    </row>
    <row r="10216" spans="1:7">
      <c r="A10216" s="903" t="s">
        <v>2487</v>
      </c>
      <c r="B10216" s="903" t="s">
        <v>188</v>
      </c>
      <c r="C10216" s="903" t="s">
        <v>200</v>
      </c>
      <c r="D10216" s="903" t="s">
        <v>1522</v>
      </c>
      <c r="E10216" s="1419" t="s">
        <v>143</v>
      </c>
      <c r="F10216" s="1420"/>
      <c r="G10216" s="902">
        <v>6300000</v>
      </c>
    </row>
    <row r="10217" spans="1:7">
      <c r="A10217" s="903" t="s">
        <v>2487</v>
      </c>
      <c r="B10217" s="903" t="s">
        <v>188</v>
      </c>
      <c r="C10217" s="903" t="s">
        <v>200</v>
      </c>
      <c r="D10217" s="903" t="s">
        <v>1522</v>
      </c>
      <c r="E10217" s="903" t="s">
        <v>143</v>
      </c>
      <c r="F10217" s="903" t="s">
        <v>489</v>
      </c>
      <c r="G10217" s="902">
        <v>6300000</v>
      </c>
    </row>
    <row r="10218" spans="1:7">
      <c r="A10218" s="903" t="s">
        <v>2487</v>
      </c>
      <c r="B10218" s="903" t="s">
        <v>188</v>
      </c>
      <c r="C10218" s="903" t="s">
        <v>200</v>
      </c>
      <c r="D10218" s="903" t="s">
        <v>1522</v>
      </c>
      <c r="E10218" s="1419" t="s">
        <v>492</v>
      </c>
      <c r="F10218" s="1420"/>
      <c r="G10218" s="902">
        <v>3100000</v>
      </c>
    </row>
    <row r="10219" spans="1:7">
      <c r="A10219" s="903" t="s">
        <v>2487</v>
      </c>
      <c r="B10219" s="903" t="s">
        <v>188</v>
      </c>
      <c r="C10219" s="903" t="s">
        <v>200</v>
      </c>
      <c r="D10219" s="903" t="s">
        <v>1522</v>
      </c>
      <c r="E10219" s="903" t="s">
        <v>492</v>
      </c>
      <c r="F10219" s="903" t="s">
        <v>494</v>
      </c>
      <c r="G10219" s="902">
        <v>3100000</v>
      </c>
    </row>
    <row r="10220" spans="1:7">
      <c r="A10220" s="903" t="s">
        <v>2487</v>
      </c>
      <c r="B10220" s="903" t="s">
        <v>188</v>
      </c>
      <c r="C10220" s="903" t="s">
        <v>200</v>
      </c>
      <c r="D10220" s="903" t="s">
        <v>1522</v>
      </c>
      <c r="E10220" s="1419" t="s">
        <v>118</v>
      </c>
      <c r="F10220" s="1420"/>
      <c r="G10220" s="902">
        <v>11000000</v>
      </c>
    </row>
    <row r="10221" spans="1:7">
      <c r="A10221" s="903" t="s">
        <v>2487</v>
      </c>
      <c r="B10221" s="903" t="s">
        <v>188</v>
      </c>
      <c r="C10221" s="903" t="s">
        <v>200</v>
      </c>
      <c r="D10221" s="903" t="s">
        <v>1522</v>
      </c>
      <c r="E10221" s="903" t="s">
        <v>118</v>
      </c>
      <c r="F10221" s="903" t="s">
        <v>523</v>
      </c>
      <c r="G10221" s="902">
        <v>500000</v>
      </c>
    </row>
    <row r="10222" spans="1:7">
      <c r="A10222" s="903" t="s">
        <v>2487</v>
      </c>
      <c r="B10222" s="903" t="s">
        <v>188</v>
      </c>
      <c r="C10222" s="903" t="s">
        <v>200</v>
      </c>
      <c r="D10222" s="903" t="s">
        <v>1522</v>
      </c>
      <c r="E10222" s="903" t="s">
        <v>118</v>
      </c>
      <c r="F10222" s="903" t="s">
        <v>11</v>
      </c>
      <c r="G10222" s="902">
        <v>10500000</v>
      </c>
    </row>
    <row r="10223" spans="1:7">
      <c r="A10223" s="903" t="s">
        <v>2487</v>
      </c>
      <c r="B10223" s="903" t="s">
        <v>188</v>
      </c>
      <c r="C10223" s="903" t="s">
        <v>200</v>
      </c>
      <c r="D10223" s="903" t="s">
        <v>1522</v>
      </c>
      <c r="E10223" s="1419" t="s">
        <v>122</v>
      </c>
      <c r="F10223" s="1420"/>
      <c r="G10223" s="902">
        <v>4620000</v>
      </c>
    </row>
    <row r="10224" spans="1:7">
      <c r="A10224" s="903" t="s">
        <v>2487</v>
      </c>
      <c r="B10224" s="903" t="s">
        <v>188</v>
      </c>
      <c r="C10224" s="903" t="s">
        <v>200</v>
      </c>
      <c r="D10224" s="903" t="s">
        <v>1522</v>
      </c>
      <c r="E10224" s="903" t="s">
        <v>122</v>
      </c>
      <c r="F10224" s="903" t="s">
        <v>124</v>
      </c>
      <c r="G10224" s="902">
        <v>4620000</v>
      </c>
    </row>
    <row r="10225" spans="1:7">
      <c r="A10225" s="903" t="s">
        <v>2487</v>
      </c>
      <c r="B10225" s="1419" t="s">
        <v>190</v>
      </c>
      <c r="C10225" s="1420"/>
      <c r="D10225" s="1420"/>
      <c r="E10225" s="1420"/>
      <c r="F10225" s="1420"/>
      <c r="G10225" s="902">
        <v>14867941427</v>
      </c>
    </row>
    <row r="10226" spans="1:7">
      <c r="A10226" s="903" t="s">
        <v>2487</v>
      </c>
      <c r="B10226" s="903" t="s">
        <v>190</v>
      </c>
      <c r="C10226" s="1419" t="s">
        <v>368</v>
      </c>
      <c r="D10226" s="1420"/>
      <c r="E10226" s="1420"/>
      <c r="F10226" s="1420"/>
      <c r="G10226" s="902">
        <v>5400000</v>
      </c>
    </row>
    <row r="10227" spans="1:7">
      <c r="A10227" s="903" t="s">
        <v>2487</v>
      </c>
      <c r="B10227" s="903" t="s">
        <v>190</v>
      </c>
      <c r="C10227" s="903" t="s">
        <v>368</v>
      </c>
      <c r="D10227" s="1419" t="s">
        <v>1444</v>
      </c>
      <c r="E10227" s="1420"/>
      <c r="F10227" s="1420"/>
      <c r="G10227" s="902">
        <v>1200000</v>
      </c>
    </row>
    <row r="10228" spans="1:7">
      <c r="A10228" s="903" t="s">
        <v>2487</v>
      </c>
      <c r="B10228" s="903" t="s">
        <v>190</v>
      </c>
      <c r="C10228" s="903" t="s">
        <v>368</v>
      </c>
      <c r="D10228" s="903" t="s">
        <v>1444</v>
      </c>
      <c r="E10228" s="1419" t="s">
        <v>498</v>
      </c>
      <c r="F10228" s="1420"/>
      <c r="G10228" s="902">
        <v>1200000</v>
      </c>
    </row>
    <row r="10229" spans="1:7">
      <c r="A10229" s="903" t="s">
        <v>2487</v>
      </c>
      <c r="B10229" s="903" t="s">
        <v>190</v>
      </c>
      <c r="C10229" s="903" t="s">
        <v>368</v>
      </c>
      <c r="D10229" s="903" t="s">
        <v>1444</v>
      </c>
      <c r="E10229" s="903" t="s">
        <v>498</v>
      </c>
      <c r="F10229" s="903" t="s">
        <v>370</v>
      </c>
      <c r="G10229" s="902">
        <v>1200000</v>
      </c>
    </row>
    <row r="10230" spans="1:7">
      <c r="A10230" s="903" t="s">
        <v>2487</v>
      </c>
      <c r="B10230" s="903" t="s">
        <v>190</v>
      </c>
      <c r="C10230" s="903" t="s">
        <v>368</v>
      </c>
      <c r="D10230" s="1419" t="s">
        <v>1445</v>
      </c>
      <c r="E10230" s="1420"/>
      <c r="F10230" s="1420"/>
      <c r="G10230" s="902">
        <v>4200000</v>
      </c>
    </row>
    <row r="10231" spans="1:7">
      <c r="A10231" s="903" t="s">
        <v>2487</v>
      </c>
      <c r="B10231" s="903" t="s">
        <v>190</v>
      </c>
      <c r="C10231" s="903" t="s">
        <v>368</v>
      </c>
      <c r="D10231" s="903" t="s">
        <v>1445</v>
      </c>
      <c r="E10231" s="1419" t="s">
        <v>296</v>
      </c>
      <c r="F10231" s="1420"/>
      <c r="G10231" s="902">
        <v>4200000</v>
      </c>
    </row>
    <row r="10232" spans="1:7">
      <c r="A10232" s="903" t="s">
        <v>2487</v>
      </c>
      <c r="B10232" s="903" t="s">
        <v>190</v>
      </c>
      <c r="C10232" s="903" t="s">
        <v>368</v>
      </c>
      <c r="D10232" s="903" t="s">
        <v>1445</v>
      </c>
      <c r="E10232" s="903" t="s">
        <v>296</v>
      </c>
      <c r="F10232" s="903" t="s">
        <v>756</v>
      </c>
      <c r="G10232" s="902">
        <v>4200000</v>
      </c>
    </row>
    <row r="10233" spans="1:7">
      <c r="A10233" s="903" t="s">
        <v>2487</v>
      </c>
      <c r="B10233" s="903" t="s">
        <v>190</v>
      </c>
      <c r="C10233" s="1419" t="s">
        <v>1154</v>
      </c>
      <c r="D10233" s="1420"/>
      <c r="E10233" s="1420"/>
      <c r="F10233" s="1420"/>
      <c r="G10233" s="902">
        <v>14859412427</v>
      </c>
    </row>
    <row r="10234" spans="1:7">
      <c r="A10234" s="903" t="s">
        <v>2487</v>
      </c>
      <c r="B10234" s="903" t="s">
        <v>190</v>
      </c>
      <c r="C10234" s="903" t="s">
        <v>1154</v>
      </c>
      <c r="D10234" s="1419" t="s">
        <v>1559</v>
      </c>
      <c r="E10234" s="1420"/>
      <c r="F10234" s="1420"/>
      <c r="G10234" s="902">
        <v>14859412427</v>
      </c>
    </row>
    <row r="10235" spans="1:7">
      <c r="A10235" s="903" t="s">
        <v>2487</v>
      </c>
      <c r="B10235" s="903" t="s">
        <v>190</v>
      </c>
      <c r="C10235" s="903" t="s">
        <v>1154</v>
      </c>
      <c r="D10235" s="903" t="s">
        <v>1559</v>
      </c>
      <c r="E10235" s="1419" t="s">
        <v>87</v>
      </c>
      <c r="F10235" s="1420"/>
      <c r="G10235" s="902">
        <v>5176572955</v>
      </c>
    </row>
    <row r="10236" spans="1:7">
      <c r="A10236" s="903" t="s">
        <v>2487</v>
      </c>
      <c r="B10236" s="903" t="s">
        <v>190</v>
      </c>
      <c r="C10236" s="903" t="s">
        <v>1154</v>
      </c>
      <c r="D10236" s="903" t="s">
        <v>1559</v>
      </c>
      <c r="E10236" s="903" t="s">
        <v>87</v>
      </c>
      <c r="F10236" s="903" t="s">
        <v>88</v>
      </c>
      <c r="G10236" s="902">
        <v>5176572955</v>
      </c>
    </row>
    <row r="10237" spans="1:7">
      <c r="A10237" s="903" t="s">
        <v>2487</v>
      </c>
      <c r="B10237" s="903" t="s">
        <v>190</v>
      </c>
      <c r="C10237" s="903" t="s">
        <v>1154</v>
      </c>
      <c r="D10237" s="903" t="s">
        <v>1559</v>
      </c>
      <c r="E10237" s="1419" t="s">
        <v>128</v>
      </c>
      <c r="F10237" s="1420"/>
      <c r="G10237" s="902">
        <v>66375600</v>
      </c>
    </row>
    <row r="10238" spans="1:7">
      <c r="A10238" s="903" t="s">
        <v>2487</v>
      </c>
      <c r="B10238" s="903" t="s">
        <v>190</v>
      </c>
      <c r="C10238" s="903" t="s">
        <v>1154</v>
      </c>
      <c r="D10238" s="903" t="s">
        <v>1559</v>
      </c>
      <c r="E10238" s="903" t="s">
        <v>128</v>
      </c>
      <c r="F10238" s="903" t="s">
        <v>519</v>
      </c>
      <c r="G10238" s="902">
        <v>42375600</v>
      </c>
    </row>
    <row r="10239" spans="1:7">
      <c r="A10239" s="903" t="s">
        <v>2487</v>
      </c>
      <c r="B10239" s="903" t="s">
        <v>190</v>
      </c>
      <c r="C10239" s="903" t="s">
        <v>1154</v>
      </c>
      <c r="D10239" s="903" t="s">
        <v>1559</v>
      </c>
      <c r="E10239" s="903" t="s">
        <v>128</v>
      </c>
      <c r="F10239" s="903" t="s">
        <v>129</v>
      </c>
      <c r="G10239" s="902">
        <v>24000000</v>
      </c>
    </row>
    <row r="10240" spans="1:7">
      <c r="A10240" s="903" t="s">
        <v>2487</v>
      </c>
      <c r="B10240" s="903" t="s">
        <v>190</v>
      </c>
      <c r="C10240" s="903" t="s">
        <v>1154</v>
      </c>
      <c r="D10240" s="903" t="s">
        <v>1559</v>
      </c>
      <c r="E10240" s="1419" t="s">
        <v>90</v>
      </c>
      <c r="F10240" s="1420"/>
      <c r="G10240" s="902">
        <v>894191201</v>
      </c>
    </row>
    <row r="10241" spans="1:7">
      <c r="A10241" s="903" t="s">
        <v>2487</v>
      </c>
      <c r="B10241" s="903" t="s">
        <v>190</v>
      </c>
      <c r="C10241" s="903" t="s">
        <v>1154</v>
      </c>
      <c r="D10241" s="903" t="s">
        <v>1559</v>
      </c>
      <c r="E10241" s="903" t="s">
        <v>90</v>
      </c>
      <c r="F10241" s="903" t="s">
        <v>135</v>
      </c>
      <c r="G10241" s="902">
        <v>85459875</v>
      </c>
    </row>
    <row r="10242" spans="1:7">
      <c r="A10242" s="903" t="s">
        <v>2487</v>
      </c>
      <c r="B10242" s="903" t="s">
        <v>190</v>
      </c>
      <c r="C10242" s="903" t="s">
        <v>1154</v>
      </c>
      <c r="D10242" s="903" t="s">
        <v>1559</v>
      </c>
      <c r="E10242" s="903" t="s">
        <v>90</v>
      </c>
      <c r="F10242" s="903" t="s">
        <v>389</v>
      </c>
      <c r="G10242" s="902">
        <v>245105000</v>
      </c>
    </row>
    <row r="10243" spans="1:7">
      <c r="A10243" s="903" t="s">
        <v>2487</v>
      </c>
      <c r="B10243" s="903" t="s">
        <v>190</v>
      </c>
      <c r="C10243" s="903" t="s">
        <v>1154</v>
      </c>
      <c r="D10243" s="903" t="s">
        <v>1559</v>
      </c>
      <c r="E10243" s="903" t="s">
        <v>90</v>
      </c>
      <c r="F10243" s="903" t="s">
        <v>763</v>
      </c>
      <c r="G10243" s="902">
        <v>181461159</v>
      </c>
    </row>
    <row r="10244" spans="1:7">
      <c r="A10244" s="903" t="s">
        <v>2487</v>
      </c>
      <c r="B10244" s="903" t="s">
        <v>190</v>
      </c>
      <c r="C10244" s="903" t="s">
        <v>1154</v>
      </c>
      <c r="D10244" s="903" t="s">
        <v>1559</v>
      </c>
      <c r="E10244" s="903" t="s">
        <v>90</v>
      </c>
      <c r="F10244" s="903" t="s">
        <v>8</v>
      </c>
      <c r="G10244" s="902">
        <v>175522000</v>
      </c>
    </row>
    <row r="10245" spans="1:7">
      <c r="A10245" s="903" t="s">
        <v>2487</v>
      </c>
      <c r="B10245" s="903" t="s">
        <v>190</v>
      </c>
      <c r="C10245" s="903" t="s">
        <v>1154</v>
      </c>
      <c r="D10245" s="903" t="s">
        <v>1559</v>
      </c>
      <c r="E10245" s="903" t="s">
        <v>90</v>
      </c>
      <c r="F10245" s="903" t="s">
        <v>92</v>
      </c>
      <c r="G10245" s="902">
        <v>46586320</v>
      </c>
    </row>
    <row r="10246" spans="1:7">
      <c r="A10246" s="903" t="s">
        <v>2487</v>
      </c>
      <c r="B10246" s="903" t="s">
        <v>190</v>
      </c>
      <c r="C10246" s="903" t="s">
        <v>1154</v>
      </c>
      <c r="D10246" s="903" t="s">
        <v>1559</v>
      </c>
      <c r="E10246" s="903" t="s">
        <v>90</v>
      </c>
      <c r="F10246" s="903" t="s">
        <v>289</v>
      </c>
      <c r="G10246" s="902">
        <v>4800000</v>
      </c>
    </row>
    <row r="10247" spans="1:7">
      <c r="A10247" s="903" t="s">
        <v>2487</v>
      </c>
      <c r="B10247" s="903" t="s">
        <v>190</v>
      </c>
      <c r="C10247" s="903" t="s">
        <v>1154</v>
      </c>
      <c r="D10247" s="903" t="s">
        <v>1559</v>
      </c>
      <c r="E10247" s="903" t="s">
        <v>90</v>
      </c>
      <c r="F10247" s="903" t="s">
        <v>390</v>
      </c>
      <c r="G10247" s="902">
        <v>54947781</v>
      </c>
    </row>
    <row r="10248" spans="1:7">
      <c r="A10248" s="903" t="s">
        <v>2487</v>
      </c>
      <c r="B10248" s="903" t="s">
        <v>190</v>
      </c>
      <c r="C10248" s="903" t="s">
        <v>1154</v>
      </c>
      <c r="D10248" s="903" t="s">
        <v>1559</v>
      </c>
      <c r="E10248" s="903" t="s">
        <v>90</v>
      </c>
      <c r="F10248" s="903" t="s">
        <v>403</v>
      </c>
      <c r="G10248" s="902">
        <v>32184000</v>
      </c>
    </row>
    <row r="10249" spans="1:7">
      <c r="A10249" s="903" t="s">
        <v>2487</v>
      </c>
      <c r="B10249" s="903" t="s">
        <v>190</v>
      </c>
      <c r="C10249" s="903" t="s">
        <v>1154</v>
      </c>
      <c r="D10249" s="903" t="s">
        <v>1559</v>
      </c>
      <c r="E10249" s="903" t="s">
        <v>90</v>
      </c>
      <c r="F10249" s="903" t="s">
        <v>130</v>
      </c>
      <c r="G10249" s="902">
        <v>65125066</v>
      </c>
    </row>
    <row r="10250" spans="1:7">
      <c r="A10250" s="903" t="s">
        <v>2487</v>
      </c>
      <c r="B10250" s="903" t="s">
        <v>190</v>
      </c>
      <c r="C10250" s="903" t="s">
        <v>1154</v>
      </c>
      <c r="D10250" s="903" t="s">
        <v>1559</v>
      </c>
      <c r="E10250" s="903" t="s">
        <v>90</v>
      </c>
      <c r="F10250" s="903" t="s">
        <v>137</v>
      </c>
      <c r="G10250" s="902">
        <v>3000000</v>
      </c>
    </row>
    <row r="10251" spans="1:7">
      <c r="A10251" s="903" t="s">
        <v>2487</v>
      </c>
      <c r="B10251" s="903" t="s">
        <v>190</v>
      </c>
      <c r="C10251" s="903" t="s">
        <v>1154</v>
      </c>
      <c r="D10251" s="903" t="s">
        <v>1559</v>
      </c>
      <c r="E10251" s="1419" t="s">
        <v>377</v>
      </c>
      <c r="F10251" s="1420"/>
      <c r="G10251" s="902">
        <v>36404000</v>
      </c>
    </row>
    <row r="10252" spans="1:7">
      <c r="A10252" s="903" t="s">
        <v>2487</v>
      </c>
      <c r="B10252" s="903" t="s">
        <v>190</v>
      </c>
      <c r="C10252" s="903" t="s">
        <v>1154</v>
      </c>
      <c r="D10252" s="903" t="s">
        <v>1559</v>
      </c>
      <c r="E10252" s="903" t="s">
        <v>377</v>
      </c>
      <c r="F10252" s="903" t="s">
        <v>379</v>
      </c>
      <c r="G10252" s="902">
        <v>22994000</v>
      </c>
    </row>
    <row r="10253" spans="1:7">
      <c r="A10253" s="903" t="s">
        <v>2487</v>
      </c>
      <c r="B10253" s="903" t="s">
        <v>190</v>
      </c>
      <c r="C10253" s="903" t="s">
        <v>1154</v>
      </c>
      <c r="D10253" s="903" t="s">
        <v>1559</v>
      </c>
      <c r="E10253" s="903" t="s">
        <v>377</v>
      </c>
      <c r="F10253" s="903" t="s">
        <v>380</v>
      </c>
      <c r="G10253" s="902">
        <v>13410000</v>
      </c>
    </row>
    <row r="10254" spans="1:7">
      <c r="A10254" s="903" t="s">
        <v>2487</v>
      </c>
      <c r="B10254" s="903" t="s">
        <v>190</v>
      </c>
      <c r="C10254" s="903" t="s">
        <v>1154</v>
      </c>
      <c r="D10254" s="903" t="s">
        <v>1559</v>
      </c>
      <c r="E10254" s="1419" t="s">
        <v>93</v>
      </c>
      <c r="F10254" s="1420"/>
      <c r="G10254" s="902">
        <v>325490000</v>
      </c>
    </row>
    <row r="10255" spans="1:7">
      <c r="A10255" s="903" t="s">
        <v>2487</v>
      </c>
      <c r="B10255" s="903" t="s">
        <v>190</v>
      </c>
      <c r="C10255" s="903" t="s">
        <v>1154</v>
      </c>
      <c r="D10255" s="903" t="s">
        <v>1559</v>
      </c>
      <c r="E10255" s="903" t="s">
        <v>93</v>
      </c>
      <c r="F10255" s="903" t="s">
        <v>391</v>
      </c>
      <c r="G10255" s="902">
        <v>325490000</v>
      </c>
    </row>
    <row r="10256" spans="1:7">
      <c r="A10256" s="903" t="s">
        <v>2487</v>
      </c>
      <c r="B10256" s="903" t="s">
        <v>190</v>
      </c>
      <c r="C10256" s="903" t="s">
        <v>1154</v>
      </c>
      <c r="D10256" s="903" t="s">
        <v>1559</v>
      </c>
      <c r="E10256" s="1419" t="s">
        <v>94</v>
      </c>
      <c r="F10256" s="1420"/>
      <c r="G10256" s="902">
        <v>1236295173</v>
      </c>
    </row>
    <row r="10257" spans="1:7">
      <c r="A10257" s="903" t="s">
        <v>2487</v>
      </c>
      <c r="B10257" s="903" t="s">
        <v>190</v>
      </c>
      <c r="C10257" s="903" t="s">
        <v>1154</v>
      </c>
      <c r="D10257" s="903" t="s">
        <v>1559</v>
      </c>
      <c r="E10257" s="903" t="s">
        <v>94</v>
      </c>
      <c r="F10257" s="903" t="s">
        <v>95</v>
      </c>
      <c r="G10257" s="902">
        <v>925238938</v>
      </c>
    </row>
    <row r="10258" spans="1:7">
      <c r="A10258" s="903" t="s">
        <v>2487</v>
      </c>
      <c r="B10258" s="903" t="s">
        <v>190</v>
      </c>
      <c r="C10258" s="903" t="s">
        <v>1154</v>
      </c>
      <c r="D10258" s="903" t="s">
        <v>1559</v>
      </c>
      <c r="E10258" s="903" t="s">
        <v>94</v>
      </c>
      <c r="F10258" s="903" t="s">
        <v>96</v>
      </c>
      <c r="G10258" s="902">
        <v>159285777</v>
      </c>
    </row>
    <row r="10259" spans="1:7">
      <c r="A10259" s="903" t="s">
        <v>2487</v>
      </c>
      <c r="B10259" s="903" t="s">
        <v>190</v>
      </c>
      <c r="C10259" s="903" t="s">
        <v>1154</v>
      </c>
      <c r="D10259" s="903" t="s">
        <v>1559</v>
      </c>
      <c r="E10259" s="903" t="s">
        <v>94</v>
      </c>
      <c r="F10259" s="903" t="s">
        <v>97</v>
      </c>
      <c r="G10259" s="902">
        <v>103514109</v>
      </c>
    </row>
    <row r="10260" spans="1:7">
      <c r="A10260" s="903" t="s">
        <v>2487</v>
      </c>
      <c r="B10260" s="903" t="s">
        <v>190</v>
      </c>
      <c r="C10260" s="903" t="s">
        <v>1154</v>
      </c>
      <c r="D10260" s="903" t="s">
        <v>1559</v>
      </c>
      <c r="E10260" s="903" t="s">
        <v>94</v>
      </c>
      <c r="F10260" s="903" t="s">
        <v>0</v>
      </c>
      <c r="G10260" s="902">
        <v>48256349</v>
      </c>
    </row>
    <row r="10261" spans="1:7">
      <c r="A10261" s="903" t="s">
        <v>2487</v>
      </c>
      <c r="B10261" s="903" t="s">
        <v>190</v>
      </c>
      <c r="C10261" s="903" t="s">
        <v>1154</v>
      </c>
      <c r="D10261" s="903" t="s">
        <v>1559</v>
      </c>
      <c r="E10261" s="1419" t="s">
        <v>98</v>
      </c>
      <c r="F10261" s="1420"/>
      <c r="G10261" s="902">
        <v>60176075</v>
      </c>
    </row>
    <row r="10262" spans="1:7">
      <c r="A10262" s="903" t="s">
        <v>2487</v>
      </c>
      <c r="B10262" s="903" t="s">
        <v>190</v>
      </c>
      <c r="C10262" s="903" t="s">
        <v>1154</v>
      </c>
      <c r="D10262" s="903" t="s">
        <v>1559</v>
      </c>
      <c r="E10262" s="903" t="s">
        <v>98</v>
      </c>
      <c r="F10262" s="903" t="s">
        <v>757</v>
      </c>
      <c r="G10262" s="902">
        <v>20199075</v>
      </c>
    </row>
    <row r="10263" spans="1:7">
      <c r="A10263" s="903" t="s">
        <v>2487</v>
      </c>
      <c r="B10263" s="903" t="s">
        <v>190</v>
      </c>
      <c r="C10263" s="903" t="s">
        <v>1154</v>
      </c>
      <c r="D10263" s="903" t="s">
        <v>1559</v>
      </c>
      <c r="E10263" s="903" t="s">
        <v>98</v>
      </c>
      <c r="F10263" s="903" t="s">
        <v>99</v>
      </c>
      <c r="G10263" s="902">
        <v>39977000</v>
      </c>
    </row>
    <row r="10264" spans="1:7">
      <c r="A10264" s="903" t="s">
        <v>2487</v>
      </c>
      <c r="B10264" s="903" t="s">
        <v>190</v>
      </c>
      <c r="C10264" s="903" t="s">
        <v>1154</v>
      </c>
      <c r="D10264" s="903" t="s">
        <v>1559</v>
      </c>
      <c r="E10264" s="1419" t="s">
        <v>100</v>
      </c>
      <c r="F10264" s="1420"/>
      <c r="G10264" s="902">
        <v>211756560</v>
      </c>
    </row>
    <row r="10265" spans="1:7">
      <c r="A10265" s="903" t="s">
        <v>2487</v>
      </c>
      <c r="B10265" s="903" t="s">
        <v>190</v>
      </c>
      <c r="C10265" s="903" t="s">
        <v>1154</v>
      </c>
      <c r="D10265" s="903" t="s">
        <v>1559</v>
      </c>
      <c r="E10265" s="903" t="s">
        <v>100</v>
      </c>
      <c r="F10265" s="903" t="s">
        <v>138</v>
      </c>
      <c r="G10265" s="902">
        <v>119434905</v>
      </c>
    </row>
    <row r="10266" spans="1:7">
      <c r="A10266" s="903" t="s">
        <v>2487</v>
      </c>
      <c r="B10266" s="903" t="s">
        <v>190</v>
      </c>
      <c r="C10266" s="903" t="s">
        <v>1154</v>
      </c>
      <c r="D10266" s="903" t="s">
        <v>1559</v>
      </c>
      <c r="E10266" s="903" t="s">
        <v>100</v>
      </c>
      <c r="F10266" s="903" t="s">
        <v>102</v>
      </c>
      <c r="G10266" s="902">
        <v>13073655</v>
      </c>
    </row>
    <row r="10267" spans="1:7">
      <c r="A10267" s="903" t="s">
        <v>2487</v>
      </c>
      <c r="B10267" s="903" t="s">
        <v>190</v>
      </c>
      <c r="C10267" s="903" t="s">
        <v>1154</v>
      </c>
      <c r="D10267" s="903" t="s">
        <v>1559</v>
      </c>
      <c r="E10267" s="903" t="s">
        <v>100</v>
      </c>
      <c r="F10267" s="903" t="s">
        <v>131</v>
      </c>
      <c r="G10267" s="902">
        <v>8976000</v>
      </c>
    </row>
    <row r="10268" spans="1:7">
      <c r="A10268" s="903" t="s">
        <v>2487</v>
      </c>
      <c r="B10268" s="903" t="s">
        <v>190</v>
      </c>
      <c r="C10268" s="903" t="s">
        <v>1154</v>
      </c>
      <c r="D10268" s="903" t="s">
        <v>1559</v>
      </c>
      <c r="E10268" s="903" t="s">
        <v>100</v>
      </c>
      <c r="F10268" s="903" t="s">
        <v>140</v>
      </c>
      <c r="G10268" s="902">
        <v>70272000</v>
      </c>
    </row>
    <row r="10269" spans="1:7">
      <c r="A10269" s="903" t="s">
        <v>2487</v>
      </c>
      <c r="B10269" s="903" t="s">
        <v>190</v>
      </c>
      <c r="C10269" s="903" t="s">
        <v>1154</v>
      </c>
      <c r="D10269" s="903" t="s">
        <v>1559</v>
      </c>
      <c r="E10269" s="1419" t="s">
        <v>103</v>
      </c>
      <c r="F10269" s="1420"/>
      <c r="G10269" s="902">
        <v>554948616</v>
      </c>
    </row>
    <row r="10270" spans="1:7">
      <c r="A10270" s="903" t="s">
        <v>2487</v>
      </c>
      <c r="B10270" s="903" t="s">
        <v>190</v>
      </c>
      <c r="C10270" s="903" t="s">
        <v>1154</v>
      </c>
      <c r="D10270" s="903" t="s">
        <v>1559</v>
      </c>
      <c r="E10270" s="903" t="s">
        <v>103</v>
      </c>
      <c r="F10270" s="903" t="s">
        <v>104</v>
      </c>
      <c r="G10270" s="902">
        <v>213025521</v>
      </c>
    </row>
    <row r="10271" spans="1:7">
      <c r="A10271" s="903" t="s">
        <v>2487</v>
      </c>
      <c r="B10271" s="903" t="s">
        <v>190</v>
      </c>
      <c r="C10271" s="903" t="s">
        <v>1154</v>
      </c>
      <c r="D10271" s="903" t="s">
        <v>1559</v>
      </c>
      <c r="E10271" s="903" t="s">
        <v>103</v>
      </c>
      <c r="F10271" s="903" t="s">
        <v>132</v>
      </c>
      <c r="G10271" s="902">
        <v>114357095</v>
      </c>
    </row>
    <row r="10272" spans="1:7">
      <c r="A10272" s="903" t="s">
        <v>2487</v>
      </c>
      <c r="B10272" s="903" t="s">
        <v>190</v>
      </c>
      <c r="C10272" s="903" t="s">
        <v>1154</v>
      </c>
      <c r="D10272" s="903" t="s">
        <v>1559</v>
      </c>
      <c r="E10272" s="903" t="s">
        <v>103</v>
      </c>
      <c r="F10272" s="903" t="s">
        <v>2</v>
      </c>
      <c r="G10272" s="902">
        <v>14700000</v>
      </c>
    </row>
    <row r="10273" spans="1:7">
      <c r="A10273" s="903" t="s">
        <v>2487</v>
      </c>
      <c r="B10273" s="903" t="s">
        <v>190</v>
      </c>
      <c r="C10273" s="903" t="s">
        <v>1154</v>
      </c>
      <c r="D10273" s="903" t="s">
        <v>1559</v>
      </c>
      <c r="E10273" s="903" t="s">
        <v>103</v>
      </c>
      <c r="F10273" s="903" t="s">
        <v>106</v>
      </c>
      <c r="G10273" s="902">
        <v>212866000</v>
      </c>
    </row>
    <row r="10274" spans="1:7">
      <c r="A10274" s="903" t="s">
        <v>2487</v>
      </c>
      <c r="B10274" s="903" t="s">
        <v>190</v>
      </c>
      <c r="C10274" s="903" t="s">
        <v>1154</v>
      </c>
      <c r="D10274" s="903" t="s">
        <v>1559</v>
      </c>
      <c r="E10274" s="1419" t="s">
        <v>108</v>
      </c>
      <c r="F10274" s="1420"/>
      <c r="G10274" s="902">
        <v>186425809</v>
      </c>
    </row>
    <row r="10275" spans="1:7">
      <c r="A10275" s="903" t="s">
        <v>2487</v>
      </c>
      <c r="B10275" s="903" t="s">
        <v>190</v>
      </c>
      <c r="C10275" s="903" t="s">
        <v>1154</v>
      </c>
      <c r="D10275" s="903" t="s">
        <v>1559</v>
      </c>
      <c r="E10275" s="903" t="s">
        <v>108</v>
      </c>
      <c r="F10275" s="903" t="s">
        <v>110</v>
      </c>
      <c r="G10275" s="902">
        <v>2114310</v>
      </c>
    </row>
    <row r="10276" spans="1:7">
      <c r="A10276" s="903" t="s">
        <v>2487</v>
      </c>
      <c r="B10276" s="903" t="s">
        <v>190</v>
      </c>
      <c r="C10276" s="903" t="s">
        <v>1154</v>
      </c>
      <c r="D10276" s="903" t="s">
        <v>1559</v>
      </c>
      <c r="E10276" s="903" t="s">
        <v>108</v>
      </c>
      <c r="F10276" s="903" t="s">
        <v>111</v>
      </c>
      <c r="G10276" s="902">
        <v>753000</v>
      </c>
    </row>
    <row r="10277" spans="1:7">
      <c r="A10277" s="903" t="s">
        <v>2487</v>
      </c>
      <c r="B10277" s="903" t="s">
        <v>190</v>
      </c>
      <c r="C10277" s="903" t="s">
        <v>1154</v>
      </c>
      <c r="D10277" s="903" t="s">
        <v>1559</v>
      </c>
      <c r="E10277" s="903" t="s">
        <v>108</v>
      </c>
      <c r="F10277" s="903" t="s">
        <v>862</v>
      </c>
      <c r="G10277" s="902">
        <v>46784999</v>
      </c>
    </row>
    <row r="10278" spans="1:7">
      <c r="A10278" s="903" t="s">
        <v>2487</v>
      </c>
      <c r="B10278" s="903" t="s">
        <v>190</v>
      </c>
      <c r="C10278" s="903" t="s">
        <v>1154</v>
      </c>
      <c r="D10278" s="903" t="s">
        <v>1559</v>
      </c>
      <c r="E10278" s="903" t="s">
        <v>108</v>
      </c>
      <c r="F10278" s="903" t="s">
        <v>283</v>
      </c>
      <c r="G10278" s="902">
        <v>110295000</v>
      </c>
    </row>
    <row r="10279" spans="1:7">
      <c r="A10279" s="903" t="s">
        <v>2487</v>
      </c>
      <c r="B10279" s="903" t="s">
        <v>190</v>
      </c>
      <c r="C10279" s="903" t="s">
        <v>1154</v>
      </c>
      <c r="D10279" s="903" t="s">
        <v>1559</v>
      </c>
      <c r="E10279" s="903" t="s">
        <v>108</v>
      </c>
      <c r="F10279" s="903" t="s">
        <v>868</v>
      </c>
      <c r="G10279" s="902">
        <v>16740500</v>
      </c>
    </row>
    <row r="10280" spans="1:7">
      <c r="A10280" s="903" t="s">
        <v>2487</v>
      </c>
      <c r="B10280" s="903" t="s">
        <v>190</v>
      </c>
      <c r="C10280" s="903" t="s">
        <v>1154</v>
      </c>
      <c r="D10280" s="903" t="s">
        <v>1559</v>
      </c>
      <c r="E10280" s="903" t="s">
        <v>108</v>
      </c>
      <c r="F10280" s="903" t="s">
        <v>141</v>
      </c>
      <c r="G10280" s="902">
        <v>2400000</v>
      </c>
    </row>
    <row r="10281" spans="1:7">
      <c r="A10281" s="903" t="s">
        <v>2487</v>
      </c>
      <c r="B10281" s="903" t="s">
        <v>190</v>
      </c>
      <c r="C10281" s="903" t="s">
        <v>1154</v>
      </c>
      <c r="D10281" s="903" t="s">
        <v>1559</v>
      </c>
      <c r="E10281" s="903" t="s">
        <v>108</v>
      </c>
      <c r="F10281" s="903" t="s">
        <v>142</v>
      </c>
      <c r="G10281" s="902">
        <v>7338000</v>
      </c>
    </row>
    <row r="10282" spans="1:7">
      <c r="A10282" s="903" t="s">
        <v>2487</v>
      </c>
      <c r="B10282" s="903" t="s">
        <v>190</v>
      </c>
      <c r="C10282" s="903" t="s">
        <v>1154</v>
      </c>
      <c r="D10282" s="903" t="s">
        <v>1559</v>
      </c>
      <c r="E10282" s="1419" t="s">
        <v>143</v>
      </c>
      <c r="F10282" s="1420"/>
      <c r="G10282" s="902">
        <v>12000000</v>
      </c>
    </row>
    <row r="10283" spans="1:7">
      <c r="A10283" s="903" t="s">
        <v>2487</v>
      </c>
      <c r="B10283" s="903" t="s">
        <v>190</v>
      </c>
      <c r="C10283" s="903" t="s">
        <v>1154</v>
      </c>
      <c r="D10283" s="903" t="s">
        <v>1559</v>
      </c>
      <c r="E10283" s="903" t="s">
        <v>143</v>
      </c>
      <c r="F10283" s="903" t="s">
        <v>387</v>
      </c>
      <c r="G10283" s="902">
        <v>12000000</v>
      </c>
    </row>
    <row r="10284" spans="1:7">
      <c r="A10284" s="903" t="s">
        <v>2487</v>
      </c>
      <c r="B10284" s="903" t="s">
        <v>190</v>
      </c>
      <c r="C10284" s="903" t="s">
        <v>1154</v>
      </c>
      <c r="D10284" s="903" t="s">
        <v>1559</v>
      </c>
      <c r="E10284" s="1419" t="s">
        <v>113</v>
      </c>
      <c r="F10284" s="1420"/>
      <c r="G10284" s="902">
        <v>377300000</v>
      </c>
    </row>
    <row r="10285" spans="1:7">
      <c r="A10285" s="903" t="s">
        <v>2487</v>
      </c>
      <c r="B10285" s="903" t="s">
        <v>190</v>
      </c>
      <c r="C10285" s="903" t="s">
        <v>1154</v>
      </c>
      <c r="D10285" s="903" t="s">
        <v>1559</v>
      </c>
      <c r="E10285" s="903" t="s">
        <v>113</v>
      </c>
      <c r="F10285" s="903" t="s">
        <v>381</v>
      </c>
      <c r="G10285" s="902">
        <v>100000</v>
      </c>
    </row>
    <row r="10286" spans="1:7">
      <c r="A10286" s="903" t="s">
        <v>2487</v>
      </c>
      <c r="B10286" s="903" t="s">
        <v>190</v>
      </c>
      <c r="C10286" s="903" t="s">
        <v>1154</v>
      </c>
      <c r="D10286" s="903" t="s">
        <v>1559</v>
      </c>
      <c r="E10286" s="903" t="s">
        <v>113</v>
      </c>
      <c r="F10286" s="903" t="s">
        <v>490</v>
      </c>
      <c r="G10286" s="902">
        <v>2400000</v>
      </c>
    </row>
    <row r="10287" spans="1:7">
      <c r="A10287" s="903" t="s">
        <v>2487</v>
      </c>
      <c r="B10287" s="903" t="s">
        <v>190</v>
      </c>
      <c r="C10287" s="903" t="s">
        <v>1154</v>
      </c>
      <c r="D10287" s="903" t="s">
        <v>1559</v>
      </c>
      <c r="E10287" s="903" t="s">
        <v>113</v>
      </c>
      <c r="F10287" s="903" t="s">
        <v>115</v>
      </c>
      <c r="G10287" s="902">
        <v>2100000</v>
      </c>
    </row>
    <row r="10288" spans="1:7">
      <c r="A10288" s="903" t="s">
        <v>2487</v>
      </c>
      <c r="B10288" s="903" t="s">
        <v>190</v>
      </c>
      <c r="C10288" s="903" t="s">
        <v>1154</v>
      </c>
      <c r="D10288" s="903" t="s">
        <v>1559</v>
      </c>
      <c r="E10288" s="903" t="s">
        <v>113</v>
      </c>
      <c r="F10288" s="903" t="s">
        <v>117</v>
      </c>
      <c r="G10288" s="902">
        <v>372700000</v>
      </c>
    </row>
    <row r="10289" spans="1:7">
      <c r="A10289" s="903" t="s">
        <v>2487</v>
      </c>
      <c r="B10289" s="903" t="s">
        <v>190</v>
      </c>
      <c r="C10289" s="903" t="s">
        <v>1154</v>
      </c>
      <c r="D10289" s="903" t="s">
        <v>1559</v>
      </c>
      <c r="E10289" s="1419" t="s">
        <v>492</v>
      </c>
      <c r="F10289" s="1420"/>
      <c r="G10289" s="902">
        <v>261597924</v>
      </c>
    </row>
    <row r="10290" spans="1:7">
      <c r="A10290" s="903" t="s">
        <v>2487</v>
      </c>
      <c r="B10290" s="903" t="s">
        <v>190</v>
      </c>
      <c r="C10290" s="903" t="s">
        <v>1154</v>
      </c>
      <c r="D10290" s="903" t="s">
        <v>1559</v>
      </c>
      <c r="E10290" s="903" t="s">
        <v>492</v>
      </c>
      <c r="F10290" s="903" t="s">
        <v>494</v>
      </c>
      <c r="G10290" s="902">
        <v>31350000</v>
      </c>
    </row>
    <row r="10291" spans="1:7">
      <c r="A10291" s="903" t="s">
        <v>2487</v>
      </c>
      <c r="B10291" s="903" t="s">
        <v>190</v>
      </c>
      <c r="C10291" s="903" t="s">
        <v>1154</v>
      </c>
      <c r="D10291" s="903" t="s">
        <v>1559</v>
      </c>
      <c r="E10291" s="903" t="s">
        <v>492</v>
      </c>
      <c r="F10291" s="903" t="s">
        <v>824</v>
      </c>
      <c r="G10291" s="902">
        <v>8000000</v>
      </c>
    </row>
    <row r="10292" spans="1:7">
      <c r="A10292" s="903" t="s">
        <v>2487</v>
      </c>
      <c r="B10292" s="903" t="s">
        <v>190</v>
      </c>
      <c r="C10292" s="903" t="s">
        <v>1154</v>
      </c>
      <c r="D10292" s="903" t="s">
        <v>1559</v>
      </c>
      <c r="E10292" s="903" t="s">
        <v>492</v>
      </c>
      <c r="F10292" s="903" t="s">
        <v>219</v>
      </c>
      <c r="G10292" s="902">
        <v>176922000</v>
      </c>
    </row>
    <row r="10293" spans="1:7">
      <c r="A10293" s="903" t="s">
        <v>2487</v>
      </c>
      <c r="B10293" s="903" t="s">
        <v>190</v>
      </c>
      <c r="C10293" s="903" t="s">
        <v>1154</v>
      </c>
      <c r="D10293" s="903" t="s">
        <v>1559</v>
      </c>
      <c r="E10293" s="903" t="s">
        <v>492</v>
      </c>
      <c r="F10293" s="903" t="s">
        <v>186</v>
      </c>
      <c r="G10293" s="902">
        <v>1000000</v>
      </c>
    </row>
    <row r="10294" spans="1:7">
      <c r="A10294" s="903" t="s">
        <v>2487</v>
      </c>
      <c r="B10294" s="903" t="s">
        <v>190</v>
      </c>
      <c r="C10294" s="903" t="s">
        <v>1154</v>
      </c>
      <c r="D10294" s="903" t="s">
        <v>1559</v>
      </c>
      <c r="E10294" s="903" t="s">
        <v>492</v>
      </c>
      <c r="F10294" s="903" t="s">
        <v>496</v>
      </c>
      <c r="G10294" s="902">
        <v>44325924</v>
      </c>
    </row>
    <row r="10295" spans="1:7">
      <c r="A10295" s="903" t="s">
        <v>2487</v>
      </c>
      <c r="B10295" s="903" t="s">
        <v>190</v>
      </c>
      <c r="C10295" s="903" t="s">
        <v>1154</v>
      </c>
      <c r="D10295" s="903" t="s">
        <v>1559</v>
      </c>
      <c r="E10295" s="1419" t="s">
        <v>498</v>
      </c>
      <c r="F10295" s="1420"/>
      <c r="G10295" s="902">
        <v>835275000</v>
      </c>
    </row>
    <row r="10296" spans="1:7">
      <c r="A10296" s="903" t="s">
        <v>2487</v>
      </c>
      <c r="B10296" s="903" t="s">
        <v>190</v>
      </c>
      <c r="C10296" s="903" t="s">
        <v>1154</v>
      </c>
      <c r="D10296" s="903" t="s">
        <v>1559</v>
      </c>
      <c r="E10296" s="903" t="s">
        <v>498</v>
      </c>
      <c r="F10296" s="903" t="s">
        <v>284</v>
      </c>
      <c r="G10296" s="902">
        <v>226791000</v>
      </c>
    </row>
    <row r="10297" spans="1:7">
      <c r="A10297" s="903" t="s">
        <v>2487</v>
      </c>
      <c r="B10297" s="903" t="s">
        <v>190</v>
      </c>
      <c r="C10297" s="903" t="s">
        <v>1154</v>
      </c>
      <c r="D10297" s="903" t="s">
        <v>1559</v>
      </c>
      <c r="E10297" s="903" t="s">
        <v>498</v>
      </c>
      <c r="F10297" s="903" t="s">
        <v>3</v>
      </c>
      <c r="G10297" s="902">
        <v>200000000</v>
      </c>
    </row>
    <row r="10298" spans="1:7">
      <c r="A10298" s="903" t="s">
        <v>2487</v>
      </c>
      <c r="B10298" s="903" t="s">
        <v>190</v>
      </c>
      <c r="C10298" s="903" t="s">
        <v>1154</v>
      </c>
      <c r="D10298" s="903" t="s">
        <v>1559</v>
      </c>
      <c r="E10298" s="903" t="s">
        <v>498</v>
      </c>
      <c r="F10298" s="903" t="s">
        <v>370</v>
      </c>
      <c r="G10298" s="902">
        <v>233512000</v>
      </c>
    </row>
    <row r="10299" spans="1:7">
      <c r="A10299" s="903" t="s">
        <v>2487</v>
      </c>
      <c r="B10299" s="903" t="s">
        <v>190</v>
      </c>
      <c r="C10299" s="903" t="s">
        <v>1154</v>
      </c>
      <c r="D10299" s="903" t="s">
        <v>1559</v>
      </c>
      <c r="E10299" s="903" t="s">
        <v>498</v>
      </c>
      <c r="F10299" s="903" t="s">
        <v>500</v>
      </c>
      <c r="G10299" s="902">
        <v>21308000</v>
      </c>
    </row>
    <row r="10300" spans="1:7">
      <c r="A10300" s="903" t="s">
        <v>2487</v>
      </c>
      <c r="B10300" s="903" t="s">
        <v>190</v>
      </c>
      <c r="C10300" s="903" t="s">
        <v>1154</v>
      </c>
      <c r="D10300" s="903" t="s">
        <v>1559</v>
      </c>
      <c r="E10300" s="903" t="s">
        <v>498</v>
      </c>
      <c r="F10300" s="903" t="s">
        <v>4</v>
      </c>
      <c r="G10300" s="902">
        <v>31085000</v>
      </c>
    </row>
    <row r="10301" spans="1:7">
      <c r="A10301" s="903" t="s">
        <v>2487</v>
      </c>
      <c r="B10301" s="903" t="s">
        <v>190</v>
      </c>
      <c r="C10301" s="903" t="s">
        <v>1154</v>
      </c>
      <c r="D10301" s="903" t="s">
        <v>1559</v>
      </c>
      <c r="E10301" s="903" t="s">
        <v>498</v>
      </c>
      <c r="F10301" s="903" t="s">
        <v>501</v>
      </c>
      <c r="G10301" s="902">
        <v>122579000</v>
      </c>
    </row>
    <row r="10302" spans="1:7">
      <c r="A10302" s="903" t="s">
        <v>2487</v>
      </c>
      <c r="B10302" s="903" t="s">
        <v>190</v>
      </c>
      <c r="C10302" s="903" t="s">
        <v>1154</v>
      </c>
      <c r="D10302" s="903" t="s">
        <v>1559</v>
      </c>
      <c r="E10302" s="1419" t="s">
        <v>1429</v>
      </c>
      <c r="F10302" s="1420"/>
      <c r="G10302" s="902">
        <v>1289289000</v>
      </c>
    </row>
    <row r="10303" spans="1:7">
      <c r="A10303" s="903" t="s">
        <v>2487</v>
      </c>
      <c r="B10303" s="903" t="s">
        <v>190</v>
      </c>
      <c r="C10303" s="903" t="s">
        <v>1154</v>
      </c>
      <c r="D10303" s="903" t="s">
        <v>1559</v>
      </c>
      <c r="E10303" s="903" t="s">
        <v>1429</v>
      </c>
      <c r="F10303" s="903" t="s">
        <v>1483</v>
      </c>
      <c r="G10303" s="902">
        <v>841770000</v>
      </c>
    </row>
    <row r="10304" spans="1:7">
      <c r="A10304" s="903" t="s">
        <v>2487</v>
      </c>
      <c r="B10304" s="903" t="s">
        <v>190</v>
      </c>
      <c r="C10304" s="903" t="s">
        <v>1154</v>
      </c>
      <c r="D10304" s="903" t="s">
        <v>1559</v>
      </c>
      <c r="E10304" s="903" t="s">
        <v>1429</v>
      </c>
      <c r="F10304" s="903" t="s">
        <v>1451</v>
      </c>
      <c r="G10304" s="902">
        <v>211200000</v>
      </c>
    </row>
    <row r="10305" spans="1:7">
      <c r="A10305" s="903" t="s">
        <v>2487</v>
      </c>
      <c r="B10305" s="903" t="s">
        <v>190</v>
      </c>
      <c r="C10305" s="903" t="s">
        <v>1154</v>
      </c>
      <c r="D10305" s="903" t="s">
        <v>1559</v>
      </c>
      <c r="E10305" s="903" t="s">
        <v>1429</v>
      </c>
      <c r="F10305" s="903" t="s">
        <v>1431</v>
      </c>
      <c r="G10305" s="902">
        <v>44000000</v>
      </c>
    </row>
    <row r="10306" spans="1:7">
      <c r="A10306" s="903" t="s">
        <v>2487</v>
      </c>
      <c r="B10306" s="903" t="s">
        <v>190</v>
      </c>
      <c r="C10306" s="903" t="s">
        <v>1154</v>
      </c>
      <c r="D10306" s="903" t="s">
        <v>1559</v>
      </c>
      <c r="E10306" s="903" t="s">
        <v>1429</v>
      </c>
      <c r="F10306" s="903" t="s">
        <v>1457</v>
      </c>
      <c r="G10306" s="902">
        <v>192319000</v>
      </c>
    </row>
    <row r="10307" spans="1:7">
      <c r="A10307" s="903" t="s">
        <v>2487</v>
      </c>
      <c r="B10307" s="903" t="s">
        <v>190</v>
      </c>
      <c r="C10307" s="903" t="s">
        <v>1154</v>
      </c>
      <c r="D10307" s="903" t="s">
        <v>1559</v>
      </c>
      <c r="E10307" s="1419" t="s">
        <v>118</v>
      </c>
      <c r="F10307" s="1420"/>
      <c r="G10307" s="902">
        <v>2006707300</v>
      </c>
    </row>
    <row r="10308" spans="1:7">
      <c r="A10308" s="903" t="s">
        <v>2487</v>
      </c>
      <c r="B10308" s="903" t="s">
        <v>190</v>
      </c>
      <c r="C10308" s="903" t="s">
        <v>1154</v>
      </c>
      <c r="D10308" s="903" t="s">
        <v>1559</v>
      </c>
      <c r="E10308" s="903" t="s">
        <v>118</v>
      </c>
      <c r="F10308" s="903" t="s">
        <v>523</v>
      </c>
      <c r="G10308" s="902">
        <v>497760000</v>
      </c>
    </row>
    <row r="10309" spans="1:7">
      <c r="A10309" s="903" t="s">
        <v>2487</v>
      </c>
      <c r="B10309" s="903" t="s">
        <v>190</v>
      </c>
      <c r="C10309" s="903" t="s">
        <v>1154</v>
      </c>
      <c r="D10309" s="903" t="s">
        <v>1559</v>
      </c>
      <c r="E10309" s="903" t="s">
        <v>118</v>
      </c>
      <c r="F10309" s="903" t="s">
        <v>5</v>
      </c>
      <c r="G10309" s="902">
        <v>39130000</v>
      </c>
    </row>
    <row r="10310" spans="1:7">
      <c r="A10310" s="903" t="s">
        <v>2487</v>
      </c>
      <c r="B10310" s="903" t="s">
        <v>190</v>
      </c>
      <c r="C10310" s="903" t="s">
        <v>1154</v>
      </c>
      <c r="D10310" s="903" t="s">
        <v>1559</v>
      </c>
      <c r="E10310" s="903" t="s">
        <v>118</v>
      </c>
      <c r="F10310" s="903" t="s">
        <v>11</v>
      </c>
      <c r="G10310" s="902">
        <v>581425600</v>
      </c>
    </row>
    <row r="10311" spans="1:7">
      <c r="A10311" s="903" t="s">
        <v>2487</v>
      </c>
      <c r="B10311" s="903" t="s">
        <v>190</v>
      </c>
      <c r="C10311" s="903" t="s">
        <v>1154</v>
      </c>
      <c r="D10311" s="903" t="s">
        <v>1559</v>
      </c>
      <c r="E10311" s="903" t="s">
        <v>118</v>
      </c>
      <c r="F10311" s="903" t="s">
        <v>120</v>
      </c>
      <c r="G10311" s="902">
        <v>888391700</v>
      </c>
    </row>
    <row r="10312" spans="1:7">
      <c r="A10312" s="903" t="s">
        <v>2487</v>
      </c>
      <c r="B10312" s="903" t="s">
        <v>190</v>
      </c>
      <c r="C10312" s="903" t="s">
        <v>1154</v>
      </c>
      <c r="D10312" s="903" t="s">
        <v>1559</v>
      </c>
      <c r="E10312" s="1419" t="s">
        <v>1434</v>
      </c>
      <c r="F10312" s="1420"/>
      <c r="G10312" s="902">
        <v>34375000</v>
      </c>
    </row>
    <row r="10313" spans="1:7">
      <c r="A10313" s="903" t="s">
        <v>2487</v>
      </c>
      <c r="B10313" s="903" t="s">
        <v>190</v>
      </c>
      <c r="C10313" s="903" t="s">
        <v>1154</v>
      </c>
      <c r="D10313" s="903" t="s">
        <v>1559</v>
      </c>
      <c r="E10313" s="903" t="s">
        <v>1434</v>
      </c>
      <c r="F10313" s="903" t="s">
        <v>1436</v>
      </c>
      <c r="G10313" s="902">
        <v>33100000</v>
      </c>
    </row>
    <row r="10314" spans="1:7">
      <c r="A10314" s="903" t="s">
        <v>2487</v>
      </c>
      <c r="B10314" s="903" t="s">
        <v>190</v>
      </c>
      <c r="C10314" s="903" t="s">
        <v>1154</v>
      </c>
      <c r="D10314" s="903" t="s">
        <v>1559</v>
      </c>
      <c r="E10314" s="903" t="s">
        <v>1434</v>
      </c>
      <c r="F10314" s="903" t="s">
        <v>1484</v>
      </c>
      <c r="G10314" s="902">
        <v>1275000</v>
      </c>
    </row>
    <row r="10315" spans="1:7">
      <c r="A10315" s="903" t="s">
        <v>2487</v>
      </c>
      <c r="B10315" s="903" t="s">
        <v>190</v>
      </c>
      <c r="C10315" s="903" t="s">
        <v>1154</v>
      </c>
      <c r="D10315" s="903" t="s">
        <v>1559</v>
      </c>
      <c r="E10315" s="1419" t="s">
        <v>122</v>
      </c>
      <c r="F10315" s="1420"/>
      <c r="G10315" s="902">
        <v>745796600</v>
      </c>
    </row>
    <row r="10316" spans="1:7">
      <c r="A10316" s="903" t="s">
        <v>2487</v>
      </c>
      <c r="B10316" s="903" t="s">
        <v>190</v>
      </c>
      <c r="C10316" s="903" t="s">
        <v>1154</v>
      </c>
      <c r="D10316" s="903" t="s">
        <v>1559</v>
      </c>
      <c r="E10316" s="903" t="s">
        <v>122</v>
      </c>
      <c r="F10316" s="903" t="s">
        <v>765</v>
      </c>
      <c r="G10316" s="902">
        <v>33900000</v>
      </c>
    </row>
    <row r="10317" spans="1:7">
      <c r="A10317" s="903" t="s">
        <v>2487</v>
      </c>
      <c r="B10317" s="903" t="s">
        <v>190</v>
      </c>
      <c r="C10317" s="903" t="s">
        <v>1154</v>
      </c>
      <c r="D10317" s="903" t="s">
        <v>1559</v>
      </c>
      <c r="E10317" s="903" t="s">
        <v>122</v>
      </c>
      <c r="F10317" s="903" t="s">
        <v>6</v>
      </c>
      <c r="G10317" s="902">
        <v>800000</v>
      </c>
    </row>
    <row r="10318" spans="1:7">
      <c r="A10318" s="903" t="s">
        <v>2487</v>
      </c>
      <c r="B10318" s="903" t="s">
        <v>190</v>
      </c>
      <c r="C10318" s="903" t="s">
        <v>1154</v>
      </c>
      <c r="D10318" s="903" t="s">
        <v>1559</v>
      </c>
      <c r="E10318" s="903" t="s">
        <v>122</v>
      </c>
      <c r="F10318" s="903" t="s">
        <v>124</v>
      </c>
      <c r="G10318" s="902">
        <v>230912600</v>
      </c>
    </row>
    <row r="10319" spans="1:7">
      <c r="A10319" s="903" t="s">
        <v>2487</v>
      </c>
      <c r="B10319" s="903" t="s">
        <v>190</v>
      </c>
      <c r="C10319" s="903" t="s">
        <v>1154</v>
      </c>
      <c r="D10319" s="903" t="s">
        <v>1559</v>
      </c>
      <c r="E10319" s="903" t="s">
        <v>122</v>
      </c>
      <c r="F10319" s="903" t="s">
        <v>126</v>
      </c>
      <c r="G10319" s="902">
        <v>480184000</v>
      </c>
    </row>
    <row r="10320" spans="1:7">
      <c r="A10320" s="903" t="s">
        <v>2487</v>
      </c>
      <c r="B10320" s="903" t="s">
        <v>190</v>
      </c>
      <c r="C10320" s="903" t="s">
        <v>1154</v>
      </c>
      <c r="D10320" s="903" t="s">
        <v>1559</v>
      </c>
      <c r="E10320" s="1419" t="s">
        <v>371</v>
      </c>
      <c r="F10320" s="1420"/>
      <c r="G10320" s="902">
        <v>29934000</v>
      </c>
    </row>
    <row r="10321" spans="1:7">
      <c r="A10321" s="903" t="s">
        <v>2487</v>
      </c>
      <c r="B10321" s="903" t="s">
        <v>190</v>
      </c>
      <c r="C10321" s="903" t="s">
        <v>1154</v>
      </c>
      <c r="D10321" s="903" t="s">
        <v>1559</v>
      </c>
      <c r="E10321" s="903" t="s">
        <v>371</v>
      </c>
      <c r="F10321" s="903" t="s">
        <v>372</v>
      </c>
      <c r="G10321" s="902">
        <v>29934000</v>
      </c>
    </row>
    <row r="10322" spans="1:7">
      <c r="A10322" s="903" t="s">
        <v>2487</v>
      </c>
      <c r="B10322" s="903" t="s">
        <v>190</v>
      </c>
      <c r="C10322" s="903" t="s">
        <v>1154</v>
      </c>
      <c r="D10322" s="903" t="s">
        <v>1559</v>
      </c>
      <c r="E10322" s="1419" t="s">
        <v>360</v>
      </c>
      <c r="F10322" s="1420"/>
      <c r="G10322" s="902">
        <v>172953614</v>
      </c>
    </row>
    <row r="10323" spans="1:7">
      <c r="A10323" s="903" t="s">
        <v>2487</v>
      </c>
      <c r="B10323" s="903" t="s">
        <v>190</v>
      </c>
      <c r="C10323" s="903" t="s">
        <v>1154</v>
      </c>
      <c r="D10323" s="903" t="s">
        <v>1559</v>
      </c>
      <c r="E10323" s="903" t="s">
        <v>360</v>
      </c>
      <c r="F10323" s="903" t="s">
        <v>2522</v>
      </c>
      <c r="G10323" s="902">
        <v>164128614</v>
      </c>
    </row>
    <row r="10324" spans="1:7">
      <c r="A10324" s="903" t="s">
        <v>2487</v>
      </c>
      <c r="B10324" s="903" t="s">
        <v>190</v>
      </c>
      <c r="C10324" s="903" t="s">
        <v>1154</v>
      </c>
      <c r="D10324" s="903" t="s">
        <v>1559</v>
      </c>
      <c r="E10324" s="903" t="s">
        <v>360</v>
      </c>
      <c r="F10324" s="903" t="s">
        <v>1440</v>
      </c>
      <c r="G10324" s="902">
        <v>8825000</v>
      </c>
    </row>
    <row r="10325" spans="1:7">
      <c r="A10325" s="903" t="s">
        <v>2487</v>
      </c>
      <c r="B10325" s="903" t="s">
        <v>190</v>
      </c>
      <c r="C10325" s="903" t="s">
        <v>1154</v>
      </c>
      <c r="D10325" s="903" t="s">
        <v>1559</v>
      </c>
      <c r="E10325" s="1419" t="s">
        <v>312</v>
      </c>
      <c r="F10325" s="1420"/>
      <c r="G10325" s="902">
        <v>82548000</v>
      </c>
    </row>
    <row r="10326" spans="1:7">
      <c r="A10326" s="903" t="s">
        <v>2487</v>
      </c>
      <c r="B10326" s="903" t="s">
        <v>190</v>
      </c>
      <c r="C10326" s="903" t="s">
        <v>1154</v>
      </c>
      <c r="D10326" s="903" t="s">
        <v>1559</v>
      </c>
      <c r="E10326" s="903" t="s">
        <v>312</v>
      </c>
      <c r="F10326" s="903" t="s">
        <v>361</v>
      </c>
      <c r="G10326" s="902">
        <v>82548000</v>
      </c>
    </row>
    <row r="10327" spans="1:7">
      <c r="A10327" s="903" t="s">
        <v>2487</v>
      </c>
      <c r="B10327" s="903" t="s">
        <v>190</v>
      </c>
      <c r="C10327" s="903" t="s">
        <v>1154</v>
      </c>
      <c r="D10327" s="903" t="s">
        <v>1559</v>
      </c>
      <c r="E10327" s="1419" t="s">
        <v>160</v>
      </c>
      <c r="F10327" s="1420"/>
      <c r="G10327" s="902">
        <v>236000000</v>
      </c>
    </row>
    <row r="10328" spans="1:7">
      <c r="A10328" s="903" t="s">
        <v>2487</v>
      </c>
      <c r="B10328" s="903" t="s">
        <v>190</v>
      </c>
      <c r="C10328" s="903" t="s">
        <v>1154</v>
      </c>
      <c r="D10328" s="903" t="s">
        <v>1559</v>
      </c>
      <c r="E10328" s="903" t="s">
        <v>160</v>
      </c>
      <c r="F10328" s="903" t="s">
        <v>162</v>
      </c>
      <c r="G10328" s="902">
        <v>236000000</v>
      </c>
    </row>
    <row r="10329" spans="1:7">
      <c r="A10329" s="903" t="s">
        <v>2487</v>
      </c>
      <c r="B10329" s="903" t="s">
        <v>190</v>
      </c>
      <c r="C10329" s="903" t="s">
        <v>1154</v>
      </c>
      <c r="D10329" s="903" t="s">
        <v>1559</v>
      </c>
      <c r="E10329" s="1419" t="s">
        <v>16</v>
      </c>
      <c r="F10329" s="1420"/>
      <c r="G10329" s="902">
        <v>27000000</v>
      </c>
    </row>
    <row r="10330" spans="1:7">
      <c r="A10330" s="903" t="s">
        <v>2487</v>
      </c>
      <c r="B10330" s="903" t="s">
        <v>190</v>
      </c>
      <c r="C10330" s="903" t="s">
        <v>1154</v>
      </c>
      <c r="D10330" s="903" t="s">
        <v>1559</v>
      </c>
      <c r="E10330" s="903" t="s">
        <v>16</v>
      </c>
      <c r="F10330" s="903" t="s">
        <v>17</v>
      </c>
      <c r="G10330" s="902">
        <v>4173000</v>
      </c>
    </row>
    <row r="10331" spans="1:7">
      <c r="A10331" s="903" t="s">
        <v>2487</v>
      </c>
      <c r="B10331" s="903" t="s">
        <v>190</v>
      </c>
      <c r="C10331" s="903" t="s">
        <v>1154</v>
      </c>
      <c r="D10331" s="903" t="s">
        <v>1559</v>
      </c>
      <c r="E10331" s="903" t="s">
        <v>16</v>
      </c>
      <c r="F10331" s="903" t="s">
        <v>19</v>
      </c>
      <c r="G10331" s="902">
        <v>22827000</v>
      </c>
    </row>
    <row r="10332" spans="1:7">
      <c r="A10332" s="903" t="s">
        <v>2487</v>
      </c>
      <c r="B10332" s="903" t="s">
        <v>190</v>
      </c>
      <c r="C10332" s="1419" t="s">
        <v>200</v>
      </c>
      <c r="D10332" s="1420"/>
      <c r="E10332" s="1420"/>
      <c r="F10332" s="1420"/>
      <c r="G10332" s="902">
        <v>3129000</v>
      </c>
    </row>
    <row r="10333" spans="1:7">
      <c r="A10333" s="903" t="s">
        <v>2487</v>
      </c>
      <c r="B10333" s="903" t="s">
        <v>190</v>
      </c>
      <c r="C10333" s="903" t="s">
        <v>200</v>
      </c>
      <c r="D10333" s="1419" t="s">
        <v>1528</v>
      </c>
      <c r="E10333" s="1420"/>
      <c r="F10333" s="1420"/>
      <c r="G10333" s="902">
        <v>3129000</v>
      </c>
    </row>
    <row r="10334" spans="1:7">
      <c r="A10334" s="903" t="s">
        <v>2487</v>
      </c>
      <c r="B10334" s="903" t="s">
        <v>190</v>
      </c>
      <c r="C10334" s="903" t="s">
        <v>200</v>
      </c>
      <c r="D10334" s="903" t="s">
        <v>1528</v>
      </c>
      <c r="E10334" s="1419" t="s">
        <v>371</v>
      </c>
      <c r="F10334" s="1420"/>
      <c r="G10334" s="902">
        <v>3129000</v>
      </c>
    </row>
    <row r="10335" spans="1:7">
      <c r="A10335" s="903" t="s">
        <v>2487</v>
      </c>
      <c r="B10335" s="903" t="s">
        <v>190</v>
      </c>
      <c r="C10335" s="903" t="s">
        <v>200</v>
      </c>
      <c r="D10335" s="903" t="s">
        <v>1528</v>
      </c>
      <c r="E10335" s="903" t="s">
        <v>371</v>
      </c>
      <c r="F10335" s="903" t="s">
        <v>372</v>
      </c>
      <c r="G10335" s="902">
        <v>3129000</v>
      </c>
    </row>
    <row r="10336" spans="1:7">
      <c r="A10336" s="903" t="s">
        <v>2487</v>
      </c>
      <c r="B10336" s="1419" t="s">
        <v>9</v>
      </c>
      <c r="C10336" s="1420"/>
      <c r="D10336" s="1420"/>
      <c r="E10336" s="1420"/>
      <c r="F10336" s="1420"/>
      <c r="G10336" s="902">
        <v>2610563161</v>
      </c>
    </row>
    <row r="10337" spans="1:7">
      <c r="A10337" s="903" t="s">
        <v>2487</v>
      </c>
      <c r="B10337" s="903" t="s">
        <v>9</v>
      </c>
      <c r="C10337" s="1419" t="s">
        <v>368</v>
      </c>
      <c r="D10337" s="1420"/>
      <c r="E10337" s="1420"/>
      <c r="F10337" s="1420"/>
      <c r="G10337" s="902">
        <v>250000000</v>
      </c>
    </row>
    <row r="10338" spans="1:7">
      <c r="A10338" s="903" t="s">
        <v>2487</v>
      </c>
      <c r="B10338" s="903" t="s">
        <v>9</v>
      </c>
      <c r="C10338" s="903" t="s">
        <v>368</v>
      </c>
      <c r="D10338" s="1419" t="s">
        <v>1445</v>
      </c>
      <c r="E10338" s="1420"/>
      <c r="F10338" s="1420"/>
      <c r="G10338" s="902">
        <v>245000000</v>
      </c>
    </row>
    <row r="10339" spans="1:7">
      <c r="A10339" s="903" t="s">
        <v>2487</v>
      </c>
      <c r="B10339" s="903" t="s">
        <v>9</v>
      </c>
      <c r="C10339" s="903" t="s">
        <v>368</v>
      </c>
      <c r="D10339" s="903" t="s">
        <v>1445</v>
      </c>
      <c r="E10339" s="1419" t="s">
        <v>103</v>
      </c>
      <c r="F10339" s="1420"/>
      <c r="G10339" s="902">
        <v>5000000</v>
      </c>
    </row>
    <row r="10340" spans="1:7">
      <c r="A10340" s="903" t="s">
        <v>2487</v>
      </c>
      <c r="B10340" s="903" t="s">
        <v>9</v>
      </c>
      <c r="C10340" s="903" t="s">
        <v>368</v>
      </c>
      <c r="D10340" s="903" t="s">
        <v>1445</v>
      </c>
      <c r="E10340" s="903" t="s">
        <v>103</v>
      </c>
      <c r="F10340" s="903" t="s">
        <v>104</v>
      </c>
      <c r="G10340" s="902">
        <v>5000000</v>
      </c>
    </row>
    <row r="10341" spans="1:7">
      <c r="A10341" s="903" t="s">
        <v>2487</v>
      </c>
      <c r="B10341" s="903" t="s">
        <v>9</v>
      </c>
      <c r="C10341" s="903" t="s">
        <v>368</v>
      </c>
      <c r="D10341" s="903" t="s">
        <v>1445</v>
      </c>
      <c r="E10341" s="1419" t="s">
        <v>143</v>
      </c>
      <c r="F10341" s="1420"/>
      <c r="G10341" s="902">
        <v>240000000</v>
      </c>
    </row>
    <row r="10342" spans="1:7">
      <c r="A10342" s="903" t="s">
        <v>2487</v>
      </c>
      <c r="B10342" s="903" t="s">
        <v>9</v>
      </c>
      <c r="C10342" s="903" t="s">
        <v>368</v>
      </c>
      <c r="D10342" s="903" t="s">
        <v>1445</v>
      </c>
      <c r="E10342" s="903" t="s">
        <v>143</v>
      </c>
      <c r="F10342" s="903" t="s">
        <v>145</v>
      </c>
      <c r="G10342" s="902">
        <v>38250000</v>
      </c>
    </row>
    <row r="10343" spans="1:7">
      <c r="A10343" s="903" t="s">
        <v>2487</v>
      </c>
      <c r="B10343" s="903" t="s">
        <v>9</v>
      </c>
      <c r="C10343" s="903" t="s">
        <v>368</v>
      </c>
      <c r="D10343" s="903" t="s">
        <v>1445</v>
      </c>
      <c r="E10343" s="903" t="s">
        <v>143</v>
      </c>
      <c r="F10343" s="903" t="s">
        <v>482</v>
      </c>
      <c r="G10343" s="902">
        <v>16200000</v>
      </c>
    </row>
    <row r="10344" spans="1:7">
      <c r="A10344" s="903" t="s">
        <v>2487</v>
      </c>
      <c r="B10344" s="903" t="s">
        <v>9</v>
      </c>
      <c r="C10344" s="903" t="s">
        <v>368</v>
      </c>
      <c r="D10344" s="903" t="s">
        <v>1445</v>
      </c>
      <c r="E10344" s="903" t="s">
        <v>143</v>
      </c>
      <c r="F10344" s="903" t="s">
        <v>485</v>
      </c>
      <c r="G10344" s="902">
        <v>24000000</v>
      </c>
    </row>
    <row r="10345" spans="1:7">
      <c r="A10345" s="903" t="s">
        <v>2487</v>
      </c>
      <c r="B10345" s="903" t="s">
        <v>9</v>
      </c>
      <c r="C10345" s="903" t="s">
        <v>368</v>
      </c>
      <c r="D10345" s="903" t="s">
        <v>1445</v>
      </c>
      <c r="E10345" s="903" t="s">
        <v>143</v>
      </c>
      <c r="F10345" s="903" t="s">
        <v>487</v>
      </c>
      <c r="G10345" s="902">
        <v>122500000</v>
      </c>
    </row>
    <row r="10346" spans="1:7">
      <c r="A10346" s="903" t="s">
        <v>2487</v>
      </c>
      <c r="B10346" s="903" t="s">
        <v>9</v>
      </c>
      <c r="C10346" s="903" t="s">
        <v>368</v>
      </c>
      <c r="D10346" s="903" t="s">
        <v>1445</v>
      </c>
      <c r="E10346" s="903" t="s">
        <v>143</v>
      </c>
      <c r="F10346" s="903" t="s">
        <v>489</v>
      </c>
      <c r="G10346" s="902">
        <v>39050000</v>
      </c>
    </row>
    <row r="10347" spans="1:7">
      <c r="A10347" s="903" t="s">
        <v>2487</v>
      </c>
      <c r="B10347" s="903" t="s">
        <v>9</v>
      </c>
      <c r="C10347" s="903" t="s">
        <v>368</v>
      </c>
      <c r="D10347" s="1419" t="s">
        <v>1463</v>
      </c>
      <c r="E10347" s="1420"/>
      <c r="F10347" s="1420"/>
      <c r="G10347" s="902">
        <v>5000000</v>
      </c>
    </row>
    <row r="10348" spans="1:7">
      <c r="A10348" s="903" t="s">
        <v>2487</v>
      </c>
      <c r="B10348" s="903" t="s">
        <v>9</v>
      </c>
      <c r="C10348" s="903" t="s">
        <v>368</v>
      </c>
      <c r="D10348" s="903" t="s">
        <v>1463</v>
      </c>
      <c r="E10348" s="1419" t="s">
        <v>492</v>
      </c>
      <c r="F10348" s="1420"/>
      <c r="G10348" s="902">
        <v>5000000</v>
      </c>
    </row>
    <row r="10349" spans="1:7">
      <c r="A10349" s="903" t="s">
        <v>2487</v>
      </c>
      <c r="B10349" s="903" t="s">
        <v>9</v>
      </c>
      <c r="C10349" s="903" t="s">
        <v>368</v>
      </c>
      <c r="D10349" s="903" t="s">
        <v>1463</v>
      </c>
      <c r="E10349" s="903" t="s">
        <v>492</v>
      </c>
      <c r="F10349" s="903" t="s">
        <v>186</v>
      </c>
      <c r="G10349" s="902">
        <v>5000000</v>
      </c>
    </row>
    <row r="10350" spans="1:7">
      <c r="A10350" s="903" t="s">
        <v>2487</v>
      </c>
      <c r="B10350" s="903" t="s">
        <v>9</v>
      </c>
      <c r="C10350" s="1419" t="s">
        <v>200</v>
      </c>
      <c r="D10350" s="1420"/>
      <c r="E10350" s="1420"/>
      <c r="F10350" s="1420"/>
      <c r="G10350" s="902">
        <v>2310563161</v>
      </c>
    </row>
    <row r="10351" spans="1:7">
      <c r="A10351" s="903" t="s">
        <v>2487</v>
      </c>
      <c r="B10351" s="903" t="s">
        <v>9</v>
      </c>
      <c r="C10351" s="903" t="s">
        <v>200</v>
      </c>
      <c r="D10351" s="1419" t="s">
        <v>1413</v>
      </c>
      <c r="E10351" s="1420"/>
      <c r="F10351" s="1420"/>
      <c r="G10351" s="902">
        <v>2310563161</v>
      </c>
    </row>
    <row r="10352" spans="1:7">
      <c r="A10352" s="903" t="s">
        <v>2487</v>
      </c>
      <c r="B10352" s="903" t="s">
        <v>9</v>
      </c>
      <c r="C10352" s="903" t="s">
        <v>200</v>
      </c>
      <c r="D10352" s="903" t="s">
        <v>1413</v>
      </c>
      <c r="E10352" s="1419" t="s">
        <v>87</v>
      </c>
      <c r="F10352" s="1420"/>
      <c r="G10352" s="902">
        <v>619184400</v>
      </c>
    </row>
    <row r="10353" spans="1:7">
      <c r="A10353" s="903" t="s">
        <v>2487</v>
      </c>
      <c r="B10353" s="903" t="s">
        <v>9</v>
      </c>
      <c r="C10353" s="903" t="s">
        <v>200</v>
      </c>
      <c r="D10353" s="903" t="s">
        <v>1413</v>
      </c>
      <c r="E10353" s="903" t="s">
        <v>87</v>
      </c>
      <c r="F10353" s="903" t="s">
        <v>88</v>
      </c>
      <c r="G10353" s="902">
        <v>619184400</v>
      </c>
    </row>
    <row r="10354" spans="1:7">
      <c r="A10354" s="903" t="s">
        <v>2487</v>
      </c>
      <c r="B10354" s="903" t="s">
        <v>9</v>
      </c>
      <c r="C10354" s="903" t="s">
        <v>200</v>
      </c>
      <c r="D10354" s="903" t="s">
        <v>1413</v>
      </c>
      <c r="E10354" s="1419" t="s">
        <v>90</v>
      </c>
      <c r="F10354" s="1420"/>
      <c r="G10354" s="902">
        <v>286043235</v>
      </c>
    </row>
    <row r="10355" spans="1:7">
      <c r="A10355" s="903" t="s">
        <v>2487</v>
      </c>
      <c r="B10355" s="903" t="s">
        <v>9</v>
      </c>
      <c r="C10355" s="903" t="s">
        <v>200</v>
      </c>
      <c r="D10355" s="903" t="s">
        <v>1413</v>
      </c>
      <c r="E10355" s="903" t="s">
        <v>90</v>
      </c>
      <c r="F10355" s="903" t="s">
        <v>135</v>
      </c>
      <c r="G10355" s="902">
        <v>20860000</v>
      </c>
    </row>
    <row r="10356" spans="1:7">
      <c r="A10356" s="903" t="s">
        <v>2487</v>
      </c>
      <c r="B10356" s="903" t="s">
        <v>9</v>
      </c>
      <c r="C10356" s="903" t="s">
        <v>200</v>
      </c>
      <c r="D10356" s="903" t="s">
        <v>1413</v>
      </c>
      <c r="E10356" s="903" t="s">
        <v>90</v>
      </c>
      <c r="F10356" s="903" t="s">
        <v>389</v>
      </c>
      <c r="G10356" s="902">
        <v>40975000</v>
      </c>
    </row>
    <row r="10357" spans="1:7">
      <c r="A10357" s="903" t="s">
        <v>2487</v>
      </c>
      <c r="B10357" s="903" t="s">
        <v>9</v>
      </c>
      <c r="C10357" s="903" t="s">
        <v>200</v>
      </c>
      <c r="D10357" s="903" t="s">
        <v>1413</v>
      </c>
      <c r="E10357" s="903" t="s">
        <v>90</v>
      </c>
      <c r="F10357" s="903" t="s">
        <v>763</v>
      </c>
      <c r="G10357" s="902">
        <v>23657771</v>
      </c>
    </row>
    <row r="10358" spans="1:7">
      <c r="A10358" s="903" t="s">
        <v>2487</v>
      </c>
      <c r="B10358" s="903" t="s">
        <v>9</v>
      </c>
      <c r="C10358" s="903" t="s">
        <v>200</v>
      </c>
      <c r="D10358" s="903" t="s">
        <v>1413</v>
      </c>
      <c r="E10358" s="903" t="s">
        <v>90</v>
      </c>
      <c r="F10358" s="903" t="s">
        <v>92</v>
      </c>
      <c r="G10358" s="902">
        <v>2533000</v>
      </c>
    </row>
    <row r="10359" spans="1:7">
      <c r="A10359" s="903" t="s">
        <v>2487</v>
      </c>
      <c r="B10359" s="903" t="s">
        <v>9</v>
      </c>
      <c r="C10359" s="903" t="s">
        <v>200</v>
      </c>
      <c r="D10359" s="903" t="s">
        <v>1413</v>
      </c>
      <c r="E10359" s="903" t="s">
        <v>90</v>
      </c>
      <c r="F10359" s="903" t="s">
        <v>390</v>
      </c>
      <c r="G10359" s="902">
        <v>27347147</v>
      </c>
    </row>
    <row r="10360" spans="1:7">
      <c r="A10360" s="903" t="s">
        <v>2487</v>
      </c>
      <c r="B10360" s="903" t="s">
        <v>9</v>
      </c>
      <c r="C10360" s="903" t="s">
        <v>200</v>
      </c>
      <c r="D10360" s="903" t="s">
        <v>1413</v>
      </c>
      <c r="E10360" s="903" t="s">
        <v>90</v>
      </c>
      <c r="F10360" s="903" t="s">
        <v>130</v>
      </c>
      <c r="G10360" s="902">
        <v>166633634</v>
      </c>
    </row>
    <row r="10361" spans="1:7">
      <c r="A10361" s="903" t="s">
        <v>2487</v>
      </c>
      <c r="B10361" s="903" t="s">
        <v>9</v>
      </c>
      <c r="C10361" s="903" t="s">
        <v>200</v>
      </c>
      <c r="D10361" s="903" t="s">
        <v>1413</v>
      </c>
      <c r="E10361" s="903" t="s">
        <v>90</v>
      </c>
      <c r="F10361" s="903" t="s">
        <v>137</v>
      </c>
      <c r="G10361" s="902">
        <v>4036683</v>
      </c>
    </row>
    <row r="10362" spans="1:7">
      <c r="A10362" s="903" t="s">
        <v>2487</v>
      </c>
      <c r="B10362" s="903" t="s">
        <v>9</v>
      </c>
      <c r="C10362" s="903" t="s">
        <v>200</v>
      </c>
      <c r="D10362" s="903" t="s">
        <v>1413</v>
      </c>
      <c r="E10362" s="1419" t="s">
        <v>93</v>
      </c>
      <c r="F10362" s="1420"/>
      <c r="G10362" s="902">
        <v>28750000</v>
      </c>
    </row>
    <row r="10363" spans="1:7">
      <c r="A10363" s="903" t="s">
        <v>2487</v>
      </c>
      <c r="B10363" s="903" t="s">
        <v>9</v>
      </c>
      <c r="C10363" s="903" t="s">
        <v>200</v>
      </c>
      <c r="D10363" s="903" t="s">
        <v>1413</v>
      </c>
      <c r="E10363" s="903" t="s">
        <v>93</v>
      </c>
      <c r="F10363" s="903" t="s">
        <v>391</v>
      </c>
      <c r="G10363" s="902">
        <v>28750000</v>
      </c>
    </row>
    <row r="10364" spans="1:7">
      <c r="A10364" s="903" t="s">
        <v>2487</v>
      </c>
      <c r="B10364" s="903" t="s">
        <v>9</v>
      </c>
      <c r="C10364" s="903" t="s">
        <v>200</v>
      </c>
      <c r="D10364" s="903" t="s">
        <v>1413</v>
      </c>
      <c r="E10364" s="1419" t="s">
        <v>94</v>
      </c>
      <c r="F10364" s="1420"/>
      <c r="G10364" s="902">
        <v>149970264</v>
      </c>
    </row>
    <row r="10365" spans="1:7">
      <c r="A10365" s="903" t="s">
        <v>2487</v>
      </c>
      <c r="B10365" s="903" t="s">
        <v>9</v>
      </c>
      <c r="C10365" s="903" t="s">
        <v>200</v>
      </c>
      <c r="D10365" s="903" t="s">
        <v>1413</v>
      </c>
      <c r="E10365" s="903" t="s">
        <v>94</v>
      </c>
      <c r="F10365" s="903" t="s">
        <v>95</v>
      </c>
      <c r="G10365" s="902">
        <v>116643550</v>
      </c>
    </row>
    <row r="10366" spans="1:7">
      <c r="A10366" s="903" t="s">
        <v>2487</v>
      </c>
      <c r="B10366" s="903" t="s">
        <v>9</v>
      </c>
      <c r="C10366" s="903" t="s">
        <v>200</v>
      </c>
      <c r="D10366" s="903" t="s">
        <v>1413</v>
      </c>
      <c r="E10366" s="903" t="s">
        <v>94</v>
      </c>
      <c r="F10366" s="903" t="s">
        <v>96</v>
      </c>
      <c r="G10366" s="902">
        <v>19996026</v>
      </c>
    </row>
    <row r="10367" spans="1:7">
      <c r="A10367" s="903" t="s">
        <v>2487</v>
      </c>
      <c r="B10367" s="903" t="s">
        <v>9</v>
      </c>
      <c r="C10367" s="903" t="s">
        <v>200</v>
      </c>
      <c r="D10367" s="903" t="s">
        <v>1413</v>
      </c>
      <c r="E10367" s="903" t="s">
        <v>94</v>
      </c>
      <c r="F10367" s="903" t="s">
        <v>97</v>
      </c>
      <c r="G10367" s="902">
        <v>13330688</v>
      </c>
    </row>
    <row r="10368" spans="1:7">
      <c r="A10368" s="903" t="s">
        <v>2487</v>
      </c>
      <c r="B10368" s="903" t="s">
        <v>9</v>
      </c>
      <c r="C10368" s="903" t="s">
        <v>200</v>
      </c>
      <c r="D10368" s="903" t="s">
        <v>1413</v>
      </c>
      <c r="E10368" s="1419" t="s">
        <v>100</v>
      </c>
      <c r="F10368" s="1420"/>
      <c r="G10368" s="902">
        <v>12862988</v>
      </c>
    </row>
    <row r="10369" spans="1:7">
      <c r="A10369" s="903" t="s">
        <v>2487</v>
      </c>
      <c r="B10369" s="903" t="s">
        <v>9</v>
      </c>
      <c r="C10369" s="903" t="s">
        <v>200</v>
      </c>
      <c r="D10369" s="903" t="s">
        <v>1413</v>
      </c>
      <c r="E10369" s="903" t="s">
        <v>100</v>
      </c>
      <c r="F10369" s="903" t="s">
        <v>138</v>
      </c>
      <c r="G10369" s="902">
        <v>10465012</v>
      </c>
    </row>
    <row r="10370" spans="1:7">
      <c r="A10370" s="903" t="s">
        <v>2487</v>
      </c>
      <c r="B10370" s="903" t="s">
        <v>9</v>
      </c>
      <c r="C10370" s="903" t="s">
        <v>200</v>
      </c>
      <c r="D10370" s="903" t="s">
        <v>1413</v>
      </c>
      <c r="E10370" s="903" t="s">
        <v>100</v>
      </c>
      <c r="F10370" s="903" t="s">
        <v>102</v>
      </c>
      <c r="G10370" s="902">
        <v>1029976</v>
      </c>
    </row>
    <row r="10371" spans="1:7">
      <c r="A10371" s="903" t="s">
        <v>2487</v>
      </c>
      <c r="B10371" s="903" t="s">
        <v>9</v>
      </c>
      <c r="C10371" s="903" t="s">
        <v>200</v>
      </c>
      <c r="D10371" s="903" t="s">
        <v>1413</v>
      </c>
      <c r="E10371" s="903" t="s">
        <v>100</v>
      </c>
      <c r="F10371" s="903" t="s">
        <v>131</v>
      </c>
      <c r="G10371" s="902">
        <v>1368000</v>
      </c>
    </row>
    <row r="10372" spans="1:7">
      <c r="A10372" s="903" t="s">
        <v>2487</v>
      </c>
      <c r="B10372" s="903" t="s">
        <v>9</v>
      </c>
      <c r="C10372" s="903" t="s">
        <v>200</v>
      </c>
      <c r="D10372" s="903" t="s">
        <v>1413</v>
      </c>
      <c r="E10372" s="1419" t="s">
        <v>103</v>
      </c>
      <c r="F10372" s="1420"/>
      <c r="G10372" s="902">
        <v>86074879</v>
      </c>
    </row>
    <row r="10373" spans="1:7">
      <c r="A10373" s="903" t="s">
        <v>2487</v>
      </c>
      <c r="B10373" s="903" t="s">
        <v>9</v>
      </c>
      <c r="C10373" s="903" t="s">
        <v>200</v>
      </c>
      <c r="D10373" s="903" t="s">
        <v>1413</v>
      </c>
      <c r="E10373" s="903" t="s">
        <v>103</v>
      </c>
      <c r="F10373" s="903" t="s">
        <v>104</v>
      </c>
      <c r="G10373" s="902">
        <v>52634879</v>
      </c>
    </row>
    <row r="10374" spans="1:7">
      <c r="A10374" s="903" t="s">
        <v>2487</v>
      </c>
      <c r="B10374" s="903" t="s">
        <v>9</v>
      </c>
      <c r="C10374" s="903" t="s">
        <v>200</v>
      </c>
      <c r="D10374" s="903" t="s">
        <v>1413</v>
      </c>
      <c r="E10374" s="903" t="s">
        <v>103</v>
      </c>
      <c r="F10374" s="903" t="s">
        <v>132</v>
      </c>
      <c r="G10374" s="902">
        <v>17600000</v>
      </c>
    </row>
    <row r="10375" spans="1:7">
      <c r="A10375" s="903" t="s">
        <v>2487</v>
      </c>
      <c r="B10375" s="903" t="s">
        <v>9</v>
      </c>
      <c r="C10375" s="903" t="s">
        <v>200</v>
      </c>
      <c r="D10375" s="903" t="s">
        <v>1413</v>
      </c>
      <c r="E10375" s="903" t="s">
        <v>103</v>
      </c>
      <c r="F10375" s="903" t="s">
        <v>106</v>
      </c>
      <c r="G10375" s="902">
        <v>15840000</v>
      </c>
    </row>
    <row r="10376" spans="1:7">
      <c r="A10376" s="903" t="s">
        <v>2487</v>
      </c>
      <c r="B10376" s="903" t="s">
        <v>9</v>
      </c>
      <c r="C10376" s="903" t="s">
        <v>200</v>
      </c>
      <c r="D10376" s="903" t="s">
        <v>1413</v>
      </c>
      <c r="E10376" s="1419" t="s">
        <v>108</v>
      </c>
      <c r="F10376" s="1420"/>
      <c r="G10376" s="902">
        <v>12004395</v>
      </c>
    </row>
    <row r="10377" spans="1:7">
      <c r="A10377" s="903" t="s">
        <v>2487</v>
      </c>
      <c r="B10377" s="903" t="s">
        <v>9</v>
      </c>
      <c r="C10377" s="903" t="s">
        <v>200</v>
      </c>
      <c r="D10377" s="903" t="s">
        <v>1413</v>
      </c>
      <c r="E10377" s="903" t="s">
        <v>108</v>
      </c>
      <c r="F10377" s="903" t="s">
        <v>110</v>
      </c>
      <c r="G10377" s="902">
        <v>688860</v>
      </c>
    </row>
    <row r="10378" spans="1:7">
      <c r="A10378" s="903" t="s">
        <v>2487</v>
      </c>
      <c r="B10378" s="903" t="s">
        <v>9</v>
      </c>
      <c r="C10378" s="903" t="s">
        <v>200</v>
      </c>
      <c r="D10378" s="903" t="s">
        <v>1413</v>
      </c>
      <c r="E10378" s="903" t="s">
        <v>108</v>
      </c>
      <c r="F10378" s="903" t="s">
        <v>862</v>
      </c>
      <c r="G10378" s="902">
        <v>8892835</v>
      </c>
    </row>
    <row r="10379" spans="1:7">
      <c r="A10379" s="903" t="s">
        <v>2487</v>
      </c>
      <c r="B10379" s="903" t="s">
        <v>9</v>
      </c>
      <c r="C10379" s="903" t="s">
        <v>200</v>
      </c>
      <c r="D10379" s="903" t="s">
        <v>1413</v>
      </c>
      <c r="E10379" s="903" t="s">
        <v>108</v>
      </c>
      <c r="F10379" s="903" t="s">
        <v>868</v>
      </c>
      <c r="G10379" s="902">
        <v>2422700</v>
      </c>
    </row>
    <row r="10380" spans="1:7">
      <c r="A10380" s="903" t="s">
        <v>2487</v>
      </c>
      <c r="B10380" s="903" t="s">
        <v>9</v>
      </c>
      <c r="C10380" s="903" t="s">
        <v>200</v>
      </c>
      <c r="D10380" s="903" t="s">
        <v>1413</v>
      </c>
      <c r="E10380" s="1419" t="s">
        <v>143</v>
      </c>
      <c r="F10380" s="1420"/>
      <c r="G10380" s="902">
        <v>64100000</v>
      </c>
    </row>
    <row r="10381" spans="1:7">
      <c r="A10381" s="903" t="s">
        <v>2487</v>
      </c>
      <c r="B10381" s="903" t="s">
        <v>9</v>
      </c>
      <c r="C10381" s="903" t="s">
        <v>200</v>
      </c>
      <c r="D10381" s="903" t="s">
        <v>1413</v>
      </c>
      <c r="E10381" s="903" t="s">
        <v>143</v>
      </c>
      <c r="F10381" s="903" t="s">
        <v>145</v>
      </c>
      <c r="G10381" s="902">
        <v>8100000</v>
      </c>
    </row>
    <row r="10382" spans="1:7">
      <c r="A10382" s="903" t="s">
        <v>2487</v>
      </c>
      <c r="B10382" s="903" t="s">
        <v>9</v>
      </c>
      <c r="C10382" s="903" t="s">
        <v>200</v>
      </c>
      <c r="D10382" s="903" t="s">
        <v>1413</v>
      </c>
      <c r="E10382" s="903" t="s">
        <v>143</v>
      </c>
      <c r="F10382" s="903" t="s">
        <v>482</v>
      </c>
      <c r="G10382" s="902">
        <v>3000000</v>
      </c>
    </row>
    <row r="10383" spans="1:7">
      <c r="A10383" s="903" t="s">
        <v>2487</v>
      </c>
      <c r="B10383" s="903" t="s">
        <v>9</v>
      </c>
      <c r="C10383" s="903" t="s">
        <v>200</v>
      </c>
      <c r="D10383" s="903" t="s">
        <v>1413</v>
      </c>
      <c r="E10383" s="903" t="s">
        <v>143</v>
      </c>
      <c r="F10383" s="903" t="s">
        <v>485</v>
      </c>
      <c r="G10383" s="902">
        <v>15200000</v>
      </c>
    </row>
    <row r="10384" spans="1:7">
      <c r="A10384" s="903" t="s">
        <v>2487</v>
      </c>
      <c r="B10384" s="903" t="s">
        <v>9</v>
      </c>
      <c r="C10384" s="903" t="s">
        <v>200</v>
      </c>
      <c r="D10384" s="903" t="s">
        <v>1413</v>
      </c>
      <c r="E10384" s="903" t="s">
        <v>143</v>
      </c>
      <c r="F10384" s="903" t="s">
        <v>487</v>
      </c>
      <c r="G10384" s="902">
        <v>31950000</v>
      </c>
    </row>
    <row r="10385" spans="1:7">
      <c r="A10385" s="903" t="s">
        <v>2487</v>
      </c>
      <c r="B10385" s="903" t="s">
        <v>9</v>
      </c>
      <c r="C10385" s="903" t="s">
        <v>200</v>
      </c>
      <c r="D10385" s="903" t="s">
        <v>1413</v>
      </c>
      <c r="E10385" s="903" t="s">
        <v>143</v>
      </c>
      <c r="F10385" s="903" t="s">
        <v>489</v>
      </c>
      <c r="G10385" s="902">
        <v>5850000</v>
      </c>
    </row>
    <row r="10386" spans="1:7">
      <c r="A10386" s="903" t="s">
        <v>2487</v>
      </c>
      <c r="B10386" s="903" t="s">
        <v>9</v>
      </c>
      <c r="C10386" s="903" t="s">
        <v>200</v>
      </c>
      <c r="D10386" s="903" t="s">
        <v>1413</v>
      </c>
      <c r="E10386" s="1419" t="s">
        <v>113</v>
      </c>
      <c r="F10386" s="1420"/>
      <c r="G10386" s="902">
        <v>51513000</v>
      </c>
    </row>
    <row r="10387" spans="1:7">
      <c r="A10387" s="903" t="s">
        <v>2487</v>
      </c>
      <c r="B10387" s="903" t="s">
        <v>9</v>
      </c>
      <c r="C10387" s="903" t="s">
        <v>200</v>
      </c>
      <c r="D10387" s="903" t="s">
        <v>1413</v>
      </c>
      <c r="E10387" s="903" t="s">
        <v>113</v>
      </c>
      <c r="F10387" s="903" t="s">
        <v>381</v>
      </c>
      <c r="G10387" s="902">
        <v>14583000</v>
      </c>
    </row>
    <row r="10388" spans="1:7">
      <c r="A10388" s="903" t="s">
        <v>2487</v>
      </c>
      <c r="B10388" s="903" t="s">
        <v>9</v>
      </c>
      <c r="C10388" s="903" t="s">
        <v>200</v>
      </c>
      <c r="D10388" s="903" t="s">
        <v>1413</v>
      </c>
      <c r="E10388" s="903" t="s">
        <v>113</v>
      </c>
      <c r="F10388" s="903" t="s">
        <v>490</v>
      </c>
      <c r="G10388" s="902">
        <v>16980000</v>
      </c>
    </row>
    <row r="10389" spans="1:7">
      <c r="A10389" s="903" t="s">
        <v>2487</v>
      </c>
      <c r="B10389" s="903" t="s">
        <v>9</v>
      </c>
      <c r="C10389" s="903" t="s">
        <v>200</v>
      </c>
      <c r="D10389" s="903" t="s">
        <v>1413</v>
      </c>
      <c r="E10389" s="903" t="s">
        <v>113</v>
      </c>
      <c r="F10389" s="903" t="s">
        <v>115</v>
      </c>
      <c r="G10389" s="902">
        <v>1950000</v>
      </c>
    </row>
    <row r="10390" spans="1:7">
      <c r="A10390" s="903" t="s">
        <v>2487</v>
      </c>
      <c r="B10390" s="903" t="s">
        <v>9</v>
      </c>
      <c r="C10390" s="903" t="s">
        <v>200</v>
      </c>
      <c r="D10390" s="903" t="s">
        <v>1413</v>
      </c>
      <c r="E10390" s="903" t="s">
        <v>113</v>
      </c>
      <c r="F10390" s="903" t="s">
        <v>117</v>
      </c>
      <c r="G10390" s="902">
        <v>18000000</v>
      </c>
    </row>
    <row r="10391" spans="1:7">
      <c r="A10391" s="903" t="s">
        <v>2487</v>
      </c>
      <c r="B10391" s="903" t="s">
        <v>9</v>
      </c>
      <c r="C10391" s="903" t="s">
        <v>200</v>
      </c>
      <c r="D10391" s="903" t="s">
        <v>1413</v>
      </c>
      <c r="E10391" s="1419" t="s">
        <v>492</v>
      </c>
      <c r="F10391" s="1420"/>
      <c r="G10391" s="902">
        <v>103600000</v>
      </c>
    </row>
    <row r="10392" spans="1:7">
      <c r="A10392" s="903" t="s">
        <v>2487</v>
      </c>
      <c r="B10392" s="903" t="s">
        <v>9</v>
      </c>
      <c r="C10392" s="903" t="s">
        <v>200</v>
      </c>
      <c r="D10392" s="903" t="s">
        <v>1413</v>
      </c>
      <c r="E10392" s="903" t="s">
        <v>492</v>
      </c>
      <c r="F10392" s="903" t="s">
        <v>494</v>
      </c>
      <c r="G10392" s="902">
        <v>103600000</v>
      </c>
    </row>
    <row r="10393" spans="1:7">
      <c r="A10393" s="903" t="s">
        <v>2487</v>
      </c>
      <c r="B10393" s="903" t="s">
        <v>9</v>
      </c>
      <c r="C10393" s="903" t="s">
        <v>200</v>
      </c>
      <c r="D10393" s="903" t="s">
        <v>1413</v>
      </c>
      <c r="E10393" s="1419" t="s">
        <v>498</v>
      </c>
      <c r="F10393" s="1420"/>
      <c r="G10393" s="902">
        <v>20180000</v>
      </c>
    </row>
    <row r="10394" spans="1:7">
      <c r="A10394" s="903" t="s">
        <v>2487</v>
      </c>
      <c r="B10394" s="903" t="s">
        <v>9</v>
      </c>
      <c r="C10394" s="903" t="s">
        <v>200</v>
      </c>
      <c r="D10394" s="903" t="s">
        <v>1413</v>
      </c>
      <c r="E10394" s="903" t="s">
        <v>498</v>
      </c>
      <c r="F10394" s="903" t="s">
        <v>370</v>
      </c>
      <c r="G10394" s="902">
        <v>17930000</v>
      </c>
    </row>
    <row r="10395" spans="1:7">
      <c r="A10395" s="903" t="s">
        <v>2487</v>
      </c>
      <c r="B10395" s="903" t="s">
        <v>9</v>
      </c>
      <c r="C10395" s="903" t="s">
        <v>200</v>
      </c>
      <c r="D10395" s="903" t="s">
        <v>1413</v>
      </c>
      <c r="E10395" s="903" t="s">
        <v>498</v>
      </c>
      <c r="F10395" s="903" t="s">
        <v>500</v>
      </c>
      <c r="G10395" s="902">
        <v>2250000</v>
      </c>
    </row>
    <row r="10396" spans="1:7">
      <c r="A10396" s="903" t="s">
        <v>2487</v>
      </c>
      <c r="B10396" s="903" t="s">
        <v>9</v>
      </c>
      <c r="C10396" s="903" t="s">
        <v>200</v>
      </c>
      <c r="D10396" s="903" t="s">
        <v>1413</v>
      </c>
      <c r="E10396" s="1419" t="s">
        <v>1429</v>
      </c>
      <c r="F10396" s="1420"/>
      <c r="G10396" s="902">
        <v>91100000</v>
      </c>
    </row>
    <row r="10397" spans="1:7">
      <c r="A10397" s="903" t="s">
        <v>2487</v>
      </c>
      <c r="B10397" s="903" t="s">
        <v>9</v>
      </c>
      <c r="C10397" s="903" t="s">
        <v>200</v>
      </c>
      <c r="D10397" s="903" t="s">
        <v>1413</v>
      </c>
      <c r="E10397" s="903" t="s">
        <v>1429</v>
      </c>
      <c r="F10397" s="903" t="s">
        <v>1451</v>
      </c>
      <c r="G10397" s="902">
        <v>32000000</v>
      </c>
    </row>
    <row r="10398" spans="1:7">
      <c r="A10398" s="903" t="s">
        <v>2487</v>
      </c>
      <c r="B10398" s="903" t="s">
        <v>9</v>
      </c>
      <c r="C10398" s="903" t="s">
        <v>200</v>
      </c>
      <c r="D10398" s="903" t="s">
        <v>1413</v>
      </c>
      <c r="E10398" s="903" t="s">
        <v>1429</v>
      </c>
      <c r="F10398" s="903" t="s">
        <v>1431</v>
      </c>
      <c r="G10398" s="902">
        <v>59100000</v>
      </c>
    </row>
    <row r="10399" spans="1:7">
      <c r="A10399" s="903" t="s">
        <v>2487</v>
      </c>
      <c r="B10399" s="903" t="s">
        <v>9</v>
      </c>
      <c r="C10399" s="903" t="s">
        <v>200</v>
      </c>
      <c r="D10399" s="903" t="s">
        <v>1413</v>
      </c>
      <c r="E10399" s="1419" t="s">
        <v>118</v>
      </c>
      <c r="F10399" s="1420"/>
      <c r="G10399" s="902">
        <v>8865000</v>
      </c>
    </row>
    <row r="10400" spans="1:7">
      <c r="A10400" s="903" t="s">
        <v>2487</v>
      </c>
      <c r="B10400" s="903" t="s">
        <v>9</v>
      </c>
      <c r="C10400" s="903" t="s">
        <v>200</v>
      </c>
      <c r="D10400" s="903" t="s">
        <v>1413</v>
      </c>
      <c r="E10400" s="903" t="s">
        <v>118</v>
      </c>
      <c r="F10400" s="903" t="s">
        <v>523</v>
      </c>
      <c r="G10400" s="902">
        <v>5465000</v>
      </c>
    </row>
    <row r="10401" spans="1:7">
      <c r="A10401" s="903" t="s">
        <v>2487</v>
      </c>
      <c r="B10401" s="903" t="s">
        <v>9</v>
      </c>
      <c r="C10401" s="903" t="s">
        <v>200</v>
      </c>
      <c r="D10401" s="903" t="s">
        <v>1413</v>
      </c>
      <c r="E10401" s="903" t="s">
        <v>118</v>
      </c>
      <c r="F10401" s="903" t="s">
        <v>120</v>
      </c>
      <c r="G10401" s="902">
        <v>3400000</v>
      </c>
    </row>
    <row r="10402" spans="1:7">
      <c r="A10402" s="903" t="s">
        <v>2487</v>
      </c>
      <c r="B10402" s="903" t="s">
        <v>9</v>
      </c>
      <c r="C10402" s="903" t="s">
        <v>200</v>
      </c>
      <c r="D10402" s="903" t="s">
        <v>1413</v>
      </c>
      <c r="E10402" s="1419" t="s">
        <v>1434</v>
      </c>
      <c r="F10402" s="1420"/>
      <c r="G10402" s="902">
        <v>1320000</v>
      </c>
    </row>
    <row r="10403" spans="1:7">
      <c r="A10403" s="903" t="s">
        <v>2487</v>
      </c>
      <c r="B10403" s="903" t="s">
        <v>9</v>
      </c>
      <c r="C10403" s="903" t="s">
        <v>200</v>
      </c>
      <c r="D10403" s="903" t="s">
        <v>1413</v>
      </c>
      <c r="E10403" s="903" t="s">
        <v>1434</v>
      </c>
      <c r="F10403" s="903" t="s">
        <v>1436</v>
      </c>
      <c r="G10403" s="902">
        <v>1320000</v>
      </c>
    </row>
    <row r="10404" spans="1:7">
      <c r="A10404" s="903" t="s">
        <v>2487</v>
      </c>
      <c r="B10404" s="903" t="s">
        <v>9</v>
      </c>
      <c r="C10404" s="903" t="s">
        <v>200</v>
      </c>
      <c r="D10404" s="903" t="s">
        <v>1413</v>
      </c>
      <c r="E10404" s="1419" t="s">
        <v>27</v>
      </c>
      <c r="F10404" s="1420"/>
      <c r="G10404" s="902">
        <v>648500000</v>
      </c>
    </row>
    <row r="10405" spans="1:7">
      <c r="A10405" s="903" t="s">
        <v>2487</v>
      </c>
      <c r="B10405" s="903" t="s">
        <v>9</v>
      </c>
      <c r="C10405" s="903" t="s">
        <v>200</v>
      </c>
      <c r="D10405" s="903" t="s">
        <v>1413</v>
      </c>
      <c r="E10405" s="903" t="s">
        <v>27</v>
      </c>
      <c r="F10405" s="903" t="s">
        <v>364</v>
      </c>
      <c r="G10405" s="902">
        <v>60500000</v>
      </c>
    </row>
    <row r="10406" spans="1:7">
      <c r="A10406" s="903" t="s">
        <v>2487</v>
      </c>
      <c r="B10406" s="903" t="s">
        <v>9</v>
      </c>
      <c r="C10406" s="903" t="s">
        <v>200</v>
      </c>
      <c r="D10406" s="903" t="s">
        <v>1413</v>
      </c>
      <c r="E10406" s="903" t="s">
        <v>27</v>
      </c>
      <c r="F10406" s="903" t="s">
        <v>29</v>
      </c>
      <c r="G10406" s="902">
        <v>588000000</v>
      </c>
    </row>
    <row r="10407" spans="1:7">
      <c r="A10407" s="903" t="s">
        <v>2487</v>
      </c>
      <c r="B10407" s="903" t="s">
        <v>9</v>
      </c>
      <c r="C10407" s="903" t="s">
        <v>200</v>
      </c>
      <c r="D10407" s="903" t="s">
        <v>1413</v>
      </c>
      <c r="E10407" s="1419" t="s">
        <v>122</v>
      </c>
      <c r="F10407" s="1420"/>
      <c r="G10407" s="902">
        <v>122095000</v>
      </c>
    </row>
    <row r="10408" spans="1:7">
      <c r="A10408" s="903" t="s">
        <v>2487</v>
      </c>
      <c r="B10408" s="903" t="s">
        <v>9</v>
      </c>
      <c r="C10408" s="903" t="s">
        <v>200</v>
      </c>
      <c r="D10408" s="903" t="s">
        <v>1413</v>
      </c>
      <c r="E10408" s="903" t="s">
        <v>122</v>
      </c>
      <c r="F10408" s="903" t="s">
        <v>124</v>
      </c>
      <c r="G10408" s="902">
        <v>118100000</v>
      </c>
    </row>
    <row r="10409" spans="1:7">
      <c r="A10409" s="903" t="s">
        <v>2487</v>
      </c>
      <c r="B10409" s="903" t="s">
        <v>9</v>
      </c>
      <c r="C10409" s="903" t="s">
        <v>200</v>
      </c>
      <c r="D10409" s="903" t="s">
        <v>1413</v>
      </c>
      <c r="E10409" s="903" t="s">
        <v>122</v>
      </c>
      <c r="F10409" s="903" t="s">
        <v>126</v>
      </c>
      <c r="G10409" s="902">
        <v>3995000</v>
      </c>
    </row>
    <row r="10410" spans="1:7">
      <c r="A10410" s="903" t="s">
        <v>2487</v>
      </c>
      <c r="B10410" s="903" t="s">
        <v>9</v>
      </c>
      <c r="C10410" s="903" t="s">
        <v>200</v>
      </c>
      <c r="D10410" s="903" t="s">
        <v>1413</v>
      </c>
      <c r="E10410" s="1419" t="s">
        <v>360</v>
      </c>
      <c r="F10410" s="1420"/>
      <c r="G10410" s="902">
        <v>4400000</v>
      </c>
    </row>
    <row r="10411" spans="1:7">
      <c r="A10411" s="903" t="s">
        <v>2487</v>
      </c>
      <c r="B10411" s="903" t="s">
        <v>9</v>
      </c>
      <c r="C10411" s="903" t="s">
        <v>200</v>
      </c>
      <c r="D10411" s="903" t="s">
        <v>1413</v>
      </c>
      <c r="E10411" s="903" t="s">
        <v>360</v>
      </c>
      <c r="F10411" s="903" t="s">
        <v>2522</v>
      </c>
      <c r="G10411" s="902">
        <v>4400000</v>
      </c>
    </row>
    <row r="10412" spans="1:7">
      <c r="A10412" s="903" t="s">
        <v>2487</v>
      </c>
      <c r="B10412" s="903" t="s">
        <v>9</v>
      </c>
      <c r="C10412" s="1419" t="s">
        <v>918</v>
      </c>
      <c r="D10412" s="1420"/>
      <c r="E10412" s="1420"/>
      <c r="F10412" s="1420"/>
      <c r="G10412" s="902">
        <v>50000000</v>
      </c>
    </row>
    <row r="10413" spans="1:7">
      <c r="A10413" s="903" t="s">
        <v>2487</v>
      </c>
      <c r="B10413" s="903" t="s">
        <v>9</v>
      </c>
      <c r="C10413" s="903" t="s">
        <v>918</v>
      </c>
      <c r="D10413" s="1419" t="s">
        <v>1514</v>
      </c>
      <c r="E10413" s="1420"/>
      <c r="F10413" s="1420"/>
      <c r="G10413" s="902">
        <v>50000000</v>
      </c>
    </row>
    <row r="10414" spans="1:7">
      <c r="A10414" s="903" t="s">
        <v>2487</v>
      </c>
      <c r="B10414" s="903" t="s">
        <v>9</v>
      </c>
      <c r="C10414" s="903" t="s">
        <v>918</v>
      </c>
      <c r="D10414" s="903" t="s">
        <v>1514</v>
      </c>
      <c r="E10414" s="1419" t="s">
        <v>492</v>
      </c>
      <c r="F10414" s="1420"/>
      <c r="G10414" s="902">
        <v>11000000</v>
      </c>
    </row>
    <row r="10415" spans="1:7">
      <c r="A10415" s="903" t="s">
        <v>2487</v>
      </c>
      <c r="B10415" s="903" t="s">
        <v>9</v>
      </c>
      <c r="C10415" s="903" t="s">
        <v>918</v>
      </c>
      <c r="D10415" s="903" t="s">
        <v>1514</v>
      </c>
      <c r="E10415" s="903" t="s">
        <v>492</v>
      </c>
      <c r="F10415" s="903" t="s">
        <v>494</v>
      </c>
      <c r="G10415" s="902">
        <v>11000000</v>
      </c>
    </row>
    <row r="10416" spans="1:7">
      <c r="A10416" s="903" t="s">
        <v>2487</v>
      </c>
      <c r="B10416" s="903" t="s">
        <v>9</v>
      </c>
      <c r="C10416" s="903" t="s">
        <v>918</v>
      </c>
      <c r="D10416" s="903" t="s">
        <v>1514</v>
      </c>
      <c r="E10416" s="1419" t="s">
        <v>27</v>
      </c>
      <c r="F10416" s="1420"/>
      <c r="G10416" s="902">
        <v>8400000</v>
      </c>
    </row>
    <row r="10417" spans="1:7">
      <c r="A10417" s="903" t="s">
        <v>2487</v>
      </c>
      <c r="B10417" s="903" t="s">
        <v>9</v>
      </c>
      <c r="C10417" s="903" t="s">
        <v>918</v>
      </c>
      <c r="D10417" s="903" t="s">
        <v>1514</v>
      </c>
      <c r="E10417" s="903" t="s">
        <v>27</v>
      </c>
      <c r="F10417" s="903" t="s">
        <v>29</v>
      </c>
      <c r="G10417" s="902">
        <v>8400000</v>
      </c>
    </row>
    <row r="10418" spans="1:7">
      <c r="A10418" s="903" t="s">
        <v>2487</v>
      </c>
      <c r="B10418" s="903" t="s">
        <v>9</v>
      </c>
      <c r="C10418" s="903" t="s">
        <v>918</v>
      </c>
      <c r="D10418" s="903" t="s">
        <v>1514</v>
      </c>
      <c r="E10418" s="1419" t="s">
        <v>122</v>
      </c>
      <c r="F10418" s="1420"/>
      <c r="G10418" s="902">
        <v>30600000</v>
      </c>
    </row>
    <row r="10419" spans="1:7">
      <c r="A10419" s="903" t="s">
        <v>2487</v>
      </c>
      <c r="B10419" s="903" t="s">
        <v>9</v>
      </c>
      <c r="C10419" s="903" t="s">
        <v>918</v>
      </c>
      <c r="D10419" s="903" t="s">
        <v>1514</v>
      </c>
      <c r="E10419" s="903" t="s">
        <v>122</v>
      </c>
      <c r="F10419" s="903" t="s">
        <v>124</v>
      </c>
      <c r="G10419" s="902">
        <v>30600000</v>
      </c>
    </row>
    <row r="10420" spans="1:7">
      <c r="A10420" s="903" t="s">
        <v>2487</v>
      </c>
      <c r="B10420" s="1419" t="s">
        <v>192</v>
      </c>
      <c r="C10420" s="1420"/>
      <c r="D10420" s="1420"/>
      <c r="E10420" s="1420"/>
      <c r="F10420" s="1420"/>
      <c r="G10420" s="902">
        <v>130704284417</v>
      </c>
    </row>
    <row r="10421" spans="1:7">
      <c r="A10421" s="903" t="s">
        <v>2487</v>
      </c>
      <c r="B10421" s="903" t="s">
        <v>192</v>
      </c>
      <c r="C10421" s="1419" t="s">
        <v>25</v>
      </c>
      <c r="D10421" s="1420"/>
      <c r="E10421" s="1420"/>
      <c r="F10421" s="1420"/>
      <c r="G10421" s="902">
        <v>22600000</v>
      </c>
    </row>
    <row r="10422" spans="1:7">
      <c r="A10422" s="903" t="s">
        <v>2487</v>
      </c>
      <c r="B10422" s="903" t="s">
        <v>192</v>
      </c>
      <c r="C10422" s="903" t="s">
        <v>25</v>
      </c>
      <c r="D10422" s="1419" t="s">
        <v>26</v>
      </c>
      <c r="E10422" s="1420"/>
      <c r="F10422" s="1420"/>
      <c r="G10422" s="902">
        <v>22600000</v>
      </c>
    </row>
    <row r="10423" spans="1:7">
      <c r="A10423" s="903" t="s">
        <v>2487</v>
      </c>
      <c r="B10423" s="903" t="s">
        <v>192</v>
      </c>
      <c r="C10423" s="903" t="s">
        <v>25</v>
      </c>
      <c r="D10423" s="903" t="s">
        <v>26</v>
      </c>
      <c r="E10423" s="1419" t="s">
        <v>98</v>
      </c>
      <c r="F10423" s="1420"/>
      <c r="G10423" s="902">
        <v>22600000</v>
      </c>
    </row>
    <row r="10424" spans="1:7">
      <c r="A10424" s="903" t="s">
        <v>2487</v>
      </c>
      <c r="B10424" s="903" t="s">
        <v>192</v>
      </c>
      <c r="C10424" s="903" t="s">
        <v>25</v>
      </c>
      <c r="D10424" s="903" t="s">
        <v>26</v>
      </c>
      <c r="E10424" s="903" t="s">
        <v>98</v>
      </c>
      <c r="F10424" s="903" t="s">
        <v>99</v>
      </c>
      <c r="G10424" s="902">
        <v>22600000</v>
      </c>
    </row>
    <row r="10425" spans="1:7">
      <c r="A10425" s="903" t="s">
        <v>2487</v>
      </c>
      <c r="B10425" s="903" t="s">
        <v>192</v>
      </c>
      <c r="C10425" s="1419" t="s">
        <v>368</v>
      </c>
      <c r="D10425" s="1420"/>
      <c r="E10425" s="1420"/>
      <c r="F10425" s="1420"/>
      <c r="G10425" s="902">
        <v>9036767814</v>
      </c>
    </row>
    <row r="10426" spans="1:7">
      <c r="A10426" s="903" t="s">
        <v>2487</v>
      </c>
      <c r="B10426" s="903" t="s">
        <v>192</v>
      </c>
      <c r="C10426" s="903" t="s">
        <v>368</v>
      </c>
      <c r="D10426" s="1419" t="s">
        <v>1444</v>
      </c>
      <c r="E10426" s="1420"/>
      <c r="F10426" s="1420"/>
      <c r="G10426" s="902">
        <v>5274342286</v>
      </c>
    </row>
    <row r="10427" spans="1:7">
      <c r="A10427" s="903" t="s">
        <v>2487</v>
      </c>
      <c r="B10427" s="903" t="s">
        <v>192</v>
      </c>
      <c r="C10427" s="903" t="s">
        <v>368</v>
      </c>
      <c r="D10427" s="903" t="s">
        <v>1444</v>
      </c>
      <c r="E10427" s="1419" t="s">
        <v>87</v>
      </c>
      <c r="F10427" s="1420"/>
      <c r="G10427" s="902">
        <v>620958990</v>
      </c>
    </row>
    <row r="10428" spans="1:7">
      <c r="A10428" s="903" t="s">
        <v>2487</v>
      </c>
      <c r="B10428" s="903" t="s">
        <v>192</v>
      </c>
      <c r="C10428" s="903" t="s">
        <v>368</v>
      </c>
      <c r="D10428" s="903" t="s">
        <v>1444</v>
      </c>
      <c r="E10428" s="903" t="s">
        <v>87</v>
      </c>
      <c r="F10428" s="903" t="s">
        <v>88</v>
      </c>
      <c r="G10428" s="902">
        <v>620958990</v>
      </c>
    </row>
    <row r="10429" spans="1:7">
      <c r="A10429" s="903" t="s">
        <v>2487</v>
      </c>
      <c r="B10429" s="903" t="s">
        <v>192</v>
      </c>
      <c r="C10429" s="903" t="s">
        <v>368</v>
      </c>
      <c r="D10429" s="903" t="s">
        <v>1444</v>
      </c>
      <c r="E10429" s="1419" t="s">
        <v>128</v>
      </c>
      <c r="F10429" s="1420"/>
      <c r="G10429" s="902">
        <v>36824000</v>
      </c>
    </row>
    <row r="10430" spans="1:7">
      <c r="A10430" s="903" t="s">
        <v>2487</v>
      </c>
      <c r="B10430" s="903" t="s">
        <v>192</v>
      </c>
      <c r="C10430" s="903" t="s">
        <v>368</v>
      </c>
      <c r="D10430" s="903" t="s">
        <v>1444</v>
      </c>
      <c r="E10430" s="903" t="s">
        <v>128</v>
      </c>
      <c r="F10430" s="903" t="s">
        <v>519</v>
      </c>
      <c r="G10430" s="902">
        <v>36824000</v>
      </c>
    </row>
    <row r="10431" spans="1:7">
      <c r="A10431" s="903" t="s">
        <v>2487</v>
      </c>
      <c r="B10431" s="903" t="s">
        <v>192</v>
      </c>
      <c r="C10431" s="903" t="s">
        <v>368</v>
      </c>
      <c r="D10431" s="903" t="s">
        <v>1444</v>
      </c>
      <c r="E10431" s="1419" t="s">
        <v>90</v>
      </c>
      <c r="F10431" s="1420"/>
      <c r="G10431" s="902">
        <v>221568471</v>
      </c>
    </row>
    <row r="10432" spans="1:7">
      <c r="A10432" s="903" t="s">
        <v>2487</v>
      </c>
      <c r="B10432" s="903" t="s">
        <v>192</v>
      </c>
      <c r="C10432" s="903" t="s">
        <v>368</v>
      </c>
      <c r="D10432" s="903" t="s">
        <v>1444</v>
      </c>
      <c r="E10432" s="903" t="s">
        <v>90</v>
      </c>
      <c r="F10432" s="903" t="s">
        <v>135</v>
      </c>
      <c r="G10432" s="902">
        <v>8046000</v>
      </c>
    </row>
    <row r="10433" spans="1:7">
      <c r="A10433" s="903" t="s">
        <v>2487</v>
      </c>
      <c r="B10433" s="903" t="s">
        <v>192</v>
      </c>
      <c r="C10433" s="903" t="s">
        <v>368</v>
      </c>
      <c r="D10433" s="903" t="s">
        <v>1444</v>
      </c>
      <c r="E10433" s="903" t="s">
        <v>90</v>
      </c>
      <c r="F10433" s="903" t="s">
        <v>763</v>
      </c>
      <c r="G10433" s="902">
        <v>51779383</v>
      </c>
    </row>
    <row r="10434" spans="1:7">
      <c r="A10434" s="903" t="s">
        <v>2487</v>
      </c>
      <c r="B10434" s="903" t="s">
        <v>192</v>
      </c>
      <c r="C10434" s="903" t="s">
        <v>368</v>
      </c>
      <c r="D10434" s="903" t="s">
        <v>1444</v>
      </c>
      <c r="E10434" s="903" t="s">
        <v>90</v>
      </c>
      <c r="F10434" s="903" t="s">
        <v>386</v>
      </c>
      <c r="G10434" s="902">
        <v>98040868</v>
      </c>
    </row>
    <row r="10435" spans="1:7">
      <c r="A10435" s="903" t="s">
        <v>2487</v>
      </c>
      <c r="B10435" s="903" t="s">
        <v>192</v>
      </c>
      <c r="C10435" s="903" t="s">
        <v>368</v>
      </c>
      <c r="D10435" s="903" t="s">
        <v>1444</v>
      </c>
      <c r="E10435" s="903" t="s">
        <v>90</v>
      </c>
      <c r="F10435" s="903" t="s">
        <v>92</v>
      </c>
      <c r="G10435" s="902">
        <v>17433000</v>
      </c>
    </row>
    <row r="10436" spans="1:7">
      <c r="A10436" s="903" t="s">
        <v>2487</v>
      </c>
      <c r="B10436" s="903" t="s">
        <v>192</v>
      </c>
      <c r="C10436" s="903" t="s">
        <v>368</v>
      </c>
      <c r="D10436" s="903" t="s">
        <v>1444</v>
      </c>
      <c r="E10436" s="903" t="s">
        <v>90</v>
      </c>
      <c r="F10436" s="903" t="s">
        <v>390</v>
      </c>
      <c r="G10436" s="902">
        <v>33085700</v>
      </c>
    </row>
    <row r="10437" spans="1:7">
      <c r="A10437" s="903" t="s">
        <v>2487</v>
      </c>
      <c r="B10437" s="903" t="s">
        <v>192</v>
      </c>
      <c r="C10437" s="903" t="s">
        <v>368</v>
      </c>
      <c r="D10437" s="903" t="s">
        <v>1444</v>
      </c>
      <c r="E10437" s="903" t="s">
        <v>90</v>
      </c>
      <c r="F10437" s="903" t="s">
        <v>137</v>
      </c>
      <c r="G10437" s="902">
        <v>13183520</v>
      </c>
    </row>
    <row r="10438" spans="1:7">
      <c r="A10438" s="903" t="s">
        <v>2487</v>
      </c>
      <c r="B10438" s="903" t="s">
        <v>192</v>
      </c>
      <c r="C10438" s="903" t="s">
        <v>368</v>
      </c>
      <c r="D10438" s="903" t="s">
        <v>1444</v>
      </c>
      <c r="E10438" s="1419" t="s">
        <v>296</v>
      </c>
      <c r="F10438" s="1420"/>
      <c r="G10438" s="902">
        <v>250750000</v>
      </c>
    </row>
    <row r="10439" spans="1:7">
      <c r="A10439" s="903" t="s">
        <v>2487</v>
      </c>
      <c r="B10439" s="903" t="s">
        <v>192</v>
      </c>
      <c r="C10439" s="903" t="s">
        <v>368</v>
      </c>
      <c r="D10439" s="903" t="s">
        <v>1444</v>
      </c>
      <c r="E10439" s="903" t="s">
        <v>296</v>
      </c>
      <c r="F10439" s="903" t="s">
        <v>756</v>
      </c>
      <c r="G10439" s="902">
        <v>250750000</v>
      </c>
    </row>
    <row r="10440" spans="1:7">
      <c r="A10440" s="903" t="s">
        <v>2487</v>
      </c>
      <c r="B10440" s="903" t="s">
        <v>192</v>
      </c>
      <c r="C10440" s="903" t="s">
        <v>368</v>
      </c>
      <c r="D10440" s="903" t="s">
        <v>1444</v>
      </c>
      <c r="E10440" s="1419" t="s">
        <v>377</v>
      </c>
      <c r="F10440" s="1420"/>
      <c r="G10440" s="902">
        <v>4485000</v>
      </c>
    </row>
    <row r="10441" spans="1:7">
      <c r="A10441" s="903" t="s">
        <v>2487</v>
      </c>
      <c r="B10441" s="903" t="s">
        <v>192</v>
      </c>
      <c r="C10441" s="903" t="s">
        <v>368</v>
      </c>
      <c r="D10441" s="903" t="s">
        <v>1444</v>
      </c>
      <c r="E10441" s="903" t="s">
        <v>377</v>
      </c>
      <c r="F10441" s="903" t="s">
        <v>379</v>
      </c>
      <c r="G10441" s="902">
        <v>4485000</v>
      </c>
    </row>
    <row r="10442" spans="1:7">
      <c r="A10442" s="903" t="s">
        <v>2487</v>
      </c>
      <c r="B10442" s="903" t="s">
        <v>192</v>
      </c>
      <c r="C10442" s="903" t="s">
        <v>368</v>
      </c>
      <c r="D10442" s="903" t="s">
        <v>1444</v>
      </c>
      <c r="E10442" s="1419" t="s">
        <v>93</v>
      </c>
      <c r="F10442" s="1420"/>
      <c r="G10442" s="902">
        <v>79354122</v>
      </c>
    </row>
    <row r="10443" spans="1:7">
      <c r="A10443" s="903" t="s">
        <v>2487</v>
      </c>
      <c r="B10443" s="903" t="s">
        <v>192</v>
      </c>
      <c r="C10443" s="903" t="s">
        <v>368</v>
      </c>
      <c r="D10443" s="903" t="s">
        <v>1444</v>
      </c>
      <c r="E10443" s="903" t="s">
        <v>93</v>
      </c>
      <c r="F10443" s="903" t="s">
        <v>391</v>
      </c>
      <c r="G10443" s="902">
        <v>79354122</v>
      </c>
    </row>
    <row r="10444" spans="1:7">
      <c r="A10444" s="903" t="s">
        <v>2487</v>
      </c>
      <c r="B10444" s="903" t="s">
        <v>192</v>
      </c>
      <c r="C10444" s="903" t="s">
        <v>368</v>
      </c>
      <c r="D10444" s="903" t="s">
        <v>1444</v>
      </c>
      <c r="E10444" s="1419" t="s">
        <v>94</v>
      </c>
      <c r="F10444" s="1420"/>
      <c r="G10444" s="902">
        <v>165708222</v>
      </c>
    </row>
    <row r="10445" spans="1:7">
      <c r="A10445" s="903" t="s">
        <v>2487</v>
      </c>
      <c r="B10445" s="903" t="s">
        <v>192</v>
      </c>
      <c r="C10445" s="903" t="s">
        <v>368</v>
      </c>
      <c r="D10445" s="903" t="s">
        <v>1444</v>
      </c>
      <c r="E10445" s="903" t="s">
        <v>94</v>
      </c>
      <c r="F10445" s="903" t="s">
        <v>95</v>
      </c>
      <c r="G10445" s="902">
        <v>124010669</v>
      </c>
    </row>
    <row r="10446" spans="1:7">
      <c r="A10446" s="903" t="s">
        <v>2487</v>
      </c>
      <c r="B10446" s="903" t="s">
        <v>192</v>
      </c>
      <c r="C10446" s="903" t="s">
        <v>368</v>
      </c>
      <c r="D10446" s="903" t="s">
        <v>1444</v>
      </c>
      <c r="E10446" s="903" t="s">
        <v>94</v>
      </c>
      <c r="F10446" s="903" t="s">
        <v>96</v>
      </c>
      <c r="G10446" s="902">
        <v>20967438</v>
      </c>
    </row>
    <row r="10447" spans="1:7">
      <c r="A10447" s="903" t="s">
        <v>2487</v>
      </c>
      <c r="B10447" s="903" t="s">
        <v>192</v>
      </c>
      <c r="C10447" s="903" t="s">
        <v>368</v>
      </c>
      <c r="D10447" s="903" t="s">
        <v>1444</v>
      </c>
      <c r="E10447" s="903" t="s">
        <v>94</v>
      </c>
      <c r="F10447" s="903" t="s">
        <v>97</v>
      </c>
      <c r="G10447" s="902">
        <v>13978291</v>
      </c>
    </row>
    <row r="10448" spans="1:7">
      <c r="A10448" s="903" t="s">
        <v>2487</v>
      </c>
      <c r="B10448" s="903" t="s">
        <v>192</v>
      </c>
      <c r="C10448" s="903" t="s">
        <v>368</v>
      </c>
      <c r="D10448" s="903" t="s">
        <v>1444</v>
      </c>
      <c r="E10448" s="903" t="s">
        <v>94</v>
      </c>
      <c r="F10448" s="903" t="s">
        <v>0</v>
      </c>
      <c r="G10448" s="902">
        <v>6751824</v>
      </c>
    </row>
    <row r="10449" spans="1:7">
      <c r="A10449" s="903" t="s">
        <v>2487</v>
      </c>
      <c r="B10449" s="903" t="s">
        <v>192</v>
      </c>
      <c r="C10449" s="903" t="s">
        <v>368</v>
      </c>
      <c r="D10449" s="903" t="s">
        <v>1444</v>
      </c>
      <c r="E10449" s="1419" t="s">
        <v>98</v>
      </c>
      <c r="F10449" s="1420"/>
      <c r="G10449" s="902">
        <v>32241644</v>
      </c>
    </row>
    <row r="10450" spans="1:7">
      <c r="A10450" s="903" t="s">
        <v>2487</v>
      </c>
      <c r="B10450" s="903" t="s">
        <v>192</v>
      </c>
      <c r="C10450" s="903" t="s">
        <v>368</v>
      </c>
      <c r="D10450" s="903" t="s">
        <v>1444</v>
      </c>
      <c r="E10450" s="903" t="s">
        <v>98</v>
      </c>
      <c r="F10450" s="903" t="s">
        <v>757</v>
      </c>
      <c r="G10450" s="902">
        <v>32241644</v>
      </c>
    </row>
    <row r="10451" spans="1:7">
      <c r="A10451" s="903" t="s">
        <v>2487</v>
      </c>
      <c r="B10451" s="903" t="s">
        <v>192</v>
      </c>
      <c r="C10451" s="903" t="s">
        <v>368</v>
      </c>
      <c r="D10451" s="903" t="s">
        <v>1444</v>
      </c>
      <c r="E10451" s="1419" t="s">
        <v>100</v>
      </c>
      <c r="F10451" s="1420"/>
      <c r="G10451" s="902">
        <v>35943692</v>
      </c>
    </row>
    <row r="10452" spans="1:7">
      <c r="A10452" s="903" t="s">
        <v>2487</v>
      </c>
      <c r="B10452" s="903" t="s">
        <v>192</v>
      </c>
      <c r="C10452" s="903" t="s">
        <v>368</v>
      </c>
      <c r="D10452" s="903" t="s">
        <v>1444</v>
      </c>
      <c r="E10452" s="903" t="s">
        <v>100</v>
      </c>
      <c r="F10452" s="903" t="s">
        <v>138</v>
      </c>
      <c r="G10452" s="902">
        <v>18568395</v>
      </c>
    </row>
    <row r="10453" spans="1:7">
      <c r="A10453" s="903" t="s">
        <v>2487</v>
      </c>
      <c r="B10453" s="903" t="s">
        <v>192</v>
      </c>
      <c r="C10453" s="903" t="s">
        <v>368</v>
      </c>
      <c r="D10453" s="903" t="s">
        <v>1444</v>
      </c>
      <c r="E10453" s="903" t="s">
        <v>100</v>
      </c>
      <c r="F10453" s="903" t="s">
        <v>102</v>
      </c>
      <c r="G10453" s="902">
        <v>10733297</v>
      </c>
    </row>
    <row r="10454" spans="1:7">
      <c r="A10454" s="903" t="s">
        <v>2487</v>
      </c>
      <c r="B10454" s="903" t="s">
        <v>192</v>
      </c>
      <c r="C10454" s="903" t="s">
        <v>368</v>
      </c>
      <c r="D10454" s="903" t="s">
        <v>1444</v>
      </c>
      <c r="E10454" s="903" t="s">
        <v>100</v>
      </c>
      <c r="F10454" s="903" t="s">
        <v>139</v>
      </c>
      <c r="G10454" s="902">
        <v>3700000</v>
      </c>
    </row>
    <row r="10455" spans="1:7">
      <c r="A10455" s="903" t="s">
        <v>2487</v>
      </c>
      <c r="B10455" s="903" t="s">
        <v>192</v>
      </c>
      <c r="C10455" s="903" t="s">
        <v>368</v>
      </c>
      <c r="D10455" s="903" t="s">
        <v>1444</v>
      </c>
      <c r="E10455" s="903" t="s">
        <v>100</v>
      </c>
      <c r="F10455" s="903" t="s">
        <v>131</v>
      </c>
      <c r="G10455" s="902">
        <v>2742000</v>
      </c>
    </row>
    <row r="10456" spans="1:7">
      <c r="A10456" s="903" t="s">
        <v>2487</v>
      </c>
      <c r="B10456" s="903" t="s">
        <v>192</v>
      </c>
      <c r="C10456" s="903" t="s">
        <v>368</v>
      </c>
      <c r="D10456" s="903" t="s">
        <v>1444</v>
      </c>
      <c r="E10456" s="903" t="s">
        <v>100</v>
      </c>
      <c r="F10456" s="903" t="s">
        <v>218</v>
      </c>
      <c r="G10456" s="902">
        <v>200000</v>
      </c>
    </row>
    <row r="10457" spans="1:7">
      <c r="A10457" s="903" t="s">
        <v>2487</v>
      </c>
      <c r="B10457" s="903" t="s">
        <v>192</v>
      </c>
      <c r="C10457" s="903" t="s">
        <v>368</v>
      </c>
      <c r="D10457" s="903" t="s">
        <v>1444</v>
      </c>
      <c r="E10457" s="1419" t="s">
        <v>103</v>
      </c>
      <c r="F10457" s="1420"/>
      <c r="G10457" s="902">
        <v>135583601</v>
      </c>
    </row>
    <row r="10458" spans="1:7">
      <c r="A10458" s="903" t="s">
        <v>2487</v>
      </c>
      <c r="B10458" s="903" t="s">
        <v>192</v>
      </c>
      <c r="C10458" s="903" t="s">
        <v>368</v>
      </c>
      <c r="D10458" s="903" t="s">
        <v>1444</v>
      </c>
      <c r="E10458" s="903" t="s">
        <v>103</v>
      </c>
      <c r="F10458" s="903" t="s">
        <v>104</v>
      </c>
      <c r="G10458" s="902">
        <v>30700601</v>
      </c>
    </row>
    <row r="10459" spans="1:7">
      <c r="A10459" s="903" t="s">
        <v>2487</v>
      </c>
      <c r="B10459" s="903" t="s">
        <v>192</v>
      </c>
      <c r="C10459" s="903" t="s">
        <v>368</v>
      </c>
      <c r="D10459" s="903" t="s">
        <v>1444</v>
      </c>
      <c r="E10459" s="903" t="s">
        <v>103</v>
      </c>
      <c r="F10459" s="903" t="s">
        <v>132</v>
      </c>
      <c r="G10459" s="902">
        <v>23400000</v>
      </c>
    </row>
    <row r="10460" spans="1:7">
      <c r="A10460" s="903" t="s">
        <v>2487</v>
      </c>
      <c r="B10460" s="903" t="s">
        <v>192</v>
      </c>
      <c r="C10460" s="903" t="s">
        <v>368</v>
      </c>
      <c r="D10460" s="903" t="s">
        <v>1444</v>
      </c>
      <c r="E10460" s="903" t="s">
        <v>103</v>
      </c>
      <c r="F10460" s="903" t="s">
        <v>106</v>
      </c>
      <c r="G10460" s="902">
        <v>81483000</v>
      </c>
    </row>
    <row r="10461" spans="1:7">
      <c r="A10461" s="903" t="s">
        <v>2487</v>
      </c>
      <c r="B10461" s="903" t="s">
        <v>192</v>
      </c>
      <c r="C10461" s="903" t="s">
        <v>368</v>
      </c>
      <c r="D10461" s="903" t="s">
        <v>1444</v>
      </c>
      <c r="E10461" s="1419" t="s">
        <v>108</v>
      </c>
      <c r="F10461" s="1420"/>
      <c r="G10461" s="902">
        <v>31494213</v>
      </c>
    </row>
    <row r="10462" spans="1:7">
      <c r="A10462" s="903" t="s">
        <v>2487</v>
      </c>
      <c r="B10462" s="903" t="s">
        <v>192</v>
      </c>
      <c r="C10462" s="903" t="s">
        <v>368</v>
      </c>
      <c r="D10462" s="903" t="s">
        <v>1444</v>
      </c>
      <c r="E10462" s="903" t="s">
        <v>108</v>
      </c>
      <c r="F10462" s="903" t="s">
        <v>110</v>
      </c>
      <c r="G10462" s="902">
        <v>3542570</v>
      </c>
    </row>
    <row r="10463" spans="1:7">
      <c r="A10463" s="903" t="s">
        <v>2487</v>
      </c>
      <c r="B10463" s="903" t="s">
        <v>192</v>
      </c>
      <c r="C10463" s="903" t="s">
        <v>368</v>
      </c>
      <c r="D10463" s="903" t="s">
        <v>1444</v>
      </c>
      <c r="E10463" s="903" t="s">
        <v>108</v>
      </c>
      <c r="F10463" s="903" t="s">
        <v>111</v>
      </c>
      <c r="G10463" s="902">
        <v>7763000</v>
      </c>
    </row>
    <row r="10464" spans="1:7">
      <c r="A10464" s="903" t="s">
        <v>2487</v>
      </c>
      <c r="B10464" s="903" t="s">
        <v>192</v>
      </c>
      <c r="C10464" s="903" t="s">
        <v>368</v>
      </c>
      <c r="D10464" s="903" t="s">
        <v>1444</v>
      </c>
      <c r="E10464" s="903" t="s">
        <v>108</v>
      </c>
      <c r="F10464" s="903" t="s">
        <v>862</v>
      </c>
      <c r="G10464" s="902">
        <v>7120943</v>
      </c>
    </row>
    <row r="10465" spans="1:7">
      <c r="A10465" s="903" t="s">
        <v>2487</v>
      </c>
      <c r="B10465" s="903" t="s">
        <v>192</v>
      </c>
      <c r="C10465" s="903" t="s">
        <v>368</v>
      </c>
      <c r="D10465" s="903" t="s">
        <v>1444</v>
      </c>
      <c r="E10465" s="903" t="s">
        <v>108</v>
      </c>
      <c r="F10465" s="903" t="s">
        <v>283</v>
      </c>
      <c r="G10465" s="902">
        <v>2600000</v>
      </c>
    </row>
    <row r="10466" spans="1:7">
      <c r="A10466" s="903" t="s">
        <v>2487</v>
      </c>
      <c r="B10466" s="903" t="s">
        <v>192</v>
      </c>
      <c r="C10466" s="903" t="s">
        <v>368</v>
      </c>
      <c r="D10466" s="903" t="s">
        <v>1444</v>
      </c>
      <c r="E10466" s="903" t="s">
        <v>108</v>
      </c>
      <c r="F10466" s="903" t="s">
        <v>868</v>
      </c>
      <c r="G10466" s="902">
        <v>9316700</v>
      </c>
    </row>
    <row r="10467" spans="1:7">
      <c r="A10467" s="903" t="s">
        <v>2487</v>
      </c>
      <c r="B10467" s="903" t="s">
        <v>192</v>
      </c>
      <c r="C10467" s="903" t="s">
        <v>368</v>
      </c>
      <c r="D10467" s="903" t="s">
        <v>1444</v>
      </c>
      <c r="E10467" s="903" t="s">
        <v>108</v>
      </c>
      <c r="F10467" s="903" t="s">
        <v>142</v>
      </c>
      <c r="G10467" s="902">
        <v>1151000</v>
      </c>
    </row>
    <row r="10468" spans="1:7">
      <c r="A10468" s="903" t="s">
        <v>2487</v>
      </c>
      <c r="B10468" s="903" t="s">
        <v>192</v>
      </c>
      <c r="C10468" s="903" t="s">
        <v>368</v>
      </c>
      <c r="D10468" s="903" t="s">
        <v>1444</v>
      </c>
      <c r="E10468" s="1419" t="s">
        <v>143</v>
      </c>
      <c r="F10468" s="1420"/>
      <c r="G10468" s="902">
        <v>276380000</v>
      </c>
    </row>
    <row r="10469" spans="1:7">
      <c r="A10469" s="903" t="s">
        <v>2487</v>
      </c>
      <c r="B10469" s="903" t="s">
        <v>192</v>
      </c>
      <c r="C10469" s="903" t="s">
        <v>368</v>
      </c>
      <c r="D10469" s="903" t="s">
        <v>1444</v>
      </c>
      <c r="E10469" s="903" t="s">
        <v>143</v>
      </c>
      <c r="F10469" s="903" t="s">
        <v>145</v>
      </c>
      <c r="G10469" s="902">
        <v>34874000</v>
      </c>
    </row>
    <row r="10470" spans="1:7">
      <c r="A10470" s="903" t="s">
        <v>2487</v>
      </c>
      <c r="B10470" s="903" t="s">
        <v>192</v>
      </c>
      <c r="C10470" s="903" t="s">
        <v>368</v>
      </c>
      <c r="D10470" s="903" t="s">
        <v>1444</v>
      </c>
      <c r="E10470" s="903" t="s">
        <v>143</v>
      </c>
      <c r="F10470" s="903" t="s">
        <v>482</v>
      </c>
      <c r="G10470" s="902">
        <v>57200000</v>
      </c>
    </row>
    <row r="10471" spans="1:7">
      <c r="A10471" s="903" t="s">
        <v>2487</v>
      </c>
      <c r="B10471" s="903" t="s">
        <v>192</v>
      </c>
      <c r="C10471" s="903" t="s">
        <v>368</v>
      </c>
      <c r="D10471" s="903" t="s">
        <v>1444</v>
      </c>
      <c r="E10471" s="903" t="s">
        <v>143</v>
      </c>
      <c r="F10471" s="903" t="s">
        <v>387</v>
      </c>
      <c r="G10471" s="902">
        <v>29400000</v>
      </c>
    </row>
    <row r="10472" spans="1:7">
      <c r="A10472" s="903" t="s">
        <v>2487</v>
      </c>
      <c r="B10472" s="903" t="s">
        <v>192</v>
      </c>
      <c r="C10472" s="903" t="s">
        <v>368</v>
      </c>
      <c r="D10472" s="903" t="s">
        <v>1444</v>
      </c>
      <c r="E10472" s="903" t="s">
        <v>143</v>
      </c>
      <c r="F10472" s="903" t="s">
        <v>487</v>
      </c>
      <c r="G10472" s="902">
        <v>14000000</v>
      </c>
    </row>
    <row r="10473" spans="1:7">
      <c r="A10473" s="903" t="s">
        <v>2487</v>
      </c>
      <c r="B10473" s="903" t="s">
        <v>192</v>
      </c>
      <c r="C10473" s="903" t="s">
        <v>368</v>
      </c>
      <c r="D10473" s="903" t="s">
        <v>1444</v>
      </c>
      <c r="E10473" s="903" t="s">
        <v>143</v>
      </c>
      <c r="F10473" s="903" t="s">
        <v>489</v>
      </c>
      <c r="G10473" s="902">
        <v>140906000</v>
      </c>
    </row>
    <row r="10474" spans="1:7">
      <c r="A10474" s="903" t="s">
        <v>2487</v>
      </c>
      <c r="B10474" s="903" t="s">
        <v>192</v>
      </c>
      <c r="C10474" s="903" t="s">
        <v>368</v>
      </c>
      <c r="D10474" s="903" t="s">
        <v>1444</v>
      </c>
      <c r="E10474" s="1419" t="s">
        <v>113</v>
      </c>
      <c r="F10474" s="1420"/>
      <c r="G10474" s="902">
        <v>76610000</v>
      </c>
    </row>
    <row r="10475" spans="1:7">
      <c r="A10475" s="903" t="s">
        <v>2487</v>
      </c>
      <c r="B10475" s="903" t="s">
        <v>192</v>
      </c>
      <c r="C10475" s="903" t="s">
        <v>368</v>
      </c>
      <c r="D10475" s="903" t="s">
        <v>1444</v>
      </c>
      <c r="E10475" s="903" t="s">
        <v>113</v>
      </c>
      <c r="F10475" s="903" t="s">
        <v>381</v>
      </c>
      <c r="G10475" s="902">
        <v>60000</v>
      </c>
    </row>
    <row r="10476" spans="1:7">
      <c r="A10476" s="903" t="s">
        <v>2487</v>
      </c>
      <c r="B10476" s="903" t="s">
        <v>192</v>
      </c>
      <c r="C10476" s="903" t="s">
        <v>368</v>
      </c>
      <c r="D10476" s="903" t="s">
        <v>1444</v>
      </c>
      <c r="E10476" s="903" t="s">
        <v>113</v>
      </c>
      <c r="F10476" s="903" t="s">
        <v>490</v>
      </c>
      <c r="G10476" s="902">
        <v>2800000</v>
      </c>
    </row>
    <row r="10477" spans="1:7">
      <c r="A10477" s="903" t="s">
        <v>2487</v>
      </c>
      <c r="B10477" s="903" t="s">
        <v>192</v>
      </c>
      <c r="C10477" s="903" t="s">
        <v>368</v>
      </c>
      <c r="D10477" s="903" t="s">
        <v>1444</v>
      </c>
      <c r="E10477" s="903" t="s">
        <v>113</v>
      </c>
      <c r="F10477" s="903" t="s">
        <v>115</v>
      </c>
      <c r="G10477" s="902">
        <v>1400000</v>
      </c>
    </row>
    <row r="10478" spans="1:7">
      <c r="A10478" s="903" t="s">
        <v>2487</v>
      </c>
      <c r="B10478" s="903" t="s">
        <v>192</v>
      </c>
      <c r="C10478" s="903" t="s">
        <v>368</v>
      </c>
      <c r="D10478" s="903" t="s">
        <v>1444</v>
      </c>
      <c r="E10478" s="903" t="s">
        <v>113</v>
      </c>
      <c r="F10478" s="903" t="s">
        <v>117</v>
      </c>
      <c r="G10478" s="902">
        <v>69000000</v>
      </c>
    </row>
    <row r="10479" spans="1:7">
      <c r="A10479" s="903" t="s">
        <v>2487</v>
      </c>
      <c r="B10479" s="903" t="s">
        <v>192</v>
      </c>
      <c r="C10479" s="903" t="s">
        <v>368</v>
      </c>
      <c r="D10479" s="903" t="s">
        <v>1444</v>
      </c>
      <c r="E10479" s="903" t="s">
        <v>113</v>
      </c>
      <c r="F10479" s="903" t="s">
        <v>522</v>
      </c>
      <c r="G10479" s="902">
        <v>3350000</v>
      </c>
    </row>
    <row r="10480" spans="1:7">
      <c r="A10480" s="903" t="s">
        <v>2487</v>
      </c>
      <c r="B10480" s="903" t="s">
        <v>192</v>
      </c>
      <c r="C10480" s="903" t="s">
        <v>368</v>
      </c>
      <c r="D10480" s="903" t="s">
        <v>1444</v>
      </c>
      <c r="E10480" s="1419" t="s">
        <v>492</v>
      </c>
      <c r="F10480" s="1420"/>
      <c r="G10480" s="902">
        <v>117270000</v>
      </c>
    </row>
    <row r="10481" spans="1:7">
      <c r="A10481" s="903" t="s">
        <v>2487</v>
      </c>
      <c r="B10481" s="903" t="s">
        <v>192</v>
      </c>
      <c r="C10481" s="903" t="s">
        <v>368</v>
      </c>
      <c r="D10481" s="903" t="s">
        <v>1444</v>
      </c>
      <c r="E10481" s="903" t="s">
        <v>492</v>
      </c>
      <c r="F10481" s="903" t="s">
        <v>494</v>
      </c>
      <c r="G10481" s="902">
        <v>4900000</v>
      </c>
    </row>
    <row r="10482" spans="1:7">
      <c r="A10482" s="903" t="s">
        <v>2487</v>
      </c>
      <c r="B10482" s="903" t="s">
        <v>192</v>
      </c>
      <c r="C10482" s="903" t="s">
        <v>368</v>
      </c>
      <c r="D10482" s="903" t="s">
        <v>1444</v>
      </c>
      <c r="E10482" s="903" t="s">
        <v>492</v>
      </c>
      <c r="F10482" s="903" t="s">
        <v>219</v>
      </c>
      <c r="G10482" s="902">
        <v>83845000</v>
      </c>
    </row>
    <row r="10483" spans="1:7">
      <c r="A10483" s="903" t="s">
        <v>2487</v>
      </c>
      <c r="B10483" s="903" t="s">
        <v>192</v>
      </c>
      <c r="C10483" s="903" t="s">
        <v>368</v>
      </c>
      <c r="D10483" s="903" t="s">
        <v>1444</v>
      </c>
      <c r="E10483" s="903" t="s">
        <v>492</v>
      </c>
      <c r="F10483" s="903" t="s">
        <v>186</v>
      </c>
      <c r="G10483" s="902">
        <v>1000000</v>
      </c>
    </row>
    <row r="10484" spans="1:7">
      <c r="A10484" s="903" t="s">
        <v>2487</v>
      </c>
      <c r="B10484" s="903" t="s">
        <v>192</v>
      </c>
      <c r="C10484" s="903" t="s">
        <v>368</v>
      </c>
      <c r="D10484" s="903" t="s">
        <v>1444</v>
      </c>
      <c r="E10484" s="903" t="s">
        <v>492</v>
      </c>
      <c r="F10484" s="903" t="s">
        <v>496</v>
      </c>
      <c r="G10484" s="902">
        <v>27525000</v>
      </c>
    </row>
    <row r="10485" spans="1:7">
      <c r="A10485" s="903" t="s">
        <v>2487</v>
      </c>
      <c r="B10485" s="903" t="s">
        <v>192</v>
      </c>
      <c r="C10485" s="903" t="s">
        <v>368</v>
      </c>
      <c r="D10485" s="903" t="s">
        <v>1444</v>
      </c>
      <c r="E10485" s="1419" t="s">
        <v>498</v>
      </c>
      <c r="F10485" s="1420"/>
      <c r="G10485" s="902">
        <v>64175000</v>
      </c>
    </row>
    <row r="10486" spans="1:7">
      <c r="A10486" s="903" t="s">
        <v>2487</v>
      </c>
      <c r="B10486" s="903" t="s">
        <v>192</v>
      </c>
      <c r="C10486" s="903" t="s">
        <v>368</v>
      </c>
      <c r="D10486" s="903" t="s">
        <v>1444</v>
      </c>
      <c r="E10486" s="903" t="s">
        <v>498</v>
      </c>
      <c r="F10486" s="903" t="s">
        <v>3</v>
      </c>
      <c r="G10486" s="902">
        <v>14659000</v>
      </c>
    </row>
    <row r="10487" spans="1:7">
      <c r="A10487" s="903" t="s">
        <v>2487</v>
      </c>
      <c r="B10487" s="903" t="s">
        <v>192</v>
      </c>
      <c r="C10487" s="903" t="s">
        <v>368</v>
      </c>
      <c r="D10487" s="903" t="s">
        <v>1444</v>
      </c>
      <c r="E10487" s="903" t="s">
        <v>498</v>
      </c>
      <c r="F10487" s="903" t="s">
        <v>370</v>
      </c>
      <c r="G10487" s="902">
        <v>31550000</v>
      </c>
    </row>
    <row r="10488" spans="1:7">
      <c r="A10488" s="903" t="s">
        <v>2487</v>
      </c>
      <c r="B10488" s="903" t="s">
        <v>192</v>
      </c>
      <c r="C10488" s="903" t="s">
        <v>368</v>
      </c>
      <c r="D10488" s="903" t="s">
        <v>1444</v>
      </c>
      <c r="E10488" s="903" t="s">
        <v>498</v>
      </c>
      <c r="F10488" s="903" t="s">
        <v>500</v>
      </c>
      <c r="G10488" s="902">
        <v>7210000</v>
      </c>
    </row>
    <row r="10489" spans="1:7">
      <c r="A10489" s="903" t="s">
        <v>2487</v>
      </c>
      <c r="B10489" s="903" t="s">
        <v>192</v>
      </c>
      <c r="C10489" s="903" t="s">
        <v>368</v>
      </c>
      <c r="D10489" s="903" t="s">
        <v>1444</v>
      </c>
      <c r="E10489" s="903" t="s">
        <v>498</v>
      </c>
      <c r="F10489" s="903" t="s">
        <v>4</v>
      </c>
      <c r="G10489" s="902">
        <v>10756000</v>
      </c>
    </row>
    <row r="10490" spans="1:7">
      <c r="A10490" s="903" t="s">
        <v>2487</v>
      </c>
      <c r="B10490" s="903" t="s">
        <v>192</v>
      </c>
      <c r="C10490" s="903" t="s">
        <v>368</v>
      </c>
      <c r="D10490" s="903" t="s">
        <v>1444</v>
      </c>
      <c r="E10490" s="1419" t="s">
        <v>1429</v>
      </c>
      <c r="F10490" s="1420"/>
      <c r="G10490" s="902">
        <v>78456000</v>
      </c>
    </row>
    <row r="10491" spans="1:7">
      <c r="A10491" s="903" t="s">
        <v>2487</v>
      </c>
      <c r="B10491" s="903" t="s">
        <v>192</v>
      </c>
      <c r="C10491" s="903" t="s">
        <v>368</v>
      </c>
      <c r="D10491" s="903" t="s">
        <v>1444</v>
      </c>
      <c r="E10491" s="903" t="s">
        <v>1429</v>
      </c>
      <c r="F10491" s="903" t="s">
        <v>1451</v>
      </c>
      <c r="G10491" s="902">
        <v>11000000</v>
      </c>
    </row>
    <row r="10492" spans="1:7">
      <c r="A10492" s="903" t="s">
        <v>2487</v>
      </c>
      <c r="B10492" s="903" t="s">
        <v>192</v>
      </c>
      <c r="C10492" s="903" t="s">
        <v>368</v>
      </c>
      <c r="D10492" s="903" t="s">
        <v>1444</v>
      </c>
      <c r="E10492" s="903" t="s">
        <v>1429</v>
      </c>
      <c r="F10492" s="903" t="s">
        <v>1431</v>
      </c>
      <c r="G10492" s="902">
        <v>45000000</v>
      </c>
    </row>
    <row r="10493" spans="1:7">
      <c r="A10493" s="903" t="s">
        <v>2487</v>
      </c>
      <c r="B10493" s="903" t="s">
        <v>192</v>
      </c>
      <c r="C10493" s="903" t="s">
        <v>368</v>
      </c>
      <c r="D10493" s="903" t="s">
        <v>1444</v>
      </c>
      <c r="E10493" s="903" t="s">
        <v>1429</v>
      </c>
      <c r="F10493" s="903" t="s">
        <v>1457</v>
      </c>
      <c r="G10493" s="902">
        <v>22456000</v>
      </c>
    </row>
    <row r="10494" spans="1:7">
      <c r="A10494" s="903" t="s">
        <v>2487</v>
      </c>
      <c r="B10494" s="903" t="s">
        <v>192</v>
      </c>
      <c r="C10494" s="903" t="s">
        <v>368</v>
      </c>
      <c r="D10494" s="903" t="s">
        <v>1444</v>
      </c>
      <c r="E10494" s="1419" t="s">
        <v>118</v>
      </c>
      <c r="F10494" s="1420"/>
      <c r="G10494" s="902">
        <v>36926000</v>
      </c>
    </row>
    <row r="10495" spans="1:7">
      <c r="A10495" s="903" t="s">
        <v>2487</v>
      </c>
      <c r="B10495" s="903" t="s">
        <v>192</v>
      </c>
      <c r="C10495" s="903" t="s">
        <v>368</v>
      </c>
      <c r="D10495" s="903" t="s">
        <v>1444</v>
      </c>
      <c r="E10495" s="903" t="s">
        <v>118</v>
      </c>
      <c r="F10495" s="903" t="s">
        <v>523</v>
      </c>
      <c r="G10495" s="902">
        <v>36531000</v>
      </c>
    </row>
    <row r="10496" spans="1:7">
      <c r="A10496" s="903" t="s">
        <v>2487</v>
      </c>
      <c r="B10496" s="903" t="s">
        <v>192</v>
      </c>
      <c r="C10496" s="903" t="s">
        <v>368</v>
      </c>
      <c r="D10496" s="903" t="s">
        <v>1444</v>
      </c>
      <c r="E10496" s="903" t="s">
        <v>118</v>
      </c>
      <c r="F10496" s="903" t="s">
        <v>11</v>
      </c>
      <c r="G10496" s="902">
        <v>395000</v>
      </c>
    </row>
    <row r="10497" spans="1:7">
      <c r="A10497" s="903" t="s">
        <v>2487</v>
      </c>
      <c r="B10497" s="903" t="s">
        <v>192</v>
      </c>
      <c r="C10497" s="903" t="s">
        <v>368</v>
      </c>
      <c r="D10497" s="903" t="s">
        <v>1444</v>
      </c>
      <c r="E10497" s="1419" t="s">
        <v>1434</v>
      </c>
      <c r="F10497" s="1420"/>
      <c r="G10497" s="902">
        <v>3200000</v>
      </c>
    </row>
    <row r="10498" spans="1:7">
      <c r="A10498" s="903" t="s">
        <v>2487</v>
      </c>
      <c r="B10498" s="903" t="s">
        <v>192</v>
      </c>
      <c r="C10498" s="903" t="s">
        <v>368</v>
      </c>
      <c r="D10498" s="903" t="s">
        <v>1444</v>
      </c>
      <c r="E10498" s="903" t="s">
        <v>1434</v>
      </c>
      <c r="F10498" s="903" t="s">
        <v>1436</v>
      </c>
      <c r="G10498" s="902">
        <v>3200000</v>
      </c>
    </row>
    <row r="10499" spans="1:7">
      <c r="A10499" s="903" t="s">
        <v>2487</v>
      </c>
      <c r="B10499" s="903" t="s">
        <v>192</v>
      </c>
      <c r="C10499" s="903" t="s">
        <v>368</v>
      </c>
      <c r="D10499" s="903" t="s">
        <v>1444</v>
      </c>
      <c r="E10499" s="1419" t="s">
        <v>122</v>
      </c>
      <c r="F10499" s="1420"/>
      <c r="G10499" s="902">
        <v>143718000</v>
      </c>
    </row>
    <row r="10500" spans="1:7">
      <c r="A10500" s="903" t="s">
        <v>2487</v>
      </c>
      <c r="B10500" s="903" t="s">
        <v>192</v>
      </c>
      <c r="C10500" s="903" t="s">
        <v>368</v>
      </c>
      <c r="D10500" s="903" t="s">
        <v>1444</v>
      </c>
      <c r="E10500" s="903" t="s">
        <v>122</v>
      </c>
      <c r="F10500" s="903" t="s">
        <v>124</v>
      </c>
      <c r="G10500" s="902">
        <v>43039000</v>
      </c>
    </row>
    <row r="10501" spans="1:7">
      <c r="A10501" s="903" t="s">
        <v>2487</v>
      </c>
      <c r="B10501" s="903" t="s">
        <v>192</v>
      </c>
      <c r="C10501" s="903" t="s">
        <v>368</v>
      </c>
      <c r="D10501" s="903" t="s">
        <v>1444</v>
      </c>
      <c r="E10501" s="903" t="s">
        <v>122</v>
      </c>
      <c r="F10501" s="903" t="s">
        <v>126</v>
      </c>
      <c r="G10501" s="902">
        <v>100679000</v>
      </c>
    </row>
    <row r="10502" spans="1:7">
      <c r="A10502" s="903" t="s">
        <v>2487</v>
      </c>
      <c r="B10502" s="903" t="s">
        <v>192</v>
      </c>
      <c r="C10502" s="903" t="s">
        <v>368</v>
      </c>
      <c r="D10502" s="903" t="s">
        <v>1444</v>
      </c>
      <c r="E10502" s="1419" t="s">
        <v>371</v>
      </c>
      <c r="F10502" s="1420"/>
      <c r="G10502" s="902">
        <v>1362695331</v>
      </c>
    </row>
    <row r="10503" spans="1:7">
      <c r="A10503" s="903" t="s">
        <v>2487</v>
      </c>
      <c r="B10503" s="903" t="s">
        <v>192</v>
      </c>
      <c r="C10503" s="903" t="s">
        <v>368</v>
      </c>
      <c r="D10503" s="903" t="s">
        <v>1444</v>
      </c>
      <c r="E10503" s="903" t="s">
        <v>371</v>
      </c>
      <c r="F10503" s="903" t="s">
        <v>372</v>
      </c>
      <c r="G10503" s="902">
        <v>1362695331</v>
      </c>
    </row>
    <row r="10504" spans="1:7">
      <c r="A10504" s="903" t="s">
        <v>2487</v>
      </c>
      <c r="B10504" s="903" t="s">
        <v>192</v>
      </c>
      <c r="C10504" s="903" t="s">
        <v>368</v>
      </c>
      <c r="D10504" s="903" t="s">
        <v>1444</v>
      </c>
      <c r="E10504" s="1419" t="s">
        <v>160</v>
      </c>
      <c r="F10504" s="1420"/>
      <c r="G10504" s="902">
        <v>1359112500</v>
      </c>
    </row>
    <row r="10505" spans="1:7">
      <c r="A10505" s="903" t="s">
        <v>2487</v>
      </c>
      <c r="B10505" s="903" t="s">
        <v>192</v>
      </c>
      <c r="C10505" s="903" t="s">
        <v>368</v>
      </c>
      <c r="D10505" s="903" t="s">
        <v>1444</v>
      </c>
      <c r="E10505" s="903" t="s">
        <v>160</v>
      </c>
      <c r="F10505" s="903" t="s">
        <v>162</v>
      </c>
      <c r="G10505" s="902">
        <v>1359112500</v>
      </c>
    </row>
    <row r="10506" spans="1:7">
      <c r="A10506" s="903" t="s">
        <v>2487</v>
      </c>
      <c r="B10506" s="903" t="s">
        <v>192</v>
      </c>
      <c r="C10506" s="903" t="s">
        <v>368</v>
      </c>
      <c r="D10506" s="903" t="s">
        <v>1444</v>
      </c>
      <c r="E10506" s="1419" t="s">
        <v>16</v>
      </c>
      <c r="F10506" s="1420"/>
      <c r="G10506" s="902">
        <v>140887500</v>
      </c>
    </row>
    <row r="10507" spans="1:7">
      <c r="A10507" s="903" t="s">
        <v>2487</v>
      </c>
      <c r="B10507" s="903" t="s">
        <v>192</v>
      </c>
      <c r="C10507" s="903" t="s">
        <v>368</v>
      </c>
      <c r="D10507" s="903" t="s">
        <v>1444</v>
      </c>
      <c r="E10507" s="903" t="s">
        <v>16</v>
      </c>
      <c r="F10507" s="903" t="s">
        <v>19</v>
      </c>
      <c r="G10507" s="902">
        <v>140887500</v>
      </c>
    </row>
    <row r="10508" spans="1:7">
      <c r="A10508" s="903" t="s">
        <v>2487</v>
      </c>
      <c r="B10508" s="903" t="s">
        <v>192</v>
      </c>
      <c r="C10508" s="903" t="s">
        <v>368</v>
      </c>
      <c r="D10508" s="1419" t="s">
        <v>1445</v>
      </c>
      <c r="E10508" s="1420"/>
      <c r="F10508" s="1420"/>
      <c r="G10508" s="902">
        <v>3755925528</v>
      </c>
    </row>
    <row r="10509" spans="1:7">
      <c r="A10509" s="903" t="s">
        <v>2487</v>
      </c>
      <c r="B10509" s="903" t="s">
        <v>192</v>
      </c>
      <c r="C10509" s="903" t="s">
        <v>368</v>
      </c>
      <c r="D10509" s="903" t="s">
        <v>1445</v>
      </c>
      <c r="E10509" s="1419" t="s">
        <v>87</v>
      </c>
      <c r="F10509" s="1420"/>
      <c r="G10509" s="902">
        <v>678011227</v>
      </c>
    </row>
    <row r="10510" spans="1:7">
      <c r="A10510" s="903" t="s">
        <v>2487</v>
      </c>
      <c r="B10510" s="903" t="s">
        <v>192</v>
      </c>
      <c r="C10510" s="903" t="s">
        <v>368</v>
      </c>
      <c r="D10510" s="903" t="s">
        <v>1445</v>
      </c>
      <c r="E10510" s="903" t="s">
        <v>87</v>
      </c>
      <c r="F10510" s="903" t="s">
        <v>88</v>
      </c>
      <c r="G10510" s="902">
        <v>678011227</v>
      </c>
    </row>
    <row r="10511" spans="1:7">
      <c r="A10511" s="903" t="s">
        <v>2487</v>
      </c>
      <c r="B10511" s="903" t="s">
        <v>192</v>
      </c>
      <c r="C10511" s="903" t="s">
        <v>368</v>
      </c>
      <c r="D10511" s="903" t="s">
        <v>1445</v>
      </c>
      <c r="E10511" s="1419" t="s">
        <v>90</v>
      </c>
      <c r="F10511" s="1420"/>
      <c r="G10511" s="902">
        <v>283276156</v>
      </c>
    </row>
    <row r="10512" spans="1:7">
      <c r="A10512" s="903" t="s">
        <v>2487</v>
      </c>
      <c r="B10512" s="903" t="s">
        <v>192</v>
      </c>
      <c r="C10512" s="903" t="s">
        <v>368</v>
      </c>
      <c r="D10512" s="903" t="s">
        <v>1445</v>
      </c>
      <c r="E10512" s="903" t="s">
        <v>90</v>
      </c>
      <c r="F10512" s="903" t="s">
        <v>135</v>
      </c>
      <c r="G10512" s="902">
        <v>8971290</v>
      </c>
    </row>
    <row r="10513" spans="1:7">
      <c r="A10513" s="903" t="s">
        <v>2487</v>
      </c>
      <c r="B10513" s="903" t="s">
        <v>192</v>
      </c>
      <c r="C10513" s="903" t="s">
        <v>368</v>
      </c>
      <c r="D10513" s="903" t="s">
        <v>1445</v>
      </c>
      <c r="E10513" s="903" t="s">
        <v>90</v>
      </c>
      <c r="F10513" s="903" t="s">
        <v>389</v>
      </c>
      <c r="G10513" s="902">
        <v>64219000</v>
      </c>
    </row>
    <row r="10514" spans="1:7">
      <c r="A10514" s="903" t="s">
        <v>2487</v>
      </c>
      <c r="B10514" s="903" t="s">
        <v>192</v>
      </c>
      <c r="C10514" s="903" t="s">
        <v>368</v>
      </c>
      <c r="D10514" s="903" t="s">
        <v>1445</v>
      </c>
      <c r="E10514" s="903" t="s">
        <v>90</v>
      </c>
      <c r="F10514" s="903" t="s">
        <v>763</v>
      </c>
      <c r="G10514" s="902">
        <v>49774824</v>
      </c>
    </row>
    <row r="10515" spans="1:7">
      <c r="A10515" s="903" t="s">
        <v>2487</v>
      </c>
      <c r="B10515" s="903" t="s">
        <v>192</v>
      </c>
      <c r="C10515" s="903" t="s">
        <v>368</v>
      </c>
      <c r="D10515" s="903" t="s">
        <v>1445</v>
      </c>
      <c r="E10515" s="903" t="s">
        <v>90</v>
      </c>
      <c r="F10515" s="903" t="s">
        <v>386</v>
      </c>
      <c r="G10515" s="902">
        <v>134140230</v>
      </c>
    </row>
    <row r="10516" spans="1:7">
      <c r="A10516" s="903" t="s">
        <v>2487</v>
      </c>
      <c r="B10516" s="903" t="s">
        <v>192</v>
      </c>
      <c r="C10516" s="903" t="s">
        <v>368</v>
      </c>
      <c r="D10516" s="903" t="s">
        <v>1445</v>
      </c>
      <c r="E10516" s="903" t="s">
        <v>90</v>
      </c>
      <c r="F10516" s="903" t="s">
        <v>92</v>
      </c>
      <c r="G10516" s="902">
        <v>14453000</v>
      </c>
    </row>
    <row r="10517" spans="1:7">
      <c r="A10517" s="903" t="s">
        <v>2487</v>
      </c>
      <c r="B10517" s="903" t="s">
        <v>192</v>
      </c>
      <c r="C10517" s="903" t="s">
        <v>368</v>
      </c>
      <c r="D10517" s="903" t="s">
        <v>1445</v>
      </c>
      <c r="E10517" s="903" t="s">
        <v>90</v>
      </c>
      <c r="F10517" s="903" t="s">
        <v>390</v>
      </c>
      <c r="G10517" s="902">
        <v>11717812</v>
      </c>
    </row>
    <row r="10518" spans="1:7">
      <c r="A10518" s="903" t="s">
        <v>2487</v>
      </c>
      <c r="B10518" s="903" t="s">
        <v>192</v>
      </c>
      <c r="C10518" s="903" t="s">
        <v>368</v>
      </c>
      <c r="D10518" s="903" t="s">
        <v>1445</v>
      </c>
      <c r="E10518" s="1419" t="s">
        <v>296</v>
      </c>
      <c r="F10518" s="1420"/>
      <c r="G10518" s="902">
        <v>300320000</v>
      </c>
    </row>
    <row r="10519" spans="1:7">
      <c r="A10519" s="903" t="s">
        <v>2487</v>
      </c>
      <c r="B10519" s="903" t="s">
        <v>192</v>
      </c>
      <c r="C10519" s="903" t="s">
        <v>368</v>
      </c>
      <c r="D10519" s="903" t="s">
        <v>1445</v>
      </c>
      <c r="E10519" s="903" t="s">
        <v>296</v>
      </c>
      <c r="F10519" s="903" t="s">
        <v>756</v>
      </c>
      <c r="G10519" s="902">
        <v>300320000</v>
      </c>
    </row>
    <row r="10520" spans="1:7">
      <c r="A10520" s="903" t="s">
        <v>2487</v>
      </c>
      <c r="B10520" s="903" t="s">
        <v>192</v>
      </c>
      <c r="C10520" s="903" t="s">
        <v>368</v>
      </c>
      <c r="D10520" s="903" t="s">
        <v>1445</v>
      </c>
      <c r="E10520" s="1419" t="s">
        <v>377</v>
      </c>
      <c r="F10520" s="1420"/>
      <c r="G10520" s="902">
        <v>1350000</v>
      </c>
    </row>
    <row r="10521" spans="1:7">
      <c r="A10521" s="903" t="s">
        <v>2487</v>
      </c>
      <c r="B10521" s="903" t="s">
        <v>192</v>
      </c>
      <c r="C10521" s="903" t="s">
        <v>368</v>
      </c>
      <c r="D10521" s="903" t="s">
        <v>1445</v>
      </c>
      <c r="E10521" s="903" t="s">
        <v>377</v>
      </c>
      <c r="F10521" s="903" t="s">
        <v>379</v>
      </c>
      <c r="G10521" s="902">
        <v>1350000</v>
      </c>
    </row>
    <row r="10522" spans="1:7">
      <c r="A10522" s="903" t="s">
        <v>2487</v>
      </c>
      <c r="B10522" s="903" t="s">
        <v>192</v>
      </c>
      <c r="C10522" s="903" t="s">
        <v>368</v>
      </c>
      <c r="D10522" s="903" t="s">
        <v>1445</v>
      </c>
      <c r="E10522" s="1419" t="s">
        <v>93</v>
      </c>
      <c r="F10522" s="1420"/>
      <c r="G10522" s="902">
        <v>100367000</v>
      </c>
    </row>
    <row r="10523" spans="1:7">
      <c r="A10523" s="903" t="s">
        <v>2487</v>
      </c>
      <c r="B10523" s="903" t="s">
        <v>192</v>
      </c>
      <c r="C10523" s="903" t="s">
        <v>368</v>
      </c>
      <c r="D10523" s="903" t="s">
        <v>1445</v>
      </c>
      <c r="E10523" s="903" t="s">
        <v>93</v>
      </c>
      <c r="F10523" s="903" t="s">
        <v>391</v>
      </c>
      <c r="G10523" s="902">
        <v>100367000</v>
      </c>
    </row>
    <row r="10524" spans="1:7">
      <c r="A10524" s="903" t="s">
        <v>2487</v>
      </c>
      <c r="B10524" s="903" t="s">
        <v>192</v>
      </c>
      <c r="C10524" s="903" t="s">
        <v>368</v>
      </c>
      <c r="D10524" s="903" t="s">
        <v>1445</v>
      </c>
      <c r="E10524" s="1419" t="s">
        <v>94</v>
      </c>
      <c r="F10524" s="1420"/>
      <c r="G10524" s="902">
        <v>171607015</v>
      </c>
    </row>
    <row r="10525" spans="1:7">
      <c r="A10525" s="903" t="s">
        <v>2487</v>
      </c>
      <c r="B10525" s="903" t="s">
        <v>192</v>
      </c>
      <c r="C10525" s="903" t="s">
        <v>368</v>
      </c>
      <c r="D10525" s="903" t="s">
        <v>1445</v>
      </c>
      <c r="E10525" s="903" t="s">
        <v>94</v>
      </c>
      <c r="F10525" s="903" t="s">
        <v>95</v>
      </c>
      <c r="G10525" s="902">
        <v>129163582</v>
      </c>
    </row>
    <row r="10526" spans="1:7">
      <c r="A10526" s="903" t="s">
        <v>2487</v>
      </c>
      <c r="B10526" s="903" t="s">
        <v>192</v>
      </c>
      <c r="C10526" s="903" t="s">
        <v>368</v>
      </c>
      <c r="D10526" s="903" t="s">
        <v>1445</v>
      </c>
      <c r="E10526" s="903" t="s">
        <v>94</v>
      </c>
      <c r="F10526" s="903" t="s">
        <v>96</v>
      </c>
      <c r="G10526" s="902">
        <v>21596303</v>
      </c>
    </row>
    <row r="10527" spans="1:7">
      <c r="A10527" s="903" t="s">
        <v>2487</v>
      </c>
      <c r="B10527" s="903" t="s">
        <v>192</v>
      </c>
      <c r="C10527" s="903" t="s">
        <v>368</v>
      </c>
      <c r="D10527" s="903" t="s">
        <v>1445</v>
      </c>
      <c r="E10527" s="903" t="s">
        <v>94</v>
      </c>
      <c r="F10527" s="903" t="s">
        <v>97</v>
      </c>
      <c r="G10527" s="902">
        <v>14397531</v>
      </c>
    </row>
    <row r="10528" spans="1:7">
      <c r="A10528" s="903" t="s">
        <v>2487</v>
      </c>
      <c r="B10528" s="903" t="s">
        <v>192</v>
      </c>
      <c r="C10528" s="903" t="s">
        <v>368</v>
      </c>
      <c r="D10528" s="903" t="s">
        <v>1445</v>
      </c>
      <c r="E10528" s="903" t="s">
        <v>94</v>
      </c>
      <c r="F10528" s="903" t="s">
        <v>0</v>
      </c>
      <c r="G10528" s="902">
        <v>6449599</v>
      </c>
    </row>
    <row r="10529" spans="1:7">
      <c r="A10529" s="903" t="s">
        <v>2487</v>
      </c>
      <c r="B10529" s="903" t="s">
        <v>192</v>
      </c>
      <c r="C10529" s="903" t="s">
        <v>368</v>
      </c>
      <c r="D10529" s="903" t="s">
        <v>1445</v>
      </c>
      <c r="E10529" s="1419" t="s">
        <v>100</v>
      </c>
      <c r="F10529" s="1420"/>
      <c r="G10529" s="902">
        <v>84586592</v>
      </c>
    </row>
    <row r="10530" spans="1:7">
      <c r="A10530" s="903" t="s">
        <v>2487</v>
      </c>
      <c r="B10530" s="903" t="s">
        <v>192</v>
      </c>
      <c r="C10530" s="903" t="s">
        <v>368</v>
      </c>
      <c r="D10530" s="903" t="s">
        <v>1445</v>
      </c>
      <c r="E10530" s="903" t="s">
        <v>100</v>
      </c>
      <c r="F10530" s="903" t="s">
        <v>138</v>
      </c>
      <c r="G10530" s="902">
        <v>38710107</v>
      </c>
    </row>
    <row r="10531" spans="1:7">
      <c r="A10531" s="903" t="s">
        <v>2487</v>
      </c>
      <c r="B10531" s="903" t="s">
        <v>192</v>
      </c>
      <c r="C10531" s="903" t="s">
        <v>368</v>
      </c>
      <c r="D10531" s="903" t="s">
        <v>1445</v>
      </c>
      <c r="E10531" s="903" t="s">
        <v>100</v>
      </c>
      <c r="F10531" s="903" t="s">
        <v>102</v>
      </c>
      <c r="G10531" s="902">
        <v>5087485</v>
      </c>
    </row>
    <row r="10532" spans="1:7">
      <c r="A10532" s="903" t="s">
        <v>2487</v>
      </c>
      <c r="B10532" s="903" t="s">
        <v>192</v>
      </c>
      <c r="C10532" s="903" t="s">
        <v>368</v>
      </c>
      <c r="D10532" s="903" t="s">
        <v>1445</v>
      </c>
      <c r="E10532" s="903" t="s">
        <v>100</v>
      </c>
      <c r="F10532" s="903" t="s">
        <v>139</v>
      </c>
      <c r="G10532" s="902">
        <v>6000000</v>
      </c>
    </row>
    <row r="10533" spans="1:7">
      <c r="A10533" s="903" t="s">
        <v>2487</v>
      </c>
      <c r="B10533" s="903" t="s">
        <v>192</v>
      </c>
      <c r="C10533" s="903" t="s">
        <v>368</v>
      </c>
      <c r="D10533" s="903" t="s">
        <v>1445</v>
      </c>
      <c r="E10533" s="903" t="s">
        <v>100</v>
      </c>
      <c r="F10533" s="903" t="s">
        <v>131</v>
      </c>
      <c r="G10533" s="902">
        <v>5299000</v>
      </c>
    </row>
    <row r="10534" spans="1:7">
      <c r="A10534" s="903" t="s">
        <v>2487</v>
      </c>
      <c r="B10534" s="903" t="s">
        <v>192</v>
      </c>
      <c r="C10534" s="903" t="s">
        <v>368</v>
      </c>
      <c r="D10534" s="903" t="s">
        <v>1445</v>
      </c>
      <c r="E10534" s="903" t="s">
        <v>100</v>
      </c>
      <c r="F10534" s="903" t="s">
        <v>140</v>
      </c>
      <c r="G10534" s="902">
        <v>29490000</v>
      </c>
    </row>
    <row r="10535" spans="1:7">
      <c r="A10535" s="903" t="s">
        <v>2487</v>
      </c>
      <c r="B10535" s="903" t="s">
        <v>192</v>
      </c>
      <c r="C10535" s="903" t="s">
        <v>368</v>
      </c>
      <c r="D10535" s="903" t="s">
        <v>1445</v>
      </c>
      <c r="E10535" s="1419" t="s">
        <v>103</v>
      </c>
      <c r="F10535" s="1420"/>
      <c r="G10535" s="902">
        <v>166406338</v>
      </c>
    </row>
    <row r="10536" spans="1:7">
      <c r="A10536" s="903" t="s">
        <v>2487</v>
      </c>
      <c r="B10536" s="903" t="s">
        <v>192</v>
      </c>
      <c r="C10536" s="903" t="s">
        <v>368</v>
      </c>
      <c r="D10536" s="903" t="s">
        <v>1445</v>
      </c>
      <c r="E10536" s="903" t="s">
        <v>103</v>
      </c>
      <c r="F10536" s="903" t="s">
        <v>104</v>
      </c>
      <c r="G10536" s="902">
        <v>39459338</v>
      </c>
    </row>
    <row r="10537" spans="1:7">
      <c r="A10537" s="903" t="s">
        <v>2487</v>
      </c>
      <c r="B10537" s="903" t="s">
        <v>192</v>
      </c>
      <c r="C10537" s="903" t="s">
        <v>368</v>
      </c>
      <c r="D10537" s="903" t="s">
        <v>1445</v>
      </c>
      <c r="E10537" s="903" t="s">
        <v>103</v>
      </c>
      <c r="F10537" s="903" t="s">
        <v>132</v>
      </c>
      <c r="G10537" s="902">
        <v>18802000</v>
      </c>
    </row>
    <row r="10538" spans="1:7">
      <c r="A10538" s="903" t="s">
        <v>2487</v>
      </c>
      <c r="B10538" s="903" t="s">
        <v>192</v>
      </c>
      <c r="C10538" s="903" t="s">
        <v>368</v>
      </c>
      <c r="D10538" s="903" t="s">
        <v>1445</v>
      </c>
      <c r="E10538" s="903" t="s">
        <v>103</v>
      </c>
      <c r="F10538" s="903" t="s">
        <v>106</v>
      </c>
      <c r="G10538" s="902">
        <v>108145000</v>
      </c>
    </row>
    <row r="10539" spans="1:7">
      <c r="A10539" s="903" t="s">
        <v>2487</v>
      </c>
      <c r="B10539" s="903" t="s">
        <v>192</v>
      </c>
      <c r="C10539" s="903" t="s">
        <v>368</v>
      </c>
      <c r="D10539" s="903" t="s">
        <v>1445</v>
      </c>
      <c r="E10539" s="1419" t="s">
        <v>108</v>
      </c>
      <c r="F10539" s="1420"/>
      <c r="G10539" s="902">
        <v>38851600</v>
      </c>
    </row>
    <row r="10540" spans="1:7">
      <c r="A10540" s="903" t="s">
        <v>2487</v>
      </c>
      <c r="B10540" s="903" t="s">
        <v>192</v>
      </c>
      <c r="C10540" s="903" t="s">
        <v>368</v>
      </c>
      <c r="D10540" s="903" t="s">
        <v>1445</v>
      </c>
      <c r="E10540" s="903" t="s">
        <v>108</v>
      </c>
      <c r="F10540" s="903" t="s">
        <v>110</v>
      </c>
      <c r="G10540" s="902">
        <v>4445929</v>
      </c>
    </row>
    <row r="10541" spans="1:7">
      <c r="A10541" s="903" t="s">
        <v>2487</v>
      </c>
      <c r="B10541" s="903" t="s">
        <v>192</v>
      </c>
      <c r="C10541" s="903" t="s">
        <v>368</v>
      </c>
      <c r="D10541" s="903" t="s">
        <v>1445</v>
      </c>
      <c r="E10541" s="903" t="s">
        <v>108</v>
      </c>
      <c r="F10541" s="903" t="s">
        <v>111</v>
      </c>
      <c r="G10541" s="902">
        <v>6286000</v>
      </c>
    </row>
    <row r="10542" spans="1:7">
      <c r="A10542" s="903" t="s">
        <v>2487</v>
      </c>
      <c r="B10542" s="903" t="s">
        <v>192</v>
      </c>
      <c r="C10542" s="903" t="s">
        <v>368</v>
      </c>
      <c r="D10542" s="903" t="s">
        <v>1445</v>
      </c>
      <c r="E10542" s="903" t="s">
        <v>108</v>
      </c>
      <c r="F10542" s="903" t="s">
        <v>862</v>
      </c>
      <c r="G10542" s="902">
        <v>14374671</v>
      </c>
    </row>
    <row r="10543" spans="1:7">
      <c r="A10543" s="903" t="s">
        <v>2487</v>
      </c>
      <c r="B10543" s="903" t="s">
        <v>192</v>
      </c>
      <c r="C10543" s="903" t="s">
        <v>368</v>
      </c>
      <c r="D10543" s="903" t="s">
        <v>1445</v>
      </c>
      <c r="E10543" s="903" t="s">
        <v>108</v>
      </c>
      <c r="F10543" s="903" t="s">
        <v>868</v>
      </c>
      <c r="G10543" s="902">
        <v>10145000</v>
      </c>
    </row>
    <row r="10544" spans="1:7">
      <c r="A10544" s="903" t="s">
        <v>2487</v>
      </c>
      <c r="B10544" s="903" t="s">
        <v>192</v>
      </c>
      <c r="C10544" s="903" t="s">
        <v>368</v>
      </c>
      <c r="D10544" s="903" t="s">
        <v>1445</v>
      </c>
      <c r="E10544" s="903" t="s">
        <v>108</v>
      </c>
      <c r="F10544" s="903" t="s">
        <v>141</v>
      </c>
      <c r="G10544" s="902">
        <v>3600000</v>
      </c>
    </row>
    <row r="10545" spans="1:7">
      <c r="A10545" s="903" t="s">
        <v>2487</v>
      </c>
      <c r="B10545" s="903" t="s">
        <v>192</v>
      </c>
      <c r="C10545" s="903" t="s">
        <v>368</v>
      </c>
      <c r="D10545" s="903" t="s">
        <v>1445</v>
      </c>
      <c r="E10545" s="1419" t="s">
        <v>143</v>
      </c>
      <c r="F10545" s="1420"/>
      <c r="G10545" s="902">
        <v>419177000</v>
      </c>
    </row>
    <row r="10546" spans="1:7">
      <c r="A10546" s="903" t="s">
        <v>2487</v>
      </c>
      <c r="B10546" s="903" t="s">
        <v>192</v>
      </c>
      <c r="C10546" s="903" t="s">
        <v>368</v>
      </c>
      <c r="D10546" s="903" t="s">
        <v>1445</v>
      </c>
      <c r="E10546" s="903" t="s">
        <v>143</v>
      </c>
      <c r="F10546" s="903" t="s">
        <v>145</v>
      </c>
      <c r="G10546" s="902">
        <v>78327000</v>
      </c>
    </row>
    <row r="10547" spans="1:7">
      <c r="A10547" s="903" t="s">
        <v>2487</v>
      </c>
      <c r="B10547" s="903" t="s">
        <v>192</v>
      </c>
      <c r="C10547" s="903" t="s">
        <v>368</v>
      </c>
      <c r="D10547" s="903" t="s">
        <v>1445</v>
      </c>
      <c r="E10547" s="903" t="s">
        <v>143</v>
      </c>
      <c r="F10547" s="903" t="s">
        <v>482</v>
      </c>
      <c r="G10547" s="902">
        <v>127100000</v>
      </c>
    </row>
    <row r="10548" spans="1:7">
      <c r="A10548" s="903" t="s">
        <v>2487</v>
      </c>
      <c r="B10548" s="903" t="s">
        <v>192</v>
      </c>
      <c r="C10548" s="903" t="s">
        <v>368</v>
      </c>
      <c r="D10548" s="903" t="s">
        <v>1445</v>
      </c>
      <c r="E10548" s="903" t="s">
        <v>143</v>
      </c>
      <c r="F10548" s="903" t="s">
        <v>387</v>
      </c>
      <c r="G10548" s="902">
        <v>600000</v>
      </c>
    </row>
    <row r="10549" spans="1:7">
      <c r="A10549" s="903" t="s">
        <v>2487</v>
      </c>
      <c r="B10549" s="903" t="s">
        <v>192</v>
      </c>
      <c r="C10549" s="903" t="s">
        <v>368</v>
      </c>
      <c r="D10549" s="903" t="s">
        <v>1445</v>
      </c>
      <c r="E10549" s="903" t="s">
        <v>143</v>
      </c>
      <c r="F10549" s="903" t="s">
        <v>487</v>
      </c>
      <c r="G10549" s="902">
        <v>50995000</v>
      </c>
    </row>
    <row r="10550" spans="1:7">
      <c r="A10550" s="903" t="s">
        <v>2487</v>
      </c>
      <c r="B10550" s="903" t="s">
        <v>192</v>
      </c>
      <c r="C10550" s="903" t="s">
        <v>368</v>
      </c>
      <c r="D10550" s="903" t="s">
        <v>1445</v>
      </c>
      <c r="E10550" s="903" t="s">
        <v>143</v>
      </c>
      <c r="F10550" s="903" t="s">
        <v>489</v>
      </c>
      <c r="G10550" s="902">
        <v>162155000</v>
      </c>
    </row>
    <row r="10551" spans="1:7">
      <c r="A10551" s="903" t="s">
        <v>2487</v>
      </c>
      <c r="B10551" s="903" t="s">
        <v>192</v>
      </c>
      <c r="C10551" s="903" t="s">
        <v>368</v>
      </c>
      <c r="D10551" s="903" t="s">
        <v>1445</v>
      </c>
      <c r="E10551" s="1419" t="s">
        <v>113</v>
      </c>
      <c r="F10551" s="1420"/>
      <c r="G10551" s="902">
        <v>49260000</v>
      </c>
    </row>
    <row r="10552" spans="1:7">
      <c r="A10552" s="903" t="s">
        <v>2487</v>
      </c>
      <c r="B10552" s="903" t="s">
        <v>192</v>
      </c>
      <c r="C10552" s="903" t="s">
        <v>368</v>
      </c>
      <c r="D10552" s="903" t="s">
        <v>1445</v>
      </c>
      <c r="E10552" s="903" t="s">
        <v>113</v>
      </c>
      <c r="F10552" s="903" t="s">
        <v>381</v>
      </c>
      <c r="G10552" s="902">
        <v>7360000</v>
      </c>
    </row>
    <row r="10553" spans="1:7">
      <c r="A10553" s="903" t="s">
        <v>2487</v>
      </c>
      <c r="B10553" s="903" t="s">
        <v>192</v>
      </c>
      <c r="C10553" s="903" t="s">
        <v>368</v>
      </c>
      <c r="D10553" s="903" t="s">
        <v>1445</v>
      </c>
      <c r="E10553" s="903" t="s">
        <v>113</v>
      </c>
      <c r="F10553" s="903" t="s">
        <v>490</v>
      </c>
      <c r="G10553" s="902">
        <v>6500000</v>
      </c>
    </row>
    <row r="10554" spans="1:7">
      <c r="A10554" s="903" t="s">
        <v>2487</v>
      </c>
      <c r="B10554" s="903" t="s">
        <v>192</v>
      </c>
      <c r="C10554" s="903" t="s">
        <v>368</v>
      </c>
      <c r="D10554" s="903" t="s">
        <v>1445</v>
      </c>
      <c r="E10554" s="903" t="s">
        <v>113</v>
      </c>
      <c r="F10554" s="903" t="s">
        <v>115</v>
      </c>
      <c r="G10554" s="902">
        <v>600000</v>
      </c>
    </row>
    <row r="10555" spans="1:7">
      <c r="A10555" s="903" t="s">
        <v>2487</v>
      </c>
      <c r="B10555" s="903" t="s">
        <v>192</v>
      </c>
      <c r="C10555" s="903" t="s">
        <v>368</v>
      </c>
      <c r="D10555" s="903" t="s">
        <v>1445</v>
      </c>
      <c r="E10555" s="903" t="s">
        <v>113</v>
      </c>
      <c r="F10555" s="903" t="s">
        <v>117</v>
      </c>
      <c r="G10555" s="902">
        <v>34800000</v>
      </c>
    </row>
    <row r="10556" spans="1:7">
      <c r="A10556" s="903" t="s">
        <v>2487</v>
      </c>
      <c r="B10556" s="903" t="s">
        <v>192</v>
      </c>
      <c r="C10556" s="903" t="s">
        <v>368</v>
      </c>
      <c r="D10556" s="903" t="s">
        <v>1445</v>
      </c>
      <c r="E10556" s="1419" t="s">
        <v>492</v>
      </c>
      <c r="F10556" s="1420"/>
      <c r="G10556" s="902">
        <v>92941000</v>
      </c>
    </row>
    <row r="10557" spans="1:7">
      <c r="A10557" s="903" t="s">
        <v>2487</v>
      </c>
      <c r="B10557" s="903" t="s">
        <v>192</v>
      </c>
      <c r="C10557" s="903" t="s">
        <v>368</v>
      </c>
      <c r="D10557" s="903" t="s">
        <v>1445</v>
      </c>
      <c r="E10557" s="903" t="s">
        <v>492</v>
      </c>
      <c r="F10557" s="903" t="s">
        <v>494</v>
      </c>
      <c r="G10557" s="902">
        <v>2400000</v>
      </c>
    </row>
    <row r="10558" spans="1:7">
      <c r="A10558" s="903" t="s">
        <v>2487</v>
      </c>
      <c r="B10558" s="903" t="s">
        <v>192</v>
      </c>
      <c r="C10558" s="903" t="s">
        <v>368</v>
      </c>
      <c r="D10558" s="903" t="s">
        <v>1445</v>
      </c>
      <c r="E10558" s="903" t="s">
        <v>492</v>
      </c>
      <c r="F10558" s="903" t="s">
        <v>824</v>
      </c>
      <c r="G10558" s="902">
        <v>2500000</v>
      </c>
    </row>
    <row r="10559" spans="1:7">
      <c r="A10559" s="903" t="s">
        <v>2487</v>
      </c>
      <c r="B10559" s="903" t="s">
        <v>192</v>
      </c>
      <c r="C10559" s="903" t="s">
        <v>368</v>
      </c>
      <c r="D10559" s="903" t="s">
        <v>1445</v>
      </c>
      <c r="E10559" s="903" t="s">
        <v>492</v>
      </c>
      <c r="F10559" s="903" t="s">
        <v>219</v>
      </c>
      <c r="G10559" s="902">
        <v>68041000</v>
      </c>
    </row>
    <row r="10560" spans="1:7">
      <c r="A10560" s="903" t="s">
        <v>2487</v>
      </c>
      <c r="B10560" s="903" t="s">
        <v>192</v>
      </c>
      <c r="C10560" s="903" t="s">
        <v>368</v>
      </c>
      <c r="D10560" s="903" t="s">
        <v>1445</v>
      </c>
      <c r="E10560" s="903" t="s">
        <v>492</v>
      </c>
      <c r="F10560" s="903" t="s">
        <v>496</v>
      </c>
      <c r="G10560" s="902">
        <v>20000000</v>
      </c>
    </row>
    <row r="10561" spans="1:7">
      <c r="A10561" s="903" t="s">
        <v>2487</v>
      </c>
      <c r="B10561" s="903" t="s">
        <v>192</v>
      </c>
      <c r="C10561" s="903" t="s">
        <v>368</v>
      </c>
      <c r="D10561" s="903" t="s">
        <v>1445</v>
      </c>
      <c r="E10561" s="1419" t="s">
        <v>498</v>
      </c>
      <c r="F10561" s="1420"/>
      <c r="G10561" s="902">
        <v>128391250</v>
      </c>
    </row>
    <row r="10562" spans="1:7">
      <c r="A10562" s="903" t="s">
        <v>2487</v>
      </c>
      <c r="B10562" s="903" t="s">
        <v>192</v>
      </c>
      <c r="C10562" s="903" t="s">
        <v>368</v>
      </c>
      <c r="D10562" s="903" t="s">
        <v>1445</v>
      </c>
      <c r="E10562" s="903" t="s">
        <v>498</v>
      </c>
      <c r="F10562" s="903" t="s">
        <v>3</v>
      </c>
      <c r="G10562" s="902">
        <v>110000000</v>
      </c>
    </row>
    <row r="10563" spans="1:7">
      <c r="A10563" s="903" t="s">
        <v>2487</v>
      </c>
      <c r="B10563" s="903" t="s">
        <v>192</v>
      </c>
      <c r="C10563" s="903" t="s">
        <v>368</v>
      </c>
      <c r="D10563" s="903" t="s">
        <v>1445</v>
      </c>
      <c r="E10563" s="903" t="s">
        <v>498</v>
      </c>
      <c r="F10563" s="903" t="s">
        <v>370</v>
      </c>
      <c r="G10563" s="902">
        <v>18391250</v>
      </c>
    </row>
    <row r="10564" spans="1:7">
      <c r="A10564" s="903" t="s">
        <v>2487</v>
      </c>
      <c r="B10564" s="903" t="s">
        <v>192</v>
      </c>
      <c r="C10564" s="903" t="s">
        <v>368</v>
      </c>
      <c r="D10564" s="903" t="s">
        <v>1445</v>
      </c>
      <c r="E10564" s="1419" t="s">
        <v>1429</v>
      </c>
      <c r="F10564" s="1420"/>
      <c r="G10564" s="902">
        <v>222500000</v>
      </c>
    </row>
    <row r="10565" spans="1:7">
      <c r="A10565" s="903" t="s">
        <v>2487</v>
      </c>
      <c r="B10565" s="903" t="s">
        <v>192</v>
      </c>
      <c r="C10565" s="903" t="s">
        <v>368</v>
      </c>
      <c r="D10565" s="903" t="s">
        <v>1445</v>
      </c>
      <c r="E10565" s="903" t="s">
        <v>1429</v>
      </c>
      <c r="F10565" s="903" t="s">
        <v>1483</v>
      </c>
      <c r="G10565" s="902">
        <v>222500000</v>
      </c>
    </row>
    <row r="10566" spans="1:7">
      <c r="A10566" s="903" t="s">
        <v>2487</v>
      </c>
      <c r="B10566" s="903" t="s">
        <v>192</v>
      </c>
      <c r="C10566" s="903" t="s">
        <v>368</v>
      </c>
      <c r="D10566" s="903" t="s">
        <v>1445</v>
      </c>
      <c r="E10566" s="1419" t="s">
        <v>118</v>
      </c>
      <c r="F10566" s="1420"/>
      <c r="G10566" s="902">
        <v>818013350</v>
      </c>
    </row>
    <row r="10567" spans="1:7">
      <c r="A10567" s="903" t="s">
        <v>2487</v>
      </c>
      <c r="B10567" s="903" t="s">
        <v>192</v>
      </c>
      <c r="C10567" s="903" t="s">
        <v>368</v>
      </c>
      <c r="D10567" s="903" t="s">
        <v>1445</v>
      </c>
      <c r="E10567" s="903" t="s">
        <v>118</v>
      </c>
      <c r="F10567" s="903" t="s">
        <v>523</v>
      </c>
      <c r="G10567" s="902">
        <v>295745350</v>
      </c>
    </row>
    <row r="10568" spans="1:7">
      <c r="A10568" s="903" t="s">
        <v>2487</v>
      </c>
      <c r="B10568" s="903" t="s">
        <v>192</v>
      </c>
      <c r="C10568" s="903" t="s">
        <v>368</v>
      </c>
      <c r="D10568" s="903" t="s">
        <v>1445</v>
      </c>
      <c r="E10568" s="903" t="s">
        <v>118</v>
      </c>
      <c r="F10568" s="903" t="s">
        <v>120</v>
      </c>
      <c r="G10568" s="902">
        <v>522268000</v>
      </c>
    </row>
    <row r="10569" spans="1:7">
      <c r="A10569" s="903" t="s">
        <v>2487</v>
      </c>
      <c r="B10569" s="903" t="s">
        <v>192</v>
      </c>
      <c r="C10569" s="903" t="s">
        <v>368</v>
      </c>
      <c r="D10569" s="903" t="s">
        <v>1445</v>
      </c>
      <c r="E10569" s="1419" t="s">
        <v>1434</v>
      </c>
      <c r="F10569" s="1420"/>
      <c r="G10569" s="902">
        <v>6357000</v>
      </c>
    </row>
    <row r="10570" spans="1:7">
      <c r="A10570" s="903" t="s">
        <v>2487</v>
      </c>
      <c r="B10570" s="903" t="s">
        <v>192</v>
      </c>
      <c r="C10570" s="903" t="s">
        <v>368</v>
      </c>
      <c r="D10570" s="903" t="s">
        <v>1445</v>
      </c>
      <c r="E10570" s="903" t="s">
        <v>1434</v>
      </c>
      <c r="F10570" s="903" t="s">
        <v>1436</v>
      </c>
      <c r="G10570" s="902">
        <v>6357000</v>
      </c>
    </row>
    <row r="10571" spans="1:7">
      <c r="A10571" s="903" t="s">
        <v>2487</v>
      </c>
      <c r="B10571" s="903" t="s">
        <v>192</v>
      </c>
      <c r="C10571" s="903" t="s">
        <v>368</v>
      </c>
      <c r="D10571" s="903" t="s">
        <v>1445</v>
      </c>
      <c r="E10571" s="1419" t="s">
        <v>122</v>
      </c>
      <c r="F10571" s="1420"/>
      <c r="G10571" s="902">
        <v>194510000</v>
      </c>
    </row>
    <row r="10572" spans="1:7">
      <c r="A10572" s="903" t="s">
        <v>2487</v>
      </c>
      <c r="B10572" s="903" t="s">
        <v>192</v>
      </c>
      <c r="C10572" s="903" t="s">
        <v>368</v>
      </c>
      <c r="D10572" s="903" t="s">
        <v>1445</v>
      </c>
      <c r="E10572" s="903" t="s">
        <v>122</v>
      </c>
      <c r="F10572" s="903" t="s">
        <v>765</v>
      </c>
      <c r="G10572" s="902">
        <v>26200000</v>
      </c>
    </row>
    <row r="10573" spans="1:7">
      <c r="A10573" s="903" t="s">
        <v>2487</v>
      </c>
      <c r="B10573" s="903" t="s">
        <v>192</v>
      </c>
      <c r="C10573" s="903" t="s">
        <v>368</v>
      </c>
      <c r="D10573" s="903" t="s">
        <v>1445</v>
      </c>
      <c r="E10573" s="903" t="s">
        <v>122</v>
      </c>
      <c r="F10573" s="903" t="s">
        <v>124</v>
      </c>
      <c r="G10573" s="902">
        <v>54590000</v>
      </c>
    </row>
    <row r="10574" spans="1:7">
      <c r="A10574" s="903" t="s">
        <v>2487</v>
      </c>
      <c r="B10574" s="903" t="s">
        <v>192</v>
      </c>
      <c r="C10574" s="903" t="s">
        <v>368</v>
      </c>
      <c r="D10574" s="903" t="s">
        <v>1445</v>
      </c>
      <c r="E10574" s="903" t="s">
        <v>122</v>
      </c>
      <c r="F10574" s="903" t="s">
        <v>126</v>
      </c>
      <c r="G10574" s="902">
        <v>113720000</v>
      </c>
    </row>
    <row r="10575" spans="1:7">
      <c r="A10575" s="903" t="s">
        <v>2487</v>
      </c>
      <c r="B10575" s="903" t="s">
        <v>192</v>
      </c>
      <c r="C10575" s="903" t="s">
        <v>368</v>
      </c>
      <c r="D10575" s="1419" t="s">
        <v>1463</v>
      </c>
      <c r="E10575" s="1420"/>
      <c r="F10575" s="1420"/>
      <c r="G10575" s="902">
        <v>6500000</v>
      </c>
    </row>
    <row r="10576" spans="1:7">
      <c r="A10576" s="903" t="s">
        <v>2487</v>
      </c>
      <c r="B10576" s="903" t="s">
        <v>192</v>
      </c>
      <c r="C10576" s="903" t="s">
        <v>368</v>
      </c>
      <c r="D10576" s="903" t="s">
        <v>1463</v>
      </c>
      <c r="E10576" s="1419" t="s">
        <v>122</v>
      </c>
      <c r="F10576" s="1420"/>
      <c r="G10576" s="902">
        <v>6500000</v>
      </c>
    </row>
    <row r="10577" spans="1:7">
      <c r="A10577" s="903" t="s">
        <v>2487</v>
      </c>
      <c r="B10577" s="903" t="s">
        <v>192</v>
      </c>
      <c r="C10577" s="903" t="s">
        <v>368</v>
      </c>
      <c r="D10577" s="903" t="s">
        <v>1463</v>
      </c>
      <c r="E10577" s="903" t="s">
        <v>122</v>
      </c>
      <c r="F10577" s="903" t="s">
        <v>126</v>
      </c>
      <c r="G10577" s="902">
        <v>6500000</v>
      </c>
    </row>
    <row r="10578" spans="1:7">
      <c r="A10578" s="903" t="s">
        <v>2487</v>
      </c>
      <c r="B10578" s="903" t="s">
        <v>192</v>
      </c>
      <c r="C10578" s="1419" t="s">
        <v>839</v>
      </c>
      <c r="D10578" s="1420"/>
      <c r="E10578" s="1420"/>
      <c r="F10578" s="1420"/>
      <c r="G10578" s="902">
        <v>72000000</v>
      </c>
    </row>
    <row r="10579" spans="1:7">
      <c r="A10579" s="903" t="s">
        <v>2487</v>
      </c>
      <c r="B10579" s="903" t="s">
        <v>192</v>
      </c>
      <c r="C10579" s="903" t="s">
        <v>839</v>
      </c>
      <c r="D10579" s="1419" t="s">
        <v>303</v>
      </c>
      <c r="E10579" s="1420"/>
      <c r="F10579" s="1420"/>
      <c r="G10579" s="902">
        <v>72000000</v>
      </c>
    </row>
    <row r="10580" spans="1:7">
      <c r="A10580" s="903" t="s">
        <v>2487</v>
      </c>
      <c r="B10580" s="903" t="s">
        <v>192</v>
      </c>
      <c r="C10580" s="903" t="s">
        <v>839</v>
      </c>
      <c r="D10580" s="903" t="s">
        <v>303</v>
      </c>
      <c r="E10580" s="1419" t="s">
        <v>118</v>
      </c>
      <c r="F10580" s="1420"/>
      <c r="G10580" s="902">
        <v>7500000</v>
      </c>
    </row>
    <row r="10581" spans="1:7">
      <c r="A10581" s="903" t="s">
        <v>2487</v>
      </c>
      <c r="B10581" s="903" t="s">
        <v>192</v>
      </c>
      <c r="C10581" s="903" t="s">
        <v>839</v>
      </c>
      <c r="D10581" s="903" t="s">
        <v>303</v>
      </c>
      <c r="E10581" s="903" t="s">
        <v>118</v>
      </c>
      <c r="F10581" s="903" t="s">
        <v>120</v>
      </c>
      <c r="G10581" s="902">
        <v>7500000</v>
      </c>
    </row>
    <row r="10582" spans="1:7">
      <c r="A10582" s="903" t="s">
        <v>2487</v>
      </c>
      <c r="B10582" s="903" t="s">
        <v>192</v>
      </c>
      <c r="C10582" s="903" t="s">
        <v>839</v>
      </c>
      <c r="D10582" s="903" t="s">
        <v>303</v>
      </c>
      <c r="E10582" s="1419" t="s">
        <v>122</v>
      </c>
      <c r="F10582" s="1420"/>
      <c r="G10582" s="902">
        <v>64500000</v>
      </c>
    </row>
    <row r="10583" spans="1:7">
      <c r="A10583" s="903" t="s">
        <v>2487</v>
      </c>
      <c r="B10583" s="903" t="s">
        <v>192</v>
      </c>
      <c r="C10583" s="903" t="s">
        <v>839</v>
      </c>
      <c r="D10583" s="903" t="s">
        <v>303</v>
      </c>
      <c r="E10583" s="903" t="s">
        <v>122</v>
      </c>
      <c r="F10583" s="903" t="s">
        <v>126</v>
      </c>
      <c r="G10583" s="902">
        <v>64500000</v>
      </c>
    </row>
    <row r="10584" spans="1:7">
      <c r="A10584" s="903" t="s">
        <v>2487</v>
      </c>
      <c r="B10584" s="903" t="s">
        <v>192</v>
      </c>
      <c r="C10584" s="1419" t="s">
        <v>170</v>
      </c>
      <c r="D10584" s="1420"/>
      <c r="E10584" s="1420"/>
      <c r="F10584" s="1420"/>
      <c r="G10584" s="902">
        <v>1739259000</v>
      </c>
    </row>
    <row r="10585" spans="1:7">
      <c r="A10585" s="903" t="s">
        <v>2487</v>
      </c>
      <c r="B10585" s="903" t="s">
        <v>192</v>
      </c>
      <c r="C10585" s="903" t="s">
        <v>170</v>
      </c>
      <c r="D10585" s="1419" t="s">
        <v>1480</v>
      </c>
      <c r="E10585" s="1420"/>
      <c r="F10585" s="1420"/>
      <c r="G10585" s="902">
        <v>251869000</v>
      </c>
    </row>
    <row r="10586" spans="1:7">
      <c r="A10586" s="903" t="s">
        <v>2487</v>
      </c>
      <c r="B10586" s="903" t="s">
        <v>192</v>
      </c>
      <c r="C10586" s="903" t="s">
        <v>170</v>
      </c>
      <c r="D10586" s="903" t="s">
        <v>1480</v>
      </c>
      <c r="E10586" s="1419" t="s">
        <v>16</v>
      </c>
      <c r="F10586" s="1420"/>
      <c r="G10586" s="902">
        <v>251869000</v>
      </c>
    </row>
    <row r="10587" spans="1:7">
      <c r="A10587" s="903" t="s">
        <v>2487</v>
      </c>
      <c r="B10587" s="903" t="s">
        <v>192</v>
      </c>
      <c r="C10587" s="903" t="s">
        <v>170</v>
      </c>
      <c r="D10587" s="903" t="s">
        <v>1480</v>
      </c>
      <c r="E10587" s="903" t="s">
        <v>16</v>
      </c>
      <c r="F10587" s="903" t="s">
        <v>19</v>
      </c>
      <c r="G10587" s="902">
        <v>251869000</v>
      </c>
    </row>
    <row r="10588" spans="1:7">
      <c r="A10588" s="903" t="s">
        <v>2487</v>
      </c>
      <c r="B10588" s="903" t="s">
        <v>192</v>
      </c>
      <c r="C10588" s="903" t="s">
        <v>170</v>
      </c>
      <c r="D10588" s="1419" t="s">
        <v>1494</v>
      </c>
      <c r="E10588" s="1420"/>
      <c r="F10588" s="1420"/>
      <c r="G10588" s="902">
        <v>1437390000</v>
      </c>
    </row>
    <row r="10589" spans="1:7">
      <c r="A10589" s="903" t="s">
        <v>2487</v>
      </c>
      <c r="B10589" s="903" t="s">
        <v>192</v>
      </c>
      <c r="C10589" s="903" t="s">
        <v>170</v>
      </c>
      <c r="D10589" s="903" t="s">
        <v>1494</v>
      </c>
      <c r="E10589" s="1419" t="s">
        <v>160</v>
      </c>
      <c r="F10589" s="1420"/>
      <c r="G10589" s="902">
        <v>1201824000</v>
      </c>
    </row>
    <row r="10590" spans="1:7">
      <c r="A10590" s="903" t="s">
        <v>2487</v>
      </c>
      <c r="B10590" s="903" t="s">
        <v>192</v>
      </c>
      <c r="C10590" s="903" t="s">
        <v>170</v>
      </c>
      <c r="D10590" s="903" t="s">
        <v>1494</v>
      </c>
      <c r="E10590" s="903" t="s">
        <v>160</v>
      </c>
      <c r="F10590" s="903" t="s">
        <v>162</v>
      </c>
      <c r="G10590" s="902">
        <v>1201824000</v>
      </c>
    </row>
    <row r="10591" spans="1:7">
      <c r="A10591" s="903" t="s">
        <v>2487</v>
      </c>
      <c r="B10591" s="903" t="s">
        <v>192</v>
      </c>
      <c r="C10591" s="903" t="s">
        <v>170</v>
      </c>
      <c r="D10591" s="903" t="s">
        <v>1494</v>
      </c>
      <c r="E10591" s="1419" t="s">
        <v>16</v>
      </c>
      <c r="F10591" s="1420"/>
      <c r="G10591" s="902">
        <v>235566000</v>
      </c>
    </row>
    <row r="10592" spans="1:7">
      <c r="A10592" s="903" t="s">
        <v>2487</v>
      </c>
      <c r="B10592" s="903" t="s">
        <v>192</v>
      </c>
      <c r="C10592" s="903" t="s">
        <v>170</v>
      </c>
      <c r="D10592" s="903" t="s">
        <v>1494</v>
      </c>
      <c r="E10592" s="903" t="s">
        <v>16</v>
      </c>
      <c r="F10592" s="903" t="s">
        <v>19</v>
      </c>
      <c r="G10592" s="902">
        <v>235566000</v>
      </c>
    </row>
    <row r="10593" spans="1:7">
      <c r="A10593" s="903" t="s">
        <v>2487</v>
      </c>
      <c r="B10593" s="903" t="s">
        <v>192</v>
      </c>
      <c r="C10593" s="903" t="s">
        <v>170</v>
      </c>
      <c r="D10593" s="1419" t="s">
        <v>1453</v>
      </c>
      <c r="E10593" s="1420"/>
      <c r="F10593" s="1420"/>
      <c r="G10593" s="902">
        <v>50000000</v>
      </c>
    </row>
    <row r="10594" spans="1:7">
      <c r="A10594" s="903" t="s">
        <v>2487</v>
      </c>
      <c r="B10594" s="903" t="s">
        <v>192</v>
      </c>
      <c r="C10594" s="903" t="s">
        <v>170</v>
      </c>
      <c r="D10594" s="903" t="s">
        <v>1453</v>
      </c>
      <c r="E10594" s="1419" t="s">
        <v>100</v>
      </c>
      <c r="F10594" s="1420"/>
      <c r="G10594" s="902">
        <v>3600000</v>
      </c>
    </row>
    <row r="10595" spans="1:7">
      <c r="A10595" s="903" t="s">
        <v>2487</v>
      </c>
      <c r="B10595" s="903" t="s">
        <v>192</v>
      </c>
      <c r="C10595" s="903" t="s">
        <v>170</v>
      </c>
      <c r="D10595" s="903" t="s">
        <v>1453</v>
      </c>
      <c r="E10595" s="903" t="s">
        <v>100</v>
      </c>
      <c r="F10595" s="903" t="s">
        <v>139</v>
      </c>
      <c r="G10595" s="902">
        <v>3600000</v>
      </c>
    </row>
    <row r="10596" spans="1:7">
      <c r="A10596" s="903" t="s">
        <v>2487</v>
      </c>
      <c r="B10596" s="903" t="s">
        <v>192</v>
      </c>
      <c r="C10596" s="903" t="s">
        <v>170</v>
      </c>
      <c r="D10596" s="903" t="s">
        <v>1453</v>
      </c>
      <c r="E10596" s="1419" t="s">
        <v>113</v>
      </c>
      <c r="F10596" s="1420"/>
      <c r="G10596" s="902">
        <v>8400000</v>
      </c>
    </row>
    <row r="10597" spans="1:7">
      <c r="A10597" s="903" t="s">
        <v>2487</v>
      </c>
      <c r="B10597" s="903" t="s">
        <v>192</v>
      </c>
      <c r="C10597" s="903" t="s">
        <v>170</v>
      </c>
      <c r="D10597" s="903" t="s">
        <v>1453</v>
      </c>
      <c r="E10597" s="903" t="s">
        <v>113</v>
      </c>
      <c r="F10597" s="903" t="s">
        <v>490</v>
      </c>
      <c r="G10597" s="902">
        <v>2400000</v>
      </c>
    </row>
    <row r="10598" spans="1:7">
      <c r="A10598" s="903" t="s">
        <v>2487</v>
      </c>
      <c r="B10598" s="903" t="s">
        <v>192</v>
      </c>
      <c r="C10598" s="903" t="s">
        <v>170</v>
      </c>
      <c r="D10598" s="903" t="s">
        <v>1453</v>
      </c>
      <c r="E10598" s="903" t="s">
        <v>113</v>
      </c>
      <c r="F10598" s="903" t="s">
        <v>115</v>
      </c>
      <c r="G10598" s="902">
        <v>6000000</v>
      </c>
    </row>
    <row r="10599" spans="1:7">
      <c r="A10599" s="903" t="s">
        <v>2487</v>
      </c>
      <c r="B10599" s="903" t="s">
        <v>192</v>
      </c>
      <c r="C10599" s="903" t="s">
        <v>170</v>
      </c>
      <c r="D10599" s="903" t="s">
        <v>1453</v>
      </c>
      <c r="E10599" s="1419" t="s">
        <v>122</v>
      </c>
      <c r="F10599" s="1420"/>
      <c r="G10599" s="902">
        <v>38000000</v>
      </c>
    </row>
    <row r="10600" spans="1:7">
      <c r="A10600" s="903" t="s">
        <v>2487</v>
      </c>
      <c r="B10600" s="903" t="s">
        <v>192</v>
      </c>
      <c r="C10600" s="903" t="s">
        <v>170</v>
      </c>
      <c r="D10600" s="903" t="s">
        <v>1453</v>
      </c>
      <c r="E10600" s="903" t="s">
        <v>122</v>
      </c>
      <c r="F10600" s="903" t="s">
        <v>124</v>
      </c>
      <c r="G10600" s="902">
        <v>38000000</v>
      </c>
    </row>
    <row r="10601" spans="1:7">
      <c r="A10601" s="903" t="s">
        <v>2487</v>
      </c>
      <c r="B10601" s="903" t="s">
        <v>192</v>
      </c>
      <c r="C10601" s="1419" t="s">
        <v>200</v>
      </c>
      <c r="D10601" s="1420"/>
      <c r="E10601" s="1420"/>
      <c r="F10601" s="1420"/>
      <c r="G10601" s="902">
        <v>119367857603</v>
      </c>
    </row>
    <row r="10602" spans="1:7">
      <c r="A10602" s="903" t="s">
        <v>2487</v>
      </c>
      <c r="B10602" s="903" t="s">
        <v>192</v>
      </c>
      <c r="C10602" s="903" t="s">
        <v>200</v>
      </c>
      <c r="D10602" s="1419" t="s">
        <v>1413</v>
      </c>
      <c r="E10602" s="1420"/>
      <c r="F10602" s="1420"/>
      <c r="G10602" s="902">
        <v>1028219000</v>
      </c>
    </row>
    <row r="10603" spans="1:7">
      <c r="A10603" s="903" t="s">
        <v>2487</v>
      </c>
      <c r="B10603" s="903" t="s">
        <v>192</v>
      </c>
      <c r="C10603" s="903" t="s">
        <v>200</v>
      </c>
      <c r="D10603" s="903" t="s">
        <v>1413</v>
      </c>
      <c r="E10603" s="1419" t="s">
        <v>160</v>
      </c>
      <c r="F10603" s="1420"/>
      <c r="G10603" s="902">
        <v>214574000</v>
      </c>
    </row>
    <row r="10604" spans="1:7">
      <c r="A10604" s="903" t="s">
        <v>2487</v>
      </c>
      <c r="B10604" s="903" t="s">
        <v>192</v>
      </c>
      <c r="C10604" s="903" t="s">
        <v>200</v>
      </c>
      <c r="D10604" s="903" t="s">
        <v>1413</v>
      </c>
      <c r="E10604" s="903" t="s">
        <v>160</v>
      </c>
      <c r="F10604" s="903" t="s">
        <v>162</v>
      </c>
      <c r="G10604" s="902">
        <v>214574000</v>
      </c>
    </row>
    <row r="10605" spans="1:7">
      <c r="A10605" s="903" t="s">
        <v>2487</v>
      </c>
      <c r="B10605" s="903" t="s">
        <v>192</v>
      </c>
      <c r="C10605" s="903" t="s">
        <v>200</v>
      </c>
      <c r="D10605" s="903" t="s">
        <v>1413</v>
      </c>
      <c r="E10605" s="1419" t="s">
        <v>16</v>
      </c>
      <c r="F10605" s="1420"/>
      <c r="G10605" s="902">
        <v>813645000</v>
      </c>
    </row>
    <row r="10606" spans="1:7">
      <c r="A10606" s="903" t="s">
        <v>2487</v>
      </c>
      <c r="B10606" s="903" t="s">
        <v>192</v>
      </c>
      <c r="C10606" s="903" t="s">
        <v>200</v>
      </c>
      <c r="D10606" s="903" t="s">
        <v>1413</v>
      </c>
      <c r="E10606" s="903" t="s">
        <v>16</v>
      </c>
      <c r="F10606" s="903" t="s">
        <v>19</v>
      </c>
      <c r="G10606" s="902">
        <v>813645000</v>
      </c>
    </row>
    <row r="10607" spans="1:7">
      <c r="A10607" s="903" t="s">
        <v>2487</v>
      </c>
      <c r="B10607" s="903" t="s">
        <v>192</v>
      </c>
      <c r="C10607" s="903" t="s">
        <v>200</v>
      </c>
      <c r="D10607" s="1419" t="s">
        <v>1528</v>
      </c>
      <c r="E10607" s="1420"/>
      <c r="F10607" s="1420"/>
      <c r="G10607" s="902">
        <v>118309638603</v>
      </c>
    </row>
    <row r="10608" spans="1:7">
      <c r="A10608" s="903" t="s">
        <v>2487</v>
      </c>
      <c r="B10608" s="903" t="s">
        <v>192</v>
      </c>
      <c r="C10608" s="903" t="s">
        <v>200</v>
      </c>
      <c r="D10608" s="903" t="s">
        <v>1528</v>
      </c>
      <c r="E10608" s="1419" t="s">
        <v>87</v>
      </c>
      <c r="F10608" s="1420"/>
      <c r="G10608" s="902">
        <v>20540243136</v>
      </c>
    </row>
    <row r="10609" spans="1:7">
      <c r="A10609" s="903" t="s">
        <v>2487</v>
      </c>
      <c r="B10609" s="903" t="s">
        <v>192</v>
      </c>
      <c r="C10609" s="903" t="s">
        <v>200</v>
      </c>
      <c r="D10609" s="903" t="s">
        <v>1528</v>
      </c>
      <c r="E10609" s="903" t="s">
        <v>87</v>
      </c>
      <c r="F10609" s="903" t="s">
        <v>88</v>
      </c>
      <c r="G10609" s="902">
        <v>20257118536</v>
      </c>
    </row>
    <row r="10610" spans="1:7">
      <c r="A10610" s="903" t="s">
        <v>2487</v>
      </c>
      <c r="B10610" s="903" t="s">
        <v>192</v>
      </c>
      <c r="C10610" s="903" t="s">
        <v>200</v>
      </c>
      <c r="D10610" s="903" t="s">
        <v>1528</v>
      </c>
      <c r="E10610" s="903" t="s">
        <v>87</v>
      </c>
      <c r="F10610" s="903" t="s">
        <v>89</v>
      </c>
      <c r="G10610" s="902">
        <v>283124600</v>
      </c>
    </row>
    <row r="10611" spans="1:7">
      <c r="A10611" s="903" t="s">
        <v>2487</v>
      </c>
      <c r="B10611" s="903" t="s">
        <v>192</v>
      </c>
      <c r="C10611" s="903" t="s">
        <v>200</v>
      </c>
      <c r="D10611" s="903" t="s">
        <v>1528</v>
      </c>
      <c r="E10611" s="1419" t="s">
        <v>128</v>
      </c>
      <c r="F10611" s="1420"/>
      <c r="G10611" s="902">
        <v>1136198338</v>
      </c>
    </row>
    <row r="10612" spans="1:7">
      <c r="A10612" s="903" t="s">
        <v>2487</v>
      </c>
      <c r="B10612" s="903" t="s">
        <v>192</v>
      </c>
      <c r="C10612" s="903" t="s">
        <v>200</v>
      </c>
      <c r="D10612" s="903" t="s">
        <v>1528</v>
      </c>
      <c r="E10612" s="903" t="s">
        <v>128</v>
      </c>
      <c r="F10612" s="903" t="s">
        <v>519</v>
      </c>
      <c r="G10612" s="902">
        <v>1136198338</v>
      </c>
    </row>
    <row r="10613" spans="1:7">
      <c r="A10613" s="903" t="s">
        <v>2487</v>
      </c>
      <c r="B10613" s="903" t="s">
        <v>192</v>
      </c>
      <c r="C10613" s="903" t="s">
        <v>200</v>
      </c>
      <c r="D10613" s="903" t="s">
        <v>1528</v>
      </c>
      <c r="E10613" s="1419" t="s">
        <v>90</v>
      </c>
      <c r="F10613" s="1420"/>
      <c r="G10613" s="902">
        <v>17582986163</v>
      </c>
    </row>
    <row r="10614" spans="1:7">
      <c r="A10614" s="903" t="s">
        <v>2487</v>
      </c>
      <c r="B10614" s="903" t="s">
        <v>192</v>
      </c>
      <c r="C10614" s="903" t="s">
        <v>200</v>
      </c>
      <c r="D10614" s="903" t="s">
        <v>1528</v>
      </c>
      <c r="E10614" s="903" t="s">
        <v>90</v>
      </c>
      <c r="F10614" s="903" t="s">
        <v>135</v>
      </c>
      <c r="G10614" s="902">
        <v>1061634991</v>
      </c>
    </row>
    <row r="10615" spans="1:7">
      <c r="A10615" s="903" t="s">
        <v>2487</v>
      </c>
      <c r="B10615" s="903" t="s">
        <v>192</v>
      </c>
      <c r="C10615" s="903" t="s">
        <v>200</v>
      </c>
      <c r="D10615" s="903" t="s">
        <v>1528</v>
      </c>
      <c r="E10615" s="903" t="s">
        <v>90</v>
      </c>
      <c r="F10615" s="903" t="s">
        <v>389</v>
      </c>
      <c r="G10615" s="902">
        <v>457927916</v>
      </c>
    </row>
    <row r="10616" spans="1:7">
      <c r="A10616" s="903" t="s">
        <v>2487</v>
      </c>
      <c r="B10616" s="903" t="s">
        <v>192</v>
      </c>
      <c r="C10616" s="903" t="s">
        <v>200</v>
      </c>
      <c r="D10616" s="903" t="s">
        <v>1528</v>
      </c>
      <c r="E10616" s="903" t="s">
        <v>90</v>
      </c>
      <c r="F10616" s="903" t="s">
        <v>385</v>
      </c>
      <c r="G10616" s="902">
        <v>9358270</v>
      </c>
    </row>
    <row r="10617" spans="1:7">
      <c r="A10617" s="903" t="s">
        <v>2487</v>
      </c>
      <c r="B10617" s="903" t="s">
        <v>192</v>
      </c>
      <c r="C10617" s="903" t="s">
        <v>200</v>
      </c>
      <c r="D10617" s="903" t="s">
        <v>1528</v>
      </c>
      <c r="E10617" s="903" t="s">
        <v>90</v>
      </c>
      <c r="F10617" s="903" t="s">
        <v>763</v>
      </c>
      <c r="G10617" s="902">
        <v>725600314</v>
      </c>
    </row>
    <row r="10618" spans="1:7">
      <c r="A10618" s="903" t="s">
        <v>2487</v>
      </c>
      <c r="B10618" s="903" t="s">
        <v>192</v>
      </c>
      <c r="C10618" s="903" t="s">
        <v>200</v>
      </c>
      <c r="D10618" s="903" t="s">
        <v>1528</v>
      </c>
      <c r="E10618" s="903" t="s">
        <v>90</v>
      </c>
      <c r="F10618" s="903" t="s">
        <v>8</v>
      </c>
      <c r="G10618" s="902">
        <v>8046000</v>
      </c>
    </row>
    <row r="10619" spans="1:7">
      <c r="A10619" s="903" t="s">
        <v>2487</v>
      </c>
      <c r="B10619" s="903" t="s">
        <v>192</v>
      </c>
      <c r="C10619" s="903" t="s">
        <v>200</v>
      </c>
      <c r="D10619" s="903" t="s">
        <v>1528</v>
      </c>
      <c r="E10619" s="903" t="s">
        <v>90</v>
      </c>
      <c r="F10619" s="903" t="s">
        <v>386</v>
      </c>
      <c r="G10619" s="902">
        <v>511198078</v>
      </c>
    </row>
    <row r="10620" spans="1:7">
      <c r="A10620" s="903" t="s">
        <v>2487</v>
      </c>
      <c r="B10620" s="903" t="s">
        <v>192</v>
      </c>
      <c r="C10620" s="903" t="s">
        <v>200</v>
      </c>
      <c r="D10620" s="903" t="s">
        <v>1528</v>
      </c>
      <c r="E10620" s="903" t="s">
        <v>90</v>
      </c>
      <c r="F10620" s="903" t="s">
        <v>92</v>
      </c>
      <c r="G10620" s="902">
        <v>1676078516</v>
      </c>
    </row>
    <row r="10621" spans="1:7">
      <c r="A10621" s="903" t="s">
        <v>2487</v>
      </c>
      <c r="B10621" s="903" t="s">
        <v>192</v>
      </c>
      <c r="C10621" s="903" t="s">
        <v>200</v>
      </c>
      <c r="D10621" s="903" t="s">
        <v>1528</v>
      </c>
      <c r="E10621" s="903" t="s">
        <v>90</v>
      </c>
      <c r="F10621" s="903" t="s">
        <v>289</v>
      </c>
      <c r="G10621" s="902">
        <v>21900000</v>
      </c>
    </row>
    <row r="10622" spans="1:7">
      <c r="A10622" s="903" t="s">
        <v>2487</v>
      </c>
      <c r="B10622" s="903" t="s">
        <v>192</v>
      </c>
      <c r="C10622" s="903" t="s">
        <v>200</v>
      </c>
      <c r="D10622" s="903" t="s">
        <v>1528</v>
      </c>
      <c r="E10622" s="903" t="s">
        <v>90</v>
      </c>
      <c r="F10622" s="903" t="s">
        <v>390</v>
      </c>
      <c r="G10622" s="902">
        <v>477511446</v>
      </c>
    </row>
    <row r="10623" spans="1:7">
      <c r="A10623" s="903" t="s">
        <v>2487</v>
      </c>
      <c r="B10623" s="903" t="s">
        <v>192</v>
      </c>
      <c r="C10623" s="903" t="s">
        <v>200</v>
      </c>
      <c r="D10623" s="903" t="s">
        <v>1528</v>
      </c>
      <c r="E10623" s="903" t="s">
        <v>90</v>
      </c>
      <c r="F10623" s="903" t="s">
        <v>294</v>
      </c>
      <c r="G10623" s="902">
        <v>742783690</v>
      </c>
    </row>
    <row r="10624" spans="1:7">
      <c r="A10624" s="903" t="s">
        <v>2487</v>
      </c>
      <c r="B10624" s="903" t="s">
        <v>192</v>
      </c>
      <c r="C10624" s="903" t="s">
        <v>200</v>
      </c>
      <c r="D10624" s="903" t="s">
        <v>1528</v>
      </c>
      <c r="E10624" s="903" t="s">
        <v>90</v>
      </c>
      <c r="F10624" s="903" t="s">
        <v>403</v>
      </c>
      <c r="G10624" s="902">
        <v>5867134566</v>
      </c>
    </row>
    <row r="10625" spans="1:7">
      <c r="A10625" s="903" t="s">
        <v>2487</v>
      </c>
      <c r="B10625" s="903" t="s">
        <v>192</v>
      </c>
      <c r="C10625" s="903" t="s">
        <v>200</v>
      </c>
      <c r="D10625" s="903" t="s">
        <v>1528</v>
      </c>
      <c r="E10625" s="903" t="s">
        <v>90</v>
      </c>
      <c r="F10625" s="903" t="s">
        <v>130</v>
      </c>
      <c r="G10625" s="902">
        <v>5201060970</v>
      </c>
    </row>
    <row r="10626" spans="1:7">
      <c r="A10626" s="903" t="s">
        <v>2487</v>
      </c>
      <c r="B10626" s="903" t="s">
        <v>192</v>
      </c>
      <c r="C10626" s="903" t="s">
        <v>200</v>
      </c>
      <c r="D10626" s="903" t="s">
        <v>1528</v>
      </c>
      <c r="E10626" s="903" t="s">
        <v>90</v>
      </c>
      <c r="F10626" s="903" t="s">
        <v>137</v>
      </c>
      <c r="G10626" s="902">
        <v>822751406</v>
      </c>
    </row>
    <row r="10627" spans="1:7">
      <c r="A10627" s="903" t="s">
        <v>2487</v>
      </c>
      <c r="B10627" s="903" t="s">
        <v>192</v>
      </c>
      <c r="C10627" s="903" t="s">
        <v>200</v>
      </c>
      <c r="D10627" s="903" t="s">
        <v>1528</v>
      </c>
      <c r="E10627" s="1419" t="s">
        <v>296</v>
      </c>
      <c r="F10627" s="1420"/>
      <c r="G10627" s="902">
        <v>65600000</v>
      </c>
    </row>
    <row r="10628" spans="1:7">
      <c r="A10628" s="903" t="s">
        <v>2487</v>
      </c>
      <c r="B10628" s="903" t="s">
        <v>192</v>
      </c>
      <c r="C10628" s="903" t="s">
        <v>200</v>
      </c>
      <c r="D10628" s="903" t="s">
        <v>1528</v>
      </c>
      <c r="E10628" s="903" t="s">
        <v>296</v>
      </c>
      <c r="F10628" s="903" t="s">
        <v>756</v>
      </c>
      <c r="G10628" s="902">
        <v>65600000</v>
      </c>
    </row>
    <row r="10629" spans="1:7">
      <c r="A10629" s="903" t="s">
        <v>2487</v>
      </c>
      <c r="B10629" s="903" t="s">
        <v>192</v>
      </c>
      <c r="C10629" s="903" t="s">
        <v>200</v>
      </c>
      <c r="D10629" s="903" t="s">
        <v>1528</v>
      </c>
      <c r="E10629" s="1419" t="s">
        <v>377</v>
      </c>
      <c r="F10629" s="1420"/>
      <c r="G10629" s="902">
        <v>376658000</v>
      </c>
    </row>
    <row r="10630" spans="1:7">
      <c r="A10630" s="903" t="s">
        <v>2487</v>
      </c>
      <c r="B10630" s="903" t="s">
        <v>192</v>
      </c>
      <c r="C10630" s="903" t="s">
        <v>200</v>
      </c>
      <c r="D10630" s="903" t="s">
        <v>1528</v>
      </c>
      <c r="E10630" s="903" t="s">
        <v>377</v>
      </c>
      <c r="F10630" s="903" t="s">
        <v>379</v>
      </c>
      <c r="G10630" s="902">
        <v>258719000</v>
      </c>
    </row>
    <row r="10631" spans="1:7">
      <c r="A10631" s="903" t="s">
        <v>2487</v>
      </c>
      <c r="B10631" s="903" t="s">
        <v>192</v>
      </c>
      <c r="C10631" s="903" t="s">
        <v>200</v>
      </c>
      <c r="D10631" s="903" t="s">
        <v>1528</v>
      </c>
      <c r="E10631" s="903" t="s">
        <v>377</v>
      </c>
      <c r="F10631" s="903" t="s">
        <v>298</v>
      </c>
      <c r="G10631" s="902">
        <v>113099000</v>
      </c>
    </row>
    <row r="10632" spans="1:7">
      <c r="A10632" s="903" t="s">
        <v>2487</v>
      </c>
      <c r="B10632" s="903" t="s">
        <v>192</v>
      </c>
      <c r="C10632" s="903" t="s">
        <v>200</v>
      </c>
      <c r="D10632" s="903" t="s">
        <v>1528</v>
      </c>
      <c r="E10632" s="903" t="s">
        <v>377</v>
      </c>
      <c r="F10632" s="903" t="s">
        <v>380</v>
      </c>
      <c r="G10632" s="902">
        <v>4840000</v>
      </c>
    </row>
    <row r="10633" spans="1:7">
      <c r="A10633" s="903" t="s">
        <v>2487</v>
      </c>
      <c r="B10633" s="903" t="s">
        <v>192</v>
      </c>
      <c r="C10633" s="903" t="s">
        <v>200</v>
      </c>
      <c r="D10633" s="903" t="s">
        <v>1528</v>
      </c>
      <c r="E10633" s="1419" t="s">
        <v>93</v>
      </c>
      <c r="F10633" s="1420"/>
      <c r="G10633" s="902">
        <v>990023800</v>
      </c>
    </row>
    <row r="10634" spans="1:7">
      <c r="A10634" s="903" t="s">
        <v>2487</v>
      </c>
      <c r="B10634" s="903" t="s">
        <v>192</v>
      </c>
      <c r="C10634" s="903" t="s">
        <v>200</v>
      </c>
      <c r="D10634" s="903" t="s">
        <v>1528</v>
      </c>
      <c r="E10634" s="903" t="s">
        <v>93</v>
      </c>
      <c r="F10634" s="903" t="s">
        <v>300</v>
      </c>
      <c r="G10634" s="902">
        <v>82000000</v>
      </c>
    </row>
    <row r="10635" spans="1:7">
      <c r="A10635" s="903" t="s">
        <v>2487</v>
      </c>
      <c r="B10635" s="903" t="s">
        <v>192</v>
      </c>
      <c r="C10635" s="903" t="s">
        <v>200</v>
      </c>
      <c r="D10635" s="903" t="s">
        <v>1528</v>
      </c>
      <c r="E10635" s="903" t="s">
        <v>93</v>
      </c>
      <c r="F10635" s="903" t="s">
        <v>391</v>
      </c>
      <c r="G10635" s="902">
        <v>908023800</v>
      </c>
    </row>
    <row r="10636" spans="1:7">
      <c r="A10636" s="903" t="s">
        <v>2487</v>
      </c>
      <c r="B10636" s="903" t="s">
        <v>192</v>
      </c>
      <c r="C10636" s="903" t="s">
        <v>200</v>
      </c>
      <c r="D10636" s="903" t="s">
        <v>1528</v>
      </c>
      <c r="E10636" s="1419" t="s">
        <v>94</v>
      </c>
      <c r="F10636" s="1420"/>
      <c r="G10636" s="902">
        <v>5756343986</v>
      </c>
    </row>
    <row r="10637" spans="1:7">
      <c r="A10637" s="903" t="s">
        <v>2487</v>
      </c>
      <c r="B10637" s="903" t="s">
        <v>192</v>
      </c>
      <c r="C10637" s="903" t="s">
        <v>200</v>
      </c>
      <c r="D10637" s="903" t="s">
        <v>1528</v>
      </c>
      <c r="E10637" s="903" t="s">
        <v>94</v>
      </c>
      <c r="F10637" s="903" t="s">
        <v>95</v>
      </c>
      <c r="G10637" s="902">
        <v>4498031343</v>
      </c>
    </row>
    <row r="10638" spans="1:7">
      <c r="A10638" s="903" t="s">
        <v>2487</v>
      </c>
      <c r="B10638" s="903" t="s">
        <v>192</v>
      </c>
      <c r="C10638" s="903" t="s">
        <v>200</v>
      </c>
      <c r="D10638" s="903" t="s">
        <v>1528</v>
      </c>
      <c r="E10638" s="903" t="s">
        <v>94</v>
      </c>
      <c r="F10638" s="903" t="s">
        <v>96</v>
      </c>
      <c r="G10638" s="902">
        <v>763119400</v>
      </c>
    </row>
    <row r="10639" spans="1:7">
      <c r="A10639" s="903" t="s">
        <v>2487</v>
      </c>
      <c r="B10639" s="903" t="s">
        <v>192</v>
      </c>
      <c r="C10639" s="903" t="s">
        <v>200</v>
      </c>
      <c r="D10639" s="903" t="s">
        <v>1528</v>
      </c>
      <c r="E10639" s="903" t="s">
        <v>94</v>
      </c>
      <c r="F10639" s="903" t="s">
        <v>97</v>
      </c>
      <c r="G10639" s="902">
        <v>448474917</v>
      </c>
    </row>
    <row r="10640" spans="1:7">
      <c r="A10640" s="903" t="s">
        <v>2487</v>
      </c>
      <c r="B10640" s="903" t="s">
        <v>192</v>
      </c>
      <c r="C10640" s="903" t="s">
        <v>200</v>
      </c>
      <c r="D10640" s="903" t="s">
        <v>1528</v>
      </c>
      <c r="E10640" s="903" t="s">
        <v>94</v>
      </c>
      <c r="F10640" s="903" t="s">
        <v>0</v>
      </c>
      <c r="G10640" s="902">
        <v>46718326</v>
      </c>
    </row>
    <row r="10641" spans="1:7">
      <c r="A10641" s="903" t="s">
        <v>2487</v>
      </c>
      <c r="B10641" s="903" t="s">
        <v>192</v>
      </c>
      <c r="C10641" s="903" t="s">
        <v>200</v>
      </c>
      <c r="D10641" s="903" t="s">
        <v>1528</v>
      </c>
      <c r="E10641" s="1419" t="s">
        <v>98</v>
      </c>
      <c r="F10641" s="1420"/>
      <c r="G10641" s="902">
        <v>2253589500</v>
      </c>
    </row>
    <row r="10642" spans="1:7">
      <c r="A10642" s="903" t="s">
        <v>2487</v>
      </c>
      <c r="B10642" s="903" t="s">
        <v>192</v>
      </c>
      <c r="C10642" s="903" t="s">
        <v>200</v>
      </c>
      <c r="D10642" s="903" t="s">
        <v>1528</v>
      </c>
      <c r="E10642" s="903" t="s">
        <v>98</v>
      </c>
      <c r="F10642" s="903" t="s">
        <v>1</v>
      </c>
      <c r="G10642" s="902">
        <v>80000000</v>
      </c>
    </row>
    <row r="10643" spans="1:7">
      <c r="A10643" s="903" t="s">
        <v>2487</v>
      </c>
      <c r="B10643" s="903" t="s">
        <v>192</v>
      </c>
      <c r="C10643" s="903" t="s">
        <v>200</v>
      </c>
      <c r="D10643" s="903" t="s">
        <v>1528</v>
      </c>
      <c r="E10643" s="903" t="s">
        <v>98</v>
      </c>
      <c r="F10643" s="903" t="s">
        <v>99</v>
      </c>
      <c r="G10643" s="902">
        <v>2173589500</v>
      </c>
    </row>
    <row r="10644" spans="1:7">
      <c r="A10644" s="903" t="s">
        <v>2487</v>
      </c>
      <c r="B10644" s="903" t="s">
        <v>192</v>
      </c>
      <c r="C10644" s="903" t="s">
        <v>200</v>
      </c>
      <c r="D10644" s="903" t="s">
        <v>1528</v>
      </c>
      <c r="E10644" s="1419" t="s">
        <v>100</v>
      </c>
      <c r="F10644" s="1420"/>
      <c r="G10644" s="902">
        <v>2738108848</v>
      </c>
    </row>
    <row r="10645" spans="1:7">
      <c r="A10645" s="903" t="s">
        <v>2487</v>
      </c>
      <c r="B10645" s="903" t="s">
        <v>192</v>
      </c>
      <c r="C10645" s="903" t="s">
        <v>200</v>
      </c>
      <c r="D10645" s="903" t="s">
        <v>1528</v>
      </c>
      <c r="E10645" s="903" t="s">
        <v>100</v>
      </c>
      <c r="F10645" s="903" t="s">
        <v>138</v>
      </c>
      <c r="G10645" s="902">
        <v>524291313</v>
      </c>
    </row>
    <row r="10646" spans="1:7">
      <c r="A10646" s="903" t="s">
        <v>2487</v>
      </c>
      <c r="B10646" s="903" t="s">
        <v>192</v>
      </c>
      <c r="C10646" s="903" t="s">
        <v>200</v>
      </c>
      <c r="D10646" s="903" t="s">
        <v>1528</v>
      </c>
      <c r="E10646" s="903" t="s">
        <v>100</v>
      </c>
      <c r="F10646" s="903" t="s">
        <v>102</v>
      </c>
      <c r="G10646" s="902">
        <v>128232535</v>
      </c>
    </row>
    <row r="10647" spans="1:7">
      <c r="A10647" s="903" t="s">
        <v>2487</v>
      </c>
      <c r="B10647" s="903" t="s">
        <v>192</v>
      </c>
      <c r="C10647" s="903" t="s">
        <v>200</v>
      </c>
      <c r="D10647" s="903" t="s">
        <v>1528</v>
      </c>
      <c r="E10647" s="903" t="s">
        <v>100</v>
      </c>
      <c r="F10647" s="903" t="s">
        <v>139</v>
      </c>
      <c r="G10647" s="902">
        <v>1781408000</v>
      </c>
    </row>
    <row r="10648" spans="1:7">
      <c r="A10648" s="903" t="s">
        <v>2487</v>
      </c>
      <c r="B10648" s="903" t="s">
        <v>192</v>
      </c>
      <c r="C10648" s="903" t="s">
        <v>200</v>
      </c>
      <c r="D10648" s="903" t="s">
        <v>1528</v>
      </c>
      <c r="E10648" s="903" t="s">
        <v>100</v>
      </c>
      <c r="F10648" s="903" t="s">
        <v>131</v>
      </c>
      <c r="G10648" s="902">
        <v>112477000</v>
      </c>
    </row>
    <row r="10649" spans="1:7">
      <c r="A10649" s="903" t="s">
        <v>2487</v>
      </c>
      <c r="B10649" s="903" t="s">
        <v>192</v>
      </c>
      <c r="C10649" s="903" t="s">
        <v>200</v>
      </c>
      <c r="D10649" s="903" t="s">
        <v>1528</v>
      </c>
      <c r="E10649" s="903" t="s">
        <v>100</v>
      </c>
      <c r="F10649" s="903" t="s">
        <v>140</v>
      </c>
      <c r="G10649" s="902">
        <v>191700000</v>
      </c>
    </row>
    <row r="10650" spans="1:7">
      <c r="A10650" s="903" t="s">
        <v>2487</v>
      </c>
      <c r="B10650" s="903" t="s">
        <v>192</v>
      </c>
      <c r="C10650" s="903" t="s">
        <v>200</v>
      </c>
      <c r="D10650" s="903" t="s">
        <v>1528</v>
      </c>
      <c r="E10650" s="1419" t="s">
        <v>103</v>
      </c>
      <c r="F10650" s="1420"/>
      <c r="G10650" s="902">
        <v>1235265232</v>
      </c>
    </row>
    <row r="10651" spans="1:7">
      <c r="A10651" s="903" t="s">
        <v>2487</v>
      </c>
      <c r="B10651" s="903" t="s">
        <v>192</v>
      </c>
      <c r="C10651" s="903" t="s">
        <v>200</v>
      </c>
      <c r="D10651" s="903" t="s">
        <v>1528</v>
      </c>
      <c r="E10651" s="903" t="s">
        <v>103</v>
      </c>
      <c r="F10651" s="903" t="s">
        <v>104</v>
      </c>
      <c r="G10651" s="902">
        <v>656603600</v>
      </c>
    </row>
    <row r="10652" spans="1:7">
      <c r="A10652" s="903" t="s">
        <v>2487</v>
      </c>
      <c r="B10652" s="903" t="s">
        <v>192</v>
      </c>
      <c r="C10652" s="903" t="s">
        <v>200</v>
      </c>
      <c r="D10652" s="903" t="s">
        <v>1528</v>
      </c>
      <c r="E10652" s="903" t="s">
        <v>103</v>
      </c>
      <c r="F10652" s="903" t="s">
        <v>132</v>
      </c>
      <c r="G10652" s="902">
        <v>178979700</v>
      </c>
    </row>
    <row r="10653" spans="1:7">
      <c r="A10653" s="903" t="s">
        <v>2487</v>
      </c>
      <c r="B10653" s="903" t="s">
        <v>192</v>
      </c>
      <c r="C10653" s="903" t="s">
        <v>200</v>
      </c>
      <c r="D10653" s="903" t="s">
        <v>1528</v>
      </c>
      <c r="E10653" s="903" t="s">
        <v>103</v>
      </c>
      <c r="F10653" s="903" t="s">
        <v>2</v>
      </c>
      <c r="G10653" s="902">
        <v>85440000</v>
      </c>
    </row>
    <row r="10654" spans="1:7">
      <c r="A10654" s="903" t="s">
        <v>2487</v>
      </c>
      <c r="B10654" s="903" t="s">
        <v>192</v>
      </c>
      <c r="C10654" s="903" t="s">
        <v>200</v>
      </c>
      <c r="D10654" s="903" t="s">
        <v>1528</v>
      </c>
      <c r="E10654" s="903" t="s">
        <v>103</v>
      </c>
      <c r="F10654" s="903" t="s">
        <v>106</v>
      </c>
      <c r="G10654" s="902">
        <v>314241932</v>
      </c>
    </row>
    <row r="10655" spans="1:7">
      <c r="A10655" s="903" t="s">
        <v>2487</v>
      </c>
      <c r="B10655" s="903" t="s">
        <v>192</v>
      </c>
      <c r="C10655" s="903" t="s">
        <v>200</v>
      </c>
      <c r="D10655" s="903" t="s">
        <v>1528</v>
      </c>
      <c r="E10655" s="1419" t="s">
        <v>108</v>
      </c>
      <c r="F10655" s="1420"/>
      <c r="G10655" s="902">
        <v>2018521039</v>
      </c>
    </row>
    <row r="10656" spans="1:7">
      <c r="A10656" s="903" t="s">
        <v>2487</v>
      </c>
      <c r="B10656" s="903" t="s">
        <v>192</v>
      </c>
      <c r="C10656" s="903" t="s">
        <v>200</v>
      </c>
      <c r="D10656" s="903" t="s">
        <v>1528</v>
      </c>
      <c r="E10656" s="903" t="s">
        <v>108</v>
      </c>
      <c r="F10656" s="903" t="s">
        <v>110</v>
      </c>
      <c r="G10656" s="902">
        <v>261810936</v>
      </c>
    </row>
    <row r="10657" spans="1:7">
      <c r="A10657" s="903" t="s">
        <v>2487</v>
      </c>
      <c r="B10657" s="903" t="s">
        <v>192</v>
      </c>
      <c r="C10657" s="903" t="s">
        <v>200</v>
      </c>
      <c r="D10657" s="903" t="s">
        <v>1528</v>
      </c>
      <c r="E10657" s="903" t="s">
        <v>108</v>
      </c>
      <c r="F10657" s="903" t="s">
        <v>111</v>
      </c>
      <c r="G10657" s="902">
        <v>237515002</v>
      </c>
    </row>
    <row r="10658" spans="1:7">
      <c r="A10658" s="903" t="s">
        <v>2487</v>
      </c>
      <c r="B10658" s="903" t="s">
        <v>192</v>
      </c>
      <c r="C10658" s="903" t="s">
        <v>200</v>
      </c>
      <c r="D10658" s="903" t="s">
        <v>1528</v>
      </c>
      <c r="E10658" s="903" t="s">
        <v>108</v>
      </c>
      <c r="F10658" s="903" t="s">
        <v>862</v>
      </c>
      <c r="G10658" s="902">
        <v>71607101</v>
      </c>
    </row>
    <row r="10659" spans="1:7">
      <c r="A10659" s="903" t="s">
        <v>2487</v>
      </c>
      <c r="B10659" s="903" t="s">
        <v>192</v>
      </c>
      <c r="C10659" s="903" t="s">
        <v>200</v>
      </c>
      <c r="D10659" s="903" t="s">
        <v>1528</v>
      </c>
      <c r="E10659" s="903" t="s">
        <v>108</v>
      </c>
      <c r="F10659" s="903" t="s">
        <v>283</v>
      </c>
      <c r="G10659" s="902">
        <v>750000000</v>
      </c>
    </row>
    <row r="10660" spans="1:7">
      <c r="A10660" s="903" t="s">
        <v>2487</v>
      </c>
      <c r="B10660" s="903" t="s">
        <v>192</v>
      </c>
      <c r="C10660" s="903" t="s">
        <v>200</v>
      </c>
      <c r="D10660" s="903" t="s">
        <v>1528</v>
      </c>
      <c r="E10660" s="903" t="s">
        <v>108</v>
      </c>
      <c r="F10660" s="903" t="s">
        <v>868</v>
      </c>
      <c r="G10660" s="902">
        <v>579843000</v>
      </c>
    </row>
    <row r="10661" spans="1:7">
      <c r="A10661" s="903" t="s">
        <v>2487</v>
      </c>
      <c r="B10661" s="903" t="s">
        <v>192</v>
      </c>
      <c r="C10661" s="903" t="s">
        <v>200</v>
      </c>
      <c r="D10661" s="903" t="s">
        <v>1528</v>
      </c>
      <c r="E10661" s="903" t="s">
        <v>108</v>
      </c>
      <c r="F10661" s="903" t="s">
        <v>141</v>
      </c>
      <c r="G10661" s="902">
        <v>112950000</v>
      </c>
    </row>
    <row r="10662" spans="1:7">
      <c r="A10662" s="903" t="s">
        <v>2487</v>
      </c>
      <c r="B10662" s="903" t="s">
        <v>192</v>
      </c>
      <c r="C10662" s="903" t="s">
        <v>200</v>
      </c>
      <c r="D10662" s="903" t="s">
        <v>1528</v>
      </c>
      <c r="E10662" s="903" t="s">
        <v>108</v>
      </c>
      <c r="F10662" s="903" t="s">
        <v>142</v>
      </c>
      <c r="G10662" s="902">
        <v>4795000</v>
      </c>
    </row>
    <row r="10663" spans="1:7">
      <c r="A10663" s="903" t="s">
        <v>2487</v>
      </c>
      <c r="B10663" s="903" t="s">
        <v>192</v>
      </c>
      <c r="C10663" s="903" t="s">
        <v>200</v>
      </c>
      <c r="D10663" s="903" t="s">
        <v>1528</v>
      </c>
      <c r="E10663" s="1419" t="s">
        <v>143</v>
      </c>
      <c r="F10663" s="1420"/>
      <c r="G10663" s="902">
        <v>1367791143</v>
      </c>
    </row>
    <row r="10664" spans="1:7">
      <c r="A10664" s="903" t="s">
        <v>2487</v>
      </c>
      <c r="B10664" s="903" t="s">
        <v>192</v>
      </c>
      <c r="C10664" s="903" t="s">
        <v>200</v>
      </c>
      <c r="D10664" s="903" t="s">
        <v>1528</v>
      </c>
      <c r="E10664" s="903" t="s">
        <v>143</v>
      </c>
      <c r="F10664" s="903" t="s">
        <v>145</v>
      </c>
      <c r="G10664" s="902">
        <v>6117000</v>
      </c>
    </row>
    <row r="10665" spans="1:7">
      <c r="A10665" s="903" t="s">
        <v>2487</v>
      </c>
      <c r="B10665" s="903" t="s">
        <v>192</v>
      </c>
      <c r="C10665" s="903" t="s">
        <v>200</v>
      </c>
      <c r="D10665" s="903" t="s">
        <v>1528</v>
      </c>
      <c r="E10665" s="903" t="s">
        <v>143</v>
      </c>
      <c r="F10665" s="903" t="s">
        <v>482</v>
      </c>
      <c r="G10665" s="902">
        <v>1000000</v>
      </c>
    </row>
    <row r="10666" spans="1:7">
      <c r="A10666" s="903" t="s">
        <v>2487</v>
      </c>
      <c r="B10666" s="903" t="s">
        <v>192</v>
      </c>
      <c r="C10666" s="903" t="s">
        <v>200</v>
      </c>
      <c r="D10666" s="903" t="s">
        <v>1528</v>
      </c>
      <c r="E10666" s="903" t="s">
        <v>143</v>
      </c>
      <c r="F10666" s="903" t="s">
        <v>387</v>
      </c>
      <c r="G10666" s="902">
        <v>6500000</v>
      </c>
    </row>
    <row r="10667" spans="1:7">
      <c r="A10667" s="903" t="s">
        <v>2487</v>
      </c>
      <c r="B10667" s="903" t="s">
        <v>192</v>
      </c>
      <c r="C10667" s="903" t="s">
        <v>200</v>
      </c>
      <c r="D10667" s="903" t="s">
        <v>1528</v>
      </c>
      <c r="E10667" s="903" t="s">
        <v>143</v>
      </c>
      <c r="F10667" s="903" t="s">
        <v>487</v>
      </c>
      <c r="G10667" s="902">
        <v>700093000</v>
      </c>
    </row>
    <row r="10668" spans="1:7">
      <c r="A10668" s="903" t="s">
        <v>2487</v>
      </c>
      <c r="B10668" s="903" t="s">
        <v>192</v>
      </c>
      <c r="C10668" s="903" t="s">
        <v>200</v>
      </c>
      <c r="D10668" s="903" t="s">
        <v>1528</v>
      </c>
      <c r="E10668" s="903" t="s">
        <v>143</v>
      </c>
      <c r="F10668" s="903" t="s">
        <v>489</v>
      </c>
      <c r="G10668" s="902">
        <v>654081143</v>
      </c>
    </row>
    <row r="10669" spans="1:7">
      <c r="A10669" s="903" t="s">
        <v>2487</v>
      </c>
      <c r="B10669" s="903" t="s">
        <v>192</v>
      </c>
      <c r="C10669" s="903" t="s">
        <v>200</v>
      </c>
      <c r="D10669" s="903" t="s">
        <v>1528</v>
      </c>
      <c r="E10669" s="1419" t="s">
        <v>113</v>
      </c>
      <c r="F10669" s="1420"/>
      <c r="G10669" s="902">
        <v>1422237000</v>
      </c>
    </row>
    <row r="10670" spans="1:7">
      <c r="A10670" s="903" t="s">
        <v>2487</v>
      </c>
      <c r="B10670" s="903" t="s">
        <v>192</v>
      </c>
      <c r="C10670" s="903" t="s">
        <v>200</v>
      </c>
      <c r="D10670" s="903" t="s">
        <v>1528</v>
      </c>
      <c r="E10670" s="903" t="s">
        <v>113</v>
      </c>
      <c r="F10670" s="903" t="s">
        <v>381</v>
      </c>
      <c r="G10670" s="902">
        <v>137384000</v>
      </c>
    </row>
    <row r="10671" spans="1:7">
      <c r="A10671" s="903" t="s">
        <v>2487</v>
      </c>
      <c r="B10671" s="903" t="s">
        <v>192</v>
      </c>
      <c r="C10671" s="903" t="s">
        <v>200</v>
      </c>
      <c r="D10671" s="903" t="s">
        <v>1528</v>
      </c>
      <c r="E10671" s="903" t="s">
        <v>113</v>
      </c>
      <c r="F10671" s="903" t="s">
        <v>490</v>
      </c>
      <c r="G10671" s="902">
        <v>350180000</v>
      </c>
    </row>
    <row r="10672" spans="1:7">
      <c r="A10672" s="903" t="s">
        <v>2487</v>
      </c>
      <c r="B10672" s="903" t="s">
        <v>192</v>
      </c>
      <c r="C10672" s="903" t="s">
        <v>200</v>
      </c>
      <c r="D10672" s="903" t="s">
        <v>1528</v>
      </c>
      <c r="E10672" s="903" t="s">
        <v>113</v>
      </c>
      <c r="F10672" s="903" t="s">
        <v>115</v>
      </c>
      <c r="G10672" s="902">
        <v>65300000</v>
      </c>
    </row>
    <row r="10673" spans="1:7">
      <c r="A10673" s="903" t="s">
        <v>2487</v>
      </c>
      <c r="B10673" s="903" t="s">
        <v>192</v>
      </c>
      <c r="C10673" s="903" t="s">
        <v>200</v>
      </c>
      <c r="D10673" s="903" t="s">
        <v>1528</v>
      </c>
      <c r="E10673" s="903" t="s">
        <v>113</v>
      </c>
      <c r="F10673" s="903" t="s">
        <v>117</v>
      </c>
      <c r="G10673" s="902">
        <v>708900000</v>
      </c>
    </row>
    <row r="10674" spans="1:7">
      <c r="A10674" s="903" t="s">
        <v>2487</v>
      </c>
      <c r="B10674" s="903" t="s">
        <v>192</v>
      </c>
      <c r="C10674" s="903" t="s">
        <v>200</v>
      </c>
      <c r="D10674" s="903" t="s">
        <v>1528</v>
      </c>
      <c r="E10674" s="903" t="s">
        <v>113</v>
      </c>
      <c r="F10674" s="903" t="s">
        <v>522</v>
      </c>
      <c r="G10674" s="902">
        <v>160473000</v>
      </c>
    </row>
    <row r="10675" spans="1:7">
      <c r="A10675" s="903" t="s">
        <v>2487</v>
      </c>
      <c r="B10675" s="903" t="s">
        <v>192</v>
      </c>
      <c r="C10675" s="903" t="s">
        <v>200</v>
      </c>
      <c r="D10675" s="903" t="s">
        <v>1528</v>
      </c>
      <c r="E10675" s="1419" t="s">
        <v>492</v>
      </c>
      <c r="F10675" s="1420"/>
      <c r="G10675" s="902">
        <v>943824000</v>
      </c>
    </row>
    <row r="10676" spans="1:7">
      <c r="A10676" s="903" t="s">
        <v>2487</v>
      </c>
      <c r="B10676" s="903" t="s">
        <v>192</v>
      </c>
      <c r="C10676" s="903" t="s">
        <v>200</v>
      </c>
      <c r="D10676" s="903" t="s">
        <v>1528</v>
      </c>
      <c r="E10676" s="903" t="s">
        <v>492</v>
      </c>
      <c r="F10676" s="903" t="s">
        <v>494</v>
      </c>
      <c r="G10676" s="902">
        <v>153900000</v>
      </c>
    </row>
    <row r="10677" spans="1:7">
      <c r="A10677" s="903" t="s">
        <v>2487</v>
      </c>
      <c r="B10677" s="903" t="s">
        <v>192</v>
      </c>
      <c r="C10677" s="903" t="s">
        <v>200</v>
      </c>
      <c r="D10677" s="903" t="s">
        <v>1528</v>
      </c>
      <c r="E10677" s="903" t="s">
        <v>492</v>
      </c>
      <c r="F10677" s="903" t="s">
        <v>219</v>
      </c>
      <c r="G10677" s="902">
        <v>142524000</v>
      </c>
    </row>
    <row r="10678" spans="1:7">
      <c r="A10678" s="903" t="s">
        <v>2487</v>
      </c>
      <c r="B10678" s="903" t="s">
        <v>192</v>
      </c>
      <c r="C10678" s="903" t="s">
        <v>200</v>
      </c>
      <c r="D10678" s="903" t="s">
        <v>1528</v>
      </c>
      <c r="E10678" s="903" t="s">
        <v>492</v>
      </c>
      <c r="F10678" s="903" t="s">
        <v>186</v>
      </c>
      <c r="G10678" s="902">
        <v>632400000</v>
      </c>
    </row>
    <row r="10679" spans="1:7">
      <c r="A10679" s="903" t="s">
        <v>2487</v>
      </c>
      <c r="B10679" s="903" t="s">
        <v>192</v>
      </c>
      <c r="C10679" s="903" t="s">
        <v>200</v>
      </c>
      <c r="D10679" s="903" t="s">
        <v>1528</v>
      </c>
      <c r="E10679" s="903" t="s">
        <v>492</v>
      </c>
      <c r="F10679" s="903" t="s">
        <v>496</v>
      </c>
      <c r="G10679" s="902">
        <v>15000000</v>
      </c>
    </row>
    <row r="10680" spans="1:7">
      <c r="A10680" s="903" t="s">
        <v>2487</v>
      </c>
      <c r="B10680" s="903" t="s">
        <v>192</v>
      </c>
      <c r="C10680" s="903" t="s">
        <v>200</v>
      </c>
      <c r="D10680" s="903" t="s">
        <v>1528</v>
      </c>
      <c r="E10680" s="1419" t="s">
        <v>498</v>
      </c>
      <c r="F10680" s="1420"/>
      <c r="G10680" s="902">
        <v>4600281903</v>
      </c>
    </row>
    <row r="10681" spans="1:7">
      <c r="A10681" s="903" t="s">
        <v>2487</v>
      </c>
      <c r="B10681" s="903" t="s">
        <v>192</v>
      </c>
      <c r="C10681" s="903" t="s">
        <v>200</v>
      </c>
      <c r="D10681" s="903" t="s">
        <v>1528</v>
      </c>
      <c r="E10681" s="903" t="s">
        <v>498</v>
      </c>
      <c r="F10681" s="903" t="s">
        <v>758</v>
      </c>
      <c r="G10681" s="902">
        <v>750090000</v>
      </c>
    </row>
    <row r="10682" spans="1:7">
      <c r="A10682" s="903" t="s">
        <v>2487</v>
      </c>
      <c r="B10682" s="903" t="s">
        <v>192</v>
      </c>
      <c r="C10682" s="903" t="s">
        <v>200</v>
      </c>
      <c r="D10682" s="903" t="s">
        <v>1528</v>
      </c>
      <c r="E10682" s="903" t="s">
        <v>498</v>
      </c>
      <c r="F10682" s="903" t="s">
        <v>178</v>
      </c>
      <c r="G10682" s="902">
        <v>102600000</v>
      </c>
    </row>
    <row r="10683" spans="1:7">
      <c r="A10683" s="903" t="s">
        <v>2487</v>
      </c>
      <c r="B10683" s="903" t="s">
        <v>192</v>
      </c>
      <c r="C10683" s="903" t="s">
        <v>200</v>
      </c>
      <c r="D10683" s="903" t="s">
        <v>1528</v>
      </c>
      <c r="E10683" s="903" t="s">
        <v>498</v>
      </c>
      <c r="F10683" s="903" t="s">
        <v>284</v>
      </c>
      <c r="G10683" s="902">
        <v>30040000</v>
      </c>
    </row>
    <row r="10684" spans="1:7">
      <c r="A10684" s="903" t="s">
        <v>2487</v>
      </c>
      <c r="B10684" s="903" t="s">
        <v>192</v>
      </c>
      <c r="C10684" s="903" t="s">
        <v>200</v>
      </c>
      <c r="D10684" s="903" t="s">
        <v>1528</v>
      </c>
      <c r="E10684" s="903" t="s">
        <v>498</v>
      </c>
      <c r="F10684" s="903" t="s">
        <v>3</v>
      </c>
      <c r="G10684" s="902">
        <v>1107993162</v>
      </c>
    </row>
    <row r="10685" spans="1:7">
      <c r="A10685" s="903" t="s">
        <v>2487</v>
      </c>
      <c r="B10685" s="903" t="s">
        <v>192</v>
      </c>
      <c r="C10685" s="903" t="s">
        <v>200</v>
      </c>
      <c r="D10685" s="903" t="s">
        <v>1528</v>
      </c>
      <c r="E10685" s="903" t="s">
        <v>498</v>
      </c>
      <c r="F10685" s="903" t="s">
        <v>370</v>
      </c>
      <c r="G10685" s="902">
        <v>119502000</v>
      </c>
    </row>
    <row r="10686" spans="1:7">
      <c r="A10686" s="903" t="s">
        <v>2487</v>
      </c>
      <c r="B10686" s="903" t="s">
        <v>192</v>
      </c>
      <c r="C10686" s="903" t="s">
        <v>200</v>
      </c>
      <c r="D10686" s="903" t="s">
        <v>1528</v>
      </c>
      <c r="E10686" s="903" t="s">
        <v>498</v>
      </c>
      <c r="F10686" s="903" t="s">
        <v>500</v>
      </c>
      <c r="G10686" s="902">
        <v>221022000</v>
      </c>
    </row>
    <row r="10687" spans="1:7">
      <c r="A10687" s="903" t="s">
        <v>2487</v>
      </c>
      <c r="B10687" s="903" t="s">
        <v>192</v>
      </c>
      <c r="C10687" s="903" t="s">
        <v>200</v>
      </c>
      <c r="D10687" s="903" t="s">
        <v>1528</v>
      </c>
      <c r="E10687" s="903" t="s">
        <v>498</v>
      </c>
      <c r="F10687" s="903" t="s">
        <v>4</v>
      </c>
      <c r="G10687" s="902">
        <v>59788741</v>
      </c>
    </row>
    <row r="10688" spans="1:7">
      <c r="A10688" s="903" t="s">
        <v>2487</v>
      </c>
      <c r="B10688" s="903" t="s">
        <v>192</v>
      </c>
      <c r="C10688" s="903" t="s">
        <v>200</v>
      </c>
      <c r="D10688" s="903" t="s">
        <v>1528</v>
      </c>
      <c r="E10688" s="903" t="s">
        <v>498</v>
      </c>
      <c r="F10688" s="903" t="s">
        <v>501</v>
      </c>
      <c r="G10688" s="902">
        <v>2209246000</v>
      </c>
    </row>
    <row r="10689" spans="1:7">
      <c r="A10689" s="903" t="s">
        <v>2487</v>
      </c>
      <c r="B10689" s="903" t="s">
        <v>192</v>
      </c>
      <c r="C10689" s="903" t="s">
        <v>200</v>
      </c>
      <c r="D10689" s="903" t="s">
        <v>1528</v>
      </c>
      <c r="E10689" s="1419" t="s">
        <v>1429</v>
      </c>
      <c r="F10689" s="1420"/>
      <c r="G10689" s="902">
        <v>1778525000</v>
      </c>
    </row>
    <row r="10690" spans="1:7">
      <c r="A10690" s="903" t="s">
        <v>2487</v>
      </c>
      <c r="B10690" s="903" t="s">
        <v>192</v>
      </c>
      <c r="C10690" s="903" t="s">
        <v>200</v>
      </c>
      <c r="D10690" s="903" t="s">
        <v>1528</v>
      </c>
      <c r="E10690" s="903" t="s">
        <v>1429</v>
      </c>
      <c r="F10690" s="903" t="s">
        <v>1451</v>
      </c>
      <c r="G10690" s="902">
        <v>607750000</v>
      </c>
    </row>
    <row r="10691" spans="1:7">
      <c r="A10691" s="903" t="s">
        <v>2487</v>
      </c>
      <c r="B10691" s="903" t="s">
        <v>192</v>
      </c>
      <c r="C10691" s="903" t="s">
        <v>200</v>
      </c>
      <c r="D10691" s="903" t="s">
        <v>1528</v>
      </c>
      <c r="E10691" s="903" t="s">
        <v>1429</v>
      </c>
      <c r="F10691" s="903" t="s">
        <v>1431</v>
      </c>
      <c r="G10691" s="902">
        <v>521100000</v>
      </c>
    </row>
    <row r="10692" spans="1:7">
      <c r="A10692" s="903" t="s">
        <v>2487</v>
      </c>
      <c r="B10692" s="903" t="s">
        <v>192</v>
      </c>
      <c r="C10692" s="903" t="s">
        <v>200</v>
      </c>
      <c r="D10692" s="903" t="s">
        <v>1528</v>
      </c>
      <c r="E10692" s="903" t="s">
        <v>1429</v>
      </c>
      <c r="F10692" s="903" t="s">
        <v>1457</v>
      </c>
      <c r="G10692" s="902">
        <v>649675000</v>
      </c>
    </row>
    <row r="10693" spans="1:7">
      <c r="A10693" s="903" t="s">
        <v>2487</v>
      </c>
      <c r="B10693" s="903" t="s">
        <v>192</v>
      </c>
      <c r="C10693" s="903" t="s">
        <v>200</v>
      </c>
      <c r="D10693" s="903" t="s">
        <v>1528</v>
      </c>
      <c r="E10693" s="1419" t="s">
        <v>118</v>
      </c>
      <c r="F10693" s="1420"/>
      <c r="G10693" s="902">
        <v>5947430376</v>
      </c>
    </row>
    <row r="10694" spans="1:7">
      <c r="A10694" s="903" t="s">
        <v>2487</v>
      </c>
      <c r="B10694" s="903" t="s">
        <v>192</v>
      </c>
      <c r="C10694" s="903" t="s">
        <v>200</v>
      </c>
      <c r="D10694" s="903" t="s">
        <v>1528</v>
      </c>
      <c r="E10694" s="903" t="s">
        <v>118</v>
      </c>
      <c r="F10694" s="903" t="s">
        <v>523</v>
      </c>
      <c r="G10694" s="902">
        <v>123984000</v>
      </c>
    </row>
    <row r="10695" spans="1:7">
      <c r="A10695" s="903" t="s">
        <v>2487</v>
      </c>
      <c r="B10695" s="903" t="s">
        <v>192</v>
      </c>
      <c r="C10695" s="903" t="s">
        <v>200</v>
      </c>
      <c r="D10695" s="903" t="s">
        <v>1528</v>
      </c>
      <c r="E10695" s="903" t="s">
        <v>118</v>
      </c>
      <c r="F10695" s="903" t="s">
        <v>5</v>
      </c>
      <c r="G10695" s="902">
        <v>129250000</v>
      </c>
    </row>
    <row r="10696" spans="1:7">
      <c r="A10696" s="903" t="s">
        <v>2487</v>
      </c>
      <c r="B10696" s="903" t="s">
        <v>192</v>
      </c>
      <c r="C10696" s="903" t="s">
        <v>200</v>
      </c>
      <c r="D10696" s="903" t="s">
        <v>1528</v>
      </c>
      <c r="E10696" s="903" t="s">
        <v>118</v>
      </c>
      <c r="F10696" s="903" t="s">
        <v>921</v>
      </c>
      <c r="G10696" s="902">
        <v>360805000</v>
      </c>
    </row>
    <row r="10697" spans="1:7">
      <c r="A10697" s="903" t="s">
        <v>2487</v>
      </c>
      <c r="B10697" s="903" t="s">
        <v>192</v>
      </c>
      <c r="C10697" s="903" t="s">
        <v>200</v>
      </c>
      <c r="D10697" s="903" t="s">
        <v>1528</v>
      </c>
      <c r="E10697" s="903" t="s">
        <v>118</v>
      </c>
      <c r="F10697" s="903" t="s">
        <v>11</v>
      </c>
      <c r="G10697" s="902">
        <v>926861000</v>
      </c>
    </row>
    <row r="10698" spans="1:7">
      <c r="A10698" s="903" t="s">
        <v>2487</v>
      </c>
      <c r="B10698" s="903" t="s">
        <v>192</v>
      </c>
      <c r="C10698" s="903" t="s">
        <v>200</v>
      </c>
      <c r="D10698" s="903" t="s">
        <v>1528</v>
      </c>
      <c r="E10698" s="903" t="s">
        <v>118</v>
      </c>
      <c r="F10698" s="903" t="s">
        <v>120</v>
      </c>
      <c r="G10698" s="902">
        <v>4406530376</v>
      </c>
    </row>
    <row r="10699" spans="1:7">
      <c r="A10699" s="903" t="s">
        <v>2487</v>
      </c>
      <c r="B10699" s="903" t="s">
        <v>192</v>
      </c>
      <c r="C10699" s="903" t="s">
        <v>200</v>
      </c>
      <c r="D10699" s="903" t="s">
        <v>1528</v>
      </c>
      <c r="E10699" s="1419" t="s">
        <v>1434</v>
      </c>
      <c r="F10699" s="1420"/>
      <c r="G10699" s="902">
        <v>16860000</v>
      </c>
    </row>
    <row r="10700" spans="1:7">
      <c r="A10700" s="903" t="s">
        <v>2487</v>
      </c>
      <c r="B10700" s="903" t="s">
        <v>192</v>
      </c>
      <c r="C10700" s="903" t="s">
        <v>200</v>
      </c>
      <c r="D10700" s="903" t="s">
        <v>1528</v>
      </c>
      <c r="E10700" s="903" t="s">
        <v>1434</v>
      </c>
      <c r="F10700" s="903" t="s">
        <v>1436</v>
      </c>
      <c r="G10700" s="902">
        <v>16860000</v>
      </c>
    </row>
    <row r="10701" spans="1:7">
      <c r="A10701" s="903" t="s">
        <v>2487</v>
      </c>
      <c r="B10701" s="903" t="s">
        <v>192</v>
      </c>
      <c r="C10701" s="903" t="s">
        <v>200</v>
      </c>
      <c r="D10701" s="903" t="s">
        <v>1528</v>
      </c>
      <c r="E10701" s="1419" t="s">
        <v>404</v>
      </c>
      <c r="F10701" s="1420"/>
      <c r="G10701" s="902">
        <v>538500000</v>
      </c>
    </row>
    <row r="10702" spans="1:7">
      <c r="A10702" s="903" t="s">
        <v>2487</v>
      </c>
      <c r="B10702" s="903" t="s">
        <v>192</v>
      </c>
      <c r="C10702" s="903" t="s">
        <v>200</v>
      </c>
      <c r="D10702" s="903" t="s">
        <v>1528</v>
      </c>
      <c r="E10702" s="903" t="s">
        <v>404</v>
      </c>
      <c r="F10702" s="903" t="s">
        <v>406</v>
      </c>
      <c r="G10702" s="902">
        <v>117000000</v>
      </c>
    </row>
    <row r="10703" spans="1:7">
      <c r="A10703" s="903" t="s">
        <v>2487</v>
      </c>
      <c r="B10703" s="903" t="s">
        <v>192</v>
      </c>
      <c r="C10703" s="903" t="s">
        <v>200</v>
      </c>
      <c r="D10703" s="903" t="s">
        <v>1528</v>
      </c>
      <c r="E10703" s="903" t="s">
        <v>404</v>
      </c>
      <c r="F10703" s="903" t="s">
        <v>407</v>
      </c>
      <c r="G10703" s="902">
        <v>171500000</v>
      </c>
    </row>
    <row r="10704" spans="1:7">
      <c r="A10704" s="903" t="s">
        <v>2487</v>
      </c>
      <c r="B10704" s="903" t="s">
        <v>192</v>
      </c>
      <c r="C10704" s="903" t="s">
        <v>200</v>
      </c>
      <c r="D10704" s="903" t="s">
        <v>1528</v>
      </c>
      <c r="E10704" s="903" t="s">
        <v>404</v>
      </c>
      <c r="F10704" s="903" t="s">
        <v>400</v>
      </c>
      <c r="G10704" s="902">
        <v>250000000</v>
      </c>
    </row>
    <row r="10705" spans="1:7">
      <c r="A10705" s="903" t="s">
        <v>2487</v>
      </c>
      <c r="B10705" s="903" t="s">
        <v>192</v>
      </c>
      <c r="C10705" s="903" t="s">
        <v>200</v>
      </c>
      <c r="D10705" s="903" t="s">
        <v>1528</v>
      </c>
      <c r="E10705" s="1419" t="s">
        <v>1471</v>
      </c>
      <c r="F10705" s="1420"/>
      <c r="G10705" s="902">
        <v>5000000</v>
      </c>
    </row>
    <row r="10706" spans="1:7">
      <c r="A10706" s="903" t="s">
        <v>2487</v>
      </c>
      <c r="B10706" s="903" t="s">
        <v>192</v>
      </c>
      <c r="C10706" s="903" t="s">
        <v>200</v>
      </c>
      <c r="D10706" s="903" t="s">
        <v>1528</v>
      </c>
      <c r="E10706" s="903" t="s">
        <v>1471</v>
      </c>
      <c r="F10706" s="903" t="s">
        <v>1512</v>
      </c>
      <c r="G10706" s="902">
        <v>5000000</v>
      </c>
    </row>
    <row r="10707" spans="1:7">
      <c r="A10707" s="903" t="s">
        <v>2487</v>
      </c>
      <c r="B10707" s="903" t="s">
        <v>192</v>
      </c>
      <c r="C10707" s="903" t="s">
        <v>200</v>
      </c>
      <c r="D10707" s="903" t="s">
        <v>1528</v>
      </c>
      <c r="E10707" s="1419" t="s">
        <v>122</v>
      </c>
      <c r="F10707" s="1420"/>
      <c r="G10707" s="902">
        <v>18399846507</v>
      </c>
    </row>
    <row r="10708" spans="1:7">
      <c r="A10708" s="903" t="s">
        <v>2487</v>
      </c>
      <c r="B10708" s="903" t="s">
        <v>192</v>
      </c>
      <c r="C10708" s="903" t="s">
        <v>200</v>
      </c>
      <c r="D10708" s="903" t="s">
        <v>1528</v>
      </c>
      <c r="E10708" s="903" t="s">
        <v>122</v>
      </c>
      <c r="F10708" s="903" t="s">
        <v>765</v>
      </c>
      <c r="G10708" s="902">
        <v>275000000</v>
      </c>
    </row>
    <row r="10709" spans="1:7">
      <c r="A10709" s="903" t="s">
        <v>2487</v>
      </c>
      <c r="B10709" s="903" t="s">
        <v>192</v>
      </c>
      <c r="C10709" s="903" t="s">
        <v>200</v>
      </c>
      <c r="D10709" s="903" t="s">
        <v>1528</v>
      </c>
      <c r="E10709" s="903" t="s">
        <v>122</v>
      </c>
      <c r="F10709" s="903" t="s">
        <v>6</v>
      </c>
      <c r="G10709" s="902">
        <v>9298000</v>
      </c>
    </row>
    <row r="10710" spans="1:7">
      <c r="A10710" s="903" t="s">
        <v>2487</v>
      </c>
      <c r="B10710" s="903" t="s">
        <v>192</v>
      </c>
      <c r="C10710" s="903" t="s">
        <v>200</v>
      </c>
      <c r="D10710" s="903" t="s">
        <v>1528</v>
      </c>
      <c r="E10710" s="903" t="s">
        <v>122</v>
      </c>
      <c r="F10710" s="903" t="s">
        <v>12</v>
      </c>
      <c r="G10710" s="902">
        <v>3481000</v>
      </c>
    </row>
    <row r="10711" spans="1:7">
      <c r="A10711" s="903" t="s">
        <v>2487</v>
      </c>
      <c r="B10711" s="903" t="s">
        <v>192</v>
      </c>
      <c r="C10711" s="903" t="s">
        <v>200</v>
      </c>
      <c r="D10711" s="903" t="s">
        <v>1528</v>
      </c>
      <c r="E10711" s="903" t="s">
        <v>122</v>
      </c>
      <c r="F10711" s="903" t="s">
        <v>124</v>
      </c>
      <c r="G10711" s="902">
        <v>4710621176</v>
      </c>
    </row>
    <row r="10712" spans="1:7">
      <c r="A10712" s="903" t="s">
        <v>2487</v>
      </c>
      <c r="B10712" s="903" t="s">
        <v>192</v>
      </c>
      <c r="C10712" s="903" t="s">
        <v>200</v>
      </c>
      <c r="D10712" s="903" t="s">
        <v>1528</v>
      </c>
      <c r="E10712" s="903" t="s">
        <v>122</v>
      </c>
      <c r="F10712" s="903" t="s">
        <v>126</v>
      </c>
      <c r="G10712" s="902">
        <v>13401446331</v>
      </c>
    </row>
    <row r="10713" spans="1:7">
      <c r="A10713" s="903" t="s">
        <v>2487</v>
      </c>
      <c r="B10713" s="903" t="s">
        <v>192</v>
      </c>
      <c r="C10713" s="903" t="s">
        <v>200</v>
      </c>
      <c r="D10713" s="903" t="s">
        <v>1528</v>
      </c>
      <c r="E10713" s="1419" t="s">
        <v>371</v>
      </c>
      <c r="F10713" s="1420"/>
      <c r="G10713" s="902">
        <v>24847861725</v>
      </c>
    </row>
    <row r="10714" spans="1:7">
      <c r="A10714" s="903" t="s">
        <v>2487</v>
      </c>
      <c r="B10714" s="903" t="s">
        <v>192</v>
      </c>
      <c r="C10714" s="903" t="s">
        <v>200</v>
      </c>
      <c r="D10714" s="903" t="s">
        <v>1528</v>
      </c>
      <c r="E10714" s="903" t="s">
        <v>371</v>
      </c>
      <c r="F10714" s="903" t="s">
        <v>825</v>
      </c>
      <c r="G10714" s="902">
        <v>753773900</v>
      </c>
    </row>
    <row r="10715" spans="1:7">
      <c r="A10715" s="903" t="s">
        <v>2487</v>
      </c>
      <c r="B10715" s="903" t="s">
        <v>192</v>
      </c>
      <c r="C10715" s="903" t="s">
        <v>200</v>
      </c>
      <c r="D10715" s="903" t="s">
        <v>1528</v>
      </c>
      <c r="E10715" s="903" t="s">
        <v>371</v>
      </c>
      <c r="F10715" s="903" t="s">
        <v>224</v>
      </c>
      <c r="G10715" s="902">
        <v>450000000</v>
      </c>
    </row>
    <row r="10716" spans="1:7">
      <c r="A10716" s="903" t="s">
        <v>2487</v>
      </c>
      <c r="B10716" s="903" t="s">
        <v>192</v>
      </c>
      <c r="C10716" s="903" t="s">
        <v>200</v>
      </c>
      <c r="D10716" s="903" t="s">
        <v>1528</v>
      </c>
      <c r="E10716" s="903" t="s">
        <v>371</v>
      </c>
      <c r="F10716" s="903" t="s">
        <v>225</v>
      </c>
      <c r="G10716" s="902">
        <v>488372000</v>
      </c>
    </row>
    <row r="10717" spans="1:7">
      <c r="A10717" s="903" t="s">
        <v>2487</v>
      </c>
      <c r="B10717" s="903" t="s">
        <v>192</v>
      </c>
      <c r="C10717" s="903" t="s">
        <v>200</v>
      </c>
      <c r="D10717" s="903" t="s">
        <v>1528</v>
      </c>
      <c r="E10717" s="903" t="s">
        <v>371</v>
      </c>
      <c r="F10717" s="903" t="s">
        <v>372</v>
      </c>
      <c r="G10717" s="902">
        <v>16167137059</v>
      </c>
    </row>
    <row r="10718" spans="1:7">
      <c r="A10718" s="903" t="s">
        <v>2487</v>
      </c>
      <c r="B10718" s="903" t="s">
        <v>192</v>
      </c>
      <c r="C10718" s="903" t="s">
        <v>200</v>
      </c>
      <c r="D10718" s="903" t="s">
        <v>1528</v>
      </c>
      <c r="E10718" s="903" t="s">
        <v>371</v>
      </c>
      <c r="F10718" s="903" t="s">
        <v>226</v>
      </c>
      <c r="G10718" s="902">
        <v>6988578766</v>
      </c>
    </row>
    <row r="10719" spans="1:7">
      <c r="A10719" s="903" t="s">
        <v>2487</v>
      </c>
      <c r="B10719" s="903" t="s">
        <v>192</v>
      </c>
      <c r="C10719" s="903" t="s">
        <v>200</v>
      </c>
      <c r="D10719" s="903" t="s">
        <v>1528</v>
      </c>
      <c r="E10719" s="1419" t="s">
        <v>360</v>
      </c>
      <c r="F10719" s="1420"/>
      <c r="G10719" s="902">
        <v>1644640000</v>
      </c>
    </row>
    <row r="10720" spans="1:7">
      <c r="A10720" s="903" t="s">
        <v>2487</v>
      </c>
      <c r="B10720" s="903" t="s">
        <v>192</v>
      </c>
      <c r="C10720" s="903" t="s">
        <v>200</v>
      </c>
      <c r="D10720" s="903" t="s">
        <v>1528</v>
      </c>
      <c r="E10720" s="903" t="s">
        <v>360</v>
      </c>
      <c r="F10720" s="903" t="s">
        <v>2522</v>
      </c>
      <c r="G10720" s="902">
        <v>755230000</v>
      </c>
    </row>
    <row r="10721" spans="1:7">
      <c r="A10721" s="903" t="s">
        <v>2487</v>
      </c>
      <c r="B10721" s="903" t="s">
        <v>192</v>
      </c>
      <c r="C10721" s="903" t="s">
        <v>200</v>
      </c>
      <c r="D10721" s="903" t="s">
        <v>1528</v>
      </c>
      <c r="E10721" s="903" t="s">
        <v>360</v>
      </c>
      <c r="F10721" s="903" t="s">
        <v>1440</v>
      </c>
      <c r="G10721" s="902">
        <v>638690000</v>
      </c>
    </row>
    <row r="10722" spans="1:7">
      <c r="A10722" s="903" t="s">
        <v>2487</v>
      </c>
      <c r="B10722" s="903" t="s">
        <v>192</v>
      </c>
      <c r="C10722" s="903" t="s">
        <v>200</v>
      </c>
      <c r="D10722" s="903" t="s">
        <v>1528</v>
      </c>
      <c r="E10722" s="903" t="s">
        <v>360</v>
      </c>
      <c r="F10722" s="903" t="s">
        <v>766</v>
      </c>
      <c r="G10722" s="902">
        <v>250720000</v>
      </c>
    </row>
    <row r="10723" spans="1:7">
      <c r="A10723" s="903" t="s">
        <v>2487</v>
      </c>
      <c r="B10723" s="903" t="s">
        <v>192</v>
      </c>
      <c r="C10723" s="903" t="s">
        <v>200</v>
      </c>
      <c r="D10723" s="903" t="s">
        <v>1528</v>
      </c>
      <c r="E10723" s="1419" t="s">
        <v>160</v>
      </c>
      <c r="F10723" s="1420"/>
      <c r="G10723" s="902">
        <v>1652157000</v>
      </c>
    </row>
    <row r="10724" spans="1:7">
      <c r="A10724" s="903" t="s">
        <v>2487</v>
      </c>
      <c r="B10724" s="903" t="s">
        <v>192</v>
      </c>
      <c r="C10724" s="903" t="s">
        <v>200</v>
      </c>
      <c r="D10724" s="903" t="s">
        <v>1528</v>
      </c>
      <c r="E10724" s="903" t="s">
        <v>160</v>
      </c>
      <c r="F10724" s="903" t="s">
        <v>162</v>
      </c>
      <c r="G10724" s="902">
        <v>1652157000</v>
      </c>
    </row>
    <row r="10725" spans="1:7">
      <c r="A10725" s="903" t="s">
        <v>2487</v>
      </c>
      <c r="B10725" s="903" t="s">
        <v>192</v>
      </c>
      <c r="C10725" s="903" t="s">
        <v>200</v>
      </c>
      <c r="D10725" s="903" t="s">
        <v>1528</v>
      </c>
      <c r="E10725" s="1419" t="s">
        <v>13</v>
      </c>
      <c r="F10725" s="1420"/>
      <c r="G10725" s="902">
        <v>26512000</v>
      </c>
    </row>
    <row r="10726" spans="1:7">
      <c r="A10726" s="903" t="s">
        <v>2487</v>
      </c>
      <c r="B10726" s="903" t="s">
        <v>192</v>
      </c>
      <c r="C10726" s="903" t="s">
        <v>200</v>
      </c>
      <c r="D10726" s="903" t="s">
        <v>1528</v>
      </c>
      <c r="E10726" s="903" t="s">
        <v>13</v>
      </c>
      <c r="F10726" s="903" t="s">
        <v>15</v>
      </c>
      <c r="G10726" s="902">
        <v>26512000</v>
      </c>
    </row>
    <row r="10727" spans="1:7">
      <c r="A10727" s="903" t="s">
        <v>2487</v>
      </c>
      <c r="B10727" s="903" t="s">
        <v>192</v>
      </c>
      <c r="C10727" s="903" t="s">
        <v>200</v>
      </c>
      <c r="D10727" s="903" t="s">
        <v>1528</v>
      </c>
      <c r="E10727" s="1419" t="s">
        <v>16</v>
      </c>
      <c r="F10727" s="1420"/>
      <c r="G10727" s="902">
        <v>424633907</v>
      </c>
    </row>
    <row r="10728" spans="1:7">
      <c r="A10728" s="903" t="s">
        <v>2487</v>
      </c>
      <c r="B10728" s="903" t="s">
        <v>192</v>
      </c>
      <c r="C10728" s="903" t="s">
        <v>200</v>
      </c>
      <c r="D10728" s="903" t="s">
        <v>1528</v>
      </c>
      <c r="E10728" s="903" t="s">
        <v>16</v>
      </c>
      <c r="F10728" s="903" t="s">
        <v>17</v>
      </c>
      <c r="G10728" s="902">
        <v>143899000</v>
      </c>
    </row>
    <row r="10729" spans="1:7">
      <c r="A10729" s="903" t="s">
        <v>2487</v>
      </c>
      <c r="B10729" s="903" t="s">
        <v>192</v>
      </c>
      <c r="C10729" s="903" t="s">
        <v>200</v>
      </c>
      <c r="D10729" s="903" t="s">
        <v>1528</v>
      </c>
      <c r="E10729" s="903" t="s">
        <v>16</v>
      </c>
      <c r="F10729" s="903" t="s">
        <v>19</v>
      </c>
      <c r="G10729" s="902">
        <v>157205000</v>
      </c>
    </row>
    <row r="10730" spans="1:7">
      <c r="A10730" s="903" t="s">
        <v>2487</v>
      </c>
      <c r="B10730" s="903" t="s">
        <v>192</v>
      </c>
      <c r="C10730" s="903" t="s">
        <v>200</v>
      </c>
      <c r="D10730" s="903" t="s">
        <v>1528</v>
      </c>
      <c r="E10730" s="903" t="s">
        <v>16</v>
      </c>
      <c r="F10730" s="903" t="s">
        <v>221</v>
      </c>
      <c r="G10730" s="902">
        <v>123529907</v>
      </c>
    </row>
    <row r="10731" spans="1:7">
      <c r="A10731" s="903" t="s">
        <v>2487</v>
      </c>
      <c r="B10731" s="903" t="s">
        <v>192</v>
      </c>
      <c r="C10731" s="903" t="s">
        <v>200</v>
      </c>
      <c r="D10731" s="1419" t="s">
        <v>1522</v>
      </c>
      <c r="E10731" s="1420"/>
      <c r="F10731" s="1420"/>
      <c r="G10731" s="902">
        <v>30000000</v>
      </c>
    </row>
    <row r="10732" spans="1:7">
      <c r="A10732" s="903" t="s">
        <v>2487</v>
      </c>
      <c r="B10732" s="903" t="s">
        <v>192</v>
      </c>
      <c r="C10732" s="903" t="s">
        <v>200</v>
      </c>
      <c r="D10732" s="903" t="s">
        <v>1522</v>
      </c>
      <c r="E10732" s="1419" t="s">
        <v>122</v>
      </c>
      <c r="F10732" s="1420"/>
      <c r="G10732" s="902">
        <v>30000000</v>
      </c>
    </row>
    <row r="10733" spans="1:7">
      <c r="A10733" s="903" t="s">
        <v>2487</v>
      </c>
      <c r="B10733" s="903" t="s">
        <v>192</v>
      </c>
      <c r="C10733" s="903" t="s">
        <v>200</v>
      </c>
      <c r="D10733" s="903" t="s">
        <v>1522</v>
      </c>
      <c r="E10733" s="903" t="s">
        <v>122</v>
      </c>
      <c r="F10733" s="903" t="s">
        <v>126</v>
      </c>
      <c r="G10733" s="902">
        <v>30000000</v>
      </c>
    </row>
    <row r="10734" spans="1:7">
      <c r="A10734" s="903" t="s">
        <v>2487</v>
      </c>
      <c r="B10734" s="903" t="s">
        <v>192</v>
      </c>
      <c r="C10734" s="1419" t="s">
        <v>918</v>
      </c>
      <c r="D10734" s="1420"/>
      <c r="E10734" s="1420"/>
      <c r="F10734" s="1420"/>
      <c r="G10734" s="902">
        <v>465800000</v>
      </c>
    </row>
    <row r="10735" spans="1:7">
      <c r="A10735" s="903" t="s">
        <v>2487</v>
      </c>
      <c r="B10735" s="903" t="s">
        <v>192</v>
      </c>
      <c r="C10735" s="903" t="s">
        <v>918</v>
      </c>
      <c r="D10735" s="1419" t="s">
        <v>1514</v>
      </c>
      <c r="E10735" s="1420"/>
      <c r="F10735" s="1420"/>
      <c r="G10735" s="902">
        <v>465800000</v>
      </c>
    </row>
    <row r="10736" spans="1:7">
      <c r="A10736" s="903" t="s">
        <v>2487</v>
      </c>
      <c r="B10736" s="903" t="s">
        <v>192</v>
      </c>
      <c r="C10736" s="903" t="s">
        <v>918</v>
      </c>
      <c r="D10736" s="903" t="s">
        <v>1514</v>
      </c>
      <c r="E10736" s="1419" t="s">
        <v>108</v>
      </c>
      <c r="F10736" s="1420"/>
      <c r="G10736" s="902">
        <v>50000000</v>
      </c>
    </row>
    <row r="10737" spans="1:7">
      <c r="A10737" s="903" t="s">
        <v>2487</v>
      </c>
      <c r="B10737" s="903" t="s">
        <v>192</v>
      </c>
      <c r="C10737" s="903" t="s">
        <v>918</v>
      </c>
      <c r="D10737" s="903" t="s">
        <v>1514</v>
      </c>
      <c r="E10737" s="903" t="s">
        <v>108</v>
      </c>
      <c r="F10737" s="903" t="s">
        <v>868</v>
      </c>
      <c r="G10737" s="902">
        <v>50000000</v>
      </c>
    </row>
    <row r="10738" spans="1:7">
      <c r="A10738" s="903" t="s">
        <v>2487</v>
      </c>
      <c r="B10738" s="903" t="s">
        <v>192</v>
      </c>
      <c r="C10738" s="903" t="s">
        <v>918</v>
      </c>
      <c r="D10738" s="903" t="s">
        <v>1514</v>
      </c>
      <c r="E10738" s="1419" t="s">
        <v>143</v>
      </c>
      <c r="F10738" s="1420"/>
      <c r="G10738" s="902">
        <v>7980000</v>
      </c>
    </row>
    <row r="10739" spans="1:7">
      <c r="A10739" s="903" t="s">
        <v>2487</v>
      </c>
      <c r="B10739" s="903" t="s">
        <v>192</v>
      </c>
      <c r="C10739" s="903" t="s">
        <v>918</v>
      </c>
      <c r="D10739" s="903" t="s">
        <v>1514</v>
      </c>
      <c r="E10739" s="903" t="s">
        <v>143</v>
      </c>
      <c r="F10739" s="903" t="s">
        <v>387</v>
      </c>
      <c r="G10739" s="902">
        <v>1500000</v>
      </c>
    </row>
    <row r="10740" spans="1:7">
      <c r="A10740" s="903" t="s">
        <v>2487</v>
      </c>
      <c r="B10740" s="903" t="s">
        <v>192</v>
      </c>
      <c r="C10740" s="903" t="s">
        <v>918</v>
      </c>
      <c r="D10740" s="903" t="s">
        <v>1514</v>
      </c>
      <c r="E10740" s="903" t="s">
        <v>143</v>
      </c>
      <c r="F10740" s="903" t="s">
        <v>489</v>
      </c>
      <c r="G10740" s="902">
        <v>6480000</v>
      </c>
    </row>
    <row r="10741" spans="1:7">
      <c r="A10741" s="903" t="s">
        <v>2487</v>
      </c>
      <c r="B10741" s="903" t="s">
        <v>192</v>
      </c>
      <c r="C10741" s="903" t="s">
        <v>918</v>
      </c>
      <c r="D10741" s="903" t="s">
        <v>1514</v>
      </c>
      <c r="E10741" s="1419" t="s">
        <v>404</v>
      </c>
      <c r="F10741" s="1420"/>
      <c r="G10741" s="902">
        <v>148300000</v>
      </c>
    </row>
    <row r="10742" spans="1:7">
      <c r="A10742" s="903" t="s">
        <v>2487</v>
      </c>
      <c r="B10742" s="903" t="s">
        <v>192</v>
      </c>
      <c r="C10742" s="903" t="s">
        <v>918</v>
      </c>
      <c r="D10742" s="903" t="s">
        <v>1514</v>
      </c>
      <c r="E10742" s="903" t="s">
        <v>404</v>
      </c>
      <c r="F10742" s="903" t="s">
        <v>406</v>
      </c>
      <c r="G10742" s="902">
        <v>26800000</v>
      </c>
    </row>
    <row r="10743" spans="1:7">
      <c r="A10743" s="903" t="s">
        <v>2487</v>
      </c>
      <c r="B10743" s="903" t="s">
        <v>192</v>
      </c>
      <c r="C10743" s="903" t="s">
        <v>918</v>
      </c>
      <c r="D10743" s="903" t="s">
        <v>1514</v>
      </c>
      <c r="E10743" s="903" t="s">
        <v>404</v>
      </c>
      <c r="F10743" s="903" t="s">
        <v>407</v>
      </c>
      <c r="G10743" s="902">
        <v>121500000</v>
      </c>
    </row>
    <row r="10744" spans="1:7">
      <c r="A10744" s="903" t="s">
        <v>2487</v>
      </c>
      <c r="B10744" s="903" t="s">
        <v>192</v>
      </c>
      <c r="C10744" s="903" t="s">
        <v>918</v>
      </c>
      <c r="D10744" s="903" t="s">
        <v>1514</v>
      </c>
      <c r="E10744" s="1419" t="s">
        <v>122</v>
      </c>
      <c r="F10744" s="1420"/>
      <c r="G10744" s="902">
        <v>259520000</v>
      </c>
    </row>
    <row r="10745" spans="1:7">
      <c r="A10745" s="903" t="s">
        <v>2487</v>
      </c>
      <c r="B10745" s="903" t="s">
        <v>192</v>
      </c>
      <c r="C10745" s="903" t="s">
        <v>918</v>
      </c>
      <c r="D10745" s="903" t="s">
        <v>1514</v>
      </c>
      <c r="E10745" s="903" t="s">
        <v>122</v>
      </c>
      <c r="F10745" s="903" t="s">
        <v>124</v>
      </c>
      <c r="G10745" s="902">
        <v>49320000</v>
      </c>
    </row>
    <row r="10746" spans="1:7">
      <c r="A10746" s="903" t="s">
        <v>2487</v>
      </c>
      <c r="B10746" s="903" t="s">
        <v>192</v>
      </c>
      <c r="C10746" s="903" t="s">
        <v>918</v>
      </c>
      <c r="D10746" s="903" t="s">
        <v>1514</v>
      </c>
      <c r="E10746" s="903" t="s">
        <v>122</v>
      </c>
      <c r="F10746" s="903" t="s">
        <v>126</v>
      </c>
      <c r="G10746" s="902">
        <v>210200000</v>
      </c>
    </row>
    <row r="10747" spans="1:7">
      <c r="A10747" s="903" t="s">
        <v>2487</v>
      </c>
      <c r="B10747" s="1419" t="s">
        <v>193</v>
      </c>
      <c r="C10747" s="1420"/>
      <c r="D10747" s="1420"/>
      <c r="E10747" s="1420"/>
      <c r="F10747" s="1420"/>
      <c r="G10747" s="902">
        <v>46575377226</v>
      </c>
    </row>
    <row r="10748" spans="1:7">
      <c r="A10748" s="903" t="s">
        <v>2487</v>
      </c>
      <c r="B10748" s="903" t="s">
        <v>193</v>
      </c>
      <c r="C10748" s="1419" t="s">
        <v>25</v>
      </c>
      <c r="D10748" s="1420"/>
      <c r="E10748" s="1420"/>
      <c r="F10748" s="1420"/>
      <c r="G10748" s="902">
        <v>8232000</v>
      </c>
    </row>
    <row r="10749" spans="1:7">
      <c r="A10749" s="903" t="s">
        <v>2487</v>
      </c>
      <c r="B10749" s="903" t="s">
        <v>193</v>
      </c>
      <c r="C10749" s="903" t="s">
        <v>25</v>
      </c>
      <c r="D10749" s="1419" t="s">
        <v>26</v>
      </c>
      <c r="E10749" s="1420"/>
      <c r="F10749" s="1420"/>
      <c r="G10749" s="902">
        <v>8232000</v>
      </c>
    </row>
    <row r="10750" spans="1:7">
      <c r="A10750" s="903" t="s">
        <v>2487</v>
      </c>
      <c r="B10750" s="903" t="s">
        <v>193</v>
      </c>
      <c r="C10750" s="903" t="s">
        <v>25</v>
      </c>
      <c r="D10750" s="903" t="s">
        <v>26</v>
      </c>
      <c r="E10750" s="1419" t="s">
        <v>90</v>
      </c>
      <c r="F10750" s="1420"/>
      <c r="G10750" s="902">
        <v>8232000</v>
      </c>
    </row>
    <row r="10751" spans="1:7">
      <c r="A10751" s="903" t="s">
        <v>2487</v>
      </c>
      <c r="B10751" s="903" t="s">
        <v>193</v>
      </c>
      <c r="C10751" s="903" t="s">
        <v>25</v>
      </c>
      <c r="D10751" s="903" t="s">
        <v>26</v>
      </c>
      <c r="E10751" s="903" t="s">
        <v>90</v>
      </c>
      <c r="F10751" s="903" t="s">
        <v>137</v>
      </c>
      <c r="G10751" s="902">
        <v>8232000</v>
      </c>
    </row>
    <row r="10752" spans="1:7">
      <c r="A10752" s="903" t="s">
        <v>2487</v>
      </c>
      <c r="B10752" s="903" t="s">
        <v>193</v>
      </c>
      <c r="C10752" s="1419" t="s">
        <v>368</v>
      </c>
      <c r="D10752" s="1420"/>
      <c r="E10752" s="1420"/>
      <c r="F10752" s="1420"/>
      <c r="G10752" s="902">
        <v>29900000</v>
      </c>
    </row>
    <row r="10753" spans="1:7">
      <c r="A10753" s="903" t="s">
        <v>2487</v>
      </c>
      <c r="B10753" s="903" t="s">
        <v>193</v>
      </c>
      <c r="C10753" s="903" t="s">
        <v>368</v>
      </c>
      <c r="D10753" s="1419" t="s">
        <v>1444</v>
      </c>
      <c r="E10753" s="1420"/>
      <c r="F10753" s="1420"/>
      <c r="G10753" s="902">
        <v>1200000</v>
      </c>
    </row>
    <row r="10754" spans="1:7">
      <c r="A10754" s="903" t="s">
        <v>2487</v>
      </c>
      <c r="B10754" s="903" t="s">
        <v>193</v>
      </c>
      <c r="C10754" s="903" t="s">
        <v>368</v>
      </c>
      <c r="D10754" s="903" t="s">
        <v>1444</v>
      </c>
      <c r="E10754" s="1419" t="s">
        <v>498</v>
      </c>
      <c r="F10754" s="1420"/>
      <c r="G10754" s="902">
        <v>1200000</v>
      </c>
    </row>
    <row r="10755" spans="1:7">
      <c r="A10755" s="903" t="s">
        <v>2487</v>
      </c>
      <c r="B10755" s="903" t="s">
        <v>193</v>
      </c>
      <c r="C10755" s="903" t="s">
        <v>368</v>
      </c>
      <c r="D10755" s="903" t="s">
        <v>1444</v>
      </c>
      <c r="E10755" s="903" t="s">
        <v>498</v>
      </c>
      <c r="F10755" s="903" t="s">
        <v>370</v>
      </c>
      <c r="G10755" s="902">
        <v>1200000</v>
      </c>
    </row>
    <row r="10756" spans="1:7">
      <c r="A10756" s="903" t="s">
        <v>2487</v>
      </c>
      <c r="B10756" s="903" t="s">
        <v>193</v>
      </c>
      <c r="C10756" s="903" t="s">
        <v>368</v>
      </c>
      <c r="D10756" s="1419" t="s">
        <v>1445</v>
      </c>
      <c r="E10756" s="1420"/>
      <c r="F10756" s="1420"/>
      <c r="G10756" s="902">
        <v>14200000</v>
      </c>
    </row>
    <row r="10757" spans="1:7">
      <c r="A10757" s="903" t="s">
        <v>2487</v>
      </c>
      <c r="B10757" s="903" t="s">
        <v>193</v>
      </c>
      <c r="C10757" s="903" t="s">
        <v>368</v>
      </c>
      <c r="D10757" s="903" t="s">
        <v>1445</v>
      </c>
      <c r="E10757" s="1419" t="s">
        <v>296</v>
      </c>
      <c r="F10757" s="1420"/>
      <c r="G10757" s="902">
        <v>14200000</v>
      </c>
    </row>
    <row r="10758" spans="1:7">
      <c r="A10758" s="903" t="s">
        <v>2487</v>
      </c>
      <c r="B10758" s="903" t="s">
        <v>193</v>
      </c>
      <c r="C10758" s="903" t="s">
        <v>368</v>
      </c>
      <c r="D10758" s="903" t="s">
        <v>1445</v>
      </c>
      <c r="E10758" s="903" t="s">
        <v>296</v>
      </c>
      <c r="F10758" s="903" t="s">
        <v>756</v>
      </c>
      <c r="G10758" s="902">
        <v>14200000</v>
      </c>
    </row>
    <row r="10759" spans="1:7">
      <c r="A10759" s="903" t="s">
        <v>2487</v>
      </c>
      <c r="B10759" s="903" t="s">
        <v>193</v>
      </c>
      <c r="C10759" s="903" t="s">
        <v>368</v>
      </c>
      <c r="D10759" s="1419" t="s">
        <v>1463</v>
      </c>
      <c r="E10759" s="1420"/>
      <c r="F10759" s="1420"/>
      <c r="G10759" s="902">
        <v>14500000</v>
      </c>
    </row>
    <row r="10760" spans="1:7">
      <c r="A10760" s="903" t="s">
        <v>2487</v>
      </c>
      <c r="B10760" s="903" t="s">
        <v>193</v>
      </c>
      <c r="C10760" s="903" t="s">
        <v>368</v>
      </c>
      <c r="D10760" s="903" t="s">
        <v>1463</v>
      </c>
      <c r="E10760" s="1419" t="s">
        <v>492</v>
      </c>
      <c r="F10760" s="1420"/>
      <c r="G10760" s="902">
        <v>14500000</v>
      </c>
    </row>
    <row r="10761" spans="1:7">
      <c r="A10761" s="903" t="s">
        <v>2487</v>
      </c>
      <c r="B10761" s="903" t="s">
        <v>193</v>
      </c>
      <c r="C10761" s="903" t="s">
        <v>368</v>
      </c>
      <c r="D10761" s="903" t="s">
        <v>1463</v>
      </c>
      <c r="E10761" s="903" t="s">
        <v>492</v>
      </c>
      <c r="F10761" s="903" t="s">
        <v>186</v>
      </c>
      <c r="G10761" s="902">
        <v>14500000</v>
      </c>
    </row>
    <row r="10762" spans="1:7">
      <c r="A10762" s="903" t="s">
        <v>2487</v>
      </c>
      <c r="B10762" s="903" t="s">
        <v>193</v>
      </c>
      <c r="C10762" s="1419" t="s">
        <v>200</v>
      </c>
      <c r="D10762" s="1420"/>
      <c r="E10762" s="1420"/>
      <c r="F10762" s="1420"/>
      <c r="G10762" s="902">
        <v>46359745226</v>
      </c>
    </row>
    <row r="10763" spans="1:7">
      <c r="A10763" s="903" t="s">
        <v>2487</v>
      </c>
      <c r="B10763" s="903" t="s">
        <v>193</v>
      </c>
      <c r="C10763" s="903" t="s">
        <v>200</v>
      </c>
      <c r="D10763" s="1419" t="s">
        <v>1488</v>
      </c>
      <c r="E10763" s="1420"/>
      <c r="F10763" s="1420"/>
      <c r="G10763" s="902">
        <v>45622146226</v>
      </c>
    </row>
    <row r="10764" spans="1:7">
      <c r="A10764" s="903" t="s">
        <v>2487</v>
      </c>
      <c r="B10764" s="903" t="s">
        <v>193</v>
      </c>
      <c r="C10764" s="903" t="s">
        <v>200</v>
      </c>
      <c r="D10764" s="903" t="s">
        <v>1488</v>
      </c>
      <c r="E10764" s="1419" t="s">
        <v>87</v>
      </c>
      <c r="F10764" s="1420"/>
      <c r="G10764" s="902">
        <v>10875646195</v>
      </c>
    </row>
    <row r="10765" spans="1:7">
      <c r="A10765" s="903" t="s">
        <v>2487</v>
      </c>
      <c r="B10765" s="903" t="s">
        <v>193</v>
      </c>
      <c r="C10765" s="903" t="s">
        <v>200</v>
      </c>
      <c r="D10765" s="903" t="s">
        <v>1488</v>
      </c>
      <c r="E10765" s="903" t="s">
        <v>87</v>
      </c>
      <c r="F10765" s="903" t="s">
        <v>88</v>
      </c>
      <c r="G10765" s="902">
        <v>10875646195</v>
      </c>
    </row>
    <row r="10766" spans="1:7">
      <c r="A10766" s="903" t="s">
        <v>2487</v>
      </c>
      <c r="B10766" s="903" t="s">
        <v>193</v>
      </c>
      <c r="C10766" s="903" t="s">
        <v>200</v>
      </c>
      <c r="D10766" s="903" t="s">
        <v>1488</v>
      </c>
      <c r="E10766" s="1419" t="s">
        <v>128</v>
      </c>
      <c r="F10766" s="1420"/>
      <c r="G10766" s="902">
        <v>1064831592</v>
      </c>
    </row>
    <row r="10767" spans="1:7">
      <c r="A10767" s="903" t="s">
        <v>2487</v>
      </c>
      <c r="B10767" s="903" t="s">
        <v>193</v>
      </c>
      <c r="C10767" s="903" t="s">
        <v>200</v>
      </c>
      <c r="D10767" s="903" t="s">
        <v>1488</v>
      </c>
      <c r="E10767" s="903" t="s">
        <v>128</v>
      </c>
      <c r="F10767" s="903" t="s">
        <v>519</v>
      </c>
      <c r="G10767" s="902">
        <v>1059231592</v>
      </c>
    </row>
    <row r="10768" spans="1:7">
      <c r="A10768" s="903" t="s">
        <v>2487</v>
      </c>
      <c r="B10768" s="903" t="s">
        <v>193</v>
      </c>
      <c r="C10768" s="903" t="s">
        <v>200</v>
      </c>
      <c r="D10768" s="903" t="s">
        <v>1488</v>
      </c>
      <c r="E10768" s="903" t="s">
        <v>128</v>
      </c>
      <c r="F10768" s="903" t="s">
        <v>129</v>
      </c>
      <c r="G10768" s="902">
        <v>5600000</v>
      </c>
    </row>
    <row r="10769" spans="1:7">
      <c r="A10769" s="903" t="s">
        <v>2487</v>
      </c>
      <c r="B10769" s="903" t="s">
        <v>193</v>
      </c>
      <c r="C10769" s="903" t="s">
        <v>200</v>
      </c>
      <c r="D10769" s="903" t="s">
        <v>1488</v>
      </c>
      <c r="E10769" s="1419" t="s">
        <v>90</v>
      </c>
      <c r="F10769" s="1420"/>
      <c r="G10769" s="902">
        <v>8917920096</v>
      </c>
    </row>
    <row r="10770" spans="1:7">
      <c r="A10770" s="903" t="s">
        <v>2487</v>
      </c>
      <c r="B10770" s="903" t="s">
        <v>193</v>
      </c>
      <c r="C10770" s="903" t="s">
        <v>200</v>
      </c>
      <c r="D10770" s="903" t="s">
        <v>1488</v>
      </c>
      <c r="E10770" s="903" t="s">
        <v>90</v>
      </c>
      <c r="F10770" s="903" t="s">
        <v>135</v>
      </c>
      <c r="G10770" s="902">
        <v>574553535</v>
      </c>
    </row>
    <row r="10771" spans="1:7">
      <c r="A10771" s="903" t="s">
        <v>2487</v>
      </c>
      <c r="B10771" s="903" t="s">
        <v>193</v>
      </c>
      <c r="C10771" s="903" t="s">
        <v>200</v>
      </c>
      <c r="D10771" s="903" t="s">
        <v>1488</v>
      </c>
      <c r="E10771" s="903" t="s">
        <v>90</v>
      </c>
      <c r="F10771" s="903" t="s">
        <v>389</v>
      </c>
      <c r="G10771" s="902">
        <v>261393410</v>
      </c>
    </row>
    <row r="10772" spans="1:7">
      <c r="A10772" s="903" t="s">
        <v>2487</v>
      </c>
      <c r="B10772" s="903" t="s">
        <v>193</v>
      </c>
      <c r="C10772" s="903" t="s">
        <v>200</v>
      </c>
      <c r="D10772" s="903" t="s">
        <v>1488</v>
      </c>
      <c r="E10772" s="903" t="s">
        <v>90</v>
      </c>
      <c r="F10772" s="903" t="s">
        <v>385</v>
      </c>
      <c r="G10772" s="902">
        <v>21850850</v>
      </c>
    </row>
    <row r="10773" spans="1:7">
      <c r="A10773" s="903" t="s">
        <v>2487</v>
      </c>
      <c r="B10773" s="903" t="s">
        <v>193</v>
      </c>
      <c r="C10773" s="903" t="s">
        <v>200</v>
      </c>
      <c r="D10773" s="903" t="s">
        <v>1488</v>
      </c>
      <c r="E10773" s="903" t="s">
        <v>90</v>
      </c>
      <c r="F10773" s="903" t="s">
        <v>763</v>
      </c>
      <c r="G10773" s="902">
        <v>832594418</v>
      </c>
    </row>
    <row r="10774" spans="1:7">
      <c r="A10774" s="903" t="s">
        <v>2487</v>
      </c>
      <c r="B10774" s="903" t="s">
        <v>193</v>
      </c>
      <c r="C10774" s="903" t="s">
        <v>200</v>
      </c>
      <c r="D10774" s="903" t="s">
        <v>1488</v>
      </c>
      <c r="E10774" s="903" t="s">
        <v>90</v>
      </c>
      <c r="F10774" s="903" t="s">
        <v>92</v>
      </c>
      <c r="G10774" s="902">
        <v>50151000</v>
      </c>
    </row>
    <row r="10775" spans="1:7">
      <c r="A10775" s="903" t="s">
        <v>2487</v>
      </c>
      <c r="B10775" s="903" t="s">
        <v>193</v>
      </c>
      <c r="C10775" s="903" t="s">
        <v>200</v>
      </c>
      <c r="D10775" s="903" t="s">
        <v>1488</v>
      </c>
      <c r="E10775" s="903" t="s">
        <v>90</v>
      </c>
      <c r="F10775" s="903" t="s">
        <v>390</v>
      </c>
      <c r="G10775" s="902">
        <v>70271197</v>
      </c>
    </row>
    <row r="10776" spans="1:7">
      <c r="A10776" s="903" t="s">
        <v>2487</v>
      </c>
      <c r="B10776" s="903" t="s">
        <v>193</v>
      </c>
      <c r="C10776" s="903" t="s">
        <v>200</v>
      </c>
      <c r="D10776" s="903" t="s">
        <v>1488</v>
      </c>
      <c r="E10776" s="903" t="s">
        <v>90</v>
      </c>
      <c r="F10776" s="903" t="s">
        <v>403</v>
      </c>
      <c r="G10776" s="902">
        <v>3496790766</v>
      </c>
    </row>
    <row r="10777" spans="1:7">
      <c r="A10777" s="903" t="s">
        <v>2487</v>
      </c>
      <c r="B10777" s="903" t="s">
        <v>193</v>
      </c>
      <c r="C10777" s="903" t="s">
        <v>200</v>
      </c>
      <c r="D10777" s="903" t="s">
        <v>1488</v>
      </c>
      <c r="E10777" s="903" t="s">
        <v>90</v>
      </c>
      <c r="F10777" s="903" t="s">
        <v>130</v>
      </c>
      <c r="G10777" s="902">
        <v>2890562706</v>
      </c>
    </row>
    <row r="10778" spans="1:7">
      <c r="A10778" s="903" t="s">
        <v>2487</v>
      </c>
      <c r="B10778" s="903" t="s">
        <v>193</v>
      </c>
      <c r="C10778" s="903" t="s">
        <v>200</v>
      </c>
      <c r="D10778" s="903" t="s">
        <v>1488</v>
      </c>
      <c r="E10778" s="903" t="s">
        <v>90</v>
      </c>
      <c r="F10778" s="903" t="s">
        <v>137</v>
      </c>
      <c r="G10778" s="902">
        <v>719752214</v>
      </c>
    </row>
    <row r="10779" spans="1:7">
      <c r="A10779" s="903" t="s">
        <v>2487</v>
      </c>
      <c r="B10779" s="903" t="s">
        <v>193</v>
      </c>
      <c r="C10779" s="903" t="s">
        <v>200</v>
      </c>
      <c r="D10779" s="903" t="s">
        <v>1488</v>
      </c>
      <c r="E10779" s="1419" t="s">
        <v>296</v>
      </c>
      <c r="F10779" s="1420"/>
      <c r="G10779" s="902">
        <v>8344000</v>
      </c>
    </row>
    <row r="10780" spans="1:7">
      <c r="A10780" s="903" t="s">
        <v>2487</v>
      </c>
      <c r="B10780" s="903" t="s">
        <v>193</v>
      </c>
      <c r="C10780" s="903" t="s">
        <v>200</v>
      </c>
      <c r="D10780" s="903" t="s">
        <v>1488</v>
      </c>
      <c r="E10780" s="903" t="s">
        <v>296</v>
      </c>
      <c r="F10780" s="903" t="s">
        <v>756</v>
      </c>
      <c r="G10780" s="902">
        <v>8344000</v>
      </c>
    </row>
    <row r="10781" spans="1:7">
      <c r="A10781" s="903" t="s">
        <v>2487</v>
      </c>
      <c r="B10781" s="903" t="s">
        <v>193</v>
      </c>
      <c r="C10781" s="903" t="s">
        <v>200</v>
      </c>
      <c r="D10781" s="903" t="s">
        <v>1488</v>
      </c>
      <c r="E10781" s="1419" t="s">
        <v>377</v>
      </c>
      <c r="F10781" s="1420"/>
      <c r="G10781" s="902">
        <v>572632000</v>
      </c>
    </row>
    <row r="10782" spans="1:7">
      <c r="A10782" s="903" t="s">
        <v>2487</v>
      </c>
      <c r="B10782" s="903" t="s">
        <v>193</v>
      </c>
      <c r="C10782" s="903" t="s">
        <v>200</v>
      </c>
      <c r="D10782" s="903" t="s">
        <v>1488</v>
      </c>
      <c r="E10782" s="903" t="s">
        <v>377</v>
      </c>
      <c r="F10782" s="903" t="s">
        <v>379</v>
      </c>
      <c r="G10782" s="902">
        <v>338660000</v>
      </c>
    </row>
    <row r="10783" spans="1:7">
      <c r="A10783" s="903" t="s">
        <v>2487</v>
      </c>
      <c r="B10783" s="903" t="s">
        <v>193</v>
      </c>
      <c r="C10783" s="903" t="s">
        <v>200</v>
      </c>
      <c r="D10783" s="903" t="s">
        <v>1488</v>
      </c>
      <c r="E10783" s="903" t="s">
        <v>377</v>
      </c>
      <c r="F10783" s="903" t="s">
        <v>298</v>
      </c>
      <c r="G10783" s="902">
        <v>108388000</v>
      </c>
    </row>
    <row r="10784" spans="1:7">
      <c r="A10784" s="903" t="s">
        <v>2487</v>
      </c>
      <c r="B10784" s="903" t="s">
        <v>193</v>
      </c>
      <c r="C10784" s="903" t="s">
        <v>200</v>
      </c>
      <c r="D10784" s="903" t="s">
        <v>1488</v>
      </c>
      <c r="E10784" s="903" t="s">
        <v>377</v>
      </c>
      <c r="F10784" s="903" t="s">
        <v>380</v>
      </c>
      <c r="G10784" s="902">
        <v>125584000</v>
      </c>
    </row>
    <row r="10785" spans="1:7">
      <c r="A10785" s="903" t="s">
        <v>2487</v>
      </c>
      <c r="B10785" s="903" t="s">
        <v>193</v>
      </c>
      <c r="C10785" s="903" t="s">
        <v>200</v>
      </c>
      <c r="D10785" s="903" t="s">
        <v>1488</v>
      </c>
      <c r="E10785" s="1419" t="s">
        <v>93</v>
      </c>
      <c r="F10785" s="1420"/>
      <c r="G10785" s="902">
        <v>892794800</v>
      </c>
    </row>
    <row r="10786" spans="1:7">
      <c r="A10786" s="903" t="s">
        <v>2487</v>
      </c>
      <c r="B10786" s="903" t="s">
        <v>193</v>
      </c>
      <c r="C10786" s="903" t="s">
        <v>200</v>
      </c>
      <c r="D10786" s="903" t="s">
        <v>1488</v>
      </c>
      <c r="E10786" s="903" t="s">
        <v>93</v>
      </c>
      <c r="F10786" s="903" t="s">
        <v>391</v>
      </c>
      <c r="G10786" s="902">
        <v>892794800</v>
      </c>
    </row>
    <row r="10787" spans="1:7">
      <c r="A10787" s="903" t="s">
        <v>2487</v>
      </c>
      <c r="B10787" s="903" t="s">
        <v>193</v>
      </c>
      <c r="C10787" s="903" t="s">
        <v>200</v>
      </c>
      <c r="D10787" s="903" t="s">
        <v>1488</v>
      </c>
      <c r="E10787" s="1419" t="s">
        <v>94</v>
      </c>
      <c r="F10787" s="1420"/>
      <c r="G10787" s="902">
        <v>2532319467</v>
      </c>
    </row>
    <row r="10788" spans="1:7">
      <c r="A10788" s="903" t="s">
        <v>2487</v>
      </c>
      <c r="B10788" s="903" t="s">
        <v>193</v>
      </c>
      <c r="C10788" s="903" t="s">
        <v>200</v>
      </c>
      <c r="D10788" s="903" t="s">
        <v>1488</v>
      </c>
      <c r="E10788" s="903" t="s">
        <v>94</v>
      </c>
      <c r="F10788" s="903" t="s">
        <v>95</v>
      </c>
      <c r="G10788" s="902">
        <v>1959888682</v>
      </c>
    </row>
    <row r="10789" spans="1:7">
      <c r="A10789" s="903" t="s">
        <v>2487</v>
      </c>
      <c r="B10789" s="903" t="s">
        <v>193</v>
      </c>
      <c r="C10789" s="903" t="s">
        <v>200</v>
      </c>
      <c r="D10789" s="903" t="s">
        <v>1488</v>
      </c>
      <c r="E10789" s="903" t="s">
        <v>94</v>
      </c>
      <c r="F10789" s="903" t="s">
        <v>96</v>
      </c>
      <c r="G10789" s="902">
        <v>336662799</v>
      </c>
    </row>
    <row r="10790" spans="1:7">
      <c r="A10790" s="903" t="s">
        <v>2487</v>
      </c>
      <c r="B10790" s="903" t="s">
        <v>193</v>
      </c>
      <c r="C10790" s="903" t="s">
        <v>200</v>
      </c>
      <c r="D10790" s="903" t="s">
        <v>1488</v>
      </c>
      <c r="E10790" s="903" t="s">
        <v>94</v>
      </c>
      <c r="F10790" s="903" t="s">
        <v>97</v>
      </c>
      <c r="G10790" s="902">
        <v>225774527</v>
      </c>
    </row>
    <row r="10791" spans="1:7">
      <c r="A10791" s="903" t="s">
        <v>2487</v>
      </c>
      <c r="B10791" s="903" t="s">
        <v>193</v>
      </c>
      <c r="C10791" s="903" t="s">
        <v>200</v>
      </c>
      <c r="D10791" s="903" t="s">
        <v>1488</v>
      </c>
      <c r="E10791" s="903" t="s">
        <v>94</v>
      </c>
      <c r="F10791" s="903" t="s">
        <v>0</v>
      </c>
      <c r="G10791" s="902">
        <v>9993459</v>
      </c>
    </row>
    <row r="10792" spans="1:7">
      <c r="A10792" s="903" t="s">
        <v>2487</v>
      </c>
      <c r="B10792" s="903" t="s">
        <v>193</v>
      </c>
      <c r="C10792" s="903" t="s">
        <v>200</v>
      </c>
      <c r="D10792" s="903" t="s">
        <v>1488</v>
      </c>
      <c r="E10792" s="1419" t="s">
        <v>98</v>
      </c>
      <c r="F10792" s="1420"/>
      <c r="G10792" s="902">
        <v>241287365</v>
      </c>
    </row>
    <row r="10793" spans="1:7">
      <c r="A10793" s="903" t="s">
        <v>2487</v>
      </c>
      <c r="B10793" s="903" t="s">
        <v>193</v>
      </c>
      <c r="C10793" s="903" t="s">
        <v>200</v>
      </c>
      <c r="D10793" s="903" t="s">
        <v>1488</v>
      </c>
      <c r="E10793" s="903" t="s">
        <v>98</v>
      </c>
      <c r="F10793" s="903" t="s">
        <v>757</v>
      </c>
      <c r="G10793" s="902">
        <v>211971365</v>
      </c>
    </row>
    <row r="10794" spans="1:7">
      <c r="A10794" s="903" t="s">
        <v>2487</v>
      </c>
      <c r="B10794" s="903" t="s">
        <v>193</v>
      </c>
      <c r="C10794" s="903" t="s">
        <v>200</v>
      </c>
      <c r="D10794" s="903" t="s">
        <v>1488</v>
      </c>
      <c r="E10794" s="903" t="s">
        <v>98</v>
      </c>
      <c r="F10794" s="903" t="s">
        <v>99</v>
      </c>
      <c r="G10794" s="902">
        <v>29316000</v>
      </c>
    </row>
    <row r="10795" spans="1:7">
      <c r="A10795" s="903" t="s">
        <v>2487</v>
      </c>
      <c r="B10795" s="903" t="s">
        <v>193</v>
      </c>
      <c r="C10795" s="903" t="s">
        <v>200</v>
      </c>
      <c r="D10795" s="903" t="s">
        <v>1488</v>
      </c>
      <c r="E10795" s="1419" t="s">
        <v>100</v>
      </c>
      <c r="F10795" s="1420"/>
      <c r="G10795" s="902">
        <v>818419987</v>
      </c>
    </row>
    <row r="10796" spans="1:7">
      <c r="A10796" s="903" t="s">
        <v>2487</v>
      </c>
      <c r="B10796" s="903" t="s">
        <v>193</v>
      </c>
      <c r="C10796" s="903" t="s">
        <v>200</v>
      </c>
      <c r="D10796" s="903" t="s">
        <v>1488</v>
      </c>
      <c r="E10796" s="903" t="s">
        <v>100</v>
      </c>
      <c r="F10796" s="903" t="s">
        <v>138</v>
      </c>
      <c r="G10796" s="902">
        <v>191428454</v>
      </c>
    </row>
    <row r="10797" spans="1:7">
      <c r="A10797" s="903" t="s">
        <v>2487</v>
      </c>
      <c r="B10797" s="903" t="s">
        <v>193</v>
      </c>
      <c r="C10797" s="903" t="s">
        <v>200</v>
      </c>
      <c r="D10797" s="903" t="s">
        <v>1488</v>
      </c>
      <c r="E10797" s="903" t="s">
        <v>100</v>
      </c>
      <c r="F10797" s="903" t="s">
        <v>102</v>
      </c>
      <c r="G10797" s="902">
        <v>47825299</v>
      </c>
    </row>
    <row r="10798" spans="1:7">
      <c r="A10798" s="903" t="s">
        <v>2487</v>
      </c>
      <c r="B10798" s="903" t="s">
        <v>193</v>
      </c>
      <c r="C10798" s="903" t="s">
        <v>200</v>
      </c>
      <c r="D10798" s="903" t="s">
        <v>1488</v>
      </c>
      <c r="E10798" s="903" t="s">
        <v>100</v>
      </c>
      <c r="F10798" s="903" t="s">
        <v>139</v>
      </c>
      <c r="G10798" s="902">
        <v>489844834</v>
      </c>
    </row>
    <row r="10799" spans="1:7">
      <c r="A10799" s="903" t="s">
        <v>2487</v>
      </c>
      <c r="B10799" s="903" t="s">
        <v>193</v>
      </c>
      <c r="C10799" s="903" t="s">
        <v>200</v>
      </c>
      <c r="D10799" s="903" t="s">
        <v>1488</v>
      </c>
      <c r="E10799" s="903" t="s">
        <v>100</v>
      </c>
      <c r="F10799" s="903" t="s">
        <v>131</v>
      </c>
      <c r="G10799" s="902">
        <v>35160000</v>
      </c>
    </row>
    <row r="10800" spans="1:7">
      <c r="A10800" s="903" t="s">
        <v>2487</v>
      </c>
      <c r="B10800" s="903" t="s">
        <v>193</v>
      </c>
      <c r="C10800" s="903" t="s">
        <v>200</v>
      </c>
      <c r="D10800" s="903" t="s">
        <v>1488</v>
      </c>
      <c r="E10800" s="903" t="s">
        <v>100</v>
      </c>
      <c r="F10800" s="903" t="s">
        <v>140</v>
      </c>
      <c r="G10800" s="902">
        <v>54161400</v>
      </c>
    </row>
    <row r="10801" spans="1:7">
      <c r="A10801" s="903" t="s">
        <v>2487</v>
      </c>
      <c r="B10801" s="903" t="s">
        <v>193</v>
      </c>
      <c r="C10801" s="903" t="s">
        <v>200</v>
      </c>
      <c r="D10801" s="903" t="s">
        <v>1488</v>
      </c>
      <c r="E10801" s="1419" t="s">
        <v>103</v>
      </c>
      <c r="F10801" s="1420"/>
      <c r="G10801" s="902">
        <v>1028172161</v>
      </c>
    </row>
    <row r="10802" spans="1:7">
      <c r="A10802" s="903" t="s">
        <v>2487</v>
      </c>
      <c r="B10802" s="903" t="s">
        <v>193</v>
      </c>
      <c r="C10802" s="903" t="s">
        <v>200</v>
      </c>
      <c r="D10802" s="903" t="s">
        <v>1488</v>
      </c>
      <c r="E10802" s="903" t="s">
        <v>103</v>
      </c>
      <c r="F10802" s="903" t="s">
        <v>104</v>
      </c>
      <c r="G10802" s="902">
        <v>539920406</v>
      </c>
    </row>
    <row r="10803" spans="1:7">
      <c r="A10803" s="903" t="s">
        <v>2487</v>
      </c>
      <c r="B10803" s="903" t="s">
        <v>193</v>
      </c>
      <c r="C10803" s="903" t="s">
        <v>200</v>
      </c>
      <c r="D10803" s="903" t="s">
        <v>1488</v>
      </c>
      <c r="E10803" s="903" t="s">
        <v>103</v>
      </c>
      <c r="F10803" s="903" t="s">
        <v>132</v>
      </c>
      <c r="G10803" s="902">
        <v>214230396</v>
      </c>
    </row>
    <row r="10804" spans="1:7">
      <c r="A10804" s="903" t="s">
        <v>2487</v>
      </c>
      <c r="B10804" s="903" t="s">
        <v>193</v>
      </c>
      <c r="C10804" s="903" t="s">
        <v>200</v>
      </c>
      <c r="D10804" s="903" t="s">
        <v>1488</v>
      </c>
      <c r="E10804" s="903" t="s">
        <v>103</v>
      </c>
      <c r="F10804" s="903" t="s">
        <v>106</v>
      </c>
      <c r="G10804" s="902">
        <v>274021359</v>
      </c>
    </row>
    <row r="10805" spans="1:7">
      <c r="A10805" s="903" t="s">
        <v>2487</v>
      </c>
      <c r="B10805" s="903" t="s">
        <v>193</v>
      </c>
      <c r="C10805" s="903" t="s">
        <v>200</v>
      </c>
      <c r="D10805" s="903" t="s">
        <v>1488</v>
      </c>
      <c r="E10805" s="1419" t="s">
        <v>108</v>
      </c>
      <c r="F10805" s="1420"/>
      <c r="G10805" s="902">
        <v>656911046</v>
      </c>
    </row>
    <row r="10806" spans="1:7">
      <c r="A10806" s="903" t="s">
        <v>2487</v>
      </c>
      <c r="B10806" s="903" t="s">
        <v>193</v>
      </c>
      <c r="C10806" s="903" t="s">
        <v>200</v>
      </c>
      <c r="D10806" s="903" t="s">
        <v>1488</v>
      </c>
      <c r="E10806" s="903" t="s">
        <v>108</v>
      </c>
      <c r="F10806" s="903" t="s">
        <v>110</v>
      </c>
      <c r="G10806" s="902">
        <v>103712588</v>
      </c>
    </row>
    <row r="10807" spans="1:7">
      <c r="A10807" s="903" t="s">
        <v>2487</v>
      </c>
      <c r="B10807" s="903" t="s">
        <v>193</v>
      </c>
      <c r="C10807" s="903" t="s">
        <v>200</v>
      </c>
      <c r="D10807" s="903" t="s">
        <v>1488</v>
      </c>
      <c r="E10807" s="903" t="s">
        <v>108</v>
      </c>
      <c r="F10807" s="903" t="s">
        <v>111</v>
      </c>
      <c r="G10807" s="902">
        <v>46660647</v>
      </c>
    </row>
    <row r="10808" spans="1:7">
      <c r="A10808" s="903" t="s">
        <v>2487</v>
      </c>
      <c r="B10808" s="903" t="s">
        <v>193</v>
      </c>
      <c r="C10808" s="903" t="s">
        <v>200</v>
      </c>
      <c r="D10808" s="903" t="s">
        <v>1488</v>
      </c>
      <c r="E10808" s="903" t="s">
        <v>108</v>
      </c>
      <c r="F10808" s="903" t="s">
        <v>862</v>
      </c>
      <c r="G10808" s="902">
        <v>51465215</v>
      </c>
    </row>
    <row r="10809" spans="1:7">
      <c r="A10809" s="903" t="s">
        <v>2487</v>
      </c>
      <c r="B10809" s="903" t="s">
        <v>193</v>
      </c>
      <c r="C10809" s="903" t="s">
        <v>200</v>
      </c>
      <c r="D10809" s="903" t="s">
        <v>1488</v>
      </c>
      <c r="E10809" s="903" t="s">
        <v>108</v>
      </c>
      <c r="F10809" s="903" t="s">
        <v>283</v>
      </c>
      <c r="G10809" s="902">
        <v>369768000</v>
      </c>
    </row>
    <row r="10810" spans="1:7">
      <c r="A10810" s="903" t="s">
        <v>2487</v>
      </c>
      <c r="B10810" s="903" t="s">
        <v>193</v>
      </c>
      <c r="C10810" s="903" t="s">
        <v>200</v>
      </c>
      <c r="D10810" s="903" t="s">
        <v>1488</v>
      </c>
      <c r="E10810" s="903" t="s">
        <v>108</v>
      </c>
      <c r="F10810" s="903" t="s">
        <v>868</v>
      </c>
      <c r="G10810" s="902">
        <v>75504596</v>
      </c>
    </row>
    <row r="10811" spans="1:7">
      <c r="A10811" s="903" t="s">
        <v>2487</v>
      </c>
      <c r="B10811" s="903" t="s">
        <v>193</v>
      </c>
      <c r="C10811" s="903" t="s">
        <v>200</v>
      </c>
      <c r="D10811" s="903" t="s">
        <v>1488</v>
      </c>
      <c r="E10811" s="903" t="s">
        <v>108</v>
      </c>
      <c r="F10811" s="903" t="s">
        <v>142</v>
      </c>
      <c r="G10811" s="902">
        <v>9800000</v>
      </c>
    </row>
    <row r="10812" spans="1:7">
      <c r="A10812" s="903" t="s">
        <v>2487</v>
      </c>
      <c r="B10812" s="903" t="s">
        <v>193</v>
      </c>
      <c r="C10812" s="903" t="s">
        <v>200</v>
      </c>
      <c r="D10812" s="903" t="s">
        <v>1488</v>
      </c>
      <c r="E10812" s="1419" t="s">
        <v>143</v>
      </c>
      <c r="F10812" s="1420"/>
      <c r="G10812" s="902">
        <v>3605587904</v>
      </c>
    </row>
    <row r="10813" spans="1:7">
      <c r="A10813" s="903" t="s">
        <v>2487</v>
      </c>
      <c r="B10813" s="903" t="s">
        <v>193</v>
      </c>
      <c r="C10813" s="903" t="s">
        <v>200</v>
      </c>
      <c r="D10813" s="903" t="s">
        <v>1488</v>
      </c>
      <c r="E10813" s="903" t="s">
        <v>143</v>
      </c>
      <c r="F10813" s="903" t="s">
        <v>145</v>
      </c>
      <c r="G10813" s="902">
        <v>297046904</v>
      </c>
    </row>
    <row r="10814" spans="1:7">
      <c r="A10814" s="903" t="s">
        <v>2487</v>
      </c>
      <c r="B10814" s="903" t="s">
        <v>193</v>
      </c>
      <c r="C10814" s="903" t="s">
        <v>200</v>
      </c>
      <c r="D10814" s="903" t="s">
        <v>1488</v>
      </c>
      <c r="E10814" s="903" t="s">
        <v>143</v>
      </c>
      <c r="F10814" s="903" t="s">
        <v>482</v>
      </c>
      <c r="G10814" s="902">
        <v>21700000</v>
      </c>
    </row>
    <row r="10815" spans="1:7">
      <c r="A10815" s="903" t="s">
        <v>2487</v>
      </c>
      <c r="B10815" s="903" t="s">
        <v>193</v>
      </c>
      <c r="C10815" s="903" t="s">
        <v>200</v>
      </c>
      <c r="D10815" s="903" t="s">
        <v>1488</v>
      </c>
      <c r="E10815" s="903" t="s">
        <v>143</v>
      </c>
      <c r="F10815" s="903" t="s">
        <v>847</v>
      </c>
      <c r="G10815" s="902">
        <v>43470000</v>
      </c>
    </row>
    <row r="10816" spans="1:7">
      <c r="A10816" s="903" t="s">
        <v>2487</v>
      </c>
      <c r="B10816" s="903" t="s">
        <v>193</v>
      </c>
      <c r="C10816" s="903" t="s">
        <v>200</v>
      </c>
      <c r="D10816" s="903" t="s">
        <v>1488</v>
      </c>
      <c r="E10816" s="903" t="s">
        <v>143</v>
      </c>
      <c r="F10816" s="903" t="s">
        <v>484</v>
      </c>
      <c r="G10816" s="902">
        <v>19100000</v>
      </c>
    </row>
    <row r="10817" spans="1:7">
      <c r="A10817" s="903" t="s">
        <v>2487</v>
      </c>
      <c r="B10817" s="903" t="s">
        <v>193</v>
      </c>
      <c r="C10817" s="903" t="s">
        <v>200</v>
      </c>
      <c r="D10817" s="903" t="s">
        <v>1488</v>
      </c>
      <c r="E10817" s="903" t="s">
        <v>143</v>
      </c>
      <c r="F10817" s="903" t="s">
        <v>485</v>
      </c>
      <c r="G10817" s="902">
        <v>52750000</v>
      </c>
    </row>
    <row r="10818" spans="1:7">
      <c r="A10818" s="903" t="s">
        <v>2487</v>
      </c>
      <c r="B10818" s="903" t="s">
        <v>193</v>
      </c>
      <c r="C10818" s="903" t="s">
        <v>200</v>
      </c>
      <c r="D10818" s="903" t="s">
        <v>1488</v>
      </c>
      <c r="E10818" s="903" t="s">
        <v>143</v>
      </c>
      <c r="F10818" s="903" t="s">
        <v>387</v>
      </c>
      <c r="G10818" s="902">
        <v>43200000</v>
      </c>
    </row>
    <row r="10819" spans="1:7">
      <c r="A10819" s="903" t="s">
        <v>2487</v>
      </c>
      <c r="B10819" s="903" t="s">
        <v>193</v>
      </c>
      <c r="C10819" s="903" t="s">
        <v>200</v>
      </c>
      <c r="D10819" s="903" t="s">
        <v>1488</v>
      </c>
      <c r="E10819" s="903" t="s">
        <v>143</v>
      </c>
      <c r="F10819" s="903" t="s">
        <v>487</v>
      </c>
      <c r="G10819" s="902">
        <v>1090330000</v>
      </c>
    </row>
    <row r="10820" spans="1:7">
      <c r="A10820" s="903" t="s">
        <v>2487</v>
      </c>
      <c r="B10820" s="903" t="s">
        <v>193</v>
      </c>
      <c r="C10820" s="903" t="s">
        <v>200</v>
      </c>
      <c r="D10820" s="903" t="s">
        <v>1488</v>
      </c>
      <c r="E10820" s="903" t="s">
        <v>143</v>
      </c>
      <c r="F10820" s="903" t="s">
        <v>489</v>
      </c>
      <c r="G10820" s="902">
        <v>2037991000</v>
      </c>
    </row>
    <row r="10821" spans="1:7">
      <c r="A10821" s="903" t="s">
        <v>2487</v>
      </c>
      <c r="B10821" s="903" t="s">
        <v>193</v>
      </c>
      <c r="C10821" s="903" t="s">
        <v>200</v>
      </c>
      <c r="D10821" s="903" t="s">
        <v>1488</v>
      </c>
      <c r="E10821" s="1419" t="s">
        <v>113</v>
      </c>
      <c r="F10821" s="1420"/>
      <c r="G10821" s="902">
        <v>677640000</v>
      </c>
    </row>
    <row r="10822" spans="1:7">
      <c r="A10822" s="903" t="s">
        <v>2487</v>
      </c>
      <c r="B10822" s="903" t="s">
        <v>193</v>
      </c>
      <c r="C10822" s="903" t="s">
        <v>200</v>
      </c>
      <c r="D10822" s="903" t="s">
        <v>1488</v>
      </c>
      <c r="E10822" s="903" t="s">
        <v>113</v>
      </c>
      <c r="F10822" s="903" t="s">
        <v>381</v>
      </c>
      <c r="G10822" s="902">
        <v>6040000</v>
      </c>
    </row>
    <row r="10823" spans="1:7">
      <c r="A10823" s="903" t="s">
        <v>2487</v>
      </c>
      <c r="B10823" s="903" t="s">
        <v>193</v>
      </c>
      <c r="C10823" s="903" t="s">
        <v>200</v>
      </c>
      <c r="D10823" s="903" t="s">
        <v>1488</v>
      </c>
      <c r="E10823" s="903" t="s">
        <v>113</v>
      </c>
      <c r="F10823" s="903" t="s">
        <v>490</v>
      </c>
      <c r="G10823" s="902">
        <v>36250000</v>
      </c>
    </row>
    <row r="10824" spans="1:7">
      <c r="A10824" s="903" t="s">
        <v>2487</v>
      </c>
      <c r="B10824" s="903" t="s">
        <v>193</v>
      </c>
      <c r="C10824" s="903" t="s">
        <v>200</v>
      </c>
      <c r="D10824" s="903" t="s">
        <v>1488</v>
      </c>
      <c r="E10824" s="903" t="s">
        <v>113</v>
      </c>
      <c r="F10824" s="903" t="s">
        <v>115</v>
      </c>
      <c r="G10824" s="902">
        <v>2450000</v>
      </c>
    </row>
    <row r="10825" spans="1:7">
      <c r="A10825" s="903" t="s">
        <v>2487</v>
      </c>
      <c r="B10825" s="903" t="s">
        <v>193</v>
      </c>
      <c r="C10825" s="903" t="s">
        <v>200</v>
      </c>
      <c r="D10825" s="903" t="s">
        <v>1488</v>
      </c>
      <c r="E10825" s="903" t="s">
        <v>113</v>
      </c>
      <c r="F10825" s="903" t="s">
        <v>117</v>
      </c>
      <c r="G10825" s="902">
        <v>632900000</v>
      </c>
    </row>
    <row r="10826" spans="1:7">
      <c r="A10826" s="903" t="s">
        <v>2487</v>
      </c>
      <c r="B10826" s="903" t="s">
        <v>193</v>
      </c>
      <c r="C10826" s="903" t="s">
        <v>200</v>
      </c>
      <c r="D10826" s="903" t="s">
        <v>1488</v>
      </c>
      <c r="E10826" s="1419" t="s">
        <v>492</v>
      </c>
      <c r="F10826" s="1420"/>
      <c r="G10826" s="902">
        <v>1262637953</v>
      </c>
    </row>
    <row r="10827" spans="1:7">
      <c r="A10827" s="903" t="s">
        <v>2487</v>
      </c>
      <c r="B10827" s="903" t="s">
        <v>193</v>
      </c>
      <c r="C10827" s="903" t="s">
        <v>200</v>
      </c>
      <c r="D10827" s="903" t="s">
        <v>1488</v>
      </c>
      <c r="E10827" s="903" t="s">
        <v>492</v>
      </c>
      <c r="F10827" s="903" t="s">
        <v>494</v>
      </c>
      <c r="G10827" s="902">
        <v>629964000</v>
      </c>
    </row>
    <row r="10828" spans="1:7">
      <c r="A10828" s="903" t="s">
        <v>2487</v>
      </c>
      <c r="B10828" s="903" t="s">
        <v>193</v>
      </c>
      <c r="C10828" s="903" t="s">
        <v>200</v>
      </c>
      <c r="D10828" s="903" t="s">
        <v>1488</v>
      </c>
      <c r="E10828" s="903" t="s">
        <v>492</v>
      </c>
      <c r="F10828" s="903" t="s">
        <v>219</v>
      </c>
      <c r="G10828" s="902">
        <v>502210953</v>
      </c>
    </row>
    <row r="10829" spans="1:7">
      <c r="A10829" s="903" t="s">
        <v>2487</v>
      </c>
      <c r="B10829" s="903" t="s">
        <v>193</v>
      </c>
      <c r="C10829" s="903" t="s">
        <v>200</v>
      </c>
      <c r="D10829" s="903" t="s">
        <v>1488</v>
      </c>
      <c r="E10829" s="903" t="s">
        <v>492</v>
      </c>
      <c r="F10829" s="903" t="s">
        <v>186</v>
      </c>
      <c r="G10829" s="902">
        <v>7173000</v>
      </c>
    </row>
    <row r="10830" spans="1:7">
      <c r="A10830" s="903" t="s">
        <v>2487</v>
      </c>
      <c r="B10830" s="903" t="s">
        <v>193</v>
      </c>
      <c r="C10830" s="903" t="s">
        <v>200</v>
      </c>
      <c r="D10830" s="903" t="s">
        <v>1488</v>
      </c>
      <c r="E10830" s="903" t="s">
        <v>492</v>
      </c>
      <c r="F10830" s="903" t="s">
        <v>496</v>
      </c>
      <c r="G10830" s="902">
        <v>123290000</v>
      </c>
    </row>
    <row r="10831" spans="1:7">
      <c r="A10831" s="903" t="s">
        <v>2487</v>
      </c>
      <c r="B10831" s="903" t="s">
        <v>193</v>
      </c>
      <c r="C10831" s="903" t="s">
        <v>200</v>
      </c>
      <c r="D10831" s="903" t="s">
        <v>1488</v>
      </c>
      <c r="E10831" s="1419" t="s">
        <v>498</v>
      </c>
      <c r="F10831" s="1420"/>
      <c r="G10831" s="902">
        <v>627435600</v>
      </c>
    </row>
    <row r="10832" spans="1:7">
      <c r="A10832" s="903" t="s">
        <v>2487</v>
      </c>
      <c r="B10832" s="903" t="s">
        <v>193</v>
      </c>
      <c r="C10832" s="903" t="s">
        <v>200</v>
      </c>
      <c r="D10832" s="903" t="s">
        <v>1488</v>
      </c>
      <c r="E10832" s="903" t="s">
        <v>498</v>
      </c>
      <c r="F10832" s="903" t="s">
        <v>758</v>
      </c>
      <c r="G10832" s="902">
        <v>326548000</v>
      </c>
    </row>
    <row r="10833" spans="1:7">
      <c r="A10833" s="903" t="s">
        <v>2487</v>
      </c>
      <c r="B10833" s="903" t="s">
        <v>193</v>
      </c>
      <c r="C10833" s="903" t="s">
        <v>200</v>
      </c>
      <c r="D10833" s="903" t="s">
        <v>1488</v>
      </c>
      <c r="E10833" s="903" t="s">
        <v>498</v>
      </c>
      <c r="F10833" s="903" t="s">
        <v>178</v>
      </c>
      <c r="G10833" s="902">
        <v>5704600</v>
      </c>
    </row>
    <row r="10834" spans="1:7">
      <c r="A10834" s="903" t="s">
        <v>2487</v>
      </c>
      <c r="B10834" s="903" t="s">
        <v>193</v>
      </c>
      <c r="C10834" s="903" t="s">
        <v>200</v>
      </c>
      <c r="D10834" s="903" t="s">
        <v>1488</v>
      </c>
      <c r="E10834" s="903" t="s">
        <v>498</v>
      </c>
      <c r="F10834" s="903" t="s">
        <v>284</v>
      </c>
      <c r="G10834" s="902">
        <v>1500000</v>
      </c>
    </row>
    <row r="10835" spans="1:7">
      <c r="A10835" s="903" t="s">
        <v>2487</v>
      </c>
      <c r="B10835" s="903" t="s">
        <v>193</v>
      </c>
      <c r="C10835" s="903" t="s">
        <v>200</v>
      </c>
      <c r="D10835" s="903" t="s">
        <v>1488</v>
      </c>
      <c r="E10835" s="903" t="s">
        <v>498</v>
      </c>
      <c r="F10835" s="903" t="s">
        <v>370</v>
      </c>
      <c r="G10835" s="902">
        <v>164543000</v>
      </c>
    </row>
    <row r="10836" spans="1:7">
      <c r="A10836" s="903" t="s">
        <v>2487</v>
      </c>
      <c r="B10836" s="903" t="s">
        <v>193</v>
      </c>
      <c r="C10836" s="903" t="s">
        <v>200</v>
      </c>
      <c r="D10836" s="903" t="s">
        <v>1488</v>
      </c>
      <c r="E10836" s="903" t="s">
        <v>498</v>
      </c>
      <c r="F10836" s="903" t="s">
        <v>500</v>
      </c>
      <c r="G10836" s="902">
        <v>21410000</v>
      </c>
    </row>
    <row r="10837" spans="1:7">
      <c r="A10837" s="903" t="s">
        <v>2487</v>
      </c>
      <c r="B10837" s="903" t="s">
        <v>193</v>
      </c>
      <c r="C10837" s="903" t="s">
        <v>200</v>
      </c>
      <c r="D10837" s="903" t="s">
        <v>1488</v>
      </c>
      <c r="E10837" s="903" t="s">
        <v>498</v>
      </c>
      <c r="F10837" s="903" t="s">
        <v>4</v>
      </c>
      <c r="G10837" s="902">
        <v>33900000</v>
      </c>
    </row>
    <row r="10838" spans="1:7">
      <c r="A10838" s="903" t="s">
        <v>2487</v>
      </c>
      <c r="B10838" s="903" t="s">
        <v>193</v>
      </c>
      <c r="C10838" s="903" t="s">
        <v>200</v>
      </c>
      <c r="D10838" s="903" t="s">
        <v>1488</v>
      </c>
      <c r="E10838" s="903" t="s">
        <v>498</v>
      </c>
      <c r="F10838" s="903" t="s">
        <v>501</v>
      </c>
      <c r="G10838" s="902">
        <v>73830000</v>
      </c>
    </row>
    <row r="10839" spans="1:7">
      <c r="A10839" s="903" t="s">
        <v>2487</v>
      </c>
      <c r="B10839" s="903" t="s">
        <v>193</v>
      </c>
      <c r="C10839" s="903" t="s">
        <v>200</v>
      </c>
      <c r="D10839" s="903" t="s">
        <v>1488</v>
      </c>
      <c r="E10839" s="1419" t="s">
        <v>1429</v>
      </c>
      <c r="F10839" s="1420"/>
      <c r="G10839" s="902">
        <v>574206000</v>
      </c>
    </row>
    <row r="10840" spans="1:7">
      <c r="A10840" s="903" t="s">
        <v>2487</v>
      </c>
      <c r="B10840" s="903" t="s">
        <v>193</v>
      </c>
      <c r="C10840" s="903" t="s">
        <v>200</v>
      </c>
      <c r="D10840" s="903" t="s">
        <v>1488</v>
      </c>
      <c r="E10840" s="903" t="s">
        <v>1429</v>
      </c>
      <c r="F10840" s="903" t="s">
        <v>1483</v>
      </c>
      <c r="G10840" s="902">
        <v>79000000</v>
      </c>
    </row>
    <row r="10841" spans="1:7">
      <c r="A10841" s="903" t="s">
        <v>2487</v>
      </c>
      <c r="B10841" s="903" t="s">
        <v>193</v>
      </c>
      <c r="C10841" s="903" t="s">
        <v>200</v>
      </c>
      <c r="D10841" s="903" t="s">
        <v>1488</v>
      </c>
      <c r="E10841" s="903" t="s">
        <v>1429</v>
      </c>
      <c r="F10841" s="903" t="s">
        <v>1451</v>
      </c>
      <c r="G10841" s="902">
        <v>211626000</v>
      </c>
    </row>
    <row r="10842" spans="1:7">
      <c r="A10842" s="903" t="s">
        <v>2487</v>
      </c>
      <c r="B10842" s="903" t="s">
        <v>193</v>
      </c>
      <c r="C10842" s="903" t="s">
        <v>200</v>
      </c>
      <c r="D10842" s="903" t="s">
        <v>1488</v>
      </c>
      <c r="E10842" s="903" t="s">
        <v>1429</v>
      </c>
      <c r="F10842" s="903" t="s">
        <v>1431</v>
      </c>
      <c r="G10842" s="902">
        <v>238100000</v>
      </c>
    </row>
    <row r="10843" spans="1:7">
      <c r="A10843" s="903" t="s">
        <v>2487</v>
      </c>
      <c r="B10843" s="903" t="s">
        <v>193</v>
      </c>
      <c r="C10843" s="903" t="s">
        <v>200</v>
      </c>
      <c r="D10843" s="903" t="s">
        <v>1488</v>
      </c>
      <c r="E10843" s="903" t="s">
        <v>1429</v>
      </c>
      <c r="F10843" s="903" t="s">
        <v>1457</v>
      </c>
      <c r="G10843" s="902">
        <v>45480000</v>
      </c>
    </row>
    <row r="10844" spans="1:7">
      <c r="A10844" s="903" t="s">
        <v>2487</v>
      </c>
      <c r="B10844" s="903" t="s">
        <v>193</v>
      </c>
      <c r="C10844" s="903" t="s">
        <v>200</v>
      </c>
      <c r="D10844" s="903" t="s">
        <v>1488</v>
      </c>
      <c r="E10844" s="1419" t="s">
        <v>118</v>
      </c>
      <c r="F10844" s="1420"/>
      <c r="G10844" s="902">
        <v>1850345460</v>
      </c>
    </row>
    <row r="10845" spans="1:7">
      <c r="A10845" s="903" t="s">
        <v>2487</v>
      </c>
      <c r="B10845" s="903" t="s">
        <v>193</v>
      </c>
      <c r="C10845" s="903" t="s">
        <v>200</v>
      </c>
      <c r="D10845" s="903" t="s">
        <v>1488</v>
      </c>
      <c r="E10845" s="903" t="s">
        <v>118</v>
      </c>
      <c r="F10845" s="903" t="s">
        <v>523</v>
      </c>
      <c r="G10845" s="902">
        <v>363811960</v>
      </c>
    </row>
    <row r="10846" spans="1:7">
      <c r="A10846" s="903" t="s">
        <v>2487</v>
      </c>
      <c r="B10846" s="903" t="s">
        <v>193</v>
      </c>
      <c r="C10846" s="903" t="s">
        <v>200</v>
      </c>
      <c r="D10846" s="903" t="s">
        <v>1488</v>
      </c>
      <c r="E10846" s="903" t="s">
        <v>118</v>
      </c>
      <c r="F10846" s="903" t="s">
        <v>5</v>
      </c>
      <c r="G10846" s="902">
        <v>10500000</v>
      </c>
    </row>
    <row r="10847" spans="1:7">
      <c r="A10847" s="903" t="s">
        <v>2487</v>
      </c>
      <c r="B10847" s="903" t="s">
        <v>193</v>
      </c>
      <c r="C10847" s="903" t="s">
        <v>200</v>
      </c>
      <c r="D10847" s="903" t="s">
        <v>1488</v>
      </c>
      <c r="E10847" s="903" t="s">
        <v>118</v>
      </c>
      <c r="F10847" s="903" t="s">
        <v>11</v>
      </c>
      <c r="G10847" s="902">
        <v>43353000</v>
      </c>
    </row>
    <row r="10848" spans="1:7">
      <c r="A10848" s="903" t="s">
        <v>2487</v>
      </c>
      <c r="B10848" s="903" t="s">
        <v>193</v>
      </c>
      <c r="C10848" s="903" t="s">
        <v>200</v>
      </c>
      <c r="D10848" s="903" t="s">
        <v>1488</v>
      </c>
      <c r="E10848" s="903" t="s">
        <v>118</v>
      </c>
      <c r="F10848" s="903" t="s">
        <v>120</v>
      </c>
      <c r="G10848" s="902">
        <v>1432680500</v>
      </c>
    </row>
    <row r="10849" spans="1:7">
      <c r="A10849" s="903" t="s">
        <v>2487</v>
      </c>
      <c r="B10849" s="903" t="s">
        <v>193</v>
      </c>
      <c r="C10849" s="903" t="s">
        <v>200</v>
      </c>
      <c r="D10849" s="903" t="s">
        <v>1488</v>
      </c>
      <c r="E10849" s="1419" t="s">
        <v>1434</v>
      </c>
      <c r="F10849" s="1420"/>
      <c r="G10849" s="902">
        <v>8227000</v>
      </c>
    </row>
    <row r="10850" spans="1:7">
      <c r="A10850" s="903" t="s">
        <v>2487</v>
      </c>
      <c r="B10850" s="903" t="s">
        <v>193</v>
      </c>
      <c r="C10850" s="903" t="s">
        <v>200</v>
      </c>
      <c r="D10850" s="903" t="s">
        <v>1488</v>
      </c>
      <c r="E10850" s="903" t="s">
        <v>1434</v>
      </c>
      <c r="F10850" s="903" t="s">
        <v>1436</v>
      </c>
      <c r="G10850" s="902">
        <v>8227000</v>
      </c>
    </row>
    <row r="10851" spans="1:7">
      <c r="A10851" s="903" t="s">
        <v>2487</v>
      </c>
      <c r="B10851" s="903" t="s">
        <v>193</v>
      </c>
      <c r="C10851" s="903" t="s">
        <v>200</v>
      </c>
      <c r="D10851" s="903" t="s">
        <v>1488</v>
      </c>
      <c r="E10851" s="1419" t="s">
        <v>27</v>
      </c>
      <c r="F10851" s="1420"/>
      <c r="G10851" s="902">
        <v>200000000</v>
      </c>
    </row>
    <row r="10852" spans="1:7">
      <c r="A10852" s="903" t="s">
        <v>2487</v>
      </c>
      <c r="B10852" s="903" t="s">
        <v>193</v>
      </c>
      <c r="C10852" s="903" t="s">
        <v>200</v>
      </c>
      <c r="D10852" s="903" t="s">
        <v>1488</v>
      </c>
      <c r="E10852" s="903" t="s">
        <v>27</v>
      </c>
      <c r="F10852" s="903" t="s">
        <v>29</v>
      </c>
      <c r="G10852" s="902">
        <v>200000000</v>
      </c>
    </row>
    <row r="10853" spans="1:7">
      <c r="A10853" s="903" t="s">
        <v>2487</v>
      </c>
      <c r="B10853" s="903" t="s">
        <v>193</v>
      </c>
      <c r="C10853" s="903" t="s">
        <v>200</v>
      </c>
      <c r="D10853" s="903" t="s">
        <v>1488</v>
      </c>
      <c r="E10853" s="1419" t="s">
        <v>404</v>
      </c>
      <c r="F10853" s="1420"/>
      <c r="G10853" s="902">
        <v>35000000</v>
      </c>
    </row>
    <row r="10854" spans="1:7">
      <c r="A10854" s="903" t="s">
        <v>2487</v>
      </c>
      <c r="B10854" s="903" t="s">
        <v>193</v>
      </c>
      <c r="C10854" s="903" t="s">
        <v>200</v>
      </c>
      <c r="D10854" s="903" t="s">
        <v>1488</v>
      </c>
      <c r="E10854" s="903" t="s">
        <v>404</v>
      </c>
      <c r="F10854" s="903" t="s">
        <v>401</v>
      </c>
      <c r="G10854" s="902">
        <v>35000000</v>
      </c>
    </row>
    <row r="10855" spans="1:7">
      <c r="A10855" s="903" t="s">
        <v>2487</v>
      </c>
      <c r="B10855" s="903" t="s">
        <v>193</v>
      </c>
      <c r="C10855" s="903" t="s">
        <v>200</v>
      </c>
      <c r="D10855" s="903" t="s">
        <v>1488</v>
      </c>
      <c r="E10855" s="1419" t="s">
        <v>122</v>
      </c>
      <c r="F10855" s="1420"/>
      <c r="G10855" s="902">
        <v>5601732475</v>
      </c>
    </row>
    <row r="10856" spans="1:7">
      <c r="A10856" s="903" t="s">
        <v>2487</v>
      </c>
      <c r="B10856" s="903" t="s">
        <v>193</v>
      </c>
      <c r="C10856" s="903" t="s">
        <v>200</v>
      </c>
      <c r="D10856" s="903" t="s">
        <v>1488</v>
      </c>
      <c r="E10856" s="903" t="s">
        <v>122</v>
      </c>
      <c r="F10856" s="903" t="s">
        <v>765</v>
      </c>
      <c r="G10856" s="902">
        <v>199700000</v>
      </c>
    </row>
    <row r="10857" spans="1:7">
      <c r="A10857" s="903" t="s">
        <v>2487</v>
      </c>
      <c r="B10857" s="903" t="s">
        <v>193</v>
      </c>
      <c r="C10857" s="903" t="s">
        <v>200</v>
      </c>
      <c r="D10857" s="903" t="s">
        <v>1488</v>
      </c>
      <c r="E10857" s="903" t="s">
        <v>122</v>
      </c>
      <c r="F10857" s="903" t="s">
        <v>6</v>
      </c>
      <c r="G10857" s="902">
        <v>27506000</v>
      </c>
    </row>
    <row r="10858" spans="1:7">
      <c r="A10858" s="903" t="s">
        <v>2487</v>
      </c>
      <c r="B10858" s="903" t="s">
        <v>193</v>
      </c>
      <c r="C10858" s="903" t="s">
        <v>200</v>
      </c>
      <c r="D10858" s="903" t="s">
        <v>1488</v>
      </c>
      <c r="E10858" s="903" t="s">
        <v>122</v>
      </c>
      <c r="F10858" s="903" t="s">
        <v>12</v>
      </c>
      <c r="G10858" s="902">
        <v>31054300</v>
      </c>
    </row>
    <row r="10859" spans="1:7">
      <c r="A10859" s="903" t="s">
        <v>2487</v>
      </c>
      <c r="B10859" s="903" t="s">
        <v>193</v>
      </c>
      <c r="C10859" s="903" t="s">
        <v>200</v>
      </c>
      <c r="D10859" s="903" t="s">
        <v>1488</v>
      </c>
      <c r="E10859" s="903" t="s">
        <v>122</v>
      </c>
      <c r="F10859" s="903" t="s">
        <v>124</v>
      </c>
      <c r="G10859" s="902">
        <v>1358485000</v>
      </c>
    </row>
    <row r="10860" spans="1:7">
      <c r="A10860" s="903" t="s">
        <v>2487</v>
      </c>
      <c r="B10860" s="903" t="s">
        <v>193</v>
      </c>
      <c r="C10860" s="903" t="s">
        <v>200</v>
      </c>
      <c r="D10860" s="903" t="s">
        <v>1488</v>
      </c>
      <c r="E10860" s="903" t="s">
        <v>122</v>
      </c>
      <c r="F10860" s="903" t="s">
        <v>126</v>
      </c>
      <c r="G10860" s="902">
        <v>3984987175</v>
      </c>
    </row>
    <row r="10861" spans="1:7">
      <c r="A10861" s="903" t="s">
        <v>2487</v>
      </c>
      <c r="B10861" s="903" t="s">
        <v>193</v>
      </c>
      <c r="C10861" s="903" t="s">
        <v>200</v>
      </c>
      <c r="D10861" s="903" t="s">
        <v>1488</v>
      </c>
      <c r="E10861" s="1419" t="s">
        <v>371</v>
      </c>
      <c r="F10861" s="1420"/>
      <c r="G10861" s="902">
        <v>164896500</v>
      </c>
    </row>
    <row r="10862" spans="1:7">
      <c r="A10862" s="903" t="s">
        <v>2487</v>
      </c>
      <c r="B10862" s="903" t="s">
        <v>193</v>
      </c>
      <c r="C10862" s="903" t="s">
        <v>200</v>
      </c>
      <c r="D10862" s="903" t="s">
        <v>1488</v>
      </c>
      <c r="E10862" s="903" t="s">
        <v>371</v>
      </c>
      <c r="F10862" s="903" t="s">
        <v>224</v>
      </c>
      <c r="G10862" s="902">
        <v>5400000</v>
      </c>
    </row>
    <row r="10863" spans="1:7">
      <c r="A10863" s="903" t="s">
        <v>2487</v>
      </c>
      <c r="B10863" s="903" t="s">
        <v>193</v>
      </c>
      <c r="C10863" s="903" t="s">
        <v>200</v>
      </c>
      <c r="D10863" s="903" t="s">
        <v>1488</v>
      </c>
      <c r="E10863" s="903" t="s">
        <v>371</v>
      </c>
      <c r="F10863" s="903" t="s">
        <v>225</v>
      </c>
      <c r="G10863" s="902">
        <v>4400000</v>
      </c>
    </row>
    <row r="10864" spans="1:7">
      <c r="A10864" s="903" t="s">
        <v>2487</v>
      </c>
      <c r="B10864" s="903" t="s">
        <v>193</v>
      </c>
      <c r="C10864" s="903" t="s">
        <v>200</v>
      </c>
      <c r="D10864" s="903" t="s">
        <v>1488</v>
      </c>
      <c r="E10864" s="903" t="s">
        <v>371</v>
      </c>
      <c r="F10864" s="903" t="s">
        <v>372</v>
      </c>
      <c r="G10864" s="902">
        <v>74549500</v>
      </c>
    </row>
    <row r="10865" spans="1:7">
      <c r="A10865" s="903" t="s">
        <v>2487</v>
      </c>
      <c r="B10865" s="903" t="s">
        <v>193</v>
      </c>
      <c r="C10865" s="903" t="s">
        <v>200</v>
      </c>
      <c r="D10865" s="903" t="s">
        <v>1488</v>
      </c>
      <c r="E10865" s="903" t="s">
        <v>371</v>
      </c>
      <c r="F10865" s="903" t="s">
        <v>226</v>
      </c>
      <c r="G10865" s="902">
        <v>80547000</v>
      </c>
    </row>
    <row r="10866" spans="1:7">
      <c r="A10866" s="903" t="s">
        <v>2487</v>
      </c>
      <c r="B10866" s="903" t="s">
        <v>193</v>
      </c>
      <c r="C10866" s="903" t="s">
        <v>200</v>
      </c>
      <c r="D10866" s="903" t="s">
        <v>1488</v>
      </c>
      <c r="E10866" s="1419" t="s">
        <v>360</v>
      </c>
      <c r="F10866" s="1420"/>
      <c r="G10866" s="902">
        <v>1515062000</v>
      </c>
    </row>
    <row r="10867" spans="1:7">
      <c r="A10867" s="903" t="s">
        <v>2487</v>
      </c>
      <c r="B10867" s="903" t="s">
        <v>193</v>
      </c>
      <c r="C10867" s="903" t="s">
        <v>200</v>
      </c>
      <c r="D10867" s="903" t="s">
        <v>1488</v>
      </c>
      <c r="E10867" s="903" t="s">
        <v>360</v>
      </c>
      <c r="F10867" s="903" t="s">
        <v>2522</v>
      </c>
      <c r="G10867" s="902">
        <v>1440778000</v>
      </c>
    </row>
    <row r="10868" spans="1:7">
      <c r="A10868" s="903" t="s">
        <v>2487</v>
      </c>
      <c r="B10868" s="903" t="s">
        <v>193</v>
      </c>
      <c r="C10868" s="903" t="s">
        <v>200</v>
      </c>
      <c r="D10868" s="903" t="s">
        <v>1488</v>
      </c>
      <c r="E10868" s="903" t="s">
        <v>360</v>
      </c>
      <c r="F10868" s="903" t="s">
        <v>1440</v>
      </c>
      <c r="G10868" s="902">
        <v>74284000</v>
      </c>
    </row>
    <row r="10869" spans="1:7">
      <c r="A10869" s="903" t="s">
        <v>2487</v>
      </c>
      <c r="B10869" s="903" t="s">
        <v>193</v>
      </c>
      <c r="C10869" s="903" t="s">
        <v>200</v>
      </c>
      <c r="D10869" s="903" t="s">
        <v>1488</v>
      </c>
      <c r="E10869" s="1419" t="s">
        <v>312</v>
      </c>
      <c r="F10869" s="1420"/>
      <c r="G10869" s="902">
        <v>340096625</v>
      </c>
    </row>
    <row r="10870" spans="1:7">
      <c r="A10870" s="903" t="s">
        <v>2487</v>
      </c>
      <c r="B10870" s="903" t="s">
        <v>193</v>
      </c>
      <c r="C10870" s="903" t="s">
        <v>200</v>
      </c>
      <c r="D10870" s="903" t="s">
        <v>1488</v>
      </c>
      <c r="E10870" s="903" t="s">
        <v>312</v>
      </c>
      <c r="F10870" s="903" t="s">
        <v>361</v>
      </c>
      <c r="G10870" s="902">
        <v>340096625</v>
      </c>
    </row>
    <row r="10871" spans="1:7">
      <c r="A10871" s="903" t="s">
        <v>2487</v>
      </c>
      <c r="B10871" s="903" t="s">
        <v>193</v>
      </c>
      <c r="C10871" s="903" t="s">
        <v>200</v>
      </c>
      <c r="D10871" s="903" t="s">
        <v>1488</v>
      </c>
      <c r="E10871" s="1419" t="s">
        <v>160</v>
      </c>
      <c r="F10871" s="1420"/>
      <c r="G10871" s="902">
        <v>1490752000</v>
      </c>
    </row>
    <row r="10872" spans="1:7">
      <c r="A10872" s="903" t="s">
        <v>2487</v>
      </c>
      <c r="B10872" s="903" t="s">
        <v>193</v>
      </c>
      <c r="C10872" s="903" t="s">
        <v>200</v>
      </c>
      <c r="D10872" s="903" t="s">
        <v>1488</v>
      </c>
      <c r="E10872" s="903" t="s">
        <v>160</v>
      </c>
      <c r="F10872" s="903" t="s">
        <v>162</v>
      </c>
      <c r="G10872" s="902">
        <v>1490752000</v>
      </c>
    </row>
    <row r="10873" spans="1:7">
      <c r="A10873" s="903" t="s">
        <v>2487</v>
      </c>
      <c r="B10873" s="903" t="s">
        <v>193</v>
      </c>
      <c r="C10873" s="903" t="s">
        <v>200</v>
      </c>
      <c r="D10873" s="903" t="s">
        <v>1488</v>
      </c>
      <c r="E10873" s="1419" t="s">
        <v>16</v>
      </c>
      <c r="F10873" s="1420"/>
      <c r="G10873" s="902">
        <v>59248000</v>
      </c>
    </row>
    <row r="10874" spans="1:7">
      <c r="A10874" s="903" t="s">
        <v>2487</v>
      </c>
      <c r="B10874" s="903" t="s">
        <v>193</v>
      </c>
      <c r="C10874" s="903" t="s">
        <v>200</v>
      </c>
      <c r="D10874" s="903" t="s">
        <v>1488</v>
      </c>
      <c r="E10874" s="903" t="s">
        <v>16</v>
      </c>
      <c r="F10874" s="903" t="s">
        <v>17</v>
      </c>
      <c r="G10874" s="902">
        <v>11500000</v>
      </c>
    </row>
    <row r="10875" spans="1:7">
      <c r="A10875" s="903" t="s">
        <v>2487</v>
      </c>
      <c r="B10875" s="903" t="s">
        <v>193</v>
      </c>
      <c r="C10875" s="903" t="s">
        <v>200</v>
      </c>
      <c r="D10875" s="903" t="s">
        <v>1488</v>
      </c>
      <c r="E10875" s="903" t="s">
        <v>16</v>
      </c>
      <c r="F10875" s="903" t="s">
        <v>19</v>
      </c>
      <c r="G10875" s="902">
        <v>47748000</v>
      </c>
    </row>
    <row r="10876" spans="1:7">
      <c r="A10876" s="903" t="s">
        <v>2487</v>
      </c>
      <c r="B10876" s="903" t="s">
        <v>193</v>
      </c>
      <c r="C10876" s="903" t="s">
        <v>200</v>
      </c>
      <c r="D10876" s="1419" t="s">
        <v>1522</v>
      </c>
      <c r="E10876" s="1420"/>
      <c r="F10876" s="1420"/>
      <c r="G10876" s="902">
        <v>737599000</v>
      </c>
    </row>
    <row r="10877" spans="1:7">
      <c r="A10877" s="903" t="s">
        <v>2487</v>
      </c>
      <c r="B10877" s="903" t="s">
        <v>193</v>
      </c>
      <c r="C10877" s="903" t="s">
        <v>200</v>
      </c>
      <c r="D10877" s="903" t="s">
        <v>1522</v>
      </c>
      <c r="E10877" s="1419" t="s">
        <v>87</v>
      </c>
      <c r="F10877" s="1420"/>
      <c r="G10877" s="902">
        <v>80460000</v>
      </c>
    </row>
    <row r="10878" spans="1:7">
      <c r="A10878" s="903" t="s">
        <v>2487</v>
      </c>
      <c r="B10878" s="903" t="s">
        <v>193</v>
      </c>
      <c r="C10878" s="903" t="s">
        <v>200</v>
      </c>
      <c r="D10878" s="903" t="s">
        <v>1522</v>
      </c>
      <c r="E10878" s="903" t="s">
        <v>87</v>
      </c>
      <c r="F10878" s="903" t="s">
        <v>134</v>
      </c>
      <c r="G10878" s="902">
        <v>80460000</v>
      </c>
    </row>
    <row r="10879" spans="1:7">
      <c r="A10879" s="903" t="s">
        <v>2487</v>
      </c>
      <c r="B10879" s="903" t="s">
        <v>193</v>
      </c>
      <c r="C10879" s="903" t="s">
        <v>200</v>
      </c>
      <c r="D10879" s="903" t="s">
        <v>1522</v>
      </c>
      <c r="E10879" s="1419" t="s">
        <v>90</v>
      </c>
      <c r="F10879" s="1420"/>
      <c r="G10879" s="902">
        <v>166284000</v>
      </c>
    </row>
    <row r="10880" spans="1:7">
      <c r="A10880" s="903" t="s">
        <v>2487</v>
      </c>
      <c r="B10880" s="903" t="s">
        <v>193</v>
      </c>
      <c r="C10880" s="903" t="s">
        <v>200</v>
      </c>
      <c r="D10880" s="903" t="s">
        <v>1522</v>
      </c>
      <c r="E10880" s="903" t="s">
        <v>90</v>
      </c>
      <c r="F10880" s="903" t="s">
        <v>137</v>
      </c>
      <c r="G10880" s="902">
        <v>166284000</v>
      </c>
    </row>
    <row r="10881" spans="1:7">
      <c r="A10881" s="903" t="s">
        <v>2487</v>
      </c>
      <c r="B10881" s="903" t="s">
        <v>193</v>
      </c>
      <c r="C10881" s="903" t="s">
        <v>200</v>
      </c>
      <c r="D10881" s="903" t="s">
        <v>1522</v>
      </c>
      <c r="E10881" s="1419" t="s">
        <v>377</v>
      </c>
      <c r="F10881" s="1420"/>
      <c r="G10881" s="902">
        <v>16150000</v>
      </c>
    </row>
    <row r="10882" spans="1:7">
      <c r="A10882" s="903" t="s">
        <v>2487</v>
      </c>
      <c r="B10882" s="903" t="s">
        <v>193</v>
      </c>
      <c r="C10882" s="903" t="s">
        <v>200</v>
      </c>
      <c r="D10882" s="903" t="s">
        <v>1522</v>
      </c>
      <c r="E10882" s="903" t="s">
        <v>377</v>
      </c>
      <c r="F10882" s="903" t="s">
        <v>379</v>
      </c>
      <c r="G10882" s="902">
        <v>4450000</v>
      </c>
    </row>
    <row r="10883" spans="1:7">
      <c r="A10883" s="903" t="s">
        <v>2487</v>
      </c>
      <c r="B10883" s="903" t="s">
        <v>193</v>
      </c>
      <c r="C10883" s="903" t="s">
        <v>200</v>
      </c>
      <c r="D10883" s="903" t="s">
        <v>1522</v>
      </c>
      <c r="E10883" s="903" t="s">
        <v>377</v>
      </c>
      <c r="F10883" s="903" t="s">
        <v>380</v>
      </c>
      <c r="G10883" s="902">
        <v>11700000</v>
      </c>
    </row>
    <row r="10884" spans="1:7">
      <c r="A10884" s="903" t="s">
        <v>2487</v>
      </c>
      <c r="B10884" s="903" t="s">
        <v>193</v>
      </c>
      <c r="C10884" s="903" t="s">
        <v>200</v>
      </c>
      <c r="D10884" s="903" t="s">
        <v>1522</v>
      </c>
      <c r="E10884" s="1419" t="s">
        <v>93</v>
      </c>
      <c r="F10884" s="1420"/>
      <c r="G10884" s="902">
        <v>2570388</v>
      </c>
    </row>
    <row r="10885" spans="1:7">
      <c r="A10885" s="903" t="s">
        <v>2487</v>
      </c>
      <c r="B10885" s="903" t="s">
        <v>193</v>
      </c>
      <c r="C10885" s="903" t="s">
        <v>200</v>
      </c>
      <c r="D10885" s="903" t="s">
        <v>1522</v>
      </c>
      <c r="E10885" s="903" t="s">
        <v>93</v>
      </c>
      <c r="F10885" s="903" t="s">
        <v>391</v>
      </c>
      <c r="G10885" s="902">
        <v>2570388</v>
      </c>
    </row>
    <row r="10886" spans="1:7">
      <c r="A10886" s="903" t="s">
        <v>2487</v>
      </c>
      <c r="B10886" s="903" t="s">
        <v>193</v>
      </c>
      <c r="C10886" s="903" t="s">
        <v>200</v>
      </c>
      <c r="D10886" s="903" t="s">
        <v>1522</v>
      </c>
      <c r="E10886" s="1419" t="s">
        <v>100</v>
      </c>
      <c r="F10886" s="1420"/>
      <c r="G10886" s="902">
        <v>2000000</v>
      </c>
    </row>
    <row r="10887" spans="1:7">
      <c r="A10887" s="903" t="s">
        <v>2487</v>
      </c>
      <c r="B10887" s="903" t="s">
        <v>193</v>
      </c>
      <c r="C10887" s="903" t="s">
        <v>200</v>
      </c>
      <c r="D10887" s="903" t="s">
        <v>1522</v>
      </c>
      <c r="E10887" s="903" t="s">
        <v>100</v>
      </c>
      <c r="F10887" s="903" t="s">
        <v>140</v>
      </c>
      <c r="G10887" s="902">
        <v>2000000</v>
      </c>
    </row>
    <row r="10888" spans="1:7">
      <c r="A10888" s="903" t="s">
        <v>2487</v>
      </c>
      <c r="B10888" s="903" t="s">
        <v>193</v>
      </c>
      <c r="C10888" s="903" t="s">
        <v>200</v>
      </c>
      <c r="D10888" s="903" t="s">
        <v>1522</v>
      </c>
      <c r="E10888" s="1419" t="s">
        <v>103</v>
      </c>
      <c r="F10888" s="1420"/>
      <c r="G10888" s="902">
        <v>22200000</v>
      </c>
    </row>
    <row r="10889" spans="1:7">
      <c r="A10889" s="903" t="s">
        <v>2487</v>
      </c>
      <c r="B10889" s="903" t="s">
        <v>193</v>
      </c>
      <c r="C10889" s="903" t="s">
        <v>200</v>
      </c>
      <c r="D10889" s="903" t="s">
        <v>1522</v>
      </c>
      <c r="E10889" s="903" t="s">
        <v>103</v>
      </c>
      <c r="F10889" s="903" t="s">
        <v>104</v>
      </c>
      <c r="G10889" s="902">
        <v>20950000</v>
      </c>
    </row>
    <row r="10890" spans="1:7">
      <c r="A10890" s="903" t="s">
        <v>2487</v>
      </c>
      <c r="B10890" s="903" t="s">
        <v>193</v>
      </c>
      <c r="C10890" s="903" t="s">
        <v>200</v>
      </c>
      <c r="D10890" s="903" t="s">
        <v>1522</v>
      </c>
      <c r="E10890" s="903" t="s">
        <v>103</v>
      </c>
      <c r="F10890" s="903" t="s">
        <v>106</v>
      </c>
      <c r="G10890" s="902">
        <v>1250000</v>
      </c>
    </row>
    <row r="10891" spans="1:7">
      <c r="A10891" s="903" t="s">
        <v>2487</v>
      </c>
      <c r="B10891" s="903" t="s">
        <v>193</v>
      </c>
      <c r="C10891" s="903" t="s">
        <v>200</v>
      </c>
      <c r="D10891" s="903" t="s">
        <v>1522</v>
      </c>
      <c r="E10891" s="1419" t="s">
        <v>108</v>
      </c>
      <c r="F10891" s="1420"/>
      <c r="G10891" s="902">
        <v>12045412</v>
      </c>
    </row>
    <row r="10892" spans="1:7">
      <c r="A10892" s="903" t="s">
        <v>2487</v>
      </c>
      <c r="B10892" s="903" t="s">
        <v>193</v>
      </c>
      <c r="C10892" s="903" t="s">
        <v>200</v>
      </c>
      <c r="D10892" s="903" t="s">
        <v>1522</v>
      </c>
      <c r="E10892" s="903" t="s">
        <v>108</v>
      </c>
      <c r="F10892" s="903" t="s">
        <v>110</v>
      </c>
      <c r="G10892" s="902">
        <v>4253412</v>
      </c>
    </row>
    <row r="10893" spans="1:7">
      <c r="A10893" s="903" t="s">
        <v>2487</v>
      </c>
      <c r="B10893" s="903" t="s">
        <v>193</v>
      </c>
      <c r="C10893" s="903" t="s">
        <v>200</v>
      </c>
      <c r="D10893" s="903" t="s">
        <v>1522</v>
      </c>
      <c r="E10893" s="903" t="s">
        <v>108</v>
      </c>
      <c r="F10893" s="903" t="s">
        <v>111</v>
      </c>
      <c r="G10893" s="902">
        <v>740000</v>
      </c>
    </row>
    <row r="10894" spans="1:7">
      <c r="A10894" s="903" t="s">
        <v>2487</v>
      </c>
      <c r="B10894" s="903" t="s">
        <v>193</v>
      </c>
      <c r="C10894" s="903" t="s">
        <v>200</v>
      </c>
      <c r="D10894" s="903" t="s">
        <v>1522</v>
      </c>
      <c r="E10894" s="903" t="s">
        <v>108</v>
      </c>
      <c r="F10894" s="903" t="s">
        <v>283</v>
      </c>
      <c r="G10894" s="902">
        <v>5750000</v>
      </c>
    </row>
    <row r="10895" spans="1:7">
      <c r="A10895" s="903" t="s">
        <v>2487</v>
      </c>
      <c r="B10895" s="903" t="s">
        <v>193</v>
      </c>
      <c r="C10895" s="903" t="s">
        <v>200</v>
      </c>
      <c r="D10895" s="903" t="s">
        <v>1522</v>
      </c>
      <c r="E10895" s="903" t="s">
        <v>108</v>
      </c>
      <c r="F10895" s="903" t="s">
        <v>868</v>
      </c>
      <c r="G10895" s="902">
        <v>1302000</v>
      </c>
    </row>
    <row r="10896" spans="1:7">
      <c r="A10896" s="903" t="s">
        <v>2487</v>
      </c>
      <c r="B10896" s="903" t="s">
        <v>193</v>
      </c>
      <c r="C10896" s="903" t="s">
        <v>200</v>
      </c>
      <c r="D10896" s="903" t="s">
        <v>1522</v>
      </c>
      <c r="E10896" s="1419" t="s">
        <v>143</v>
      </c>
      <c r="F10896" s="1420"/>
      <c r="G10896" s="902">
        <v>92190000</v>
      </c>
    </row>
    <row r="10897" spans="1:7">
      <c r="A10897" s="903" t="s">
        <v>2487</v>
      </c>
      <c r="B10897" s="903" t="s">
        <v>193</v>
      </c>
      <c r="C10897" s="903" t="s">
        <v>200</v>
      </c>
      <c r="D10897" s="903" t="s">
        <v>1522</v>
      </c>
      <c r="E10897" s="903" t="s">
        <v>143</v>
      </c>
      <c r="F10897" s="903" t="s">
        <v>145</v>
      </c>
      <c r="G10897" s="902">
        <v>4720000</v>
      </c>
    </row>
    <row r="10898" spans="1:7">
      <c r="A10898" s="903" t="s">
        <v>2487</v>
      </c>
      <c r="B10898" s="903" t="s">
        <v>193</v>
      </c>
      <c r="C10898" s="903" t="s">
        <v>200</v>
      </c>
      <c r="D10898" s="903" t="s">
        <v>1522</v>
      </c>
      <c r="E10898" s="903" t="s">
        <v>143</v>
      </c>
      <c r="F10898" s="903" t="s">
        <v>487</v>
      </c>
      <c r="G10898" s="902">
        <v>67150000</v>
      </c>
    </row>
    <row r="10899" spans="1:7">
      <c r="A10899" s="903" t="s">
        <v>2487</v>
      </c>
      <c r="B10899" s="903" t="s">
        <v>193</v>
      </c>
      <c r="C10899" s="903" t="s">
        <v>200</v>
      </c>
      <c r="D10899" s="903" t="s">
        <v>1522</v>
      </c>
      <c r="E10899" s="903" t="s">
        <v>143</v>
      </c>
      <c r="F10899" s="903" t="s">
        <v>489</v>
      </c>
      <c r="G10899" s="902">
        <v>20320000</v>
      </c>
    </row>
    <row r="10900" spans="1:7">
      <c r="A10900" s="903" t="s">
        <v>2487</v>
      </c>
      <c r="B10900" s="903" t="s">
        <v>193</v>
      </c>
      <c r="C10900" s="903" t="s">
        <v>200</v>
      </c>
      <c r="D10900" s="903" t="s">
        <v>1522</v>
      </c>
      <c r="E10900" s="1419" t="s">
        <v>113</v>
      </c>
      <c r="F10900" s="1420"/>
      <c r="G10900" s="902">
        <v>14400000</v>
      </c>
    </row>
    <row r="10901" spans="1:7">
      <c r="A10901" s="903" t="s">
        <v>2487</v>
      </c>
      <c r="B10901" s="903" t="s">
        <v>193</v>
      </c>
      <c r="C10901" s="903" t="s">
        <v>200</v>
      </c>
      <c r="D10901" s="903" t="s">
        <v>1522</v>
      </c>
      <c r="E10901" s="903" t="s">
        <v>113</v>
      </c>
      <c r="F10901" s="903" t="s">
        <v>117</v>
      </c>
      <c r="G10901" s="902">
        <v>14400000</v>
      </c>
    </row>
    <row r="10902" spans="1:7">
      <c r="A10902" s="903" t="s">
        <v>2487</v>
      </c>
      <c r="B10902" s="903" t="s">
        <v>193</v>
      </c>
      <c r="C10902" s="903" t="s">
        <v>200</v>
      </c>
      <c r="D10902" s="903" t="s">
        <v>1522</v>
      </c>
      <c r="E10902" s="1419" t="s">
        <v>492</v>
      </c>
      <c r="F10902" s="1420"/>
      <c r="G10902" s="902">
        <v>14000000</v>
      </c>
    </row>
    <row r="10903" spans="1:7">
      <c r="A10903" s="903" t="s">
        <v>2487</v>
      </c>
      <c r="B10903" s="903" t="s">
        <v>193</v>
      </c>
      <c r="C10903" s="903" t="s">
        <v>200</v>
      </c>
      <c r="D10903" s="903" t="s">
        <v>1522</v>
      </c>
      <c r="E10903" s="903" t="s">
        <v>492</v>
      </c>
      <c r="F10903" s="903" t="s">
        <v>494</v>
      </c>
      <c r="G10903" s="902">
        <v>12000000</v>
      </c>
    </row>
    <row r="10904" spans="1:7">
      <c r="A10904" s="903" t="s">
        <v>2487</v>
      </c>
      <c r="B10904" s="903" t="s">
        <v>193</v>
      </c>
      <c r="C10904" s="903" t="s">
        <v>200</v>
      </c>
      <c r="D10904" s="903" t="s">
        <v>1522</v>
      </c>
      <c r="E10904" s="903" t="s">
        <v>492</v>
      </c>
      <c r="F10904" s="903" t="s">
        <v>496</v>
      </c>
      <c r="G10904" s="902">
        <v>2000000</v>
      </c>
    </row>
    <row r="10905" spans="1:7">
      <c r="A10905" s="903" t="s">
        <v>2487</v>
      </c>
      <c r="B10905" s="903" t="s">
        <v>193</v>
      </c>
      <c r="C10905" s="903" t="s">
        <v>200</v>
      </c>
      <c r="D10905" s="903" t="s">
        <v>1522</v>
      </c>
      <c r="E10905" s="1419" t="s">
        <v>118</v>
      </c>
      <c r="F10905" s="1420"/>
      <c r="G10905" s="902">
        <v>4940200</v>
      </c>
    </row>
    <row r="10906" spans="1:7">
      <c r="A10906" s="903" t="s">
        <v>2487</v>
      </c>
      <c r="B10906" s="903" t="s">
        <v>193</v>
      </c>
      <c r="C10906" s="903" t="s">
        <v>200</v>
      </c>
      <c r="D10906" s="903" t="s">
        <v>1522</v>
      </c>
      <c r="E10906" s="903" t="s">
        <v>118</v>
      </c>
      <c r="F10906" s="903" t="s">
        <v>523</v>
      </c>
      <c r="G10906" s="902">
        <v>3260200</v>
      </c>
    </row>
    <row r="10907" spans="1:7">
      <c r="A10907" s="903" t="s">
        <v>2487</v>
      </c>
      <c r="B10907" s="903" t="s">
        <v>193</v>
      </c>
      <c r="C10907" s="903" t="s">
        <v>200</v>
      </c>
      <c r="D10907" s="903" t="s">
        <v>1522</v>
      </c>
      <c r="E10907" s="903" t="s">
        <v>118</v>
      </c>
      <c r="F10907" s="903" t="s">
        <v>120</v>
      </c>
      <c r="G10907" s="902">
        <v>1680000</v>
      </c>
    </row>
    <row r="10908" spans="1:7">
      <c r="A10908" s="903" t="s">
        <v>2487</v>
      </c>
      <c r="B10908" s="903" t="s">
        <v>193</v>
      </c>
      <c r="C10908" s="903" t="s">
        <v>200</v>
      </c>
      <c r="D10908" s="903" t="s">
        <v>1522</v>
      </c>
      <c r="E10908" s="1419" t="s">
        <v>122</v>
      </c>
      <c r="F10908" s="1420"/>
      <c r="G10908" s="902">
        <v>310359000</v>
      </c>
    </row>
    <row r="10909" spans="1:7">
      <c r="A10909" s="903" t="s">
        <v>2487</v>
      </c>
      <c r="B10909" s="903" t="s">
        <v>193</v>
      </c>
      <c r="C10909" s="903" t="s">
        <v>200</v>
      </c>
      <c r="D10909" s="903" t="s">
        <v>1522</v>
      </c>
      <c r="E10909" s="903" t="s">
        <v>122</v>
      </c>
      <c r="F10909" s="903" t="s">
        <v>124</v>
      </c>
      <c r="G10909" s="902">
        <v>15684000</v>
      </c>
    </row>
    <row r="10910" spans="1:7">
      <c r="A10910" s="903" t="s">
        <v>2487</v>
      </c>
      <c r="B10910" s="903" t="s">
        <v>193</v>
      </c>
      <c r="C10910" s="903" t="s">
        <v>200</v>
      </c>
      <c r="D10910" s="903" t="s">
        <v>1522</v>
      </c>
      <c r="E10910" s="903" t="s">
        <v>122</v>
      </c>
      <c r="F10910" s="903" t="s">
        <v>126</v>
      </c>
      <c r="G10910" s="902">
        <v>294675000</v>
      </c>
    </row>
    <row r="10911" spans="1:7">
      <c r="A10911" s="903" t="s">
        <v>2487</v>
      </c>
      <c r="B10911" s="903" t="s">
        <v>193</v>
      </c>
      <c r="C10911" s="1419" t="s">
        <v>918</v>
      </c>
      <c r="D10911" s="1420"/>
      <c r="E10911" s="1420"/>
      <c r="F10911" s="1420"/>
      <c r="G10911" s="902">
        <v>70000000</v>
      </c>
    </row>
    <row r="10912" spans="1:7">
      <c r="A10912" s="903" t="s">
        <v>2487</v>
      </c>
      <c r="B10912" s="903" t="s">
        <v>193</v>
      </c>
      <c r="C10912" s="903" t="s">
        <v>918</v>
      </c>
      <c r="D10912" s="1419" t="s">
        <v>1514</v>
      </c>
      <c r="E10912" s="1420"/>
      <c r="F10912" s="1420"/>
      <c r="G10912" s="902">
        <v>70000000</v>
      </c>
    </row>
    <row r="10913" spans="1:7">
      <c r="A10913" s="903" t="s">
        <v>2487</v>
      </c>
      <c r="B10913" s="903" t="s">
        <v>193</v>
      </c>
      <c r="C10913" s="903" t="s">
        <v>918</v>
      </c>
      <c r="D10913" s="903" t="s">
        <v>1514</v>
      </c>
      <c r="E10913" s="1419" t="s">
        <v>122</v>
      </c>
      <c r="F10913" s="1420"/>
      <c r="G10913" s="902">
        <v>70000000</v>
      </c>
    </row>
    <row r="10914" spans="1:7">
      <c r="A10914" s="903" t="s">
        <v>2487</v>
      </c>
      <c r="B10914" s="903" t="s">
        <v>193</v>
      </c>
      <c r="C10914" s="903" t="s">
        <v>918</v>
      </c>
      <c r="D10914" s="903" t="s">
        <v>1514</v>
      </c>
      <c r="E10914" s="903" t="s">
        <v>122</v>
      </c>
      <c r="F10914" s="903" t="s">
        <v>126</v>
      </c>
      <c r="G10914" s="902">
        <v>70000000</v>
      </c>
    </row>
    <row r="10915" spans="1:7">
      <c r="A10915" s="903" t="s">
        <v>2487</v>
      </c>
      <c r="B10915" s="903" t="s">
        <v>193</v>
      </c>
      <c r="C10915" s="1419" t="s">
        <v>1158</v>
      </c>
      <c r="D10915" s="1420"/>
      <c r="E10915" s="1420"/>
      <c r="F10915" s="1420"/>
      <c r="G10915" s="902">
        <v>107500000</v>
      </c>
    </row>
    <row r="10916" spans="1:7">
      <c r="A10916" s="903" t="s">
        <v>2487</v>
      </c>
      <c r="B10916" s="903" t="s">
        <v>193</v>
      </c>
      <c r="C10916" s="903" t="s">
        <v>1158</v>
      </c>
      <c r="D10916" s="1419" t="s">
        <v>1518</v>
      </c>
      <c r="E10916" s="1420"/>
      <c r="F10916" s="1420"/>
      <c r="G10916" s="902">
        <v>107500000</v>
      </c>
    </row>
    <row r="10917" spans="1:7">
      <c r="A10917" s="903" t="s">
        <v>2487</v>
      </c>
      <c r="B10917" s="903" t="s">
        <v>193</v>
      </c>
      <c r="C10917" s="903" t="s">
        <v>1158</v>
      </c>
      <c r="D10917" s="903" t="s">
        <v>1518</v>
      </c>
      <c r="E10917" s="1419" t="s">
        <v>143</v>
      </c>
      <c r="F10917" s="1420"/>
      <c r="G10917" s="902">
        <v>2000000</v>
      </c>
    </row>
    <row r="10918" spans="1:7">
      <c r="A10918" s="903" t="s">
        <v>2487</v>
      </c>
      <c r="B10918" s="903" t="s">
        <v>193</v>
      </c>
      <c r="C10918" s="903" t="s">
        <v>1158</v>
      </c>
      <c r="D10918" s="903" t="s">
        <v>1518</v>
      </c>
      <c r="E10918" s="903" t="s">
        <v>143</v>
      </c>
      <c r="F10918" s="903" t="s">
        <v>489</v>
      </c>
      <c r="G10918" s="902">
        <v>2000000</v>
      </c>
    </row>
    <row r="10919" spans="1:7">
      <c r="A10919" s="903" t="s">
        <v>2487</v>
      </c>
      <c r="B10919" s="903" t="s">
        <v>193</v>
      </c>
      <c r="C10919" s="903" t="s">
        <v>1158</v>
      </c>
      <c r="D10919" s="903" t="s">
        <v>1518</v>
      </c>
      <c r="E10919" s="1419" t="s">
        <v>113</v>
      </c>
      <c r="F10919" s="1420"/>
      <c r="G10919" s="902">
        <v>2000000</v>
      </c>
    </row>
    <row r="10920" spans="1:7">
      <c r="A10920" s="903" t="s">
        <v>2487</v>
      </c>
      <c r="B10920" s="903" t="s">
        <v>193</v>
      </c>
      <c r="C10920" s="903" t="s">
        <v>1158</v>
      </c>
      <c r="D10920" s="903" t="s">
        <v>1518</v>
      </c>
      <c r="E10920" s="903" t="s">
        <v>113</v>
      </c>
      <c r="F10920" s="903" t="s">
        <v>115</v>
      </c>
      <c r="G10920" s="902">
        <v>2000000</v>
      </c>
    </row>
    <row r="10921" spans="1:7">
      <c r="A10921" s="903" t="s">
        <v>2487</v>
      </c>
      <c r="B10921" s="903" t="s">
        <v>193</v>
      </c>
      <c r="C10921" s="903" t="s">
        <v>1158</v>
      </c>
      <c r="D10921" s="903" t="s">
        <v>1518</v>
      </c>
      <c r="E10921" s="1419" t="s">
        <v>492</v>
      </c>
      <c r="F10921" s="1420"/>
      <c r="G10921" s="902">
        <v>3500000</v>
      </c>
    </row>
    <row r="10922" spans="1:7">
      <c r="A10922" s="903" t="s">
        <v>2487</v>
      </c>
      <c r="B10922" s="903" t="s">
        <v>193</v>
      </c>
      <c r="C10922" s="903" t="s">
        <v>1158</v>
      </c>
      <c r="D10922" s="903" t="s">
        <v>1518</v>
      </c>
      <c r="E10922" s="903" t="s">
        <v>492</v>
      </c>
      <c r="F10922" s="903" t="s">
        <v>494</v>
      </c>
      <c r="G10922" s="902">
        <v>3500000</v>
      </c>
    </row>
    <row r="10923" spans="1:7">
      <c r="A10923" s="903" t="s">
        <v>2487</v>
      </c>
      <c r="B10923" s="903" t="s">
        <v>193</v>
      </c>
      <c r="C10923" s="903" t="s">
        <v>1158</v>
      </c>
      <c r="D10923" s="903" t="s">
        <v>1518</v>
      </c>
      <c r="E10923" s="1419" t="s">
        <v>122</v>
      </c>
      <c r="F10923" s="1420"/>
      <c r="G10923" s="902">
        <v>100000000</v>
      </c>
    </row>
    <row r="10924" spans="1:7">
      <c r="A10924" s="903" t="s">
        <v>2487</v>
      </c>
      <c r="B10924" s="903" t="s">
        <v>193</v>
      </c>
      <c r="C10924" s="903" t="s">
        <v>1158</v>
      </c>
      <c r="D10924" s="903" t="s">
        <v>1518</v>
      </c>
      <c r="E10924" s="903" t="s">
        <v>122</v>
      </c>
      <c r="F10924" s="903" t="s">
        <v>126</v>
      </c>
      <c r="G10924" s="902">
        <v>100000000</v>
      </c>
    </row>
    <row r="10925" spans="1:7">
      <c r="A10925" s="903" t="s">
        <v>2487</v>
      </c>
      <c r="B10925" s="1419" t="s">
        <v>150</v>
      </c>
      <c r="C10925" s="1420"/>
      <c r="D10925" s="1420"/>
      <c r="E10925" s="1420"/>
      <c r="F10925" s="1420"/>
      <c r="G10925" s="902">
        <v>1281840197</v>
      </c>
    </row>
    <row r="10926" spans="1:7">
      <c r="A10926" s="903" t="s">
        <v>2487</v>
      </c>
      <c r="B10926" s="903" t="s">
        <v>150</v>
      </c>
      <c r="C10926" s="1419" t="s">
        <v>375</v>
      </c>
      <c r="D10926" s="1420"/>
      <c r="E10926" s="1420"/>
      <c r="F10926" s="1420"/>
      <c r="G10926" s="902">
        <v>15000000</v>
      </c>
    </row>
    <row r="10927" spans="1:7">
      <c r="A10927" s="903" t="s">
        <v>2487</v>
      </c>
      <c r="B10927" s="903" t="s">
        <v>150</v>
      </c>
      <c r="C10927" s="903" t="s">
        <v>375</v>
      </c>
      <c r="D10927" s="1419" t="s">
        <v>163</v>
      </c>
      <c r="E10927" s="1420"/>
      <c r="F10927" s="1420"/>
      <c r="G10927" s="902">
        <v>15000000</v>
      </c>
    </row>
    <row r="10928" spans="1:7">
      <c r="A10928" s="903" t="s">
        <v>2487</v>
      </c>
      <c r="B10928" s="903" t="s">
        <v>150</v>
      </c>
      <c r="C10928" s="903" t="s">
        <v>375</v>
      </c>
      <c r="D10928" s="903" t="s">
        <v>163</v>
      </c>
      <c r="E10928" s="1419" t="s">
        <v>108</v>
      </c>
      <c r="F10928" s="1420"/>
      <c r="G10928" s="902">
        <v>2200000</v>
      </c>
    </row>
    <row r="10929" spans="1:7">
      <c r="A10929" s="903" t="s">
        <v>2487</v>
      </c>
      <c r="B10929" s="903" t="s">
        <v>150</v>
      </c>
      <c r="C10929" s="903" t="s">
        <v>375</v>
      </c>
      <c r="D10929" s="903" t="s">
        <v>163</v>
      </c>
      <c r="E10929" s="903" t="s">
        <v>108</v>
      </c>
      <c r="F10929" s="903" t="s">
        <v>283</v>
      </c>
      <c r="G10929" s="902">
        <v>2200000</v>
      </c>
    </row>
    <row r="10930" spans="1:7">
      <c r="A10930" s="903" t="s">
        <v>2487</v>
      </c>
      <c r="B10930" s="903" t="s">
        <v>150</v>
      </c>
      <c r="C10930" s="903" t="s">
        <v>375</v>
      </c>
      <c r="D10930" s="903" t="s">
        <v>163</v>
      </c>
      <c r="E10930" s="1419" t="s">
        <v>143</v>
      </c>
      <c r="F10930" s="1420"/>
      <c r="G10930" s="902">
        <v>9600000</v>
      </c>
    </row>
    <row r="10931" spans="1:7">
      <c r="A10931" s="903" t="s">
        <v>2487</v>
      </c>
      <c r="B10931" s="903" t="s">
        <v>150</v>
      </c>
      <c r="C10931" s="903" t="s">
        <v>375</v>
      </c>
      <c r="D10931" s="903" t="s">
        <v>163</v>
      </c>
      <c r="E10931" s="903" t="s">
        <v>143</v>
      </c>
      <c r="F10931" s="903" t="s">
        <v>489</v>
      </c>
      <c r="G10931" s="902">
        <v>9600000</v>
      </c>
    </row>
    <row r="10932" spans="1:7">
      <c r="A10932" s="903" t="s">
        <v>2487</v>
      </c>
      <c r="B10932" s="903" t="s">
        <v>150</v>
      </c>
      <c r="C10932" s="903" t="s">
        <v>375</v>
      </c>
      <c r="D10932" s="903" t="s">
        <v>163</v>
      </c>
      <c r="E10932" s="1419" t="s">
        <v>122</v>
      </c>
      <c r="F10932" s="1420"/>
      <c r="G10932" s="902">
        <v>3200000</v>
      </c>
    </row>
    <row r="10933" spans="1:7">
      <c r="A10933" s="903" t="s">
        <v>2487</v>
      </c>
      <c r="B10933" s="903" t="s">
        <v>150</v>
      </c>
      <c r="C10933" s="903" t="s">
        <v>375</v>
      </c>
      <c r="D10933" s="903" t="s">
        <v>163</v>
      </c>
      <c r="E10933" s="903" t="s">
        <v>122</v>
      </c>
      <c r="F10933" s="903" t="s">
        <v>126</v>
      </c>
      <c r="G10933" s="902">
        <v>3200000</v>
      </c>
    </row>
    <row r="10934" spans="1:7">
      <c r="A10934" s="903" t="s">
        <v>2487</v>
      </c>
      <c r="B10934" s="903" t="s">
        <v>150</v>
      </c>
      <c r="C10934" s="1419" t="s">
        <v>200</v>
      </c>
      <c r="D10934" s="1420"/>
      <c r="E10934" s="1420"/>
      <c r="F10934" s="1420"/>
      <c r="G10934" s="902">
        <v>1198040197</v>
      </c>
    </row>
    <row r="10935" spans="1:7">
      <c r="A10935" s="903" t="s">
        <v>2487</v>
      </c>
      <c r="B10935" s="903" t="s">
        <v>150</v>
      </c>
      <c r="C10935" s="903" t="s">
        <v>200</v>
      </c>
      <c r="D10935" s="1419" t="s">
        <v>1488</v>
      </c>
      <c r="E10935" s="1420"/>
      <c r="F10935" s="1420"/>
      <c r="G10935" s="902">
        <v>1198040197</v>
      </c>
    </row>
    <row r="10936" spans="1:7">
      <c r="A10936" s="903" t="s">
        <v>2487</v>
      </c>
      <c r="B10936" s="903" t="s">
        <v>150</v>
      </c>
      <c r="C10936" s="903" t="s">
        <v>200</v>
      </c>
      <c r="D10936" s="903" t="s">
        <v>1488</v>
      </c>
      <c r="E10936" s="1419" t="s">
        <v>87</v>
      </c>
      <c r="F10936" s="1420"/>
      <c r="G10936" s="902">
        <v>241690888</v>
      </c>
    </row>
    <row r="10937" spans="1:7">
      <c r="A10937" s="903" t="s">
        <v>2487</v>
      </c>
      <c r="B10937" s="903" t="s">
        <v>150</v>
      </c>
      <c r="C10937" s="903" t="s">
        <v>200</v>
      </c>
      <c r="D10937" s="903" t="s">
        <v>1488</v>
      </c>
      <c r="E10937" s="903" t="s">
        <v>87</v>
      </c>
      <c r="F10937" s="903" t="s">
        <v>88</v>
      </c>
      <c r="G10937" s="902">
        <v>241690888</v>
      </c>
    </row>
    <row r="10938" spans="1:7">
      <c r="A10938" s="903" t="s">
        <v>2487</v>
      </c>
      <c r="B10938" s="903" t="s">
        <v>150</v>
      </c>
      <c r="C10938" s="903" t="s">
        <v>200</v>
      </c>
      <c r="D10938" s="903" t="s">
        <v>1488</v>
      </c>
      <c r="E10938" s="1419" t="s">
        <v>90</v>
      </c>
      <c r="F10938" s="1420"/>
      <c r="G10938" s="902">
        <v>232612985</v>
      </c>
    </row>
    <row r="10939" spans="1:7">
      <c r="A10939" s="903" t="s">
        <v>2487</v>
      </c>
      <c r="B10939" s="903" t="s">
        <v>150</v>
      </c>
      <c r="C10939" s="903" t="s">
        <v>200</v>
      </c>
      <c r="D10939" s="903" t="s">
        <v>1488</v>
      </c>
      <c r="E10939" s="903" t="s">
        <v>90</v>
      </c>
      <c r="F10939" s="903" t="s">
        <v>135</v>
      </c>
      <c r="G10939" s="902">
        <v>14609450</v>
      </c>
    </row>
    <row r="10940" spans="1:7">
      <c r="A10940" s="903" t="s">
        <v>2487</v>
      </c>
      <c r="B10940" s="903" t="s">
        <v>150</v>
      </c>
      <c r="C10940" s="903" t="s">
        <v>200</v>
      </c>
      <c r="D10940" s="903" t="s">
        <v>1488</v>
      </c>
      <c r="E10940" s="903" t="s">
        <v>90</v>
      </c>
      <c r="F10940" s="903" t="s">
        <v>389</v>
      </c>
      <c r="G10940" s="902">
        <v>3278000</v>
      </c>
    </row>
    <row r="10941" spans="1:7">
      <c r="A10941" s="903" t="s">
        <v>2487</v>
      </c>
      <c r="B10941" s="903" t="s">
        <v>150</v>
      </c>
      <c r="C10941" s="903" t="s">
        <v>200</v>
      </c>
      <c r="D10941" s="903" t="s">
        <v>1488</v>
      </c>
      <c r="E10941" s="903" t="s">
        <v>90</v>
      </c>
      <c r="F10941" s="903" t="s">
        <v>385</v>
      </c>
      <c r="G10941" s="902">
        <v>24781680</v>
      </c>
    </row>
    <row r="10942" spans="1:7">
      <c r="A10942" s="903" t="s">
        <v>2487</v>
      </c>
      <c r="B10942" s="903" t="s">
        <v>150</v>
      </c>
      <c r="C10942" s="903" t="s">
        <v>200</v>
      </c>
      <c r="D10942" s="903" t="s">
        <v>1488</v>
      </c>
      <c r="E10942" s="903" t="s">
        <v>90</v>
      </c>
      <c r="F10942" s="903" t="s">
        <v>763</v>
      </c>
      <c r="G10942" s="902">
        <v>49080000</v>
      </c>
    </row>
    <row r="10943" spans="1:7">
      <c r="A10943" s="903" t="s">
        <v>2487</v>
      </c>
      <c r="B10943" s="903" t="s">
        <v>150</v>
      </c>
      <c r="C10943" s="903" t="s">
        <v>200</v>
      </c>
      <c r="D10943" s="903" t="s">
        <v>1488</v>
      </c>
      <c r="E10943" s="903" t="s">
        <v>90</v>
      </c>
      <c r="F10943" s="903" t="s">
        <v>403</v>
      </c>
      <c r="G10943" s="902">
        <v>76834830</v>
      </c>
    </row>
    <row r="10944" spans="1:7">
      <c r="A10944" s="903" t="s">
        <v>2487</v>
      </c>
      <c r="B10944" s="903" t="s">
        <v>150</v>
      </c>
      <c r="C10944" s="903" t="s">
        <v>200</v>
      </c>
      <c r="D10944" s="903" t="s">
        <v>1488</v>
      </c>
      <c r="E10944" s="903" t="s">
        <v>90</v>
      </c>
      <c r="F10944" s="903" t="s">
        <v>130</v>
      </c>
      <c r="G10944" s="902">
        <v>64029025</v>
      </c>
    </row>
    <row r="10945" spans="1:7">
      <c r="A10945" s="903" t="s">
        <v>2487</v>
      </c>
      <c r="B10945" s="903" t="s">
        <v>150</v>
      </c>
      <c r="C10945" s="903" t="s">
        <v>200</v>
      </c>
      <c r="D10945" s="903" t="s">
        <v>1488</v>
      </c>
      <c r="E10945" s="1419" t="s">
        <v>377</v>
      </c>
      <c r="F10945" s="1420"/>
      <c r="G10945" s="902">
        <v>52780000</v>
      </c>
    </row>
    <row r="10946" spans="1:7">
      <c r="A10946" s="903" t="s">
        <v>2487</v>
      </c>
      <c r="B10946" s="903" t="s">
        <v>150</v>
      </c>
      <c r="C10946" s="903" t="s">
        <v>200</v>
      </c>
      <c r="D10946" s="903" t="s">
        <v>1488</v>
      </c>
      <c r="E10946" s="903" t="s">
        <v>377</v>
      </c>
      <c r="F10946" s="903" t="s">
        <v>379</v>
      </c>
      <c r="G10946" s="902">
        <v>44885000</v>
      </c>
    </row>
    <row r="10947" spans="1:7">
      <c r="A10947" s="903" t="s">
        <v>2487</v>
      </c>
      <c r="B10947" s="903" t="s">
        <v>150</v>
      </c>
      <c r="C10947" s="903" t="s">
        <v>200</v>
      </c>
      <c r="D10947" s="903" t="s">
        <v>1488</v>
      </c>
      <c r="E10947" s="903" t="s">
        <v>377</v>
      </c>
      <c r="F10947" s="903" t="s">
        <v>380</v>
      </c>
      <c r="G10947" s="902">
        <v>7895000</v>
      </c>
    </row>
    <row r="10948" spans="1:7">
      <c r="A10948" s="903" t="s">
        <v>2487</v>
      </c>
      <c r="B10948" s="903" t="s">
        <v>150</v>
      </c>
      <c r="C10948" s="903" t="s">
        <v>200</v>
      </c>
      <c r="D10948" s="903" t="s">
        <v>1488</v>
      </c>
      <c r="E10948" s="1419" t="s">
        <v>93</v>
      </c>
      <c r="F10948" s="1420"/>
      <c r="G10948" s="902">
        <v>37500000</v>
      </c>
    </row>
    <row r="10949" spans="1:7">
      <c r="A10949" s="903" t="s">
        <v>2487</v>
      </c>
      <c r="B10949" s="903" t="s">
        <v>150</v>
      </c>
      <c r="C10949" s="903" t="s">
        <v>200</v>
      </c>
      <c r="D10949" s="903" t="s">
        <v>1488</v>
      </c>
      <c r="E10949" s="903" t="s">
        <v>93</v>
      </c>
      <c r="F10949" s="903" t="s">
        <v>391</v>
      </c>
      <c r="G10949" s="902">
        <v>37500000</v>
      </c>
    </row>
    <row r="10950" spans="1:7">
      <c r="A10950" s="903" t="s">
        <v>2487</v>
      </c>
      <c r="B10950" s="903" t="s">
        <v>150</v>
      </c>
      <c r="C10950" s="903" t="s">
        <v>200</v>
      </c>
      <c r="D10950" s="903" t="s">
        <v>1488</v>
      </c>
      <c r="E10950" s="1419" t="s">
        <v>94</v>
      </c>
      <c r="F10950" s="1420"/>
      <c r="G10950" s="902">
        <v>58506324</v>
      </c>
    </row>
    <row r="10951" spans="1:7">
      <c r="A10951" s="903" t="s">
        <v>2487</v>
      </c>
      <c r="B10951" s="903" t="s">
        <v>150</v>
      </c>
      <c r="C10951" s="903" t="s">
        <v>200</v>
      </c>
      <c r="D10951" s="903" t="s">
        <v>1488</v>
      </c>
      <c r="E10951" s="903" t="s">
        <v>94</v>
      </c>
      <c r="F10951" s="903" t="s">
        <v>95</v>
      </c>
      <c r="G10951" s="902">
        <v>45717654</v>
      </c>
    </row>
    <row r="10952" spans="1:7">
      <c r="A10952" s="903" t="s">
        <v>2487</v>
      </c>
      <c r="B10952" s="903" t="s">
        <v>150</v>
      </c>
      <c r="C10952" s="903" t="s">
        <v>200</v>
      </c>
      <c r="D10952" s="903" t="s">
        <v>1488</v>
      </c>
      <c r="E10952" s="903" t="s">
        <v>94</v>
      </c>
      <c r="F10952" s="903" t="s">
        <v>96</v>
      </c>
      <c r="G10952" s="902">
        <v>7673202</v>
      </c>
    </row>
    <row r="10953" spans="1:7">
      <c r="A10953" s="903" t="s">
        <v>2487</v>
      </c>
      <c r="B10953" s="903" t="s">
        <v>150</v>
      </c>
      <c r="C10953" s="903" t="s">
        <v>200</v>
      </c>
      <c r="D10953" s="903" t="s">
        <v>1488</v>
      </c>
      <c r="E10953" s="903" t="s">
        <v>94</v>
      </c>
      <c r="F10953" s="903" t="s">
        <v>97</v>
      </c>
      <c r="G10953" s="902">
        <v>5115468</v>
      </c>
    </row>
    <row r="10954" spans="1:7">
      <c r="A10954" s="903" t="s">
        <v>2487</v>
      </c>
      <c r="B10954" s="903" t="s">
        <v>150</v>
      </c>
      <c r="C10954" s="903" t="s">
        <v>200</v>
      </c>
      <c r="D10954" s="903" t="s">
        <v>1488</v>
      </c>
      <c r="E10954" s="1419" t="s">
        <v>98</v>
      </c>
      <c r="F10954" s="1420"/>
      <c r="G10954" s="902">
        <v>20115000</v>
      </c>
    </row>
    <row r="10955" spans="1:7">
      <c r="A10955" s="903" t="s">
        <v>2487</v>
      </c>
      <c r="B10955" s="903" t="s">
        <v>150</v>
      </c>
      <c r="C10955" s="903" t="s">
        <v>200</v>
      </c>
      <c r="D10955" s="903" t="s">
        <v>1488</v>
      </c>
      <c r="E10955" s="903" t="s">
        <v>98</v>
      </c>
      <c r="F10955" s="903" t="s">
        <v>99</v>
      </c>
      <c r="G10955" s="902">
        <v>20115000</v>
      </c>
    </row>
    <row r="10956" spans="1:7">
      <c r="A10956" s="903" t="s">
        <v>2487</v>
      </c>
      <c r="B10956" s="903" t="s">
        <v>150</v>
      </c>
      <c r="C10956" s="903" t="s">
        <v>200</v>
      </c>
      <c r="D10956" s="903" t="s">
        <v>1488</v>
      </c>
      <c r="E10956" s="1419" t="s">
        <v>100</v>
      </c>
      <c r="F10956" s="1420"/>
      <c r="G10956" s="902">
        <v>19043759</v>
      </c>
    </row>
    <row r="10957" spans="1:7">
      <c r="A10957" s="903" t="s">
        <v>2487</v>
      </c>
      <c r="B10957" s="903" t="s">
        <v>150</v>
      </c>
      <c r="C10957" s="903" t="s">
        <v>200</v>
      </c>
      <c r="D10957" s="903" t="s">
        <v>1488</v>
      </c>
      <c r="E10957" s="903" t="s">
        <v>100</v>
      </c>
      <c r="F10957" s="903" t="s">
        <v>138</v>
      </c>
      <c r="G10957" s="902">
        <v>15465445</v>
      </c>
    </row>
    <row r="10958" spans="1:7">
      <c r="A10958" s="903" t="s">
        <v>2487</v>
      </c>
      <c r="B10958" s="903" t="s">
        <v>150</v>
      </c>
      <c r="C10958" s="903" t="s">
        <v>200</v>
      </c>
      <c r="D10958" s="903" t="s">
        <v>1488</v>
      </c>
      <c r="E10958" s="903" t="s">
        <v>100</v>
      </c>
      <c r="F10958" s="903" t="s">
        <v>102</v>
      </c>
      <c r="G10958" s="902">
        <v>1868314</v>
      </c>
    </row>
    <row r="10959" spans="1:7">
      <c r="A10959" s="903" t="s">
        <v>2487</v>
      </c>
      <c r="B10959" s="903" t="s">
        <v>150</v>
      </c>
      <c r="C10959" s="903" t="s">
        <v>200</v>
      </c>
      <c r="D10959" s="903" t="s">
        <v>1488</v>
      </c>
      <c r="E10959" s="903" t="s">
        <v>100</v>
      </c>
      <c r="F10959" s="903" t="s">
        <v>131</v>
      </c>
      <c r="G10959" s="902">
        <v>1710000</v>
      </c>
    </row>
    <row r="10960" spans="1:7">
      <c r="A10960" s="903" t="s">
        <v>2487</v>
      </c>
      <c r="B10960" s="903" t="s">
        <v>150</v>
      </c>
      <c r="C10960" s="903" t="s">
        <v>200</v>
      </c>
      <c r="D10960" s="903" t="s">
        <v>1488</v>
      </c>
      <c r="E10960" s="1419" t="s">
        <v>103</v>
      </c>
      <c r="F10960" s="1420"/>
      <c r="G10960" s="902">
        <v>27340000</v>
      </c>
    </row>
    <row r="10961" spans="1:7">
      <c r="A10961" s="903" t="s">
        <v>2487</v>
      </c>
      <c r="B10961" s="903" t="s">
        <v>150</v>
      </c>
      <c r="C10961" s="903" t="s">
        <v>200</v>
      </c>
      <c r="D10961" s="903" t="s">
        <v>1488</v>
      </c>
      <c r="E10961" s="903" t="s">
        <v>103</v>
      </c>
      <c r="F10961" s="903" t="s">
        <v>104</v>
      </c>
      <c r="G10961" s="902">
        <v>19340000</v>
      </c>
    </row>
    <row r="10962" spans="1:7">
      <c r="A10962" s="903" t="s">
        <v>2487</v>
      </c>
      <c r="B10962" s="903" t="s">
        <v>150</v>
      </c>
      <c r="C10962" s="903" t="s">
        <v>200</v>
      </c>
      <c r="D10962" s="903" t="s">
        <v>1488</v>
      </c>
      <c r="E10962" s="903" t="s">
        <v>103</v>
      </c>
      <c r="F10962" s="903" t="s">
        <v>106</v>
      </c>
      <c r="G10962" s="902">
        <v>8000000</v>
      </c>
    </row>
    <row r="10963" spans="1:7">
      <c r="A10963" s="903" t="s">
        <v>2487</v>
      </c>
      <c r="B10963" s="903" t="s">
        <v>150</v>
      </c>
      <c r="C10963" s="903" t="s">
        <v>200</v>
      </c>
      <c r="D10963" s="903" t="s">
        <v>1488</v>
      </c>
      <c r="E10963" s="1419" t="s">
        <v>108</v>
      </c>
      <c r="F10963" s="1420"/>
      <c r="G10963" s="902">
        <v>24751040</v>
      </c>
    </row>
    <row r="10964" spans="1:7">
      <c r="A10964" s="903" t="s">
        <v>2487</v>
      </c>
      <c r="B10964" s="903" t="s">
        <v>150</v>
      </c>
      <c r="C10964" s="903" t="s">
        <v>200</v>
      </c>
      <c r="D10964" s="903" t="s">
        <v>1488</v>
      </c>
      <c r="E10964" s="903" t="s">
        <v>108</v>
      </c>
      <c r="F10964" s="903" t="s">
        <v>110</v>
      </c>
      <c r="G10964" s="902">
        <v>1359627</v>
      </c>
    </row>
    <row r="10965" spans="1:7">
      <c r="A10965" s="903" t="s">
        <v>2487</v>
      </c>
      <c r="B10965" s="903" t="s">
        <v>150</v>
      </c>
      <c r="C10965" s="903" t="s">
        <v>200</v>
      </c>
      <c r="D10965" s="903" t="s">
        <v>1488</v>
      </c>
      <c r="E10965" s="903" t="s">
        <v>108</v>
      </c>
      <c r="F10965" s="903" t="s">
        <v>111</v>
      </c>
      <c r="G10965" s="902">
        <v>240000</v>
      </c>
    </row>
    <row r="10966" spans="1:7">
      <c r="A10966" s="903" t="s">
        <v>2487</v>
      </c>
      <c r="B10966" s="903" t="s">
        <v>150</v>
      </c>
      <c r="C10966" s="903" t="s">
        <v>200</v>
      </c>
      <c r="D10966" s="903" t="s">
        <v>1488</v>
      </c>
      <c r="E10966" s="903" t="s">
        <v>108</v>
      </c>
      <c r="F10966" s="903" t="s">
        <v>862</v>
      </c>
      <c r="G10966" s="902">
        <v>6100799</v>
      </c>
    </row>
    <row r="10967" spans="1:7">
      <c r="A10967" s="903" t="s">
        <v>2487</v>
      </c>
      <c r="B10967" s="903" t="s">
        <v>150</v>
      </c>
      <c r="C10967" s="903" t="s">
        <v>200</v>
      </c>
      <c r="D10967" s="903" t="s">
        <v>1488</v>
      </c>
      <c r="E10967" s="903" t="s">
        <v>108</v>
      </c>
      <c r="F10967" s="903" t="s">
        <v>283</v>
      </c>
      <c r="G10967" s="902">
        <v>17050614</v>
      </c>
    </row>
    <row r="10968" spans="1:7">
      <c r="A10968" s="903" t="s">
        <v>2487</v>
      </c>
      <c r="B10968" s="903" t="s">
        <v>150</v>
      </c>
      <c r="C10968" s="903" t="s">
        <v>200</v>
      </c>
      <c r="D10968" s="903" t="s">
        <v>1488</v>
      </c>
      <c r="E10968" s="1419" t="s">
        <v>143</v>
      </c>
      <c r="F10968" s="1420"/>
      <c r="G10968" s="902">
        <v>88650000</v>
      </c>
    </row>
    <row r="10969" spans="1:7">
      <c r="A10969" s="903" t="s">
        <v>2487</v>
      </c>
      <c r="B10969" s="903" t="s">
        <v>150</v>
      </c>
      <c r="C10969" s="903" t="s">
        <v>200</v>
      </c>
      <c r="D10969" s="903" t="s">
        <v>1488</v>
      </c>
      <c r="E10969" s="903" t="s">
        <v>143</v>
      </c>
      <c r="F10969" s="903" t="s">
        <v>145</v>
      </c>
      <c r="G10969" s="902">
        <v>3250000</v>
      </c>
    </row>
    <row r="10970" spans="1:7">
      <c r="A10970" s="903" t="s">
        <v>2487</v>
      </c>
      <c r="B10970" s="903" t="s">
        <v>150</v>
      </c>
      <c r="C10970" s="903" t="s">
        <v>200</v>
      </c>
      <c r="D10970" s="903" t="s">
        <v>1488</v>
      </c>
      <c r="E10970" s="903" t="s">
        <v>143</v>
      </c>
      <c r="F10970" s="903" t="s">
        <v>387</v>
      </c>
      <c r="G10970" s="902">
        <v>7000000</v>
      </c>
    </row>
    <row r="10971" spans="1:7">
      <c r="A10971" s="903" t="s">
        <v>2487</v>
      </c>
      <c r="B10971" s="903" t="s">
        <v>150</v>
      </c>
      <c r="C10971" s="903" t="s">
        <v>200</v>
      </c>
      <c r="D10971" s="903" t="s">
        <v>1488</v>
      </c>
      <c r="E10971" s="903" t="s">
        <v>143</v>
      </c>
      <c r="F10971" s="903" t="s">
        <v>487</v>
      </c>
      <c r="G10971" s="902">
        <v>46250000</v>
      </c>
    </row>
    <row r="10972" spans="1:7">
      <c r="A10972" s="903" t="s">
        <v>2487</v>
      </c>
      <c r="B10972" s="903" t="s">
        <v>150</v>
      </c>
      <c r="C10972" s="903" t="s">
        <v>200</v>
      </c>
      <c r="D10972" s="903" t="s">
        <v>1488</v>
      </c>
      <c r="E10972" s="903" t="s">
        <v>143</v>
      </c>
      <c r="F10972" s="903" t="s">
        <v>489</v>
      </c>
      <c r="G10972" s="902">
        <v>32150000</v>
      </c>
    </row>
    <row r="10973" spans="1:7">
      <c r="A10973" s="903" t="s">
        <v>2487</v>
      </c>
      <c r="B10973" s="903" t="s">
        <v>150</v>
      </c>
      <c r="C10973" s="903" t="s">
        <v>200</v>
      </c>
      <c r="D10973" s="903" t="s">
        <v>1488</v>
      </c>
      <c r="E10973" s="1419" t="s">
        <v>113</v>
      </c>
      <c r="F10973" s="1420"/>
      <c r="G10973" s="902">
        <v>47500000</v>
      </c>
    </row>
    <row r="10974" spans="1:7">
      <c r="A10974" s="903" t="s">
        <v>2487</v>
      </c>
      <c r="B10974" s="903" t="s">
        <v>150</v>
      </c>
      <c r="C10974" s="903" t="s">
        <v>200</v>
      </c>
      <c r="D10974" s="903" t="s">
        <v>1488</v>
      </c>
      <c r="E10974" s="903" t="s">
        <v>113</v>
      </c>
      <c r="F10974" s="903" t="s">
        <v>117</v>
      </c>
      <c r="G10974" s="902">
        <v>47500000</v>
      </c>
    </row>
    <row r="10975" spans="1:7">
      <c r="A10975" s="903" t="s">
        <v>2487</v>
      </c>
      <c r="B10975" s="903" t="s">
        <v>150</v>
      </c>
      <c r="C10975" s="903" t="s">
        <v>200</v>
      </c>
      <c r="D10975" s="903" t="s">
        <v>1488</v>
      </c>
      <c r="E10975" s="1419" t="s">
        <v>498</v>
      </c>
      <c r="F10975" s="1420"/>
      <c r="G10975" s="902">
        <v>4800000</v>
      </c>
    </row>
    <row r="10976" spans="1:7">
      <c r="A10976" s="903" t="s">
        <v>2487</v>
      </c>
      <c r="B10976" s="903" t="s">
        <v>150</v>
      </c>
      <c r="C10976" s="903" t="s">
        <v>200</v>
      </c>
      <c r="D10976" s="903" t="s">
        <v>1488</v>
      </c>
      <c r="E10976" s="903" t="s">
        <v>498</v>
      </c>
      <c r="F10976" s="903" t="s">
        <v>370</v>
      </c>
      <c r="G10976" s="902">
        <v>4800000</v>
      </c>
    </row>
    <row r="10977" spans="1:7">
      <c r="A10977" s="903" t="s">
        <v>2487</v>
      </c>
      <c r="B10977" s="903" t="s">
        <v>150</v>
      </c>
      <c r="C10977" s="903" t="s">
        <v>200</v>
      </c>
      <c r="D10977" s="903" t="s">
        <v>1488</v>
      </c>
      <c r="E10977" s="1419" t="s">
        <v>1429</v>
      </c>
      <c r="F10977" s="1420"/>
      <c r="G10977" s="902">
        <v>57000000</v>
      </c>
    </row>
    <row r="10978" spans="1:7">
      <c r="A10978" s="903" t="s">
        <v>2487</v>
      </c>
      <c r="B10978" s="903" t="s">
        <v>150</v>
      </c>
      <c r="C10978" s="903" t="s">
        <v>200</v>
      </c>
      <c r="D10978" s="903" t="s">
        <v>1488</v>
      </c>
      <c r="E10978" s="903" t="s">
        <v>1429</v>
      </c>
      <c r="F10978" s="903" t="s">
        <v>1451</v>
      </c>
      <c r="G10978" s="902">
        <v>25000000</v>
      </c>
    </row>
    <row r="10979" spans="1:7">
      <c r="A10979" s="903" t="s">
        <v>2487</v>
      </c>
      <c r="B10979" s="903" t="s">
        <v>150</v>
      </c>
      <c r="C10979" s="903" t="s">
        <v>200</v>
      </c>
      <c r="D10979" s="903" t="s">
        <v>1488</v>
      </c>
      <c r="E10979" s="903" t="s">
        <v>1429</v>
      </c>
      <c r="F10979" s="903" t="s">
        <v>1431</v>
      </c>
      <c r="G10979" s="902">
        <v>15000000</v>
      </c>
    </row>
    <row r="10980" spans="1:7">
      <c r="A10980" s="903" t="s">
        <v>2487</v>
      </c>
      <c r="B10980" s="903" t="s">
        <v>150</v>
      </c>
      <c r="C10980" s="903" t="s">
        <v>200</v>
      </c>
      <c r="D10980" s="903" t="s">
        <v>1488</v>
      </c>
      <c r="E10980" s="903" t="s">
        <v>1429</v>
      </c>
      <c r="F10980" s="903" t="s">
        <v>1457</v>
      </c>
      <c r="G10980" s="902">
        <v>17000000</v>
      </c>
    </row>
    <row r="10981" spans="1:7">
      <c r="A10981" s="903" t="s">
        <v>2487</v>
      </c>
      <c r="B10981" s="903" t="s">
        <v>150</v>
      </c>
      <c r="C10981" s="903" t="s">
        <v>200</v>
      </c>
      <c r="D10981" s="903" t="s">
        <v>1488</v>
      </c>
      <c r="E10981" s="1419" t="s">
        <v>118</v>
      </c>
      <c r="F10981" s="1420"/>
      <c r="G10981" s="902">
        <v>8000000</v>
      </c>
    </row>
    <row r="10982" spans="1:7">
      <c r="A10982" s="903" t="s">
        <v>2487</v>
      </c>
      <c r="B10982" s="903" t="s">
        <v>150</v>
      </c>
      <c r="C10982" s="903" t="s">
        <v>200</v>
      </c>
      <c r="D10982" s="903" t="s">
        <v>1488</v>
      </c>
      <c r="E10982" s="903" t="s">
        <v>118</v>
      </c>
      <c r="F10982" s="903" t="s">
        <v>120</v>
      </c>
      <c r="G10982" s="902">
        <v>8000000</v>
      </c>
    </row>
    <row r="10983" spans="1:7">
      <c r="A10983" s="903" t="s">
        <v>2487</v>
      </c>
      <c r="B10983" s="903" t="s">
        <v>150</v>
      </c>
      <c r="C10983" s="903" t="s">
        <v>200</v>
      </c>
      <c r="D10983" s="903" t="s">
        <v>1488</v>
      </c>
      <c r="E10983" s="1419" t="s">
        <v>122</v>
      </c>
      <c r="F10983" s="1420"/>
      <c r="G10983" s="902">
        <v>277750201</v>
      </c>
    </row>
    <row r="10984" spans="1:7">
      <c r="A10984" s="903" t="s">
        <v>2487</v>
      </c>
      <c r="B10984" s="903" t="s">
        <v>150</v>
      </c>
      <c r="C10984" s="903" t="s">
        <v>200</v>
      </c>
      <c r="D10984" s="903" t="s">
        <v>1488</v>
      </c>
      <c r="E10984" s="903" t="s">
        <v>122</v>
      </c>
      <c r="F10984" s="903" t="s">
        <v>124</v>
      </c>
      <c r="G10984" s="902">
        <v>29000000</v>
      </c>
    </row>
    <row r="10985" spans="1:7">
      <c r="A10985" s="903" t="s">
        <v>2487</v>
      </c>
      <c r="B10985" s="903" t="s">
        <v>150</v>
      </c>
      <c r="C10985" s="903" t="s">
        <v>200</v>
      </c>
      <c r="D10985" s="903" t="s">
        <v>1488</v>
      </c>
      <c r="E10985" s="903" t="s">
        <v>122</v>
      </c>
      <c r="F10985" s="903" t="s">
        <v>126</v>
      </c>
      <c r="G10985" s="902">
        <v>248750201</v>
      </c>
    </row>
    <row r="10986" spans="1:7">
      <c r="A10986" s="903" t="s">
        <v>2487</v>
      </c>
      <c r="B10986" s="903" t="s">
        <v>150</v>
      </c>
      <c r="C10986" s="1419" t="s">
        <v>918</v>
      </c>
      <c r="D10986" s="1420"/>
      <c r="E10986" s="1420"/>
      <c r="F10986" s="1420"/>
      <c r="G10986" s="902">
        <v>68800000</v>
      </c>
    </row>
    <row r="10987" spans="1:7">
      <c r="A10987" s="903" t="s">
        <v>2487</v>
      </c>
      <c r="B10987" s="903" t="s">
        <v>150</v>
      </c>
      <c r="C10987" s="903" t="s">
        <v>918</v>
      </c>
      <c r="D10987" s="1419" t="s">
        <v>1514</v>
      </c>
      <c r="E10987" s="1420"/>
      <c r="F10987" s="1420"/>
      <c r="G10987" s="902">
        <v>68800000</v>
      </c>
    </row>
    <row r="10988" spans="1:7">
      <c r="A10988" s="903" t="s">
        <v>2487</v>
      </c>
      <c r="B10988" s="903" t="s">
        <v>150</v>
      </c>
      <c r="C10988" s="903" t="s">
        <v>918</v>
      </c>
      <c r="D10988" s="903" t="s">
        <v>1514</v>
      </c>
      <c r="E10988" s="1419" t="s">
        <v>108</v>
      </c>
      <c r="F10988" s="1420"/>
      <c r="G10988" s="902">
        <v>1980000</v>
      </c>
    </row>
    <row r="10989" spans="1:7">
      <c r="A10989" s="903" t="s">
        <v>2487</v>
      </c>
      <c r="B10989" s="903" t="s">
        <v>150</v>
      </c>
      <c r="C10989" s="903" t="s">
        <v>918</v>
      </c>
      <c r="D10989" s="903" t="s">
        <v>1514</v>
      </c>
      <c r="E10989" s="903" t="s">
        <v>108</v>
      </c>
      <c r="F10989" s="903" t="s">
        <v>283</v>
      </c>
      <c r="G10989" s="902">
        <v>1980000</v>
      </c>
    </row>
    <row r="10990" spans="1:7">
      <c r="A10990" s="903" t="s">
        <v>2487</v>
      </c>
      <c r="B10990" s="903" t="s">
        <v>150</v>
      </c>
      <c r="C10990" s="903" t="s">
        <v>918</v>
      </c>
      <c r="D10990" s="903" t="s">
        <v>1514</v>
      </c>
      <c r="E10990" s="1419" t="s">
        <v>1429</v>
      </c>
      <c r="F10990" s="1420"/>
      <c r="G10990" s="902">
        <v>12000000</v>
      </c>
    </row>
    <row r="10991" spans="1:7">
      <c r="A10991" s="903" t="s">
        <v>2487</v>
      </c>
      <c r="B10991" s="903" t="s">
        <v>150</v>
      </c>
      <c r="C10991" s="903" t="s">
        <v>918</v>
      </c>
      <c r="D10991" s="903" t="s">
        <v>1514</v>
      </c>
      <c r="E10991" s="903" t="s">
        <v>1429</v>
      </c>
      <c r="F10991" s="903" t="s">
        <v>1451</v>
      </c>
      <c r="G10991" s="902">
        <v>12000000</v>
      </c>
    </row>
    <row r="10992" spans="1:7">
      <c r="A10992" s="903" t="s">
        <v>2487</v>
      </c>
      <c r="B10992" s="903" t="s">
        <v>150</v>
      </c>
      <c r="C10992" s="903" t="s">
        <v>918</v>
      </c>
      <c r="D10992" s="903" t="s">
        <v>1514</v>
      </c>
      <c r="E10992" s="1419" t="s">
        <v>122</v>
      </c>
      <c r="F10992" s="1420"/>
      <c r="G10992" s="902">
        <v>54820000</v>
      </c>
    </row>
    <row r="10993" spans="1:7">
      <c r="A10993" s="903" t="s">
        <v>2487</v>
      </c>
      <c r="B10993" s="903" t="s">
        <v>150</v>
      </c>
      <c r="C10993" s="903" t="s">
        <v>918</v>
      </c>
      <c r="D10993" s="903" t="s">
        <v>1514</v>
      </c>
      <c r="E10993" s="903" t="s">
        <v>122</v>
      </c>
      <c r="F10993" s="903" t="s">
        <v>126</v>
      </c>
      <c r="G10993" s="902">
        <v>54820000</v>
      </c>
    </row>
    <row r="10994" spans="1:7">
      <c r="A10994" s="903" t="s">
        <v>2487</v>
      </c>
      <c r="B10994" s="1419" t="s">
        <v>151</v>
      </c>
      <c r="C10994" s="1420"/>
      <c r="D10994" s="1420"/>
      <c r="E10994" s="1420"/>
      <c r="F10994" s="1420"/>
      <c r="G10994" s="902">
        <v>1650355046</v>
      </c>
    </row>
    <row r="10995" spans="1:7">
      <c r="A10995" s="903" t="s">
        <v>2487</v>
      </c>
      <c r="B10995" s="903" t="s">
        <v>151</v>
      </c>
      <c r="C10995" s="1419" t="s">
        <v>200</v>
      </c>
      <c r="D10995" s="1420"/>
      <c r="E10995" s="1420"/>
      <c r="F10995" s="1420"/>
      <c r="G10995" s="902">
        <v>1606555046</v>
      </c>
    </row>
    <row r="10996" spans="1:7">
      <c r="A10996" s="903" t="s">
        <v>2487</v>
      </c>
      <c r="B10996" s="903" t="s">
        <v>151</v>
      </c>
      <c r="C10996" s="903" t="s">
        <v>200</v>
      </c>
      <c r="D10996" s="1419" t="s">
        <v>1488</v>
      </c>
      <c r="E10996" s="1420"/>
      <c r="F10996" s="1420"/>
      <c r="G10996" s="902">
        <v>1606555046</v>
      </c>
    </row>
    <row r="10997" spans="1:7">
      <c r="A10997" s="903" t="s">
        <v>2487</v>
      </c>
      <c r="B10997" s="903" t="s">
        <v>151</v>
      </c>
      <c r="C10997" s="903" t="s">
        <v>200</v>
      </c>
      <c r="D10997" s="903" t="s">
        <v>1488</v>
      </c>
      <c r="E10997" s="1419" t="s">
        <v>87</v>
      </c>
      <c r="F10997" s="1420"/>
      <c r="G10997" s="902">
        <v>261763200</v>
      </c>
    </row>
    <row r="10998" spans="1:7">
      <c r="A10998" s="903" t="s">
        <v>2487</v>
      </c>
      <c r="B10998" s="903" t="s">
        <v>151</v>
      </c>
      <c r="C10998" s="903" t="s">
        <v>200</v>
      </c>
      <c r="D10998" s="903" t="s">
        <v>1488</v>
      </c>
      <c r="E10998" s="903" t="s">
        <v>87</v>
      </c>
      <c r="F10998" s="903" t="s">
        <v>88</v>
      </c>
      <c r="G10998" s="902">
        <v>261763200</v>
      </c>
    </row>
    <row r="10999" spans="1:7">
      <c r="A10999" s="903" t="s">
        <v>2487</v>
      </c>
      <c r="B10999" s="903" t="s">
        <v>151</v>
      </c>
      <c r="C10999" s="903" t="s">
        <v>200</v>
      </c>
      <c r="D10999" s="903" t="s">
        <v>1488</v>
      </c>
      <c r="E10999" s="1419" t="s">
        <v>90</v>
      </c>
      <c r="F10999" s="1420"/>
      <c r="G10999" s="902">
        <v>172692960</v>
      </c>
    </row>
    <row r="11000" spans="1:7">
      <c r="A11000" s="903" t="s">
        <v>2487</v>
      </c>
      <c r="B11000" s="903" t="s">
        <v>151</v>
      </c>
      <c r="C11000" s="903" t="s">
        <v>200</v>
      </c>
      <c r="D11000" s="903" t="s">
        <v>1488</v>
      </c>
      <c r="E11000" s="903" t="s">
        <v>90</v>
      </c>
      <c r="F11000" s="903" t="s">
        <v>135</v>
      </c>
      <c r="G11000" s="902">
        <v>14304000</v>
      </c>
    </row>
    <row r="11001" spans="1:7">
      <c r="A11001" s="903" t="s">
        <v>2487</v>
      </c>
      <c r="B11001" s="903" t="s">
        <v>151</v>
      </c>
      <c r="C11001" s="903" t="s">
        <v>200</v>
      </c>
      <c r="D11001" s="903" t="s">
        <v>1488</v>
      </c>
      <c r="E11001" s="903" t="s">
        <v>90</v>
      </c>
      <c r="F11001" s="903" t="s">
        <v>763</v>
      </c>
      <c r="G11001" s="902">
        <v>6552000</v>
      </c>
    </row>
    <row r="11002" spans="1:7">
      <c r="A11002" s="903" t="s">
        <v>2487</v>
      </c>
      <c r="B11002" s="903" t="s">
        <v>151</v>
      </c>
      <c r="C11002" s="903" t="s">
        <v>200</v>
      </c>
      <c r="D11002" s="903" t="s">
        <v>1488</v>
      </c>
      <c r="E11002" s="903" t="s">
        <v>90</v>
      </c>
      <c r="F11002" s="903" t="s">
        <v>403</v>
      </c>
      <c r="G11002" s="902">
        <v>82820160</v>
      </c>
    </row>
    <row r="11003" spans="1:7">
      <c r="A11003" s="903" t="s">
        <v>2487</v>
      </c>
      <c r="B11003" s="903" t="s">
        <v>151</v>
      </c>
      <c r="C11003" s="903" t="s">
        <v>200</v>
      </c>
      <c r="D11003" s="903" t="s">
        <v>1488</v>
      </c>
      <c r="E11003" s="903" t="s">
        <v>90</v>
      </c>
      <c r="F11003" s="903" t="s">
        <v>130</v>
      </c>
      <c r="G11003" s="902">
        <v>69016800</v>
      </c>
    </row>
    <row r="11004" spans="1:7">
      <c r="A11004" s="903" t="s">
        <v>2487</v>
      </c>
      <c r="B11004" s="903" t="s">
        <v>151</v>
      </c>
      <c r="C11004" s="903" t="s">
        <v>200</v>
      </c>
      <c r="D11004" s="903" t="s">
        <v>1488</v>
      </c>
      <c r="E11004" s="1419" t="s">
        <v>377</v>
      </c>
      <c r="F11004" s="1420"/>
      <c r="G11004" s="902">
        <v>26535000</v>
      </c>
    </row>
    <row r="11005" spans="1:7">
      <c r="A11005" s="903" t="s">
        <v>2487</v>
      </c>
      <c r="B11005" s="903" t="s">
        <v>151</v>
      </c>
      <c r="C11005" s="903" t="s">
        <v>200</v>
      </c>
      <c r="D11005" s="903" t="s">
        <v>1488</v>
      </c>
      <c r="E11005" s="903" t="s">
        <v>377</v>
      </c>
      <c r="F11005" s="903" t="s">
        <v>379</v>
      </c>
      <c r="G11005" s="902">
        <v>24735000</v>
      </c>
    </row>
    <row r="11006" spans="1:7">
      <c r="A11006" s="903" t="s">
        <v>2487</v>
      </c>
      <c r="B11006" s="903" t="s">
        <v>151</v>
      </c>
      <c r="C11006" s="903" t="s">
        <v>200</v>
      </c>
      <c r="D11006" s="903" t="s">
        <v>1488</v>
      </c>
      <c r="E11006" s="903" t="s">
        <v>377</v>
      </c>
      <c r="F11006" s="903" t="s">
        <v>380</v>
      </c>
      <c r="G11006" s="902">
        <v>1800000</v>
      </c>
    </row>
    <row r="11007" spans="1:7">
      <c r="A11007" s="903" t="s">
        <v>2487</v>
      </c>
      <c r="B11007" s="903" t="s">
        <v>151</v>
      </c>
      <c r="C11007" s="903" t="s">
        <v>200</v>
      </c>
      <c r="D11007" s="903" t="s">
        <v>1488</v>
      </c>
      <c r="E11007" s="1419" t="s">
        <v>93</v>
      </c>
      <c r="F11007" s="1420"/>
      <c r="G11007" s="902">
        <v>20500000</v>
      </c>
    </row>
    <row r="11008" spans="1:7">
      <c r="A11008" s="903" t="s">
        <v>2487</v>
      </c>
      <c r="B11008" s="903" t="s">
        <v>151</v>
      </c>
      <c r="C11008" s="903" t="s">
        <v>200</v>
      </c>
      <c r="D11008" s="903" t="s">
        <v>1488</v>
      </c>
      <c r="E11008" s="903" t="s">
        <v>93</v>
      </c>
      <c r="F11008" s="903" t="s">
        <v>391</v>
      </c>
      <c r="G11008" s="902">
        <v>20500000</v>
      </c>
    </row>
    <row r="11009" spans="1:7">
      <c r="A11009" s="903" t="s">
        <v>2487</v>
      </c>
      <c r="B11009" s="903" t="s">
        <v>151</v>
      </c>
      <c r="C11009" s="903" t="s">
        <v>200</v>
      </c>
      <c r="D11009" s="903" t="s">
        <v>1488</v>
      </c>
      <c r="E11009" s="1419" t="s">
        <v>94</v>
      </c>
      <c r="F11009" s="1420"/>
      <c r="G11009" s="902">
        <v>62115144</v>
      </c>
    </row>
    <row r="11010" spans="1:7">
      <c r="A11010" s="903" t="s">
        <v>2487</v>
      </c>
      <c r="B11010" s="903" t="s">
        <v>151</v>
      </c>
      <c r="C11010" s="903" t="s">
        <v>200</v>
      </c>
      <c r="D11010" s="903" t="s">
        <v>1488</v>
      </c>
      <c r="E11010" s="903" t="s">
        <v>94</v>
      </c>
      <c r="F11010" s="903" t="s">
        <v>95</v>
      </c>
      <c r="G11010" s="902">
        <v>48311784</v>
      </c>
    </row>
    <row r="11011" spans="1:7">
      <c r="A11011" s="903" t="s">
        <v>2487</v>
      </c>
      <c r="B11011" s="903" t="s">
        <v>151</v>
      </c>
      <c r="C11011" s="903" t="s">
        <v>200</v>
      </c>
      <c r="D11011" s="903" t="s">
        <v>1488</v>
      </c>
      <c r="E11011" s="903" t="s">
        <v>94</v>
      </c>
      <c r="F11011" s="903" t="s">
        <v>96</v>
      </c>
      <c r="G11011" s="902">
        <v>8282016</v>
      </c>
    </row>
    <row r="11012" spans="1:7">
      <c r="A11012" s="903" t="s">
        <v>2487</v>
      </c>
      <c r="B11012" s="903" t="s">
        <v>151</v>
      </c>
      <c r="C11012" s="903" t="s">
        <v>200</v>
      </c>
      <c r="D11012" s="903" t="s">
        <v>1488</v>
      </c>
      <c r="E11012" s="903" t="s">
        <v>94</v>
      </c>
      <c r="F11012" s="903" t="s">
        <v>97</v>
      </c>
      <c r="G11012" s="902">
        <v>5521344</v>
      </c>
    </row>
    <row r="11013" spans="1:7">
      <c r="A11013" s="903" t="s">
        <v>2487</v>
      </c>
      <c r="B11013" s="903" t="s">
        <v>151</v>
      </c>
      <c r="C11013" s="903" t="s">
        <v>200</v>
      </c>
      <c r="D11013" s="903" t="s">
        <v>1488</v>
      </c>
      <c r="E11013" s="1419" t="s">
        <v>100</v>
      </c>
      <c r="F11013" s="1420"/>
      <c r="G11013" s="902">
        <v>21824034</v>
      </c>
    </row>
    <row r="11014" spans="1:7">
      <c r="A11014" s="903" t="s">
        <v>2487</v>
      </c>
      <c r="B11014" s="903" t="s">
        <v>151</v>
      </c>
      <c r="C11014" s="903" t="s">
        <v>200</v>
      </c>
      <c r="D11014" s="903" t="s">
        <v>1488</v>
      </c>
      <c r="E11014" s="903" t="s">
        <v>100</v>
      </c>
      <c r="F11014" s="903" t="s">
        <v>138</v>
      </c>
      <c r="G11014" s="902">
        <v>19944205</v>
      </c>
    </row>
    <row r="11015" spans="1:7">
      <c r="A11015" s="903" t="s">
        <v>2487</v>
      </c>
      <c r="B11015" s="903" t="s">
        <v>151</v>
      </c>
      <c r="C11015" s="903" t="s">
        <v>200</v>
      </c>
      <c r="D11015" s="903" t="s">
        <v>1488</v>
      </c>
      <c r="E11015" s="903" t="s">
        <v>100</v>
      </c>
      <c r="F11015" s="903" t="s">
        <v>102</v>
      </c>
      <c r="G11015" s="902">
        <v>853829</v>
      </c>
    </row>
    <row r="11016" spans="1:7">
      <c r="A11016" s="903" t="s">
        <v>2487</v>
      </c>
      <c r="B11016" s="903" t="s">
        <v>151</v>
      </c>
      <c r="C11016" s="903" t="s">
        <v>200</v>
      </c>
      <c r="D11016" s="903" t="s">
        <v>1488</v>
      </c>
      <c r="E11016" s="903" t="s">
        <v>100</v>
      </c>
      <c r="F11016" s="903" t="s">
        <v>131</v>
      </c>
      <c r="G11016" s="902">
        <v>1026000</v>
      </c>
    </row>
    <row r="11017" spans="1:7">
      <c r="A11017" s="903" t="s">
        <v>2487</v>
      </c>
      <c r="B11017" s="903" t="s">
        <v>151</v>
      </c>
      <c r="C11017" s="903" t="s">
        <v>200</v>
      </c>
      <c r="D11017" s="903" t="s">
        <v>1488</v>
      </c>
      <c r="E11017" s="1419" t="s">
        <v>103</v>
      </c>
      <c r="F11017" s="1420"/>
      <c r="G11017" s="902">
        <v>61200000</v>
      </c>
    </row>
    <row r="11018" spans="1:7">
      <c r="A11018" s="903" t="s">
        <v>2487</v>
      </c>
      <c r="B11018" s="903" t="s">
        <v>151</v>
      </c>
      <c r="C11018" s="903" t="s">
        <v>200</v>
      </c>
      <c r="D11018" s="903" t="s">
        <v>1488</v>
      </c>
      <c r="E11018" s="903" t="s">
        <v>103</v>
      </c>
      <c r="F11018" s="903" t="s">
        <v>104</v>
      </c>
      <c r="G11018" s="902">
        <v>61200000</v>
      </c>
    </row>
    <row r="11019" spans="1:7">
      <c r="A11019" s="903" t="s">
        <v>2487</v>
      </c>
      <c r="B11019" s="903" t="s">
        <v>151</v>
      </c>
      <c r="C11019" s="903" t="s">
        <v>200</v>
      </c>
      <c r="D11019" s="903" t="s">
        <v>1488</v>
      </c>
      <c r="E11019" s="1419" t="s">
        <v>108</v>
      </c>
      <c r="F11019" s="1420"/>
      <c r="G11019" s="902">
        <v>55026708</v>
      </c>
    </row>
    <row r="11020" spans="1:7">
      <c r="A11020" s="903" t="s">
        <v>2487</v>
      </c>
      <c r="B11020" s="903" t="s">
        <v>151</v>
      </c>
      <c r="C11020" s="903" t="s">
        <v>200</v>
      </c>
      <c r="D11020" s="903" t="s">
        <v>1488</v>
      </c>
      <c r="E11020" s="903" t="s">
        <v>108</v>
      </c>
      <c r="F11020" s="903" t="s">
        <v>110</v>
      </c>
      <c r="G11020" s="902">
        <v>4718883</v>
      </c>
    </row>
    <row r="11021" spans="1:7">
      <c r="A11021" s="903" t="s">
        <v>2487</v>
      </c>
      <c r="B11021" s="903" t="s">
        <v>151</v>
      </c>
      <c r="C11021" s="903" t="s">
        <v>200</v>
      </c>
      <c r="D11021" s="903" t="s">
        <v>1488</v>
      </c>
      <c r="E11021" s="903" t="s">
        <v>108</v>
      </c>
      <c r="F11021" s="903" t="s">
        <v>111</v>
      </c>
      <c r="G11021" s="902">
        <v>697825</v>
      </c>
    </row>
    <row r="11022" spans="1:7">
      <c r="A11022" s="903" t="s">
        <v>2487</v>
      </c>
      <c r="B11022" s="903" t="s">
        <v>151</v>
      </c>
      <c r="C11022" s="903" t="s">
        <v>200</v>
      </c>
      <c r="D11022" s="903" t="s">
        <v>1488</v>
      </c>
      <c r="E11022" s="903" t="s">
        <v>108</v>
      </c>
      <c r="F11022" s="903" t="s">
        <v>862</v>
      </c>
      <c r="G11022" s="902">
        <v>5610000</v>
      </c>
    </row>
    <row r="11023" spans="1:7">
      <c r="A11023" s="903" t="s">
        <v>2487</v>
      </c>
      <c r="B11023" s="903" t="s">
        <v>151</v>
      </c>
      <c r="C11023" s="903" t="s">
        <v>200</v>
      </c>
      <c r="D11023" s="903" t="s">
        <v>1488</v>
      </c>
      <c r="E11023" s="903" t="s">
        <v>108</v>
      </c>
      <c r="F11023" s="903" t="s">
        <v>283</v>
      </c>
      <c r="G11023" s="902">
        <v>44000000</v>
      </c>
    </row>
    <row r="11024" spans="1:7">
      <c r="A11024" s="903" t="s">
        <v>2487</v>
      </c>
      <c r="B11024" s="903" t="s">
        <v>151</v>
      </c>
      <c r="C11024" s="903" t="s">
        <v>200</v>
      </c>
      <c r="D11024" s="903" t="s">
        <v>1488</v>
      </c>
      <c r="E11024" s="1419" t="s">
        <v>143</v>
      </c>
      <c r="F11024" s="1420"/>
      <c r="G11024" s="902">
        <v>538012000</v>
      </c>
    </row>
    <row r="11025" spans="1:7">
      <c r="A11025" s="903" t="s">
        <v>2487</v>
      </c>
      <c r="B11025" s="903" t="s">
        <v>151</v>
      </c>
      <c r="C11025" s="903" t="s">
        <v>200</v>
      </c>
      <c r="D11025" s="903" t="s">
        <v>1488</v>
      </c>
      <c r="E11025" s="903" t="s">
        <v>143</v>
      </c>
      <c r="F11025" s="903" t="s">
        <v>145</v>
      </c>
      <c r="G11025" s="902">
        <v>86800000</v>
      </c>
    </row>
    <row r="11026" spans="1:7">
      <c r="A11026" s="903" t="s">
        <v>2487</v>
      </c>
      <c r="B11026" s="903" t="s">
        <v>151</v>
      </c>
      <c r="C11026" s="903" t="s">
        <v>200</v>
      </c>
      <c r="D11026" s="903" t="s">
        <v>1488</v>
      </c>
      <c r="E11026" s="903" t="s">
        <v>143</v>
      </c>
      <c r="F11026" s="903" t="s">
        <v>485</v>
      </c>
      <c r="G11026" s="902">
        <v>9000000</v>
      </c>
    </row>
    <row r="11027" spans="1:7">
      <c r="A11027" s="903" t="s">
        <v>2487</v>
      </c>
      <c r="B11027" s="903" t="s">
        <v>151</v>
      </c>
      <c r="C11027" s="903" t="s">
        <v>200</v>
      </c>
      <c r="D11027" s="903" t="s">
        <v>1488</v>
      </c>
      <c r="E11027" s="903" t="s">
        <v>143</v>
      </c>
      <c r="F11027" s="903" t="s">
        <v>387</v>
      </c>
      <c r="G11027" s="902">
        <v>28950000</v>
      </c>
    </row>
    <row r="11028" spans="1:7">
      <c r="A11028" s="903" t="s">
        <v>2487</v>
      </c>
      <c r="B11028" s="903" t="s">
        <v>151</v>
      </c>
      <c r="C11028" s="903" t="s">
        <v>200</v>
      </c>
      <c r="D11028" s="903" t="s">
        <v>1488</v>
      </c>
      <c r="E11028" s="903" t="s">
        <v>143</v>
      </c>
      <c r="F11028" s="903" t="s">
        <v>487</v>
      </c>
      <c r="G11028" s="902">
        <v>160100000</v>
      </c>
    </row>
    <row r="11029" spans="1:7">
      <c r="A11029" s="903" t="s">
        <v>2487</v>
      </c>
      <c r="B11029" s="903" t="s">
        <v>151</v>
      </c>
      <c r="C11029" s="903" t="s">
        <v>200</v>
      </c>
      <c r="D11029" s="903" t="s">
        <v>1488</v>
      </c>
      <c r="E11029" s="903" t="s">
        <v>143</v>
      </c>
      <c r="F11029" s="903" t="s">
        <v>489</v>
      </c>
      <c r="G11029" s="902">
        <v>253162000</v>
      </c>
    </row>
    <row r="11030" spans="1:7">
      <c r="A11030" s="903" t="s">
        <v>2487</v>
      </c>
      <c r="B11030" s="903" t="s">
        <v>151</v>
      </c>
      <c r="C11030" s="903" t="s">
        <v>200</v>
      </c>
      <c r="D11030" s="903" t="s">
        <v>1488</v>
      </c>
      <c r="E11030" s="1419" t="s">
        <v>113</v>
      </c>
      <c r="F11030" s="1420"/>
      <c r="G11030" s="902">
        <v>76000000</v>
      </c>
    </row>
    <row r="11031" spans="1:7">
      <c r="A11031" s="903" t="s">
        <v>2487</v>
      </c>
      <c r="B11031" s="903" t="s">
        <v>151</v>
      </c>
      <c r="C11031" s="903" t="s">
        <v>200</v>
      </c>
      <c r="D11031" s="903" t="s">
        <v>1488</v>
      </c>
      <c r="E11031" s="903" t="s">
        <v>113</v>
      </c>
      <c r="F11031" s="903" t="s">
        <v>490</v>
      </c>
      <c r="G11031" s="902">
        <v>21600000</v>
      </c>
    </row>
    <row r="11032" spans="1:7">
      <c r="A11032" s="903" t="s">
        <v>2487</v>
      </c>
      <c r="B11032" s="903" t="s">
        <v>151</v>
      </c>
      <c r="C11032" s="903" t="s">
        <v>200</v>
      </c>
      <c r="D11032" s="903" t="s">
        <v>1488</v>
      </c>
      <c r="E11032" s="903" t="s">
        <v>113</v>
      </c>
      <c r="F11032" s="903" t="s">
        <v>115</v>
      </c>
      <c r="G11032" s="902">
        <v>5400000</v>
      </c>
    </row>
    <row r="11033" spans="1:7">
      <c r="A11033" s="903" t="s">
        <v>2487</v>
      </c>
      <c r="B11033" s="903" t="s">
        <v>151</v>
      </c>
      <c r="C11033" s="903" t="s">
        <v>200</v>
      </c>
      <c r="D11033" s="903" t="s">
        <v>1488</v>
      </c>
      <c r="E11033" s="903" t="s">
        <v>113</v>
      </c>
      <c r="F11033" s="903" t="s">
        <v>117</v>
      </c>
      <c r="G11033" s="902">
        <v>49000000</v>
      </c>
    </row>
    <row r="11034" spans="1:7">
      <c r="A11034" s="903" t="s">
        <v>2487</v>
      </c>
      <c r="B11034" s="903" t="s">
        <v>151</v>
      </c>
      <c r="C11034" s="903" t="s">
        <v>200</v>
      </c>
      <c r="D11034" s="903" t="s">
        <v>1488</v>
      </c>
      <c r="E11034" s="1419" t="s">
        <v>492</v>
      </c>
      <c r="F11034" s="1420"/>
      <c r="G11034" s="902">
        <v>46200000</v>
      </c>
    </row>
    <row r="11035" spans="1:7">
      <c r="A11035" s="903" t="s">
        <v>2487</v>
      </c>
      <c r="B11035" s="903" t="s">
        <v>151</v>
      </c>
      <c r="C11035" s="903" t="s">
        <v>200</v>
      </c>
      <c r="D11035" s="903" t="s">
        <v>1488</v>
      </c>
      <c r="E11035" s="903" t="s">
        <v>492</v>
      </c>
      <c r="F11035" s="903" t="s">
        <v>494</v>
      </c>
      <c r="G11035" s="902">
        <v>3500000</v>
      </c>
    </row>
    <row r="11036" spans="1:7">
      <c r="A11036" s="903" t="s">
        <v>2487</v>
      </c>
      <c r="B11036" s="903" t="s">
        <v>151</v>
      </c>
      <c r="C11036" s="903" t="s">
        <v>200</v>
      </c>
      <c r="D11036" s="903" t="s">
        <v>1488</v>
      </c>
      <c r="E11036" s="903" t="s">
        <v>492</v>
      </c>
      <c r="F11036" s="903" t="s">
        <v>496</v>
      </c>
      <c r="G11036" s="902">
        <v>42700000</v>
      </c>
    </row>
    <row r="11037" spans="1:7">
      <c r="A11037" s="903" t="s">
        <v>2487</v>
      </c>
      <c r="B11037" s="903" t="s">
        <v>151</v>
      </c>
      <c r="C11037" s="903" t="s">
        <v>200</v>
      </c>
      <c r="D11037" s="903" t="s">
        <v>1488</v>
      </c>
      <c r="E11037" s="1419" t="s">
        <v>1429</v>
      </c>
      <c r="F11037" s="1420"/>
      <c r="G11037" s="902">
        <v>25000000</v>
      </c>
    </row>
    <row r="11038" spans="1:7">
      <c r="A11038" s="903" t="s">
        <v>2487</v>
      </c>
      <c r="B11038" s="903" t="s">
        <v>151</v>
      </c>
      <c r="C11038" s="903" t="s">
        <v>200</v>
      </c>
      <c r="D11038" s="903" t="s">
        <v>1488</v>
      </c>
      <c r="E11038" s="903" t="s">
        <v>1429</v>
      </c>
      <c r="F11038" s="903" t="s">
        <v>1457</v>
      </c>
      <c r="G11038" s="902">
        <v>25000000</v>
      </c>
    </row>
    <row r="11039" spans="1:7">
      <c r="A11039" s="903" t="s">
        <v>2487</v>
      </c>
      <c r="B11039" s="903" t="s">
        <v>151</v>
      </c>
      <c r="C11039" s="903" t="s">
        <v>200</v>
      </c>
      <c r="D11039" s="903" t="s">
        <v>1488</v>
      </c>
      <c r="E11039" s="1419" t="s">
        <v>118</v>
      </c>
      <c r="F11039" s="1420"/>
      <c r="G11039" s="902">
        <v>6000000</v>
      </c>
    </row>
    <row r="11040" spans="1:7">
      <c r="A11040" s="903" t="s">
        <v>2487</v>
      </c>
      <c r="B11040" s="903" t="s">
        <v>151</v>
      </c>
      <c r="C11040" s="903" t="s">
        <v>200</v>
      </c>
      <c r="D11040" s="903" t="s">
        <v>1488</v>
      </c>
      <c r="E11040" s="903" t="s">
        <v>118</v>
      </c>
      <c r="F11040" s="903" t="s">
        <v>120</v>
      </c>
      <c r="G11040" s="902">
        <v>6000000</v>
      </c>
    </row>
    <row r="11041" spans="1:7">
      <c r="A11041" s="903" t="s">
        <v>2487</v>
      </c>
      <c r="B11041" s="903" t="s">
        <v>151</v>
      </c>
      <c r="C11041" s="903" t="s">
        <v>200</v>
      </c>
      <c r="D11041" s="903" t="s">
        <v>1488</v>
      </c>
      <c r="E11041" s="1419" t="s">
        <v>122</v>
      </c>
      <c r="F11041" s="1420"/>
      <c r="G11041" s="902">
        <v>233686000</v>
      </c>
    </row>
    <row r="11042" spans="1:7">
      <c r="A11042" s="903" t="s">
        <v>2487</v>
      </c>
      <c r="B11042" s="903" t="s">
        <v>151</v>
      </c>
      <c r="C11042" s="903" t="s">
        <v>200</v>
      </c>
      <c r="D11042" s="903" t="s">
        <v>1488</v>
      </c>
      <c r="E11042" s="903" t="s">
        <v>122</v>
      </c>
      <c r="F11042" s="903" t="s">
        <v>124</v>
      </c>
      <c r="G11042" s="902">
        <v>148506000</v>
      </c>
    </row>
    <row r="11043" spans="1:7">
      <c r="A11043" s="903" t="s">
        <v>2487</v>
      </c>
      <c r="B11043" s="903" t="s">
        <v>151</v>
      </c>
      <c r="C11043" s="903" t="s">
        <v>200</v>
      </c>
      <c r="D11043" s="903" t="s">
        <v>1488</v>
      </c>
      <c r="E11043" s="903" t="s">
        <v>122</v>
      </c>
      <c r="F11043" s="903" t="s">
        <v>126</v>
      </c>
      <c r="G11043" s="902">
        <v>85180000</v>
      </c>
    </row>
    <row r="11044" spans="1:7">
      <c r="A11044" s="903" t="s">
        <v>2487</v>
      </c>
      <c r="B11044" s="903" t="s">
        <v>151</v>
      </c>
      <c r="C11044" s="1419" t="s">
        <v>918</v>
      </c>
      <c r="D11044" s="1420"/>
      <c r="E11044" s="1420"/>
      <c r="F11044" s="1420"/>
      <c r="G11044" s="902">
        <v>43800000</v>
      </c>
    </row>
    <row r="11045" spans="1:7">
      <c r="A11045" s="903" t="s">
        <v>2487</v>
      </c>
      <c r="B11045" s="903" t="s">
        <v>151</v>
      </c>
      <c r="C11045" s="903" t="s">
        <v>918</v>
      </c>
      <c r="D11045" s="1419" t="s">
        <v>1514</v>
      </c>
      <c r="E11045" s="1420"/>
      <c r="F11045" s="1420"/>
      <c r="G11045" s="902">
        <v>43800000</v>
      </c>
    </row>
    <row r="11046" spans="1:7">
      <c r="A11046" s="903" t="s">
        <v>2487</v>
      </c>
      <c r="B11046" s="903" t="s">
        <v>151</v>
      </c>
      <c r="C11046" s="903" t="s">
        <v>918</v>
      </c>
      <c r="D11046" s="903" t="s">
        <v>1514</v>
      </c>
      <c r="E11046" s="1419" t="s">
        <v>122</v>
      </c>
      <c r="F11046" s="1420"/>
      <c r="G11046" s="902">
        <v>43800000</v>
      </c>
    </row>
    <row r="11047" spans="1:7">
      <c r="A11047" s="903" t="s">
        <v>2487</v>
      </c>
      <c r="B11047" s="903" t="s">
        <v>151</v>
      </c>
      <c r="C11047" s="903" t="s">
        <v>918</v>
      </c>
      <c r="D11047" s="903" t="s">
        <v>1514</v>
      </c>
      <c r="E11047" s="903" t="s">
        <v>122</v>
      </c>
      <c r="F11047" s="903" t="s">
        <v>126</v>
      </c>
      <c r="G11047" s="902">
        <v>43800000</v>
      </c>
    </row>
    <row r="11048" spans="1:7">
      <c r="A11048" s="903" t="s">
        <v>2487</v>
      </c>
      <c r="B11048" s="1419" t="s">
        <v>152</v>
      </c>
      <c r="C11048" s="1420"/>
      <c r="D11048" s="1420"/>
      <c r="E11048" s="1420"/>
      <c r="F11048" s="1420"/>
      <c r="G11048" s="902">
        <v>1326999792</v>
      </c>
    </row>
    <row r="11049" spans="1:7">
      <c r="A11049" s="903" t="s">
        <v>2487</v>
      </c>
      <c r="B11049" s="903" t="s">
        <v>152</v>
      </c>
      <c r="C11049" s="1419" t="s">
        <v>170</v>
      </c>
      <c r="D11049" s="1420"/>
      <c r="E11049" s="1420"/>
      <c r="F11049" s="1420"/>
      <c r="G11049" s="902">
        <v>170000000</v>
      </c>
    </row>
    <row r="11050" spans="1:7">
      <c r="A11050" s="903" t="s">
        <v>2487</v>
      </c>
      <c r="B11050" s="903" t="s">
        <v>152</v>
      </c>
      <c r="C11050" s="903" t="s">
        <v>170</v>
      </c>
      <c r="D11050" s="1419" t="s">
        <v>881</v>
      </c>
      <c r="E11050" s="1420"/>
      <c r="F11050" s="1420"/>
      <c r="G11050" s="902">
        <v>170000000</v>
      </c>
    </row>
    <row r="11051" spans="1:7">
      <c r="A11051" s="903" t="s">
        <v>2487</v>
      </c>
      <c r="B11051" s="903" t="s">
        <v>152</v>
      </c>
      <c r="C11051" s="903" t="s">
        <v>170</v>
      </c>
      <c r="D11051" s="903" t="s">
        <v>881</v>
      </c>
      <c r="E11051" s="1419" t="s">
        <v>27</v>
      </c>
      <c r="F11051" s="1420"/>
      <c r="G11051" s="902">
        <v>156500000</v>
      </c>
    </row>
    <row r="11052" spans="1:7">
      <c r="A11052" s="903" t="s">
        <v>2487</v>
      </c>
      <c r="B11052" s="903" t="s">
        <v>152</v>
      </c>
      <c r="C11052" s="903" t="s">
        <v>170</v>
      </c>
      <c r="D11052" s="903" t="s">
        <v>881</v>
      </c>
      <c r="E11052" s="903" t="s">
        <v>27</v>
      </c>
      <c r="F11052" s="903" t="s">
        <v>29</v>
      </c>
      <c r="G11052" s="902">
        <v>156500000</v>
      </c>
    </row>
    <row r="11053" spans="1:7">
      <c r="A11053" s="903" t="s">
        <v>2487</v>
      </c>
      <c r="B11053" s="903" t="s">
        <v>152</v>
      </c>
      <c r="C11053" s="903" t="s">
        <v>170</v>
      </c>
      <c r="D11053" s="903" t="s">
        <v>881</v>
      </c>
      <c r="E11053" s="1419" t="s">
        <v>122</v>
      </c>
      <c r="F11053" s="1420"/>
      <c r="G11053" s="902">
        <v>13500000</v>
      </c>
    </row>
    <row r="11054" spans="1:7">
      <c r="A11054" s="903" t="s">
        <v>2487</v>
      </c>
      <c r="B11054" s="903" t="s">
        <v>152</v>
      </c>
      <c r="C11054" s="903" t="s">
        <v>170</v>
      </c>
      <c r="D11054" s="903" t="s">
        <v>881</v>
      </c>
      <c r="E11054" s="903" t="s">
        <v>122</v>
      </c>
      <c r="F11054" s="903" t="s">
        <v>126</v>
      </c>
      <c r="G11054" s="902">
        <v>13500000</v>
      </c>
    </row>
    <row r="11055" spans="1:7">
      <c r="A11055" s="903" t="s">
        <v>2487</v>
      </c>
      <c r="B11055" s="903" t="s">
        <v>152</v>
      </c>
      <c r="C11055" s="1419" t="s">
        <v>200</v>
      </c>
      <c r="D11055" s="1420"/>
      <c r="E11055" s="1420"/>
      <c r="F11055" s="1420"/>
      <c r="G11055" s="902">
        <v>1006999792</v>
      </c>
    </row>
    <row r="11056" spans="1:7">
      <c r="A11056" s="903" t="s">
        <v>2487</v>
      </c>
      <c r="B11056" s="903" t="s">
        <v>152</v>
      </c>
      <c r="C11056" s="903" t="s">
        <v>200</v>
      </c>
      <c r="D11056" s="1419" t="s">
        <v>1488</v>
      </c>
      <c r="E11056" s="1420"/>
      <c r="F11056" s="1420"/>
      <c r="G11056" s="902">
        <v>1006999792</v>
      </c>
    </row>
    <row r="11057" spans="1:7">
      <c r="A11057" s="903" t="s">
        <v>2487</v>
      </c>
      <c r="B11057" s="903" t="s">
        <v>152</v>
      </c>
      <c r="C11057" s="903" t="s">
        <v>200</v>
      </c>
      <c r="D11057" s="903" t="s">
        <v>1488</v>
      </c>
      <c r="E11057" s="1419" t="s">
        <v>87</v>
      </c>
      <c r="F11057" s="1420"/>
      <c r="G11057" s="902">
        <v>291265200</v>
      </c>
    </row>
    <row r="11058" spans="1:7">
      <c r="A11058" s="903" t="s">
        <v>2487</v>
      </c>
      <c r="B11058" s="903" t="s">
        <v>152</v>
      </c>
      <c r="C11058" s="903" t="s">
        <v>200</v>
      </c>
      <c r="D11058" s="903" t="s">
        <v>1488</v>
      </c>
      <c r="E11058" s="903" t="s">
        <v>87</v>
      </c>
      <c r="F11058" s="903" t="s">
        <v>88</v>
      </c>
      <c r="G11058" s="902">
        <v>291265200</v>
      </c>
    </row>
    <row r="11059" spans="1:7">
      <c r="A11059" s="903" t="s">
        <v>2487</v>
      </c>
      <c r="B11059" s="903" t="s">
        <v>152</v>
      </c>
      <c r="C11059" s="903" t="s">
        <v>200</v>
      </c>
      <c r="D11059" s="903" t="s">
        <v>1488</v>
      </c>
      <c r="E11059" s="1419" t="s">
        <v>90</v>
      </c>
      <c r="F11059" s="1420"/>
      <c r="G11059" s="902">
        <v>178209960</v>
      </c>
    </row>
    <row r="11060" spans="1:7">
      <c r="A11060" s="903" t="s">
        <v>2487</v>
      </c>
      <c r="B11060" s="903" t="s">
        <v>152</v>
      </c>
      <c r="C11060" s="903" t="s">
        <v>200</v>
      </c>
      <c r="D11060" s="903" t="s">
        <v>1488</v>
      </c>
      <c r="E11060" s="903" t="s">
        <v>90</v>
      </c>
      <c r="F11060" s="903" t="s">
        <v>135</v>
      </c>
      <c r="G11060" s="902">
        <v>11622000</v>
      </c>
    </row>
    <row r="11061" spans="1:7">
      <c r="A11061" s="903" t="s">
        <v>2487</v>
      </c>
      <c r="B11061" s="903" t="s">
        <v>152</v>
      </c>
      <c r="C11061" s="903" t="s">
        <v>200</v>
      </c>
      <c r="D11061" s="903" t="s">
        <v>1488</v>
      </c>
      <c r="E11061" s="903" t="s">
        <v>90</v>
      </c>
      <c r="F11061" s="903" t="s">
        <v>403</v>
      </c>
      <c r="G11061" s="902">
        <v>90866160</v>
      </c>
    </row>
    <row r="11062" spans="1:7">
      <c r="A11062" s="903" t="s">
        <v>2487</v>
      </c>
      <c r="B11062" s="903" t="s">
        <v>152</v>
      </c>
      <c r="C11062" s="903" t="s">
        <v>200</v>
      </c>
      <c r="D11062" s="903" t="s">
        <v>1488</v>
      </c>
      <c r="E11062" s="903" t="s">
        <v>90</v>
      </c>
      <c r="F11062" s="903" t="s">
        <v>130</v>
      </c>
      <c r="G11062" s="902">
        <v>75721800</v>
      </c>
    </row>
    <row r="11063" spans="1:7">
      <c r="A11063" s="903" t="s">
        <v>2487</v>
      </c>
      <c r="B11063" s="903" t="s">
        <v>152</v>
      </c>
      <c r="C11063" s="903" t="s">
        <v>200</v>
      </c>
      <c r="D11063" s="903" t="s">
        <v>1488</v>
      </c>
      <c r="E11063" s="1419" t="s">
        <v>377</v>
      </c>
      <c r="F11063" s="1420"/>
      <c r="G11063" s="902">
        <v>31935000</v>
      </c>
    </row>
    <row r="11064" spans="1:7">
      <c r="A11064" s="903" t="s">
        <v>2487</v>
      </c>
      <c r="B11064" s="903" t="s">
        <v>152</v>
      </c>
      <c r="C11064" s="903" t="s">
        <v>200</v>
      </c>
      <c r="D11064" s="903" t="s">
        <v>1488</v>
      </c>
      <c r="E11064" s="903" t="s">
        <v>377</v>
      </c>
      <c r="F11064" s="903" t="s">
        <v>379</v>
      </c>
      <c r="G11064" s="902">
        <v>29535000</v>
      </c>
    </row>
    <row r="11065" spans="1:7">
      <c r="A11065" s="903" t="s">
        <v>2487</v>
      </c>
      <c r="B11065" s="903" t="s">
        <v>152</v>
      </c>
      <c r="C11065" s="903" t="s">
        <v>200</v>
      </c>
      <c r="D11065" s="903" t="s">
        <v>1488</v>
      </c>
      <c r="E11065" s="903" t="s">
        <v>377</v>
      </c>
      <c r="F11065" s="903" t="s">
        <v>380</v>
      </c>
      <c r="G11065" s="902">
        <v>2400000</v>
      </c>
    </row>
    <row r="11066" spans="1:7">
      <c r="A11066" s="903" t="s">
        <v>2487</v>
      </c>
      <c r="B11066" s="903" t="s">
        <v>152</v>
      </c>
      <c r="C11066" s="903" t="s">
        <v>200</v>
      </c>
      <c r="D11066" s="903" t="s">
        <v>1488</v>
      </c>
      <c r="E11066" s="1419" t="s">
        <v>93</v>
      </c>
      <c r="F11066" s="1420"/>
      <c r="G11066" s="902">
        <v>20000000</v>
      </c>
    </row>
    <row r="11067" spans="1:7">
      <c r="A11067" s="903" t="s">
        <v>2487</v>
      </c>
      <c r="B11067" s="903" t="s">
        <v>152</v>
      </c>
      <c r="C11067" s="903" t="s">
        <v>200</v>
      </c>
      <c r="D11067" s="903" t="s">
        <v>1488</v>
      </c>
      <c r="E11067" s="903" t="s">
        <v>93</v>
      </c>
      <c r="F11067" s="903" t="s">
        <v>391</v>
      </c>
      <c r="G11067" s="902">
        <v>20000000</v>
      </c>
    </row>
    <row r="11068" spans="1:7">
      <c r="A11068" s="903" t="s">
        <v>2487</v>
      </c>
      <c r="B11068" s="903" t="s">
        <v>152</v>
      </c>
      <c r="C11068" s="903" t="s">
        <v>200</v>
      </c>
      <c r="D11068" s="903" t="s">
        <v>1488</v>
      </c>
      <c r="E11068" s="1419" t="s">
        <v>94</v>
      </c>
      <c r="F11068" s="1420"/>
      <c r="G11068" s="902">
        <v>68149632</v>
      </c>
    </row>
    <row r="11069" spans="1:7">
      <c r="A11069" s="903" t="s">
        <v>2487</v>
      </c>
      <c r="B11069" s="903" t="s">
        <v>152</v>
      </c>
      <c r="C11069" s="903" t="s">
        <v>200</v>
      </c>
      <c r="D11069" s="903" t="s">
        <v>1488</v>
      </c>
      <c r="E11069" s="903" t="s">
        <v>94</v>
      </c>
      <c r="F11069" s="903" t="s">
        <v>95</v>
      </c>
      <c r="G11069" s="902">
        <v>53005272</v>
      </c>
    </row>
    <row r="11070" spans="1:7">
      <c r="A11070" s="903" t="s">
        <v>2487</v>
      </c>
      <c r="B11070" s="903" t="s">
        <v>152</v>
      </c>
      <c r="C11070" s="903" t="s">
        <v>200</v>
      </c>
      <c r="D11070" s="903" t="s">
        <v>1488</v>
      </c>
      <c r="E11070" s="903" t="s">
        <v>94</v>
      </c>
      <c r="F11070" s="903" t="s">
        <v>96</v>
      </c>
      <c r="G11070" s="902">
        <v>9086616</v>
      </c>
    </row>
    <row r="11071" spans="1:7">
      <c r="A11071" s="903" t="s">
        <v>2487</v>
      </c>
      <c r="B11071" s="903" t="s">
        <v>152</v>
      </c>
      <c r="C11071" s="903" t="s">
        <v>200</v>
      </c>
      <c r="D11071" s="903" t="s">
        <v>1488</v>
      </c>
      <c r="E11071" s="903" t="s">
        <v>94</v>
      </c>
      <c r="F11071" s="903" t="s">
        <v>97</v>
      </c>
      <c r="G11071" s="902">
        <v>6057744</v>
      </c>
    </row>
    <row r="11072" spans="1:7">
      <c r="A11072" s="903" t="s">
        <v>2487</v>
      </c>
      <c r="B11072" s="903" t="s">
        <v>152</v>
      </c>
      <c r="C11072" s="903" t="s">
        <v>200</v>
      </c>
      <c r="D11072" s="903" t="s">
        <v>1488</v>
      </c>
      <c r="E11072" s="1419" t="s">
        <v>100</v>
      </c>
      <c r="F11072" s="1420"/>
      <c r="G11072" s="902">
        <v>18886055</v>
      </c>
    </row>
    <row r="11073" spans="1:7">
      <c r="A11073" s="903" t="s">
        <v>2487</v>
      </c>
      <c r="B11073" s="903" t="s">
        <v>152</v>
      </c>
      <c r="C11073" s="903" t="s">
        <v>200</v>
      </c>
      <c r="D11073" s="903" t="s">
        <v>1488</v>
      </c>
      <c r="E11073" s="903" t="s">
        <v>100</v>
      </c>
      <c r="F11073" s="903" t="s">
        <v>138</v>
      </c>
      <c r="G11073" s="902">
        <v>16435598</v>
      </c>
    </row>
    <row r="11074" spans="1:7">
      <c r="A11074" s="903" t="s">
        <v>2487</v>
      </c>
      <c r="B11074" s="903" t="s">
        <v>152</v>
      </c>
      <c r="C11074" s="903" t="s">
        <v>200</v>
      </c>
      <c r="D11074" s="903" t="s">
        <v>1488</v>
      </c>
      <c r="E11074" s="903" t="s">
        <v>100</v>
      </c>
      <c r="F11074" s="903" t="s">
        <v>102</v>
      </c>
      <c r="G11074" s="902">
        <v>740457</v>
      </c>
    </row>
    <row r="11075" spans="1:7">
      <c r="A11075" s="903" t="s">
        <v>2487</v>
      </c>
      <c r="B11075" s="903" t="s">
        <v>152</v>
      </c>
      <c r="C11075" s="903" t="s">
        <v>200</v>
      </c>
      <c r="D11075" s="903" t="s">
        <v>1488</v>
      </c>
      <c r="E11075" s="903" t="s">
        <v>100</v>
      </c>
      <c r="F11075" s="903" t="s">
        <v>131</v>
      </c>
      <c r="G11075" s="902">
        <v>1710000</v>
      </c>
    </row>
    <row r="11076" spans="1:7">
      <c r="A11076" s="903" t="s">
        <v>2487</v>
      </c>
      <c r="B11076" s="903" t="s">
        <v>152</v>
      </c>
      <c r="C11076" s="903" t="s">
        <v>200</v>
      </c>
      <c r="D11076" s="903" t="s">
        <v>1488</v>
      </c>
      <c r="E11076" s="1419" t="s">
        <v>103</v>
      </c>
      <c r="F11076" s="1420"/>
      <c r="G11076" s="902">
        <v>21505000</v>
      </c>
    </row>
    <row r="11077" spans="1:7">
      <c r="A11077" s="903" t="s">
        <v>2487</v>
      </c>
      <c r="B11077" s="903" t="s">
        <v>152</v>
      </c>
      <c r="C11077" s="903" t="s">
        <v>200</v>
      </c>
      <c r="D11077" s="903" t="s">
        <v>1488</v>
      </c>
      <c r="E11077" s="903" t="s">
        <v>103</v>
      </c>
      <c r="F11077" s="903" t="s">
        <v>104</v>
      </c>
      <c r="G11077" s="902">
        <v>21505000</v>
      </c>
    </row>
    <row r="11078" spans="1:7">
      <c r="A11078" s="903" t="s">
        <v>2487</v>
      </c>
      <c r="B11078" s="903" t="s">
        <v>152</v>
      </c>
      <c r="C11078" s="903" t="s">
        <v>200</v>
      </c>
      <c r="D11078" s="903" t="s">
        <v>1488</v>
      </c>
      <c r="E11078" s="1419" t="s">
        <v>108</v>
      </c>
      <c r="F11078" s="1420"/>
      <c r="G11078" s="902">
        <v>10336452</v>
      </c>
    </row>
    <row r="11079" spans="1:7">
      <c r="A11079" s="903" t="s">
        <v>2487</v>
      </c>
      <c r="B11079" s="903" t="s">
        <v>152</v>
      </c>
      <c r="C11079" s="903" t="s">
        <v>200</v>
      </c>
      <c r="D11079" s="903" t="s">
        <v>1488</v>
      </c>
      <c r="E11079" s="903" t="s">
        <v>108</v>
      </c>
      <c r="F11079" s="903" t="s">
        <v>110</v>
      </c>
      <c r="G11079" s="902">
        <v>5804452</v>
      </c>
    </row>
    <row r="11080" spans="1:7">
      <c r="A11080" s="903" t="s">
        <v>2487</v>
      </c>
      <c r="B11080" s="903" t="s">
        <v>152</v>
      </c>
      <c r="C11080" s="903" t="s">
        <v>200</v>
      </c>
      <c r="D11080" s="903" t="s">
        <v>1488</v>
      </c>
      <c r="E11080" s="903" t="s">
        <v>108</v>
      </c>
      <c r="F11080" s="903" t="s">
        <v>111</v>
      </c>
      <c r="G11080" s="902">
        <v>1222000</v>
      </c>
    </row>
    <row r="11081" spans="1:7">
      <c r="A11081" s="903" t="s">
        <v>2487</v>
      </c>
      <c r="B11081" s="903" t="s">
        <v>152</v>
      </c>
      <c r="C11081" s="903" t="s">
        <v>200</v>
      </c>
      <c r="D11081" s="903" t="s">
        <v>1488</v>
      </c>
      <c r="E11081" s="903" t="s">
        <v>108</v>
      </c>
      <c r="F11081" s="903" t="s">
        <v>862</v>
      </c>
      <c r="G11081" s="902">
        <v>2280000</v>
      </c>
    </row>
    <row r="11082" spans="1:7">
      <c r="A11082" s="903" t="s">
        <v>2487</v>
      </c>
      <c r="B11082" s="903" t="s">
        <v>152</v>
      </c>
      <c r="C11082" s="903" t="s">
        <v>200</v>
      </c>
      <c r="D11082" s="903" t="s">
        <v>1488</v>
      </c>
      <c r="E11082" s="903" t="s">
        <v>108</v>
      </c>
      <c r="F11082" s="903" t="s">
        <v>283</v>
      </c>
      <c r="G11082" s="902">
        <v>1030000</v>
      </c>
    </row>
    <row r="11083" spans="1:7">
      <c r="A11083" s="903" t="s">
        <v>2487</v>
      </c>
      <c r="B11083" s="903" t="s">
        <v>152</v>
      </c>
      <c r="C11083" s="903" t="s">
        <v>200</v>
      </c>
      <c r="D11083" s="903" t="s">
        <v>1488</v>
      </c>
      <c r="E11083" s="1419" t="s">
        <v>143</v>
      </c>
      <c r="F11083" s="1420"/>
      <c r="G11083" s="902">
        <v>49200000</v>
      </c>
    </row>
    <row r="11084" spans="1:7">
      <c r="A11084" s="903" t="s">
        <v>2487</v>
      </c>
      <c r="B11084" s="903" t="s">
        <v>152</v>
      </c>
      <c r="C11084" s="903" t="s">
        <v>200</v>
      </c>
      <c r="D11084" s="903" t="s">
        <v>1488</v>
      </c>
      <c r="E11084" s="903" t="s">
        <v>143</v>
      </c>
      <c r="F11084" s="903" t="s">
        <v>145</v>
      </c>
      <c r="G11084" s="902">
        <v>6810000</v>
      </c>
    </row>
    <row r="11085" spans="1:7">
      <c r="A11085" s="903" t="s">
        <v>2487</v>
      </c>
      <c r="B11085" s="903" t="s">
        <v>152</v>
      </c>
      <c r="C11085" s="903" t="s">
        <v>200</v>
      </c>
      <c r="D11085" s="903" t="s">
        <v>1488</v>
      </c>
      <c r="E11085" s="903" t="s">
        <v>143</v>
      </c>
      <c r="F11085" s="903" t="s">
        <v>482</v>
      </c>
      <c r="G11085" s="902">
        <v>1200000</v>
      </c>
    </row>
    <row r="11086" spans="1:7">
      <c r="A11086" s="903" t="s">
        <v>2487</v>
      </c>
      <c r="B11086" s="903" t="s">
        <v>152</v>
      </c>
      <c r="C11086" s="903" t="s">
        <v>200</v>
      </c>
      <c r="D11086" s="903" t="s">
        <v>1488</v>
      </c>
      <c r="E11086" s="903" t="s">
        <v>143</v>
      </c>
      <c r="F11086" s="903" t="s">
        <v>485</v>
      </c>
      <c r="G11086" s="902">
        <v>1200000</v>
      </c>
    </row>
    <row r="11087" spans="1:7">
      <c r="A11087" s="903" t="s">
        <v>2487</v>
      </c>
      <c r="B11087" s="903" t="s">
        <v>152</v>
      </c>
      <c r="C11087" s="903" t="s">
        <v>200</v>
      </c>
      <c r="D11087" s="903" t="s">
        <v>1488</v>
      </c>
      <c r="E11087" s="903" t="s">
        <v>143</v>
      </c>
      <c r="F11087" s="903" t="s">
        <v>387</v>
      </c>
      <c r="G11087" s="902">
        <v>2570000</v>
      </c>
    </row>
    <row r="11088" spans="1:7">
      <c r="A11088" s="903" t="s">
        <v>2487</v>
      </c>
      <c r="B11088" s="903" t="s">
        <v>152</v>
      </c>
      <c r="C11088" s="903" t="s">
        <v>200</v>
      </c>
      <c r="D11088" s="903" t="s">
        <v>1488</v>
      </c>
      <c r="E11088" s="903" t="s">
        <v>143</v>
      </c>
      <c r="F11088" s="903" t="s">
        <v>487</v>
      </c>
      <c r="G11088" s="902">
        <v>29150000</v>
      </c>
    </row>
    <row r="11089" spans="1:7">
      <c r="A11089" s="903" t="s">
        <v>2487</v>
      </c>
      <c r="B11089" s="903" t="s">
        <v>152</v>
      </c>
      <c r="C11089" s="903" t="s">
        <v>200</v>
      </c>
      <c r="D11089" s="903" t="s">
        <v>1488</v>
      </c>
      <c r="E11089" s="903" t="s">
        <v>143</v>
      </c>
      <c r="F11089" s="903" t="s">
        <v>489</v>
      </c>
      <c r="G11089" s="902">
        <v>8270000</v>
      </c>
    </row>
    <row r="11090" spans="1:7">
      <c r="A11090" s="903" t="s">
        <v>2487</v>
      </c>
      <c r="B11090" s="903" t="s">
        <v>152</v>
      </c>
      <c r="C11090" s="903" t="s">
        <v>200</v>
      </c>
      <c r="D11090" s="903" t="s">
        <v>1488</v>
      </c>
      <c r="E11090" s="1419" t="s">
        <v>113</v>
      </c>
      <c r="F11090" s="1420"/>
      <c r="G11090" s="902">
        <v>49000000</v>
      </c>
    </row>
    <row r="11091" spans="1:7">
      <c r="A11091" s="903" t="s">
        <v>2487</v>
      </c>
      <c r="B11091" s="903" t="s">
        <v>152</v>
      </c>
      <c r="C11091" s="903" t="s">
        <v>200</v>
      </c>
      <c r="D11091" s="903" t="s">
        <v>1488</v>
      </c>
      <c r="E11091" s="903" t="s">
        <v>113</v>
      </c>
      <c r="F11091" s="903" t="s">
        <v>490</v>
      </c>
      <c r="G11091" s="902">
        <v>1000000</v>
      </c>
    </row>
    <row r="11092" spans="1:7">
      <c r="A11092" s="903" t="s">
        <v>2487</v>
      </c>
      <c r="B11092" s="903" t="s">
        <v>152</v>
      </c>
      <c r="C11092" s="903" t="s">
        <v>200</v>
      </c>
      <c r="D11092" s="903" t="s">
        <v>1488</v>
      </c>
      <c r="E11092" s="903" t="s">
        <v>113</v>
      </c>
      <c r="F11092" s="903" t="s">
        <v>117</v>
      </c>
      <c r="G11092" s="902">
        <v>48000000</v>
      </c>
    </row>
    <row r="11093" spans="1:7">
      <c r="A11093" s="903" t="s">
        <v>2487</v>
      </c>
      <c r="B11093" s="903" t="s">
        <v>152</v>
      </c>
      <c r="C11093" s="903" t="s">
        <v>200</v>
      </c>
      <c r="D11093" s="903" t="s">
        <v>1488</v>
      </c>
      <c r="E11093" s="1419" t="s">
        <v>498</v>
      </c>
      <c r="F11093" s="1420"/>
      <c r="G11093" s="902">
        <v>5622730</v>
      </c>
    </row>
    <row r="11094" spans="1:7">
      <c r="A11094" s="903" t="s">
        <v>2487</v>
      </c>
      <c r="B11094" s="903" t="s">
        <v>152</v>
      </c>
      <c r="C11094" s="903" t="s">
        <v>200</v>
      </c>
      <c r="D11094" s="903" t="s">
        <v>1488</v>
      </c>
      <c r="E11094" s="903" t="s">
        <v>498</v>
      </c>
      <c r="F11094" s="903" t="s">
        <v>370</v>
      </c>
      <c r="G11094" s="902">
        <v>5622730</v>
      </c>
    </row>
    <row r="11095" spans="1:7">
      <c r="A11095" s="903" t="s">
        <v>2487</v>
      </c>
      <c r="B11095" s="903" t="s">
        <v>152</v>
      </c>
      <c r="C11095" s="903" t="s">
        <v>200</v>
      </c>
      <c r="D11095" s="903" t="s">
        <v>1488</v>
      </c>
      <c r="E11095" s="1419" t="s">
        <v>1429</v>
      </c>
      <c r="F11095" s="1420"/>
      <c r="G11095" s="902">
        <v>15000000</v>
      </c>
    </row>
    <row r="11096" spans="1:7">
      <c r="A11096" s="903" t="s">
        <v>2487</v>
      </c>
      <c r="B11096" s="903" t="s">
        <v>152</v>
      </c>
      <c r="C11096" s="903" t="s">
        <v>200</v>
      </c>
      <c r="D11096" s="903" t="s">
        <v>1488</v>
      </c>
      <c r="E11096" s="903" t="s">
        <v>1429</v>
      </c>
      <c r="F11096" s="903" t="s">
        <v>1431</v>
      </c>
      <c r="G11096" s="902">
        <v>15000000</v>
      </c>
    </row>
    <row r="11097" spans="1:7">
      <c r="A11097" s="903" t="s">
        <v>2487</v>
      </c>
      <c r="B11097" s="903" t="s">
        <v>152</v>
      </c>
      <c r="C11097" s="903" t="s">
        <v>200</v>
      </c>
      <c r="D11097" s="903" t="s">
        <v>1488</v>
      </c>
      <c r="E11097" s="1419" t="s">
        <v>118</v>
      </c>
      <c r="F11097" s="1420"/>
      <c r="G11097" s="902">
        <v>154959000</v>
      </c>
    </row>
    <row r="11098" spans="1:7">
      <c r="A11098" s="903" t="s">
        <v>2487</v>
      </c>
      <c r="B11098" s="903" t="s">
        <v>152</v>
      </c>
      <c r="C11098" s="903" t="s">
        <v>200</v>
      </c>
      <c r="D11098" s="903" t="s">
        <v>1488</v>
      </c>
      <c r="E11098" s="903" t="s">
        <v>118</v>
      </c>
      <c r="F11098" s="903" t="s">
        <v>523</v>
      </c>
      <c r="G11098" s="902">
        <v>4959000</v>
      </c>
    </row>
    <row r="11099" spans="1:7">
      <c r="A11099" s="903" t="s">
        <v>2487</v>
      </c>
      <c r="B11099" s="903" t="s">
        <v>152</v>
      </c>
      <c r="C11099" s="903" t="s">
        <v>200</v>
      </c>
      <c r="D11099" s="903" t="s">
        <v>1488</v>
      </c>
      <c r="E11099" s="903" t="s">
        <v>118</v>
      </c>
      <c r="F11099" s="903" t="s">
        <v>120</v>
      </c>
      <c r="G11099" s="902">
        <v>150000000</v>
      </c>
    </row>
    <row r="11100" spans="1:7">
      <c r="A11100" s="903" t="s">
        <v>2487</v>
      </c>
      <c r="B11100" s="903" t="s">
        <v>152</v>
      </c>
      <c r="C11100" s="903" t="s">
        <v>200</v>
      </c>
      <c r="D11100" s="903" t="s">
        <v>1488</v>
      </c>
      <c r="E11100" s="1419" t="s">
        <v>122</v>
      </c>
      <c r="F11100" s="1420"/>
      <c r="G11100" s="902">
        <v>92930763</v>
      </c>
    </row>
    <row r="11101" spans="1:7">
      <c r="A11101" s="903" t="s">
        <v>2487</v>
      </c>
      <c r="B11101" s="903" t="s">
        <v>152</v>
      </c>
      <c r="C11101" s="903" t="s">
        <v>200</v>
      </c>
      <c r="D11101" s="903" t="s">
        <v>1488</v>
      </c>
      <c r="E11101" s="903" t="s">
        <v>122</v>
      </c>
      <c r="F11101" s="903" t="s">
        <v>124</v>
      </c>
      <c r="G11101" s="902">
        <v>32756000</v>
      </c>
    </row>
    <row r="11102" spans="1:7">
      <c r="A11102" s="903" t="s">
        <v>2487</v>
      </c>
      <c r="B11102" s="903" t="s">
        <v>152</v>
      </c>
      <c r="C11102" s="903" t="s">
        <v>200</v>
      </c>
      <c r="D11102" s="903" t="s">
        <v>1488</v>
      </c>
      <c r="E11102" s="903" t="s">
        <v>122</v>
      </c>
      <c r="F11102" s="903" t="s">
        <v>126</v>
      </c>
      <c r="G11102" s="902">
        <v>60174763</v>
      </c>
    </row>
    <row r="11103" spans="1:7">
      <c r="A11103" s="903" t="s">
        <v>2487</v>
      </c>
      <c r="B11103" s="903" t="s">
        <v>152</v>
      </c>
      <c r="C11103" s="1419" t="s">
        <v>1158</v>
      </c>
      <c r="D11103" s="1420"/>
      <c r="E11103" s="1420"/>
      <c r="F11103" s="1420"/>
      <c r="G11103" s="902">
        <v>150000000</v>
      </c>
    </row>
    <row r="11104" spans="1:7">
      <c r="A11104" s="903" t="s">
        <v>2487</v>
      </c>
      <c r="B11104" s="903" t="s">
        <v>152</v>
      </c>
      <c r="C11104" s="903" t="s">
        <v>1158</v>
      </c>
      <c r="D11104" s="1419" t="s">
        <v>1518</v>
      </c>
      <c r="E11104" s="1420"/>
      <c r="F11104" s="1420"/>
      <c r="G11104" s="902">
        <v>150000000</v>
      </c>
    </row>
    <row r="11105" spans="1:7">
      <c r="A11105" s="903" t="s">
        <v>2487</v>
      </c>
      <c r="B11105" s="903" t="s">
        <v>152</v>
      </c>
      <c r="C11105" s="903" t="s">
        <v>1158</v>
      </c>
      <c r="D11105" s="903" t="s">
        <v>1518</v>
      </c>
      <c r="E11105" s="1419" t="s">
        <v>122</v>
      </c>
      <c r="F11105" s="1420"/>
      <c r="G11105" s="902">
        <v>150000000</v>
      </c>
    </row>
    <row r="11106" spans="1:7">
      <c r="A11106" s="903" t="s">
        <v>2487</v>
      </c>
      <c r="B11106" s="903" t="s">
        <v>152</v>
      </c>
      <c r="C11106" s="903" t="s">
        <v>1158</v>
      </c>
      <c r="D11106" s="903" t="s">
        <v>1518</v>
      </c>
      <c r="E11106" s="903" t="s">
        <v>122</v>
      </c>
      <c r="F11106" s="903" t="s">
        <v>126</v>
      </c>
      <c r="G11106" s="902">
        <v>150000000</v>
      </c>
    </row>
    <row r="11107" spans="1:7">
      <c r="A11107" s="903" t="s">
        <v>2487</v>
      </c>
      <c r="B11107" s="1419" t="s">
        <v>153</v>
      </c>
      <c r="C11107" s="1420"/>
      <c r="D11107" s="1420"/>
      <c r="E11107" s="1420"/>
      <c r="F11107" s="1420"/>
      <c r="G11107" s="902">
        <v>659781240</v>
      </c>
    </row>
    <row r="11108" spans="1:7">
      <c r="A11108" s="903" t="s">
        <v>2487</v>
      </c>
      <c r="B11108" s="903" t="s">
        <v>153</v>
      </c>
      <c r="C11108" s="1419" t="s">
        <v>170</v>
      </c>
      <c r="D11108" s="1420"/>
      <c r="E11108" s="1420"/>
      <c r="F11108" s="1420"/>
      <c r="G11108" s="902">
        <v>135000000</v>
      </c>
    </row>
    <row r="11109" spans="1:7">
      <c r="A11109" s="903" t="s">
        <v>2487</v>
      </c>
      <c r="B11109" s="903" t="s">
        <v>153</v>
      </c>
      <c r="C11109" s="903" t="s">
        <v>170</v>
      </c>
      <c r="D11109" s="1419" t="s">
        <v>881</v>
      </c>
      <c r="E11109" s="1420"/>
      <c r="F11109" s="1420"/>
      <c r="G11109" s="902">
        <v>100000000</v>
      </c>
    </row>
    <row r="11110" spans="1:7">
      <c r="A11110" s="903" t="s">
        <v>2487</v>
      </c>
      <c r="B11110" s="903" t="s">
        <v>153</v>
      </c>
      <c r="C11110" s="903" t="s">
        <v>170</v>
      </c>
      <c r="D11110" s="903" t="s">
        <v>881</v>
      </c>
      <c r="E11110" s="1419" t="s">
        <v>27</v>
      </c>
      <c r="F11110" s="1420"/>
      <c r="G11110" s="902">
        <v>98000000</v>
      </c>
    </row>
    <row r="11111" spans="1:7">
      <c r="A11111" s="903" t="s">
        <v>2487</v>
      </c>
      <c r="B11111" s="903" t="s">
        <v>153</v>
      </c>
      <c r="C11111" s="903" t="s">
        <v>170</v>
      </c>
      <c r="D11111" s="903" t="s">
        <v>881</v>
      </c>
      <c r="E11111" s="903" t="s">
        <v>27</v>
      </c>
      <c r="F11111" s="903" t="s">
        <v>29</v>
      </c>
      <c r="G11111" s="902">
        <v>98000000</v>
      </c>
    </row>
    <row r="11112" spans="1:7">
      <c r="A11112" s="903" t="s">
        <v>2487</v>
      </c>
      <c r="B11112" s="903" t="s">
        <v>153</v>
      </c>
      <c r="C11112" s="903" t="s">
        <v>170</v>
      </c>
      <c r="D11112" s="903" t="s">
        <v>881</v>
      </c>
      <c r="E11112" s="1419" t="s">
        <v>122</v>
      </c>
      <c r="F11112" s="1420"/>
      <c r="G11112" s="902">
        <v>2000000</v>
      </c>
    </row>
    <row r="11113" spans="1:7">
      <c r="A11113" s="903" t="s">
        <v>2487</v>
      </c>
      <c r="B11113" s="903" t="s">
        <v>153</v>
      </c>
      <c r="C11113" s="903" t="s">
        <v>170</v>
      </c>
      <c r="D11113" s="903" t="s">
        <v>881</v>
      </c>
      <c r="E11113" s="903" t="s">
        <v>122</v>
      </c>
      <c r="F11113" s="903" t="s">
        <v>126</v>
      </c>
      <c r="G11113" s="902">
        <v>2000000</v>
      </c>
    </row>
    <row r="11114" spans="1:7">
      <c r="A11114" s="903" t="s">
        <v>2487</v>
      </c>
      <c r="B11114" s="903" t="s">
        <v>153</v>
      </c>
      <c r="C11114" s="903" t="s">
        <v>170</v>
      </c>
      <c r="D11114" s="1419" t="s">
        <v>1453</v>
      </c>
      <c r="E11114" s="1420"/>
      <c r="F11114" s="1420"/>
      <c r="G11114" s="902">
        <v>35000000</v>
      </c>
    </row>
    <row r="11115" spans="1:7">
      <c r="A11115" s="903" t="s">
        <v>2487</v>
      </c>
      <c r="B11115" s="903" t="s">
        <v>153</v>
      </c>
      <c r="C11115" s="903" t="s">
        <v>170</v>
      </c>
      <c r="D11115" s="903" t="s">
        <v>1453</v>
      </c>
      <c r="E11115" s="1419" t="s">
        <v>143</v>
      </c>
      <c r="F11115" s="1420"/>
      <c r="G11115" s="902">
        <v>35000000</v>
      </c>
    </row>
    <row r="11116" spans="1:7">
      <c r="A11116" s="903" t="s">
        <v>2487</v>
      </c>
      <c r="B11116" s="903" t="s">
        <v>153</v>
      </c>
      <c r="C11116" s="903" t="s">
        <v>170</v>
      </c>
      <c r="D11116" s="903" t="s">
        <v>1453</v>
      </c>
      <c r="E11116" s="903" t="s">
        <v>143</v>
      </c>
      <c r="F11116" s="903" t="s">
        <v>145</v>
      </c>
      <c r="G11116" s="902">
        <v>10000000</v>
      </c>
    </row>
    <row r="11117" spans="1:7">
      <c r="A11117" s="903" t="s">
        <v>2487</v>
      </c>
      <c r="B11117" s="903" t="s">
        <v>153</v>
      </c>
      <c r="C11117" s="903" t="s">
        <v>170</v>
      </c>
      <c r="D11117" s="903" t="s">
        <v>1453</v>
      </c>
      <c r="E11117" s="903" t="s">
        <v>143</v>
      </c>
      <c r="F11117" s="903" t="s">
        <v>487</v>
      </c>
      <c r="G11117" s="902">
        <v>9000000</v>
      </c>
    </row>
    <row r="11118" spans="1:7">
      <c r="A11118" s="903" t="s">
        <v>2487</v>
      </c>
      <c r="B11118" s="903" t="s">
        <v>153</v>
      </c>
      <c r="C11118" s="903" t="s">
        <v>170</v>
      </c>
      <c r="D11118" s="903" t="s">
        <v>1453</v>
      </c>
      <c r="E11118" s="903" t="s">
        <v>143</v>
      </c>
      <c r="F11118" s="903" t="s">
        <v>489</v>
      </c>
      <c r="G11118" s="902">
        <v>16000000</v>
      </c>
    </row>
    <row r="11119" spans="1:7">
      <c r="A11119" s="903" t="s">
        <v>2487</v>
      </c>
      <c r="B11119" s="903" t="s">
        <v>153</v>
      </c>
      <c r="C11119" s="1419" t="s">
        <v>200</v>
      </c>
      <c r="D11119" s="1420"/>
      <c r="E11119" s="1420"/>
      <c r="F11119" s="1420"/>
      <c r="G11119" s="902">
        <v>509781240</v>
      </c>
    </row>
    <row r="11120" spans="1:7">
      <c r="A11120" s="903" t="s">
        <v>2487</v>
      </c>
      <c r="B11120" s="903" t="s">
        <v>153</v>
      </c>
      <c r="C11120" s="903" t="s">
        <v>200</v>
      </c>
      <c r="D11120" s="1419" t="s">
        <v>1488</v>
      </c>
      <c r="E11120" s="1420"/>
      <c r="F11120" s="1420"/>
      <c r="G11120" s="902">
        <v>509781240</v>
      </c>
    </row>
    <row r="11121" spans="1:7">
      <c r="A11121" s="903" t="s">
        <v>2487</v>
      </c>
      <c r="B11121" s="903" t="s">
        <v>153</v>
      </c>
      <c r="C11121" s="903" t="s">
        <v>200</v>
      </c>
      <c r="D11121" s="903" t="s">
        <v>1488</v>
      </c>
      <c r="E11121" s="1419" t="s">
        <v>87</v>
      </c>
      <c r="F11121" s="1420"/>
      <c r="G11121" s="902">
        <v>166820400</v>
      </c>
    </row>
    <row r="11122" spans="1:7">
      <c r="A11122" s="903" t="s">
        <v>2487</v>
      </c>
      <c r="B11122" s="903" t="s">
        <v>153</v>
      </c>
      <c r="C11122" s="903" t="s">
        <v>200</v>
      </c>
      <c r="D11122" s="903" t="s">
        <v>1488</v>
      </c>
      <c r="E11122" s="903" t="s">
        <v>87</v>
      </c>
      <c r="F11122" s="903" t="s">
        <v>88</v>
      </c>
      <c r="G11122" s="902">
        <v>166820400</v>
      </c>
    </row>
    <row r="11123" spans="1:7">
      <c r="A11123" s="903" t="s">
        <v>2487</v>
      </c>
      <c r="B11123" s="903" t="s">
        <v>153</v>
      </c>
      <c r="C11123" s="903" t="s">
        <v>200</v>
      </c>
      <c r="D11123" s="903" t="s">
        <v>1488</v>
      </c>
      <c r="E11123" s="1419" t="s">
        <v>90</v>
      </c>
      <c r="F11123" s="1420"/>
      <c r="G11123" s="902">
        <v>120859860</v>
      </c>
    </row>
    <row r="11124" spans="1:7">
      <c r="A11124" s="903" t="s">
        <v>2487</v>
      </c>
      <c r="B11124" s="903" t="s">
        <v>153</v>
      </c>
      <c r="C11124" s="903" t="s">
        <v>200</v>
      </c>
      <c r="D11124" s="903" t="s">
        <v>1488</v>
      </c>
      <c r="E11124" s="903" t="s">
        <v>90</v>
      </c>
      <c r="F11124" s="903" t="s">
        <v>135</v>
      </c>
      <c r="G11124" s="902">
        <v>12516000</v>
      </c>
    </row>
    <row r="11125" spans="1:7">
      <c r="A11125" s="903" t="s">
        <v>2487</v>
      </c>
      <c r="B11125" s="903" t="s">
        <v>153</v>
      </c>
      <c r="C11125" s="903" t="s">
        <v>200</v>
      </c>
      <c r="D11125" s="903" t="s">
        <v>1488</v>
      </c>
      <c r="E11125" s="903" t="s">
        <v>90</v>
      </c>
      <c r="F11125" s="903" t="s">
        <v>403</v>
      </c>
      <c r="G11125" s="902">
        <v>53800920</v>
      </c>
    </row>
    <row r="11126" spans="1:7">
      <c r="A11126" s="903" t="s">
        <v>2487</v>
      </c>
      <c r="B11126" s="903" t="s">
        <v>153</v>
      </c>
      <c r="C11126" s="903" t="s">
        <v>200</v>
      </c>
      <c r="D11126" s="903" t="s">
        <v>1488</v>
      </c>
      <c r="E11126" s="903" t="s">
        <v>90</v>
      </c>
      <c r="F11126" s="903" t="s">
        <v>130</v>
      </c>
      <c r="G11126" s="902">
        <v>44834100</v>
      </c>
    </row>
    <row r="11127" spans="1:7">
      <c r="A11127" s="903" t="s">
        <v>2487</v>
      </c>
      <c r="B11127" s="903" t="s">
        <v>153</v>
      </c>
      <c r="C11127" s="903" t="s">
        <v>200</v>
      </c>
      <c r="D11127" s="903" t="s">
        <v>1488</v>
      </c>
      <c r="E11127" s="903" t="s">
        <v>90</v>
      </c>
      <c r="F11127" s="903" t="s">
        <v>137</v>
      </c>
      <c r="G11127" s="902">
        <v>9708840</v>
      </c>
    </row>
    <row r="11128" spans="1:7">
      <c r="A11128" s="903" t="s">
        <v>2487</v>
      </c>
      <c r="B11128" s="903" t="s">
        <v>153</v>
      </c>
      <c r="C11128" s="903" t="s">
        <v>200</v>
      </c>
      <c r="D11128" s="903" t="s">
        <v>1488</v>
      </c>
      <c r="E11128" s="1419" t="s">
        <v>377</v>
      </c>
      <c r="F11128" s="1420"/>
      <c r="G11128" s="902">
        <v>35085000</v>
      </c>
    </row>
    <row r="11129" spans="1:7">
      <c r="A11129" s="903" t="s">
        <v>2487</v>
      </c>
      <c r="B11129" s="903" t="s">
        <v>153</v>
      </c>
      <c r="C11129" s="903" t="s">
        <v>200</v>
      </c>
      <c r="D11129" s="903" t="s">
        <v>1488</v>
      </c>
      <c r="E11129" s="903" t="s">
        <v>377</v>
      </c>
      <c r="F11129" s="903" t="s">
        <v>379</v>
      </c>
      <c r="G11129" s="902">
        <v>32445000</v>
      </c>
    </row>
    <row r="11130" spans="1:7">
      <c r="A11130" s="903" t="s">
        <v>2487</v>
      </c>
      <c r="B11130" s="903" t="s">
        <v>153</v>
      </c>
      <c r="C11130" s="903" t="s">
        <v>200</v>
      </c>
      <c r="D11130" s="903" t="s">
        <v>1488</v>
      </c>
      <c r="E11130" s="903" t="s">
        <v>377</v>
      </c>
      <c r="F11130" s="903" t="s">
        <v>380</v>
      </c>
      <c r="G11130" s="902">
        <v>2640000</v>
      </c>
    </row>
    <row r="11131" spans="1:7">
      <c r="A11131" s="903" t="s">
        <v>2487</v>
      </c>
      <c r="B11131" s="903" t="s">
        <v>153</v>
      </c>
      <c r="C11131" s="903" t="s">
        <v>200</v>
      </c>
      <c r="D11131" s="903" t="s">
        <v>1488</v>
      </c>
      <c r="E11131" s="1419" t="s">
        <v>93</v>
      </c>
      <c r="F11131" s="1420"/>
      <c r="G11131" s="902">
        <v>18000000</v>
      </c>
    </row>
    <row r="11132" spans="1:7">
      <c r="A11132" s="903" t="s">
        <v>2487</v>
      </c>
      <c r="B11132" s="903" t="s">
        <v>153</v>
      </c>
      <c r="C11132" s="903" t="s">
        <v>200</v>
      </c>
      <c r="D11132" s="903" t="s">
        <v>1488</v>
      </c>
      <c r="E11132" s="903" t="s">
        <v>93</v>
      </c>
      <c r="F11132" s="903" t="s">
        <v>391</v>
      </c>
      <c r="G11132" s="902">
        <v>18000000</v>
      </c>
    </row>
    <row r="11133" spans="1:7">
      <c r="A11133" s="903" t="s">
        <v>2487</v>
      </c>
      <c r="B11133" s="903" t="s">
        <v>153</v>
      </c>
      <c r="C11133" s="903" t="s">
        <v>200</v>
      </c>
      <c r="D11133" s="903" t="s">
        <v>1488</v>
      </c>
      <c r="E11133" s="1419" t="s">
        <v>100</v>
      </c>
      <c r="F11133" s="1420"/>
      <c r="G11133" s="902">
        <v>18519299</v>
      </c>
    </row>
    <row r="11134" spans="1:7">
      <c r="A11134" s="903" t="s">
        <v>2487</v>
      </c>
      <c r="B11134" s="903" t="s">
        <v>153</v>
      </c>
      <c r="C11134" s="903" t="s">
        <v>200</v>
      </c>
      <c r="D11134" s="903" t="s">
        <v>1488</v>
      </c>
      <c r="E11134" s="903" t="s">
        <v>100</v>
      </c>
      <c r="F11134" s="903" t="s">
        <v>138</v>
      </c>
      <c r="G11134" s="902">
        <v>16097014</v>
      </c>
    </row>
    <row r="11135" spans="1:7">
      <c r="A11135" s="903" t="s">
        <v>2487</v>
      </c>
      <c r="B11135" s="903" t="s">
        <v>153</v>
      </c>
      <c r="C11135" s="903" t="s">
        <v>200</v>
      </c>
      <c r="D11135" s="903" t="s">
        <v>1488</v>
      </c>
      <c r="E11135" s="903" t="s">
        <v>100</v>
      </c>
      <c r="F11135" s="903" t="s">
        <v>102</v>
      </c>
      <c r="G11135" s="902">
        <v>712285</v>
      </c>
    </row>
    <row r="11136" spans="1:7">
      <c r="A11136" s="903" t="s">
        <v>2487</v>
      </c>
      <c r="B11136" s="903" t="s">
        <v>153</v>
      </c>
      <c r="C11136" s="903" t="s">
        <v>200</v>
      </c>
      <c r="D11136" s="903" t="s">
        <v>1488</v>
      </c>
      <c r="E11136" s="903" t="s">
        <v>100</v>
      </c>
      <c r="F11136" s="903" t="s">
        <v>131</v>
      </c>
      <c r="G11136" s="902">
        <v>1710000</v>
      </c>
    </row>
    <row r="11137" spans="1:7">
      <c r="A11137" s="903" t="s">
        <v>2487</v>
      </c>
      <c r="B11137" s="903" t="s">
        <v>153</v>
      </c>
      <c r="C11137" s="903" t="s">
        <v>200</v>
      </c>
      <c r="D11137" s="903" t="s">
        <v>1488</v>
      </c>
      <c r="E11137" s="1419" t="s">
        <v>103</v>
      </c>
      <c r="F11137" s="1420"/>
      <c r="G11137" s="902">
        <v>17620503</v>
      </c>
    </row>
    <row r="11138" spans="1:7">
      <c r="A11138" s="903" t="s">
        <v>2487</v>
      </c>
      <c r="B11138" s="903" t="s">
        <v>153</v>
      </c>
      <c r="C11138" s="903" t="s">
        <v>200</v>
      </c>
      <c r="D11138" s="903" t="s">
        <v>1488</v>
      </c>
      <c r="E11138" s="903" t="s">
        <v>103</v>
      </c>
      <c r="F11138" s="903" t="s">
        <v>104</v>
      </c>
      <c r="G11138" s="902">
        <v>17620503</v>
      </c>
    </row>
    <row r="11139" spans="1:7">
      <c r="A11139" s="903" t="s">
        <v>2487</v>
      </c>
      <c r="B11139" s="903" t="s">
        <v>153</v>
      </c>
      <c r="C11139" s="903" t="s">
        <v>200</v>
      </c>
      <c r="D11139" s="903" t="s">
        <v>1488</v>
      </c>
      <c r="E11139" s="1419" t="s">
        <v>108</v>
      </c>
      <c r="F11139" s="1420"/>
      <c r="G11139" s="902">
        <v>3072857</v>
      </c>
    </row>
    <row r="11140" spans="1:7">
      <c r="A11140" s="903" t="s">
        <v>2487</v>
      </c>
      <c r="B11140" s="903" t="s">
        <v>153</v>
      </c>
      <c r="C11140" s="903" t="s">
        <v>200</v>
      </c>
      <c r="D11140" s="903" t="s">
        <v>1488</v>
      </c>
      <c r="E11140" s="903" t="s">
        <v>108</v>
      </c>
      <c r="F11140" s="903" t="s">
        <v>110</v>
      </c>
      <c r="G11140" s="902">
        <v>3072857</v>
      </c>
    </row>
    <row r="11141" spans="1:7">
      <c r="A11141" s="903" t="s">
        <v>2487</v>
      </c>
      <c r="B11141" s="903" t="s">
        <v>153</v>
      </c>
      <c r="C11141" s="903" t="s">
        <v>200</v>
      </c>
      <c r="D11141" s="903" t="s">
        <v>1488</v>
      </c>
      <c r="E11141" s="1419" t="s">
        <v>143</v>
      </c>
      <c r="F11141" s="1420"/>
      <c r="G11141" s="902">
        <v>64570000</v>
      </c>
    </row>
    <row r="11142" spans="1:7">
      <c r="A11142" s="903" t="s">
        <v>2487</v>
      </c>
      <c r="B11142" s="903" t="s">
        <v>153</v>
      </c>
      <c r="C11142" s="903" t="s">
        <v>200</v>
      </c>
      <c r="D11142" s="903" t="s">
        <v>1488</v>
      </c>
      <c r="E11142" s="903" t="s">
        <v>143</v>
      </c>
      <c r="F11142" s="903" t="s">
        <v>145</v>
      </c>
      <c r="G11142" s="902">
        <v>11570000</v>
      </c>
    </row>
    <row r="11143" spans="1:7">
      <c r="A11143" s="903" t="s">
        <v>2487</v>
      </c>
      <c r="B11143" s="903" t="s">
        <v>153</v>
      </c>
      <c r="C11143" s="903" t="s">
        <v>200</v>
      </c>
      <c r="D11143" s="903" t="s">
        <v>1488</v>
      </c>
      <c r="E11143" s="903" t="s">
        <v>143</v>
      </c>
      <c r="F11143" s="903" t="s">
        <v>387</v>
      </c>
      <c r="G11143" s="902">
        <v>1000000</v>
      </c>
    </row>
    <row r="11144" spans="1:7">
      <c r="A11144" s="903" t="s">
        <v>2487</v>
      </c>
      <c r="B11144" s="903" t="s">
        <v>153</v>
      </c>
      <c r="C11144" s="903" t="s">
        <v>200</v>
      </c>
      <c r="D11144" s="903" t="s">
        <v>1488</v>
      </c>
      <c r="E11144" s="903" t="s">
        <v>143</v>
      </c>
      <c r="F11144" s="903" t="s">
        <v>487</v>
      </c>
      <c r="G11144" s="902">
        <v>52000000</v>
      </c>
    </row>
    <row r="11145" spans="1:7">
      <c r="A11145" s="903" t="s">
        <v>2487</v>
      </c>
      <c r="B11145" s="903" t="s">
        <v>153</v>
      </c>
      <c r="C11145" s="903" t="s">
        <v>200</v>
      </c>
      <c r="D11145" s="903" t="s">
        <v>1488</v>
      </c>
      <c r="E11145" s="1419" t="s">
        <v>113</v>
      </c>
      <c r="F11145" s="1420"/>
      <c r="G11145" s="902">
        <v>40500000</v>
      </c>
    </row>
    <row r="11146" spans="1:7">
      <c r="A11146" s="903" t="s">
        <v>2487</v>
      </c>
      <c r="B11146" s="903" t="s">
        <v>153</v>
      </c>
      <c r="C11146" s="903" t="s">
        <v>200</v>
      </c>
      <c r="D11146" s="903" t="s">
        <v>1488</v>
      </c>
      <c r="E11146" s="903" t="s">
        <v>113</v>
      </c>
      <c r="F11146" s="903" t="s">
        <v>117</v>
      </c>
      <c r="G11146" s="902">
        <v>40500000</v>
      </c>
    </row>
    <row r="11147" spans="1:7">
      <c r="A11147" s="903" t="s">
        <v>2487</v>
      </c>
      <c r="B11147" s="903" t="s">
        <v>153</v>
      </c>
      <c r="C11147" s="903" t="s">
        <v>200</v>
      </c>
      <c r="D11147" s="903" t="s">
        <v>1488</v>
      </c>
      <c r="E11147" s="1419" t="s">
        <v>122</v>
      </c>
      <c r="F11147" s="1420"/>
      <c r="G11147" s="902">
        <v>24733321</v>
      </c>
    </row>
    <row r="11148" spans="1:7">
      <c r="A11148" s="903" t="s">
        <v>2487</v>
      </c>
      <c r="B11148" s="903" t="s">
        <v>153</v>
      </c>
      <c r="C11148" s="903" t="s">
        <v>200</v>
      </c>
      <c r="D11148" s="903" t="s">
        <v>1488</v>
      </c>
      <c r="E11148" s="903" t="s">
        <v>122</v>
      </c>
      <c r="F11148" s="903" t="s">
        <v>126</v>
      </c>
      <c r="G11148" s="902">
        <v>24733321</v>
      </c>
    </row>
    <row r="11149" spans="1:7">
      <c r="A11149" s="903" t="s">
        <v>2487</v>
      </c>
      <c r="B11149" s="903" t="s">
        <v>153</v>
      </c>
      <c r="C11149" s="1419" t="s">
        <v>918</v>
      </c>
      <c r="D11149" s="1420"/>
      <c r="E11149" s="1420"/>
      <c r="F11149" s="1420"/>
      <c r="G11149" s="902">
        <v>15000000</v>
      </c>
    </row>
    <row r="11150" spans="1:7">
      <c r="A11150" s="903" t="s">
        <v>2487</v>
      </c>
      <c r="B11150" s="903" t="s">
        <v>153</v>
      </c>
      <c r="C11150" s="903" t="s">
        <v>918</v>
      </c>
      <c r="D11150" s="1419" t="s">
        <v>1514</v>
      </c>
      <c r="E11150" s="1420"/>
      <c r="F11150" s="1420"/>
      <c r="G11150" s="902">
        <v>15000000</v>
      </c>
    </row>
    <row r="11151" spans="1:7">
      <c r="A11151" s="903" t="s">
        <v>2487</v>
      </c>
      <c r="B11151" s="903" t="s">
        <v>153</v>
      </c>
      <c r="C11151" s="903" t="s">
        <v>918</v>
      </c>
      <c r="D11151" s="903" t="s">
        <v>1514</v>
      </c>
      <c r="E11151" s="1419" t="s">
        <v>492</v>
      </c>
      <c r="F11151" s="1420"/>
      <c r="G11151" s="902">
        <v>15000000</v>
      </c>
    </row>
    <row r="11152" spans="1:7">
      <c r="A11152" s="903" t="s">
        <v>2487</v>
      </c>
      <c r="B11152" s="903" t="s">
        <v>153</v>
      </c>
      <c r="C11152" s="903" t="s">
        <v>918</v>
      </c>
      <c r="D11152" s="903" t="s">
        <v>1514</v>
      </c>
      <c r="E11152" s="903" t="s">
        <v>492</v>
      </c>
      <c r="F11152" s="903" t="s">
        <v>494</v>
      </c>
      <c r="G11152" s="902">
        <v>15000000</v>
      </c>
    </row>
    <row r="11153" spans="1:7">
      <c r="A11153" s="903" t="s">
        <v>2487</v>
      </c>
      <c r="B11153" s="1419" t="s">
        <v>199</v>
      </c>
      <c r="C11153" s="1420"/>
      <c r="D11153" s="1420"/>
      <c r="E11153" s="1420"/>
      <c r="F11153" s="1420"/>
      <c r="G11153" s="902">
        <v>90000000</v>
      </c>
    </row>
    <row r="11154" spans="1:7">
      <c r="A11154" s="903" t="s">
        <v>2487</v>
      </c>
      <c r="B11154" s="903" t="s">
        <v>199</v>
      </c>
      <c r="C11154" s="1419" t="s">
        <v>1158</v>
      </c>
      <c r="D11154" s="1420"/>
      <c r="E11154" s="1420"/>
      <c r="F11154" s="1420"/>
      <c r="G11154" s="902">
        <v>90000000</v>
      </c>
    </row>
    <row r="11155" spans="1:7">
      <c r="A11155" s="903" t="s">
        <v>2487</v>
      </c>
      <c r="B11155" s="903" t="s">
        <v>199</v>
      </c>
      <c r="C11155" s="903" t="s">
        <v>1158</v>
      </c>
      <c r="D11155" s="1419" t="s">
        <v>1518</v>
      </c>
      <c r="E11155" s="1420"/>
      <c r="F11155" s="1420"/>
      <c r="G11155" s="902">
        <v>90000000</v>
      </c>
    </row>
    <row r="11156" spans="1:7">
      <c r="A11156" s="903" t="s">
        <v>2487</v>
      </c>
      <c r="B11156" s="903" t="s">
        <v>199</v>
      </c>
      <c r="C11156" s="903" t="s">
        <v>1158</v>
      </c>
      <c r="D11156" s="903" t="s">
        <v>1518</v>
      </c>
      <c r="E11156" s="1419" t="s">
        <v>122</v>
      </c>
      <c r="F11156" s="1420"/>
      <c r="G11156" s="902">
        <v>90000000</v>
      </c>
    </row>
    <row r="11157" spans="1:7">
      <c r="A11157" s="903" t="s">
        <v>2487</v>
      </c>
      <c r="B11157" s="903" t="s">
        <v>199</v>
      </c>
      <c r="C11157" s="903" t="s">
        <v>1158</v>
      </c>
      <c r="D11157" s="903" t="s">
        <v>1518</v>
      </c>
      <c r="E11157" s="903" t="s">
        <v>122</v>
      </c>
      <c r="F11157" s="903" t="s">
        <v>126</v>
      </c>
      <c r="G11157" s="902">
        <v>90000000</v>
      </c>
    </row>
    <row r="11158" spans="1:7">
      <c r="A11158" s="903" t="s">
        <v>2487</v>
      </c>
      <c r="B11158" s="1419" t="s">
        <v>856</v>
      </c>
      <c r="C11158" s="1420"/>
      <c r="D11158" s="1420"/>
      <c r="E11158" s="1420"/>
      <c r="F11158" s="1420"/>
      <c r="G11158" s="902">
        <v>5426550274</v>
      </c>
    </row>
    <row r="11159" spans="1:7">
      <c r="A11159" s="903" t="s">
        <v>2487</v>
      </c>
      <c r="B11159" s="903" t="s">
        <v>856</v>
      </c>
      <c r="C11159" s="1419" t="s">
        <v>368</v>
      </c>
      <c r="D11159" s="1420"/>
      <c r="E11159" s="1420"/>
      <c r="F11159" s="1420"/>
      <c r="G11159" s="902">
        <v>10200000</v>
      </c>
    </row>
    <row r="11160" spans="1:7">
      <c r="A11160" s="903" t="s">
        <v>2487</v>
      </c>
      <c r="B11160" s="903" t="s">
        <v>856</v>
      </c>
      <c r="C11160" s="903" t="s">
        <v>368</v>
      </c>
      <c r="D11160" s="1419" t="s">
        <v>1444</v>
      </c>
      <c r="E11160" s="1420"/>
      <c r="F11160" s="1420"/>
      <c r="G11160" s="902">
        <v>1200000</v>
      </c>
    </row>
    <row r="11161" spans="1:7">
      <c r="A11161" s="903" t="s">
        <v>2487</v>
      </c>
      <c r="B11161" s="903" t="s">
        <v>856</v>
      </c>
      <c r="C11161" s="903" t="s">
        <v>368</v>
      </c>
      <c r="D11161" s="903" t="s">
        <v>1444</v>
      </c>
      <c r="E11161" s="1419" t="s">
        <v>498</v>
      </c>
      <c r="F11161" s="1420"/>
      <c r="G11161" s="902">
        <v>1200000</v>
      </c>
    </row>
    <row r="11162" spans="1:7">
      <c r="A11162" s="903" t="s">
        <v>2487</v>
      </c>
      <c r="B11162" s="903" t="s">
        <v>856</v>
      </c>
      <c r="C11162" s="903" t="s">
        <v>368</v>
      </c>
      <c r="D11162" s="903" t="s">
        <v>1444</v>
      </c>
      <c r="E11162" s="903" t="s">
        <v>498</v>
      </c>
      <c r="F11162" s="903" t="s">
        <v>370</v>
      </c>
      <c r="G11162" s="902">
        <v>1200000</v>
      </c>
    </row>
    <row r="11163" spans="1:7">
      <c r="A11163" s="903" t="s">
        <v>2487</v>
      </c>
      <c r="B11163" s="903" t="s">
        <v>856</v>
      </c>
      <c r="C11163" s="903" t="s">
        <v>368</v>
      </c>
      <c r="D11163" s="1419" t="s">
        <v>1445</v>
      </c>
      <c r="E11163" s="1420"/>
      <c r="F11163" s="1420"/>
      <c r="G11163" s="902">
        <v>9000000</v>
      </c>
    </row>
    <row r="11164" spans="1:7">
      <c r="A11164" s="903" t="s">
        <v>2487</v>
      </c>
      <c r="B11164" s="903" t="s">
        <v>856</v>
      </c>
      <c r="C11164" s="903" t="s">
        <v>368</v>
      </c>
      <c r="D11164" s="903" t="s">
        <v>1445</v>
      </c>
      <c r="E11164" s="1419" t="s">
        <v>122</v>
      </c>
      <c r="F11164" s="1420"/>
      <c r="G11164" s="902">
        <v>9000000</v>
      </c>
    </row>
    <row r="11165" spans="1:7">
      <c r="A11165" s="903" t="s">
        <v>2487</v>
      </c>
      <c r="B11165" s="903" t="s">
        <v>856</v>
      </c>
      <c r="C11165" s="903" t="s">
        <v>368</v>
      </c>
      <c r="D11165" s="903" t="s">
        <v>1445</v>
      </c>
      <c r="E11165" s="903" t="s">
        <v>122</v>
      </c>
      <c r="F11165" s="903" t="s">
        <v>126</v>
      </c>
      <c r="G11165" s="902">
        <v>9000000</v>
      </c>
    </row>
    <row r="11166" spans="1:7">
      <c r="A11166" s="903" t="s">
        <v>2487</v>
      </c>
      <c r="B11166" s="903" t="s">
        <v>856</v>
      </c>
      <c r="C11166" s="1419" t="s">
        <v>200</v>
      </c>
      <c r="D11166" s="1420"/>
      <c r="E11166" s="1420"/>
      <c r="F11166" s="1420"/>
      <c r="G11166" s="902">
        <v>5416350274</v>
      </c>
    </row>
    <row r="11167" spans="1:7">
      <c r="A11167" s="903" t="s">
        <v>2487</v>
      </c>
      <c r="B11167" s="903" t="s">
        <v>856</v>
      </c>
      <c r="C11167" s="903" t="s">
        <v>200</v>
      </c>
      <c r="D11167" s="1419" t="s">
        <v>1522</v>
      </c>
      <c r="E11167" s="1420"/>
      <c r="F11167" s="1420"/>
      <c r="G11167" s="902">
        <v>5416350274</v>
      </c>
    </row>
    <row r="11168" spans="1:7">
      <c r="A11168" s="903" t="s">
        <v>2487</v>
      </c>
      <c r="B11168" s="903" t="s">
        <v>856</v>
      </c>
      <c r="C11168" s="903" t="s">
        <v>200</v>
      </c>
      <c r="D11168" s="903" t="s">
        <v>1522</v>
      </c>
      <c r="E11168" s="1419" t="s">
        <v>87</v>
      </c>
      <c r="F11168" s="1420"/>
      <c r="G11168" s="902">
        <v>1080702090</v>
      </c>
    </row>
    <row r="11169" spans="1:7">
      <c r="A11169" s="903" t="s">
        <v>2487</v>
      </c>
      <c r="B11169" s="903" t="s">
        <v>856</v>
      </c>
      <c r="C11169" s="903" t="s">
        <v>200</v>
      </c>
      <c r="D11169" s="903" t="s">
        <v>1522</v>
      </c>
      <c r="E11169" s="903" t="s">
        <v>87</v>
      </c>
      <c r="F11169" s="903" t="s">
        <v>88</v>
      </c>
      <c r="G11169" s="902">
        <v>1080702090</v>
      </c>
    </row>
    <row r="11170" spans="1:7">
      <c r="A11170" s="903" t="s">
        <v>2487</v>
      </c>
      <c r="B11170" s="903" t="s">
        <v>856</v>
      </c>
      <c r="C11170" s="903" t="s">
        <v>200</v>
      </c>
      <c r="D11170" s="903" t="s">
        <v>1522</v>
      </c>
      <c r="E11170" s="1419" t="s">
        <v>90</v>
      </c>
      <c r="F11170" s="1420"/>
      <c r="G11170" s="902">
        <v>709769565</v>
      </c>
    </row>
    <row r="11171" spans="1:7">
      <c r="A11171" s="903" t="s">
        <v>2487</v>
      </c>
      <c r="B11171" s="903" t="s">
        <v>856</v>
      </c>
      <c r="C11171" s="903" t="s">
        <v>200</v>
      </c>
      <c r="D11171" s="903" t="s">
        <v>1522</v>
      </c>
      <c r="E11171" s="903" t="s">
        <v>90</v>
      </c>
      <c r="F11171" s="903" t="s">
        <v>135</v>
      </c>
      <c r="G11171" s="902">
        <v>41407100</v>
      </c>
    </row>
    <row r="11172" spans="1:7">
      <c r="A11172" s="903" t="s">
        <v>2487</v>
      </c>
      <c r="B11172" s="903" t="s">
        <v>856</v>
      </c>
      <c r="C11172" s="903" t="s">
        <v>200</v>
      </c>
      <c r="D11172" s="903" t="s">
        <v>1522</v>
      </c>
      <c r="E11172" s="903" t="s">
        <v>90</v>
      </c>
      <c r="F11172" s="903" t="s">
        <v>389</v>
      </c>
      <c r="G11172" s="902">
        <v>46488000</v>
      </c>
    </row>
    <row r="11173" spans="1:7">
      <c r="A11173" s="903" t="s">
        <v>2487</v>
      </c>
      <c r="B11173" s="903" t="s">
        <v>856</v>
      </c>
      <c r="C11173" s="903" t="s">
        <v>200</v>
      </c>
      <c r="D11173" s="903" t="s">
        <v>1522</v>
      </c>
      <c r="E11173" s="903" t="s">
        <v>90</v>
      </c>
      <c r="F11173" s="903" t="s">
        <v>385</v>
      </c>
      <c r="G11173" s="902">
        <v>95483520</v>
      </c>
    </row>
    <row r="11174" spans="1:7">
      <c r="A11174" s="903" t="s">
        <v>2487</v>
      </c>
      <c r="B11174" s="903" t="s">
        <v>856</v>
      </c>
      <c r="C11174" s="903" t="s">
        <v>200</v>
      </c>
      <c r="D11174" s="903" t="s">
        <v>1522</v>
      </c>
      <c r="E11174" s="903" t="s">
        <v>90</v>
      </c>
      <c r="F11174" s="903" t="s">
        <v>763</v>
      </c>
      <c r="G11174" s="902">
        <v>37537361</v>
      </c>
    </row>
    <row r="11175" spans="1:7">
      <c r="A11175" s="903" t="s">
        <v>2487</v>
      </c>
      <c r="B11175" s="903" t="s">
        <v>856</v>
      </c>
      <c r="C11175" s="903" t="s">
        <v>200</v>
      </c>
      <c r="D11175" s="903" t="s">
        <v>1522</v>
      </c>
      <c r="E11175" s="903" t="s">
        <v>90</v>
      </c>
      <c r="F11175" s="903" t="s">
        <v>92</v>
      </c>
      <c r="G11175" s="902">
        <v>56322000</v>
      </c>
    </row>
    <row r="11176" spans="1:7">
      <c r="A11176" s="903" t="s">
        <v>2487</v>
      </c>
      <c r="B11176" s="903" t="s">
        <v>856</v>
      </c>
      <c r="C11176" s="903" t="s">
        <v>200</v>
      </c>
      <c r="D11176" s="903" t="s">
        <v>1522</v>
      </c>
      <c r="E11176" s="903" t="s">
        <v>90</v>
      </c>
      <c r="F11176" s="903" t="s">
        <v>390</v>
      </c>
      <c r="G11176" s="902">
        <v>22079938</v>
      </c>
    </row>
    <row r="11177" spans="1:7">
      <c r="A11177" s="903" t="s">
        <v>2487</v>
      </c>
      <c r="B11177" s="903" t="s">
        <v>856</v>
      </c>
      <c r="C11177" s="903" t="s">
        <v>200</v>
      </c>
      <c r="D11177" s="903" t="s">
        <v>1522</v>
      </c>
      <c r="E11177" s="903" t="s">
        <v>90</v>
      </c>
      <c r="F11177" s="903" t="s">
        <v>130</v>
      </c>
      <c r="G11177" s="902">
        <v>91591646</v>
      </c>
    </row>
    <row r="11178" spans="1:7">
      <c r="A11178" s="903" t="s">
        <v>2487</v>
      </c>
      <c r="B11178" s="903" t="s">
        <v>856</v>
      </c>
      <c r="C11178" s="903" t="s">
        <v>200</v>
      </c>
      <c r="D11178" s="903" t="s">
        <v>1522</v>
      </c>
      <c r="E11178" s="903" t="s">
        <v>90</v>
      </c>
      <c r="F11178" s="903" t="s">
        <v>137</v>
      </c>
      <c r="G11178" s="902">
        <v>318860000</v>
      </c>
    </row>
    <row r="11179" spans="1:7">
      <c r="A11179" s="903" t="s">
        <v>2487</v>
      </c>
      <c r="B11179" s="903" t="s">
        <v>856</v>
      </c>
      <c r="C11179" s="903" t="s">
        <v>200</v>
      </c>
      <c r="D11179" s="903" t="s">
        <v>1522</v>
      </c>
      <c r="E11179" s="1419" t="s">
        <v>377</v>
      </c>
      <c r="F11179" s="1420"/>
      <c r="G11179" s="902">
        <v>90740000</v>
      </c>
    </row>
    <row r="11180" spans="1:7">
      <c r="A11180" s="903" t="s">
        <v>2487</v>
      </c>
      <c r="B11180" s="903" t="s">
        <v>856</v>
      </c>
      <c r="C11180" s="903" t="s">
        <v>200</v>
      </c>
      <c r="D11180" s="903" t="s">
        <v>1522</v>
      </c>
      <c r="E11180" s="903" t="s">
        <v>377</v>
      </c>
      <c r="F11180" s="903" t="s">
        <v>379</v>
      </c>
      <c r="G11180" s="902">
        <v>82310000</v>
      </c>
    </row>
    <row r="11181" spans="1:7">
      <c r="A11181" s="903" t="s">
        <v>2487</v>
      </c>
      <c r="B11181" s="903" t="s">
        <v>856</v>
      </c>
      <c r="C11181" s="903" t="s">
        <v>200</v>
      </c>
      <c r="D11181" s="903" t="s">
        <v>1522</v>
      </c>
      <c r="E11181" s="903" t="s">
        <v>377</v>
      </c>
      <c r="F11181" s="903" t="s">
        <v>380</v>
      </c>
      <c r="G11181" s="902">
        <v>8430000</v>
      </c>
    </row>
    <row r="11182" spans="1:7">
      <c r="A11182" s="903" t="s">
        <v>2487</v>
      </c>
      <c r="B11182" s="903" t="s">
        <v>856</v>
      </c>
      <c r="C11182" s="903" t="s">
        <v>200</v>
      </c>
      <c r="D11182" s="903" t="s">
        <v>1522</v>
      </c>
      <c r="E11182" s="1419" t="s">
        <v>93</v>
      </c>
      <c r="F11182" s="1420"/>
      <c r="G11182" s="902">
        <v>75880000</v>
      </c>
    </row>
    <row r="11183" spans="1:7">
      <c r="A11183" s="903" t="s">
        <v>2487</v>
      </c>
      <c r="B11183" s="903" t="s">
        <v>856</v>
      </c>
      <c r="C11183" s="903" t="s">
        <v>200</v>
      </c>
      <c r="D11183" s="903" t="s">
        <v>1522</v>
      </c>
      <c r="E11183" s="903" t="s">
        <v>93</v>
      </c>
      <c r="F11183" s="903" t="s">
        <v>391</v>
      </c>
      <c r="G11183" s="902">
        <v>75880000</v>
      </c>
    </row>
    <row r="11184" spans="1:7">
      <c r="A11184" s="903" t="s">
        <v>2487</v>
      </c>
      <c r="B11184" s="903" t="s">
        <v>856</v>
      </c>
      <c r="C11184" s="903" t="s">
        <v>200</v>
      </c>
      <c r="D11184" s="903" t="s">
        <v>1522</v>
      </c>
      <c r="E11184" s="1419" t="s">
        <v>94</v>
      </c>
      <c r="F11184" s="1420"/>
      <c r="G11184" s="902">
        <v>276340298</v>
      </c>
    </row>
    <row r="11185" spans="1:7">
      <c r="A11185" s="903" t="s">
        <v>2487</v>
      </c>
      <c r="B11185" s="903" t="s">
        <v>856</v>
      </c>
      <c r="C11185" s="903" t="s">
        <v>200</v>
      </c>
      <c r="D11185" s="903" t="s">
        <v>1522</v>
      </c>
      <c r="E11185" s="903" t="s">
        <v>94</v>
      </c>
      <c r="F11185" s="903" t="s">
        <v>95</v>
      </c>
      <c r="G11185" s="902">
        <v>207635541</v>
      </c>
    </row>
    <row r="11186" spans="1:7">
      <c r="A11186" s="903" t="s">
        <v>2487</v>
      </c>
      <c r="B11186" s="903" t="s">
        <v>856</v>
      </c>
      <c r="C11186" s="903" t="s">
        <v>200</v>
      </c>
      <c r="D11186" s="903" t="s">
        <v>1522</v>
      </c>
      <c r="E11186" s="903" t="s">
        <v>94</v>
      </c>
      <c r="F11186" s="903" t="s">
        <v>96</v>
      </c>
      <c r="G11186" s="902">
        <v>35594654</v>
      </c>
    </row>
    <row r="11187" spans="1:7">
      <c r="A11187" s="903" t="s">
        <v>2487</v>
      </c>
      <c r="B11187" s="903" t="s">
        <v>856</v>
      </c>
      <c r="C11187" s="903" t="s">
        <v>200</v>
      </c>
      <c r="D11187" s="903" t="s">
        <v>1522</v>
      </c>
      <c r="E11187" s="903" t="s">
        <v>94</v>
      </c>
      <c r="F11187" s="903" t="s">
        <v>97</v>
      </c>
      <c r="G11187" s="902">
        <v>23709505</v>
      </c>
    </row>
    <row r="11188" spans="1:7">
      <c r="A11188" s="903" t="s">
        <v>2487</v>
      </c>
      <c r="B11188" s="903" t="s">
        <v>856</v>
      </c>
      <c r="C11188" s="903" t="s">
        <v>200</v>
      </c>
      <c r="D11188" s="903" t="s">
        <v>1522</v>
      </c>
      <c r="E11188" s="903" t="s">
        <v>94</v>
      </c>
      <c r="F11188" s="903" t="s">
        <v>0</v>
      </c>
      <c r="G11188" s="902">
        <v>9400598</v>
      </c>
    </row>
    <row r="11189" spans="1:7">
      <c r="A11189" s="903" t="s">
        <v>2487</v>
      </c>
      <c r="B11189" s="903" t="s">
        <v>856</v>
      </c>
      <c r="C11189" s="903" t="s">
        <v>200</v>
      </c>
      <c r="D11189" s="903" t="s">
        <v>1522</v>
      </c>
      <c r="E11189" s="1419" t="s">
        <v>98</v>
      </c>
      <c r="F11189" s="1420"/>
      <c r="G11189" s="902">
        <v>176868859</v>
      </c>
    </row>
    <row r="11190" spans="1:7">
      <c r="A11190" s="903" t="s">
        <v>2487</v>
      </c>
      <c r="B11190" s="903" t="s">
        <v>856</v>
      </c>
      <c r="C11190" s="903" t="s">
        <v>200</v>
      </c>
      <c r="D11190" s="903" t="s">
        <v>1522</v>
      </c>
      <c r="E11190" s="903" t="s">
        <v>98</v>
      </c>
      <c r="F11190" s="903" t="s">
        <v>99</v>
      </c>
      <c r="G11190" s="902">
        <v>176868859</v>
      </c>
    </row>
    <row r="11191" spans="1:7">
      <c r="A11191" s="903" t="s">
        <v>2487</v>
      </c>
      <c r="B11191" s="903" t="s">
        <v>856</v>
      </c>
      <c r="C11191" s="903" t="s">
        <v>200</v>
      </c>
      <c r="D11191" s="903" t="s">
        <v>1522</v>
      </c>
      <c r="E11191" s="1419" t="s">
        <v>100</v>
      </c>
      <c r="F11191" s="1420"/>
      <c r="G11191" s="902">
        <v>26131579</v>
      </c>
    </row>
    <row r="11192" spans="1:7">
      <c r="A11192" s="903" t="s">
        <v>2487</v>
      </c>
      <c r="B11192" s="903" t="s">
        <v>856</v>
      </c>
      <c r="C11192" s="903" t="s">
        <v>200</v>
      </c>
      <c r="D11192" s="903" t="s">
        <v>1522</v>
      </c>
      <c r="E11192" s="903" t="s">
        <v>100</v>
      </c>
      <c r="F11192" s="903" t="s">
        <v>138</v>
      </c>
      <c r="G11192" s="902">
        <v>12735881</v>
      </c>
    </row>
    <row r="11193" spans="1:7">
      <c r="A11193" s="903" t="s">
        <v>2487</v>
      </c>
      <c r="B11193" s="903" t="s">
        <v>856</v>
      </c>
      <c r="C11193" s="903" t="s">
        <v>200</v>
      </c>
      <c r="D11193" s="903" t="s">
        <v>1522</v>
      </c>
      <c r="E11193" s="903" t="s">
        <v>100</v>
      </c>
      <c r="F11193" s="903" t="s">
        <v>102</v>
      </c>
      <c r="G11193" s="902">
        <v>2270800</v>
      </c>
    </row>
    <row r="11194" spans="1:7">
      <c r="A11194" s="903" t="s">
        <v>2487</v>
      </c>
      <c r="B11194" s="903" t="s">
        <v>856</v>
      </c>
      <c r="C11194" s="903" t="s">
        <v>200</v>
      </c>
      <c r="D11194" s="903" t="s">
        <v>1522</v>
      </c>
      <c r="E11194" s="903" t="s">
        <v>100</v>
      </c>
      <c r="F11194" s="903" t="s">
        <v>139</v>
      </c>
      <c r="G11194" s="902">
        <v>1912760</v>
      </c>
    </row>
    <row r="11195" spans="1:7">
      <c r="A11195" s="903" t="s">
        <v>2487</v>
      </c>
      <c r="B11195" s="903" t="s">
        <v>856</v>
      </c>
      <c r="C11195" s="903" t="s">
        <v>200</v>
      </c>
      <c r="D11195" s="903" t="s">
        <v>1522</v>
      </c>
      <c r="E11195" s="903" t="s">
        <v>100</v>
      </c>
      <c r="F11195" s="903" t="s">
        <v>131</v>
      </c>
      <c r="G11195" s="902">
        <v>4242138</v>
      </c>
    </row>
    <row r="11196" spans="1:7">
      <c r="A11196" s="903" t="s">
        <v>2487</v>
      </c>
      <c r="B11196" s="903" t="s">
        <v>856</v>
      </c>
      <c r="C11196" s="903" t="s">
        <v>200</v>
      </c>
      <c r="D11196" s="903" t="s">
        <v>1522</v>
      </c>
      <c r="E11196" s="903" t="s">
        <v>100</v>
      </c>
      <c r="F11196" s="903" t="s">
        <v>218</v>
      </c>
      <c r="G11196" s="902">
        <v>200000</v>
      </c>
    </row>
    <row r="11197" spans="1:7">
      <c r="A11197" s="903" t="s">
        <v>2487</v>
      </c>
      <c r="B11197" s="903" t="s">
        <v>856</v>
      </c>
      <c r="C11197" s="903" t="s">
        <v>200</v>
      </c>
      <c r="D11197" s="903" t="s">
        <v>1522</v>
      </c>
      <c r="E11197" s="903" t="s">
        <v>100</v>
      </c>
      <c r="F11197" s="903" t="s">
        <v>140</v>
      </c>
      <c r="G11197" s="902">
        <v>4770000</v>
      </c>
    </row>
    <row r="11198" spans="1:7">
      <c r="A11198" s="903" t="s">
        <v>2487</v>
      </c>
      <c r="B11198" s="903" t="s">
        <v>856</v>
      </c>
      <c r="C11198" s="903" t="s">
        <v>200</v>
      </c>
      <c r="D11198" s="903" t="s">
        <v>1522</v>
      </c>
      <c r="E11198" s="1419" t="s">
        <v>103</v>
      </c>
      <c r="F11198" s="1420"/>
      <c r="G11198" s="902">
        <v>143416639</v>
      </c>
    </row>
    <row r="11199" spans="1:7">
      <c r="A11199" s="903" t="s">
        <v>2487</v>
      </c>
      <c r="B11199" s="903" t="s">
        <v>856</v>
      </c>
      <c r="C11199" s="903" t="s">
        <v>200</v>
      </c>
      <c r="D11199" s="903" t="s">
        <v>1522</v>
      </c>
      <c r="E11199" s="903" t="s">
        <v>103</v>
      </c>
      <c r="F11199" s="903" t="s">
        <v>104</v>
      </c>
      <c r="G11199" s="902">
        <v>59044639</v>
      </c>
    </row>
    <row r="11200" spans="1:7">
      <c r="A11200" s="903" t="s">
        <v>2487</v>
      </c>
      <c r="B11200" s="903" t="s">
        <v>856</v>
      </c>
      <c r="C11200" s="903" t="s">
        <v>200</v>
      </c>
      <c r="D11200" s="903" t="s">
        <v>1522</v>
      </c>
      <c r="E11200" s="903" t="s">
        <v>103</v>
      </c>
      <c r="F11200" s="903" t="s">
        <v>132</v>
      </c>
      <c r="G11200" s="902">
        <v>31050000</v>
      </c>
    </row>
    <row r="11201" spans="1:7">
      <c r="A11201" s="903" t="s">
        <v>2487</v>
      </c>
      <c r="B11201" s="903" t="s">
        <v>856</v>
      </c>
      <c r="C11201" s="903" t="s">
        <v>200</v>
      </c>
      <c r="D11201" s="903" t="s">
        <v>1522</v>
      </c>
      <c r="E11201" s="903" t="s">
        <v>103</v>
      </c>
      <c r="F11201" s="903" t="s">
        <v>106</v>
      </c>
      <c r="G11201" s="902">
        <v>53322000</v>
      </c>
    </row>
    <row r="11202" spans="1:7">
      <c r="A11202" s="903" t="s">
        <v>2487</v>
      </c>
      <c r="B11202" s="903" t="s">
        <v>856</v>
      </c>
      <c r="C11202" s="903" t="s">
        <v>200</v>
      </c>
      <c r="D11202" s="903" t="s">
        <v>1522</v>
      </c>
      <c r="E11202" s="1419" t="s">
        <v>108</v>
      </c>
      <c r="F11202" s="1420"/>
      <c r="G11202" s="902">
        <v>128555814</v>
      </c>
    </row>
    <row r="11203" spans="1:7">
      <c r="A11203" s="903" t="s">
        <v>2487</v>
      </c>
      <c r="B11203" s="903" t="s">
        <v>856</v>
      </c>
      <c r="C11203" s="903" t="s">
        <v>200</v>
      </c>
      <c r="D11203" s="903" t="s">
        <v>1522</v>
      </c>
      <c r="E11203" s="903" t="s">
        <v>108</v>
      </c>
      <c r="F11203" s="903" t="s">
        <v>110</v>
      </c>
      <c r="G11203" s="902">
        <v>3816745</v>
      </c>
    </row>
    <row r="11204" spans="1:7">
      <c r="A11204" s="903" t="s">
        <v>2487</v>
      </c>
      <c r="B11204" s="903" t="s">
        <v>856</v>
      </c>
      <c r="C11204" s="903" t="s">
        <v>200</v>
      </c>
      <c r="D11204" s="903" t="s">
        <v>1522</v>
      </c>
      <c r="E11204" s="903" t="s">
        <v>108</v>
      </c>
      <c r="F11204" s="903" t="s">
        <v>111</v>
      </c>
      <c r="G11204" s="902">
        <v>16323266</v>
      </c>
    </row>
    <row r="11205" spans="1:7">
      <c r="A11205" s="903" t="s">
        <v>2487</v>
      </c>
      <c r="B11205" s="903" t="s">
        <v>856</v>
      </c>
      <c r="C11205" s="903" t="s">
        <v>200</v>
      </c>
      <c r="D11205" s="903" t="s">
        <v>1522</v>
      </c>
      <c r="E11205" s="903" t="s">
        <v>108</v>
      </c>
      <c r="F11205" s="903" t="s">
        <v>862</v>
      </c>
      <c r="G11205" s="902">
        <v>13443803</v>
      </c>
    </row>
    <row r="11206" spans="1:7">
      <c r="A11206" s="903" t="s">
        <v>2487</v>
      </c>
      <c r="B11206" s="903" t="s">
        <v>856</v>
      </c>
      <c r="C11206" s="903" t="s">
        <v>200</v>
      </c>
      <c r="D11206" s="903" t="s">
        <v>1522</v>
      </c>
      <c r="E11206" s="903" t="s">
        <v>108</v>
      </c>
      <c r="F11206" s="903" t="s">
        <v>283</v>
      </c>
      <c r="G11206" s="902">
        <v>90860000</v>
      </c>
    </row>
    <row r="11207" spans="1:7">
      <c r="A11207" s="903" t="s">
        <v>2487</v>
      </c>
      <c r="B11207" s="903" t="s">
        <v>856</v>
      </c>
      <c r="C11207" s="903" t="s">
        <v>200</v>
      </c>
      <c r="D11207" s="903" t="s">
        <v>1522</v>
      </c>
      <c r="E11207" s="903" t="s">
        <v>108</v>
      </c>
      <c r="F11207" s="903" t="s">
        <v>142</v>
      </c>
      <c r="G11207" s="902">
        <v>4112000</v>
      </c>
    </row>
    <row r="11208" spans="1:7">
      <c r="A11208" s="903" t="s">
        <v>2487</v>
      </c>
      <c r="B11208" s="903" t="s">
        <v>856</v>
      </c>
      <c r="C11208" s="903" t="s">
        <v>200</v>
      </c>
      <c r="D11208" s="903" t="s">
        <v>1522</v>
      </c>
      <c r="E11208" s="1419" t="s">
        <v>143</v>
      </c>
      <c r="F11208" s="1420"/>
      <c r="G11208" s="902">
        <v>858665000</v>
      </c>
    </row>
    <row r="11209" spans="1:7">
      <c r="A11209" s="903" t="s">
        <v>2487</v>
      </c>
      <c r="B11209" s="903" t="s">
        <v>856</v>
      </c>
      <c r="C11209" s="903" t="s">
        <v>200</v>
      </c>
      <c r="D11209" s="903" t="s">
        <v>1522</v>
      </c>
      <c r="E11209" s="903" t="s">
        <v>143</v>
      </c>
      <c r="F11209" s="903" t="s">
        <v>145</v>
      </c>
      <c r="G11209" s="902">
        <v>140884000</v>
      </c>
    </row>
    <row r="11210" spans="1:7">
      <c r="A11210" s="903" t="s">
        <v>2487</v>
      </c>
      <c r="B11210" s="903" t="s">
        <v>856</v>
      </c>
      <c r="C11210" s="903" t="s">
        <v>200</v>
      </c>
      <c r="D11210" s="903" t="s">
        <v>1522</v>
      </c>
      <c r="E11210" s="903" t="s">
        <v>143</v>
      </c>
      <c r="F11210" s="903" t="s">
        <v>482</v>
      </c>
      <c r="G11210" s="902">
        <v>1600000</v>
      </c>
    </row>
    <row r="11211" spans="1:7">
      <c r="A11211" s="903" t="s">
        <v>2487</v>
      </c>
      <c r="B11211" s="903" t="s">
        <v>856</v>
      </c>
      <c r="C11211" s="903" t="s">
        <v>200</v>
      </c>
      <c r="D11211" s="903" t="s">
        <v>1522</v>
      </c>
      <c r="E11211" s="903" t="s">
        <v>143</v>
      </c>
      <c r="F11211" s="903" t="s">
        <v>485</v>
      </c>
      <c r="G11211" s="902">
        <v>16750000</v>
      </c>
    </row>
    <row r="11212" spans="1:7">
      <c r="A11212" s="903" t="s">
        <v>2487</v>
      </c>
      <c r="B11212" s="903" t="s">
        <v>856</v>
      </c>
      <c r="C11212" s="903" t="s">
        <v>200</v>
      </c>
      <c r="D11212" s="903" t="s">
        <v>1522</v>
      </c>
      <c r="E11212" s="903" t="s">
        <v>143</v>
      </c>
      <c r="F11212" s="903" t="s">
        <v>387</v>
      </c>
      <c r="G11212" s="902">
        <v>52200000</v>
      </c>
    </row>
    <row r="11213" spans="1:7">
      <c r="A11213" s="903" t="s">
        <v>2487</v>
      </c>
      <c r="B11213" s="903" t="s">
        <v>856</v>
      </c>
      <c r="C11213" s="903" t="s">
        <v>200</v>
      </c>
      <c r="D11213" s="903" t="s">
        <v>1522</v>
      </c>
      <c r="E11213" s="903" t="s">
        <v>143</v>
      </c>
      <c r="F11213" s="903" t="s">
        <v>487</v>
      </c>
      <c r="G11213" s="902">
        <v>217595000</v>
      </c>
    </row>
    <row r="11214" spans="1:7">
      <c r="A11214" s="903" t="s">
        <v>2487</v>
      </c>
      <c r="B11214" s="903" t="s">
        <v>856</v>
      </c>
      <c r="C11214" s="903" t="s">
        <v>200</v>
      </c>
      <c r="D11214" s="903" t="s">
        <v>1522</v>
      </c>
      <c r="E11214" s="903" t="s">
        <v>143</v>
      </c>
      <c r="F11214" s="903" t="s">
        <v>489</v>
      </c>
      <c r="G11214" s="902">
        <v>429636000</v>
      </c>
    </row>
    <row r="11215" spans="1:7">
      <c r="A11215" s="903" t="s">
        <v>2487</v>
      </c>
      <c r="B11215" s="903" t="s">
        <v>856</v>
      </c>
      <c r="C11215" s="903" t="s">
        <v>200</v>
      </c>
      <c r="D11215" s="903" t="s">
        <v>1522</v>
      </c>
      <c r="E11215" s="1419" t="s">
        <v>113</v>
      </c>
      <c r="F11215" s="1420"/>
      <c r="G11215" s="902">
        <v>115365000</v>
      </c>
    </row>
    <row r="11216" spans="1:7">
      <c r="A11216" s="903" t="s">
        <v>2487</v>
      </c>
      <c r="B11216" s="903" t="s">
        <v>856</v>
      </c>
      <c r="C11216" s="903" t="s">
        <v>200</v>
      </c>
      <c r="D11216" s="903" t="s">
        <v>1522</v>
      </c>
      <c r="E11216" s="903" t="s">
        <v>113</v>
      </c>
      <c r="F11216" s="903" t="s">
        <v>381</v>
      </c>
      <c r="G11216" s="902">
        <v>9790000</v>
      </c>
    </row>
    <row r="11217" spans="1:7">
      <c r="A11217" s="903" t="s">
        <v>2487</v>
      </c>
      <c r="B11217" s="903" t="s">
        <v>856</v>
      </c>
      <c r="C11217" s="903" t="s">
        <v>200</v>
      </c>
      <c r="D11217" s="903" t="s">
        <v>1522</v>
      </c>
      <c r="E11217" s="903" t="s">
        <v>113</v>
      </c>
      <c r="F11217" s="903" t="s">
        <v>490</v>
      </c>
      <c r="G11217" s="902">
        <v>23275000</v>
      </c>
    </row>
    <row r="11218" spans="1:7">
      <c r="A11218" s="903" t="s">
        <v>2487</v>
      </c>
      <c r="B11218" s="903" t="s">
        <v>856</v>
      </c>
      <c r="C11218" s="903" t="s">
        <v>200</v>
      </c>
      <c r="D11218" s="903" t="s">
        <v>1522</v>
      </c>
      <c r="E11218" s="903" t="s">
        <v>113</v>
      </c>
      <c r="F11218" s="903" t="s">
        <v>117</v>
      </c>
      <c r="G11218" s="902">
        <v>82300000</v>
      </c>
    </row>
    <row r="11219" spans="1:7">
      <c r="A11219" s="903" t="s">
        <v>2487</v>
      </c>
      <c r="B11219" s="903" t="s">
        <v>856</v>
      </c>
      <c r="C11219" s="903" t="s">
        <v>200</v>
      </c>
      <c r="D11219" s="903" t="s">
        <v>1522</v>
      </c>
      <c r="E11219" s="1419" t="s">
        <v>492</v>
      </c>
      <c r="F11219" s="1420"/>
      <c r="G11219" s="902">
        <v>188399200</v>
      </c>
    </row>
    <row r="11220" spans="1:7">
      <c r="A11220" s="903" t="s">
        <v>2487</v>
      </c>
      <c r="B11220" s="903" t="s">
        <v>856</v>
      </c>
      <c r="C11220" s="903" t="s">
        <v>200</v>
      </c>
      <c r="D11220" s="903" t="s">
        <v>1522</v>
      </c>
      <c r="E11220" s="903" t="s">
        <v>492</v>
      </c>
      <c r="F11220" s="903" t="s">
        <v>494</v>
      </c>
      <c r="G11220" s="902">
        <v>96000000</v>
      </c>
    </row>
    <row r="11221" spans="1:7">
      <c r="A11221" s="903" t="s">
        <v>2487</v>
      </c>
      <c r="B11221" s="903" t="s">
        <v>856</v>
      </c>
      <c r="C11221" s="903" t="s">
        <v>200</v>
      </c>
      <c r="D11221" s="903" t="s">
        <v>1522</v>
      </c>
      <c r="E11221" s="903" t="s">
        <v>492</v>
      </c>
      <c r="F11221" s="903" t="s">
        <v>219</v>
      </c>
      <c r="G11221" s="902">
        <v>76519200</v>
      </c>
    </row>
    <row r="11222" spans="1:7">
      <c r="A11222" s="903" t="s">
        <v>2487</v>
      </c>
      <c r="B11222" s="903" t="s">
        <v>856</v>
      </c>
      <c r="C11222" s="903" t="s">
        <v>200</v>
      </c>
      <c r="D11222" s="903" t="s">
        <v>1522</v>
      </c>
      <c r="E11222" s="903" t="s">
        <v>492</v>
      </c>
      <c r="F11222" s="903" t="s">
        <v>186</v>
      </c>
      <c r="G11222" s="902">
        <v>1000000</v>
      </c>
    </row>
    <row r="11223" spans="1:7">
      <c r="A11223" s="903" t="s">
        <v>2487</v>
      </c>
      <c r="B11223" s="903" t="s">
        <v>856</v>
      </c>
      <c r="C11223" s="903" t="s">
        <v>200</v>
      </c>
      <c r="D11223" s="903" t="s">
        <v>1522</v>
      </c>
      <c r="E11223" s="903" t="s">
        <v>492</v>
      </c>
      <c r="F11223" s="903" t="s">
        <v>496</v>
      </c>
      <c r="G11223" s="902">
        <v>14880000</v>
      </c>
    </row>
    <row r="11224" spans="1:7">
      <c r="A11224" s="903" t="s">
        <v>2487</v>
      </c>
      <c r="B11224" s="903" t="s">
        <v>856</v>
      </c>
      <c r="C11224" s="903" t="s">
        <v>200</v>
      </c>
      <c r="D11224" s="903" t="s">
        <v>1522</v>
      </c>
      <c r="E11224" s="1419" t="s">
        <v>498</v>
      </c>
      <c r="F11224" s="1420"/>
      <c r="G11224" s="902">
        <v>665174000</v>
      </c>
    </row>
    <row r="11225" spans="1:7">
      <c r="A11225" s="903" t="s">
        <v>2487</v>
      </c>
      <c r="B11225" s="903" t="s">
        <v>856</v>
      </c>
      <c r="C11225" s="903" t="s">
        <v>200</v>
      </c>
      <c r="D11225" s="903" t="s">
        <v>1522</v>
      </c>
      <c r="E11225" s="903" t="s">
        <v>498</v>
      </c>
      <c r="F11225" s="903" t="s">
        <v>3</v>
      </c>
      <c r="G11225" s="902">
        <v>190000000</v>
      </c>
    </row>
    <row r="11226" spans="1:7">
      <c r="A11226" s="903" t="s">
        <v>2487</v>
      </c>
      <c r="B11226" s="903" t="s">
        <v>856</v>
      </c>
      <c r="C11226" s="903" t="s">
        <v>200</v>
      </c>
      <c r="D11226" s="903" t="s">
        <v>1522</v>
      </c>
      <c r="E11226" s="903" t="s">
        <v>498</v>
      </c>
      <c r="F11226" s="903" t="s">
        <v>370</v>
      </c>
      <c r="G11226" s="902">
        <v>11809000</v>
      </c>
    </row>
    <row r="11227" spans="1:7">
      <c r="A11227" s="903" t="s">
        <v>2487</v>
      </c>
      <c r="B11227" s="903" t="s">
        <v>856</v>
      </c>
      <c r="C11227" s="903" t="s">
        <v>200</v>
      </c>
      <c r="D11227" s="903" t="s">
        <v>1522</v>
      </c>
      <c r="E11227" s="903" t="s">
        <v>498</v>
      </c>
      <c r="F11227" s="903" t="s">
        <v>501</v>
      </c>
      <c r="G11227" s="902">
        <v>463365000</v>
      </c>
    </row>
    <row r="11228" spans="1:7">
      <c r="A11228" s="903" t="s">
        <v>2487</v>
      </c>
      <c r="B11228" s="903" t="s">
        <v>856</v>
      </c>
      <c r="C11228" s="903" t="s">
        <v>200</v>
      </c>
      <c r="D11228" s="903" t="s">
        <v>1522</v>
      </c>
      <c r="E11228" s="1419" t="s">
        <v>1429</v>
      </c>
      <c r="F11228" s="1420"/>
      <c r="G11228" s="902">
        <v>10000000</v>
      </c>
    </row>
    <row r="11229" spans="1:7">
      <c r="A11229" s="903" t="s">
        <v>2487</v>
      </c>
      <c r="B11229" s="903" t="s">
        <v>856</v>
      </c>
      <c r="C11229" s="903" t="s">
        <v>200</v>
      </c>
      <c r="D11229" s="903" t="s">
        <v>1522</v>
      </c>
      <c r="E11229" s="903" t="s">
        <v>1429</v>
      </c>
      <c r="F11229" s="903" t="s">
        <v>1451</v>
      </c>
      <c r="G11229" s="902">
        <v>10000000</v>
      </c>
    </row>
    <row r="11230" spans="1:7">
      <c r="A11230" s="903" t="s">
        <v>2487</v>
      </c>
      <c r="B11230" s="903" t="s">
        <v>856</v>
      </c>
      <c r="C11230" s="903" t="s">
        <v>200</v>
      </c>
      <c r="D11230" s="903" t="s">
        <v>1522</v>
      </c>
      <c r="E11230" s="1419" t="s">
        <v>118</v>
      </c>
      <c r="F11230" s="1420"/>
      <c r="G11230" s="902">
        <v>346873000</v>
      </c>
    </row>
    <row r="11231" spans="1:7">
      <c r="A11231" s="903" t="s">
        <v>2487</v>
      </c>
      <c r="B11231" s="903" t="s">
        <v>856</v>
      </c>
      <c r="C11231" s="903" t="s">
        <v>200</v>
      </c>
      <c r="D11231" s="903" t="s">
        <v>1522</v>
      </c>
      <c r="E11231" s="903" t="s">
        <v>118</v>
      </c>
      <c r="F11231" s="903" t="s">
        <v>523</v>
      </c>
      <c r="G11231" s="902">
        <v>66989000</v>
      </c>
    </row>
    <row r="11232" spans="1:7">
      <c r="A11232" s="903" t="s">
        <v>2487</v>
      </c>
      <c r="B11232" s="903" t="s">
        <v>856</v>
      </c>
      <c r="C11232" s="903" t="s">
        <v>200</v>
      </c>
      <c r="D11232" s="903" t="s">
        <v>1522</v>
      </c>
      <c r="E11232" s="903" t="s">
        <v>118</v>
      </c>
      <c r="F11232" s="903" t="s">
        <v>5</v>
      </c>
      <c r="G11232" s="902">
        <v>7400000</v>
      </c>
    </row>
    <row r="11233" spans="1:7">
      <c r="A11233" s="903" t="s">
        <v>2487</v>
      </c>
      <c r="B11233" s="903" t="s">
        <v>856</v>
      </c>
      <c r="C11233" s="903" t="s">
        <v>200</v>
      </c>
      <c r="D11233" s="903" t="s">
        <v>1522</v>
      </c>
      <c r="E11233" s="903" t="s">
        <v>118</v>
      </c>
      <c r="F11233" s="903" t="s">
        <v>120</v>
      </c>
      <c r="G11233" s="902">
        <v>272484000</v>
      </c>
    </row>
    <row r="11234" spans="1:7">
      <c r="A11234" s="903" t="s">
        <v>2487</v>
      </c>
      <c r="B11234" s="903" t="s">
        <v>856</v>
      </c>
      <c r="C11234" s="903" t="s">
        <v>200</v>
      </c>
      <c r="D11234" s="903" t="s">
        <v>1522</v>
      </c>
      <c r="E11234" s="1419" t="s">
        <v>1434</v>
      </c>
      <c r="F11234" s="1420"/>
      <c r="G11234" s="902">
        <v>2750000</v>
      </c>
    </row>
    <row r="11235" spans="1:7">
      <c r="A11235" s="903" t="s">
        <v>2487</v>
      </c>
      <c r="B11235" s="903" t="s">
        <v>856</v>
      </c>
      <c r="C11235" s="903" t="s">
        <v>200</v>
      </c>
      <c r="D11235" s="903" t="s">
        <v>1522</v>
      </c>
      <c r="E11235" s="903" t="s">
        <v>1434</v>
      </c>
      <c r="F11235" s="903" t="s">
        <v>1436</v>
      </c>
      <c r="G11235" s="902">
        <v>2750000</v>
      </c>
    </row>
    <row r="11236" spans="1:7">
      <c r="A11236" s="903" t="s">
        <v>2487</v>
      </c>
      <c r="B11236" s="903" t="s">
        <v>856</v>
      </c>
      <c r="C11236" s="903" t="s">
        <v>200</v>
      </c>
      <c r="D11236" s="903" t="s">
        <v>1522</v>
      </c>
      <c r="E11236" s="1419" t="s">
        <v>122</v>
      </c>
      <c r="F11236" s="1420"/>
      <c r="G11236" s="902">
        <v>280089230</v>
      </c>
    </row>
    <row r="11237" spans="1:7">
      <c r="A11237" s="903" t="s">
        <v>2487</v>
      </c>
      <c r="B11237" s="903" t="s">
        <v>856</v>
      </c>
      <c r="C11237" s="903" t="s">
        <v>200</v>
      </c>
      <c r="D11237" s="903" t="s">
        <v>1522</v>
      </c>
      <c r="E11237" s="903" t="s">
        <v>122</v>
      </c>
      <c r="F11237" s="903" t="s">
        <v>765</v>
      </c>
      <c r="G11237" s="902">
        <v>20000000</v>
      </c>
    </row>
    <row r="11238" spans="1:7">
      <c r="A11238" s="903" t="s">
        <v>2487</v>
      </c>
      <c r="B11238" s="903" t="s">
        <v>856</v>
      </c>
      <c r="C11238" s="903" t="s">
        <v>200</v>
      </c>
      <c r="D11238" s="903" t="s">
        <v>1522</v>
      </c>
      <c r="E11238" s="903" t="s">
        <v>122</v>
      </c>
      <c r="F11238" s="903" t="s">
        <v>6</v>
      </c>
      <c r="G11238" s="902">
        <v>2795000</v>
      </c>
    </row>
    <row r="11239" spans="1:7">
      <c r="A11239" s="903" t="s">
        <v>2487</v>
      </c>
      <c r="B11239" s="903" t="s">
        <v>856</v>
      </c>
      <c r="C11239" s="903" t="s">
        <v>200</v>
      </c>
      <c r="D11239" s="903" t="s">
        <v>1522</v>
      </c>
      <c r="E11239" s="903" t="s">
        <v>122</v>
      </c>
      <c r="F11239" s="903" t="s">
        <v>124</v>
      </c>
      <c r="G11239" s="902">
        <v>138273968</v>
      </c>
    </row>
    <row r="11240" spans="1:7">
      <c r="A11240" s="903" t="s">
        <v>2487</v>
      </c>
      <c r="B11240" s="903" t="s">
        <v>856</v>
      </c>
      <c r="C11240" s="903" t="s">
        <v>200</v>
      </c>
      <c r="D11240" s="903" t="s">
        <v>1522</v>
      </c>
      <c r="E11240" s="903" t="s">
        <v>122</v>
      </c>
      <c r="F11240" s="903" t="s">
        <v>126</v>
      </c>
      <c r="G11240" s="902">
        <v>119020262</v>
      </c>
    </row>
    <row r="11241" spans="1:7">
      <c r="A11241" s="903" t="s">
        <v>2487</v>
      </c>
      <c r="B11241" s="903" t="s">
        <v>856</v>
      </c>
      <c r="C11241" s="903" t="s">
        <v>200</v>
      </c>
      <c r="D11241" s="903" t="s">
        <v>1522</v>
      </c>
      <c r="E11241" s="1419" t="s">
        <v>160</v>
      </c>
      <c r="F11241" s="1420"/>
      <c r="G11241" s="902">
        <v>240630000</v>
      </c>
    </row>
    <row r="11242" spans="1:7">
      <c r="A11242" s="903" t="s">
        <v>2487</v>
      </c>
      <c r="B11242" s="903" t="s">
        <v>856</v>
      </c>
      <c r="C11242" s="903" t="s">
        <v>200</v>
      </c>
      <c r="D11242" s="903" t="s">
        <v>1522</v>
      </c>
      <c r="E11242" s="903" t="s">
        <v>160</v>
      </c>
      <c r="F11242" s="903" t="s">
        <v>162</v>
      </c>
      <c r="G11242" s="902">
        <v>240630000</v>
      </c>
    </row>
    <row r="11243" spans="1:7">
      <c r="A11243" s="903" t="s">
        <v>2487</v>
      </c>
      <c r="B11243" s="1419" t="s">
        <v>201</v>
      </c>
      <c r="C11243" s="1420"/>
      <c r="D11243" s="1420"/>
      <c r="E11243" s="1420"/>
      <c r="F11243" s="1420"/>
      <c r="G11243" s="902">
        <v>1721537000</v>
      </c>
    </row>
    <row r="11244" spans="1:7">
      <c r="A11244" s="903" t="s">
        <v>2487</v>
      </c>
      <c r="B11244" s="903" t="s">
        <v>201</v>
      </c>
      <c r="C11244" s="1419" t="s">
        <v>368</v>
      </c>
      <c r="D11244" s="1420"/>
      <c r="E11244" s="1420"/>
      <c r="F11244" s="1420"/>
      <c r="G11244" s="902">
        <v>5400000</v>
      </c>
    </row>
    <row r="11245" spans="1:7">
      <c r="A11245" s="903" t="s">
        <v>2487</v>
      </c>
      <c r="B11245" s="903" t="s">
        <v>201</v>
      </c>
      <c r="C11245" s="903" t="s">
        <v>368</v>
      </c>
      <c r="D11245" s="1419" t="s">
        <v>1444</v>
      </c>
      <c r="E11245" s="1420"/>
      <c r="F11245" s="1420"/>
      <c r="G11245" s="902">
        <v>1200000</v>
      </c>
    </row>
    <row r="11246" spans="1:7">
      <c r="A11246" s="903" t="s">
        <v>2487</v>
      </c>
      <c r="B11246" s="903" t="s">
        <v>201</v>
      </c>
      <c r="C11246" s="903" t="s">
        <v>368</v>
      </c>
      <c r="D11246" s="903" t="s">
        <v>1444</v>
      </c>
      <c r="E11246" s="1419" t="s">
        <v>498</v>
      </c>
      <c r="F11246" s="1420"/>
      <c r="G11246" s="902">
        <v>1200000</v>
      </c>
    </row>
    <row r="11247" spans="1:7">
      <c r="A11247" s="903" t="s">
        <v>2487</v>
      </c>
      <c r="B11247" s="903" t="s">
        <v>201</v>
      </c>
      <c r="C11247" s="903" t="s">
        <v>368</v>
      </c>
      <c r="D11247" s="903" t="s">
        <v>1444</v>
      </c>
      <c r="E11247" s="903" t="s">
        <v>498</v>
      </c>
      <c r="F11247" s="903" t="s">
        <v>370</v>
      </c>
      <c r="G11247" s="902">
        <v>1200000</v>
      </c>
    </row>
    <row r="11248" spans="1:7">
      <c r="A11248" s="903" t="s">
        <v>2487</v>
      </c>
      <c r="B11248" s="903" t="s">
        <v>201</v>
      </c>
      <c r="C11248" s="903" t="s">
        <v>368</v>
      </c>
      <c r="D11248" s="1419" t="s">
        <v>1445</v>
      </c>
      <c r="E11248" s="1420"/>
      <c r="F11248" s="1420"/>
      <c r="G11248" s="902">
        <v>4200000</v>
      </c>
    </row>
    <row r="11249" spans="1:7">
      <c r="A11249" s="903" t="s">
        <v>2487</v>
      </c>
      <c r="B11249" s="903" t="s">
        <v>201</v>
      </c>
      <c r="C11249" s="903" t="s">
        <v>368</v>
      </c>
      <c r="D11249" s="903" t="s">
        <v>1445</v>
      </c>
      <c r="E11249" s="1419" t="s">
        <v>296</v>
      </c>
      <c r="F11249" s="1420"/>
      <c r="G11249" s="902">
        <v>4200000</v>
      </c>
    </row>
    <row r="11250" spans="1:7">
      <c r="A11250" s="903" t="s">
        <v>2487</v>
      </c>
      <c r="B11250" s="903" t="s">
        <v>201</v>
      </c>
      <c r="C11250" s="903" t="s">
        <v>368</v>
      </c>
      <c r="D11250" s="903" t="s">
        <v>1445</v>
      </c>
      <c r="E11250" s="903" t="s">
        <v>296</v>
      </c>
      <c r="F11250" s="903" t="s">
        <v>756</v>
      </c>
      <c r="G11250" s="902">
        <v>4200000</v>
      </c>
    </row>
    <row r="11251" spans="1:7">
      <c r="A11251" s="903" t="s">
        <v>2487</v>
      </c>
      <c r="B11251" s="903" t="s">
        <v>201</v>
      </c>
      <c r="C11251" s="1419" t="s">
        <v>200</v>
      </c>
      <c r="D11251" s="1420"/>
      <c r="E11251" s="1420"/>
      <c r="F11251" s="1420"/>
      <c r="G11251" s="902">
        <v>1653737000</v>
      </c>
    </row>
    <row r="11252" spans="1:7">
      <c r="A11252" s="903" t="s">
        <v>2487</v>
      </c>
      <c r="B11252" s="903" t="s">
        <v>201</v>
      </c>
      <c r="C11252" s="903" t="s">
        <v>200</v>
      </c>
      <c r="D11252" s="1419" t="s">
        <v>1522</v>
      </c>
      <c r="E11252" s="1420"/>
      <c r="F11252" s="1420"/>
      <c r="G11252" s="902">
        <v>1653737000</v>
      </c>
    </row>
    <row r="11253" spans="1:7">
      <c r="A11253" s="903" t="s">
        <v>2487</v>
      </c>
      <c r="B11253" s="903" t="s">
        <v>201</v>
      </c>
      <c r="C11253" s="903" t="s">
        <v>200</v>
      </c>
      <c r="D11253" s="903" t="s">
        <v>1522</v>
      </c>
      <c r="E11253" s="1419" t="s">
        <v>87</v>
      </c>
      <c r="F11253" s="1420"/>
      <c r="G11253" s="902">
        <v>230764685</v>
      </c>
    </row>
    <row r="11254" spans="1:7">
      <c r="A11254" s="903" t="s">
        <v>2487</v>
      </c>
      <c r="B11254" s="903" t="s">
        <v>201</v>
      </c>
      <c r="C11254" s="903" t="s">
        <v>200</v>
      </c>
      <c r="D11254" s="903" t="s">
        <v>1522</v>
      </c>
      <c r="E11254" s="903" t="s">
        <v>87</v>
      </c>
      <c r="F11254" s="903" t="s">
        <v>88</v>
      </c>
      <c r="G11254" s="902">
        <v>189065496</v>
      </c>
    </row>
    <row r="11255" spans="1:7">
      <c r="A11255" s="903" t="s">
        <v>2487</v>
      </c>
      <c r="B11255" s="903" t="s">
        <v>201</v>
      </c>
      <c r="C11255" s="903" t="s">
        <v>200</v>
      </c>
      <c r="D11255" s="903" t="s">
        <v>1522</v>
      </c>
      <c r="E11255" s="903" t="s">
        <v>87</v>
      </c>
      <c r="F11255" s="903" t="s">
        <v>89</v>
      </c>
      <c r="G11255" s="902">
        <v>41699189</v>
      </c>
    </row>
    <row r="11256" spans="1:7">
      <c r="A11256" s="903" t="s">
        <v>2487</v>
      </c>
      <c r="B11256" s="903" t="s">
        <v>201</v>
      </c>
      <c r="C11256" s="903" t="s">
        <v>200</v>
      </c>
      <c r="D11256" s="903" t="s">
        <v>1522</v>
      </c>
      <c r="E11256" s="1419" t="s">
        <v>128</v>
      </c>
      <c r="F11256" s="1420"/>
      <c r="G11256" s="902">
        <v>11264804</v>
      </c>
    </row>
    <row r="11257" spans="1:7">
      <c r="A11257" s="903" t="s">
        <v>2487</v>
      </c>
      <c r="B11257" s="903" t="s">
        <v>201</v>
      </c>
      <c r="C11257" s="903" t="s">
        <v>200</v>
      </c>
      <c r="D11257" s="903" t="s">
        <v>1522</v>
      </c>
      <c r="E11257" s="903" t="s">
        <v>128</v>
      </c>
      <c r="F11257" s="903" t="s">
        <v>519</v>
      </c>
      <c r="G11257" s="902">
        <v>7664804</v>
      </c>
    </row>
    <row r="11258" spans="1:7">
      <c r="A11258" s="903" t="s">
        <v>2487</v>
      </c>
      <c r="B11258" s="903" t="s">
        <v>201</v>
      </c>
      <c r="C11258" s="903" t="s">
        <v>200</v>
      </c>
      <c r="D11258" s="903" t="s">
        <v>1522</v>
      </c>
      <c r="E11258" s="903" t="s">
        <v>128</v>
      </c>
      <c r="F11258" s="903" t="s">
        <v>129</v>
      </c>
      <c r="G11258" s="902">
        <v>3600000</v>
      </c>
    </row>
    <row r="11259" spans="1:7">
      <c r="A11259" s="903" t="s">
        <v>2487</v>
      </c>
      <c r="B11259" s="903" t="s">
        <v>201</v>
      </c>
      <c r="C11259" s="903" t="s">
        <v>200</v>
      </c>
      <c r="D11259" s="903" t="s">
        <v>1522</v>
      </c>
      <c r="E11259" s="1419" t="s">
        <v>90</v>
      </c>
      <c r="F11259" s="1420"/>
      <c r="G11259" s="902">
        <v>427682318</v>
      </c>
    </row>
    <row r="11260" spans="1:7">
      <c r="A11260" s="903" t="s">
        <v>2487</v>
      </c>
      <c r="B11260" s="903" t="s">
        <v>201</v>
      </c>
      <c r="C11260" s="903" t="s">
        <v>200</v>
      </c>
      <c r="D11260" s="903" t="s">
        <v>1522</v>
      </c>
      <c r="E11260" s="903" t="s">
        <v>90</v>
      </c>
      <c r="F11260" s="903" t="s">
        <v>389</v>
      </c>
      <c r="G11260" s="902">
        <v>5364000</v>
      </c>
    </row>
    <row r="11261" spans="1:7">
      <c r="A11261" s="903" t="s">
        <v>2487</v>
      </c>
      <c r="B11261" s="903" t="s">
        <v>201</v>
      </c>
      <c r="C11261" s="903" t="s">
        <v>200</v>
      </c>
      <c r="D11261" s="903" t="s">
        <v>1522</v>
      </c>
      <c r="E11261" s="903" t="s">
        <v>90</v>
      </c>
      <c r="F11261" s="903" t="s">
        <v>763</v>
      </c>
      <c r="G11261" s="902">
        <v>7095318</v>
      </c>
    </row>
    <row r="11262" spans="1:7">
      <c r="A11262" s="903" t="s">
        <v>2487</v>
      </c>
      <c r="B11262" s="903" t="s">
        <v>201</v>
      </c>
      <c r="C11262" s="903" t="s">
        <v>200</v>
      </c>
      <c r="D11262" s="903" t="s">
        <v>1522</v>
      </c>
      <c r="E11262" s="903" t="s">
        <v>90</v>
      </c>
      <c r="F11262" s="903" t="s">
        <v>92</v>
      </c>
      <c r="G11262" s="902">
        <v>94317000</v>
      </c>
    </row>
    <row r="11263" spans="1:7">
      <c r="A11263" s="903" t="s">
        <v>2487</v>
      </c>
      <c r="B11263" s="903" t="s">
        <v>201</v>
      </c>
      <c r="C11263" s="903" t="s">
        <v>200</v>
      </c>
      <c r="D11263" s="903" t="s">
        <v>1522</v>
      </c>
      <c r="E11263" s="903" t="s">
        <v>90</v>
      </c>
      <c r="F11263" s="903" t="s">
        <v>137</v>
      </c>
      <c r="G11263" s="902">
        <v>320906000</v>
      </c>
    </row>
    <row r="11264" spans="1:7">
      <c r="A11264" s="903" t="s">
        <v>2487</v>
      </c>
      <c r="B11264" s="903" t="s">
        <v>201</v>
      </c>
      <c r="C11264" s="903" t="s">
        <v>200</v>
      </c>
      <c r="D11264" s="903" t="s">
        <v>1522</v>
      </c>
      <c r="E11264" s="1419" t="s">
        <v>377</v>
      </c>
      <c r="F11264" s="1420"/>
      <c r="G11264" s="902">
        <v>20650000</v>
      </c>
    </row>
    <row r="11265" spans="1:7">
      <c r="A11265" s="903" t="s">
        <v>2487</v>
      </c>
      <c r="B11265" s="903" t="s">
        <v>201</v>
      </c>
      <c r="C11265" s="903" t="s">
        <v>200</v>
      </c>
      <c r="D11265" s="903" t="s">
        <v>1522</v>
      </c>
      <c r="E11265" s="903" t="s">
        <v>377</v>
      </c>
      <c r="F11265" s="903" t="s">
        <v>379</v>
      </c>
      <c r="G11265" s="902">
        <v>19099000</v>
      </c>
    </row>
    <row r="11266" spans="1:7">
      <c r="A11266" s="903" t="s">
        <v>2487</v>
      </c>
      <c r="B11266" s="903" t="s">
        <v>201</v>
      </c>
      <c r="C11266" s="903" t="s">
        <v>200</v>
      </c>
      <c r="D11266" s="903" t="s">
        <v>1522</v>
      </c>
      <c r="E11266" s="903" t="s">
        <v>377</v>
      </c>
      <c r="F11266" s="903" t="s">
        <v>380</v>
      </c>
      <c r="G11266" s="902">
        <v>1551000</v>
      </c>
    </row>
    <row r="11267" spans="1:7">
      <c r="A11267" s="903" t="s">
        <v>2487</v>
      </c>
      <c r="B11267" s="903" t="s">
        <v>201</v>
      </c>
      <c r="C11267" s="903" t="s">
        <v>200</v>
      </c>
      <c r="D11267" s="903" t="s">
        <v>1522</v>
      </c>
      <c r="E11267" s="1419" t="s">
        <v>93</v>
      </c>
      <c r="F11267" s="1420"/>
      <c r="G11267" s="902">
        <v>21480000</v>
      </c>
    </row>
    <row r="11268" spans="1:7">
      <c r="A11268" s="903" t="s">
        <v>2487</v>
      </c>
      <c r="B11268" s="903" t="s">
        <v>201</v>
      </c>
      <c r="C11268" s="903" t="s">
        <v>200</v>
      </c>
      <c r="D11268" s="903" t="s">
        <v>1522</v>
      </c>
      <c r="E11268" s="903" t="s">
        <v>93</v>
      </c>
      <c r="F11268" s="903" t="s">
        <v>391</v>
      </c>
      <c r="G11268" s="902">
        <v>21480000</v>
      </c>
    </row>
    <row r="11269" spans="1:7">
      <c r="A11269" s="903" t="s">
        <v>2487</v>
      </c>
      <c r="B11269" s="903" t="s">
        <v>201</v>
      </c>
      <c r="C11269" s="903" t="s">
        <v>200</v>
      </c>
      <c r="D11269" s="903" t="s">
        <v>1522</v>
      </c>
      <c r="E11269" s="1419" t="s">
        <v>94</v>
      </c>
      <c r="F11269" s="1420"/>
      <c r="G11269" s="902">
        <v>64158777</v>
      </c>
    </row>
    <row r="11270" spans="1:7">
      <c r="A11270" s="903" t="s">
        <v>2487</v>
      </c>
      <c r="B11270" s="903" t="s">
        <v>201</v>
      </c>
      <c r="C11270" s="903" t="s">
        <v>200</v>
      </c>
      <c r="D11270" s="903" t="s">
        <v>1522</v>
      </c>
      <c r="E11270" s="903" t="s">
        <v>94</v>
      </c>
      <c r="F11270" s="903" t="s">
        <v>95</v>
      </c>
      <c r="G11270" s="902">
        <v>48717237</v>
      </c>
    </row>
    <row r="11271" spans="1:7">
      <c r="A11271" s="903" t="s">
        <v>2487</v>
      </c>
      <c r="B11271" s="903" t="s">
        <v>201</v>
      </c>
      <c r="C11271" s="903" t="s">
        <v>200</v>
      </c>
      <c r="D11271" s="903" t="s">
        <v>1522</v>
      </c>
      <c r="E11271" s="903" t="s">
        <v>94</v>
      </c>
      <c r="F11271" s="903" t="s">
        <v>96</v>
      </c>
      <c r="G11271" s="902">
        <v>8375178</v>
      </c>
    </row>
    <row r="11272" spans="1:7">
      <c r="A11272" s="903" t="s">
        <v>2487</v>
      </c>
      <c r="B11272" s="903" t="s">
        <v>201</v>
      </c>
      <c r="C11272" s="903" t="s">
        <v>200</v>
      </c>
      <c r="D11272" s="903" t="s">
        <v>1522</v>
      </c>
      <c r="E11272" s="903" t="s">
        <v>94</v>
      </c>
      <c r="F11272" s="903" t="s">
        <v>97</v>
      </c>
      <c r="G11272" s="902">
        <v>5026490</v>
      </c>
    </row>
    <row r="11273" spans="1:7">
      <c r="A11273" s="903" t="s">
        <v>2487</v>
      </c>
      <c r="B11273" s="903" t="s">
        <v>201</v>
      </c>
      <c r="C11273" s="903" t="s">
        <v>200</v>
      </c>
      <c r="D11273" s="903" t="s">
        <v>1522</v>
      </c>
      <c r="E11273" s="903" t="s">
        <v>94</v>
      </c>
      <c r="F11273" s="903" t="s">
        <v>0</v>
      </c>
      <c r="G11273" s="902">
        <v>2039872</v>
      </c>
    </row>
    <row r="11274" spans="1:7">
      <c r="A11274" s="903" t="s">
        <v>2487</v>
      </c>
      <c r="B11274" s="903" t="s">
        <v>201</v>
      </c>
      <c r="C11274" s="903" t="s">
        <v>200</v>
      </c>
      <c r="D11274" s="903" t="s">
        <v>1522</v>
      </c>
      <c r="E11274" s="1419" t="s">
        <v>100</v>
      </c>
      <c r="F11274" s="1420"/>
      <c r="G11274" s="902">
        <v>3160657</v>
      </c>
    </row>
    <row r="11275" spans="1:7">
      <c r="A11275" s="903" t="s">
        <v>2487</v>
      </c>
      <c r="B11275" s="903" t="s">
        <v>201</v>
      </c>
      <c r="C11275" s="903" t="s">
        <v>200</v>
      </c>
      <c r="D11275" s="903" t="s">
        <v>1522</v>
      </c>
      <c r="E11275" s="903" t="s">
        <v>100</v>
      </c>
      <c r="F11275" s="903" t="s">
        <v>138</v>
      </c>
      <c r="G11275" s="902">
        <v>2171703</v>
      </c>
    </row>
    <row r="11276" spans="1:7">
      <c r="A11276" s="903" t="s">
        <v>2487</v>
      </c>
      <c r="B11276" s="903" t="s">
        <v>201</v>
      </c>
      <c r="C11276" s="903" t="s">
        <v>200</v>
      </c>
      <c r="D11276" s="903" t="s">
        <v>1522</v>
      </c>
      <c r="E11276" s="903" t="s">
        <v>100</v>
      </c>
      <c r="F11276" s="903" t="s">
        <v>102</v>
      </c>
      <c r="G11276" s="902">
        <v>508628</v>
      </c>
    </row>
    <row r="11277" spans="1:7">
      <c r="A11277" s="903" t="s">
        <v>2487</v>
      </c>
      <c r="B11277" s="903" t="s">
        <v>201</v>
      </c>
      <c r="C11277" s="903" t="s">
        <v>200</v>
      </c>
      <c r="D11277" s="903" t="s">
        <v>1522</v>
      </c>
      <c r="E11277" s="903" t="s">
        <v>100</v>
      </c>
      <c r="F11277" s="903" t="s">
        <v>131</v>
      </c>
      <c r="G11277" s="902">
        <v>480326</v>
      </c>
    </row>
    <row r="11278" spans="1:7">
      <c r="A11278" s="903" t="s">
        <v>2487</v>
      </c>
      <c r="B11278" s="903" t="s">
        <v>201</v>
      </c>
      <c r="C11278" s="903" t="s">
        <v>200</v>
      </c>
      <c r="D11278" s="903" t="s">
        <v>1522</v>
      </c>
      <c r="E11278" s="1419" t="s">
        <v>103</v>
      </c>
      <c r="F11278" s="1420"/>
      <c r="G11278" s="902">
        <v>69283588</v>
      </c>
    </row>
    <row r="11279" spans="1:7">
      <c r="A11279" s="903" t="s">
        <v>2487</v>
      </c>
      <c r="B11279" s="903" t="s">
        <v>201</v>
      </c>
      <c r="C11279" s="903" t="s">
        <v>200</v>
      </c>
      <c r="D11279" s="903" t="s">
        <v>1522</v>
      </c>
      <c r="E11279" s="903" t="s">
        <v>103</v>
      </c>
      <c r="F11279" s="903" t="s">
        <v>104</v>
      </c>
      <c r="G11279" s="902">
        <v>33850600</v>
      </c>
    </row>
    <row r="11280" spans="1:7">
      <c r="A11280" s="903" t="s">
        <v>2487</v>
      </c>
      <c r="B11280" s="903" t="s">
        <v>201</v>
      </c>
      <c r="C11280" s="903" t="s">
        <v>200</v>
      </c>
      <c r="D11280" s="903" t="s">
        <v>1522</v>
      </c>
      <c r="E11280" s="903" t="s">
        <v>103</v>
      </c>
      <c r="F11280" s="903" t="s">
        <v>132</v>
      </c>
      <c r="G11280" s="902">
        <v>25428000</v>
      </c>
    </row>
    <row r="11281" spans="1:7">
      <c r="A11281" s="903" t="s">
        <v>2487</v>
      </c>
      <c r="B11281" s="903" t="s">
        <v>201</v>
      </c>
      <c r="C11281" s="903" t="s">
        <v>200</v>
      </c>
      <c r="D11281" s="903" t="s">
        <v>1522</v>
      </c>
      <c r="E11281" s="903" t="s">
        <v>103</v>
      </c>
      <c r="F11281" s="903" t="s">
        <v>106</v>
      </c>
      <c r="G11281" s="902">
        <v>10004988</v>
      </c>
    </row>
    <row r="11282" spans="1:7">
      <c r="A11282" s="903" t="s">
        <v>2487</v>
      </c>
      <c r="B11282" s="903" t="s">
        <v>201</v>
      </c>
      <c r="C11282" s="903" t="s">
        <v>200</v>
      </c>
      <c r="D11282" s="903" t="s">
        <v>1522</v>
      </c>
      <c r="E11282" s="1419" t="s">
        <v>108</v>
      </c>
      <c r="F11282" s="1420"/>
      <c r="G11282" s="902">
        <v>12538808</v>
      </c>
    </row>
    <row r="11283" spans="1:7">
      <c r="A11283" s="903" t="s">
        <v>2487</v>
      </c>
      <c r="B11283" s="903" t="s">
        <v>201</v>
      </c>
      <c r="C11283" s="903" t="s">
        <v>200</v>
      </c>
      <c r="D11283" s="903" t="s">
        <v>1522</v>
      </c>
      <c r="E11283" s="903" t="s">
        <v>108</v>
      </c>
      <c r="F11283" s="903" t="s">
        <v>111</v>
      </c>
      <c r="G11283" s="902">
        <v>2537608</v>
      </c>
    </row>
    <row r="11284" spans="1:7">
      <c r="A11284" s="903" t="s">
        <v>2487</v>
      </c>
      <c r="B11284" s="903" t="s">
        <v>201</v>
      </c>
      <c r="C11284" s="903" t="s">
        <v>200</v>
      </c>
      <c r="D11284" s="903" t="s">
        <v>1522</v>
      </c>
      <c r="E11284" s="903" t="s">
        <v>108</v>
      </c>
      <c r="F11284" s="903" t="s">
        <v>862</v>
      </c>
      <c r="G11284" s="902">
        <v>5140200</v>
      </c>
    </row>
    <row r="11285" spans="1:7">
      <c r="A11285" s="903" t="s">
        <v>2487</v>
      </c>
      <c r="B11285" s="903" t="s">
        <v>201</v>
      </c>
      <c r="C11285" s="903" t="s">
        <v>200</v>
      </c>
      <c r="D11285" s="903" t="s">
        <v>1522</v>
      </c>
      <c r="E11285" s="903" t="s">
        <v>108</v>
      </c>
      <c r="F11285" s="903" t="s">
        <v>868</v>
      </c>
      <c r="G11285" s="902">
        <v>3661000</v>
      </c>
    </row>
    <row r="11286" spans="1:7">
      <c r="A11286" s="903" t="s">
        <v>2487</v>
      </c>
      <c r="B11286" s="903" t="s">
        <v>201</v>
      </c>
      <c r="C11286" s="903" t="s">
        <v>200</v>
      </c>
      <c r="D11286" s="903" t="s">
        <v>1522</v>
      </c>
      <c r="E11286" s="903" t="s">
        <v>108</v>
      </c>
      <c r="F11286" s="903" t="s">
        <v>142</v>
      </c>
      <c r="G11286" s="902">
        <v>1200000</v>
      </c>
    </row>
    <row r="11287" spans="1:7">
      <c r="A11287" s="903" t="s">
        <v>2487</v>
      </c>
      <c r="B11287" s="903" t="s">
        <v>201</v>
      </c>
      <c r="C11287" s="903" t="s">
        <v>200</v>
      </c>
      <c r="D11287" s="903" t="s">
        <v>1522</v>
      </c>
      <c r="E11287" s="1419" t="s">
        <v>143</v>
      </c>
      <c r="F11287" s="1420"/>
      <c r="G11287" s="902">
        <v>333407000</v>
      </c>
    </row>
    <row r="11288" spans="1:7">
      <c r="A11288" s="903" t="s">
        <v>2487</v>
      </c>
      <c r="B11288" s="903" t="s">
        <v>201</v>
      </c>
      <c r="C11288" s="903" t="s">
        <v>200</v>
      </c>
      <c r="D11288" s="903" t="s">
        <v>1522</v>
      </c>
      <c r="E11288" s="903" t="s">
        <v>143</v>
      </c>
      <c r="F11288" s="903" t="s">
        <v>145</v>
      </c>
      <c r="G11288" s="902">
        <v>12450000</v>
      </c>
    </row>
    <row r="11289" spans="1:7">
      <c r="A11289" s="903" t="s">
        <v>2487</v>
      </c>
      <c r="B11289" s="903" t="s">
        <v>201</v>
      </c>
      <c r="C11289" s="903" t="s">
        <v>200</v>
      </c>
      <c r="D11289" s="903" t="s">
        <v>1522</v>
      </c>
      <c r="E11289" s="903" t="s">
        <v>143</v>
      </c>
      <c r="F11289" s="903" t="s">
        <v>482</v>
      </c>
      <c r="G11289" s="902">
        <v>15000000</v>
      </c>
    </row>
    <row r="11290" spans="1:7">
      <c r="A11290" s="903" t="s">
        <v>2487</v>
      </c>
      <c r="B11290" s="903" t="s">
        <v>201</v>
      </c>
      <c r="C11290" s="903" t="s">
        <v>200</v>
      </c>
      <c r="D11290" s="903" t="s">
        <v>1522</v>
      </c>
      <c r="E11290" s="903" t="s">
        <v>143</v>
      </c>
      <c r="F11290" s="903" t="s">
        <v>484</v>
      </c>
      <c r="G11290" s="902">
        <v>3950000</v>
      </c>
    </row>
    <row r="11291" spans="1:7">
      <c r="A11291" s="903" t="s">
        <v>2487</v>
      </c>
      <c r="B11291" s="903" t="s">
        <v>201</v>
      </c>
      <c r="C11291" s="903" t="s">
        <v>200</v>
      </c>
      <c r="D11291" s="903" t="s">
        <v>1522</v>
      </c>
      <c r="E11291" s="903" t="s">
        <v>143</v>
      </c>
      <c r="F11291" s="903" t="s">
        <v>485</v>
      </c>
      <c r="G11291" s="902">
        <v>7000000</v>
      </c>
    </row>
    <row r="11292" spans="1:7">
      <c r="A11292" s="903" t="s">
        <v>2487</v>
      </c>
      <c r="B11292" s="903" t="s">
        <v>201</v>
      </c>
      <c r="C11292" s="903" t="s">
        <v>200</v>
      </c>
      <c r="D11292" s="903" t="s">
        <v>1522</v>
      </c>
      <c r="E11292" s="903" t="s">
        <v>143</v>
      </c>
      <c r="F11292" s="903" t="s">
        <v>387</v>
      </c>
      <c r="G11292" s="902">
        <v>3600000</v>
      </c>
    </row>
    <row r="11293" spans="1:7">
      <c r="A11293" s="903" t="s">
        <v>2487</v>
      </c>
      <c r="B11293" s="903" t="s">
        <v>201</v>
      </c>
      <c r="C11293" s="903" t="s">
        <v>200</v>
      </c>
      <c r="D11293" s="903" t="s">
        <v>1522</v>
      </c>
      <c r="E11293" s="903" t="s">
        <v>143</v>
      </c>
      <c r="F11293" s="903" t="s">
        <v>487</v>
      </c>
      <c r="G11293" s="902">
        <v>171877000</v>
      </c>
    </row>
    <row r="11294" spans="1:7">
      <c r="A11294" s="903" t="s">
        <v>2487</v>
      </c>
      <c r="B11294" s="903" t="s">
        <v>201</v>
      </c>
      <c r="C11294" s="903" t="s">
        <v>200</v>
      </c>
      <c r="D11294" s="903" t="s">
        <v>1522</v>
      </c>
      <c r="E11294" s="903" t="s">
        <v>143</v>
      </c>
      <c r="F11294" s="903" t="s">
        <v>489</v>
      </c>
      <c r="G11294" s="902">
        <v>119530000</v>
      </c>
    </row>
    <row r="11295" spans="1:7">
      <c r="A11295" s="903" t="s">
        <v>2487</v>
      </c>
      <c r="B11295" s="903" t="s">
        <v>201</v>
      </c>
      <c r="C11295" s="903" t="s">
        <v>200</v>
      </c>
      <c r="D11295" s="903" t="s">
        <v>1522</v>
      </c>
      <c r="E11295" s="1419" t="s">
        <v>113</v>
      </c>
      <c r="F11295" s="1420"/>
      <c r="G11295" s="902">
        <v>69700000</v>
      </c>
    </row>
    <row r="11296" spans="1:7">
      <c r="A11296" s="903" t="s">
        <v>2487</v>
      </c>
      <c r="B11296" s="903" t="s">
        <v>201</v>
      </c>
      <c r="C11296" s="903" t="s">
        <v>200</v>
      </c>
      <c r="D11296" s="903" t="s">
        <v>1522</v>
      </c>
      <c r="E11296" s="903" t="s">
        <v>113</v>
      </c>
      <c r="F11296" s="903" t="s">
        <v>117</v>
      </c>
      <c r="G11296" s="902">
        <v>69700000</v>
      </c>
    </row>
    <row r="11297" spans="1:7">
      <c r="A11297" s="903" t="s">
        <v>2487</v>
      </c>
      <c r="B11297" s="903" t="s">
        <v>201</v>
      </c>
      <c r="C11297" s="903" t="s">
        <v>200</v>
      </c>
      <c r="D11297" s="903" t="s">
        <v>1522</v>
      </c>
      <c r="E11297" s="1419" t="s">
        <v>492</v>
      </c>
      <c r="F11297" s="1420"/>
      <c r="G11297" s="902">
        <v>64139200</v>
      </c>
    </row>
    <row r="11298" spans="1:7">
      <c r="A11298" s="903" t="s">
        <v>2487</v>
      </c>
      <c r="B11298" s="903" t="s">
        <v>201</v>
      </c>
      <c r="C11298" s="903" t="s">
        <v>200</v>
      </c>
      <c r="D11298" s="903" t="s">
        <v>1522</v>
      </c>
      <c r="E11298" s="903" t="s">
        <v>492</v>
      </c>
      <c r="F11298" s="903" t="s">
        <v>494</v>
      </c>
      <c r="G11298" s="902">
        <v>19000000</v>
      </c>
    </row>
    <row r="11299" spans="1:7">
      <c r="A11299" s="903" t="s">
        <v>2487</v>
      </c>
      <c r="B11299" s="903" t="s">
        <v>201</v>
      </c>
      <c r="C11299" s="903" t="s">
        <v>200</v>
      </c>
      <c r="D11299" s="903" t="s">
        <v>1522</v>
      </c>
      <c r="E11299" s="903" t="s">
        <v>492</v>
      </c>
      <c r="F11299" s="903" t="s">
        <v>219</v>
      </c>
      <c r="G11299" s="902">
        <v>41839200</v>
      </c>
    </row>
    <row r="11300" spans="1:7">
      <c r="A11300" s="903" t="s">
        <v>2487</v>
      </c>
      <c r="B11300" s="903" t="s">
        <v>201</v>
      </c>
      <c r="C11300" s="903" t="s">
        <v>200</v>
      </c>
      <c r="D11300" s="903" t="s">
        <v>1522</v>
      </c>
      <c r="E11300" s="903" t="s">
        <v>492</v>
      </c>
      <c r="F11300" s="903" t="s">
        <v>186</v>
      </c>
      <c r="G11300" s="902">
        <v>3300000</v>
      </c>
    </row>
    <row r="11301" spans="1:7">
      <c r="A11301" s="903" t="s">
        <v>2487</v>
      </c>
      <c r="B11301" s="903" t="s">
        <v>201</v>
      </c>
      <c r="C11301" s="903" t="s">
        <v>200</v>
      </c>
      <c r="D11301" s="903" t="s">
        <v>1522</v>
      </c>
      <c r="E11301" s="1419" t="s">
        <v>498</v>
      </c>
      <c r="F11301" s="1420"/>
      <c r="G11301" s="902">
        <v>41725000</v>
      </c>
    </row>
    <row r="11302" spans="1:7">
      <c r="A11302" s="903" t="s">
        <v>2487</v>
      </c>
      <c r="B11302" s="903" t="s">
        <v>201</v>
      </c>
      <c r="C11302" s="903" t="s">
        <v>200</v>
      </c>
      <c r="D11302" s="903" t="s">
        <v>1522</v>
      </c>
      <c r="E11302" s="903" t="s">
        <v>498</v>
      </c>
      <c r="F11302" s="903" t="s">
        <v>3</v>
      </c>
      <c r="G11302" s="902">
        <v>34322000</v>
      </c>
    </row>
    <row r="11303" spans="1:7">
      <c r="A11303" s="903" t="s">
        <v>2487</v>
      </c>
      <c r="B11303" s="903" t="s">
        <v>201</v>
      </c>
      <c r="C11303" s="903" t="s">
        <v>200</v>
      </c>
      <c r="D11303" s="903" t="s">
        <v>1522</v>
      </c>
      <c r="E11303" s="903" t="s">
        <v>498</v>
      </c>
      <c r="F11303" s="903" t="s">
        <v>370</v>
      </c>
      <c r="G11303" s="902">
        <v>7403000</v>
      </c>
    </row>
    <row r="11304" spans="1:7">
      <c r="A11304" s="903" t="s">
        <v>2487</v>
      </c>
      <c r="B11304" s="903" t="s">
        <v>201</v>
      </c>
      <c r="C11304" s="903" t="s">
        <v>200</v>
      </c>
      <c r="D11304" s="903" t="s">
        <v>1522</v>
      </c>
      <c r="E11304" s="1419" t="s">
        <v>1429</v>
      </c>
      <c r="F11304" s="1420"/>
      <c r="G11304" s="902">
        <v>60000000</v>
      </c>
    </row>
    <row r="11305" spans="1:7">
      <c r="A11305" s="903" t="s">
        <v>2487</v>
      </c>
      <c r="B11305" s="903" t="s">
        <v>201</v>
      </c>
      <c r="C11305" s="903" t="s">
        <v>200</v>
      </c>
      <c r="D11305" s="903" t="s">
        <v>1522</v>
      </c>
      <c r="E11305" s="903" t="s">
        <v>1429</v>
      </c>
      <c r="F11305" s="903" t="s">
        <v>1451</v>
      </c>
      <c r="G11305" s="902">
        <v>8500000</v>
      </c>
    </row>
    <row r="11306" spans="1:7">
      <c r="A11306" s="903" t="s">
        <v>2487</v>
      </c>
      <c r="B11306" s="903" t="s">
        <v>201</v>
      </c>
      <c r="C11306" s="903" t="s">
        <v>200</v>
      </c>
      <c r="D11306" s="903" t="s">
        <v>1522</v>
      </c>
      <c r="E11306" s="903" t="s">
        <v>1429</v>
      </c>
      <c r="F11306" s="903" t="s">
        <v>1431</v>
      </c>
      <c r="G11306" s="902">
        <v>51500000</v>
      </c>
    </row>
    <row r="11307" spans="1:7">
      <c r="A11307" s="903" t="s">
        <v>2487</v>
      </c>
      <c r="B11307" s="903" t="s">
        <v>201</v>
      </c>
      <c r="C11307" s="903" t="s">
        <v>200</v>
      </c>
      <c r="D11307" s="903" t="s">
        <v>1522</v>
      </c>
      <c r="E11307" s="1419" t="s">
        <v>118</v>
      </c>
      <c r="F11307" s="1420"/>
      <c r="G11307" s="902">
        <v>74972163</v>
      </c>
    </row>
    <row r="11308" spans="1:7">
      <c r="A11308" s="903" t="s">
        <v>2487</v>
      </c>
      <c r="B11308" s="903" t="s">
        <v>201</v>
      </c>
      <c r="C11308" s="903" t="s">
        <v>200</v>
      </c>
      <c r="D11308" s="903" t="s">
        <v>1522</v>
      </c>
      <c r="E11308" s="903" t="s">
        <v>118</v>
      </c>
      <c r="F11308" s="903" t="s">
        <v>523</v>
      </c>
      <c r="G11308" s="902">
        <v>20882163</v>
      </c>
    </row>
    <row r="11309" spans="1:7">
      <c r="A11309" s="903" t="s">
        <v>2487</v>
      </c>
      <c r="B11309" s="903" t="s">
        <v>201</v>
      </c>
      <c r="C11309" s="903" t="s">
        <v>200</v>
      </c>
      <c r="D11309" s="903" t="s">
        <v>1522</v>
      </c>
      <c r="E11309" s="903" t="s">
        <v>118</v>
      </c>
      <c r="F11309" s="903" t="s">
        <v>11</v>
      </c>
      <c r="G11309" s="902">
        <v>670000</v>
      </c>
    </row>
    <row r="11310" spans="1:7">
      <c r="A11310" s="903" t="s">
        <v>2487</v>
      </c>
      <c r="B11310" s="903" t="s">
        <v>201</v>
      </c>
      <c r="C11310" s="903" t="s">
        <v>200</v>
      </c>
      <c r="D11310" s="903" t="s">
        <v>1522</v>
      </c>
      <c r="E11310" s="903" t="s">
        <v>118</v>
      </c>
      <c r="F11310" s="903" t="s">
        <v>120</v>
      </c>
      <c r="G11310" s="902">
        <v>53420000</v>
      </c>
    </row>
    <row r="11311" spans="1:7">
      <c r="A11311" s="903" t="s">
        <v>2487</v>
      </c>
      <c r="B11311" s="903" t="s">
        <v>201</v>
      </c>
      <c r="C11311" s="903" t="s">
        <v>200</v>
      </c>
      <c r="D11311" s="903" t="s">
        <v>1522</v>
      </c>
      <c r="E11311" s="1419" t="s">
        <v>122</v>
      </c>
      <c r="F11311" s="1420"/>
      <c r="G11311" s="902">
        <v>130310000</v>
      </c>
    </row>
    <row r="11312" spans="1:7">
      <c r="A11312" s="903" t="s">
        <v>2487</v>
      </c>
      <c r="B11312" s="903" t="s">
        <v>201</v>
      </c>
      <c r="C11312" s="903" t="s">
        <v>200</v>
      </c>
      <c r="D11312" s="903" t="s">
        <v>1522</v>
      </c>
      <c r="E11312" s="903" t="s">
        <v>122</v>
      </c>
      <c r="F11312" s="903" t="s">
        <v>124</v>
      </c>
      <c r="G11312" s="902">
        <v>31694000</v>
      </c>
    </row>
    <row r="11313" spans="1:7">
      <c r="A11313" s="903" t="s">
        <v>2487</v>
      </c>
      <c r="B11313" s="903" t="s">
        <v>201</v>
      </c>
      <c r="C11313" s="903" t="s">
        <v>200</v>
      </c>
      <c r="D11313" s="903" t="s">
        <v>1522</v>
      </c>
      <c r="E11313" s="903" t="s">
        <v>122</v>
      </c>
      <c r="F11313" s="903" t="s">
        <v>126</v>
      </c>
      <c r="G11313" s="902">
        <v>98616000</v>
      </c>
    </row>
    <row r="11314" spans="1:7">
      <c r="A11314" s="903" t="s">
        <v>2487</v>
      </c>
      <c r="B11314" s="903" t="s">
        <v>201</v>
      </c>
      <c r="C11314" s="903" t="s">
        <v>200</v>
      </c>
      <c r="D11314" s="903" t="s">
        <v>1522</v>
      </c>
      <c r="E11314" s="1419" t="s">
        <v>360</v>
      </c>
      <c r="F11314" s="1420"/>
      <c r="G11314" s="902">
        <v>18500000</v>
      </c>
    </row>
    <row r="11315" spans="1:7">
      <c r="A11315" s="903" t="s">
        <v>2487</v>
      </c>
      <c r="B11315" s="903" t="s">
        <v>201</v>
      </c>
      <c r="C11315" s="903" t="s">
        <v>200</v>
      </c>
      <c r="D11315" s="903" t="s">
        <v>1522</v>
      </c>
      <c r="E11315" s="903" t="s">
        <v>360</v>
      </c>
      <c r="F11315" s="903" t="s">
        <v>1440</v>
      </c>
      <c r="G11315" s="902">
        <v>18500000</v>
      </c>
    </row>
    <row r="11316" spans="1:7">
      <c r="A11316" s="903" t="s">
        <v>2487</v>
      </c>
      <c r="B11316" s="903" t="s">
        <v>201</v>
      </c>
      <c r="C11316" s="1419" t="s">
        <v>918</v>
      </c>
      <c r="D11316" s="1420"/>
      <c r="E11316" s="1420"/>
      <c r="F11316" s="1420"/>
      <c r="G11316" s="902">
        <v>62400000</v>
      </c>
    </row>
    <row r="11317" spans="1:7">
      <c r="A11317" s="903" t="s">
        <v>2487</v>
      </c>
      <c r="B11317" s="903" t="s">
        <v>201</v>
      </c>
      <c r="C11317" s="903" t="s">
        <v>918</v>
      </c>
      <c r="D11317" s="1419" t="s">
        <v>1514</v>
      </c>
      <c r="E11317" s="1420"/>
      <c r="F11317" s="1420"/>
      <c r="G11317" s="902">
        <v>62400000</v>
      </c>
    </row>
    <row r="11318" spans="1:7">
      <c r="A11318" s="903" t="s">
        <v>2487</v>
      </c>
      <c r="B11318" s="903" t="s">
        <v>201</v>
      </c>
      <c r="C11318" s="903" t="s">
        <v>918</v>
      </c>
      <c r="D11318" s="903" t="s">
        <v>1514</v>
      </c>
      <c r="E11318" s="1419" t="s">
        <v>118</v>
      </c>
      <c r="F11318" s="1420"/>
      <c r="G11318" s="902">
        <v>36000000</v>
      </c>
    </row>
    <row r="11319" spans="1:7">
      <c r="A11319" s="903" t="s">
        <v>2487</v>
      </c>
      <c r="B11319" s="903" t="s">
        <v>201</v>
      </c>
      <c r="C11319" s="903" t="s">
        <v>918</v>
      </c>
      <c r="D11319" s="903" t="s">
        <v>1514</v>
      </c>
      <c r="E11319" s="903" t="s">
        <v>118</v>
      </c>
      <c r="F11319" s="903" t="s">
        <v>120</v>
      </c>
      <c r="G11319" s="902">
        <v>36000000</v>
      </c>
    </row>
    <row r="11320" spans="1:7">
      <c r="A11320" s="903" t="s">
        <v>2487</v>
      </c>
      <c r="B11320" s="903" t="s">
        <v>201</v>
      </c>
      <c r="C11320" s="903" t="s">
        <v>918</v>
      </c>
      <c r="D11320" s="903" t="s">
        <v>1514</v>
      </c>
      <c r="E11320" s="1419" t="s">
        <v>122</v>
      </c>
      <c r="F11320" s="1420"/>
      <c r="G11320" s="902">
        <v>26400000</v>
      </c>
    </row>
    <row r="11321" spans="1:7">
      <c r="A11321" s="903" t="s">
        <v>2487</v>
      </c>
      <c r="B11321" s="903" t="s">
        <v>201</v>
      </c>
      <c r="C11321" s="903" t="s">
        <v>918</v>
      </c>
      <c r="D11321" s="903" t="s">
        <v>1514</v>
      </c>
      <c r="E11321" s="903" t="s">
        <v>122</v>
      </c>
      <c r="F11321" s="903" t="s">
        <v>126</v>
      </c>
      <c r="G11321" s="902">
        <v>26400000</v>
      </c>
    </row>
    <row r="11322" spans="1:7">
      <c r="A11322" s="903" t="s">
        <v>2487</v>
      </c>
      <c r="B11322" s="1419" t="s">
        <v>854</v>
      </c>
      <c r="C11322" s="1420"/>
      <c r="D11322" s="1420"/>
      <c r="E11322" s="1420"/>
      <c r="F11322" s="1420"/>
      <c r="G11322" s="902">
        <v>1624341000</v>
      </c>
    </row>
    <row r="11323" spans="1:7">
      <c r="A11323" s="903" t="s">
        <v>2487</v>
      </c>
      <c r="B11323" s="903" t="s">
        <v>854</v>
      </c>
      <c r="C11323" s="1419" t="s">
        <v>200</v>
      </c>
      <c r="D11323" s="1420"/>
      <c r="E11323" s="1420"/>
      <c r="F11323" s="1420"/>
      <c r="G11323" s="902">
        <v>1554341000</v>
      </c>
    </row>
    <row r="11324" spans="1:7">
      <c r="A11324" s="903" t="s">
        <v>2487</v>
      </c>
      <c r="B11324" s="903" t="s">
        <v>854</v>
      </c>
      <c r="C11324" s="903" t="s">
        <v>200</v>
      </c>
      <c r="D11324" s="1419" t="s">
        <v>1522</v>
      </c>
      <c r="E11324" s="1420"/>
      <c r="F11324" s="1420"/>
      <c r="G11324" s="902">
        <v>1554341000</v>
      </c>
    </row>
    <row r="11325" spans="1:7">
      <c r="A11325" s="903" t="s">
        <v>2487</v>
      </c>
      <c r="B11325" s="903" t="s">
        <v>854</v>
      </c>
      <c r="C11325" s="903" t="s">
        <v>200</v>
      </c>
      <c r="D11325" s="903" t="s">
        <v>1522</v>
      </c>
      <c r="E11325" s="1419" t="s">
        <v>87</v>
      </c>
      <c r="F11325" s="1420"/>
      <c r="G11325" s="902">
        <v>406337900</v>
      </c>
    </row>
    <row r="11326" spans="1:7">
      <c r="A11326" s="903" t="s">
        <v>2487</v>
      </c>
      <c r="B11326" s="903" t="s">
        <v>854</v>
      </c>
      <c r="C11326" s="903" t="s">
        <v>200</v>
      </c>
      <c r="D11326" s="903" t="s">
        <v>1522</v>
      </c>
      <c r="E11326" s="903" t="s">
        <v>87</v>
      </c>
      <c r="F11326" s="903" t="s">
        <v>88</v>
      </c>
      <c r="G11326" s="902">
        <v>406337900</v>
      </c>
    </row>
    <row r="11327" spans="1:7">
      <c r="A11327" s="903" t="s">
        <v>2487</v>
      </c>
      <c r="B11327" s="903" t="s">
        <v>854</v>
      </c>
      <c r="C11327" s="903" t="s">
        <v>200</v>
      </c>
      <c r="D11327" s="903" t="s">
        <v>1522</v>
      </c>
      <c r="E11327" s="1419" t="s">
        <v>128</v>
      </c>
      <c r="F11327" s="1420"/>
      <c r="G11327" s="902">
        <v>1800000</v>
      </c>
    </row>
    <row r="11328" spans="1:7">
      <c r="A11328" s="903" t="s">
        <v>2487</v>
      </c>
      <c r="B11328" s="903" t="s">
        <v>854</v>
      </c>
      <c r="C11328" s="903" t="s">
        <v>200</v>
      </c>
      <c r="D11328" s="903" t="s">
        <v>1522</v>
      </c>
      <c r="E11328" s="903" t="s">
        <v>128</v>
      </c>
      <c r="F11328" s="903" t="s">
        <v>129</v>
      </c>
      <c r="G11328" s="902">
        <v>1800000</v>
      </c>
    </row>
    <row r="11329" spans="1:7">
      <c r="A11329" s="903" t="s">
        <v>2487</v>
      </c>
      <c r="B11329" s="903" t="s">
        <v>854</v>
      </c>
      <c r="C11329" s="903" t="s">
        <v>200</v>
      </c>
      <c r="D11329" s="903" t="s">
        <v>1522</v>
      </c>
      <c r="E11329" s="1419" t="s">
        <v>90</v>
      </c>
      <c r="F11329" s="1420"/>
      <c r="G11329" s="902">
        <v>488901060</v>
      </c>
    </row>
    <row r="11330" spans="1:7">
      <c r="A11330" s="903" t="s">
        <v>2487</v>
      </c>
      <c r="B11330" s="903" t="s">
        <v>854</v>
      </c>
      <c r="C11330" s="903" t="s">
        <v>200</v>
      </c>
      <c r="D11330" s="903" t="s">
        <v>1522</v>
      </c>
      <c r="E11330" s="903" t="s">
        <v>90</v>
      </c>
      <c r="F11330" s="903" t="s">
        <v>389</v>
      </c>
      <c r="G11330" s="902">
        <v>5364000</v>
      </c>
    </row>
    <row r="11331" spans="1:7">
      <c r="A11331" s="903" t="s">
        <v>2487</v>
      </c>
      <c r="B11331" s="903" t="s">
        <v>854</v>
      </c>
      <c r="C11331" s="903" t="s">
        <v>200</v>
      </c>
      <c r="D11331" s="903" t="s">
        <v>1522</v>
      </c>
      <c r="E11331" s="903" t="s">
        <v>90</v>
      </c>
      <c r="F11331" s="903" t="s">
        <v>763</v>
      </c>
      <c r="G11331" s="902">
        <v>2304000</v>
      </c>
    </row>
    <row r="11332" spans="1:7">
      <c r="A11332" s="903" t="s">
        <v>2487</v>
      </c>
      <c r="B11332" s="903" t="s">
        <v>854</v>
      </c>
      <c r="C11332" s="903" t="s">
        <v>200</v>
      </c>
      <c r="D11332" s="903" t="s">
        <v>1522</v>
      </c>
      <c r="E11332" s="903" t="s">
        <v>90</v>
      </c>
      <c r="F11332" s="903" t="s">
        <v>92</v>
      </c>
      <c r="G11332" s="902">
        <v>103704000</v>
      </c>
    </row>
    <row r="11333" spans="1:7">
      <c r="A11333" s="903" t="s">
        <v>2487</v>
      </c>
      <c r="B11333" s="903" t="s">
        <v>854</v>
      </c>
      <c r="C11333" s="903" t="s">
        <v>200</v>
      </c>
      <c r="D11333" s="903" t="s">
        <v>1522</v>
      </c>
      <c r="E11333" s="903" t="s">
        <v>90</v>
      </c>
      <c r="F11333" s="903" t="s">
        <v>390</v>
      </c>
      <c r="G11333" s="902">
        <v>16986000</v>
      </c>
    </row>
    <row r="11334" spans="1:7">
      <c r="A11334" s="903" t="s">
        <v>2487</v>
      </c>
      <c r="B11334" s="903" t="s">
        <v>854</v>
      </c>
      <c r="C11334" s="903" t="s">
        <v>200</v>
      </c>
      <c r="D11334" s="903" t="s">
        <v>1522</v>
      </c>
      <c r="E11334" s="903" t="s">
        <v>90</v>
      </c>
      <c r="F11334" s="903" t="s">
        <v>137</v>
      </c>
      <c r="G11334" s="902">
        <v>360543060</v>
      </c>
    </row>
    <row r="11335" spans="1:7">
      <c r="A11335" s="903" t="s">
        <v>2487</v>
      </c>
      <c r="B11335" s="903" t="s">
        <v>854</v>
      </c>
      <c r="C11335" s="903" t="s">
        <v>200</v>
      </c>
      <c r="D11335" s="903" t="s">
        <v>1522</v>
      </c>
      <c r="E11335" s="1419" t="s">
        <v>377</v>
      </c>
      <c r="F11335" s="1420"/>
      <c r="G11335" s="902">
        <v>15525000</v>
      </c>
    </row>
    <row r="11336" spans="1:7">
      <c r="A11336" s="903" t="s">
        <v>2487</v>
      </c>
      <c r="B11336" s="903" t="s">
        <v>854</v>
      </c>
      <c r="C11336" s="903" t="s">
        <v>200</v>
      </c>
      <c r="D11336" s="903" t="s">
        <v>1522</v>
      </c>
      <c r="E11336" s="903" t="s">
        <v>377</v>
      </c>
      <c r="F11336" s="903" t="s">
        <v>379</v>
      </c>
      <c r="G11336" s="902">
        <v>14754000</v>
      </c>
    </row>
    <row r="11337" spans="1:7">
      <c r="A11337" s="903" t="s">
        <v>2487</v>
      </c>
      <c r="B11337" s="903" t="s">
        <v>854</v>
      </c>
      <c r="C11337" s="903" t="s">
        <v>200</v>
      </c>
      <c r="D11337" s="903" t="s">
        <v>1522</v>
      </c>
      <c r="E11337" s="903" t="s">
        <v>377</v>
      </c>
      <c r="F11337" s="903" t="s">
        <v>380</v>
      </c>
      <c r="G11337" s="902">
        <v>771000</v>
      </c>
    </row>
    <row r="11338" spans="1:7">
      <c r="A11338" s="903" t="s">
        <v>2487</v>
      </c>
      <c r="B11338" s="903" t="s">
        <v>854</v>
      </c>
      <c r="C11338" s="903" t="s">
        <v>200</v>
      </c>
      <c r="D11338" s="903" t="s">
        <v>1522</v>
      </c>
      <c r="E11338" s="1419" t="s">
        <v>93</v>
      </c>
      <c r="F11338" s="1420"/>
      <c r="G11338" s="902">
        <v>48736809</v>
      </c>
    </row>
    <row r="11339" spans="1:7">
      <c r="A11339" s="903" t="s">
        <v>2487</v>
      </c>
      <c r="B11339" s="903" t="s">
        <v>854</v>
      </c>
      <c r="C11339" s="903" t="s">
        <v>200</v>
      </c>
      <c r="D11339" s="903" t="s">
        <v>1522</v>
      </c>
      <c r="E11339" s="903" t="s">
        <v>93</v>
      </c>
      <c r="F11339" s="903" t="s">
        <v>391</v>
      </c>
      <c r="G11339" s="902">
        <v>48736809</v>
      </c>
    </row>
    <row r="11340" spans="1:7">
      <c r="A11340" s="903" t="s">
        <v>2487</v>
      </c>
      <c r="B11340" s="903" t="s">
        <v>854</v>
      </c>
      <c r="C11340" s="903" t="s">
        <v>200</v>
      </c>
      <c r="D11340" s="903" t="s">
        <v>1522</v>
      </c>
      <c r="E11340" s="1419" t="s">
        <v>94</v>
      </c>
      <c r="F11340" s="1420"/>
      <c r="G11340" s="902">
        <v>120847608</v>
      </c>
    </row>
    <row r="11341" spans="1:7">
      <c r="A11341" s="903" t="s">
        <v>2487</v>
      </c>
      <c r="B11341" s="903" t="s">
        <v>854</v>
      </c>
      <c r="C11341" s="903" t="s">
        <v>200</v>
      </c>
      <c r="D11341" s="903" t="s">
        <v>1522</v>
      </c>
      <c r="E11341" s="903" t="s">
        <v>94</v>
      </c>
      <c r="F11341" s="903" t="s">
        <v>95</v>
      </c>
      <c r="G11341" s="902">
        <v>91055718</v>
      </c>
    </row>
    <row r="11342" spans="1:7">
      <c r="A11342" s="903" t="s">
        <v>2487</v>
      </c>
      <c r="B11342" s="903" t="s">
        <v>854</v>
      </c>
      <c r="C11342" s="903" t="s">
        <v>200</v>
      </c>
      <c r="D11342" s="903" t="s">
        <v>1522</v>
      </c>
      <c r="E11342" s="903" t="s">
        <v>94</v>
      </c>
      <c r="F11342" s="903" t="s">
        <v>96</v>
      </c>
      <c r="G11342" s="902">
        <v>15612051</v>
      </c>
    </row>
    <row r="11343" spans="1:7">
      <c r="A11343" s="903" t="s">
        <v>2487</v>
      </c>
      <c r="B11343" s="903" t="s">
        <v>854</v>
      </c>
      <c r="C11343" s="903" t="s">
        <v>200</v>
      </c>
      <c r="D11343" s="903" t="s">
        <v>1522</v>
      </c>
      <c r="E11343" s="903" t="s">
        <v>94</v>
      </c>
      <c r="F11343" s="903" t="s">
        <v>97</v>
      </c>
      <c r="G11343" s="902">
        <v>9692434</v>
      </c>
    </row>
    <row r="11344" spans="1:7">
      <c r="A11344" s="903" t="s">
        <v>2487</v>
      </c>
      <c r="B11344" s="903" t="s">
        <v>854</v>
      </c>
      <c r="C11344" s="903" t="s">
        <v>200</v>
      </c>
      <c r="D11344" s="903" t="s">
        <v>1522</v>
      </c>
      <c r="E11344" s="903" t="s">
        <v>94</v>
      </c>
      <c r="F11344" s="903" t="s">
        <v>0</v>
      </c>
      <c r="G11344" s="902">
        <v>4487405</v>
      </c>
    </row>
    <row r="11345" spans="1:7">
      <c r="A11345" s="903" t="s">
        <v>2487</v>
      </c>
      <c r="B11345" s="903" t="s">
        <v>854</v>
      </c>
      <c r="C11345" s="903" t="s">
        <v>200</v>
      </c>
      <c r="D11345" s="903" t="s">
        <v>1522</v>
      </c>
      <c r="E11345" s="1419" t="s">
        <v>100</v>
      </c>
      <c r="F11345" s="1420"/>
      <c r="G11345" s="902">
        <v>2818039</v>
      </c>
    </row>
    <row r="11346" spans="1:7">
      <c r="A11346" s="903" t="s">
        <v>2487</v>
      </c>
      <c r="B11346" s="903" t="s">
        <v>854</v>
      </c>
      <c r="C11346" s="903" t="s">
        <v>200</v>
      </c>
      <c r="D11346" s="903" t="s">
        <v>1522</v>
      </c>
      <c r="E11346" s="903" t="s">
        <v>100</v>
      </c>
      <c r="F11346" s="903" t="s">
        <v>138</v>
      </c>
      <c r="G11346" s="902">
        <v>1823838</v>
      </c>
    </row>
    <row r="11347" spans="1:7">
      <c r="A11347" s="903" t="s">
        <v>2487</v>
      </c>
      <c r="B11347" s="903" t="s">
        <v>854</v>
      </c>
      <c r="C11347" s="903" t="s">
        <v>200</v>
      </c>
      <c r="D11347" s="903" t="s">
        <v>1522</v>
      </c>
      <c r="E11347" s="903" t="s">
        <v>100</v>
      </c>
      <c r="F11347" s="903" t="s">
        <v>102</v>
      </c>
      <c r="G11347" s="902">
        <v>130114</v>
      </c>
    </row>
    <row r="11348" spans="1:7">
      <c r="A11348" s="903" t="s">
        <v>2487</v>
      </c>
      <c r="B11348" s="903" t="s">
        <v>854</v>
      </c>
      <c r="C11348" s="903" t="s">
        <v>200</v>
      </c>
      <c r="D11348" s="903" t="s">
        <v>1522</v>
      </c>
      <c r="E11348" s="903" t="s">
        <v>100</v>
      </c>
      <c r="F11348" s="903" t="s">
        <v>131</v>
      </c>
      <c r="G11348" s="902">
        <v>480087</v>
      </c>
    </row>
    <row r="11349" spans="1:7">
      <c r="A11349" s="903" t="s">
        <v>2487</v>
      </c>
      <c r="B11349" s="903" t="s">
        <v>854</v>
      </c>
      <c r="C11349" s="903" t="s">
        <v>200</v>
      </c>
      <c r="D11349" s="903" t="s">
        <v>1522</v>
      </c>
      <c r="E11349" s="903" t="s">
        <v>100</v>
      </c>
      <c r="F11349" s="903" t="s">
        <v>218</v>
      </c>
      <c r="G11349" s="902">
        <v>384000</v>
      </c>
    </row>
    <row r="11350" spans="1:7">
      <c r="A11350" s="903" t="s">
        <v>2487</v>
      </c>
      <c r="B11350" s="903" t="s">
        <v>854</v>
      </c>
      <c r="C11350" s="903" t="s">
        <v>200</v>
      </c>
      <c r="D11350" s="903" t="s">
        <v>1522</v>
      </c>
      <c r="E11350" s="1419" t="s">
        <v>103</v>
      </c>
      <c r="F11350" s="1420"/>
      <c r="G11350" s="902">
        <v>44824794</v>
      </c>
    </row>
    <row r="11351" spans="1:7">
      <c r="A11351" s="903" t="s">
        <v>2487</v>
      </c>
      <c r="B11351" s="903" t="s">
        <v>854</v>
      </c>
      <c r="C11351" s="903" t="s">
        <v>200</v>
      </c>
      <c r="D11351" s="903" t="s">
        <v>1522</v>
      </c>
      <c r="E11351" s="903" t="s">
        <v>103</v>
      </c>
      <c r="F11351" s="903" t="s">
        <v>104</v>
      </c>
      <c r="G11351" s="902">
        <v>24624794</v>
      </c>
    </row>
    <row r="11352" spans="1:7">
      <c r="A11352" s="903" t="s">
        <v>2487</v>
      </c>
      <c r="B11352" s="903" t="s">
        <v>854</v>
      </c>
      <c r="C11352" s="903" t="s">
        <v>200</v>
      </c>
      <c r="D11352" s="903" t="s">
        <v>1522</v>
      </c>
      <c r="E11352" s="903" t="s">
        <v>103</v>
      </c>
      <c r="F11352" s="903" t="s">
        <v>132</v>
      </c>
      <c r="G11352" s="902">
        <v>15000000</v>
      </c>
    </row>
    <row r="11353" spans="1:7">
      <c r="A11353" s="903" t="s">
        <v>2487</v>
      </c>
      <c r="B11353" s="903" t="s">
        <v>854</v>
      </c>
      <c r="C11353" s="903" t="s">
        <v>200</v>
      </c>
      <c r="D11353" s="903" t="s">
        <v>1522</v>
      </c>
      <c r="E11353" s="903" t="s">
        <v>103</v>
      </c>
      <c r="F11353" s="903" t="s">
        <v>106</v>
      </c>
      <c r="G11353" s="902">
        <v>5200000</v>
      </c>
    </row>
    <row r="11354" spans="1:7">
      <c r="A11354" s="903" t="s">
        <v>2487</v>
      </c>
      <c r="B11354" s="903" t="s">
        <v>854</v>
      </c>
      <c r="C11354" s="903" t="s">
        <v>200</v>
      </c>
      <c r="D11354" s="903" t="s">
        <v>1522</v>
      </c>
      <c r="E11354" s="1419" t="s">
        <v>108</v>
      </c>
      <c r="F11354" s="1420"/>
      <c r="G11354" s="902">
        <v>8930350</v>
      </c>
    </row>
    <row r="11355" spans="1:7">
      <c r="A11355" s="903" t="s">
        <v>2487</v>
      </c>
      <c r="B11355" s="903" t="s">
        <v>854</v>
      </c>
      <c r="C11355" s="903" t="s">
        <v>200</v>
      </c>
      <c r="D11355" s="903" t="s">
        <v>1522</v>
      </c>
      <c r="E11355" s="903" t="s">
        <v>108</v>
      </c>
      <c r="F11355" s="903" t="s">
        <v>110</v>
      </c>
      <c r="G11355" s="902">
        <v>3780350</v>
      </c>
    </row>
    <row r="11356" spans="1:7">
      <c r="A11356" s="903" t="s">
        <v>2487</v>
      </c>
      <c r="B11356" s="903" t="s">
        <v>854</v>
      </c>
      <c r="C11356" s="903" t="s">
        <v>200</v>
      </c>
      <c r="D11356" s="903" t="s">
        <v>1522</v>
      </c>
      <c r="E11356" s="903" t="s">
        <v>108</v>
      </c>
      <c r="F11356" s="903" t="s">
        <v>862</v>
      </c>
      <c r="G11356" s="902">
        <v>3950000</v>
      </c>
    </row>
    <row r="11357" spans="1:7">
      <c r="A11357" s="903" t="s">
        <v>2487</v>
      </c>
      <c r="B11357" s="903" t="s">
        <v>854</v>
      </c>
      <c r="C11357" s="903" t="s">
        <v>200</v>
      </c>
      <c r="D11357" s="903" t="s">
        <v>1522</v>
      </c>
      <c r="E11357" s="903" t="s">
        <v>108</v>
      </c>
      <c r="F11357" s="903" t="s">
        <v>142</v>
      </c>
      <c r="G11357" s="902">
        <v>1200000</v>
      </c>
    </row>
    <row r="11358" spans="1:7">
      <c r="A11358" s="903" t="s">
        <v>2487</v>
      </c>
      <c r="B11358" s="903" t="s">
        <v>854</v>
      </c>
      <c r="C11358" s="903" t="s">
        <v>200</v>
      </c>
      <c r="D11358" s="903" t="s">
        <v>1522</v>
      </c>
      <c r="E11358" s="1419" t="s">
        <v>143</v>
      </c>
      <c r="F11358" s="1420"/>
      <c r="G11358" s="902">
        <v>51609000</v>
      </c>
    </row>
    <row r="11359" spans="1:7">
      <c r="A11359" s="903" t="s">
        <v>2487</v>
      </c>
      <c r="B11359" s="903" t="s">
        <v>854</v>
      </c>
      <c r="C11359" s="903" t="s">
        <v>200</v>
      </c>
      <c r="D11359" s="903" t="s">
        <v>1522</v>
      </c>
      <c r="E11359" s="903" t="s">
        <v>143</v>
      </c>
      <c r="F11359" s="903" t="s">
        <v>145</v>
      </c>
      <c r="G11359" s="902">
        <v>1650000</v>
      </c>
    </row>
    <row r="11360" spans="1:7">
      <c r="A11360" s="903" t="s">
        <v>2487</v>
      </c>
      <c r="B11360" s="903" t="s">
        <v>854</v>
      </c>
      <c r="C11360" s="903" t="s">
        <v>200</v>
      </c>
      <c r="D11360" s="903" t="s">
        <v>1522</v>
      </c>
      <c r="E11360" s="903" t="s">
        <v>143</v>
      </c>
      <c r="F11360" s="903" t="s">
        <v>847</v>
      </c>
      <c r="G11360" s="902">
        <v>1600000</v>
      </c>
    </row>
    <row r="11361" spans="1:7">
      <c r="A11361" s="903" t="s">
        <v>2487</v>
      </c>
      <c r="B11361" s="903" t="s">
        <v>854</v>
      </c>
      <c r="C11361" s="903" t="s">
        <v>200</v>
      </c>
      <c r="D11361" s="903" t="s">
        <v>1522</v>
      </c>
      <c r="E11361" s="903" t="s">
        <v>143</v>
      </c>
      <c r="F11361" s="903" t="s">
        <v>387</v>
      </c>
      <c r="G11361" s="902">
        <v>3700000</v>
      </c>
    </row>
    <row r="11362" spans="1:7">
      <c r="A11362" s="903" t="s">
        <v>2487</v>
      </c>
      <c r="B11362" s="903" t="s">
        <v>854</v>
      </c>
      <c r="C11362" s="903" t="s">
        <v>200</v>
      </c>
      <c r="D11362" s="903" t="s">
        <v>1522</v>
      </c>
      <c r="E11362" s="903" t="s">
        <v>143</v>
      </c>
      <c r="F11362" s="903" t="s">
        <v>487</v>
      </c>
      <c r="G11362" s="902">
        <v>33909000</v>
      </c>
    </row>
    <row r="11363" spans="1:7">
      <c r="A11363" s="903" t="s">
        <v>2487</v>
      </c>
      <c r="B11363" s="903" t="s">
        <v>854</v>
      </c>
      <c r="C11363" s="903" t="s">
        <v>200</v>
      </c>
      <c r="D11363" s="903" t="s">
        <v>1522</v>
      </c>
      <c r="E11363" s="903" t="s">
        <v>143</v>
      </c>
      <c r="F11363" s="903" t="s">
        <v>489</v>
      </c>
      <c r="G11363" s="902">
        <v>10750000</v>
      </c>
    </row>
    <row r="11364" spans="1:7">
      <c r="A11364" s="903" t="s">
        <v>2487</v>
      </c>
      <c r="B11364" s="903" t="s">
        <v>854</v>
      </c>
      <c r="C11364" s="903" t="s">
        <v>200</v>
      </c>
      <c r="D11364" s="903" t="s">
        <v>1522</v>
      </c>
      <c r="E11364" s="1419" t="s">
        <v>113</v>
      </c>
      <c r="F11364" s="1420"/>
      <c r="G11364" s="902">
        <v>81300000</v>
      </c>
    </row>
    <row r="11365" spans="1:7">
      <c r="A11365" s="903" t="s">
        <v>2487</v>
      </c>
      <c r="B11365" s="903" t="s">
        <v>854</v>
      </c>
      <c r="C11365" s="903" t="s">
        <v>200</v>
      </c>
      <c r="D11365" s="903" t="s">
        <v>1522</v>
      </c>
      <c r="E11365" s="903" t="s">
        <v>113</v>
      </c>
      <c r="F11365" s="903" t="s">
        <v>490</v>
      </c>
      <c r="G11365" s="902">
        <v>600000</v>
      </c>
    </row>
    <row r="11366" spans="1:7">
      <c r="A11366" s="903" t="s">
        <v>2487</v>
      </c>
      <c r="B11366" s="903" t="s">
        <v>854</v>
      </c>
      <c r="C11366" s="903" t="s">
        <v>200</v>
      </c>
      <c r="D11366" s="903" t="s">
        <v>1522</v>
      </c>
      <c r="E11366" s="903" t="s">
        <v>113</v>
      </c>
      <c r="F11366" s="903" t="s">
        <v>115</v>
      </c>
      <c r="G11366" s="902">
        <v>700000</v>
      </c>
    </row>
    <row r="11367" spans="1:7">
      <c r="A11367" s="903" t="s">
        <v>2487</v>
      </c>
      <c r="B11367" s="903" t="s">
        <v>854</v>
      </c>
      <c r="C11367" s="903" t="s">
        <v>200</v>
      </c>
      <c r="D11367" s="903" t="s">
        <v>1522</v>
      </c>
      <c r="E11367" s="903" t="s">
        <v>113</v>
      </c>
      <c r="F11367" s="903" t="s">
        <v>117</v>
      </c>
      <c r="G11367" s="902">
        <v>80000000</v>
      </c>
    </row>
    <row r="11368" spans="1:7">
      <c r="A11368" s="903" t="s">
        <v>2487</v>
      </c>
      <c r="B11368" s="903" t="s">
        <v>854</v>
      </c>
      <c r="C11368" s="903" t="s">
        <v>200</v>
      </c>
      <c r="D11368" s="903" t="s">
        <v>1522</v>
      </c>
      <c r="E11368" s="1419" t="s">
        <v>492</v>
      </c>
      <c r="F11368" s="1420"/>
      <c r="G11368" s="902">
        <v>10100000</v>
      </c>
    </row>
    <row r="11369" spans="1:7">
      <c r="A11369" s="903" t="s">
        <v>2487</v>
      </c>
      <c r="B11369" s="903" t="s">
        <v>854</v>
      </c>
      <c r="C11369" s="903" t="s">
        <v>200</v>
      </c>
      <c r="D11369" s="903" t="s">
        <v>1522</v>
      </c>
      <c r="E11369" s="903" t="s">
        <v>492</v>
      </c>
      <c r="F11369" s="903" t="s">
        <v>494</v>
      </c>
      <c r="G11369" s="902">
        <v>8000000</v>
      </c>
    </row>
    <row r="11370" spans="1:7">
      <c r="A11370" s="903" t="s">
        <v>2487</v>
      </c>
      <c r="B11370" s="903" t="s">
        <v>854</v>
      </c>
      <c r="C11370" s="903" t="s">
        <v>200</v>
      </c>
      <c r="D11370" s="903" t="s">
        <v>1522</v>
      </c>
      <c r="E11370" s="903" t="s">
        <v>492</v>
      </c>
      <c r="F11370" s="903" t="s">
        <v>844</v>
      </c>
      <c r="G11370" s="902">
        <v>2100000</v>
      </c>
    </row>
    <row r="11371" spans="1:7">
      <c r="A11371" s="903" t="s">
        <v>2487</v>
      </c>
      <c r="B11371" s="903" t="s">
        <v>854</v>
      </c>
      <c r="C11371" s="903" t="s">
        <v>200</v>
      </c>
      <c r="D11371" s="903" t="s">
        <v>1522</v>
      </c>
      <c r="E11371" s="1419" t="s">
        <v>498</v>
      </c>
      <c r="F11371" s="1420"/>
      <c r="G11371" s="902">
        <v>6250000</v>
      </c>
    </row>
    <row r="11372" spans="1:7">
      <c r="A11372" s="903" t="s">
        <v>2487</v>
      </c>
      <c r="B11372" s="903" t="s">
        <v>854</v>
      </c>
      <c r="C11372" s="903" t="s">
        <v>200</v>
      </c>
      <c r="D11372" s="903" t="s">
        <v>1522</v>
      </c>
      <c r="E11372" s="903" t="s">
        <v>498</v>
      </c>
      <c r="F11372" s="903" t="s">
        <v>370</v>
      </c>
      <c r="G11372" s="902">
        <v>6250000</v>
      </c>
    </row>
    <row r="11373" spans="1:7">
      <c r="A11373" s="903" t="s">
        <v>2487</v>
      </c>
      <c r="B11373" s="903" t="s">
        <v>854</v>
      </c>
      <c r="C11373" s="903" t="s">
        <v>200</v>
      </c>
      <c r="D11373" s="903" t="s">
        <v>1522</v>
      </c>
      <c r="E11373" s="1419" t="s">
        <v>1429</v>
      </c>
      <c r="F11373" s="1420"/>
      <c r="G11373" s="902">
        <v>57800000</v>
      </c>
    </row>
    <row r="11374" spans="1:7">
      <c r="A11374" s="903" t="s">
        <v>2487</v>
      </c>
      <c r="B11374" s="903" t="s">
        <v>854</v>
      </c>
      <c r="C11374" s="903" t="s">
        <v>200</v>
      </c>
      <c r="D11374" s="903" t="s">
        <v>1522</v>
      </c>
      <c r="E11374" s="903" t="s">
        <v>1429</v>
      </c>
      <c r="F11374" s="903" t="s">
        <v>1451</v>
      </c>
      <c r="G11374" s="902">
        <v>11800000</v>
      </c>
    </row>
    <row r="11375" spans="1:7">
      <c r="A11375" s="903" t="s">
        <v>2487</v>
      </c>
      <c r="B11375" s="903" t="s">
        <v>854</v>
      </c>
      <c r="C11375" s="903" t="s">
        <v>200</v>
      </c>
      <c r="D11375" s="903" t="s">
        <v>1522</v>
      </c>
      <c r="E11375" s="903" t="s">
        <v>1429</v>
      </c>
      <c r="F11375" s="903" t="s">
        <v>1457</v>
      </c>
      <c r="G11375" s="902">
        <v>46000000</v>
      </c>
    </row>
    <row r="11376" spans="1:7">
      <c r="A11376" s="903" t="s">
        <v>2487</v>
      </c>
      <c r="B11376" s="903" t="s">
        <v>854</v>
      </c>
      <c r="C11376" s="903" t="s">
        <v>200</v>
      </c>
      <c r="D11376" s="903" t="s">
        <v>1522</v>
      </c>
      <c r="E11376" s="1419" t="s">
        <v>118</v>
      </c>
      <c r="F11376" s="1420"/>
      <c r="G11376" s="902">
        <v>53902440</v>
      </c>
    </row>
    <row r="11377" spans="1:7">
      <c r="A11377" s="903" t="s">
        <v>2487</v>
      </c>
      <c r="B11377" s="903" t="s">
        <v>854</v>
      </c>
      <c r="C11377" s="903" t="s">
        <v>200</v>
      </c>
      <c r="D11377" s="903" t="s">
        <v>1522</v>
      </c>
      <c r="E11377" s="903" t="s">
        <v>118</v>
      </c>
      <c r="F11377" s="903" t="s">
        <v>523</v>
      </c>
      <c r="G11377" s="902">
        <v>440</v>
      </c>
    </row>
    <row r="11378" spans="1:7">
      <c r="A11378" s="903" t="s">
        <v>2487</v>
      </c>
      <c r="B11378" s="903" t="s">
        <v>854</v>
      </c>
      <c r="C11378" s="903" t="s">
        <v>200</v>
      </c>
      <c r="D11378" s="903" t="s">
        <v>1522</v>
      </c>
      <c r="E11378" s="903" t="s">
        <v>118</v>
      </c>
      <c r="F11378" s="903" t="s">
        <v>120</v>
      </c>
      <c r="G11378" s="902">
        <v>53902000</v>
      </c>
    </row>
    <row r="11379" spans="1:7">
      <c r="A11379" s="903" t="s">
        <v>2487</v>
      </c>
      <c r="B11379" s="903" t="s">
        <v>854</v>
      </c>
      <c r="C11379" s="903" t="s">
        <v>200</v>
      </c>
      <c r="D11379" s="903" t="s">
        <v>1522</v>
      </c>
      <c r="E11379" s="1419" t="s">
        <v>1434</v>
      </c>
      <c r="F11379" s="1420"/>
      <c r="G11379" s="902">
        <v>3348000</v>
      </c>
    </row>
    <row r="11380" spans="1:7">
      <c r="A11380" s="903" t="s">
        <v>2487</v>
      </c>
      <c r="B11380" s="903" t="s">
        <v>854</v>
      </c>
      <c r="C11380" s="903" t="s">
        <v>200</v>
      </c>
      <c r="D11380" s="903" t="s">
        <v>1522</v>
      </c>
      <c r="E11380" s="903" t="s">
        <v>1434</v>
      </c>
      <c r="F11380" s="903" t="s">
        <v>1436</v>
      </c>
      <c r="G11380" s="902">
        <v>3348000</v>
      </c>
    </row>
    <row r="11381" spans="1:7">
      <c r="A11381" s="903" t="s">
        <v>2487</v>
      </c>
      <c r="B11381" s="903" t="s">
        <v>854</v>
      </c>
      <c r="C11381" s="903" t="s">
        <v>200</v>
      </c>
      <c r="D11381" s="903" t="s">
        <v>1522</v>
      </c>
      <c r="E11381" s="1419" t="s">
        <v>122</v>
      </c>
      <c r="F11381" s="1420"/>
      <c r="G11381" s="902">
        <v>146670000</v>
      </c>
    </row>
    <row r="11382" spans="1:7">
      <c r="A11382" s="903" t="s">
        <v>2487</v>
      </c>
      <c r="B11382" s="903" t="s">
        <v>854</v>
      </c>
      <c r="C11382" s="903" t="s">
        <v>200</v>
      </c>
      <c r="D11382" s="903" t="s">
        <v>1522</v>
      </c>
      <c r="E11382" s="903" t="s">
        <v>122</v>
      </c>
      <c r="F11382" s="903" t="s">
        <v>124</v>
      </c>
      <c r="G11382" s="902">
        <v>39590000</v>
      </c>
    </row>
    <row r="11383" spans="1:7">
      <c r="A11383" s="903" t="s">
        <v>2487</v>
      </c>
      <c r="B11383" s="903" t="s">
        <v>854</v>
      </c>
      <c r="C11383" s="903" t="s">
        <v>200</v>
      </c>
      <c r="D11383" s="903" t="s">
        <v>1522</v>
      </c>
      <c r="E11383" s="903" t="s">
        <v>122</v>
      </c>
      <c r="F11383" s="903" t="s">
        <v>126</v>
      </c>
      <c r="G11383" s="902">
        <v>107080000</v>
      </c>
    </row>
    <row r="11384" spans="1:7">
      <c r="A11384" s="903" t="s">
        <v>2487</v>
      </c>
      <c r="B11384" s="903" t="s">
        <v>854</v>
      </c>
      <c r="C11384" s="903" t="s">
        <v>200</v>
      </c>
      <c r="D11384" s="903" t="s">
        <v>1522</v>
      </c>
      <c r="E11384" s="1419" t="s">
        <v>360</v>
      </c>
      <c r="F11384" s="1420"/>
      <c r="G11384" s="902">
        <v>4640000</v>
      </c>
    </row>
    <row r="11385" spans="1:7">
      <c r="A11385" s="903" t="s">
        <v>2487</v>
      </c>
      <c r="B11385" s="903" t="s">
        <v>854</v>
      </c>
      <c r="C11385" s="903" t="s">
        <v>200</v>
      </c>
      <c r="D11385" s="903" t="s">
        <v>1522</v>
      </c>
      <c r="E11385" s="903" t="s">
        <v>360</v>
      </c>
      <c r="F11385" s="903" t="s">
        <v>1440</v>
      </c>
      <c r="G11385" s="902">
        <v>4640000</v>
      </c>
    </row>
    <row r="11386" spans="1:7">
      <c r="A11386" s="903" t="s">
        <v>2487</v>
      </c>
      <c r="B11386" s="903" t="s">
        <v>854</v>
      </c>
      <c r="C11386" s="1419" t="s">
        <v>918</v>
      </c>
      <c r="D11386" s="1420"/>
      <c r="E11386" s="1420"/>
      <c r="F11386" s="1420"/>
      <c r="G11386" s="902">
        <v>70000000</v>
      </c>
    </row>
    <row r="11387" spans="1:7">
      <c r="A11387" s="903" t="s">
        <v>2487</v>
      </c>
      <c r="B11387" s="903" t="s">
        <v>854</v>
      </c>
      <c r="C11387" s="903" t="s">
        <v>918</v>
      </c>
      <c r="D11387" s="1419" t="s">
        <v>1514</v>
      </c>
      <c r="E11387" s="1420"/>
      <c r="F11387" s="1420"/>
      <c r="G11387" s="902">
        <v>70000000</v>
      </c>
    </row>
    <row r="11388" spans="1:7">
      <c r="A11388" s="903" t="s">
        <v>2487</v>
      </c>
      <c r="B11388" s="903" t="s">
        <v>854</v>
      </c>
      <c r="C11388" s="903" t="s">
        <v>918</v>
      </c>
      <c r="D11388" s="903" t="s">
        <v>1514</v>
      </c>
      <c r="E11388" s="1419" t="s">
        <v>118</v>
      </c>
      <c r="F11388" s="1420"/>
      <c r="G11388" s="902">
        <v>70000000</v>
      </c>
    </row>
    <row r="11389" spans="1:7">
      <c r="A11389" s="903" t="s">
        <v>2487</v>
      </c>
      <c r="B11389" s="903" t="s">
        <v>854</v>
      </c>
      <c r="C11389" s="903" t="s">
        <v>918</v>
      </c>
      <c r="D11389" s="903" t="s">
        <v>1514</v>
      </c>
      <c r="E11389" s="903" t="s">
        <v>118</v>
      </c>
      <c r="F11389" s="903" t="s">
        <v>120</v>
      </c>
      <c r="G11389" s="902">
        <v>70000000</v>
      </c>
    </row>
    <row r="11390" spans="1:7">
      <c r="A11390" s="903" t="s">
        <v>2487</v>
      </c>
      <c r="B11390" s="1419" t="s">
        <v>203</v>
      </c>
      <c r="C11390" s="1420"/>
      <c r="D11390" s="1420"/>
      <c r="E11390" s="1420"/>
      <c r="F11390" s="1420"/>
      <c r="G11390" s="902">
        <v>933629000</v>
      </c>
    </row>
    <row r="11391" spans="1:7">
      <c r="A11391" s="903" t="s">
        <v>2487</v>
      </c>
      <c r="B11391" s="903" t="s">
        <v>203</v>
      </c>
      <c r="C11391" s="1419" t="s">
        <v>839</v>
      </c>
      <c r="D11391" s="1420"/>
      <c r="E11391" s="1420"/>
      <c r="F11391" s="1420"/>
      <c r="G11391" s="902">
        <v>147165000</v>
      </c>
    </row>
    <row r="11392" spans="1:7">
      <c r="A11392" s="903" t="s">
        <v>2487</v>
      </c>
      <c r="B11392" s="903" t="s">
        <v>203</v>
      </c>
      <c r="C11392" s="903" t="s">
        <v>839</v>
      </c>
      <c r="D11392" s="1419" t="s">
        <v>303</v>
      </c>
      <c r="E11392" s="1420"/>
      <c r="F11392" s="1420"/>
      <c r="G11392" s="902">
        <v>147165000</v>
      </c>
    </row>
    <row r="11393" spans="1:7">
      <c r="A11393" s="903" t="s">
        <v>2487</v>
      </c>
      <c r="B11393" s="903" t="s">
        <v>203</v>
      </c>
      <c r="C11393" s="903" t="s">
        <v>839</v>
      </c>
      <c r="D11393" s="903" t="s">
        <v>303</v>
      </c>
      <c r="E11393" s="1419" t="s">
        <v>90</v>
      </c>
      <c r="F11393" s="1420"/>
      <c r="G11393" s="902">
        <v>80460000</v>
      </c>
    </row>
    <row r="11394" spans="1:7">
      <c r="A11394" s="903" t="s">
        <v>2487</v>
      </c>
      <c r="B11394" s="903" t="s">
        <v>203</v>
      </c>
      <c r="C11394" s="903" t="s">
        <v>839</v>
      </c>
      <c r="D11394" s="903" t="s">
        <v>303</v>
      </c>
      <c r="E11394" s="903" t="s">
        <v>90</v>
      </c>
      <c r="F11394" s="903" t="s">
        <v>137</v>
      </c>
      <c r="G11394" s="902">
        <v>80460000</v>
      </c>
    </row>
    <row r="11395" spans="1:7">
      <c r="A11395" s="903" t="s">
        <v>2487</v>
      </c>
      <c r="B11395" s="903" t="s">
        <v>203</v>
      </c>
      <c r="C11395" s="903" t="s">
        <v>839</v>
      </c>
      <c r="D11395" s="903" t="s">
        <v>303</v>
      </c>
      <c r="E11395" s="1419" t="s">
        <v>377</v>
      </c>
      <c r="F11395" s="1420"/>
      <c r="G11395" s="902">
        <v>6705000</v>
      </c>
    </row>
    <row r="11396" spans="1:7">
      <c r="A11396" s="903" t="s">
        <v>2487</v>
      </c>
      <c r="B11396" s="903" t="s">
        <v>203</v>
      </c>
      <c r="C11396" s="903" t="s">
        <v>839</v>
      </c>
      <c r="D11396" s="903" t="s">
        <v>303</v>
      </c>
      <c r="E11396" s="903" t="s">
        <v>377</v>
      </c>
      <c r="F11396" s="903" t="s">
        <v>298</v>
      </c>
      <c r="G11396" s="902">
        <v>6705000</v>
      </c>
    </row>
    <row r="11397" spans="1:7">
      <c r="A11397" s="903" t="s">
        <v>2487</v>
      </c>
      <c r="B11397" s="903" t="s">
        <v>203</v>
      </c>
      <c r="C11397" s="903" t="s">
        <v>839</v>
      </c>
      <c r="D11397" s="903" t="s">
        <v>303</v>
      </c>
      <c r="E11397" s="1419" t="s">
        <v>103</v>
      </c>
      <c r="F11397" s="1420"/>
      <c r="G11397" s="902">
        <v>2300000</v>
      </c>
    </row>
    <row r="11398" spans="1:7">
      <c r="A11398" s="903" t="s">
        <v>2487</v>
      </c>
      <c r="B11398" s="903" t="s">
        <v>203</v>
      </c>
      <c r="C11398" s="903" t="s">
        <v>839</v>
      </c>
      <c r="D11398" s="903" t="s">
        <v>303</v>
      </c>
      <c r="E11398" s="903" t="s">
        <v>103</v>
      </c>
      <c r="F11398" s="903" t="s">
        <v>106</v>
      </c>
      <c r="G11398" s="902">
        <v>2300000</v>
      </c>
    </row>
    <row r="11399" spans="1:7">
      <c r="A11399" s="903" t="s">
        <v>2487</v>
      </c>
      <c r="B11399" s="903" t="s">
        <v>203</v>
      </c>
      <c r="C11399" s="903" t="s">
        <v>839</v>
      </c>
      <c r="D11399" s="903" t="s">
        <v>303</v>
      </c>
      <c r="E11399" s="1419" t="s">
        <v>143</v>
      </c>
      <c r="F11399" s="1420"/>
      <c r="G11399" s="902">
        <v>34200000</v>
      </c>
    </row>
    <row r="11400" spans="1:7">
      <c r="A11400" s="903" t="s">
        <v>2487</v>
      </c>
      <c r="B11400" s="903" t="s">
        <v>203</v>
      </c>
      <c r="C11400" s="903" t="s">
        <v>839</v>
      </c>
      <c r="D11400" s="903" t="s">
        <v>303</v>
      </c>
      <c r="E11400" s="903" t="s">
        <v>143</v>
      </c>
      <c r="F11400" s="903" t="s">
        <v>145</v>
      </c>
      <c r="G11400" s="902">
        <v>5500000</v>
      </c>
    </row>
    <row r="11401" spans="1:7">
      <c r="A11401" s="903" t="s">
        <v>2487</v>
      </c>
      <c r="B11401" s="903" t="s">
        <v>203</v>
      </c>
      <c r="C11401" s="903" t="s">
        <v>839</v>
      </c>
      <c r="D11401" s="903" t="s">
        <v>303</v>
      </c>
      <c r="E11401" s="903" t="s">
        <v>143</v>
      </c>
      <c r="F11401" s="903" t="s">
        <v>487</v>
      </c>
      <c r="G11401" s="902">
        <v>18900000</v>
      </c>
    </row>
    <row r="11402" spans="1:7">
      <c r="A11402" s="903" t="s">
        <v>2487</v>
      </c>
      <c r="B11402" s="903" t="s">
        <v>203</v>
      </c>
      <c r="C11402" s="903" t="s">
        <v>839</v>
      </c>
      <c r="D11402" s="903" t="s">
        <v>303</v>
      </c>
      <c r="E11402" s="903" t="s">
        <v>143</v>
      </c>
      <c r="F11402" s="903" t="s">
        <v>489</v>
      </c>
      <c r="G11402" s="902">
        <v>9800000</v>
      </c>
    </row>
    <row r="11403" spans="1:7">
      <c r="A11403" s="903" t="s">
        <v>2487</v>
      </c>
      <c r="B11403" s="903" t="s">
        <v>203</v>
      </c>
      <c r="C11403" s="903" t="s">
        <v>839</v>
      </c>
      <c r="D11403" s="903" t="s">
        <v>303</v>
      </c>
      <c r="E11403" s="1419" t="s">
        <v>113</v>
      </c>
      <c r="F11403" s="1420"/>
      <c r="G11403" s="902">
        <v>6000000</v>
      </c>
    </row>
    <row r="11404" spans="1:7">
      <c r="A11404" s="903" t="s">
        <v>2487</v>
      </c>
      <c r="B11404" s="903" t="s">
        <v>203</v>
      </c>
      <c r="C11404" s="903" t="s">
        <v>839</v>
      </c>
      <c r="D11404" s="903" t="s">
        <v>303</v>
      </c>
      <c r="E11404" s="903" t="s">
        <v>113</v>
      </c>
      <c r="F11404" s="903" t="s">
        <v>117</v>
      </c>
      <c r="G11404" s="902">
        <v>6000000</v>
      </c>
    </row>
    <row r="11405" spans="1:7">
      <c r="A11405" s="903" t="s">
        <v>2487</v>
      </c>
      <c r="B11405" s="903" t="s">
        <v>203</v>
      </c>
      <c r="C11405" s="903" t="s">
        <v>839</v>
      </c>
      <c r="D11405" s="903" t="s">
        <v>303</v>
      </c>
      <c r="E11405" s="1419" t="s">
        <v>492</v>
      </c>
      <c r="F11405" s="1420"/>
      <c r="G11405" s="902">
        <v>6000000</v>
      </c>
    </row>
    <row r="11406" spans="1:7">
      <c r="A11406" s="903" t="s">
        <v>2487</v>
      </c>
      <c r="B11406" s="903" t="s">
        <v>203</v>
      </c>
      <c r="C11406" s="903" t="s">
        <v>839</v>
      </c>
      <c r="D11406" s="903" t="s">
        <v>303</v>
      </c>
      <c r="E11406" s="903" t="s">
        <v>492</v>
      </c>
      <c r="F11406" s="903" t="s">
        <v>219</v>
      </c>
      <c r="G11406" s="902">
        <v>6000000</v>
      </c>
    </row>
    <row r="11407" spans="1:7">
      <c r="A11407" s="903" t="s">
        <v>2487</v>
      </c>
      <c r="B11407" s="903" t="s">
        <v>203</v>
      </c>
      <c r="C11407" s="903" t="s">
        <v>839</v>
      </c>
      <c r="D11407" s="903" t="s">
        <v>303</v>
      </c>
      <c r="E11407" s="1419" t="s">
        <v>118</v>
      </c>
      <c r="F11407" s="1420"/>
      <c r="G11407" s="902">
        <v>3000000</v>
      </c>
    </row>
    <row r="11408" spans="1:7">
      <c r="A11408" s="903" t="s">
        <v>2487</v>
      </c>
      <c r="B11408" s="903" t="s">
        <v>203</v>
      </c>
      <c r="C11408" s="903" t="s">
        <v>839</v>
      </c>
      <c r="D11408" s="903" t="s">
        <v>303</v>
      </c>
      <c r="E11408" s="903" t="s">
        <v>118</v>
      </c>
      <c r="F11408" s="903" t="s">
        <v>120</v>
      </c>
      <c r="G11408" s="902">
        <v>3000000</v>
      </c>
    </row>
    <row r="11409" spans="1:7">
      <c r="A11409" s="903" t="s">
        <v>2487</v>
      </c>
      <c r="B11409" s="903" t="s">
        <v>203</v>
      </c>
      <c r="C11409" s="903" t="s">
        <v>839</v>
      </c>
      <c r="D11409" s="903" t="s">
        <v>303</v>
      </c>
      <c r="E11409" s="1419" t="s">
        <v>1434</v>
      </c>
      <c r="F11409" s="1420"/>
      <c r="G11409" s="902">
        <v>1200000</v>
      </c>
    </row>
    <row r="11410" spans="1:7">
      <c r="A11410" s="903" t="s">
        <v>2487</v>
      </c>
      <c r="B11410" s="903" t="s">
        <v>203</v>
      </c>
      <c r="C11410" s="903" t="s">
        <v>839</v>
      </c>
      <c r="D11410" s="903" t="s">
        <v>303</v>
      </c>
      <c r="E11410" s="903" t="s">
        <v>1434</v>
      </c>
      <c r="F11410" s="903" t="s">
        <v>1436</v>
      </c>
      <c r="G11410" s="902">
        <v>1200000</v>
      </c>
    </row>
    <row r="11411" spans="1:7">
      <c r="A11411" s="903" t="s">
        <v>2487</v>
      </c>
      <c r="B11411" s="903" t="s">
        <v>203</v>
      </c>
      <c r="C11411" s="903" t="s">
        <v>839</v>
      </c>
      <c r="D11411" s="903" t="s">
        <v>303</v>
      </c>
      <c r="E11411" s="1419" t="s">
        <v>122</v>
      </c>
      <c r="F11411" s="1420"/>
      <c r="G11411" s="902">
        <v>7300000</v>
      </c>
    </row>
    <row r="11412" spans="1:7">
      <c r="A11412" s="903" t="s">
        <v>2487</v>
      </c>
      <c r="B11412" s="903" t="s">
        <v>203</v>
      </c>
      <c r="C11412" s="903" t="s">
        <v>839</v>
      </c>
      <c r="D11412" s="903" t="s">
        <v>303</v>
      </c>
      <c r="E11412" s="903" t="s">
        <v>122</v>
      </c>
      <c r="F11412" s="903" t="s">
        <v>126</v>
      </c>
      <c r="G11412" s="902">
        <v>7300000</v>
      </c>
    </row>
    <row r="11413" spans="1:7">
      <c r="A11413" s="903" t="s">
        <v>2487</v>
      </c>
      <c r="B11413" s="903" t="s">
        <v>203</v>
      </c>
      <c r="C11413" s="1419" t="s">
        <v>200</v>
      </c>
      <c r="D11413" s="1420"/>
      <c r="E11413" s="1420"/>
      <c r="F11413" s="1420"/>
      <c r="G11413" s="902">
        <v>786464000</v>
      </c>
    </row>
    <row r="11414" spans="1:7">
      <c r="A11414" s="903" t="s">
        <v>2487</v>
      </c>
      <c r="B11414" s="903" t="s">
        <v>203</v>
      </c>
      <c r="C11414" s="903" t="s">
        <v>200</v>
      </c>
      <c r="D11414" s="1419" t="s">
        <v>1522</v>
      </c>
      <c r="E11414" s="1420"/>
      <c r="F11414" s="1420"/>
      <c r="G11414" s="902">
        <v>786464000</v>
      </c>
    </row>
    <row r="11415" spans="1:7">
      <c r="A11415" s="903" t="s">
        <v>2487</v>
      </c>
      <c r="B11415" s="903" t="s">
        <v>203</v>
      </c>
      <c r="C11415" s="903" t="s">
        <v>200</v>
      </c>
      <c r="D11415" s="903" t="s">
        <v>1522</v>
      </c>
      <c r="E11415" s="1419" t="s">
        <v>90</v>
      </c>
      <c r="F11415" s="1420"/>
      <c r="G11415" s="902">
        <v>445212000</v>
      </c>
    </row>
    <row r="11416" spans="1:7">
      <c r="A11416" s="903" t="s">
        <v>2487</v>
      </c>
      <c r="B11416" s="903" t="s">
        <v>203</v>
      </c>
      <c r="C11416" s="903" t="s">
        <v>200</v>
      </c>
      <c r="D11416" s="903" t="s">
        <v>1522</v>
      </c>
      <c r="E11416" s="903" t="s">
        <v>90</v>
      </c>
      <c r="F11416" s="903" t="s">
        <v>92</v>
      </c>
      <c r="G11416" s="902">
        <v>69732000</v>
      </c>
    </row>
    <row r="11417" spans="1:7">
      <c r="A11417" s="903" t="s">
        <v>2487</v>
      </c>
      <c r="B11417" s="903" t="s">
        <v>203</v>
      </c>
      <c r="C11417" s="903" t="s">
        <v>200</v>
      </c>
      <c r="D11417" s="903" t="s">
        <v>1522</v>
      </c>
      <c r="E11417" s="903" t="s">
        <v>90</v>
      </c>
      <c r="F11417" s="903" t="s">
        <v>137</v>
      </c>
      <c r="G11417" s="902">
        <v>375480000</v>
      </c>
    </row>
    <row r="11418" spans="1:7">
      <c r="A11418" s="903" t="s">
        <v>2487</v>
      </c>
      <c r="B11418" s="903" t="s">
        <v>203</v>
      </c>
      <c r="C11418" s="903" t="s">
        <v>200</v>
      </c>
      <c r="D11418" s="903" t="s">
        <v>1522</v>
      </c>
      <c r="E11418" s="1419" t="s">
        <v>93</v>
      </c>
      <c r="F11418" s="1420"/>
      <c r="G11418" s="902">
        <v>15890000</v>
      </c>
    </row>
    <row r="11419" spans="1:7">
      <c r="A11419" s="903" t="s">
        <v>2487</v>
      </c>
      <c r="B11419" s="903" t="s">
        <v>203</v>
      </c>
      <c r="C11419" s="903" t="s">
        <v>200</v>
      </c>
      <c r="D11419" s="903" t="s">
        <v>1522</v>
      </c>
      <c r="E11419" s="903" t="s">
        <v>93</v>
      </c>
      <c r="F11419" s="903" t="s">
        <v>391</v>
      </c>
      <c r="G11419" s="902">
        <v>15890000</v>
      </c>
    </row>
    <row r="11420" spans="1:7">
      <c r="A11420" s="903" t="s">
        <v>2487</v>
      </c>
      <c r="B11420" s="903" t="s">
        <v>203</v>
      </c>
      <c r="C11420" s="903" t="s">
        <v>200</v>
      </c>
      <c r="D11420" s="903" t="s">
        <v>1522</v>
      </c>
      <c r="E11420" s="1419" t="s">
        <v>100</v>
      </c>
      <c r="F11420" s="1420"/>
      <c r="G11420" s="902">
        <v>415000</v>
      </c>
    </row>
    <row r="11421" spans="1:7">
      <c r="A11421" s="903" t="s">
        <v>2487</v>
      </c>
      <c r="B11421" s="903" t="s">
        <v>203</v>
      </c>
      <c r="C11421" s="903" t="s">
        <v>200</v>
      </c>
      <c r="D11421" s="903" t="s">
        <v>1522</v>
      </c>
      <c r="E11421" s="903" t="s">
        <v>100</v>
      </c>
      <c r="F11421" s="903" t="s">
        <v>138</v>
      </c>
      <c r="G11421" s="902">
        <v>276170</v>
      </c>
    </row>
    <row r="11422" spans="1:7">
      <c r="A11422" s="903" t="s">
        <v>2487</v>
      </c>
      <c r="B11422" s="903" t="s">
        <v>203</v>
      </c>
      <c r="C11422" s="903" t="s">
        <v>200</v>
      </c>
      <c r="D11422" s="903" t="s">
        <v>1522</v>
      </c>
      <c r="E11422" s="903" t="s">
        <v>100</v>
      </c>
      <c r="F11422" s="903" t="s">
        <v>131</v>
      </c>
      <c r="G11422" s="902">
        <v>138830</v>
      </c>
    </row>
    <row r="11423" spans="1:7">
      <c r="A11423" s="903" t="s">
        <v>2487</v>
      </c>
      <c r="B11423" s="903" t="s">
        <v>203</v>
      </c>
      <c r="C11423" s="903" t="s">
        <v>200</v>
      </c>
      <c r="D11423" s="903" t="s">
        <v>1522</v>
      </c>
      <c r="E11423" s="1419" t="s">
        <v>103</v>
      </c>
      <c r="F11423" s="1420"/>
      <c r="G11423" s="902">
        <v>10028000</v>
      </c>
    </row>
    <row r="11424" spans="1:7">
      <c r="A11424" s="903" t="s">
        <v>2487</v>
      </c>
      <c r="B11424" s="903" t="s">
        <v>203</v>
      </c>
      <c r="C11424" s="903" t="s">
        <v>200</v>
      </c>
      <c r="D11424" s="903" t="s">
        <v>1522</v>
      </c>
      <c r="E11424" s="903" t="s">
        <v>103</v>
      </c>
      <c r="F11424" s="903" t="s">
        <v>104</v>
      </c>
      <c r="G11424" s="902">
        <v>7428000</v>
      </c>
    </row>
    <row r="11425" spans="1:7">
      <c r="A11425" s="903" t="s">
        <v>2487</v>
      </c>
      <c r="B11425" s="903" t="s">
        <v>203</v>
      </c>
      <c r="C11425" s="903" t="s">
        <v>200</v>
      </c>
      <c r="D11425" s="903" t="s">
        <v>1522</v>
      </c>
      <c r="E11425" s="903" t="s">
        <v>103</v>
      </c>
      <c r="F11425" s="903" t="s">
        <v>106</v>
      </c>
      <c r="G11425" s="902">
        <v>2600000</v>
      </c>
    </row>
    <row r="11426" spans="1:7">
      <c r="A11426" s="903" t="s">
        <v>2487</v>
      </c>
      <c r="B11426" s="903" t="s">
        <v>203</v>
      </c>
      <c r="C11426" s="903" t="s">
        <v>200</v>
      </c>
      <c r="D11426" s="903" t="s">
        <v>1522</v>
      </c>
      <c r="E11426" s="1419" t="s">
        <v>108</v>
      </c>
      <c r="F11426" s="1420"/>
      <c r="G11426" s="902">
        <v>16275000</v>
      </c>
    </row>
    <row r="11427" spans="1:7">
      <c r="A11427" s="903" t="s">
        <v>2487</v>
      </c>
      <c r="B11427" s="903" t="s">
        <v>203</v>
      </c>
      <c r="C11427" s="903" t="s">
        <v>200</v>
      </c>
      <c r="D11427" s="903" t="s">
        <v>1522</v>
      </c>
      <c r="E11427" s="903" t="s">
        <v>108</v>
      </c>
      <c r="F11427" s="903" t="s">
        <v>862</v>
      </c>
      <c r="G11427" s="902">
        <v>275000</v>
      </c>
    </row>
    <row r="11428" spans="1:7">
      <c r="A11428" s="903" t="s">
        <v>2487</v>
      </c>
      <c r="B11428" s="903" t="s">
        <v>203</v>
      </c>
      <c r="C11428" s="903" t="s">
        <v>200</v>
      </c>
      <c r="D11428" s="903" t="s">
        <v>1522</v>
      </c>
      <c r="E11428" s="903" t="s">
        <v>108</v>
      </c>
      <c r="F11428" s="903" t="s">
        <v>283</v>
      </c>
      <c r="G11428" s="902">
        <v>16000000</v>
      </c>
    </row>
    <row r="11429" spans="1:7">
      <c r="A11429" s="903" t="s">
        <v>2487</v>
      </c>
      <c r="B11429" s="903" t="s">
        <v>203</v>
      </c>
      <c r="C11429" s="903" t="s">
        <v>200</v>
      </c>
      <c r="D11429" s="903" t="s">
        <v>1522</v>
      </c>
      <c r="E11429" s="1419" t="s">
        <v>143</v>
      </c>
      <c r="F11429" s="1420"/>
      <c r="G11429" s="902">
        <v>122815000</v>
      </c>
    </row>
    <row r="11430" spans="1:7">
      <c r="A11430" s="903" t="s">
        <v>2487</v>
      </c>
      <c r="B11430" s="903" t="s">
        <v>203</v>
      </c>
      <c r="C11430" s="903" t="s">
        <v>200</v>
      </c>
      <c r="D11430" s="903" t="s">
        <v>1522</v>
      </c>
      <c r="E11430" s="903" t="s">
        <v>143</v>
      </c>
      <c r="F11430" s="903" t="s">
        <v>145</v>
      </c>
      <c r="G11430" s="902">
        <v>13395000</v>
      </c>
    </row>
    <row r="11431" spans="1:7">
      <c r="A11431" s="903" t="s">
        <v>2487</v>
      </c>
      <c r="B11431" s="903" t="s">
        <v>203</v>
      </c>
      <c r="C11431" s="903" t="s">
        <v>200</v>
      </c>
      <c r="D11431" s="903" t="s">
        <v>1522</v>
      </c>
      <c r="E11431" s="903" t="s">
        <v>143</v>
      </c>
      <c r="F11431" s="903" t="s">
        <v>387</v>
      </c>
      <c r="G11431" s="902">
        <v>16400000</v>
      </c>
    </row>
    <row r="11432" spans="1:7">
      <c r="A11432" s="903" t="s">
        <v>2487</v>
      </c>
      <c r="B11432" s="903" t="s">
        <v>203</v>
      </c>
      <c r="C11432" s="903" t="s">
        <v>200</v>
      </c>
      <c r="D11432" s="903" t="s">
        <v>1522</v>
      </c>
      <c r="E11432" s="903" t="s">
        <v>143</v>
      </c>
      <c r="F11432" s="903" t="s">
        <v>487</v>
      </c>
      <c r="G11432" s="902">
        <v>23400000</v>
      </c>
    </row>
    <row r="11433" spans="1:7">
      <c r="A11433" s="903" t="s">
        <v>2487</v>
      </c>
      <c r="B11433" s="903" t="s">
        <v>203</v>
      </c>
      <c r="C11433" s="903" t="s">
        <v>200</v>
      </c>
      <c r="D11433" s="903" t="s">
        <v>1522</v>
      </c>
      <c r="E11433" s="903" t="s">
        <v>143</v>
      </c>
      <c r="F11433" s="903" t="s">
        <v>489</v>
      </c>
      <c r="G11433" s="902">
        <v>69620000</v>
      </c>
    </row>
    <row r="11434" spans="1:7">
      <c r="A11434" s="903" t="s">
        <v>2487</v>
      </c>
      <c r="B11434" s="903" t="s">
        <v>203</v>
      </c>
      <c r="C11434" s="903" t="s">
        <v>200</v>
      </c>
      <c r="D11434" s="903" t="s">
        <v>1522</v>
      </c>
      <c r="E11434" s="1419" t="s">
        <v>113</v>
      </c>
      <c r="F11434" s="1420"/>
      <c r="G11434" s="902">
        <v>11870000</v>
      </c>
    </row>
    <row r="11435" spans="1:7">
      <c r="A11435" s="903" t="s">
        <v>2487</v>
      </c>
      <c r="B11435" s="903" t="s">
        <v>203</v>
      </c>
      <c r="C11435" s="903" t="s">
        <v>200</v>
      </c>
      <c r="D11435" s="903" t="s">
        <v>1522</v>
      </c>
      <c r="E11435" s="903" t="s">
        <v>113</v>
      </c>
      <c r="F11435" s="903" t="s">
        <v>490</v>
      </c>
      <c r="G11435" s="902">
        <v>3870000</v>
      </c>
    </row>
    <row r="11436" spans="1:7">
      <c r="A11436" s="903" t="s">
        <v>2487</v>
      </c>
      <c r="B11436" s="903" t="s">
        <v>203</v>
      </c>
      <c r="C11436" s="903" t="s">
        <v>200</v>
      </c>
      <c r="D11436" s="903" t="s">
        <v>1522</v>
      </c>
      <c r="E11436" s="903" t="s">
        <v>113</v>
      </c>
      <c r="F11436" s="903" t="s">
        <v>117</v>
      </c>
      <c r="G11436" s="902">
        <v>8000000</v>
      </c>
    </row>
    <row r="11437" spans="1:7">
      <c r="A11437" s="903" t="s">
        <v>2487</v>
      </c>
      <c r="B11437" s="903" t="s">
        <v>203</v>
      </c>
      <c r="C11437" s="903" t="s">
        <v>200</v>
      </c>
      <c r="D11437" s="903" t="s">
        <v>1522</v>
      </c>
      <c r="E11437" s="1419" t="s">
        <v>492</v>
      </c>
      <c r="F11437" s="1420"/>
      <c r="G11437" s="902">
        <v>19200000</v>
      </c>
    </row>
    <row r="11438" spans="1:7">
      <c r="A11438" s="903" t="s">
        <v>2487</v>
      </c>
      <c r="B11438" s="903" t="s">
        <v>203</v>
      </c>
      <c r="C11438" s="903" t="s">
        <v>200</v>
      </c>
      <c r="D11438" s="903" t="s">
        <v>1522</v>
      </c>
      <c r="E11438" s="903" t="s">
        <v>492</v>
      </c>
      <c r="F11438" s="903" t="s">
        <v>494</v>
      </c>
      <c r="G11438" s="902">
        <v>12000000</v>
      </c>
    </row>
    <row r="11439" spans="1:7">
      <c r="A11439" s="903" t="s">
        <v>2487</v>
      </c>
      <c r="B11439" s="903" t="s">
        <v>203</v>
      </c>
      <c r="C11439" s="903" t="s">
        <v>200</v>
      </c>
      <c r="D11439" s="903" t="s">
        <v>1522</v>
      </c>
      <c r="E11439" s="903" t="s">
        <v>492</v>
      </c>
      <c r="F11439" s="903" t="s">
        <v>219</v>
      </c>
      <c r="G11439" s="902">
        <v>7200000</v>
      </c>
    </row>
    <row r="11440" spans="1:7">
      <c r="A11440" s="903" t="s">
        <v>2487</v>
      </c>
      <c r="B11440" s="903" t="s">
        <v>203</v>
      </c>
      <c r="C11440" s="903" t="s">
        <v>200</v>
      </c>
      <c r="D11440" s="903" t="s">
        <v>1522</v>
      </c>
      <c r="E11440" s="1419" t="s">
        <v>1429</v>
      </c>
      <c r="F11440" s="1420"/>
      <c r="G11440" s="902">
        <v>15000000</v>
      </c>
    </row>
    <row r="11441" spans="1:7">
      <c r="A11441" s="903" t="s">
        <v>2487</v>
      </c>
      <c r="B11441" s="903" t="s">
        <v>203</v>
      </c>
      <c r="C11441" s="903" t="s">
        <v>200</v>
      </c>
      <c r="D11441" s="903" t="s">
        <v>1522</v>
      </c>
      <c r="E11441" s="903" t="s">
        <v>1429</v>
      </c>
      <c r="F11441" s="903" t="s">
        <v>1431</v>
      </c>
      <c r="G11441" s="902">
        <v>15000000</v>
      </c>
    </row>
    <row r="11442" spans="1:7">
      <c r="A11442" s="903" t="s">
        <v>2487</v>
      </c>
      <c r="B11442" s="903" t="s">
        <v>203</v>
      </c>
      <c r="C11442" s="903" t="s">
        <v>200</v>
      </c>
      <c r="D11442" s="903" t="s">
        <v>1522</v>
      </c>
      <c r="E11442" s="1419" t="s">
        <v>118</v>
      </c>
      <c r="F11442" s="1420"/>
      <c r="G11442" s="902">
        <v>34070000</v>
      </c>
    </row>
    <row r="11443" spans="1:7">
      <c r="A11443" s="903" t="s">
        <v>2487</v>
      </c>
      <c r="B11443" s="903" t="s">
        <v>203</v>
      </c>
      <c r="C11443" s="903" t="s">
        <v>200</v>
      </c>
      <c r="D11443" s="903" t="s">
        <v>1522</v>
      </c>
      <c r="E11443" s="903" t="s">
        <v>118</v>
      </c>
      <c r="F11443" s="903" t="s">
        <v>523</v>
      </c>
      <c r="G11443" s="902">
        <v>7520000</v>
      </c>
    </row>
    <row r="11444" spans="1:7">
      <c r="A11444" s="903" t="s">
        <v>2487</v>
      </c>
      <c r="B11444" s="903" t="s">
        <v>203</v>
      </c>
      <c r="C11444" s="903" t="s">
        <v>200</v>
      </c>
      <c r="D11444" s="903" t="s">
        <v>1522</v>
      </c>
      <c r="E11444" s="903" t="s">
        <v>118</v>
      </c>
      <c r="F11444" s="903" t="s">
        <v>11</v>
      </c>
      <c r="G11444" s="902">
        <v>4300000</v>
      </c>
    </row>
    <row r="11445" spans="1:7">
      <c r="A11445" s="903" t="s">
        <v>2487</v>
      </c>
      <c r="B11445" s="903" t="s">
        <v>203</v>
      </c>
      <c r="C11445" s="903" t="s">
        <v>200</v>
      </c>
      <c r="D11445" s="903" t="s">
        <v>1522</v>
      </c>
      <c r="E11445" s="903" t="s">
        <v>118</v>
      </c>
      <c r="F11445" s="903" t="s">
        <v>120</v>
      </c>
      <c r="G11445" s="902">
        <v>22250000</v>
      </c>
    </row>
    <row r="11446" spans="1:7">
      <c r="A11446" s="903" t="s">
        <v>2487</v>
      </c>
      <c r="B11446" s="903" t="s">
        <v>203</v>
      </c>
      <c r="C11446" s="903" t="s">
        <v>200</v>
      </c>
      <c r="D11446" s="903" t="s">
        <v>1522</v>
      </c>
      <c r="E11446" s="1419" t="s">
        <v>122</v>
      </c>
      <c r="F11446" s="1420"/>
      <c r="G11446" s="902">
        <v>91889000</v>
      </c>
    </row>
    <row r="11447" spans="1:7">
      <c r="A11447" s="903" t="s">
        <v>2487</v>
      </c>
      <c r="B11447" s="903" t="s">
        <v>203</v>
      </c>
      <c r="C11447" s="903" t="s">
        <v>200</v>
      </c>
      <c r="D11447" s="903" t="s">
        <v>1522</v>
      </c>
      <c r="E11447" s="903" t="s">
        <v>122</v>
      </c>
      <c r="F11447" s="903" t="s">
        <v>124</v>
      </c>
      <c r="G11447" s="902">
        <v>33358000</v>
      </c>
    </row>
    <row r="11448" spans="1:7">
      <c r="A11448" s="903" t="s">
        <v>2487</v>
      </c>
      <c r="B11448" s="903" t="s">
        <v>203</v>
      </c>
      <c r="C11448" s="903" t="s">
        <v>200</v>
      </c>
      <c r="D11448" s="903" t="s">
        <v>1522</v>
      </c>
      <c r="E11448" s="903" t="s">
        <v>122</v>
      </c>
      <c r="F11448" s="903" t="s">
        <v>126</v>
      </c>
      <c r="G11448" s="902">
        <v>58531000</v>
      </c>
    </row>
    <row r="11449" spans="1:7">
      <c r="A11449" s="903" t="s">
        <v>2487</v>
      </c>
      <c r="B11449" s="903" t="s">
        <v>203</v>
      </c>
      <c r="C11449" s="903" t="s">
        <v>200</v>
      </c>
      <c r="D11449" s="903" t="s">
        <v>1522</v>
      </c>
      <c r="E11449" s="1419" t="s">
        <v>360</v>
      </c>
      <c r="F11449" s="1420"/>
      <c r="G11449" s="902">
        <v>3800000</v>
      </c>
    </row>
    <row r="11450" spans="1:7">
      <c r="A11450" s="903" t="s">
        <v>2487</v>
      </c>
      <c r="B11450" s="903" t="s">
        <v>203</v>
      </c>
      <c r="C11450" s="903" t="s">
        <v>200</v>
      </c>
      <c r="D11450" s="903" t="s">
        <v>1522</v>
      </c>
      <c r="E11450" s="903" t="s">
        <v>360</v>
      </c>
      <c r="F11450" s="903" t="s">
        <v>1440</v>
      </c>
      <c r="G11450" s="902">
        <v>3800000</v>
      </c>
    </row>
    <row r="11451" spans="1:7">
      <c r="A11451" s="903" t="s">
        <v>2487</v>
      </c>
      <c r="B11451" s="1419" t="s">
        <v>204</v>
      </c>
      <c r="C11451" s="1420"/>
      <c r="D11451" s="1420"/>
      <c r="E11451" s="1420"/>
      <c r="F11451" s="1420"/>
      <c r="G11451" s="902">
        <v>1404875000</v>
      </c>
    </row>
    <row r="11452" spans="1:7">
      <c r="A11452" s="903" t="s">
        <v>2487</v>
      </c>
      <c r="B11452" s="903" t="s">
        <v>204</v>
      </c>
      <c r="C11452" s="1419" t="s">
        <v>200</v>
      </c>
      <c r="D11452" s="1420"/>
      <c r="E11452" s="1420"/>
      <c r="F11452" s="1420"/>
      <c r="G11452" s="902">
        <v>1404875000</v>
      </c>
    </row>
    <row r="11453" spans="1:7">
      <c r="A11453" s="903" t="s">
        <v>2487</v>
      </c>
      <c r="B11453" s="903" t="s">
        <v>204</v>
      </c>
      <c r="C11453" s="903" t="s">
        <v>200</v>
      </c>
      <c r="D11453" s="1419" t="s">
        <v>1522</v>
      </c>
      <c r="E11453" s="1420"/>
      <c r="F11453" s="1420"/>
      <c r="G11453" s="902">
        <v>1404875000</v>
      </c>
    </row>
    <row r="11454" spans="1:7">
      <c r="A11454" s="903" t="s">
        <v>2487</v>
      </c>
      <c r="B11454" s="903" t="s">
        <v>204</v>
      </c>
      <c r="C11454" s="903" t="s">
        <v>200</v>
      </c>
      <c r="D11454" s="903" t="s">
        <v>1522</v>
      </c>
      <c r="E11454" s="1419" t="s">
        <v>128</v>
      </c>
      <c r="F11454" s="1420"/>
      <c r="G11454" s="902">
        <v>24000000</v>
      </c>
    </row>
    <row r="11455" spans="1:7">
      <c r="A11455" s="903" t="s">
        <v>2487</v>
      </c>
      <c r="B11455" s="903" t="s">
        <v>204</v>
      </c>
      <c r="C11455" s="903" t="s">
        <v>200</v>
      </c>
      <c r="D11455" s="903" t="s">
        <v>1522</v>
      </c>
      <c r="E11455" s="903" t="s">
        <v>128</v>
      </c>
      <c r="F11455" s="903" t="s">
        <v>129</v>
      </c>
      <c r="G11455" s="902">
        <v>24000000</v>
      </c>
    </row>
    <row r="11456" spans="1:7">
      <c r="A11456" s="903" t="s">
        <v>2487</v>
      </c>
      <c r="B11456" s="903" t="s">
        <v>204</v>
      </c>
      <c r="C11456" s="903" t="s">
        <v>200</v>
      </c>
      <c r="D11456" s="903" t="s">
        <v>1522</v>
      </c>
      <c r="E11456" s="1419" t="s">
        <v>90</v>
      </c>
      <c r="F11456" s="1420"/>
      <c r="G11456" s="902">
        <v>547128000</v>
      </c>
    </row>
    <row r="11457" spans="1:7">
      <c r="A11457" s="903" t="s">
        <v>2487</v>
      </c>
      <c r="B11457" s="903" t="s">
        <v>204</v>
      </c>
      <c r="C11457" s="903" t="s">
        <v>200</v>
      </c>
      <c r="D11457" s="903" t="s">
        <v>1522</v>
      </c>
      <c r="E11457" s="903" t="s">
        <v>90</v>
      </c>
      <c r="F11457" s="903" t="s">
        <v>92</v>
      </c>
      <c r="G11457" s="902">
        <v>97595000</v>
      </c>
    </row>
    <row r="11458" spans="1:7">
      <c r="A11458" s="903" t="s">
        <v>2487</v>
      </c>
      <c r="B11458" s="903" t="s">
        <v>204</v>
      </c>
      <c r="C11458" s="903" t="s">
        <v>200</v>
      </c>
      <c r="D11458" s="903" t="s">
        <v>1522</v>
      </c>
      <c r="E11458" s="903" t="s">
        <v>90</v>
      </c>
      <c r="F11458" s="903" t="s">
        <v>137</v>
      </c>
      <c r="G11458" s="902">
        <v>449533000</v>
      </c>
    </row>
    <row r="11459" spans="1:7">
      <c r="A11459" s="903" t="s">
        <v>2487</v>
      </c>
      <c r="B11459" s="903" t="s">
        <v>204</v>
      </c>
      <c r="C11459" s="903" t="s">
        <v>200</v>
      </c>
      <c r="D11459" s="903" t="s">
        <v>1522</v>
      </c>
      <c r="E11459" s="1419" t="s">
        <v>377</v>
      </c>
      <c r="F11459" s="1420"/>
      <c r="G11459" s="902">
        <v>30225000</v>
      </c>
    </row>
    <row r="11460" spans="1:7">
      <c r="A11460" s="903" t="s">
        <v>2487</v>
      </c>
      <c r="B11460" s="903" t="s">
        <v>204</v>
      </c>
      <c r="C11460" s="903" t="s">
        <v>200</v>
      </c>
      <c r="D11460" s="903" t="s">
        <v>1522</v>
      </c>
      <c r="E11460" s="903" t="s">
        <v>377</v>
      </c>
      <c r="F11460" s="903" t="s">
        <v>379</v>
      </c>
      <c r="G11460" s="902">
        <v>28233000</v>
      </c>
    </row>
    <row r="11461" spans="1:7">
      <c r="A11461" s="903" t="s">
        <v>2487</v>
      </c>
      <c r="B11461" s="903" t="s">
        <v>204</v>
      </c>
      <c r="C11461" s="903" t="s">
        <v>200</v>
      </c>
      <c r="D11461" s="903" t="s">
        <v>1522</v>
      </c>
      <c r="E11461" s="903" t="s">
        <v>377</v>
      </c>
      <c r="F11461" s="903" t="s">
        <v>380</v>
      </c>
      <c r="G11461" s="902">
        <v>1992000</v>
      </c>
    </row>
    <row r="11462" spans="1:7">
      <c r="A11462" s="903" t="s">
        <v>2487</v>
      </c>
      <c r="B11462" s="903" t="s">
        <v>204</v>
      </c>
      <c r="C11462" s="903" t="s">
        <v>200</v>
      </c>
      <c r="D11462" s="903" t="s">
        <v>1522</v>
      </c>
      <c r="E11462" s="1419" t="s">
        <v>93</v>
      </c>
      <c r="F11462" s="1420"/>
      <c r="G11462" s="902">
        <v>15817528</v>
      </c>
    </row>
    <row r="11463" spans="1:7">
      <c r="A11463" s="903" t="s">
        <v>2487</v>
      </c>
      <c r="B11463" s="903" t="s">
        <v>204</v>
      </c>
      <c r="C11463" s="903" t="s">
        <v>200</v>
      </c>
      <c r="D11463" s="903" t="s">
        <v>1522</v>
      </c>
      <c r="E11463" s="903" t="s">
        <v>93</v>
      </c>
      <c r="F11463" s="903" t="s">
        <v>391</v>
      </c>
      <c r="G11463" s="902">
        <v>15817528</v>
      </c>
    </row>
    <row r="11464" spans="1:7">
      <c r="A11464" s="903" t="s">
        <v>2487</v>
      </c>
      <c r="B11464" s="903" t="s">
        <v>204</v>
      </c>
      <c r="C11464" s="903" t="s">
        <v>200</v>
      </c>
      <c r="D11464" s="903" t="s">
        <v>1522</v>
      </c>
      <c r="E11464" s="1419" t="s">
        <v>94</v>
      </c>
      <c r="F11464" s="1420"/>
      <c r="G11464" s="902">
        <v>13695084</v>
      </c>
    </row>
    <row r="11465" spans="1:7">
      <c r="A11465" s="903" t="s">
        <v>2487</v>
      </c>
      <c r="B11465" s="903" t="s">
        <v>204</v>
      </c>
      <c r="C11465" s="903" t="s">
        <v>200</v>
      </c>
      <c r="D11465" s="903" t="s">
        <v>1522</v>
      </c>
      <c r="E11465" s="903" t="s">
        <v>94</v>
      </c>
      <c r="F11465" s="903" t="s">
        <v>95</v>
      </c>
      <c r="G11465" s="902">
        <v>10717272</v>
      </c>
    </row>
    <row r="11466" spans="1:7">
      <c r="A11466" s="903" t="s">
        <v>2487</v>
      </c>
      <c r="B11466" s="903" t="s">
        <v>204</v>
      </c>
      <c r="C11466" s="903" t="s">
        <v>200</v>
      </c>
      <c r="D11466" s="903" t="s">
        <v>1522</v>
      </c>
      <c r="E11466" s="903" t="s">
        <v>94</v>
      </c>
      <c r="F11466" s="903" t="s">
        <v>96</v>
      </c>
      <c r="G11466" s="902">
        <v>1786212</v>
      </c>
    </row>
    <row r="11467" spans="1:7">
      <c r="A11467" s="903" t="s">
        <v>2487</v>
      </c>
      <c r="B11467" s="903" t="s">
        <v>204</v>
      </c>
      <c r="C11467" s="903" t="s">
        <v>200</v>
      </c>
      <c r="D11467" s="903" t="s">
        <v>1522</v>
      </c>
      <c r="E11467" s="903" t="s">
        <v>94</v>
      </c>
      <c r="F11467" s="903" t="s">
        <v>97</v>
      </c>
      <c r="G11467" s="902">
        <v>1191600</v>
      </c>
    </row>
    <row r="11468" spans="1:7">
      <c r="A11468" s="903" t="s">
        <v>2487</v>
      </c>
      <c r="B11468" s="903" t="s">
        <v>204</v>
      </c>
      <c r="C11468" s="903" t="s">
        <v>200</v>
      </c>
      <c r="D11468" s="903" t="s">
        <v>1522</v>
      </c>
      <c r="E11468" s="1419" t="s">
        <v>100</v>
      </c>
      <c r="F11468" s="1420"/>
      <c r="G11468" s="902">
        <v>1281472</v>
      </c>
    </row>
    <row r="11469" spans="1:7">
      <c r="A11469" s="903" t="s">
        <v>2487</v>
      </c>
      <c r="B11469" s="903" t="s">
        <v>204</v>
      </c>
      <c r="C11469" s="903" t="s">
        <v>200</v>
      </c>
      <c r="D11469" s="903" t="s">
        <v>1522</v>
      </c>
      <c r="E11469" s="903" t="s">
        <v>100</v>
      </c>
      <c r="F11469" s="903" t="s">
        <v>138</v>
      </c>
      <c r="G11469" s="902">
        <v>422624</v>
      </c>
    </row>
    <row r="11470" spans="1:7">
      <c r="A11470" s="903" t="s">
        <v>2487</v>
      </c>
      <c r="B11470" s="903" t="s">
        <v>204</v>
      </c>
      <c r="C11470" s="903" t="s">
        <v>200</v>
      </c>
      <c r="D11470" s="903" t="s">
        <v>1522</v>
      </c>
      <c r="E11470" s="903" t="s">
        <v>100</v>
      </c>
      <c r="F11470" s="903" t="s">
        <v>102</v>
      </c>
      <c r="G11470" s="902">
        <v>378515</v>
      </c>
    </row>
    <row r="11471" spans="1:7">
      <c r="A11471" s="903" t="s">
        <v>2487</v>
      </c>
      <c r="B11471" s="903" t="s">
        <v>204</v>
      </c>
      <c r="C11471" s="903" t="s">
        <v>200</v>
      </c>
      <c r="D11471" s="903" t="s">
        <v>1522</v>
      </c>
      <c r="E11471" s="903" t="s">
        <v>100</v>
      </c>
      <c r="F11471" s="903" t="s">
        <v>131</v>
      </c>
      <c r="G11471" s="902">
        <v>480333</v>
      </c>
    </row>
    <row r="11472" spans="1:7">
      <c r="A11472" s="903" t="s">
        <v>2487</v>
      </c>
      <c r="B11472" s="903" t="s">
        <v>204</v>
      </c>
      <c r="C11472" s="903" t="s">
        <v>200</v>
      </c>
      <c r="D11472" s="903" t="s">
        <v>1522</v>
      </c>
      <c r="E11472" s="1419" t="s">
        <v>103</v>
      </c>
      <c r="F11472" s="1420"/>
      <c r="G11472" s="902">
        <v>52571000</v>
      </c>
    </row>
    <row r="11473" spans="1:7">
      <c r="A11473" s="903" t="s">
        <v>2487</v>
      </c>
      <c r="B11473" s="903" t="s">
        <v>204</v>
      </c>
      <c r="C11473" s="903" t="s">
        <v>200</v>
      </c>
      <c r="D11473" s="903" t="s">
        <v>1522</v>
      </c>
      <c r="E11473" s="903" t="s">
        <v>103</v>
      </c>
      <c r="F11473" s="903" t="s">
        <v>104</v>
      </c>
      <c r="G11473" s="902">
        <v>49021000</v>
      </c>
    </row>
    <row r="11474" spans="1:7">
      <c r="A11474" s="903" t="s">
        <v>2487</v>
      </c>
      <c r="B11474" s="903" t="s">
        <v>204</v>
      </c>
      <c r="C11474" s="903" t="s">
        <v>200</v>
      </c>
      <c r="D11474" s="903" t="s">
        <v>1522</v>
      </c>
      <c r="E11474" s="903" t="s">
        <v>103</v>
      </c>
      <c r="F11474" s="903" t="s">
        <v>132</v>
      </c>
      <c r="G11474" s="902">
        <v>1850000</v>
      </c>
    </row>
    <row r="11475" spans="1:7">
      <c r="A11475" s="903" t="s">
        <v>2487</v>
      </c>
      <c r="B11475" s="903" t="s">
        <v>204</v>
      </c>
      <c r="C11475" s="903" t="s">
        <v>200</v>
      </c>
      <c r="D11475" s="903" t="s">
        <v>1522</v>
      </c>
      <c r="E11475" s="903" t="s">
        <v>103</v>
      </c>
      <c r="F11475" s="903" t="s">
        <v>106</v>
      </c>
      <c r="G11475" s="902">
        <v>1700000</v>
      </c>
    </row>
    <row r="11476" spans="1:7">
      <c r="A11476" s="903" t="s">
        <v>2487</v>
      </c>
      <c r="B11476" s="903" t="s">
        <v>204</v>
      </c>
      <c r="C11476" s="903" t="s">
        <v>200</v>
      </c>
      <c r="D11476" s="903" t="s">
        <v>1522</v>
      </c>
      <c r="E11476" s="1419" t="s">
        <v>108</v>
      </c>
      <c r="F11476" s="1420"/>
      <c r="G11476" s="902">
        <v>4741000</v>
      </c>
    </row>
    <row r="11477" spans="1:7">
      <c r="A11477" s="903" t="s">
        <v>2487</v>
      </c>
      <c r="B11477" s="903" t="s">
        <v>204</v>
      </c>
      <c r="C11477" s="903" t="s">
        <v>200</v>
      </c>
      <c r="D11477" s="903" t="s">
        <v>1522</v>
      </c>
      <c r="E11477" s="903" t="s">
        <v>108</v>
      </c>
      <c r="F11477" s="903" t="s">
        <v>110</v>
      </c>
      <c r="G11477" s="902">
        <v>526000</v>
      </c>
    </row>
    <row r="11478" spans="1:7">
      <c r="A11478" s="903" t="s">
        <v>2487</v>
      </c>
      <c r="B11478" s="903" t="s">
        <v>204</v>
      </c>
      <c r="C11478" s="903" t="s">
        <v>200</v>
      </c>
      <c r="D11478" s="903" t="s">
        <v>1522</v>
      </c>
      <c r="E11478" s="903" t="s">
        <v>108</v>
      </c>
      <c r="F11478" s="903" t="s">
        <v>111</v>
      </c>
      <c r="G11478" s="902">
        <v>553000</v>
      </c>
    </row>
    <row r="11479" spans="1:7">
      <c r="A11479" s="903" t="s">
        <v>2487</v>
      </c>
      <c r="B11479" s="903" t="s">
        <v>204</v>
      </c>
      <c r="C11479" s="903" t="s">
        <v>200</v>
      </c>
      <c r="D11479" s="903" t="s">
        <v>1522</v>
      </c>
      <c r="E11479" s="903" t="s">
        <v>108</v>
      </c>
      <c r="F11479" s="903" t="s">
        <v>862</v>
      </c>
      <c r="G11479" s="902">
        <v>980000</v>
      </c>
    </row>
    <row r="11480" spans="1:7">
      <c r="A11480" s="903" t="s">
        <v>2487</v>
      </c>
      <c r="B11480" s="903" t="s">
        <v>204</v>
      </c>
      <c r="C11480" s="903" t="s">
        <v>200</v>
      </c>
      <c r="D11480" s="903" t="s">
        <v>1522</v>
      </c>
      <c r="E11480" s="903" t="s">
        <v>108</v>
      </c>
      <c r="F11480" s="903" t="s">
        <v>868</v>
      </c>
      <c r="G11480" s="902">
        <v>1482000</v>
      </c>
    </row>
    <row r="11481" spans="1:7">
      <c r="A11481" s="903" t="s">
        <v>2487</v>
      </c>
      <c r="B11481" s="903" t="s">
        <v>204</v>
      </c>
      <c r="C11481" s="903" t="s">
        <v>200</v>
      </c>
      <c r="D11481" s="903" t="s">
        <v>1522</v>
      </c>
      <c r="E11481" s="903" t="s">
        <v>108</v>
      </c>
      <c r="F11481" s="903" t="s">
        <v>142</v>
      </c>
      <c r="G11481" s="902">
        <v>1200000</v>
      </c>
    </row>
    <row r="11482" spans="1:7">
      <c r="A11482" s="903" t="s">
        <v>2487</v>
      </c>
      <c r="B11482" s="903" t="s">
        <v>204</v>
      </c>
      <c r="C11482" s="903" t="s">
        <v>200</v>
      </c>
      <c r="D11482" s="903" t="s">
        <v>1522</v>
      </c>
      <c r="E11482" s="1419" t="s">
        <v>143</v>
      </c>
      <c r="F11482" s="1420"/>
      <c r="G11482" s="902">
        <v>389175000</v>
      </c>
    </row>
    <row r="11483" spans="1:7">
      <c r="A11483" s="903" t="s">
        <v>2487</v>
      </c>
      <c r="B11483" s="903" t="s">
        <v>204</v>
      </c>
      <c r="C11483" s="903" t="s">
        <v>200</v>
      </c>
      <c r="D11483" s="903" t="s">
        <v>1522</v>
      </c>
      <c r="E11483" s="903" t="s">
        <v>143</v>
      </c>
      <c r="F11483" s="903" t="s">
        <v>145</v>
      </c>
      <c r="G11483" s="902">
        <v>40890000</v>
      </c>
    </row>
    <row r="11484" spans="1:7">
      <c r="A11484" s="903" t="s">
        <v>2487</v>
      </c>
      <c r="B11484" s="903" t="s">
        <v>204</v>
      </c>
      <c r="C11484" s="903" t="s">
        <v>200</v>
      </c>
      <c r="D11484" s="903" t="s">
        <v>1522</v>
      </c>
      <c r="E11484" s="903" t="s">
        <v>143</v>
      </c>
      <c r="F11484" s="903" t="s">
        <v>485</v>
      </c>
      <c r="G11484" s="902">
        <v>9000000</v>
      </c>
    </row>
    <row r="11485" spans="1:7">
      <c r="A11485" s="903" t="s">
        <v>2487</v>
      </c>
      <c r="B11485" s="903" t="s">
        <v>204</v>
      </c>
      <c r="C11485" s="903" t="s">
        <v>200</v>
      </c>
      <c r="D11485" s="903" t="s">
        <v>1522</v>
      </c>
      <c r="E11485" s="903" t="s">
        <v>143</v>
      </c>
      <c r="F11485" s="903" t="s">
        <v>387</v>
      </c>
      <c r="G11485" s="902">
        <v>5020000</v>
      </c>
    </row>
    <row r="11486" spans="1:7">
      <c r="A11486" s="903" t="s">
        <v>2487</v>
      </c>
      <c r="B11486" s="903" t="s">
        <v>204</v>
      </c>
      <c r="C11486" s="903" t="s">
        <v>200</v>
      </c>
      <c r="D11486" s="903" t="s">
        <v>1522</v>
      </c>
      <c r="E11486" s="903" t="s">
        <v>143</v>
      </c>
      <c r="F11486" s="903" t="s">
        <v>487</v>
      </c>
      <c r="G11486" s="902">
        <v>143554000</v>
      </c>
    </row>
    <row r="11487" spans="1:7">
      <c r="A11487" s="903" t="s">
        <v>2487</v>
      </c>
      <c r="B11487" s="903" t="s">
        <v>204</v>
      </c>
      <c r="C11487" s="903" t="s">
        <v>200</v>
      </c>
      <c r="D11487" s="903" t="s">
        <v>1522</v>
      </c>
      <c r="E11487" s="903" t="s">
        <v>143</v>
      </c>
      <c r="F11487" s="903" t="s">
        <v>489</v>
      </c>
      <c r="G11487" s="902">
        <v>190711000</v>
      </c>
    </row>
    <row r="11488" spans="1:7">
      <c r="A11488" s="903" t="s">
        <v>2487</v>
      </c>
      <c r="B11488" s="903" t="s">
        <v>204</v>
      </c>
      <c r="C11488" s="903" t="s">
        <v>200</v>
      </c>
      <c r="D11488" s="903" t="s">
        <v>1522</v>
      </c>
      <c r="E11488" s="1419" t="s">
        <v>113</v>
      </c>
      <c r="F11488" s="1420"/>
      <c r="G11488" s="902">
        <v>57500000</v>
      </c>
    </row>
    <row r="11489" spans="1:7">
      <c r="A11489" s="903" t="s">
        <v>2487</v>
      </c>
      <c r="B11489" s="903" t="s">
        <v>204</v>
      </c>
      <c r="C11489" s="903" t="s">
        <v>200</v>
      </c>
      <c r="D11489" s="903" t="s">
        <v>1522</v>
      </c>
      <c r="E11489" s="903" t="s">
        <v>113</v>
      </c>
      <c r="F11489" s="903" t="s">
        <v>117</v>
      </c>
      <c r="G11489" s="902">
        <v>57500000</v>
      </c>
    </row>
    <row r="11490" spans="1:7">
      <c r="A11490" s="903" t="s">
        <v>2487</v>
      </c>
      <c r="B11490" s="903" t="s">
        <v>204</v>
      </c>
      <c r="C11490" s="903" t="s">
        <v>200</v>
      </c>
      <c r="D11490" s="903" t="s">
        <v>1522</v>
      </c>
      <c r="E11490" s="1419" t="s">
        <v>492</v>
      </c>
      <c r="F11490" s="1420"/>
      <c r="G11490" s="902">
        <v>124368400</v>
      </c>
    </row>
    <row r="11491" spans="1:7">
      <c r="A11491" s="903" t="s">
        <v>2487</v>
      </c>
      <c r="B11491" s="903" t="s">
        <v>204</v>
      </c>
      <c r="C11491" s="903" t="s">
        <v>200</v>
      </c>
      <c r="D11491" s="903" t="s">
        <v>1522</v>
      </c>
      <c r="E11491" s="903" t="s">
        <v>492</v>
      </c>
      <c r="F11491" s="903" t="s">
        <v>494</v>
      </c>
      <c r="G11491" s="902">
        <v>7000000</v>
      </c>
    </row>
    <row r="11492" spans="1:7">
      <c r="A11492" s="903" t="s">
        <v>2487</v>
      </c>
      <c r="B11492" s="903" t="s">
        <v>204</v>
      </c>
      <c r="C11492" s="903" t="s">
        <v>200</v>
      </c>
      <c r="D11492" s="903" t="s">
        <v>1522</v>
      </c>
      <c r="E11492" s="903" t="s">
        <v>492</v>
      </c>
      <c r="F11492" s="903" t="s">
        <v>219</v>
      </c>
      <c r="G11492" s="902">
        <v>100568400</v>
      </c>
    </row>
    <row r="11493" spans="1:7">
      <c r="A11493" s="903" t="s">
        <v>2487</v>
      </c>
      <c r="B11493" s="903" t="s">
        <v>204</v>
      </c>
      <c r="C11493" s="903" t="s">
        <v>200</v>
      </c>
      <c r="D11493" s="903" t="s">
        <v>1522</v>
      </c>
      <c r="E11493" s="903" t="s">
        <v>492</v>
      </c>
      <c r="F11493" s="903" t="s">
        <v>186</v>
      </c>
      <c r="G11493" s="902">
        <v>16800000</v>
      </c>
    </row>
    <row r="11494" spans="1:7">
      <c r="A11494" s="903" t="s">
        <v>2487</v>
      </c>
      <c r="B11494" s="903" t="s">
        <v>204</v>
      </c>
      <c r="C11494" s="903" t="s">
        <v>200</v>
      </c>
      <c r="D11494" s="903" t="s">
        <v>1522</v>
      </c>
      <c r="E11494" s="1419" t="s">
        <v>498</v>
      </c>
      <c r="F11494" s="1420"/>
      <c r="G11494" s="902">
        <v>43315000</v>
      </c>
    </row>
    <row r="11495" spans="1:7">
      <c r="A11495" s="903" t="s">
        <v>2487</v>
      </c>
      <c r="B11495" s="903" t="s">
        <v>204</v>
      </c>
      <c r="C11495" s="903" t="s">
        <v>200</v>
      </c>
      <c r="D11495" s="903" t="s">
        <v>1522</v>
      </c>
      <c r="E11495" s="903" t="s">
        <v>498</v>
      </c>
      <c r="F11495" s="903" t="s">
        <v>370</v>
      </c>
      <c r="G11495" s="902">
        <v>3315000</v>
      </c>
    </row>
    <row r="11496" spans="1:7">
      <c r="A11496" s="903" t="s">
        <v>2487</v>
      </c>
      <c r="B11496" s="903" t="s">
        <v>204</v>
      </c>
      <c r="C11496" s="903" t="s">
        <v>200</v>
      </c>
      <c r="D11496" s="903" t="s">
        <v>1522</v>
      </c>
      <c r="E11496" s="903" t="s">
        <v>498</v>
      </c>
      <c r="F11496" s="903" t="s">
        <v>501</v>
      </c>
      <c r="G11496" s="902">
        <v>40000000</v>
      </c>
    </row>
    <row r="11497" spans="1:7">
      <c r="A11497" s="903" t="s">
        <v>2487</v>
      </c>
      <c r="B11497" s="903" t="s">
        <v>204</v>
      </c>
      <c r="C11497" s="903" t="s">
        <v>200</v>
      </c>
      <c r="D11497" s="903" t="s">
        <v>1522</v>
      </c>
      <c r="E11497" s="1419" t="s">
        <v>1429</v>
      </c>
      <c r="F11497" s="1420"/>
      <c r="G11497" s="902">
        <v>20000000</v>
      </c>
    </row>
    <row r="11498" spans="1:7">
      <c r="A11498" s="903" t="s">
        <v>2487</v>
      </c>
      <c r="B11498" s="903" t="s">
        <v>204</v>
      </c>
      <c r="C11498" s="903" t="s">
        <v>200</v>
      </c>
      <c r="D11498" s="903" t="s">
        <v>1522</v>
      </c>
      <c r="E11498" s="903" t="s">
        <v>1429</v>
      </c>
      <c r="F11498" s="903" t="s">
        <v>1451</v>
      </c>
      <c r="G11498" s="902">
        <v>20000000</v>
      </c>
    </row>
    <row r="11499" spans="1:7">
      <c r="A11499" s="903" t="s">
        <v>2487</v>
      </c>
      <c r="B11499" s="903" t="s">
        <v>204</v>
      </c>
      <c r="C11499" s="903" t="s">
        <v>200</v>
      </c>
      <c r="D11499" s="903" t="s">
        <v>1522</v>
      </c>
      <c r="E11499" s="1419" t="s">
        <v>118</v>
      </c>
      <c r="F11499" s="1420"/>
      <c r="G11499" s="902">
        <v>33468516</v>
      </c>
    </row>
    <row r="11500" spans="1:7">
      <c r="A11500" s="903" t="s">
        <v>2487</v>
      </c>
      <c r="B11500" s="903" t="s">
        <v>204</v>
      </c>
      <c r="C11500" s="903" t="s">
        <v>200</v>
      </c>
      <c r="D11500" s="903" t="s">
        <v>1522</v>
      </c>
      <c r="E11500" s="903" t="s">
        <v>118</v>
      </c>
      <c r="F11500" s="903" t="s">
        <v>523</v>
      </c>
      <c r="G11500" s="902">
        <v>4790516</v>
      </c>
    </row>
    <row r="11501" spans="1:7">
      <c r="A11501" s="903" t="s">
        <v>2487</v>
      </c>
      <c r="B11501" s="903" t="s">
        <v>204</v>
      </c>
      <c r="C11501" s="903" t="s">
        <v>200</v>
      </c>
      <c r="D11501" s="903" t="s">
        <v>1522</v>
      </c>
      <c r="E11501" s="903" t="s">
        <v>118</v>
      </c>
      <c r="F11501" s="903" t="s">
        <v>11</v>
      </c>
      <c r="G11501" s="902">
        <v>1795000</v>
      </c>
    </row>
    <row r="11502" spans="1:7">
      <c r="A11502" s="903" t="s">
        <v>2487</v>
      </c>
      <c r="B11502" s="903" t="s">
        <v>204</v>
      </c>
      <c r="C11502" s="903" t="s">
        <v>200</v>
      </c>
      <c r="D11502" s="903" t="s">
        <v>1522</v>
      </c>
      <c r="E11502" s="903" t="s">
        <v>118</v>
      </c>
      <c r="F11502" s="903" t="s">
        <v>120</v>
      </c>
      <c r="G11502" s="902">
        <v>26883000</v>
      </c>
    </row>
    <row r="11503" spans="1:7">
      <c r="A11503" s="903" t="s">
        <v>2487</v>
      </c>
      <c r="B11503" s="903" t="s">
        <v>204</v>
      </c>
      <c r="C11503" s="903" t="s">
        <v>200</v>
      </c>
      <c r="D11503" s="903" t="s">
        <v>1522</v>
      </c>
      <c r="E11503" s="1419" t="s">
        <v>1434</v>
      </c>
      <c r="F11503" s="1420"/>
      <c r="G11503" s="902">
        <v>1200000</v>
      </c>
    </row>
    <row r="11504" spans="1:7">
      <c r="A11504" s="903" t="s">
        <v>2487</v>
      </c>
      <c r="B11504" s="903" t="s">
        <v>204</v>
      </c>
      <c r="C11504" s="903" t="s">
        <v>200</v>
      </c>
      <c r="D11504" s="903" t="s">
        <v>1522</v>
      </c>
      <c r="E11504" s="903" t="s">
        <v>1434</v>
      </c>
      <c r="F11504" s="903" t="s">
        <v>1436</v>
      </c>
      <c r="G11504" s="902">
        <v>1200000</v>
      </c>
    </row>
    <row r="11505" spans="1:7">
      <c r="A11505" s="903" t="s">
        <v>2487</v>
      </c>
      <c r="B11505" s="903" t="s">
        <v>204</v>
      </c>
      <c r="C11505" s="903" t="s">
        <v>200</v>
      </c>
      <c r="D11505" s="903" t="s">
        <v>1522</v>
      </c>
      <c r="E11505" s="1419" t="s">
        <v>122</v>
      </c>
      <c r="F11505" s="1420"/>
      <c r="G11505" s="902">
        <v>46389000</v>
      </c>
    </row>
    <row r="11506" spans="1:7">
      <c r="A11506" s="903" t="s">
        <v>2487</v>
      </c>
      <c r="B11506" s="903" t="s">
        <v>204</v>
      </c>
      <c r="C11506" s="903" t="s">
        <v>200</v>
      </c>
      <c r="D11506" s="903" t="s">
        <v>1522</v>
      </c>
      <c r="E11506" s="903" t="s">
        <v>122</v>
      </c>
      <c r="F11506" s="903" t="s">
        <v>124</v>
      </c>
      <c r="G11506" s="902">
        <v>19529000</v>
      </c>
    </row>
    <row r="11507" spans="1:7">
      <c r="A11507" s="903" t="s">
        <v>2487</v>
      </c>
      <c r="B11507" s="903" t="s">
        <v>204</v>
      </c>
      <c r="C11507" s="903" t="s">
        <v>200</v>
      </c>
      <c r="D11507" s="903" t="s">
        <v>1522</v>
      </c>
      <c r="E11507" s="903" t="s">
        <v>122</v>
      </c>
      <c r="F11507" s="903" t="s">
        <v>126</v>
      </c>
      <c r="G11507" s="902">
        <v>26860000</v>
      </c>
    </row>
    <row r="11508" spans="1:7">
      <c r="A11508" s="903" t="s">
        <v>2487</v>
      </c>
      <c r="B11508" s="1419" t="s">
        <v>853</v>
      </c>
      <c r="C11508" s="1420"/>
      <c r="D11508" s="1420"/>
      <c r="E11508" s="1420"/>
      <c r="F11508" s="1420"/>
      <c r="G11508" s="902">
        <v>636740000</v>
      </c>
    </row>
    <row r="11509" spans="1:7">
      <c r="A11509" s="903" t="s">
        <v>2487</v>
      </c>
      <c r="B11509" s="903" t="s">
        <v>853</v>
      </c>
      <c r="C11509" s="1419" t="s">
        <v>200</v>
      </c>
      <c r="D11509" s="1420"/>
      <c r="E11509" s="1420"/>
      <c r="F11509" s="1420"/>
      <c r="G11509" s="902">
        <v>636740000</v>
      </c>
    </row>
    <row r="11510" spans="1:7">
      <c r="A11510" s="903" t="s">
        <v>2487</v>
      </c>
      <c r="B11510" s="903" t="s">
        <v>853</v>
      </c>
      <c r="C11510" s="903" t="s">
        <v>200</v>
      </c>
      <c r="D11510" s="1419" t="s">
        <v>1522</v>
      </c>
      <c r="E11510" s="1420"/>
      <c r="F11510" s="1420"/>
      <c r="G11510" s="902">
        <v>636740000</v>
      </c>
    </row>
    <row r="11511" spans="1:7">
      <c r="A11511" s="903" t="s">
        <v>2487</v>
      </c>
      <c r="B11511" s="903" t="s">
        <v>853</v>
      </c>
      <c r="C11511" s="903" t="s">
        <v>200</v>
      </c>
      <c r="D11511" s="903" t="s">
        <v>1522</v>
      </c>
      <c r="E11511" s="1419" t="s">
        <v>90</v>
      </c>
      <c r="F11511" s="1420"/>
      <c r="G11511" s="902">
        <v>382632000</v>
      </c>
    </row>
    <row r="11512" spans="1:7">
      <c r="A11512" s="903" t="s">
        <v>2487</v>
      </c>
      <c r="B11512" s="903" t="s">
        <v>853</v>
      </c>
      <c r="C11512" s="903" t="s">
        <v>200</v>
      </c>
      <c r="D11512" s="903" t="s">
        <v>1522</v>
      </c>
      <c r="E11512" s="903" t="s">
        <v>90</v>
      </c>
      <c r="F11512" s="903" t="s">
        <v>92</v>
      </c>
      <c r="G11512" s="902">
        <v>92976000</v>
      </c>
    </row>
    <row r="11513" spans="1:7">
      <c r="A11513" s="903" t="s">
        <v>2487</v>
      </c>
      <c r="B11513" s="903" t="s">
        <v>853</v>
      </c>
      <c r="C11513" s="903" t="s">
        <v>200</v>
      </c>
      <c r="D11513" s="903" t="s">
        <v>1522</v>
      </c>
      <c r="E11513" s="903" t="s">
        <v>90</v>
      </c>
      <c r="F11513" s="903" t="s">
        <v>137</v>
      </c>
      <c r="G11513" s="902">
        <v>289656000</v>
      </c>
    </row>
    <row r="11514" spans="1:7">
      <c r="A11514" s="903" t="s">
        <v>2487</v>
      </c>
      <c r="B11514" s="903" t="s">
        <v>853</v>
      </c>
      <c r="C11514" s="903" t="s">
        <v>200</v>
      </c>
      <c r="D11514" s="903" t="s">
        <v>1522</v>
      </c>
      <c r="E11514" s="1419" t="s">
        <v>377</v>
      </c>
      <c r="F11514" s="1420"/>
      <c r="G11514" s="902">
        <v>12320000</v>
      </c>
    </row>
    <row r="11515" spans="1:7">
      <c r="A11515" s="903" t="s">
        <v>2487</v>
      </c>
      <c r="B11515" s="903" t="s">
        <v>853</v>
      </c>
      <c r="C11515" s="903" t="s">
        <v>200</v>
      </c>
      <c r="D11515" s="903" t="s">
        <v>1522</v>
      </c>
      <c r="E11515" s="903" t="s">
        <v>377</v>
      </c>
      <c r="F11515" s="903" t="s">
        <v>379</v>
      </c>
      <c r="G11515" s="902">
        <v>11900000</v>
      </c>
    </row>
    <row r="11516" spans="1:7">
      <c r="A11516" s="903" t="s">
        <v>2487</v>
      </c>
      <c r="B11516" s="903" t="s">
        <v>853</v>
      </c>
      <c r="C11516" s="903" t="s">
        <v>200</v>
      </c>
      <c r="D11516" s="903" t="s">
        <v>1522</v>
      </c>
      <c r="E11516" s="903" t="s">
        <v>377</v>
      </c>
      <c r="F11516" s="903" t="s">
        <v>380</v>
      </c>
      <c r="G11516" s="902">
        <v>420000</v>
      </c>
    </row>
    <row r="11517" spans="1:7">
      <c r="A11517" s="903" t="s">
        <v>2487</v>
      </c>
      <c r="B11517" s="903" t="s">
        <v>853</v>
      </c>
      <c r="C11517" s="903" t="s">
        <v>200</v>
      </c>
      <c r="D11517" s="903" t="s">
        <v>1522</v>
      </c>
      <c r="E11517" s="1419" t="s">
        <v>93</v>
      </c>
      <c r="F11517" s="1420"/>
      <c r="G11517" s="902">
        <v>2134000</v>
      </c>
    </row>
    <row r="11518" spans="1:7">
      <c r="A11518" s="903" t="s">
        <v>2487</v>
      </c>
      <c r="B11518" s="903" t="s">
        <v>853</v>
      </c>
      <c r="C11518" s="903" t="s">
        <v>200</v>
      </c>
      <c r="D11518" s="903" t="s">
        <v>1522</v>
      </c>
      <c r="E11518" s="903" t="s">
        <v>93</v>
      </c>
      <c r="F11518" s="903" t="s">
        <v>391</v>
      </c>
      <c r="G11518" s="902">
        <v>2134000</v>
      </c>
    </row>
    <row r="11519" spans="1:7">
      <c r="A11519" s="903" t="s">
        <v>2487</v>
      </c>
      <c r="B11519" s="903" t="s">
        <v>853</v>
      </c>
      <c r="C11519" s="903" t="s">
        <v>200</v>
      </c>
      <c r="D11519" s="903" t="s">
        <v>1522</v>
      </c>
      <c r="E11519" s="1419" t="s">
        <v>100</v>
      </c>
      <c r="F11519" s="1420"/>
      <c r="G11519" s="902">
        <v>716000</v>
      </c>
    </row>
    <row r="11520" spans="1:7">
      <c r="A11520" s="903" t="s">
        <v>2487</v>
      </c>
      <c r="B11520" s="903" t="s">
        <v>853</v>
      </c>
      <c r="C11520" s="903" t="s">
        <v>200</v>
      </c>
      <c r="D11520" s="903" t="s">
        <v>1522</v>
      </c>
      <c r="E11520" s="903" t="s">
        <v>100</v>
      </c>
      <c r="F11520" s="903" t="s">
        <v>138</v>
      </c>
      <c r="G11520" s="902">
        <v>435177</v>
      </c>
    </row>
    <row r="11521" spans="1:7">
      <c r="A11521" s="903" t="s">
        <v>2487</v>
      </c>
      <c r="B11521" s="903" t="s">
        <v>853</v>
      </c>
      <c r="C11521" s="903" t="s">
        <v>200</v>
      </c>
      <c r="D11521" s="903" t="s">
        <v>1522</v>
      </c>
      <c r="E11521" s="903" t="s">
        <v>100</v>
      </c>
      <c r="F11521" s="903" t="s">
        <v>102</v>
      </c>
      <c r="G11521" s="902">
        <v>141943</v>
      </c>
    </row>
    <row r="11522" spans="1:7">
      <c r="A11522" s="903" t="s">
        <v>2487</v>
      </c>
      <c r="B11522" s="903" t="s">
        <v>853</v>
      </c>
      <c r="C11522" s="903" t="s">
        <v>200</v>
      </c>
      <c r="D11522" s="903" t="s">
        <v>1522</v>
      </c>
      <c r="E11522" s="903" t="s">
        <v>100</v>
      </c>
      <c r="F11522" s="903" t="s">
        <v>131</v>
      </c>
      <c r="G11522" s="902">
        <v>138880</v>
      </c>
    </row>
    <row r="11523" spans="1:7">
      <c r="A11523" s="903" t="s">
        <v>2487</v>
      </c>
      <c r="B11523" s="903" t="s">
        <v>853</v>
      </c>
      <c r="C11523" s="903" t="s">
        <v>200</v>
      </c>
      <c r="D11523" s="903" t="s">
        <v>1522</v>
      </c>
      <c r="E11523" s="1419" t="s">
        <v>103</v>
      </c>
      <c r="F11523" s="1420"/>
      <c r="G11523" s="902">
        <v>15954000</v>
      </c>
    </row>
    <row r="11524" spans="1:7">
      <c r="A11524" s="903" t="s">
        <v>2487</v>
      </c>
      <c r="B11524" s="903" t="s">
        <v>853</v>
      </c>
      <c r="C11524" s="903" t="s">
        <v>200</v>
      </c>
      <c r="D11524" s="903" t="s">
        <v>1522</v>
      </c>
      <c r="E11524" s="903" t="s">
        <v>103</v>
      </c>
      <c r="F11524" s="903" t="s">
        <v>104</v>
      </c>
      <c r="G11524" s="902">
        <v>14104000</v>
      </c>
    </row>
    <row r="11525" spans="1:7">
      <c r="A11525" s="903" t="s">
        <v>2487</v>
      </c>
      <c r="B11525" s="903" t="s">
        <v>853</v>
      </c>
      <c r="C11525" s="903" t="s">
        <v>200</v>
      </c>
      <c r="D11525" s="903" t="s">
        <v>1522</v>
      </c>
      <c r="E11525" s="903" t="s">
        <v>103</v>
      </c>
      <c r="F11525" s="903" t="s">
        <v>106</v>
      </c>
      <c r="G11525" s="902">
        <v>1850000</v>
      </c>
    </row>
    <row r="11526" spans="1:7">
      <c r="A11526" s="903" t="s">
        <v>2487</v>
      </c>
      <c r="B11526" s="903" t="s">
        <v>853</v>
      </c>
      <c r="C11526" s="903" t="s">
        <v>200</v>
      </c>
      <c r="D11526" s="903" t="s">
        <v>1522</v>
      </c>
      <c r="E11526" s="1419" t="s">
        <v>108</v>
      </c>
      <c r="F11526" s="1420"/>
      <c r="G11526" s="902">
        <v>2400000</v>
      </c>
    </row>
    <row r="11527" spans="1:7">
      <c r="A11527" s="903" t="s">
        <v>2487</v>
      </c>
      <c r="B11527" s="903" t="s">
        <v>853</v>
      </c>
      <c r="C11527" s="903" t="s">
        <v>200</v>
      </c>
      <c r="D11527" s="903" t="s">
        <v>1522</v>
      </c>
      <c r="E11527" s="903" t="s">
        <v>108</v>
      </c>
      <c r="F11527" s="903" t="s">
        <v>862</v>
      </c>
      <c r="G11527" s="902">
        <v>550000</v>
      </c>
    </row>
    <row r="11528" spans="1:7">
      <c r="A11528" s="903" t="s">
        <v>2487</v>
      </c>
      <c r="B11528" s="903" t="s">
        <v>853</v>
      </c>
      <c r="C11528" s="903" t="s">
        <v>200</v>
      </c>
      <c r="D11528" s="903" t="s">
        <v>1522</v>
      </c>
      <c r="E11528" s="903" t="s">
        <v>108</v>
      </c>
      <c r="F11528" s="903" t="s">
        <v>283</v>
      </c>
      <c r="G11528" s="902">
        <v>650000</v>
      </c>
    </row>
    <row r="11529" spans="1:7">
      <c r="A11529" s="903" t="s">
        <v>2487</v>
      </c>
      <c r="B11529" s="903" t="s">
        <v>853</v>
      </c>
      <c r="C11529" s="903" t="s">
        <v>200</v>
      </c>
      <c r="D11529" s="903" t="s">
        <v>1522</v>
      </c>
      <c r="E11529" s="903" t="s">
        <v>108</v>
      </c>
      <c r="F11529" s="903" t="s">
        <v>142</v>
      </c>
      <c r="G11529" s="902">
        <v>1200000</v>
      </c>
    </row>
    <row r="11530" spans="1:7">
      <c r="A11530" s="903" t="s">
        <v>2487</v>
      </c>
      <c r="B11530" s="903" t="s">
        <v>853</v>
      </c>
      <c r="C11530" s="903" t="s">
        <v>200</v>
      </c>
      <c r="D11530" s="903" t="s">
        <v>1522</v>
      </c>
      <c r="E11530" s="1419" t="s">
        <v>143</v>
      </c>
      <c r="F11530" s="1420"/>
      <c r="G11530" s="902">
        <v>125465000</v>
      </c>
    </row>
    <row r="11531" spans="1:7">
      <c r="A11531" s="903" t="s">
        <v>2487</v>
      </c>
      <c r="B11531" s="903" t="s">
        <v>853</v>
      </c>
      <c r="C11531" s="903" t="s">
        <v>200</v>
      </c>
      <c r="D11531" s="903" t="s">
        <v>1522</v>
      </c>
      <c r="E11531" s="903" t="s">
        <v>143</v>
      </c>
      <c r="F11531" s="903" t="s">
        <v>145</v>
      </c>
      <c r="G11531" s="902">
        <v>8200000</v>
      </c>
    </row>
    <row r="11532" spans="1:7">
      <c r="A11532" s="903" t="s">
        <v>2487</v>
      </c>
      <c r="B11532" s="903" t="s">
        <v>853</v>
      </c>
      <c r="C11532" s="903" t="s">
        <v>200</v>
      </c>
      <c r="D11532" s="903" t="s">
        <v>1522</v>
      </c>
      <c r="E11532" s="903" t="s">
        <v>143</v>
      </c>
      <c r="F11532" s="903" t="s">
        <v>387</v>
      </c>
      <c r="G11532" s="902">
        <v>9760000</v>
      </c>
    </row>
    <row r="11533" spans="1:7">
      <c r="A11533" s="903" t="s">
        <v>2487</v>
      </c>
      <c r="B11533" s="903" t="s">
        <v>853</v>
      </c>
      <c r="C11533" s="903" t="s">
        <v>200</v>
      </c>
      <c r="D11533" s="903" t="s">
        <v>1522</v>
      </c>
      <c r="E11533" s="903" t="s">
        <v>143</v>
      </c>
      <c r="F11533" s="903" t="s">
        <v>487</v>
      </c>
      <c r="G11533" s="902">
        <v>64600000</v>
      </c>
    </row>
    <row r="11534" spans="1:7">
      <c r="A11534" s="903" t="s">
        <v>2487</v>
      </c>
      <c r="B11534" s="903" t="s">
        <v>853</v>
      </c>
      <c r="C11534" s="903" t="s">
        <v>200</v>
      </c>
      <c r="D11534" s="903" t="s">
        <v>1522</v>
      </c>
      <c r="E11534" s="903" t="s">
        <v>143</v>
      </c>
      <c r="F11534" s="903" t="s">
        <v>489</v>
      </c>
      <c r="G11534" s="902">
        <v>42905000</v>
      </c>
    </row>
    <row r="11535" spans="1:7">
      <c r="A11535" s="903" t="s">
        <v>2487</v>
      </c>
      <c r="B11535" s="903" t="s">
        <v>853</v>
      </c>
      <c r="C11535" s="903" t="s">
        <v>200</v>
      </c>
      <c r="D11535" s="903" t="s">
        <v>1522</v>
      </c>
      <c r="E11535" s="1419" t="s">
        <v>113</v>
      </c>
      <c r="F11535" s="1420"/>
      <c r="G11535" s="902">
        <v>13800000</v>
      </c>
    </row>
    <row r="11536" spans="1:7">
      <c r="A11536" s="903" t="s">
        <v>2487</v>
      </c>
      <c r="B11536" s="903" t="s">
        <v>853</v>
      </c>
      <c r="C11536" s="903" t="s">
        <v>200</v>
      </c>
      <c r="D11536" s="903" t="s">
        <v>1522</v>
      </c>
      <c r="E11536" s="903" t="s">
        <v>113</v>
      </c>
      <c r="F11536" s="903" t="s">
        <v>117</v>
      </c>
      <c r="G11536" s="902">
        <v>13800000</v>
      </c>
    </row>
    <row r="11537" spans="1:7">
      <c r="A11537" s="903" t="s">
        <v>2487</v>
      </c>
      <c r="B11537" s="903" t="s">
        <v>853</v>
      </c>
      <c r="C11537" s="903" t="s">
        <v>200</v>
      </c>
      <c r="D11537" s="903" t="s">
        <v>1522</v>
      </c>
      <c r="E11537" s="1419" t="s">
        <v>492</v>
      </c>
      <c r="F11537" s="1420"/>
      <c r="G11537" s="902">
        <v>21130000</v>
      </c>
    </row>
    <row r="11538" spans="1:7">
      <c r="A11538" s="903" t="s">
        <v>2487</v>
      </c>
      <c r="B11538" s="903" t="s">
        <v>853</v>
      </c>
      <c r="C11538" s="903" t="s">
        <v>200</v>
      </c>
      <c r="D11538" s="903" t="s">
        <v>1522</v>
      </c>
      <c r="E11538" s="903" t="s">
        <v>492</v>
      </c>
      <c r="F11538" s="903" t="s">
        <v>494</v>
      </c>
      <c r="G11538" s="902">
        <v>16450000</v>
      </c>
    </row>
    <row r="11539" spans="1:7">
      <c r="A11539" s="903" t="s">
        <v>2487</v>
      </c>
      <c r="B11539" s="903" t="s">
        <v>853</v>
      </c>
      <c r="C11539" s="903" t="s">
        <v>200</v>
      </c>
      <c r="D11539" s="903" t="s">
        <v>1522</v>
      </c>
      <c r="E11539" s="903" t="s">
        <v>492</v>
      </c>
      <c r="F11539" s="903" t="s">
        <v>219</v>
      </c>
      <c r="G11539" s="902">
        <v>4680000</v>
      </c>
    </row>
    <row r="11540" spans="1:7">
      <c r="A11540" s="903" t="s">
        <v>2487</v>
      </c>
      <c r="B11540" s="903" t="s">
        <v>853</v>
      </c>
      <c r="C11540" s="903" t="s">
        <v>200</v>
      </c>
      <c r="D11540" s="903" t="s">
        <v>1522</v>
      </c>
      <c r="E11540" s="1419" t="s">
        <v>118</v>
      </c>
      <c r="F11540" s="1420"/>
      <c r="G11540" s="902">
        <v>14815000</v>
      </c>
    </row>
    <row r="11541" spans="1:7">
      <c r="A11541" s="903" t="s">
        <v>2487</v>
      </c>
      <c r="B11541" s="903" t="s">
        <v>853</v>
      </c>
      <c r="C11541" s="903" t="s">
        <v>200</v>
      </c>
      <c r="D11541" s="903" t="s">
        <v>1522</v>
      </c>
      <c r="E11541" s="903" t="s">
        <v>118</v>
      </c>
      <c r="F11541" s="903" t="s">
        <v>523</v>
      </c>
      <c r="G11541" s="902">
        <v>13060000</v>
      </c>
    </row>
    <row r="11542" spans="1:7">
      <c r="A11542" s="903" t="s">
        <v>2487</v>
      </c>
      <c r="B11542" s="903" t="s">
        <v>853</v>
      </c>
      <c r="C11542" s="903" t="s">
        <v>200</v>
      </c>
      <c r="D11542" s="903" t="s">
        <v>1522</v>
      </c>
      <c r="E11542" s="903" t="s">
        <v>118</v>
      </c>
      <c r="F11542" s="903" t="s">
        <v>11</v>
      </c>
      <c r="G11542" s="902">
        <v>95000</v>
      </c>
    </row>
    <row r="11543" spans="1:7">
      <c r="A11543" s="903" t="s">
        <v>2487</v>
      </c>
      <c r="B11543" s="903" t="s">
        <v>853</v>
      </c>
      <c r="C11543" s="903" t="s">
        <v>200</v>
      </c>
      <c r="D11543" s="903" t="s">
        <v>1522</v>
      </c>
      <c r="E11543" s="903" t="s">
        <v>118</v>
      </c>
      <c r="F11543" s="903" t="s">
        <v>120</v>
      </c>
      <c r="G11543" s="902">
        <v>1660000</v>
      </c>
    </row>
    <row r="11544" spans="1:7">
      <c r="A11544" s="903" t="s">
        <v>2487</v>
      </c>
      <c r="B11544" s="903" t="s">
        <v>853</v>
      </c>
      <c r="C11544" s="903" t="s">
        <v>200</v>
      </c>
      <c r="D11544" s="903" t="s">
        <v>1522</v>
      </c>
      <c r="E11544" s="1419" t="s">
        <v>122</v>
      </c>
      <c r="F11544" s="1420"/>
      <c r="G11544" s="902">
        <v>45374000</v>
      </c>
    </row>
    <row r="11545" spans="1:7">
      <c r="A11545" s="903" t="s">
        <v>2487</v>
      </c>
      <c r="B11545" s="903" t="s">
        <v>853</v>
      </c>
      <c r="C11545" s="903" t="s">
        <v>200</v>
      </c>
      <c r="D11545" s="903" t="s">
        <v>1522</v>
      </c>
      <c r="E11545" s="903" t="s">
        <v>122</v>
      </c>
      <c r="F11545" s="903" t="s">
        <v>124</v>
      </c>
      <c r="G11545" s="902">
        <v>7850000</v>
      </c>
    </row>
    <row r="11546" spans="1:7">
      <c r="A11546" s="903" t="s">
        <v>2487</v>
      </c>
      <c r="B11546" s="903" t="s">
        <v>853</v>
      </c>
      <c r="C11546" s="903" t="s">
        <v>200</v>
      </c>
      <c r="D11546" s="903" t="s">
        <v>1522</v>
      </c>
      <c r="E11546" s="903" t="s">
        <v>122</v>
      </c>
      <c r="F11546" s="903" t="s">
        <v>126</v>
      </c>
      <c r="G11546" s="902">
        <v>37524000</v>
      </c>
    </row>
    <row r="11547" spans="1:7">
      <c r="A11547" s="903" t="s">
        <v>2487</v>
      </c>
      <c r="B11547" s="1419" t="s">
        <v>852</v>
      </c>
      <c r="C11547" s="1420"/>
      <c r="D11547" s="1420"/>
      <c r="E11547" s="1420"/>
      <c r="F11547" s="1420"/>
      <c r="G11547" s="902">
        <v>588740000</v>
      </c>
    </row>
    <row r="11548" spans="1:7">
      <c r="A11548" s="903" t="s">
        <v>2487</v>
      </c>
      <c r="B11548" s="903" t="s">
        <v>852</v>
      </c>
      <c r="C11548" s="1419" t="s">
        <v>200</v>
      </c>
      <c r="D11548" s="1420"/>
      <c r="E11548" s="1420"/>
      <c r="F11548" s="1420"/>
      <c r="G11548" s="902">
        <v>582240000</v>
      </c>
    </row>
    <row r="11549" spans="1:7">
      <c r="A11549" s="903" t="s">
        <v>2487</v>
      </c>
      <c r="B11549" s="903" t="s">
        <v>852</v>
      </c>
      <c r="C11549" s="903" t="s">
        <v>200</v>
      </c>
      <c r="D11549" s="1419" t="s">
        <v>1522</v>
      </c>
      <c r="E11549" s="1420"/>
      <c r="F11549" s="1420"/>
      <c r="G11549" s="902">
        <v>582240000</v>
      </c>
    </row>
    <row r="11550" spans="1:7">
      <c r="A11550" s="903" t="s">
        <v>2487</v>
      </c>
      <c r="B11550" s="903" t="s">
        <v>852</v>
      </c>
      <c r="C11550" s="903" t="s">
        <v>200</v>
      </c>
      <c r="D11550" s="903" t="s">
        <v>1522</v>
      </c>
      <c r="E11550" s="1419" t="s">
        <v>128</v>
      </c>
      <c r="F11550" s="1420"/>
      <c r="G11550" s="902">
        <v>3600000</v>
      </c>
    </row>
    <row r="11551" spans="1:7">
      <c r="A11551" s="903" t="s">
        <v>2487</v>
      </c>
      <c r="B11551" s="903" t="s">
        <v>852</v>
      </c>
      <c r="C11551" s="903" t="s">
        <v>200</v>
      </c>
      <c r="D11551" s="903" t="s">
        <v>1522</v>
      </c>
      <c r="E11551" s="903" t="s">
        <v>128</v>
      </c>
      <c r="F11551" s="903" t="s">
        <v>129</v>
      </c>
      <c r="G11551" s="902">
        <v>3600000</v>
      </c>
    </row>
    <row r="11552" spans="1:7">
      <c r="A11552" s="903" t="s">
        <v>2487</v>
      </c>
      <c r="B11552" s="903" t="s">
        <v>852</v>
      </c>
      <c r="C11552" s="903" t="s">
        <v>200</v>
      </c>
      <c r="D11552" s="903" t="s">
        <v>1522</v>
      </c>
      <c r="E11552" s="1419" t="s">
        <v>90</v>
      </c>
      <c r="F11552" s="1420"/>
      <c r="G11552" s="902">
        <v>346872000</v>
      </c>
    </row>
    <row r="11553" spans="1:7">
      <c r="A11553" s="903" t="s">
        <v>2487</v>
      </c>
      <c r="B11553" s="903" t="s">
        <v>852</v>
      </c>
      <c r="C11553" s="903" t="s">
        <v>200</v>
      </c>
      <c r="D11553" s="903" t="s">
        <v>1522</v>
      </c>
      <c r="E11553" s="903" t="s">
        <v>90</v>
      </c>
      <c r="F11553" s="903" t="s">
        <v>92</v>
      </c>
      <c r="G11553" s="902">
        <v>92976000</v>
      </c>
    </row>
    <row r="11554" spans="1:7">
      <c r="A11554" s="903" t="s">
        <v>2487</v>
      </c>
      <c r="B11554" s="903" t="s">
        <v>852</v>
      </c>
      <c r="C11554" s="903" t="s">
        <v>200</v>
      </c>
      <c r="D11554" s="903" t="s">
        <v>1522</v>
      </c>
      <c r="E11554" s="903" t="s">
        <v>90</v>
      </c>
      <c r="F11554" s="903" t="s">
        <v>137</v>
      </c>
      <c r="G11554" s="902">
        <v>253896000</v>
      </c>
    </row>
    <row r="11555" spans="1:7">
      <c r="A11555" s="903" t="s">
        <v>2487</v>
      </c>
      <c r="B11555" s="903" t="s">
        <v>852</v>
      </c>
      <c r="C11555" s="903" t="s">
        <v>200</v>
      </c>
      <c r="D11555" s="903" t="s">
        <v>1522</v>
      </c>
      <c r="E11555" s="1419" t="s">
        <v>377</v>
      </c>
      <c r="F11555" s="1420"/>
      <c r="G11555" s="902">
        <v>5880000</v>
      </c>
    </row>
    <row r="11556" spans="1:7">
      <c r="A11556" s="903" t="s">
        <v>2487</v>
      </c>
      <c r="B11556" s="903" t="s">
        <v>852</v>
      </c>
      <c r="C11556" s="903" t="s">
        <v>200</v>
      </c>
      <c r="D11556" s="903" t="s">
        <v>1522</v>
      </c>
      <c r="E11556" s="903" t="s">
        <v>377</v>
      </c>
      <c r="F11556" s="903" t="s">
        <v>379</v>
      </c>
      <c r="G11556" s="902">
        <v>5400000</v>
      </c>
    </row>
    <row r="11557" spans="1:7">
      <c r="A11557" s="903" t="s">
        <v>2487</v>
      </c>
      <c r="B11557" s="903" t="s">
        <v>852</v>
      </c>
      <c r="C11557" s="903" t="s">
        <v>200</v>
      </c>
      <c r="D11557" s="903" t="s">
        <v>1522</v>
      </c>
      <c r="E11557" s="903" t="s">
        <v>377</v>
      </c>
      <c r="F11557" s="903" t="s">
        <v>380</v>
      </c>
      <c r="G11557" s="902">
        <v>480000</v>
      </c>
    </row>
    <row r="11558" spans="1:7">
      <c r="A11558" s="903" t="s">
        <v>2487</v>
      </c>
      <c r="B11558" s="903" t="s">
        <v>852</v>
      </c>
      <c r="C11558" s="903" t="s">
        <v>200</v>
      </c>
      <c r="D11558" s="903" t="s">
        <v>1522</v>
      </c>
      <c r="E11558" s="1419" t="s">
        <v>93</v>
      </c>
      <c r="F11558" s="1420"/>
      <c r="G11558" s="902">
        <v>6251000</v>
      </c>
    </row>
    <row r="11559" spans="1:7">
      <c r="A11559" s="903" t="s">
        <v>2487</v>
      </c>
      <c r="B11559" s="903" t="s">
        <v>852</v>
      </c>
      <c r="C11559" s="903" t="s">
        <v>200</v>
      </c>
      <c r="D11559" s="903" t="s">
        <v>1522</v>
      </c>
      <c r="E11559" s="903" t="s">
        <v>93</v>
      </c>
      <c r="F11559" s="903" t="s">
        <v>391</v>
      </c>
      <c r="G11559" s="902">
        <v>6251000</v>
      </c>
    </row>
    <row r="11560" spans="1:7">
      <c r="A11560" s="903" t="s">
        <v>2487</v>
      </c>
      <c r="B11560" s="903" t="s">
        <v>852</v>
      </c>
      <c r="C11560" s="903" t="s">
        <v>200</v>
      </c>
      <c r="D11560" s="903" t="s">
        <v>1522</v>
      </c>
      <c r="E11560" s="1419" t="s">
        <v>100</v>
      </c>
      <c r="F11560" s="1420"/>
      <c r="G11560" s="902">
        <v>1018256</v>
      </c>
    </row>
    <row r="11561" spans="1:7">
      <c r="A11561" s="903" t="s">
        <v>2487</v>
      </c>
      <c r="B11561" s="903" t="s">
        <v>852</v>
      </c>
      <c r="C11561" s="903" t="s">
        <v>200</v>
      </c>
      <c r="D11561" s="903" t="s">
        <v>1522</v>
      </c>
      <c r="E11561" s="903" t="s">
        <v>100</v>
      </c>
      <c r="F11561" s="903" t="s">
        <v>138</v>
      </c>
      <c r="G11561" s="902">
        <v>430993</v>
      </c>
    </row>
    <row r="11562" spans="1:7">
      <c r="A11562" s="903" t="s">
        <v>2487</v>
      </c>
      <c r="B11562" s="903" t="s">
        <v>852</v>
      </c>
      <c r="C11562" s="903" t="s">
        <v>200</v>
      </c>
      <c r="D11562" s="903" t="s">
        <v>1522</v>
      </c>
      <c r="E11562" s="903" t="s">
        <v>100</v>
      </c>
      <c r="F11562" s="903" t="s">
        <v>102</v>
      </c>
      <c r="G11562" s="902">
        <v>106457</v>
      </c>
    </row>
    <row r="11563" spans="1:7">
      <c r="A11563" s="903" t="s">
        <v>2487</v>
      </c>
      <c r="B11563" s="903" t="s">
        <v>852</v>
      </c>
      <c r="C11563" s="903" t="s">
        <v>200</v>
      </c>
      <c r="D11563" s="903" t="s">
        <v>1522</v>
      </c>
      <c r="E11563" s="903" t="s">
        <v>100</v>
      </c>
      <c r="F11563" s="903" t="s">
        <v>131</v>
      </c>
      <c r="G11563" s="902">
        <v>480806</v>
      </c>
    </row>
    <row r="11564" spans="1:7">
      <c r="A11564" s="903" t="s">
        <v>2487</v>
      </c>
      <c r="B11564" s="903" t="s">
        <v>852</v>
      </c>
      <c r="C11564" s="903" t="s">
        <v>200</v>
      </c>
      <c r="D11564" s="903" t="s">
        <v>1522</v>
      </c>
      <c r="E11564" s="1419" t="s">
        <v>103</v>
      </c>
      <c r="F11564" s="1420"/>
      <c r="G11564" s="902">
        <v>21541000</v>
      </c>
    </row>
    <row r="11565" spans="1:7">
      <c r="A11565" s="903" t="s">
        <v>2487</v>
      </c>
      <c r="B11565" s="903" t="s">
        <v>852</v>
      </c>
      <c r="C11565" s="903" t="s">
        <v>200</v>
      </c>
      <c r="D11565" s="903" t="s">
        <v>1522</v>
      </c>
      <c r="E11565" s="903" t="s">
        <v>103</v>
      </c>
      <c r="F11565" s="903" t="s">
        <v>104</v>
      </c>
      <c r="G11565" s="902">
        <v>9111000</v>
      </c>
    </row>
    <row r="11566" spans="1:7">
      <c r="A11566" s="903" t="s">
        <v>2487</v>
      </c>
      <c r="B11566" s="903" t="s">
        <v>852</v>
      </c>
      <c r="C11566" s="903" t="s">
        <v>200</v>
      </c>
      <c r="D11566" s="903" t="s">
        <v>1522</v>
      </c>
      <c r="E11566" s="903" t="s">
        <v>103</v>
      </c>
      <c r="F11566" s="903" t="s">
        <v>132</v>
      </c>
      <c r="G11566" s="902">
        <v>8500000</v>
      </c>
    </row>
    <row r="11567" spans="1:7">
      <c r="A11567" s="903" t="s">
        <v>2487</v>
      </c>
      <c r="B11567" s="903" t="s">
        <v>852</v>
      </c>
      <c r="C11567" s="903" t="s">
        <v>200</v>
      </c>
      <c r="D11567" s="903" t="s">
        <v>1522</v>
      </c>
      <c r="E11567" s="903" t="s">
        <v>103</v>
      </c>
      <c r="F11567" s="903" t="s">
        <v>106</v>
      </c>
      <c r="G11567" s="902">
        <v>3930000</v>
      </c>
    </row>
    <row r="11568" spans="1:7">
      <c r="A11568" s="903" t="s">
        <v>2487</v>
      </c>
      <c r="B11568" s="903" t="s">
        <v>852</v>
      </c>
      <c r="C11568" s="903" t="s">
        <v>200</v>
      </c>
      <c r="D11568" s="903" t="s">
        <v>1522</v>
      </c>
      <c r="E11568" s="1419" t="s">
        <v>108</v>
      </c>
      <c r="F11568" s="1420"/>
      <c r="G11568" s="902">
        <v>4005744</v>
      </c>
    </row>
    <row r="11569" spans="1:7">
      <c r="A11569" s="903" t="s">
        <v>2487</v>
      </c>
      <c r="B11569" s="903" t="s">
        <v>852</v>
      </c>
      <c r="C11569" s="903" t="s">
        <v>200</v>
      </c>
      <c r="D11569" s="903" t="s">
        <v>1522</v>
      </c>
      <c r="E11569" s="903" t="s">
        <v>108</v>
      </c>
      <c r="F11569" s="903" t="s">
        <v>110</v>
      </c>
      <c r="G11569" s="902">
        <v>140834</v>
      </c>
    </row>
    <row r="11570" spans="1:7">
      <c r="A11570" s="903" t="s">
        <v>2487</v>
      </c>
      <c r="B11570" s="903" t="s">
        <v>852</v>
      </c>
      <c r="C11570" s="903" t="s">
        <v>200</v>
      </c>
      <c r="D11570" s="903" t="s">
        <v>1522</v>
      </c>
      <c r="E11570" s="903" t="s">
        <v>108</v>
      </c>
      <c r="F11570" s="903" t="s">
        <v>111</v>
      </c>
      <c r="G11570" s="902">
        <v>1893510</v>
      </c>
    </row>
    <row r="11571" spans="1:7">
      <c r="A11571" s="903" t="s">
        <v>2487</v>
      </c>
      <c r="B11571" s="903" t="s">
        <v>852</v>
      </c>
      <c r="C11571" s="903" t="s">
        <v>200</v>
      </c>
      <c r="D11571" s="903" t="s">
        <v>1522</v>
      </c>
      <c r="E11571" s="903" t="s">
        <v>108</v>
      </c>
      <c r="F11571" s="903" t="s">
        <v>862</v>
      </c>
      <c r="G11571" s="902">
        <v>771400</v>
      </c>
    </row>
    <row r="11572" spans="1:7">
      <c r="A11572" s="903" t="s">
        <v>2487</v>
      </c>
      <c r="B11572" s="903" t="s">
        <v>852</v>
      </c>
      <c r="C11572" s="903" t="s">
        <v>200</v>
      </c>
      <c r="D11572" s="903" t="s">
        <v>1522</v>
      </c>
      <c r="E11572" s="903" t="s">
        <v>108</v>
      </c>
      <c r="F11572" s="903" t="s">
        <v>142</v>
      </c>
      <c r="G11572" s="902">
        <v>1200000</v>
      </c>
    </row>
    <row r="11573" spans="1:7">
      <c r="A11573" s="903" t="s">
        <v>2487</v>
      </c>
      <c r="B11573" s="903" t="s">
        <v>852</v>
      </c>
      <c r="C11573" s="903" t="s">
        <v>200</v>
      </c>
      <c r="D11573" s="903" t="s">
        <v>1522</v>
      </c>
      <c r="E11573" s="1419" t="s">
        <v>143</v>
      </c>
      <c r="F11573" s="1420"/>
      <c r="G11573" s="902">
        <v>27890000</v>
      </c>
    </row>
    <row r="11574" spans="1:7">
      <c r="A11574" s="903" t="s">
        <v>2487</v>
      </c>
      <c r="B11574" s="903" t="s">
        <v>852</v>
      </c>
      <c r="C11574" s="903" t="s">
        <v>200</v>
      </c>
      <c r="D11574" s="903" t="s">
        <v>1522</v>
      </c>
      <c r="E11574" s="903" t="s">
        <v>143</v>
      </c>
      <c r="F11574" s="903" t="s">
        <v>387</v>
      </c>
      <c r="G11574" s="902">
        <v>1100000</v>
      </c>
    </row>
    <row r="11575" spans="1:7">
      <c r="A11575" s="903" t="s">
        <v>2487</v>
      </c>
      <c r="B11575" s="903" t="s">
        <v>852</v>
      </c>
      <c r="C11575" s="903" t="s">
        <v>200</v>
      </c>
      <c r="D11575" s="903" t="s">
        <v>1522</v>
      </c>
      <c r="E11575" s="903" t="s">
        <v>143</v>
      </c>
      <c r="F11575" s="903" t="s">
        <v>487</v>
      </c>
      <c r="G11575" s="902">
        <v>21400000</v>
      </c>
    </row>
    <row r="11576" spans="1:7">
      <c r="A11576" s="903" t="s">
        <v>2487</v>
      </c>
      <c r="B11576" s="903" t="s">
        <v>852</v>
      </c>
      <c r="C11576" s="903" t="s">
        <v>200</v>
      </c>
      <c r="D11576" s="903" t="s">
        <v>1522</v>
      </c>
      <c r="E11576" s="903" t="s">
        <v>143</v>
      </c>
      <c r="F11576" s="903" t="s">
        <v>489</v>
      </c>
      <c r="G11576" s="902">
        <v>5390000</v>
      </c>
    </row>
    <row r="11577" spans="1:7">
      <c r="A11577" s="903" t="s">
        <v>2487</v>
      </c>
      <c r="B11577" s="903" t="s">
        <v>852</v>
      </c>
      <c r="C11577" s="903" t="s">
        <v>200</v>
      </c>
      <c r="D11577" s="903" t="s">
        <v>1522</v>
      </c>
      <c r="E11577" s="1419" t="s">
        <v>113</v>
      </c>
      <c r="F11577" s="1420"/>
      <c r="G11577" s="902">
        <v>33600000</v>
      </c>
    </row>
    <row r="11578" spans="1:7">
      <c r="A11578" s="903" t="s">
        <v>2487</v>
      </c>
      <c r="B11578" s="903" t="s">
        <v>852</v>
      </c>
      <c r="C11578" s="903" t="s">
        <v>200</v>
      </c>
      <c r="D11578" s="903" t="s">
        <v>1522</v>
      </c>
      <c r="E11578" s="903" t="s">
        <v>113</v>
      </c>
      <c r="F11578" s="903" t="s">
        <v>117</v>
      </c>
      <c r="G11578" s="902">
        <v>33600000</v>
      </c>
    </row>
    <row r="11579" spans="1:7">
      <c r="A11579" s="903" t="s">
        <v>2487</v>
      </c>
      <c r="B11579" s="903" t="s">
        <v>852</v>
      </c>
      <c r="C11579" s="903" t="s">
        <v>200</v>
      </c>
      <c r="D11579" s="903" t="s">
        <v>1522</v>
      </c>
      <c r="E11579" s="1419" t="s">
        <v>492</v>
      </c>
      <c r="F11579" s="1420"/>
      <c r="G11579" s="902">
        <v>3540000</v>
      </c>
    </row>
    <row r="11580" spans="1:7">
      <c r="A11580" s="903" t="s">
        <v>2487</v>
      </c>
      <c r="B11580" s="903" t="s">
        <v>852</v>
      </c>
      <c r="C11580" s="903" t="s">
        <v>200</v>
      </c>
      <c r="D11580" s="903" t="s">
        <v>1522</v>
      </c>
      <c r="E11580" s="903" t="s">
        <v>492</v>
      </c>
      <c r="F11580" s="903" t="s">
        <v>494</v>
      </c>
      <c r="G11580" s="902">
        <v>550000</v>
      </c>
    </row>
    <row r="11581" spans="1:7">
      <c r="A11581" s="903" t="s">
        <v>2487</v>
      </c>
      <c r="B11581" s="903" t="s">
        <v>852</v>
      </c>
      <c r="C11581" s="903" t="s">
        <v>200</v>
      </c>
      <c r="D11581" s="903" t="s">
        <v>1522</v>
      </c>
      <c r="E11581" s="903" t="s">
        <v>492</v>
      </c>
      <c r="F11581" s="903" t="s">
        <v>219</v>
      </c>
      <c r="G11581" s="902">
        <v>2400000</v>
      </c>
    </row>
    <row r="11582" spans="1:7">
      <c r="A11582" s="903" t="s">
        <v>2487</v>
      </c>
      <c r="B11582" s="903" t="s">
        <v>852</v>
      </c>
      <c r="C11582" s="903" t="s">
        <v>200</v>
      </c>
      <c r="D11582" s="903" t="s">
        <v>1522</v>
      </c>
      <c r="E11582" s="903" t="s">
        <v>492</v>
      </c>
      <c r="F11582" s="903" t="s">
        <v>496</v>
      </c>
      <c r="G11582" s="902">
        <v>590000</v>
      </c>
    </row>
    <row r="11583" spans="1:7">
      <c r="A11583" s="903" t="s">
        <v>2487</v>
      </c>
      <c r="B11583" s="903" t="s">
        <v>852</v>
      </c>
      <c r="C11583" s="903" t="s">
        <v>200</v>
      </c>
      <c r="D11583" s="903" t="s">
        <v>1522</v>
      </c>
      <c r="E11583" s="1419" t="s">
        <v>1429</v>
      </c>
      <c r="F11583" s="1420"/>
      <c r="G11583" s="902">
        <v>45000000</v>
      </c>
    </row>
    <row r="11584" spans="1:7">
      <c r="A11584" s="903" t="s">
        <v>2487</v>
      </c>
      <c r="B11584" s="903" t="s">
        <v>852</v>
      </c>
      <c r="C11584" s="903" t="s">
        <v>200</v>
      </c>
      <c r="D11584" s="903" t="s">
        <v>1522</v>
      </c>
      <c r="E11584" s="903" t="s">
        <v>1429</v>
      </c>
      <c r="F11584" s="903" t="s">
        <v>1431</v>
      </c>
      <c r="G11584" s="902">
        <v>45000000</v>
      </c>
    </row>
    <row r="11585" spans="1:7">
      <c r="A11585" s="903" t="s">
        <v>2487</v>
      </c>
      <c r="B11585" s="903" t="s">
        <v>852</v>
      </c>
      <c r="C11585" s="903" t="s">
        <v>200</v>
      </c>
      <c r="D11585" s="903" t="s">
        <v>1522</v>
      </c>
      <c r="E11585" s="1419" t="s">
        <v>118</v>
      </c>
      <c r="F11585" s="1420"/>
      <c r="G11585" s="902">
        <v>4020000</v>
      </c>
    </row>
    <row r="11586" spans="1:7">
      <c r="A11586" s="903" t="s">
        <v>2487</v>
      </c>
      <c r="B11586" s="903" t="s">
        <v>852</v>
      </c>
      <c r="C11586" s="903" t="s">
        <v>200</v>
      </c>
      <c r="D11586" s="903" t="s">
        <v>1522</v>
      </c>
      <c r="E11586" s="903" t="s">
        <v>118</v>
      </c>
      <c r="F11586" s="903" t="s">
        <v>523</v>
      </c>
      <c r="G11586" s="902">
        <v>1120000</v>
      </c>
    </row>
    <row r="11587" spans="1:7">
      <c r="A11587" s="903" t="s">
        <v>2487</v>
      </c>
      <c r="B11587" s="903" t="s">
        <v>852</v>
      </c>
      <c r="C11587" s="903" t="s">
        <v>200</v>
      </c>
      <c r="D11587" s="903" t="s">
        <v>1522</v>
      </c>
      <c r="E11587" s="903" t="s">
        <v>118</v>
      </c>
      <c r="F11587" s="903" t="s">
        <v>11</v>
      </c>
      <c r="G11587" s="902">
        <v>1800000</v>
      </c>
    </row>
    <row r="11588" spans="1:7">
      <c r="A11588" s="903" t="s">
        <v>2487</v>
      </c>
      <c r="B11588" s="903" t="s">
        <v>852</v>
      </c>
      <c r="C11588" s="903" t="s">
        <v>200</v>
      </c>
      <c r="D11588" s="903" t="s">
        <v>1522</v>
      </c>
      <c r="E11588" s="903" t="s">
        <v>118</v>
      </c>
      <c r="F11588" s="903" t="s">
        <v>120</v>
      </c>
      <c r="G11588" s="902">
        <v>1100000</v>
      </c>
    </row>
    <row r="11589" spans="1:7">
      <c r="A11589" s="903" t="s">
        <v>2487</v>
      </c>
      <c r="B11589" s="903" t="s">
        <v>852</v>
      </c>
      <c r="C11589" s="903" t="s">
        <v>200</v>
      </c>
      <c r="D11589" s="903" t="s">
        <v>1522</v>
      </c>
      <c r="E11589" s="1419" t="s">
        <v>122</v>
      </c>
      <c r="F11589" s="1420"/>
      <c r="G11589" s="902">
        <v>79022000</v>
      </c>
    </row>
    <row r="11590" spans="1:7">
      <c r="A11590" s="903" t="s">
        <v>2487</v>
      </c>
      <c r="B11590" s="903" t="s">
        <v>852</v>
      </c>
      <c r="C11590" s="903" t="s">
        <v>200</v>
      </c>
      <c r="D11590" s="903" t="s">
        <v>1522</v>
      </c>
      <c r="E11590" s="903" t="s">
        <v>122</v>
      </c>
      <c r="F11590" s="903" t="s">
        <v>124</v>
      </c>
      <c r="G11590" s="902">
        <v>15052000</v>
      </c>
    </row>
    <row r="11591" spans="1:7">
      <c r="A11591" s="903" t="s">
        <v>2487</v>
      </c>
      <c r="B11591" s="903" t="s">
        <v>852</v>
      </c>
      <c r="C11591" s="903" t="s">
        <v>200</v>
      </c>
      <c r="D11591" s="903" t="s">
        <v>1522</v>
      </c>
      <c r="E11591" s="903" t="s">
        <v>122</v>
      </c>
      <c r="F11591" s="903" t="s">
        <v>126</v>
      </c>
      <c r="G11591" s="902">
        <v>63970000</v>
      </c>
    </row>
    <row r="11592" spans="1:7">
      <c r="A11592" s="903" t="s">
        <v>2487</v>
      </c>
      <c r="B11592" s="903" t="s">
        <v>852</v>
      </c>
      <c r="C11592" s="1419" t="s">
        <v>918</v>
      </c>
      <c r="D11592" s="1420"/>
      <c r="E11592" s="1420"/>
      <c r="F11592" s="1420"/>
      <c r="G11592" s="902">
        <v>6500000</v>
      </c>
    </row>
    <row r="11593" spans="1:7">
      <c r="A11593" s="903" t="s">
        <v>2487</v>
      </c>
      <c r="B11593" s="903" t="s">
        <v>852</v>
      </c>
      <c r="C11593" s="903" t="s">
        <v>918</v>
      </c>
      <c r="D11593" s="1419" t="s">
        <v>1514</v>
      </c>
      <c r="E11593" s="1420"/>
      <c r="F11593" s="1420"/>
      <c r="G11593" s="902">
        <v>6500000</v>
      </c>
    </row>
    <row r="11594" spans="1:7">
      <c r="A11594" s="903" t="s">
        <v>2487</v>
      </c>
      <c r="B11594" s="903" t="s">
        <v>852</v>
      </c>
      <c r="C11594" s="903" t="s">
        <v>918</v>
      </c>
      <c r="D11594" s="903" t="s">
        <v>1514</v>
      </c>
      <c r="E11594" s="1419" t="s">
        <v>492</v>
      </c>
      <c r="F11594" s="1420"/>
      <c r="G11594" s="902">
        <v>6500000</v>
      </c>
    </row>
    <row r="11595" spans="1:7">
      <c r="A11595" s="903" t="s">
        <v>2487</v>
      </c>
      <c r="B11595" s="903" t="s">
        <v>852</v>
      </c>
      <c r="C11595" s="903" t="s">
        <v>918</v>
      </c>
      <c r="D11595" s="903" t="s">
        <v>1514</v>
      </c>
      <c r="E11595" s="903" t="s">
        <v>492</v>
      </c>
      <c r="F11595" s="903" t="s">
        <v>494</v>
      </c>
      <c r="G11595" s="902">
        <v>3500000</v>
      </c>
    </row>
    <row r="11596" spans="1:7">
      <c r="A11596" s="903" t="s">
        <v>2487</v>
      </c>
      <c r="B11596" s="903" t="s">
        <v>852</v>
      </c>
      <c r="C11596" s="903" t="s">
        <v>918</v>
      </c>
      <c r="D11596" s="903" t="s">
        <v>1514</v>
      </c>
      <c r="E11596" s="903" t="s">
        <v>492</v>
      </c>
      <c r="F11596" s="903" t="s">
        <v>496</v>
      </c>
      <c r="G11596" s="902">
        <v>3000000</v>
      </c>
    </row>
    <row r="11597" spans="1:7">
      <c r="A11597" s="903" t="s">
        <v>2487</v>
      </c>
      <c r="B11597" s="1419" t="s">
        <v>205</v>
      </c>
      <c r="C11597" s="1420"/>
      <c r="D11597" s="1420"/>
      <c r="E11597" s="1420"/>
      <c r="F11597" s="1420"/>
      <c r="G11597" s="902">
        <v>1852093000</v>
      </c>
    </row>
    <row r="11598" spans="1:7">
      <c r="A11598" s="903" t="s">
        <v>2487</v>
      </c>
      <c r="B11598" s="903" t="s">
        <v>205</v>
      </c>
      <c r="C11598" s="1419" t="s">
        <v>200</v>
      </c>
      <c r="D11598" s="1420"/>
      <c r="E11598" s="1420"/>
      <c r="F11598" s="1420"/>
      <c r="G11598" s="902">
        <v>1852093000</v>
      </c>
    </row>
    <row r="11599" spans="1:7">
      <c r="A11599" s="903" t="s">
        <v>2487</v>
      </c>
      <c r="B11599" s="903" t="s">
        <v>205</v>
      </c>
      <c r="C11599" s="903" t="s">
        <v>200</v>
      </c>
      <c r="D11599" s="1419" t="s">
        <v>1522</v>
      </c>
      <c r="E11599" s="1420"/>
      <c r="F11599" s="1420"/>
      <c r="G11599" s="902">
        <v>1852093000</v>
      </c>
    </row>
    <row r="11600" spans="1:7">
      <c r="A11600" s="903" t="s">
        <v>2487</v>
      </c>
      <c r="B11600" s="903" t="s">
        <v>205</v>
      </c>
      <c r="C11600" s="903" t="s">
        <v>200</v>
      </c>
      <c r="D11600" s="903" t="s">
        <v>1522</v>
      </c>
      <c r="E11600" s="1419" t="s">
        <v>90</v>
      </c>
      <c r="F11600" s="1420"/>
      <c r="G11600" s="902">
        <v>589162000</v>
      </c>
    </row>
    <row r="11601" spans="1:7">
      <c r="A11601" s="903" t="s">
        <v>2487</v>
      </c>
      <c r="B11601" s="903" t="s">
        <v>205</v>
      </c>
      <c r="C11601" s="903" t="s">
        <v>200</v>
      </c>
      <c r="D11601" s="903" t="s">
        <v>1522</v>
      </c>
      <c r="E11601" s="903" t="s">
        <v>90</v>
      </c>
      <c r="F11601" s="903" t="s">
        <v>92</v>
      </c>
      <c r="G11601" s="902">
        <v>116518000</v>
      </c>
    </row>
    <row r="11602" spans="1:7">
      <c r="A11602" s="903" t="s">
        <v>2487</v>
      </c>
      <c r="B11602" s="903" t="s">
        <v>205</v>
      </c>
      <c r="C11602" s="903" t="s">
        <v>200</v>
      </c>
      <c r="D11602" s="903" t="s">
        <v>1522</v>
      </c>
      <c r="E11602" s="903" t="s">
        <v>90</v>
      </c>
      <c r="F11602" s="903" t="s">
        <v>137</v>
      </c>
      <c r="G11602" s="902">
        <v>472644000</v>
      </c>
    </row>
    <row r="11603" spans="1:7">
      <c r="A11603" s="903" t="s">
        <v>2487</v>
      </c>
      <c r="B11603" s="903" t="s">
        <v>205</v>
      </c>
      <c r="C11603" s="903" t="s">
        <v>200</v>
      </c>
      <c r="D11603" s="903" t="s">
        <v>1522</v>
      </c>
      <c r="E11603" s="1419" t="s">
        <v>377</v>
      </c>
      <c r="F11603" s="1420"/>
      <c r="G11603" s="902">
        <v>46060000</v>
      </c>
    </row>
    <row r="11604" spans="1:7">
      <c r="A11604" s="903" t="s">
        <v>2487</v>
      </c>
      <c r="B11604" s="903" t="s">
        <v>205</v>
      </c>
      <c r="C11604" s="903" t="s">
        <v>200</v>
      </c>
      <c r="D11604" s="903" t="s">
        <v>1522</v>
      </c>
      <c r="E11604" s="903" t="s">
        <v>377</v>
      </c>
      <c r="F11604" s="903" t="s">
        <v>379</v>
      </c>
      <c r="G11604" s="902">
        <v>21555000</v>
      </c>
    </row>
    <row r="11605" spans="1:7">
      <c r="A11605" s="903" t="s">
        <v>2487</v>
      </c>
      <c r="B11605" s="903" t="s">
        <v>205</v>
      </c>
      <c r="C11605" s="903" t="s">
        <v>200</v>
      </c>
      <c r="D11605" s="903" t="s">
        <v>1522</v>
      </c>
      <c r="E11605" s="903" t="s">
        <v>377</v>
      </c>
      <c r="F11605" s="903" t="s">
        <v>298</v>
      </c>
      <c r="G11605" s="902">
        <v>21910000</v>
      </c>
    </row>
    <row r="11606" spans="1:7">
      <c r="A11606" s="903" t="s">
        <v>2487</v>
      </c>
      <c r="B11606" s="903" t="s">
        <v>205</v>
      </c>
      <c r="C11606" s="903" t="s">
        <v>200</v>
      </c>
      <c r="D11606" s="903" t="s">
        <v>1522</v>
      </c>
      <c r="E11606" s="903" t="s">
        <v>377</v>
      </c>
      <c r="F11606" s="903" t="s">
        <v>380</v>
      </c>
      <c r="G11606" s="902">
        <v>2595000</v>
      </c>
    </row>
    <row r="11607" spans="1:7">
      <c r="A11607" s="903" t="s">
        <v>2487</v>
      </c>
      <c r="B11607" s="903" t="s">
        <v>205</v>
      </c>
      <c r="C11607" s="903" t="s">
        <v>200</v>
      </c>
      <c r="D11607" s="903" t="s">
        <v>1522</v>
      </c>
      <c r="E11607" s="1419" t="s">
        <v>93</v>
      </c>
      <c r="F11607" s="1420"/>
      <c r="G11607" s="902">
        <v>18290000</v>
      </c>
    </row>
    <row r="11608" spans="1:7">
      <c r="A11608" s="903" t="s">
        <v>2487</v>
      </c>
      <c r="B11608" s="903" t="s">
        <v>205</v>
      </c>
      <c r="C11608" s="903" t="s">
        <v>200</v>
      </c>
      <c r="D11608" s="903" t="s">
        <v>1522</v>
      </c>
      <c r="E11608" s="903" t="s">
        <v>93</v>
      </c>
      <c r="F11608" s="903" t="s">
        <v>391</v>
      </c>
      <c r="G11608" s="902">
        <v>18290000</v>
      </c>
    </row>
    <row r="11609" spans="1:7">
      <c r="A11609" s="903" t="s">
        <v>2487</v>
      </c>
      <c r="B11609" s="903" t="s">
        <v>205</v>
      </c>
      <c r="C11609" s="903" t="s">
        <v>200</v>
      </c>
      <c r="D11609" s="903" t="s">
        <v>1522</v>
      </c>
      <c r="E11609" s="1419" t="s">
        <v>100</v>
      </c>
      <c r="F11609" s="1420"/>
      <c r="G11609" s="902">
        <v>2540157</v>
      </c>
    </row>
    <row r="11610" spans="1:7">
      <c r="A11610" s="903" t="s">
        <v>2487</v>
      </c>
      <c r="B11610" s="903" t="s">
        <v>205</v>
      </c>
      <c r="C11610" s="903" t="s">
        <v>200</v>
      </c>
      <c r="D11610" s="903" t="s">
        <v>1522</v>
      </c>
      <c r="E11610" s="903" t="s">
        <v>100</v>
      </c>
      <c r="F11610" s="903" t="s">
        <v>138</v>
      </c>
      <c r="G11610" s="902">
        <v>188298</v>
      </c>
    </row>
    <row r="11611" spans="1:7">
      <c r="A11611" s="903" t="s">
        <v>2487</v>
      </c>
      <c r="B11611" s="903" t="s">
        <v>205</v>
      </c>
      <c r="C11611" s="903" t="s">
        <v>200</v>
      </c>
      <c r="D11611" s="903" t="s">
        <v>1522</v>
      </c>
      <c r="E11611" s="903" t="s">
        <v>100</v>
      </c>
      <c r="F11611" s="903" t="s">
        <v>102</v>
      </c>
      <c r="G11611" s="902">
        <v>70972</v>
      </c>
    </row>
    <row r="11612" spans="1:7">
      <c r="A11612" s="903" t="s">
        <v>2487</v>
      </c>
      <c r="B11612" s="903" t="s">
        <v>205</v>
      </c>
      <c r="C11612" s="903" t="s">
        <v>200</v>
      </c>
      <c r="D11612" s="903" t="s">
        <v>1522</v>
      </c>
      <c r="E11612" s="903" t="s">
        <v>100</v>
      </c>
      <c r="F11612" s="903" t="s">
        <v>131</v>
      </c>
      <c r="G11612" s="902">
        <v>138887</v>
      </c>
    </row>
    <row r="11613" spans="1:7">
      <c r="A11613" s="903" t="s">
        <v>2487</v>
      </c>
      <c r="B11613" s="903" t="s">
        <v>205</v>
      </c>
      <c r="C11613" s="903" t="s">
        <v>200</v>
      </c>
      <c r="D11613" s="903" t="s">
        <v>1522</v>
      </c>
      <c r="E11613" s="903" t="s">
        <v>100</v>
      </c>
      <c r="F11613" s="903" t="s">
        <v>218</v>
      </c>
      <c r="G11613" s="902">
        <v>2142000</v>
      </c>
    </row>
    <row r="11614" spans="1:7">
      <c r="A11614" s="903" t="s">
        <v>2487</v>
      </c>
      <c r="B11614" s="903" t="s">
        <v>205</v>
      </c>
      <c r="C11614" s="903" t="s">
        <v>200</v>
      </c>
      <c r="D11614" s="903" t="s">
        <v>1522</v>
      </c>
      <c r="E11614" s="1419" t="s">
        <v>103</v>
      </c>
      <c r="F11614" s="1420"/>
      <c r="G11614" s="902">
        <v>77568211</v>
      </c>
    </row>
    <row r="11615" spans="1:7">
      <c r="A11615" s="903" t="s">
        <v>2487</v>
      </c>
      <c r="B11615" s="903" t="s">
        <v>205</v>
      </c>
      <c r="C11615" s="903" t="s">
        <v>200</v>
      </c>
      <c r="D11615" s="903" t="s">
        <v>1522</v>
      </c>
      <c r="E11615" s="903" t="s">
        <v>103</v>
      </c>
      <c r="F11615" s="903" t="s">
        <v>104</v>
      </c>
      <c r="G11615" s="902">
        <v>44313211</v>
      </c>
    </row>
    <row r="11616" spans="1:7">
      <c r="A11616" s="903" t="s">
        <v>2487</v>
      </c>
      <c r="B11616" s="903" t="s">
        <v>205</v>
      </c>
      <c r="C11616" s="903" t="s">
        <v>200</v>
      </c>
      <c r="D11616" s="903" t="s">
        <v>1522</v>
      </c>
      <c r="E11616" s="903" t="s">
        <v>103</v>
      </c>
      <c r="F11616" s="903" t="s">
        <v>132</v>
      </c>
      <c r="G11616" s="902">
        <v>27725000</v>
      </c>
    </row>
    <row r="11617" spans="1:7">
      <c r="A11617" s="903" t="s">
        <v>2487</v>
      </c>
      <c r="B11617" s="903" t="s">
        <v>205</v>
      </c>
      <c r="C11617" s="903" t="s">
        <v>200</v>
      </c>
      <c r="D11617" s="903" t="s">
        <v>1522</v>
      </c>
      <c r="E11617" s="903" t="s">
        <v>103</v>
      </c>
      <c r="F11617" s="903" t="s">
        <v>106</v>
      </c>
      <c r="G11617" s="902">
        <v>5530000</v>
      </c>
    </row>
    <row r="11618" spans="1:7">
      <c r="A11618" s="903" t="s">
        <v>2487</v>
      </c>
      <c r="B11618" s="903" t="s">
        <v>205</v>
      </c>
      <c r="C11618" s="903" t="s">
        <v>200</v>
      </c>
      <c r="D11618" s="903" t="s">
        <v>1522</v>
      </c>
      <c r="E11618" s="1419" t="s">
        <v>108</v>
      </c>
      <c r="F11618" s="1420"/>
      <c r="G11618" s="902">
        <v>23050632</v>
      </c>
    </row>
    <row r="11619" spans="1:7">
      <c r="A11619" s="903" t="s">
        <v>2487</v>
      </c>
      <c r="B11619" s="903" t="s">
        <v>205</v>
      </c>
      <c r="C11619" s="903" t="s">
        <v>200</v>
      </c>
      <c r="D11619" s="903" t="s">
        <v>1522</v>
      </c>
      <c r="E11619" s="903" t="s">
        <v>108</v>
      </c>
      <c r="F11619" s="903" t="s">
        <v>110</v>
      </c>
      <c r="G11619" s="902">
        <v>765289</v>
      </c>
    </row>
    <row r="11620" spans="1:7">
      <c r="A11620" s="903" t="s">
        <v>2487</v>
      </c>
      <c r="B11620" s="903" t="s">
        <v>205</v>
      </c>
      <c r="C11620" s="903" t="s">
        <v>200</v>
      </c>
      <c r="D11620" s="903" t="s">
        <v>1522</v>
      </c>
      <c r="E11620" s="903" t="s">
        <v>108</v>
      </c>
      <c r="F11620" s="903" t="s">
        <v>111</v>
      </c>
      <c r="G11620" s="902">
        <v>5491043</v>
      </c>
    </row>
    <row r="11621" spans="1:7">
      <c r="A11621" s="903" t="s">
        <v>2487</v>
      </c>
      <c r="B11621" s="903" t="s">
        <v>205</v>
      </c>
      <c r="C11621" s="903" t="s">
        <v>200</v>
      </c>
      <c r="D11621" s="903" t="s">
        <v>1522</v>
      </c>
      <c r="E11621" s="903" t="s">
        <v>108</v>
      </c>
      <c r="F11621" s="903" t="s">
        <v>862</v>
      </c>
      <c r="G11621" s="902">
        <v>5177800</v>
      </c>
    </row>
    <row r="11622" spans="1:7">
      <c r="A11622" s="903" t="s">
        <v>2487</v>
      </c>
      <c r="B11622" s="903" t="s">
        <v>205</v>
      </c>
      <c r="C11622" s="903" t="s">
        <v>200</v>
      </c>
      <c r="D11622" s="903" t="s">
        <v>1522</v>
      </c>
      <c r="E11622" s="903" t="s">
        <v>108</v>
      </c>
      <c r="F11622" s="903" t="s">
        <v>283</v>
      </c>
      <c r="G11622" s="902">
        <v>6600000</v>
      </c>
    </row>
    <row r="11623" spans="1:7">
      <c r="A11623" s="903" t="s">
        <v>2487</v>
      </c>
      <c r="B11623" s="903" t="s">
        <v>205</v>
      </c>
      <c r="C11623" s="903" t="s">
        <v>200</v>
      </c>
      <c r="D11623" s="903" t="s">
        <v>1522</v>
      </c>
      <c r="E11623" s="903" t="s">
        <v>108</v>
      </c>
      <c r="F11623" s="903" t="s">
        <v>868</v>
      </c>
      <c r="G11623" s="902">
        <v>1043500</v>
      </c>
    </row>
    <row r="11624" spans="1:7">
      <c r="A11624" s="903" t="s">
        <v>2487</v>
      </c>
      <c r="B11624" s="903" t="s">
        <v>205</v>
      </c>
      <c r="C11624" s="903" t="s">
        <v>200</v>
      </c>
      <c r="D11624" s="903" t="s">
        <v>1522</v>
      </c>
      <c r="E11624" s="903" t="s">
        <v>108</v>
      </c>
      <c r="F11624" s="903" t="s">
        <v>141</v>
      </c>
      <c r="G11624" s="902">
        <v>1200000</v>
      </c>
    </row>
    <row r="11625" spans="1:7">
      <c r="A11625" s="903" t="s">
        <v>2487</v>
      </c>
      <c r="B11625" s="903" t="s">
        <v>205</v>
      </c>
      <c r="C11625" s="903" t="s">
        <v>200</v>
      </c>
      <c r="D11625" s="903" t="s">
        <v>1522</v>
      </c>
      <c r="E11625" s="903" t="s">
        <v>108</v>
      </c>
      <c r="F11625" s="903" t="s">
        <v>142</v>
      </c>
      <c r="G11625" s="902">
        <v>2773000</v>
      </c>
    </row>
    <row r="11626" spans="1:7">
      <c r="A11626" s="903" t="s">
        <v>2487</v>
      </c>
      <c r="B11626" s="903" t="s">
        <v>205</v>
      </c>
      <c r="C11626" s="903" t="s">
        <v>200</v>
      </c>
      <c r="D11626" s="903" t="s">
        <v>1522</v>
      </c>
      <c r="E11626" s="1419" t="s">
        <v>143</v>
      </c>
      <c r="F11626" s="1420"/>
      <c r="G11626" s="902">
        <v>627800000</v>
      </c>
    </row>
    <row r="11627" spans="1:7">
      <c r="A11627" s="903" t="s">
        <v>2487</v>
      </c>
      <c r="B11627" s="903" t="s">
        <v>205</v>
      </c>
      <c r="C11627" s="903" t="s">
        <v>200</v>
      </c>
      <c r="D11627" s="903" t="s">
        <v>1522</v>
      </c>
      <c r="E11627" s="903" t="s">
        <v>143</v>
      </c>
      <c r="F11627" s="903" t="s">
        <v>145</v>
      </c>
      <c r="G11627" s="902">
        <v>77047000</v>
      </c>
    </row>
    <row r="11628" spans="1:7">
      <c r="A11628" s="903" t="s">
        <v>2487</v>
      </c>
      <c r="B11628" s="903" t="s">
        <v>205</v>
      </c>
      <c r="C11628" s="903" t="s">
        <v>200</v>
      </c>
      <c r="D11628" s="903" t="s">
        <v>1522</v>
      </c>
      <c r="E11628" s="903" t="s">
        <v>143</v>
      </c>
      <c r="F11628" s="903" t="s">
        <v>482</v>
      </c>
      <c r="G11628" s="902">
        <v>2400000</v>
      </c>
    </row>
    <row r="11629" spans="1:7">
      <c r="A11629" s="903" t="s">
        <v>2487</v>
      </c>
      <c r="B11629" s="903" t="s">
        <v>205</v>
      </c>
      <c r="C11629" s="903" t="s">
        <v>200</v>
      </c>
      <c r="D11629" s="903" t="s">
        <v>1522</v>
      </c>
      <c r="E11629" s="903" t="s">
        <v>143</v>
      </c>
      <c r="F11629" s="903" t="s">
        <v>484</v>
      </c>
      <c r="G11629" s="902">
        <v>3600000</v>
      </c>
    </row>
    <row r="11630" spans="1:7">
      <c r="A11630" s="903" t="s">
        <v>2487</v>
      </c>
      <c r="B11630" s="903" t="s">
        <v>205</v>
      </c>
      <c r="C11630" s="903" t="s">
        <v>200</v>
      </c>
      <c r="D11630" s="903" t="s">
        <v>1522</v>
      </c>
      <c r="E11630" s="903" t="s">
        <v>143</v>
      </c>
      <c r="F11630" s="903" t="s">
        <v>485</v>
      </c>
      <c r="G11630" s="902">
        <v>10700000</v>
      </c>
    </row>
    <row r="11631" spans="1:7">
      <c r="A11631" s="903" t="s">
        <v>2487</v>
      </c>
      <c r="B11631" s="903" t="s">
        <v>205</v>
      </c>
      <c r="C11631" s="903" t="s">
        <v>200</v>
      </c>
      <c r="D11631" s="903" t="s">
        <v>1522</v>
      </c>
      <c r="E11631" s="903" t="s">
        <v>143</v>
      </c>
      <c r="F11631" s="903" t="s">
        <v>387</v>
      </c>
      <c r="G11631" s="902">
        <v>5000000</v>
      </c>
    </row>
    <row r="11632" spans="1:7">
      <c r="A11632" s="903" t="s">
        <v>2487</v>
      </c>
      <c r="B11632" s="903" t="s">
        <v>205</v>
      </c>
      <c r="C11632" s="903" t="s">
        <v>200</v>
      </c>
      <c r="D11632" s="903" t="s">
        <v>1522</v>
      </c>
      <c r="E11632" s="903" t="s">
        <v>143</v>
      </c>
      <c r="F11632" s="903" t="s">
        <v>487</v>
      </c>
      <c r="G11632" s="902">
        <v>224950000</v>
      </c>
    </row>
    <row r="11633" spans="1:7">
      <c r="A11633" s="903" t="s">
        <v>2487</v>
      </c>
      <c r="B11633" s="903" t="s">
        <v>205</v>
      </c>
      <c r="C11633" s="903" t="s">
        <v>200</v>
      </c>
      <c r="D11633" s="903" t="s">
        <v>1522</v>
      </c>
      <c r="E11633" s="903" t="s">
        <v>143</v>
      </c>
      <c r="F11633" s="903" t="s">
        <v>489</v>
      </c>
      <c r="G11633" s="902">
        <v>304103000</v>
      </c>
    </row>
    <row r="11634" spans="1:7">
      <c r="A11634" s="903" t="s">
        <v>2487</v>
      </c>
      <c r="B11634" s="903" t="s">
        <v>205</v>
      </c>
      <c r="C11634" s="903" t="s">
        <v>200</v>
      </c>
      <c r="D11634" s="903" t="s">
        <v>1522</v>
      </c>
      <c r="E11634" s="1419" t="s">
        <v>113</v>
      </c>
      <c r="F11634" s="1420"/>
      <c r="G11634" s="902">
        <v>39900000</v>
      </c>
    </row>
    <row r="11635" spans="1:7">
      <c r="A11635" s="903" t="s">
        <v>2487</v>
      </c>
      <c r="B11635" s="903" t="s">
        <v>205</v>
      </c>
      <c r="C11635" s="903" t="s">
        <v>200</v>
      </c>
      <c r="D11635" s="903" t="s">
        <v>1522</v>
      </c>
      <c r="E11635" s="903" t="s">
        <v>113</v>
      </c>
      <c r="F11635" s="903" t="s">
        <v>115</v>
      </c>
      <c r="G11635" s="902">
        <v>1400000</v>
      </c>
    </row>
    <row r="11636" spans="1:7">
      <c r="A11636" s="903" t="s">
        <v>2487</v>
      </c>
      <c r="B11636" s="903" t="s">
        <v>205</v>
      </c>
      <c r="C11636" s="903" t="s">
        <v>200</v>
      </c>
      <c r="D11636" s="903" t="s">
        <v>1522</v>
      </c>
      <c r="E11636" s="903" t="s">
        <v>113</v>
      </c>
      <c r="F11636" s="903" t="s">
        <v>117</v>
      </c>
      <c r="G11636" s="902">
        <v>38500000</v>
      </c>
    </row>
    <row r="11637" spans="1:7">
      <c r="A11637" s="903" t="s">
        <v>2487</v>
      </c>
      <c r="B11637" s="903" t="s">
        <v>205</v>
      </c>
      <c r="C11637" s="903" t="s">
        <v>200</v>
      </c>
      <c r="D11637" s="903" t="s">
        <v>1522</v>
      </c>
      <c r="E11637" s="1419" t="s">
        <v>492</v>
      </c>
      <c r="F11637" s="1420"/>
      <c r="G11637" s="902">
        <v>67782000</v>
      </c>
    </row>
    <row r="11638" spans="1:7">
      <c r="A11638" s="903" t="s">
        <v>2487</v>
      </c>
      <c r="B11638" s="903" t="s">
        <v>205</v>
      </c>
      <c r="C11638" s="903" t="s">
        <v>200</v>
      </c>
      <c r="D11638" s="903" t="s">
        <v>1522</v>
      </c>
      <c r="E11638" s="903" t="s">
        <v>492</v>
      </c>
      <c r="F11638" s="903" t="s">
        <v>494</v>
      </c>
      <c r="G11638" s="902">
        <v>33750000</v>
      </c>
    </row>
    <row r="11639" spans="1:7">
      <c r="A11639" s="903" t="s">
        <v>2487</v>
      </c>
      <c r="B11639" s="903" t="s">
        <v>205</v>
      </c>
      <c r="C11639" s="903" t="s">
        <v>200</v>
      </c>
      <c r="D11639" s="903" t="s">
        <v>1522</v>
      </c>
      <c r="E11639" s="903" t="s">
        <v>492</v>
      </c>
      <c r="F11639" s="903" t="s">
        <v>219</v>
      </c>
      <c r="G11639" s="902">
        <v>34032000</v>
      </c>
    </row>
    <row r="11640" spans="1:7">
      <c r="A11640" s="903" t="s">
        <v>2487</v>
      </c>
      <c r="B11640" s="903" t="s">
        <v>205</v>
      </c>
      <c r="C11640" s="903" t="s">
        <v>200</v>
      </c>
      <c r="D11640" s="903" t="s">
        <v>1522</v>
      </c>
      <c r="E11640" s="1419" t="s">
        <v>498</v>
      </c>
      <c r="F11640" s="1420"/>
      <c r="G11640" s="902">
        <v>15348000</v>
      </c>
    </row>
    <row r="11641" spans="1:7">
      <c r="A11641" s="903" t="s">
        <v>2487</v>
      </c>
      <c r="B11641" s="903" t="s">
        <v>205</v>
      </c>
      <c r="C11641" s="903" t="s">
        <v>200</v>
      </c>
      <c r="D11641" s="903" t="s">
        <v>1522</v>
      </c>
      <c r="E11641" s="903" t="s">
        <v>498</v>
      </c>
      <c r="F11641" s="903" t="s">
        <v>370</v>
      </c>
      <c r="G11641" s="902">
        <v>15348000</v>
      </c>
    </row>
    <row r="11642" spans="1:7">
      <c r="A11642" s="903" t="s">
        <v>2487</v>
      </c>
      <c r="B11642" s="903" t="s">
        <v>205</v>
      </c>
      <c r="C11642" s="903" t="s">
        <v>200</v>
      </c>
      <c r="D11642" s="903" t="s">
        <v>1522</v>
      </c>
      <c r="E11642" s="1419" t="s">
        <v>1429</v>
      </c>
      <c r="F11642" s="1420"/>
      <c r="G11642" s="902">
        <v>34400000</v>
      </c>
    </row>
    <row r="11643" spans="1:7">
      <c r="A11643" s="903" t="s">
        <v>2487</v>
      </c>
      <c r="B11643" s="903" t="s">
        <v>205</v>
      </c>
      <c r="C11643" s="903" t="s">
        <v>200</v>
      </c>
      <c r="D11643" s="903" t="s">
        <v>1522</v>
      </c>
      <c r="E11643" s="903" t="s">
        <v>1429</v>
      </c>
      <c r="F11643" s="903" t="s">
        <v>1451</v>
      </c>
      <c r="G11643" s="902">
        <v>6000000</v>
      </c>
    </row>
    <row r="11644" spans="1:7">
      <c r="A11644" s="903" t="s">
        <v>2487</v>
      </c>
      <c r="B11644" s="903" t="s">
        <v>205</v>
      </c>
      <c r="C11644" s="903" t="s">
        <v>200</v>
      </c>
      <c r="D11644" s="903" t="s">
        <v>1522</v>
      </c>
      <c r="E11644" s="903" t="s">
        <v>1429</v>
      </c>
      <c r="F11644" s="903" t="s">
        <v>1431</v>
      </c>
      <c r="G11644" s="902">
        <v>28400000</v>
      </c>
    </row>
    <row r="11645" spans="1:7">
      <c r="A11645" s="903" t="s">
        <v>2487</v>
      </c>
      <c r="B11645" s="903" t="s">
        <v>205</v>
      </c>
      <c r="C11645" s="903" t="s">
        <v>200</v>
      </c>
      <c r="D11645" s="903" t="s">
        <v>1522</v>
      </c>
      <c r="E11645" s="1419" t="s">
        <v>118</v>
      </c>
      <c r="F11645" s="1420"/>
      <c r="G11645" s="902">
        <v>214142000</v>
      </c>
    </row>
    <row r="11646" spans="1:7">
      <c r="A11646" s="903" t="s">
        <v>2487</v>
      </c>
      <c r="B11646" s="903" t="s">
        <v>205</v>
      </c>
      <c r="C11646" s="903" t="s">
        <v>200</v>
      </c>
      <c r="D11646" s="903" t="s">
        <v>1522</v>
      </c>
      <c r="E11646" s="903" t="s">
        <v>118</v>
      </c>
      <c r="F11646" s="903" t="s">
        <v>523</v>
      </c>
      <c r="G11646" s="902">
        <v>13442000</v>
      </c>
    </row>
    <row r="11647" spans="1:7">
      <c r="A11647" s="903" t="s">
        <v>2487</v>
      </c>
      <c r="B11647" s="903" t="s">
        <v>205</v>
      </c>
      <c r="C11647" s="903" t="s">
        <v>200</v>
      </c>
      <c r="D11647" s="903" t="s">
        <v>1522</v>
      </c>
      <c r="E11647" s="903" t="s">
        <v>118</v>
      </c>
      <c r="F11647" s="903" t="s">
        <v>120</v>
      </c>
      <c r="G11647" s="902">
        <v>200700000</v>
      </c>
    </row>
    <row r="11648" spans="1:7">
      <c r="A11648" s="903" t="s">
        <v>2487</v>
      </c>
      <c r="B11648" s="903" t="s">
        <v>205</v>
      </c>
      <c r="C11648" s="903" t="s">
        <v>200</v>
      </c>
      <c r="D11648" s="903" t="s">
        <v>1522</v>
      </c>
      <c r="E11648" s="1419" t="s">
        <v>1434</v>
      </c>
      <c r="F11648" s="1420"/>
      <c r="G11648" s="902">
        <v>1798000</v>
      </c>
    </row>
    <row r="11649" spans="1:7">
      <c r="A11649" s="903" t="s">
        <v>2487</v>
      </c>
      <c r="B11649" s="903" t="s">
        <v>205</v>
      </c>
      <c r="C11649" s="903" t="s">
        <v>200</v>
      </c>
      <c r="D11649" s="903" t="s">
        <v>1522</v>
      </c>
      <c r="E11649" s="903" t="s">
        <v>1434</v>
      </c>
      <c r="F11649" s="903" t="s">
        <v>1436</v>
      </c>
      <c r="G11649" s="902">
        <v>1798000</v>
      </c>
    </row>
    <row r="11650" spans="1:7">
      <c r="A11650" s="903" t="s">
        <v>2487</v>
      </c>
      <c r="B11650" s="903" t="s">
        <v>205</v>
      </c>
      <c r="C11650" s="903" t="s">
        <v>200</v>
      </c>
      <c r="D11650" s="903" t="s">
        <v>1522</v>
      </c>
      <c r="E11650" s="1419" t="s">
        <v>122</v>
      </c>
      <c r="F11650" s="1420"/>
      <c r="G11650" s="902">
        <v>92392000</v>
      </c>
    </row>
    <row r="11651" spans="1:7">
      <c r="A11651" s="903" t="s">
        <v>2487</v>
      </c>
      <c r="B11651" s="903" t="s">
        <v>205</v>
      </c>
      <c r="C11651" s="903" t="s">
        <v>200</v>
      </c>
      <c r="D11651" s="903" t="s">
        <v>1522</v>
      </c>
      <c r="E11651" s="903" t="s">
        <v>122</v>
      </c>
      <c r="F11651" s="903" t="s">
        <v>124</v>
      </c>
      <c r="G11651" s="902">
        <v>70719000</v>
      </c>
    </row>
    <row r="11652" spans="1:7">
      <c r="A11652" s="903" t="s">
        <v>2487</v>
      </c>
      <c r="B11652" s="903" t="s">
        <v>205</v>
      </c>
      <c r="C11652" s="903" t="s">
        <v>200</v>
      </c>
      <c r="D11652" s="903" t="s">
        <v>1522</v>
      </c>
      <c r="E11652" s="903" t="s">
        <v>122</v>
      </c>
      <c r="F11652" s="903" t="s">
        <v>126</v>
      </c>
      <c r="G11652" s="902">
        <v>21673000</v>
      </c>
    </row>
    <row r="11653" spans="1:7">
      <c r="A11653" s="903" t="s">
        <v>2487</v>
      </c>
      <c r="B11653" s="903" t="s">
        <v>205</v>
      </c>
      <c r="C11653" s="903" t="s">
        <v>200</v>
      </c>
      <c r="D11653" s="903" t="s">
        <v>1522</v>
      </c>
      <c r="E11653" s="1419" t="s">
        <v>360</v>
      </c>
      <c r="F11653" s="1420"/>
      <c r="G11653" s="902">
        <v>1860000</v>
      </c>
    </row>
    <row r="11654" spans="1:7">
      <c r="A11654" s="903" t="s">
        <v>2487</v>
      </c>
      <c r="B11654" s="903" t="s">
        <v>205</v>
      </c>
      <c r="C11654" s="903" t="s">
        <v>200</v>
      </c>
      <c r="D11654" s="903" t="s">
        <v>1522</v>
      </c>
      <c r="E11654" s="903" t="s">
        <v>360</v>
      </c>
      <c r="F11654" s="903" t="s">
        <v>1440</v>
      </c>
      <c r="G11654" s="902">
        <v>1860000</v>
      </c>
    </row>
    <row r="11655" spans="1:7">
      <c r="A11655" s="903" t="s">
        <v>2487</v>
      </c>
      <c r="B11655" s="1419" t="s">
        <v>207</v>
      </c>
      <c r="C11655" s="1420"/>
      <c r="D11655" s="1420"/>
      <c r="E11655" s="1420"/>
      <c r="F11655" s="1420"/>
      <c r="G11655" s="902">
        <v>3739969934329</v>
      </c>
    </row>
    <row r="11656" spans="1:7">
      <c r="A11656" s="903" t="s">
        <v>2487</v>
      </c>
      <c r="B11656" s="903" t="s">
        <v>207</v>
      </c>
      <c r="C11656" s="1419" t="s">
        <v>25</v>
      </c>
      <c r="D11656" s="1420"/>
      <c r="E11656" s="1420"/>
      <c r="F11656" s="1420"/>
      <c r="G11656" s="902">
        <v>64912673900</v>
      </c>
    </row>
    <row r="11657" spans="1:7">
      <c r="A11657" s="903" t="s">
        <v>2487</v>
      </c>
      <c r="B11657" s="903" t="s">
        <v>207</v>
      </c>
      <c r="C11657" s="903" t="s">
        <v>25</v>
      </c>
      <c r="D11657" s="1419" t="s">
        <v>26</v>
      </c>
      <c r="E11657" s="1420"/>
      <c r="F11657" s="1420"/>
      <c r="G11657" s="902">
        <v>64912673900</v>
      </c>
    </row>
    <row r="11658" spans="1:7">
      <c r="A11658" s="903" t="s">
        <v>2487</v>
      </c>
      <c r="B11658" s="903" t="s">
        <v>207</v>
      </c>
      <c r="C11658" s="903" t="s">
        <v>25</v>
      </c>
      <c r="D11658" s="903" t="s">
        <v>26</v>
      </c>
      <c r="E11658" s="1419" t="s">
        <v>90</v>
      </c>
      <c r="F11658" s="1420"/>
      <c r="G11658" s="902">
        <v>1093924000</v>
      </c>
    </row>
    <row r="11659" spans="1:7">
      <c r="A11659" s="903" t="s">
        <v>2487</v>
      </c>
      <c r="B11659" s="903" t="s">
        <v>207</v>
      </c>
      <c r="C11659" s="903" t="s">
        <v>25</v>
      </c>
      <c r="D11659" s="903" t="s">
        <v>26</v>
      </c>
      <c r="E11659" s="903" t="s">
        <v>90</v>
      </c>
      <c r="F11659" s="903" t="s">
        <v>92</v>
      </c>
      <c r="G11659" s="902">
        <v>29100000</v>
      </c>
    </row>
    <row r="11660" spans="1:7">
      <c r="A11660" s="903" t="s">
        <v>2487</v>
      </c>
      <c r="B11660" s="903" t="s">
        <v>207</v>
      </c>
      <c r="C11660" s="903" t="s">
        <v>25</v>
      </c>
      <c r="D11660" s="903" t="s">
        <v>26</v>
      </c>
      <c r="E11660" s="903" t="s">
        <v>90</v>
      </c>
      <c r="F11660" s="903" t="s">
        <v>137</v>
      </c>
      <c r="G11660" s="902">
        <v>1064824000</v>
      </c>
    </row>
    <row r="11661" spans="1:7">
      <c r="A11661" s="903" t="s">
        <v>2487</v>
      </c>
      <c r="B11661" s="903" t="s">
        <v>207</v>
      </c>
      <c r="C11661" s="903" t="s">
        <v>25</v>
      </c>
      <c r="D11661" s="903" t="s">
        <v>26</v>
      </c>
      <c r="E11661" s="1419" t="s">
        <v>377</v>
      </c>
      <c r="F11661" s="1420"/>
      <c r="G11661" s="902">
        <v>22380000</v>
      </c>
    </row>
    <row r="11662" spans="1:7">
      <c r="A11662" s="903" t="s">
        <v>2487</v>
      </c>
      <c r="B11662" s="903" t="s">
        <v>207</v>
      </c>
      <c r="C11662" s="903" t="s">
        <v>25</v>
      </c>
      <c r="D11662" s="903" t="s">
        <v>26</v>
      </c>
      <c r="E11662" s="903" t="s">
        <v>377</v>
      </c>
      <c r="F11662" s="903" t="s">
        <v>379</v>
      </c>
      <c r="G11662" s="902">
        <v>22380000</v>
      </c>
    </row>
    <row r="11663" spans="1:7">
      <c r="A11663" s="903" t="s">
        <v>2487</v>
      </c>
      <c r="B11663" s="903" t="s">
        <v>207</v>
      </c>
      <c r="C11663" s="903" t="s">
        <v>25</v>
      </c>
      <c r="D11663" s="903" t="s">
        <v>26</v>
      </c>
      <c r="E11663" s="1419" t="s">
        <v>93</v>
      </c>
      <c r="F11663" s="1420"/>
      <c r="G11663" s="902">
        <v>49596000</v>
      </c>
    </row>
    <row r="11664" spans="1:7">
      <c r="A11664" s="903" t="s">
        <v>2487</v>
      </c>
      <c r="B11664" s="903" t="s">
        <v>207</v>
      </c>
      <c r="C11664" s="903" t="s">
        <v>25</v>
      </c>
      <c r="D11664" s="903" t="s">
        <v>26</v>
      </c>
      <c r="E11664" s="903" t="s">
        <v>93</v>
      </c>
      <c r="F11664" s="903" t="s">
        <v>391</v>
      </c>
      <c r="G11664" s="902">
        <v>49596000</v>
      </c>
    </row>
    <row r="11665" spans="1:7">
      <c r="A11665" s="903" t="s">
        <v>2487</v>
      </c>
      <c r="B11665" s="903" t="s">
        <v>207</v>
      </c>
      <c r="C11665" s="903" t="s">
        <v>25</v>
      </c>
      <c r="D11665" s="903" t="s">
        <v>26</v>
      </c>
      <c r="E11665" s="1419" t="s">
        <v>98</v>
      </c>
      <c r="F11665" s="1420"/>
      <c r="G11665" s="902">
        <v>5662174600</v>
      </c>
    </row>
    <row r="11666" spans="1:7">
      <c r="A11666" s="903" t="s">
        <v>2487</v>
      </c>
      <c r="B11666" s="903" t="s">
        <v>207</v>
      </c>
      <c r="C11666" s="903" t="s">
        <v>25</v>
      </c>
      <c r="D11666" s="903" t="s">
        <v>26</v>
      </c>
      <c r="E11666" s="903" t="s">
        <v>98</v>
      </c>
      <c r="F11666" s="903" t="s">
        <v>1</v>
      </c>
      <c r="G11666" s="902">
        <v>2921692000</v>
      </c>
    </row>
    <row r="11667" spans="1:7">
      <c r="A11667" s="903" t="s">
        <v>2487</v>
      </c>
      <c r="B11667" s="903" t="s">
        <v>207</v>
      </c>
      <c r="C11667" s="903" t="s">
        <v>25</v>
      </c>
      <c r="D11667" s="903" t="s">
        <v>26</v>
      </c>
      <c r="E11667" s="903" t="s">
        <v>98</v>
      </c>
      <c r="F11667" s="903" t="s">
        <v>99</v>
      </c>
      <c r="G11667" s="902">
        <v>2740482600</v>
      </c>
    </row>
    <row r="11668" spans="1:7">
      <c r="A11668" s="903" t="s">
        <v>2487</v>
      </c>
      <c r="B11668" s="903" t="s">
        <v>207</v>
      </c>
      <c r="C11668" s="903" t="s">
        <v>25</v>
      </c>
      <c r="D11668" s="903" t="s">
        <v>26</v>
      </c>
      <c r="E11668" s="1419" t="s">
        <v>100</v>
      </c>
      <c r="F11668" s="1420"/>
      <c r="G11668" s="902">
        <v>1052880000</v>
      </c>
    </row>
    <row r="11669" spans="1:7">
      <c r="A11669" s="903" t="s">
        <v>2487</v>
      </c>
      <c r="B11669" s="903" t="s">
        <v>207</v>
      </c>
      <c r="C11669" s="903" t="s">
        <v>25</v>
      </c>
      <c r="D11669" s="903" t="s">
        <v>26</v>
      </c>
      <c r="E11669" s="903" t="s">
        <v>100</v>
      </c>
      <c r="F11669" s="903" t="s">
        <v>138</v>
      </c>
      <c r="G11669" s="902">
        <v>90000000</v>
      </c>
    </row>
    <row r="11670" spans="1:7">
      <c r="A11670" s="903" t="s">
        <v>2487</v>
      </c>
      <c r="B11670" s="903" t="s">
        <v>207</v>
      </c>
      <c r="C11670" s="903" t="s">
        <v>25</v>
      </c>
      <c r="D11670" s="903" t="s">
        <v>26</v>
      </c>
      <c r="E11670" s="903" t="s">
        <v>100</v>
      </c>
      <c r="F11670" s="903" t="s">
        <v>139</v>
      </c>
      <c r="G11670" s="902">
        <v>962880000</v>
      </c>
    </row>
    <row r="11671" spans="1:7">
      <c r="A11671" s="903" t="s">
        <v>2487</v>
      </c>
      <c r="B11671" s="903" t="s">
        <v>207</v>
      </c>
      <c r="C11671" s="903" t="s">
        <v>25</v>
      </c>
      <c r="D11671" s="903" t="s">
        <v>26</v>
      </c>
      <c r="E11671" s="1419" t="s">
        <v>103</v>
      </c>
      <c r="F11671" s="1420"/>
      <c r="G11671" s="902">
        <v>763140000</v>
      </c>
    </row>
    <row r="11672" spans="1:7">
      <c r="A11672" s="903" t="s">
        <v>2487</v>
      </c>
      <c r="B11672" s="903" t="s">
        <v>207</v>
      </c>
      <c r="C11672" s="903" t="s">
        <v>25</v>
      </c>
      <c r="D11672" s="903" t="s">
        <v>26</v>
      </c>
      <c r="E11672" s="903" t="s">
        <v>103</v>
      </c>
      <c r="F11672" s="903" t="s">
        <v>104</v>
      </c>
      <c r="G11672" s="902">
        <v>333140000</v>
      </c>
    </row>
    <row r="11673" spans="1:7">
      <c r="A11673" s="903" t="s">
        <v>2487</v>
      </c>
      <c r="B11673" s="903" t="s">
        <v>207</v>
      </c>
      <c r="C11673" s="903" t="s">
        <v>25</v>
      </c>
      <c r="D11673" s="903" t="s">
        <v>26</v>
      </c>
      <c r="E11673" s="903" t="s">
        <v>103</v>
      </c>
      <c r="F11673" s="903" t="s">
        <v>132</v>
      </c>
      <c r="G11673" s="902">
        <v>350000000</v>
      </c>
    </row>
    <row r="11674" spans="1:7">
      <c r="A11674" s="903" t="s">
        <v>2487</v>
      </c>
      <c r="B11674" s="903" t="s">
        <v>207</v>
      </c>
      <c r="C11674" s="903" t="s">
        <v>25</v>
      </c>
      <c r="D11674" s="903" t="s">
        <v>26</v>
      </c>
      <c r="E11674" s="903" t="s">
        <v>103</v>
      </c>
      <c r="F11674" s="903" t="s">
        <v>106</v>
      </c>
      <c r="G11674" s="902">
        <v>80000000</v>
      </c>
    </row>
    <row r="11675" spans="1:7">
      <c r="A11675" s="903" t="s">
        <v>2487</v>
      </c>
      <c r="B11675" s="903" t="s">
        <v>207</v>
      </c>
      <c r="C11675" s="903" t="s">
        <v>25</v>
      </c>
      <c r="D11675" s="903" t="s">
        <v>26</v>
      </c>
      <c r="E11675" s="1419" t="s">
        <v>108</v>
      </c>
      <c r="F11675" s="1420"/>
      <c r="G11675" s="902">
        <v>325962000</v>
      </c>
    </row>
    <row r="11676" spans="1:7">
      <c r="A11676" s="903" t="s">
        <v>2487</v>
      </c>
      <c r="B11676" s="903" t="s">
        <v>207</v>
      </c>
      <c r="C11676" s="903" t="s">
        <v>25</v>
      </c>
      <c r="D11676" s="903" t="s">
        <v>26</v>
      </c>
      <c r="E11676" s="903" t="s">
        <v>108</v>
      </c>
      <c r="F11676" s="903" t="s">
        <v>110</v>
      </c>
      <c r="G11676" s="902">
        <v>60500000</v>
      </c>
    </row>
    <row r="11677" spans="1:7">
      <c r="A11677" s="903" t="s">
        <v>2487</v>
      </c>
      <c r="B11677" s="903" t="s">
        <v>207</v>
      </c>
      <c r="C11677" s="903" t="s">
        <v>25</v>
      </c>
      <c r="D11677" s="903" t="s">
        <v>26</v>
      </c>
      <c r="E11677" s="903" t="s">
        <v>108</v>
      </c>
      <c r="F11677" s="903" t="s">
        <v>283</v>
      </c>
      <c r="G11677" s="902">
        <v>16080000</v>
      </c>
    </row>
    <row r="11678" spans="1:7">
      <c r="A11678" s="903" t="s">
        <v>2487</v>
      </c>
      <c r="B11678" s="903" t="s">
        <v>207</v>
      </c>
      <c r="C11678" s="903" t="s">
        <v>25</v>
      </c>
      <c r="D11678" s="903" t="s">
        <v>26</v>
      </c>
      <c r="E11678" s="903" t="s">
        <v>108</v>
      </c>
      <c r="F11678" s="903" t="s">
        <v>868</v>
      </c>
      <c r="G11678" s="902">
        <v>50800000</v>
      </c>
    </row>
    <row r="11679" spans="1:7">
      <c r="A11679" s="903" t="s">
        <v>2487</v>
      </c>
      <c r="B11679" s="903" t="s">
        <v>207</v>
      </c>
      <c r="C11679" s="903" t="s">
        <v>25</v>
      </c>
      <c r="D11679" s="903" t="s">
        <v>26</v>
      </c>
      <c r="E11679" s="903" t="s">
        <v>108</v>
      </c>
      <c r="F11679" s="903" t="s">
        <v>142</v>
      </c>
      <c r="G11679" s="902">
        <v>198582000</v>
      </c>
    </row>
    <row r="11680" spans="1:7">
      <c r="A11680" s="903" t="s">
        <v>2487</v>
      </c>
      <c r="B11680" s="903" t="s">
        <v>207</v>
      </c>
      <c r="C11680" s="903" t="s">
        <v>25</v>
      </c>
      <c r="D11680" s="903" t="s">
        <v>26</v>
      </c>
      <c r="E11680" s="1419" t="s">
        <v>143</v>
      </c>
      <c r="F11680" s="1420"/>
      <c r="G11680" s="902">
        <v>749400000</v>
      </c>
    </row>
    <row r="11681" spans="1:7">
      <c r="A11681" s="903" t="s">
        <v>2487</v>
      </c>
      <c r="B11681" s="903" t="s">
        <v>207</v>
      </c>
      <c r="C11681" s="903" t="s">
        <v>25</v>
      </c>
      <c r="D11681" s="903" t="s">
        <v>26</v>
      </c>
      <c r="E11681" s="903" t="s">
        <v>143</v>
      </c>
      <c r="F11681" s="903" t="s">
        <v>145</v>
      </c>
      <c r="G11681" s="902">
        <v>64500000</v>
      </c>
    </row>
    <row r="11682" spans="1:7">
      <c r="A11682" s="903" t="s">
        <v>2487</v>
      </c>
      <c r="B11682" s="903" t="s">
        <v>207</v>
      </c>
      <c r="C11682" s="903" t="s">
        <v>25</v>
      </c>
      <c r="D11682" s="903" t="s">
        <v>26</v>
      </c>
      <c r="E11682" s="903" t="s">
        <v>143</v>
      </c>
      <c r="F11682" s="903" t="s">
        <v>485</v>
      </c>
      <c r="G11682" s="902">
        <v>10000000</v>
      </c>
    </row>
    <row r="11683" spans="1:7">
      <c r="A11683" s="903" t="s">
        <v>2487</v>
      </c>
      <c r="B11683" s="903" t="s">
        <v>207</v>
      </c>
      <c r="C11683" s="903" t="s">
        <v>25</v>
      </c>
      <c r="D11683" s="903" t="s">
        <v>26</v>
      </c>
      <c r="E11683" s="903" t="s">
        <v>143</v>
      </c>
      <c r="F11683" s="903" t="s">
        <v>487</v>
      </c>
      <c r="G11683" s="902">
        <v>25000000</v>
      </c>
    </row>
    <row r="11684" spans="1:7">
      <c r="A11684" s="903" t="s">
        <v>2487</v>
      </c>
      <c r="B11684" s="903" t="s">
        <v>207</v>
      </c>
      <c r="C11684" s="903" t="s">
        <v>25</v>
      </c>
      <c r="D11684" s="903" t="s">
        <v>26</v>
      </c>
      <c r="E11684" s="903" t="s">
        <v>143</v>
      </c>
      <c r="F11684" s="903" t="s">
        <v>489</v>
      </c>
      <c r="G11684" s="902">
        <v>649900000</v>
      </c>
    </row>
    <row r="11685" spans="1:7">
      <c r="A11685" s="903" t="s">
        <v>2487</v>
      </c>
      <c r="B11685" s="903" t="s">
        <v>207</v>
      </c>
      <c r="C11685" s="903" t="s">
        <v>25</v>
      </c>
      <c r="D11685" s="903" t="s">
        <v>26</v>
      </c>
      <c r="E11685" s="1419" t="s">
        <v>113</v>
      </c>
      <c r="F11685" s="1420"/>
      <c r="G11685" s="902">
        <v>160500000</v>
      </c>
    </row>
    <row r="11686" spans="1:7">
      <c r="A11686" s="903" t="s">
        <v>2487</v>
      </c>
      <c r="B11686" s="903" t="s">
        <v>207</v>
      </c>
      <c r="C11686" s="903" t="s">
        <v>25</v>
      </c>
      <c r="D11686" s="903" t="s">
        <v>26</v>
      </c>
      <c r="E11686" s="903" t="s">
        <v>113</v>
      </c>
      <c r="F11686" s="903" t="s">
        <v>490</v>
      </c>
      <c r="G11686" s="902">
        <v>160500000</v>
      </c>
    </row>
    <row r="11687" spans="1:7">
      <c r="A11687" s="903" t="s">
        <v>2487</v>
      </c>
      <c r="B11687" s="903" t="s">
        <v>207</v>
      </c>
      <c r="C11687" s="903" t="s">
        <v>25</v>
      </c>
      <c r="D11687" s="903" t="s">
        <v>26</v>
      </c>
      <c r="E11687" s="1419" t="s">
        <v>492</v>
      </c>
      <c r="F11687" s="1420"/>
      <c r="G11687" s="902">
        <v>135250000</v>
      </c>
    </row>
    <row r="11688" spans="1:7">
      <c r="A11688" s="903" t="s">
        <v>2487</v>
      </c>
      <c r="B11688" s="903" t="s">
        <v>207</v>
      </c>
      <c r="C11688" s="903" t="s">
        <v>25</v>
      </c>
      <c r="D11688" s="903" t="s">
        <v>26</v>
      </c>
      <c r="E11688" s="903" t="s">
        <v>492</v>
      </c>
      <c r="F11688" s="903" t="s">
        <v>496</v>
      </c>
      <c r="G11688" s="902">
        <v>135250000</v>
      </c>
    </row>
    <row r="11689" spans="1:7">
      <c r="A11689" s="903" t="s">
        <v>2487</v>
      </c>
      <c r="B11689" s="903" t="s">
        <v>207</v>
      </c>
      <c r="C11689" s="903" t="s">
        <v>25</v>
      </c>
      <c r="D11689" s="903" t="s">
        <v>26</v>
      </c>
      <c r="E11689" s="1419" t="s">
        <v>498</v>
      </c>
      <c r="F11689" s="1420"/>
      <c r="G11689" s="902">
        <v>1118376000</v>
      </c>
    </row>
    <row r="11690" spans="1:7">
      <c r="A11690" s="903" t="s">
        <v>2487</v>
      </c>
      <c r="B11690" s="903" t="s">
        <v>207</v>
      </c>
      <c r="C11690" s="903" t="s">
        <v>25</v>
      </c>
      <c r="D11690" s="903" t="s">
        <v>26</v>
      </c>
      <c r="E11690" s="903" t="s">
        <v>498</v>
      </c>
      <c r="F11690" s="903" t="s">
        <v>758</v>
      </c>
      <c r="G11690" s="902">
        <v>58000000</v>
      </c>
    </row>
    <row r="11691" spans="1:7">
      <c r="A11691" s="903" t="s">
        <v>2487</v>
      </c>
      <c r="B11691" s="903" t="s">
        <v>207</v>
      </c>
      <c r="C11691" s="903" t="s">
        <v>25</v>
      </c>
      <c r="D11691" s="903" t="s">
        <v>26</v>
      </c>
      <c r="E11691" s="903" t="s">
        <v>498</v>
      </c>
      <c r="F11691" s="903" t="s">
        <v>178</v>
      </c>
      <c r="G11691" s="902">
        <v>58000000</v>
      </c>
    </row>
    <row r="11692" spans="1:7">
      <c r="A11692" s="903" t="s">
        <v>2487</v>
      </c>
      <c r="B11692" s="903" t="s">
        <v>207</v>
      </c>
      <c r="C11692" s="903" t="s">
        <v>25</v>
      </c>
      <c r="D11692" s="903" t="s">
        <v>26</v>
      </c>
      <c r="E11692" s="903" t="s">
        <v>498</v>
      </c>
      <c r="F11692" s="903" t="s">
        <v>3</v>
      </c>
      <c r="G11692" s="902">
        <v>300000000</v>
      </c>
    </row>
    <row r="11693" spans="1:7">
      <c r="A11693" s="903" t="s">
        <v>2487</v>
      </c>
      <c r="B11693" s="903" t="s">
        <v>207</v>
      </c>
      <c r="C11693" s="903" t="s">
        <v>25</v>
      </c>
      <c r="D11693" s="903" t="s">
        <v>26</v>
      </c>
      <c r="E11693" s="903" t="s">
        <v>498</v>
      </c>
      <c r="F11693" s="903" t="s">
        <v>501</v>
      </c>
      <c r="G11693" s="902">
        <v>702376000</v>
      </c>
    </row>
    <row r="11694" spans="1:7">
      <c r="A11694" s="903" t="s">
        <v>2487</v>
      </c>
      <c r="B11694" s="903" t="s">
        <v>207</v>
      </c>
      <c r="C11694" s="903" t="s">
        <v>25</v>
      </c>
      <c r="D11694" s="903" t="s">
        <v>26</v>
      </c>
      <c r="E11694" s="1419" t="s">
        <v>1429</v>
      </c>
      <c r="F11694" s="1420"/>
      <c r="G11694" s="902">
        <v>991807000</v>
      </c>
    </row>
    <row r="11695" spans="1:7">
      <c r="A11695" s="903" t="s">
        <v>2487</v>
      </c>
      <c r="B11695" s="903" t="s">
        <v>207</v>
      </c>
      <c r="C11695" s="903" t="s">
        <v>25</v>
      </c>
      <c r="D11695" s="903" t="s">
        <v>26</v>
      </c>
      <c r="E11695" s="903" t="s">
        <v>1429</v>
      </c>
      <c r="F11695" s="903" t="s">
        <v>2010</v>
      </c>
      <c r="G11695" s="902">
        <v>200000000</v>
      </c>
    </row>
    <row r="11696" spans="1:7">
      <c r="A11696" s="903" t="s">
        <v>2487</v>
      </c>
      <c r="B11696" s="903" t="s">
        <v>207</v>
      </c>
      <c r="C11696" s="903" t="s">
        <v>25</v>
      </c>
      <c r="D11696" s="903" t="s">
        <v>26</v>
      </c>
      <c r="E11696" s="903" t="s">
        <v>1429</v>
      </c>
      <c r="F11696" s="903" t="s">
        <v>1431</v>
      </c>
      <c r="G11696" s="902">
        <v>94807000</v>
      </c>
    </row>
    <row r="11697" spans="1:7">
      <c r="A11697" s="903" t="s">
        <v>2487</v>
      </c>
      <c r="B11697" s="903" t="s">
        <v>207</v>
      </c>
      <c r="C11697" s="903" t="s">
        <v>25</v>
      </c>
      <c r="D11697" s="903" t="s">
        <v>26</v>
      </c>
      <c r="E11697" s="903" t="s">
        <v>1429</v>
      </c>
      <c r="F11697" s="903" t="s">
        <v>1457</v>
      </c>
      <c r="G11697" s="902">
        <v>697000000</v>
      </c>
    </row>
    <row r="11698" spans="1:7">
      <c r="A11698" s="903" t="s">
        <v>2487</v>
      </c>
      <c r="B11698" s="903" t="s">
        <v>207</v>
      </c>
      <c r="C11698" s="903" t="s">
        <v>25</v>
      </c>
      <c r="D11698" s="903" t="s">
        <v>26</v>
      </c>
      <c r="E11698" s="1419" t="s">
        <v>118</v>
      </c>
      <c r="F11698" s="1420"/>
      <c r="G11698" s="902">
        <v>21401199200</v>
      </c>
    </row>
    <row r="11699" spans="1:7">
      <c r="A11699" s="903" t="s">
        <v>2487</v>
      </c>
      <c r="B11699" s="903" t="s">
        <v>207</v>
      </c>
      <c r="C11699" s="903" t="s">
        <v>25</v>
      </c>
      <c r="D11699" s="903" t="s">
        <v>26</v>
      </c>
      <c r="E11699" s="903" t="s">
        <v>118</v>
      </c>
      <c r="F11699" s="903" t="s">
        <v>523</v>
      </c>
      <c r="G11699" s="902">
        <v>1347430600</v>
      </c>
    </row>
    <row r="11700" spans="1:7">
      <c r="A11700" s="903" t="s">
        <v>2487</v>
      </c>
      <c r="B11700" s="903" t="s">
        <v>207</v>
      </c>
      <c r="C11700" s="903" t="s">
        <v>25</v>
      </c>
      <c r="D11700" s="903" t="s">
        <v>26</v>
      </c>
      <c r="E11700" s="903" t="s">
        <v>118</v>
      </c>
      <c r="F11700" s="903" t="s">
        <v>11</v>
      </c>
      <c r="G11700" s="902">
        <v>780000000</v>
      </c>
    </row>
    <row r="11701" spans="1:7">
      <c r="A11701" s="903" t="s">
        <v>2487</v>
      </c>
      <c r="B11701" s="903" t="s">
        <v>207</v>
      </c>
      <c r="C11701" s="903" t="s">
        <v>25</v>
      </c>
      <c r="D11701" s="903" t="s">
        <v>26</v>
      </c>
      <c r="E11701" s="903" t="s">
        <v>118</v>
      </c>
      <c r="F11701" s="903" t="s">
        <v>120</v>
      </c>
      <c r="G11701" s="902">
        <v>19273768600</v>
      </c>
    </row>
    <row r="11702" spans="1:7">
      <c r="A11702" s="903" t="s">
        <v>2487</v>
      </c>
      <c r="B11702" s="903" t="s">
        <v>207</v>
      </c>
      <c r="C11702" s="903" t="s">
        <v>25</v>
      </c>
      <c r="D11702" s="903" t="s">
        <v>26</v>
      </c>
      <c r="E11702" s="1419" t="s">
        <v>27</v>
      </c>
      <c r="F11702" s="1420"/>
      <c r="G11702" s="902">
        <v>373250000</v>
      </c>
    </row>
    <row r="11703" spans="1:7">
      <c r="A11703" s="903" t="s">
        <v>2487</v>
      </c>
      <c r="B11703" s="903" t="s">
        <v>207</v>
      </c>
      <c r="C11703" s="903" t="s">
        <v>25</v>
      </c>
      <c r="D11703" s="903" t="s">
        <v>26</v>
      </c>
      <c r="E11703" s="903" t="s">
        <v>27</v>
      </c>
      <c r="F11703" s="903" t="s">
        <v>29</v>
      </c>
      <c r="G11703" s="902">
        <v>373250000</v>
      </c>
    </row>
    <row r="11704" spans="1:7">
      <c r="A11704" s="903" t="s">
        <v>2487</v>
      </c>
      <c r="B11704" s="903" t="s">
        <v>207</v>
      </c>
      <c r="C11704" s="903" t="s">
        <v>25</v>
      </c>
      <c r="D11704" s="903" t="s">
        <v>26</v>
      </c>
      <c r="E11704" s="1419" t="s">
        <v>122</v>
      </c>
      <c r="F11704" s="1420"/>
      <c r="G11704" s="902">
        <v>29339743100</v>
      </c>
    </row>
    <row r="11705" spans="1:7">
      <c r="A11705" s="903" t="s">
        <v>2487</v>
      </c>
      <c r="B11705" s="903" t="s">
        <v>207</v>
      </c>
      <c r="C11705" s="903" t="s">
        <v>25</v>
      </c>
      <c r="D11705" s="903" t="s">
        <v>26</v>
      </c>
      <c r="E11705" s="903" t="s">
        <v>122</v>
      </c>
      <c r="F11705" s="903" t="s">
        <v>765</v>
      </c>
      <c r="G11705" s="902">
        <v>6791153500</v>
      </c>
    </row>
    <row r="11706" spans="1:7">
      <c r="A11706" s="903" t="s">
        <v>2487</v>
      </c>
      <c r="B11706" s="903" t="s">
        <v>207</v>
      </c>
      <c r="C11706" s="903" t="s">
        <v>25</v>
      </c>
      <c r="D11706" s="903" t="s">
        <v>26</v>
      </c>
      <c r="E11706" s="903" t="s">
        <v>122</v>
      </c>
      <c r="F11706" s="903" t="s">
        <v>126</v>
      </c>
      <c r="G11706" s="902">
        <v>22548589600</v>
      </c>
    </row>
    <row r="11707" spans="1:7">
      <c r="A11707" s="903" t="s">
        <v>2487</v>
      </c>
      <c r="B11707" s="903" t="s">
        <v>207</v>
      </c>
      <c r="C11707" s="903" t="s">
        <v>25</v>
      </c>
      <c r="D11707" s="903" t="s">
        <v>26</v>
      </c>
      <c r="E11707" s="1419" t="s">
        <v>360</v>
      </c>
      <c r="F11707" s="1420"/>
      <c r="G11707" s="902">
        <v>519300000</v>
      </c>
    </row>
    <row r="11708" spans="1:7">
      <c r="A11708" s="903" t="s">
        <v>2487</v>
      </c>
      <c r="B11708" s="903" t="s">
        <v>207</v>
      </c>
      <c r="C11708" s="903" t="s">
        <v>25</v>
      </c>
      <c r="D11708" s="903" t="s">
        <v>26</v>
      </c>
      <c r="E11708" s="903" t="s">
        <v>360</v>
      </c>
      <c r="F11708" s="903" t="s">
        <v>2522</v>
      </c>
      <c r="G11708" s="902">
        <v>219300000</v>
      </c>
    </row>
    <row r="11709" spans="1:7">
      <c r="A11709" s="903" t="s">
        <v>2487</v>
      </c>
      <c r="B11709" s="903" t="s">
        <v>207</v>
      </c>
      <c r="C11709" s="903" t="s">
        <v>25</v>
      </c>
      <c r="D11709" s="903" t="s">
        <v>26</v>
      </c>
      <c r="E11709" s="903" t="s">
        <v>360</v>
      </c>
      <c r="F11709" s="903" t="s">
        <v>1440</v>
      </c>
      <c r="G11709" s="902">
        <v>300000000</v>
      </c>
    </row>
    <row r="11710" spans="1:7">
      <c r="A11710" s="903" t="s">
        <v>2487</v>
      </c>
      <c r="B11710" s="903" t="s">
        <v>207</v>
      </c>
      <c r="C11710" s="903" t="s">
        <v>25</v>
      </c>
      <c r="D11710" s="903" t="s">
        <v>26</v>
      </c>
      <c r="E11710" s="1419" t="s">
        <v>810</v>
      </c>
      <c r="F11710" s="1420"/>
      <c r="G11710" s="902">
        <v>204105000</v>
      </c>
    </row>
    <row r="11711" spans="1:7">
      <c r="A11711" s="903" t="s">
        <v>2487</v>
      </c>
      <c r="B11711" s="903" t="s">
        <v>207</v>
      </c>
      <c r="C11711" s="903" t="s">
        <v>25</v>
      </c>
      <c r="D11711" s="903" t="s">
        <v>26</v>
      </c>
      <c r="E11711" s="903" t="s">
        <v>810</v>
      </c>
      <c r="F11711" s="903" t="s">
        <v>809</v>
      </c>
      <c r="G11711" s="902">
        <v>204105000</v>
      </c>
    </row>
    <row r="11712" spans="1:7">
      <c r="A11712" s="903" t="s">
        <v>2487</v>
      </c>
      <c r="B11712" s="903" t="s">
        <v>207</v>
      </c>
      <c r="C11712" s="903" t="s">
        <v>25</v>
      </c>
      <c r="D11712" s="903" t="s">
        <v>26</v>
      </c>
      <c r="E11712" s="1419" t="s">
        <v>160</v>
      </c>
      <c r="F11712" s="1420"/>
      <c r="G11712" s="902">
        <v>745000000</v>
      </c>
    </row>
    <row r="11713" spans="1:7">
      <c r="A11713" s="903" t="s">
        <v>2487</v>
      </c>
      <c r="B11713" s="903" t="s">
        <v>207</v>
      </c>
      <c r="C11713" s="903" t="s">
        <v>25</v>
      </c>
      <c r="D11713" s="903" t="s">
        <v>26</v>
      </c>
      <c r="E11713" s="903" t="s">
        <v>160</v>
      </c>
      <c r="F11713" s="903" t="s">
        <v>162</v>
      </c>
      <c r="G11713" s="902">
        <v>745000000</v>
      </c>
    </row>
    <row r="11714" spans="1:7">
      <c r="A11714" s="903" t="s">
        <v>2487</v>
      </c>
      <c r="B11714" s="903" t="s">
        <v>207</v>
      </c>
      <c r="C11714" s="903" t="s">
        <v>25</v>
      </c>
      <c r="D11714" s="903" t="s">
        <v>26</v>
      </c>
      <c r="E11714" s="1419" t="s">
        <v>16</v>
      </c>
      <c r="F11714" s="1420"/>
      <c r="G11714" s="902">
        <v>204687000</v>
      </c>
    </row>
    <row r="11715" spans="1:7">
      <c r="A11715" s="903" t="s">
        <v>2487</v>
      </c>
      <c r="B11715" s="903" t="s">
        <v>207</v>
      </c>
      <c r="C11715" s="903" t="s">
        <v>25</v>
      </c>
      <c r="D11715" s="903" t="s">
        <v>26</v>
      </c>
      <c r="E11715" s="903" t="s">
        <v>16</v>
      </c>
      <c r="F11715" s="903" t="s">
        <v>19</v>
      </c>
      <c r="G11715" s="902">
        <v>107534000</v>
      </c>
    </row>
    <row r="11716" spans="1:7">
      <c r="A11716" s="903" t="s">
        <v>2487</v>
      </c>
      <c r="B11716" s="903" t="s">
        <v>207</v>
      </c>
      <c r="C11716" s="903" t="s">
        <v>25</v>
      </c>
      <c r="D11716" s="903" t="s">
        <v>26</v>
      </c>
      <c r="E11716" s="903" t="s">
        <v>16</v>
      </c>
      <c r="F11716" s="903" t="s">
        <v>221</v>
      </c>
      <c r="G11716" s="902">
        <v>97153000</v>
      </c>
    </row>
    <row r="11717" spans="1:7">
      <c r="A11717" s="903" t="s">
        <v>2487</v>
      </c>
      <c r="B11717" s="903" t="s">
        <v>207</v>
      </c>
      <c r="C11717" s="1419" t="s">
        <v>1152</v>
      </c>
      <c r="D11717" s="1420"/>
      <c r="E11717" s="1420"/>
      <c r="F11717" s="1420"/>
      <c r="G11717" s="902">
        <v>15771425800</v>
      </c>
    </row>
    <row r="11718" spans="1:7">
      <c r="A11718" s="903" t="s">
        <v>2487</v>
      </c>
      <c r="B11718" s="903" t="s">
        <v>207</v>
      </c>
      <c r="C11718" s="903" t="s">
        <v>1152</v>
      </c>
      <c r="D11718" s="1419" t="s">
        <v>1537</v>
      </c>
      <c r="E11718" s="1420"/>
      <c r="F11718" s="1420"/>
      <c r="G11718" s="902">
        <v>15771425800</v>
      </c>
    </row>
    <row r="11719" spans="1:7">
      <c r="A11719" s="903" t="s">
        <v>2487</v>
      </c>
      <c r="B11719" s="903" t="s">
        <v>207</v>
      </c>
      <c r="C11719" s="903" t="s">
        <v>1152</v>
      </c>
      <c r="D11719" s="903" t="s">
        <v>1537</v>
      </c>
      <c r="E11719" s="1419" t="s">
        <v>377</v>
      </c>
      <c r="F11719" s="1420"/>
      <c r="G11719" s="902">
        <v>70320000</v>
      </c>
    </row>
    <row r="11720" spans="1:7">
      <c r="A11720" s="903" t="s">
        <v>2487</v>
      </c>
      <c r="B11720" s="903" t="s">
        <v>207</v>
      </c>
      <c r="C11720" s="903" t="s">
        <v>1152</v>
      </c>
      <c r="D11720" s="903" t="s">
        <v>1537</v>
      </c>
      <c r="E11720" s="903" t="s">
        <v>377</v>
      </c>
      <c r="F11720" s="903" t="s">
        <v>379</v>
      </c>
      <c r="G11720" s="902">
        <v>70320000</v>
      </c>
    </row>
    <row r="11721" spans="1:7">
      <c r="A11721" s="903" t="s">
        <v>2487</v>
      </c>
      <c r="B11721" s="903" t="s">
        <v>207</v>
      </c>
      <c r="C11721" s="903" t="s">
        <v>1152</v>
      </c>
      <c r="D11721" s="903" t="s">
        <v>1537</v>
      </c>
      <c r="E11721" s="1419" t="s">
        <v>93</v>
      </c>
      <c r="F11721" s="1420"/>
      <c r="G11721" s="902">
        <v>130000000</v>
      </c>
    </row>
    <row r="11722" spans="1:7">
      <c r="A11722" s="903" t="s">
        <v>2487</v>
      </c>
      <c r="B11722" s="903" t="s">
        <v>207</v>
      </c>
      <c r="C11722" s="903" t="s">
        <v>1152</v>
      </c>
      <c r="D11722" s="903" t="s">
        <v>1537</v>
      </c>
      <c r="E11722" s="903" t="s">
        <v>93</v>
      </c>
      <c r="F11722" s="903" t="s">
        <v>300</v>
      </c>
      <c r="G11722" s="902">
        <v>80000000</v>
      </c>
    </row>
    <row r="11723" spans="1:7">
      <c r="A11723" s="903" t="s">
        <v>2487</v>
      </c>
      <c r="B11723" s="903" t="s">
        <v>207</v>
      </c>
      <c r="C11723" s="903" t="s">
        <v>1152</v>
      </c>
      <c r="D11723" s="903" t="s">
        <v>1537</v>
      </c>
      <c r="E11723" s="903" t="s">
        <v>93</v>
      </c>
      <c r="F11723" s="903" t="s">
        <v>391</v>
      </c>
      <c r="G11723" s="902">
        <v>50000000</v>
      </c>
    </row>
    <row r="11724" spans="1:7">
      <c r="A11724" s="903" t="s">
        <v>2487</v>
      </c>
      <c r="B11724" s="903" t="s">
        <v>207</v>
      </c>
      <c r="C11724" s="903" t="s">
        <v>1152</v>
      </c>
      <c r="D11724" s="903" t="s">
        <v>1537</v>
      </c>
      <c r="E11724" s="1419" t="s">
        <v>98</v>
      </c>
      <c r="F11724" s="1420"/>
      <c r="G11724" s="902">
        <v>286000000</v>
      </c>
    </row>
    <row r="11725" spans="1:7">
      <c r="A11725" s="903" t="s">
        <v>2487</v>
      </c>
      <c r="B11725" s="903" t="s">
        <v>207</v>
      </c>
      <c r="C11725" s="903" t="s">
        <v>1152</v>
      </c>
      <c r="D11725" s="903" t="s">
        <v>1537</v>
      </c>
      <c r="E11725" s="903" t="s">
        <v>98</v>
      </c>
      <c r="F11725" s="903" t="s">
        <v>1</v>
      </c>
      <c r="G11725" s="902">
        <v>5500000</v>
      </c>
    </row>
    <row r="11726" spans="1:7">
      <c r="A11726" s="903" t="s">
        <v>2487</v>
      </c>
      <c r="B11726" s="903" t="s">
        <v>207</v>
      </c>
      <c r="C11726" s="903" t="s">
        <v>1152</v>
      </c>
      <c r="D11726" s="903" t="s">
        <v>1537</v>
      </c>
      <c r="E11726" s="903" t="s">
        <v>98</v>
      </c>
      <c r="F11726" s="903" t="s">
        <v>99</v>
      </c>
      <c r="G11726" s="902">
        <v>280500000</v>
      </c>
    </row>
    <row r="11727" spans="1:7">
      <c r="A11727" s="903" t="s">
        <v>2487</v>
      </c>
      <c r="B11727" s="903" t="s">
        <v>207</v>
      </c>
      <c r="C11727" s="903" t="s">
        <v>1152</v>
      </c>
      <c r="D11727" s="903" t="s">
        <v>1537</v>
      </c>
      <c r="E11727" s="1419" t="s">
        <v>100</v>
      </c>
      <c r="F11727" s="1420"/>
      <c r="G11727" s="902">
        <v>734500000</v>
      </c>
    </row>
    <row r="11728" spans="1:7">
      <c r="A11728" s="903" t="s">
        <v>2487</v>
      </c>
      <c r="B11728" s="903" t="s">
        <v>207</v>
      </c>
      <c r="C11728" s="903" t="s">
        <v>1152</v>
      </c>
      <c r="D11728" s="903" t="s">
        <v>1537</v>
      </c>
      <c r="E11728" s="903" t="s">
        <v>100</v>
      </c>
      <c r="F11728" s="903" t="s">
        <v>139</v>
      </c>
      <c r="G11728" s="902">
        <v>734500000</v>
      </c>
    </row>
    <row r="11729" spans="1:7">
      <c r="A11729" s="903" t="s">
        <v>2487</v>
      </c>
      <c r="B11729" s="903" t="s">
        <v>207</v>
      </c>
      <c r="C11729" s="903" t="s">
        <v>1152</v>
      </c>
      <c r="D11729" s="903" t="s">
        <v>1537</v>
      </c>
      <c r="E11729" s="1419" t="s">
        <v>103</v>
      </c>
      <c r="F11729" s="1420"/>
      <c r="G11729" s="902">
        <v>585963000</v>
      </c>
    </row>
    <row r="11730" spans="1:7">
      <c r="A11730" s="903" t="s">
        <v>2487</v>
      </c>
      <c r="B11730" s="903" t="s">
        <v>207</v>
      </c>
      <c r="C11730" s="903" t="s">
        <v>1152</v>
      </c>
      <c r="D11730" s="903" t="s">
        <v>1537</v>
      </c>
      <c r="E11730" s="903" t="s">
        <v>103</v>
      </c>
      <c r="F11730" s="903" t="s">
        <v>104</v>
      </c>
      <c r="G11730" s="902">
        <v>496963000</v>
      </c>
    </row>
    <row r="11731" spans="1:7">
      <c r="A11731" s="903" t="s">
        <v>2487</v>
      </c>
      <c r="B11731" s="903" t="s">
        <v>207</v>
      </c>
      <c r="C11731" s="903" t="s">
        <v>1152</v>
      </c>
      <c r="D11731" s="903" t="s">
        <v>1537</v>
      </c>
      <c r="E11731" s="903" t="s">
        <v>103</v>
      </c>
      <c r="F11731" s="903" t="s">
        <v>106</v>
      </c>
      <c r="G11731" s="902">
        <v>89000000</v>
      </c>
    </row>
    <row r="11732" spans="1:7">
      <c r="A11732" s="903" t="s">
        <v>2487</v>
      </c>
      <c r="B11732" s="903" t="s">
        <v>207</v>
      </c>
      <c r="C11732" s="903" t="s">
        <v>1152</v>
      </c>
      <c r="D11732" s="903" t="s">
        <v>1537</v>
      </c>
      <c r="E11732" s="1419" t="s">
        <v>108</v>
      </c>
      <c r="F11732" s="1420"/>
      <c r="G11732" s="902">
        <v>678280000</v>
      </c>
    </row>
    <row r="11733" spans="1:7">
      <c r="A11733" s="903" t="s">
        <v>2487</v>
      </c>
      <c r="B11733" s="903" t="s">
        <v>207</v>
      </c>
      <c r="C11733" s="903" t="s">
        <v>1152</v>
      </c>
      <c r="D11733" s="903" t="s">
        <v>1537</v>
      </c>
      <c r="E11733" s="903" t="s">
        <v>108</v>
      </c>
      <c r="F11733" s="903" t="s">
        <v>283</v>
      </c>
      <c r="G11733" s="902">
        <v>678280000</v>
      </c>
    </row>
    <row r="11734" spans="1:7">
      <c r="A11734" s="903" t="s">
        <v>2487</v>
      </c>
      <c r="B11734" s="903" t="s">
        <v>207</v>
      </c>
      <c r="C11734" s="903" t="s">
        <v>1152</v>
      </c>
      <c r="D11734" s="903" t="s">
        <v>1537</v>
      </c>
      <c r="E11734" s="1419" t="s">
        <v>143</v>
      </c>
      <c r="F11734" s="1420"/>
      <c r="G11734" s="902">
        <v>739340000</v>
      </c>
    </row>
    <row r="11735" spans="1:7">
      <c r="A11735" s="903" t="s">
        <v>2487</v>
      </c>
      <c r="B11735" s="903" t="s">
        <v>207</v>
      </c>
      <c r="C11735" s="903" t="s">
        <v>1152</v>
      </c>
      <c r="D11735" s="903" t="s">
        <v>1537</v>
      </c>
      <c r="E11735" s="903" t="s">
        <v>143</v>
      </c>
      <c r="F11735" s="903" t="s">
        <v>145</v>
      </c>
      <c r="G11735" s="902">
        <v>131740000</v>
      </c>
    </row>
    <row r="11736" spans="1:7">
      <c r="A11736" s="903" t="s">
        <v>2487</v>
      </c>
      <c r="B11736" s="903" t="s">
        <v>207</v>
      </c>
      <c r="C11736" s="903" t="s">
        <v>1152</v>
      </c>
      <c r="D11736" s="903" t="s">
        <v>1537</v>
      </c>
      <c r="E11736" s="903" t="s">
        <v>143</v>
      </c>
      <c r="F11736" s="903" t="s">
        <v>482</v>
      </c>
      <c r="G11736" s="902">
        <v>6000000</v>
      </c>
    </row>
    <row r="11737" spans="1:7">
      <c r="A11737" s="903" t="s">
        <v>2487</v>
      </c>
      <c r="B11737" s="903" t="s">
        <v>207</v>
      </c>
      <c r="C11737" s="903" t="s">
        <v>1152</v>
      </c>
      <c r="D11737" s="903" t="s">
        <v>1537</v>
      </c>
      <c r="E11737" s="903" t="s">
        <v>143</v>
      </c>
      <c r="F11737" s="903" t="s">
        <v>487</v>
      </c>
      <c r="G11737" s="902">
        <v>11700000</v>
      </c>
    </row>
    <row r="11738" spans="1:7">
      <c r="A11738" s="903" t="s">
        <v>2487</v>
      </c>
      <c r="B11738" s="903" t="s">
        <v>207</v>
      </c>
      <c r="C11738" s="903" t="s">
        <v>1152</v>
      </c>
      <c r="D11738" s="903" t="s">
        <v>1537</v>
      </c>
      <c r="E11738" s="903" t="s">
        <v>143</v>
      </c>
      <c r="F11738" s="903" t="s">
        <v>489</v>
      </c>
      <c r="G11738" s="902">
        <v>589900000</v>
      </c>
    </row>
    <row r="11739" spans="1:7">
      <c r="A11739" s="903" t="s">
        <v>2487</v>
      </c>
      <c r="B11739" s="903" t="s">
        <v>207</v>
      </c>
      <c r="C11739" s="903" t="s">
        <v>1152</v>
      </c>
      <c r="D11739" s="903" t="s">
        <v>1537</v>
      </c>
      <c r="E11739" s="1419" t="s">
        <v>113</v>
      </c>
      <c r="F11739" s="1420"/>
      <c r="G11739" s="902">
        <v>20000000</v>
      </c>
    </row>
    <row r="11740" spans="1:7">
      <c r="A11740" s="903" t="s">
        <v>2487</v>
      </c>
      <c r="B11740" s="903" t="s">
        <v>207</v>
      </c>
      <c r="C11740" s="903" t="s">
        <v>1152</v>
      </c>
      <c r="D11740" s="903" t="s">
        <v>1537</v>
      </c>
      <c r="E11740" s="903" t="s">
        <v>113</v>
      </c>
      <c r="F11740" s="903" t="s">
        <v>490</v>
      </c>
      <c r="G11740" s="902">
        <v>20000000</v>
      </c>
    </row>
    <row r="11741" spans="1:7">
      <c r="A11741" s="903" t="s">
        <v>2487</v>
      </c>
      <c r="B11741" s="903" t="s">
        <v>207</v>
      </c>
      <c r="C11741" s="903" t="s">
        <v>1152</v>
      </c>
      <c r="D11741" s="903" t="s">
        <v>1537</v>
      </c>
      <c r="E11741" s="1419" t="s">
        <v>492</v>
      </c>
      <c r="F11741" s="1420"/>
      <c r="G11741" s="902">
        <v>167400000</v>
      </c>
    </row>
    <row r="11742" spans="1:7">
      <c r="A11742" s="903" t="s">
        <v>2487</v>
      </c>
      <c r="B11742" s="903" t="s">
        <v>207</v>
      </c>
      <c r="C11742" s="903" t="s">
        <v>1152</v>
      </c>
      <c r="D11742" s="903" t="s">
        <v>1537</v>
      </c>
      <c r="E11742" s="903" t="s">
        <v>492</v>
      </c>
      <c r="F11742" s="903" t="s">
        <v>494</v>
      </c>
      <c r="G11742" s="902">
        <v>129000000</v>
      </c>
    </row>
    <row r="11743" spans="1:7">
      <c r="A11743" s="903" t="s">
        <v>2487</v>
      </c>
      <c r="B11743" s="903" t="s">
        <v>207</v>
      </c>
      <c r="C11743" s="903" t="s">
        <v>1152</v>
      </c>
      <c r="D11743" s="903" t="s">
        <v>1537</v>
      </c>
      <c r="E11743" s="903" t="s">
        <v>492</v>
      </c>
      <c r="F11743" s="903" t="s">
        <v>849</v>
      </c>
      <c r="G11743" s="902">
        <v>38400000</v>
      </c>
    </row>
    <row r="11744" spans="1:7">
      <c r="A11744" s="903" t="s">
        <v>2487</v>
      </c>
      <c r="B11744" s="903" t="s">
        <v>207</v>
      </c>
      <c r="C11744" s="903" t="s">
        <v>1152</v>
      </c>
      <c r="D11744" s="903" t="s">
        <v>1537</v>
      </c>
      <c r="E11744" s="1419" t="s">
        <v>498</v>
      </c>
      <c r="F11744" s="1420"/>
      <c r="G11744" s="902">
        <v>825000000</v>
      </c>
    </row>
    <row r="11745" spans="1:7">
      <c r="A11745" s="903" t="s">
        <v>2487</v>
      </c>
      <c r="B11745" s="903" t="s">
        <v>207</v>
      </c>
      <c r="C11745" s="903" t="s">
        <v>1152</v>
      </c>
      <c r="D11745" s="903" t="s">
        <v>1537</v>
      </c>
      <c r="E11745" s="903" t="s">
        <v>498</v>
      </c>
      <c r="F11745" s="903" t="s">
        <v>758</v>
      </c>
      <c r="G11745" s="902">
        <v>50000000</v>
      </c>
    </row>
    <row r="11746" spans="1:7">
      <c r="A11746" s="903" t="s">
        <v>2487</v>
      </c>
      <c r="B11746" s="903" t="s">
        <v>207</v>
      </c>
      <c r="C11746" s="903" t="s">
        <v>1152</v>
      </c>
      <c r="D11746" s="903" t="s">
        <v>1537</v>
      </c>
      <c r="E11746" s="903" t="s">
        <v>498</v>
      </c>
      <c r="F11746" s="903" t="s">
        <v>284</v>
      </c>
      <c r="G11746" s="902">
        <v>150000000</v>
      </c>
    </row>
    <row r="11747" spans="1:7">
      <c r="A11747" s="903" t="s">
        <v>2487</v>
      </c>
      <c r="B11747" s="903" t="s">
        <v>207</v>
      </c>
      <c r="C11747" s="903" t="s">
        <v>1152</v>
      </c>
      <c r="D11747" s="903" t="s">
        <v>1537</v>
      </c>
      <c r="E11747" s="903" t="s">
        <v>498</v>
      </c>
      <c r="F11747" s="903" t="s">
        <v>370</v>
      </c>
      <c r="G11747" s="902">
        <v>40000000</v>
      </c>
    </row>
    <row r="11748" spans="1:7">
      <c r="A11748" s="903" t="s">
        <v>2487</v>
      </c>
      <c r="B11748" s="903" t="s">
        <v>207</v>
      </c>
      <c r="C11748" s="903" t="s">
        <v>1152</v>
      </c>
      <c r="D11748" s="903" t="s">
        <v>1537</v>
      </c>
      <c r="E11748" s="903" t="s">
        <v>498</v>
      </c>
      <c r="F11748" s="903" t="s">
        <v>500</v>
      </c>
      <c r="G11748" s="902">
        <v>15000000</v>
      </c>
    </row>
    <row r="11749" spans="1:7">
      <c r="A11749" s="903" t="s">
        <v>2487</v>
      </c>
      <c r="B11749" s="903" t="s">
        <v>207</v>
      </c>
      <c r="C11749" s="903" t="s">
        <v>1152</v>
      </c>
      <c r="D11749" s="903" t="s">
        <v>1537</v>
      </c>
      <c r="E11749" s="903" t="s">
        <v>498</v>
      </c>
      <c r="F11749" s="903" t="s">
        <v>501</v>
      </c>
      <c r="G11749" s="902">
        <v>570000000</v>
      </c>
    </row>
    <row r="11750" spans="1:7">
      <c r="A11750" s="903" t="s">
        <v>2487</v>
      </c>
      <c r="B11750" s="903" t="s">
        <v>207</v>
      </c>
      <c r="C11750" s="903" t="s">
        <v>1152</v>
      </c>
      <c r="D11750" s="903" t="s">
        <v>1537</v>
      </c>
      <c r="E11750" s="1419" t="s">
        <v>1429</v>
      </c>
      <c r="F11750" s="1420"/>
      <c r="G11750" s="902">
        <v>803913800</v>
      </c>
    </row>
    <row r="11751" spans="1:7">
      <c r="A11751" s="903" t="s">
        <v>2487</v>
      </c>
      <c r="B11751" s="903" t="s">
        <v>207</v>
      </c>
      <c r="C11751" s="903" t="s">
        <v>1152</v>
      </c>
      <c r="D11751" s="903" t="s">
        <v>1537</v>
      </c>
      <c r="E11751" s="903" t="s">
        <v>1429</v>
      </c>
      <c r="F11751" s="903" t="s">
        <v>1483</v>
      </c>
      <c r="G11751" s="902">
        <v>315000000</v>
      </c>
    </row>
    <row r="11752" spans="1:7">
      <c r="A11752" s="903" t="s">
        <v>2487</v>
      </c>
      <c r="B11752" s="903" t="s">
        <v>207</v>
      </c>
      <c r="C11752" s="903" t="s">
        <v>1152</v>
      </c>
      <c r="D11752" s="903" t="s">
        <v>1537</v>
      </c>
      <c r="E11752" s="903" t="s">
        <v>1429</v>
      </c>
      <c r="F11752" s="903" t="s">
        <v>1451</v>
      </c>
      <c r="G11752" s="902">
        <v>144976800</v>
      </c>
    </row>
    <row r="11753" spans="1:7">
      <c r="A11753" s="903" t="s">
        <v>2487</v>
      </c>
      <c r="B11753" s="903" t="s">
        <v>207</v>
      </c>
      <c r="C11753" s="903" t="s">
        <v>1152</v>
      </c>
      <c r="D11753" s="903" t="s">
        <v>1537</v>
      </c>
      <c r="E11753" s="903" t="s">
        <v>1429</v>
      </c>
      <c r="F11753" s="903" t="s">
        <v>1431</v>
      </c>
      <c r="G11753" s="902">
        <v>258937000</v>
      </c>
    </row>
    <row r="11754" spans="1:7">
      <c r="A11754" s="903" t="s">
        <v>2487</v>
      </c>
      <c r="B11754" s="903" t="s">
        <v>207</v>
      </c>
      <c r="C11754" s="903" t="s">
        <v>1152</v>
      </c>
      <c r="D11754" s="903" t="s">
        <v>1537</v>
      </c>
      <c r="E11754" s="903" t="s">
        <v>1429</v>
      </c>
      <c r="F11754" s="903" t="s">
        <v>1457</v>
      </c>
      <c r="G11754" s="902">
        <v>85000000</v>
      </c>
    </row>
    <row r="11755" spans="1:7">
      <c r="A11755" s="903" t="s">
        <v>2487</v>
      </c>
      <c r="B11755" s="903" t="s">
        <v>207</v>
      </c>
      <c r="C11755" s="903" t="s">
        <v>1152</v>
      </c>
      <c r="D11755" s="903" t="s">
        <v>1537</v>
      </c>
      <c r="E11755" s="1419" t="s">
        <v>118</v>
      </c>
      <c r="F11755" s="1420"/>
      <c r="G11755" s="902">
        <v>3183680000</v>
      </c>
    </row>
    <row r="11756" spans="1:7">
      <c r="A11756" s="903" t="s">
        <v>2487</v>
      </c>
      <c r="B11756" s="903" t="s">
        <v>207</v>
      </c>
      <c r="C11756" s="903" t="s">
        <v>1152</v>
      </c>
      <c r="D11756" s="903" t="s">
        <v>1537</v>
      </c>
      <c r="E11756" s="903" t="s">
        <v>118</v>
      </c>
      <c r="F11756" s="903" t="s">
        <v>11</v>
      </c>
      <c r="G11756" s="902">
        <v>302980000</v>
      </c>
    </row>
    <row r="11757" spans="1:7">
      <c r="A11757" s="903" t="s">
        <v>2487</v>
      </c>
      <c r="B11757" s="903" t="s">
        <v>207</v>
      </c>
      <c r="C11757" s="903" t="s">
        <v>1152</v>
      </c>
      <c r="D11757" s="903" t="s">
        <v>1537</v>
      </c>
      <c r="E11757" s="903" t="s">
        <v>118</v>
      </c>
      <c r="F11757" s="903" t="s">
        <v>120</v>
      </c>
      <c r="G11757" s="902">
        <v>2880700000</v>
      </c>
    </row>
    <row r="11758" spans="1:7">
      <c r="A11758" s="903" t="s">
        <v>2487</v>
      </c>
      <c r="B11758" s="903" t="s">
        <v>207</v>
      </c>
      <c r="C11758" s="903" t="s">
        <v>1152</v>
      </c>
      <c r="D11758" s="903" t="s">
        <v>1537</v>
      </c>
      <c r="E11758" s="1419" t="s">
        <v>122</v>
      </c>
      <c r="F11758" s="1420"/>
      <c r="G11758" s="902">
        <v>6341579000</v>
      </c>
    </row>
    <row r="11759" spans="1:7">
      <c r="A11759" s="903" t="s">
        <v>2487</v>
      </c>
      <c r="B11759" s="903" t="s">
        <v>207</v>
      </c>
      <c r="C11759" s="903" t="s">
        <v>1152</v>
      </c>
      <c r="D11759" s="903" t="s">
        <v>1537</v>
      </c>
      <c r="E11759" s="903" t="s">
        <v>122</v>
      </c>
      <c r="F11759" s="903" t="s">
        <v>765</v>
      </c>
      <c r="G11759" s="902">
        <v>1212170000</v>
      </c>
    </row>
    <row r="11760" spans="1:7">
      <c r="A11760" s="903" t="s">
        <v>2487</v>
      </c>
      <c r="B11760" s="903" t="s">
        <v>207</v>
      </c>
      <c r="C11760" s="903" t="s">
        <v>1152</v>
      </c>
      <c r="D11760" s="903" t="s">
        <v>1537</v>
      </c>
      <c r="E11760" s="903" t="s">
        <v>122</v>
      </c>
      <c r="F11760" s="903" t="s">
        <v>126</v>
      </c>
      <c r="G11760" s="902">
        <v>5129409000</v>
      </c>
    </row>
    <row r="11761" spans="1:7">
      <c r="A11761" s="903" t="s">
        <v>2487</v>
      </c>
      <c r="B11761" s="903" t="s">
        <v>207</v>
      </c>
      <c r="C11761" s="903" t="s">
        <v>1152</v>
      </c>
      <c r="D11761" s="903" t="s">
        <v>1537</v>
      </c>
      <c r="E11761" s="1419" t="s">
        <v>360</v>
      </c>
      <c r="F11761" s="1420"/>
      <c r="G11761" s="902">
        <v>230000000</v>
      </c>
    </row>
    <row r="11762" spans="1:7">
      <c r="A11762" s="903" t="s">
        <v>2487</v>
      </c>
      <c r="B11762" s="903" t="s">
        <v>207</v>
      </c>
      <c r="C11762" s="903" t="s">
        <v>1152</v>
      </c>
      <c r="D11762" s="903" t="s">
        <v>1537</v>
      </c>
      <c r="E11762" s="903" t="s">
        <v>360</v>
      </c>
      <c r="F11762" s="903" t="s">
        <v>2522</v>
      </c>
      <c r="G11762" s="902">
        <v>230000000</v>
      </c>
    </row>
    <row r="11763" spans="1:7">
      <c r="A11763" s="903" t="s">
        <v>2487</v>
      </c>
      <c r="B11763" s="903" t="s">
        <v>207</v>
      </c>
      <c r="C11763" s="903" t="s">
        <v>1152</v>
      </c>
      <c r="D11763" s="903" t="s">
        <v>1537</v>
      </c>
      <c r="E11763" s="1419" t="s">
        <v>160</v>
      </c>
      <c r="F11763" s="1420"/>
      <c r="G11763" s="902">
        <v>859358000</v>
      </c>
    </row>
    <row r="11764" spans="1:7">
      <c r="A11764" s="903" t="s">
        <v>2487</v>
      </c>
      <c r="B11764" s="903" t="s">
        <v>207</v>
      </c>
      <c r="C11764" s="903" t="s">
        <v>1152</v>
      </c>
      <c r="D11764" s="903" t="s">
        <v>1537</v>
      </c>
      <c r="E11764" s="903" t="s">
        <v>160</v>
      </c>
      <c r="F11764" s="903" t="s">
        <v>162</v>
      </c>
      <c r="G11764" s="902">
        <v>859358000</v>
      </c>
    </row>
    <row r="11765" spans="1:7">
      <c r="A11765" s="903" t="s">
        <v>2487</v>
      </c>
      <c r="B11765" s="903" t="s">
        <v>207</v>
      </c>
      <c r="C11765" s="903" t="s">
        <v>1152</v>
      </c>
      <c r="D11765" s="903" t="s">
        <v>1537</v>
      </c>
      <c r="E11765" s="1419" t="s">
        <v>16</v>
      </c>
      <c r="F11765" s="1420"/>
      <c r="G11765" s="902">
        <v>116092000</v>
      </c>
    </row>
    <row r="11766" spans="1:7">
      <c r="A11766" s="903" t="s">
        <v>2487</v>
      </c>
      <c r="B11766" s="903" t="s">
        <v>207</v>
      </c>
      <c r="C11766" s="903" t="s">
        <v>1152</v>
      </c>
      <c r="D11766" s="903" t="s">
        <v>1537</v>
      </c>
      <c r="E11766" s="903" t="s">
        <v>16</v>
      </c>
      <c r="F11766" s="903" t="s">
        <v>17</v>
      </c>
      <c r="G11766" s="902">
        <v>25491000</v>
      </c>
    </row>
    <row r="11767" spans="1:7">
      <c r="A11767" s="903" t="s">
        <v>2487</v>
      </c>
      <c r="B11767" s="903" t="s">
        <v>207</v>
      </c>
      <c r="C11767" s="903" t="s">
        <v>1152</v>
      </c>
      <c r="D11767" s="903" t="s">
        <v>1537</v>
      </c>
      <c r="E11767" s="903" t="s">
        <v>16</v>
      </c>
      <c r="F11767" s="903" t="s">
        <v>19</v>
      </c>
      <c r="G11767" s="902">
        <v>90601000</v>
      </c>
    </row>
    <row r="11768" spans="1:7">
      <c r="A11768" s="903" t="s">
        <v>2487</v>
      </c>
      <c r="B11768" s="903" t="s">
        <v>207</v>
      </c>
      <c r="C11768" s="1419" t="s">
        <v>368</v>
      </c>
      <c r="D11768" s="1420"/>
      <c r="E11768" s="1420"/>
      <c r="F11768" s="1420"/>
      <c r="G11768" s="902">
        <v>33657003500</v>
      </c>
    </row>
    <row r="11769" spans="1:7">
      <c r="A11769" s="903" t="s">
        <v>2487</v>
      </c>
      <c r="B11769" s="903" t="s">
        <v>207</v>
      </c>
      <c r="C11769" s="903" t="s">
        <v>368</v>
      </c>
      <c r="D11769" s="1419" t="s">
        <v>1538</v>
      </c>
      <c r="E11769" s="1420"/>
      <c r="F11769" s="1420"/>
      <c r="G11769" s="902">
        <v>11208252000</v>
      </c>
    </row>
    <row r="11770" spans="1:7">
      <c r="A11770" s="903" t="s">
        <v>2487</v>
      </c>
      <c r="B11770" s="903" t="s">
        <v>207</v>
      </c>
      <c r="C11770" s="903" t="s">
        <v>368</v>
      </c>
      <c r="D11770" s="903" t="s">
        <v>1538</v>
      </c>
      <c r="E11770" s="1419" t="s">
        <v>160</v>
      </c>
      <c r="F11770" s="1420"/>
      <c r="G11770" s="902">
        <v>8662850000</v>
      </c>
    </row>
    <row r="11771" spans="1:7">
      <c r="A11771" s="903" t="s">
        <v>2487</v>
      </c>
      <c r="B11771" s="903" t="s">
        <v>207</v>
      </c>
      <c r="C11771" s="903" t="s">
        <v>368</v>
      </c>
      <c r="D11771" s="903" t="s">
        <v>1538</v>
      </c>
      <c r="E11771" s="903" t="s">
        <v>160</v>
      </c>
      <c r="F11771" s="903" t="s">
        <v>162</v>
      </c>
      <c r="G11771" s="902">
        <v>8662850000</v>
      </c>
    </row>
    <row r="11772" spans="1:7">
      <c r="A11772" s="903" t="s">
        <v>2487</v>
      </c>
      <c r="B11772" s="903" t="s">
        <v>207</v>
      </c>
      <c r="C11772" s="903" t="s">
        <v>368</v>
      </c>
      <c r="D11772" s="903" t="s">
        <v>1538</v>
      </c>
      <c r="E11772" s="1419" t="s">
        <v>13</v>
      </c>
      <c r="F11772" s="1420"/>
      <c r="G11772" s="902">
        <v>150413000</v>
      </c>
    </row>
    <row r="11773" spans="1:7">
      <c r="A11773" s="903" t="s">
        <v>2487</v>
      </c>
      <c r="B11773" s="903" t="s">
        <v>207</v>
      </c>
      <c r="C11773" s="903" t="s">
        <v>368</v>
      </c>
      <c r="D11773" s="903" t="s">
        <v>1538</v>
      </c>
      <c r="E11773" s="903" t="s">
        <v>13</v>
      </c>
      <c r="F11773" s="903" t="s">
        <v>15</v>
      </c>
      <c r="G11773" s="902">
        <v>150413000</v>
      </c>
    </row>
    <row r="11774" spans="1:7">
      <c r="A11774" s="903" t="s">
        <v>2487</v>
      </c>
      <c r="B11774" s="903" t="s">
        <v>207</v>
      </c>
      <c r="C11774" s="903" t="s">
        <v>368</v>
      </c>
      <c r="D11774" s="903" t="s">
        <v>1538</v>
      </c>
      <c r="E11774" s="1419" t="s">
        <v>16</v>
      </c>
      <c r="F11774" s="1420"/>
      <c r="G11774" s="902">
        <v>2394989000</v>
      </c>
    </row>
    <row r="11775" spans="1:7">
      <c r="A11775" s="903" t="s">
        <v>2487</v>
      </c>
      <c r="B11775" s="903" t="s">
        <v>207</v>
      </c>
      <c r="C11775" s="903" t="s">
        <v>368</v>
      </c>
      <c r="D11775" s="903" t="s">
        <v>1538</v>
      </c>
      <c r="E11775" s="903" t="s">
        <v>16</v>
      </c>
      <c r="F11775" s="903" t="s">
        <v>17</v>
      </c>
      <c r="G11775" s="902">
        <v>629939000</v>
      </c>
    </row>
    <row r="11776" spans="1:7">
      <c r="A11776" s="903" t="s">
        <v>2487</v>
      </c>
      <c r="B11776" s="903" t="s">
        <v>207</v>
      </c>
      <c r="C11776" s="903" t="s">
        <v>368</v>
      </c>
      <c r="D11776" s="903" t="s">
        <v>1538</v>
      </c>
      <c r="E11776" s="903" t="s">
        <v>16</v>
      </c>
      <c r="F11776" s="903" t="s">
        <v>19</v>
      </c>
      <c r="G11776" s="902">
        <v>1678593000</v>
      </c>
    </row>
    <row r="11777" spans="1:7">
      <c r="A11777" s="903" t="s">
        <v>2487</v>
      </c>
      <c r="B11777" s="903" t="s">
        <v>207</v>
      </c>
      <c r="C11777" s="903" t="s">
        <v>368</v>
      </c>
      <c r="D11777" s="903" t="s">
        <v>1538</v>
      </c>
      <c r="E11777" s="903" t="s">
        <v>16</v>
      </c>
      <c r="F11777" s="903" t="s">
        <v>221</v>
      </c>
      <c r="G11777" s="902">
        <v>86457000</v>
      </c>
    </row>
    <row r="11778" spans="1:7">
      <c r="A11778" s="903" t="s">
        <v>2487</v>
      </c>
      <c r="B11778" s="903" t="s">
        <v>207</v>
      </c>
      <c r="C11778" s="903" t="s">
        <v>368</v>
      </c>
      <c r="D11778" s="1419" t="s">
        <v>1539</v>
      </c>
      <c r="E11778" s="1420"/>
      <c r="F11778" s="1420"/>
      <c r="G11778" s="902">
        <v>7970976000</v>
      </c>
    </row>
    <row r="11779" spans="1:7">
      <c r="A11779" s="903" t="s">
        <v>2487</v>
      </c>
      <c r="B11779" s="903" t="s">
        <v>207</v>
      </c>
      <c r="C11779" s="903" t="s">
        <v>368</v>
      </c>
      <c r="D11779" s="903" t="s">
        <v>1539</v>
      </c>
      <c r="E11779" s="1419" t="s">
        <v>160</v>
      </c>
      <c r="F11779" s="1420"/>
      <c r="G11779" s="902">
        <v>6996771400</v>
      </c>
    </row>
    <row r="11780" spans="1:7">
      <c r="A11780" s="903" t="s">
        <v>2487</v>
      </c>
      <c r="B11780" s="903" t="s">
        <v>207</v>
      </c>
      <c r="C11780" s="903" t="s">
        <v>368</v>
      </c>
      <c r="D11780" s="903" t="s">
        <v>1539</v>
      </c>
      <c r="E11780" s="903" t="s">
        <v>160</v>
      </c>
      <c r="F11780" s="903" t="s">
        <v>162</v>
      </c>
      <c r="G11780" s="902">
        <v>6996771400</v>
      </c>
    </row>
    <row r="11781" spans="1:7">
      <c r="A11781" s="903" t="s">
        <v>2487</v>
      </c>
      <c r="B11781" s="903" t="s">
        <v>207</v>
      </c>
      <c r="C11781" s="903" t="s">
        <v>368</v>
      </c>
      <c r="D11781" s="903" t="s">
        <v>1539</v>
      </c>
      <c r="E11781" s="1419" t="s">
        <v>13</v>
      </c>
      <c r="F11781" s="1420"/>
      <c r="G11781" s="902">
        <v>58400000</v>
      </c>
    </row>
    <row r="11782" spans="1:7">
      <c r="A11782" s="903" t="s">
        <v>2487</v>
      </c>
      <c r="B11782" s="903" t="s">
        <v>207</v>
      </c>
      <c r="C11782" s="903" t="s">
        <v>368</v>
      </c>
      <c r="D11782" s="903" t="s">
        <v>1539</v>
      </c>
      <c r="E11782" s="903" t="s">
        <v>13</v>
      </c>
      <c r="F11782" s="903" t="s">
        <v>15</v>
      </c>
      <c r="G11782" s="902">
        <v>58400000</v>
      </c>
    </row>
    <row r="11783" spans="1:7">
      <c r="A11783" s="903" t="s">
        <v>2487</v>
      </c>
      <c r="B11783" s="903" t="s">
        <v>207</v>
      </c>
      <c r="C11783" s="903" t="s">
        <v>368</v>
      </c>
      <c r="D11783" s="903" t="s">
        <v>1539</v>
      </c>
      <c r="E11783" s="1419" t="s">
        <v>16</v>
      </c>
      <c r="F11783" s="1420"/>
      <c r="G11783" s="902">
        <v>915804600</v>
      </c>
    </row>
    <row r="11784" spans="1:7">
      <c r="A11784" s="903" t="s">
        <v>2487</v>
      </c>
      <c r="B11784" s="903" t="s">
        <v>207</v>
      </c>
      <c r="C11784" s="903" t="s">
        <v>368</v>
      </c>
      <c r="D11784" s="903" t="s">
        <v>1539</v>
      </c>
      <c r="E11784" s="903" t="s">
        <v>16</v>
      </c>
      <c r="F11784" s="903" t="s">
        <v>17</v>
      </c>
      <c r="G11784" s="902">
        <v>254011000</v>
      </c>
    </row>
    <row r="11785" spans="1:7">
      <c r="A11785" s="903" t="s">
        <v>2487</v>
      </c>
      <c r="B11785" s="903" t="s">
        <v>207</v>
      </c>
      <c r="C11785" s="903" t="s">
        <v>368</v>
      </c>
      <c r="D11785" s="903" t="s">
        <v>1539</v>
      </c>
      <c r="E11785" s="903" t="s">
        <v>16</v>
      </c>
      <c r="F11785" s="903" t="s">
        <v>19</v>
      </c>
      <c r="G11785" s="902">
        <v>636680600</v>
      </c>
    </row>
    <row r="11786" spans="1:7">
      <c r="A11786" s="903" t="s">
        <v>2487</v>
      </c>
      <c r="B11786" s="903" t="s">
        <v>207</v>
      </c>
      <c r="C11786" s="903" t="s">
        <v>368</v>
      </c>
      <c r="D11786" s="903" t="s">
        <v>1539</v>
      </c>
      <c r="E11786" s="903" t="s">
        <v>16</v>
      </c>
      <c r="F11786" s="903" t="s">
        <v>221</v>
      </c>
      <c r="G11786" s="902">
        <v>25113000</v>
      </c>
    </row>
    <row r="11787" spans="1:7">
      <c r="A11787" s="903" t="s">
        <v>2487</v>
      </c>
      <c r="B11787" s="903" t="s">
        <v>207</v>
      </c>
      <c r="C11787" s="903" t="s">
        <v>368</v>
      </c>
      <c r="D11787" s="1419" t="s">
        <v>1495</v>
      </c>
      <c r="E11787" s="1420"/>
      <c r="F11787" s="1420"/>
      <c r="G11787" s="902">
        <v>9553539500</v>
      </c>
    </row>
    <row r="11788" spans="1:7">
      <c r="A11788" s="903" t="s">
        <v>2487</v>
      </c>
      <c r="B11788" s="903" t="s">
        <v>207</v>
      </c>
      <c r="C11788" s="903" t="s">
        <v>368</v>
      </c>
      <c r="D11788" s="903" t="s">
        <v>1495</v>
      </c>
      <c r="E11788" s="1419" t="s">
        <v>160</v>
      </c>
      <c r="F11788" s="1420"/>
      <c r="G11788" s="902">
        <v>8493347500</v>
      </c>
    </row>
    <row r="11789" spans="1:7">
      <c r="A11789" s="903" t="s">
        <v>2487</v>
      </c>
      <c r="B11789" s="903" t="s">
        <v>207</v>
      </c>
      <c r="C11789" s="903" t="s">
        <v>368</v>
      </c>
      <c r="D11789" s="903" t="s">
        <v>1495</v>
      </c>
      <c r="E11789" s="903" t="s">
        <v>160</v>
      </c>
      <c r="F11789" s="903" t="s">
        <v>162</v>
      </c>
      <c r="G11789" s="902">
        <v>8493347500</v>
      </c>
    </row>
    <row r="11790" spans="1:7">
      <c r="A11790" s="903" t="s">
        <v>2487</v>
      </c>
      <c r="B11790" s="903" t="s">
        <v>207</v>
      </c>
      <c r="C11790" s="903" t="s">
        <v>368</v>
      </c>
      <c r="D11790" s="903" t="s">
        <v>1495</v>
      </c>
      <c r="E11790" s="1419" t="s">
        <v>16</v>
      </c>
      <c r="F11790" s="1420"/>
      <c r="G11790" s="902">
        <v>1060192000</v>
      </c>
    </row>
    <row r="11791" spans="1:7">
      <c r="A11791" s="903" t="s">
        <v>2487</v>
      </c>
      <c r="B11791" s="903" t="s">
        <v>207</v>
      </c>
      <c r="C11791" s="903" t="s">
        <v>368</v>
      </c>
      <c r="D11791" s="903" t="s">
        <v>1495</v>
      </c>
      <c r="E11791" s="903" t="s">
        <v>16</v>
      </c>
      <c r="F11791" s="903" t="s">
        <v>17</v>
      </c>
      <c r="G11791" s="902">
        <v>282923000</v>
      </c>
    </row>
    <row r="11792" spans="1:7">
      <c r="A11792" s="903" t="s">
        <v>2487</v>
      </c>
      <c r="B11792" s="903" t="s">
        <v>207</v>
      </c>
      <c r="C11792" s="903" t="s">
        <v>368</v>
      </c>
      <c r="D11792" s="903" t="s">
        <v>1495</v>
      </c>
      <c r="E11792" s="903" t="s">
        <v>16</v>
      </c>
      <c r="F11792" s="903" t="s">
        <v>19</v>
      </c>
      <c r="G11792" s="902">
        <v>744061000</v>
      </c>
    </row>
    <row r="11793" spans="1:7">
      <c r="A11793" s="903" t="s">
        <v>2487</v>
      </c>
      <c r="B11793" s="903" t="s">
        <v>207</v>
      </c>
      <c r="C11793" s="903" t="s">
        <v>368</v>
      </c>
      <c r="D11793" s="903" t="s">
        <v>1495</v>
      </c>
      <c r="E11793" s="903" t="s">
        <v>16</v>
      </c>
      <c r="F11793" s="903" t="s">
        <v>221</v>
      </c>
      <c r="G11793" s="902">
        <v>33208000</v>
      </c>
    </row>
    <row r="11794" spans="1:7">
      <c r="A11794" s="903" t="s">
        <v>2487</v>
      </c>
      <c r="B11794" s="903" t="s">
        <v>207</v>
      </c>
      <c r="C11794" s="903" t="s">
        <v>368</v>
      </c>
      <c r="D11794" s="1419" t="s">
        <v>1444</v>
      </c>
      <c r="E11794" s="1420"/>
      <c r="F11794" s="1420"/>
      <c r="G11794" s="902">
        <v>4494236000</v>
      </c>
    </row>
    <row r="11795" spans="1:7">
      <c r="A11795" s="903" t="s">
        <v>2487</v>
      </c>
      <c r="B11795" s="903" t="s">
        <v>207</v>
      </c>
      <c r="C11795" s="903" t="s">
        <v>368</v>
      </c>
      <c r="D11795" s="903" t="s">
        <v>1444</v>
      </c>
      <c r="E11795" s="1419" t="s">
        <v>90</v>
      </c>
      <c r="F11795" s="1420"/>
      <c r="G11795" s="902">
        <v>19000000</v>
      </c>
    </row>
    <row r="11796" spans="1:7">
      <c r="A11796" s="903" t="s">
        <v>2487</v>
      </c>
      <c r="B11796" s="903" t="s">
        <v>207</v>
      </c>
      <c r="C11796" s="903" t="s">
        <v>368</v>
      </c>
      <c r="D11796" s="903" t="s">
        <v>1444</v>
      </c>
      <c r="E11796" s="903" t="s">
        <v>90</v>
      </c>
      <c r="F11796" s="903" t="s">
        <v>763</v>
      </c>
      <c r="G11796" s="902">
        <v>19000000</v>
      </c>
    </row>
    <row r="11797" spans="1:7">
      <c r="A11797" s="903" t="s">
        <v>2487</v>
      </c>
      <c r="B11797" s="903" t="s">
        <v>207</v>
      </c>
      <c r="C11797" s="903" t="s">
        <v>368</v>
      </c>
      <c r="D11797" s="903" t="s">
        <v>1444</v>
      </c>
      <c r="E11797" s="1419" t="s">
        <v>103</v>
      </c>
      <c r="F11797" s="1420"/>
      <c r="G11797" s="902">
        <v>75565000</v>
      </c>
    </row>
    <row r="11798" spans="1:7">
      <c r="A11798" s="903" t="s">
        <v>2487</v>
      </c>
      <c r="B11798" s="903" t="s">
        <v>207</v>
      </c>
      <c r="C11798" s="903" t="s">
        <v>368</v>
      </c>
      <c r="D11798" s="903" t="s">
        <v>1444</v>
      </c>
      <c r="E11798" s="903" t="s">
        <v>103</v>
      </c>
      <c r="F11798" s="903" t="s">
        <v>104</v>
      </c>
      <c r="G11798" s="902">
        <v>75565000</v>
      </c>
    </row>
    <row r="11799" spans="1:7">
      <c r="A11799" s="903" t="s">
        <v>2487</v>
      </c>
      <c r="B11799" s="903" t="s">
        <v>207</v>
      </c>
      <c r="C11799" s="903" t="s">
        <v>368</v>
      </c>
      <c r="D11799" s="903" t="s">
        <v>1444</v>
      </c>
      <c r="E11799" s="1419" t="s">
        <v>108</v>
      </c>
      <c r="F11799" s="1420"/>
      <c r="G11799" s="902">
        <v>4835000</v>
      </c>
    </row>
    <row r="11800" spans="1:7">
      <c r="A11800" s="903" t="s">
        <v>2487</v>
      </c>
      <c r="B11800" s="903" t="s">
        <v>207</v>
      </c>
      <c r="C11800" s="903" t="s">
        <v>368</v>
      </c>
      <c r="D11800" s="903" t="s">
        <v>1444</v>
      </c>
      <c r="E11800" s="903" t="s">
        <v>108</v>
      </c>
      <c r="F11800" s="903" t="s">
        <v>283</v>
      </c>
      <c r="G11800" s="902">
        <v>4835000</v>
      </c>
    </row>
    <row r="11801" spans="1:7">
      <c r="A11801" s="903" t="s">
        <v>2487</v>
      </c>
      <c r="B11801" s="903" t="s">
        <v>207</v>
      </c>
      <c r="C11801" s="903" t="s">
        <v>368</v>
      </c>
      <c r="D11801" s="903" t="s">
        <v>1444</v>
      </c>
      <c r="E11801" s="1419" t="s">
        <v>143</v>
      </c>
      <c r="F11801" s="1420"/>
      <c r="G11801" s="902">
        <v>210520000</v>
      </c>
    </row>
    <row r="11802" spans="1:7">
      <c r="A11802" s="903" t="s">
        <v>2487</v>
      </c>
      <c r="B11802" s="903" t="s">
        <v>207</v>
      </c>
      <c r="C11802" s="903" t="s">
        <v>368</v>
      </c>
      <c r="D11802" s="903" t="s">
        <v>1444</v>
      </c>
      <c r="E11802" s="903" t="s">
        <v>143</v>
      </c>
      <c r="F11802" s="903" t="s">
        <v>145</v>
      </c>
      <c r="G11802" s="902">
        <v>12750000</v>
      </c>
    </row>
    <row r="11803" spans="1:7">
      <c r="A11803" s="903" t="s">
        <v>2487</v>
      </c>
      <c r="B11803" s="903" t="s">
        <v>207</v>
      </c>
      <c r="C11803" s="903" t="s">
        <v>368</v>
      </c>
      <c r="D11803" s="903" t="s">
        <v>1444</v>
      </c>
      <c r="E11803" s="903" t="s">
        <v>143</v>
      </c>
      <c r="F11803" s="903" t="s">
        <v>482</v>
      </c>
      <c r="G11803" s="902">
        <v>20400000</v>
      </c>
    </row>
    <row r="11804" spans="1:7">
      <c r="A11804" s="903" t="s">
        <v>2487</v>
      </c>
      <c r="B11804" s="903" t="s">
        <v>207</v>
      </c>
      <c r="C11804" s="903" t="s">
        <v>368</v>
      </c>
      <c r="D11804" s="903" t="s">
        <v>1444</v>
      </c>
      <c r="E11804" s="903" t="s">
        <v>143</v>
      </c>
      <c r="F11804" s="903" t="s">
        <v>484</v>
      </c>
      <c r="G11804" s="902">
        <v>3600000</v>
      </c>
    </row>
    <row r="11805" spans="1:7">
      <c r="A11805" s="903" t="s">
        <v>2487</v>
      </c>
      <c r="B11805" s="903" t="s">
        <v>207</v>
      </c>
      <c r="C11805" s="903" t="s">
        <v>368</v>
      </c>
      <c r="D11805" s="903" t="s">
        <v>1444</v>
      </c>
      <c r="E11805" s="903" t="s">
        <v>143</v>
      </c>
      <c r="F11805" s="903" t="s">
        <v>485</v>
      </c>
      <c r="G11805" s="902">
        <v>7000000</v>
      </c>
    </row>
    <row r="11806" spans="1:7">
      <c r="A11806" s="903" t="s">
        <v>2487</v>
      </c>
      <c r="B11806" s="903" t="s">
        <v>207</v>
      </c>
      <c r="C11806" s="903" t="s">
        <v>368</v>
      </c>
      <c r="D11806" s="903" t="s">
        <v>1444</v>
      </c>
      <c r="E11806" s="903" t="s">
        <v>143</v>
      </c>
      <c r="F11806" s="903" t="s">
        <v>487</v>
      </c>
      <c r="G11806" s="902">
        <v>127500000</v>
      </c>
    </row>
    <row r="11807" spans="1:7">
      <c r="A11807" s="903" t="s">
        <v>2487</v>
      </c>
      <c r="B11807" s="903" t="s">
        <v>207</v>
      </c>
      <c r="C11807" s="903" t="s">
        <v>368</v>
      </c>
      <c r="D11807" s="903" t="s">
        <v>1444</v>
      </c>
      <c r="E11807" s="903" t="s">
        <v>143</v>
      </c>
      <c r="F11807" s="903" t="s">
        <v>489</v>
      </c>
      <c r="G11807" s="902">
        <v>39270000</v>
      </c>
    </row>
    <row r="11808" spans="1:7">
      <c r="A11808" s="903" t="s">
        <v>2487</v>
      </c>
      <c r="B11808" s="903" t="s">
        <v>207</v>
      </c>
      <c r="C11808" s="903" t="s">
        <v>368</v>
      </c>
      <c r="D11808" s="903" t="s">
        <v>1444</v>
      </c>
      <c r="E11808" s="1419" t="s">
        <v>118</v>
      </c>
      <c r="F11808" s="1420"/>
      <c r="G11808" s="902">
        <v>4184316000</v>
      </c>
    </row>
    <row r="11809" spans="1:7">
      <c r="A11809" s="903" t="s">
        <v>2487</v>
      </c>
      <c r="B11809" s="903" t="s">
        <v>207</v>
      </c>
      <c r="C11809" s="903" t="s">
        <v>368</v>
      </c>
      <c r="D11809" s="903" t="s">
        <v>1444</v>
      </c>
      <c r="E11809" s="903" t="s">
        <v>118</v>
      </c>
      <c r="F11809" s="903" t="s">
        <v>120</v>
      </c>
      <c r="G11809" s="902">
        <v>4184316000</v>
      </c>
    </row>
    <row r="11810" spans="1:7">
      <c r="A11810" s="903" t="s">
        <v>2487</v>
      </c>
      <c r="B11810" s="903" t="s">
        <v>207</v>
      </c>
      <c r="C11810" s="903" t="s">
        <v>368</v>
      </c>
      <c r="D11810" s="1419" t="s">
        <v>1463</v>
      </c>
      <c r="E11810" s="1420"/>
      <c r="F11810" s="1420"/>
      <c r="G11810" s="902">
        <v>430000000</v>
      </c>
    </row>
    <row r="11811" spans="1:7">
      <c r="A11811" s="903" t="s">
        <v>2487</v>
      </c>
      <c r="B11811" s="903" t="s">
        <v>207</v>
      </c>
      <c r="C11811" s="903" t="s">
        <v>368</v>
      </c>
      <c r="D11811" s="903" t="s">
        <v>1463</v>
      </c>
      <c r="E11811" s="1419" t="s">
        <v>93</v>
      </c>
      <c r="F11811" s="1420"/>
      <c r="G11811" s="902">
        <v>24000000</v>
      </c>
    </row>
    <row r="11812" spans="1:7">
      <c r="A11812" s="903" t="s">
        <v>2487</v>
      </c>
      <c r="B11812" s="903" t="s">
        <v>207</v>
      </c>
      <c r="C11812" s="903" t="s">
        <v>368</v>
      </c>
      <c r="D11812" s="903" t="s">
        <v>1463</v>
      </c>
      <c r="E11812" s="903" t="s">
        <v>93</v>
      </c>
      <c r="F11812" s="903" t="s">
        <v>391</v>
      </c>
      <c r="G11812" s="902">
        <v>24000000</v>
      </c>
    </row>
    <row r="11813" spans="1:7">
      <c r="A11813" s="903" t="s">
        <v>2487</v>
      </c>
      <c r="B11813" s="903" t="s">
        <v>207</v>
      </c>
      <c r="C11813" s="903" t="s">
        <v>368</v>
      </c>
      <c r="D11813" s="903" t="s">
        <v>1463</v>
      </c>
      <c r="E11813" s="1419" t="s">
        <v>113</v>
      </c>
      <c r="F11813" s="1420"/>
      <c r="G11813" s="902">
        <v>2000000</v>
      </c>
    </row>
    <row r="11814" spans="1:7">
      <c r="A11814" s="903" t="s">
        <v>2487</v>
      </c>
      <c r="B11814" s="903" t="s">
        <v>207</v>
      </c>
      <c r="C11814" s="903" t="s">
        <v>368</v>
      </c>
      <c r="D11814" s="903" t="s">
        <v>1463</v>
      </c>
      <c r="E11814" s="903" t="s">
        <v>113</v>
      </c>
      <c r="F11814" s="903" t="s">
        <v>115</v>
      </c>
      <c r="G11814" s="902">
        <v>2000000</v>
      </c>
    </row>
    <row r="11815" spans="1:7">
      <c r="A11815" s="903" t="s">
        <v>2487</v>
      </c>
      <c r="B11815" s="903" t="s">
        <v>207</v>
      </c>
      <c r="C11815" s="903" t="s">
        <v>368</v>
      </c>
      <c r="D11815" s="903" t="s">
        <v>1463</v>
      </c>
      <c r="E11815" s="1419" t="s">
        <v>492</v>
      </c>
      <c r="F11815" s="1420"/>
      <c r="G11815" s="902">
        <v>3000000</v>
      </c>
    </row>
    <row r="11816" spans="1:7">
      <c r="A11816" s="903" t="s">
        <v>2487</v>
      </c>
      <c r="B11816" s="903" t="s">
        <v>207</v>
      </c>
      <c r="C11816" s="903" t="s">
        <v>368</v>
      </c>
      <c r="D11816" s="903" t="s">
        <v>1463</v>
      </c>
      <c r="E11816" s="903" t="s">
        <v>492</v>
      </c>
      <c r="F11816" s="903" t="s">
        <v>494</v>
      </c>
      <c r="G11816" s="902">
        <v>3000000</v>
      </c>
    </row>
    <row r="11817" spans="1:7">
      <c r="A11817" s="903" t="s">
        <v>2487</v>
      </c>
      <c r="B11817" s="903" t="s">
        <v>207</v>
      </c>
      <c r="C11817" s="903" t="s">
        <v>368</v>
      </c>
      <c r="D11817" s="903" t="s">
        <v>1463</v>
      </c>
      <c r="E11817" s="1419" t="s">
        <v>122</v>
      </c>
      <c r="F11817" s="1420"/>
      <c r="G11817" s="902">
        <v>401000000</v>
      </c>
    </row>
    <row r="11818" spans="1:7">
      <c r="A11818" s="903" t="s">
        <v>2487</v>
      </c>
      <c r="B11818" s="903" t="s">
        <v>207</v>
      </c>
      <c r="C11818" s="903" t="s">
        <v>368</v>
      </c>
      <c r="D11818" s="903" t="s">
        <v>1463</v>
      </c>
      <c r="E11818" s="903" t="s">
        <v>122</v>
      </c>
      <c r="F11818" s="903" t="s">
        <v>124</v>
      </c>
      <c r="G11818" s="902">
        <v>9500000</v>
      </c>
    </row>
    <row r="11819" spans="1:7">
      <c r="A11819" s="903" t="s">
        <v>2487</v>
      </c>
      <c r="B11819" s="903" t="s">
        <v>207</v>
      </c>
      <c r="C11819" s="903" t="s">
        <v>368</v>
      </c>
      <c r="D11819" s="903" t="s">
        <v>1463</v>
      </c>
      <c r="E11819" s="903" t="s">
        <v>122</v>
      </c>
      <c r="F11819" s="903" t="s">
        <v>126</v>
      </c>
      <c r="G11819" s="902">
        <v>391500000</v>
      </c>
    </row>
    <row r="11820" spans="1:7">
      <c r="A11820" s="903" t="s">
        <v>2487</v>
      </c>
      <c r="B11820" s="903" t="s">
        <v>207</v>
      </c>
      <c r="C11820" s="1419" t="s">
        <v>1153</v>
      </c>
      <c r="D11820" s="1420"/>
      <c r="E11820" s="1420"/>
      <c r="F11820" s="1420"/>
      <c r="G11820" s="902">
        <v>106019000</v>
      </c>
    </row>
    <row r="11821" spans="1:7">
      <c r="A11821" s="903" t="s">
        <v>2487</v>
      </c>
      <c r="B11821" s="903" t="s">
        <v>207</v>
      </c>
      <c r="C11821" s="903" t="s">
        <v>1153</v>
      </c>
      <c r="D11821" s="1419" t="s">
        <v>1492</v>
      </c>
      <c r="E11821" s="1420"/>
      <c r="F11821" s="1420"/>
      <c r="G11821" s="902">
        <v>106019000</v>
      </c>
    </row>
    <row r="11822" spans="1:7">
      <c r="A11822" s="903" t="s">
        <v>2487</v>
      </c>
      <c r="B11822" s="903" t="s">
        <v>207</v>
      </c>
      <c r="C11822" s="903" t="s">
        <v>1153</v>
      </c>
      <c r="D11822" s="903" t="s">
        <v>1492</v>
      </c>
      <c r="E11822" s="1419" t="s">
        <v>160</v>
      </c>
      <c r="F11822" s="1420"/>
      <c r="G11822" s="902">
        <v>81942000</v>
      </c>
    </row>
    <row r="11823" spans="1:7">
      <c r="A11823" s="903" t="s">
        <v>2487</v>
      </c>
      <c r="B11823" s="903" t="s">
        <v>207</v>
      </c>
      <c r="C11823" s="903" t="s">
        <v>1153</v>
      </c>
      <c r="D11823" s="903" t="s">
        <v>1492</v>
      </c>
      <c r="E11823" s="903" t="s">
        <v>160</v>
      </c>
      <c r="F11823" s="903" t="s">
        <v>162</v>
      </c>
      <c r="G11823" s="902">
        <v>81942000</v>
      </c>
    </row>
    <row r="11824" spans="1:7">
      <c r="A11824" s="903" t="s">
        <v>2487</v>
      </c>
      <c r="B11824" s="903" t="s">
        <v>207</v>
      </c>
      <c r="C11824" s="903" t="s">
        <v>1153</v>
      </c>
      <c r="D11824" s="903" t="s">
        <v>1492</v>
      </c>
      <c r="E11824" s="1419" t="s">
        <v>16</v>
      </c>
      <c r="F11824" s="1420"/>
      <c r="G11824" s="902">
        <v>24077000</v>
      </c>
    </row>
    <row r="11825" spans="1:7">
      <c r="A11825" s="903" t="s">
        <v>2487</v>
      </c>
      <c r="B11825" s="903" t="s">
        <v>207</v>
      </c>
      <c r="C11825" s="903" t="s">
        <v>1153</v>
      </c>
      <c r="D11825" s="903" t="s">
        <v>1492</v>
      </c>
      <c r="E11825" s="903" t="s">
        <v>16</v>
      </c>
      <c r="F11825" s="903" t="s">
        <v>19</v>
      </c>
      <c r="G11825" s="902">
        <v>24077000</v>
      </c>
    </row>
    <row r="11826" spans="1:7">
      <c r="A11826" s="903" t="s">
        <v>2487</v>
      </c>
      <c r="B11826" s="903" t="s">
        <v>207</v>
      </c>
      <c r="C11826" s="1419" t="s">
        <v>839</v>
      </c>
      <c r="D11826" s="1420"/>
      <c r="E11826" s="1420"/>
      <c r="F11826" s="1420"/>
      <c r="G11826" s="902">
        <v>179210342032</v>
      </c>
    </row>
    <row r="11827" spans="1:7">
      <c r="A11827" s="903" t="s">
        <v>2487</v>
      </c>
      <c r="B11827" s="903" t="s">
        <v>207</v>
      </c>
      <c r="C11827" s="903" t="s">
        <v>839</v>
      </c>
      <c r="D11827" s="1419" t="s">
        <v>1540</v>
      </c>
      <c r="E11827" s="1420"/>
      <c r="F11827" s="1420"/>
      <c r="G11827" s="902">
        <v>167612227089</v>
      </c>
    </row>
    <row r="11828" spans="1:7">
      <c r="A11828" s="903" t="s">
        <v>2487</v>
      </c>
      <c r="B11828" s="903" t="s">
        <v>207</v>
      </c>
      <c r="C11828" s="903" t="s">
        <v>839</v>
      </c>
      <c r="D11828" s="903" t="s">
        <v>1540</v>
      </c>
      <c r="E11828" s="1419" t="s">
        <v>94</v>
      </c>
      <c r="F11828" s="1420"/>
      <c r="G11828" s="902">
        <v>29781501430</v>
      </c>
    </row>
    <row r="11829" spans="1:7">
      <c r="A11829" s="903" t="s">
        <v>2487</v>
      </c>
      <c r="B11829" s="903" t="s">
        <v>207</v>
      </c>
      <c r="C11829" s="903" t="s">
        <v>839</v>
      </c>
      <c r="D11829" s="903" t="s">
        <v>1540</v>
      </c>
      <c r="E11829" s="903" t="s">
        <v>94</v>
      </c>
      <c r="F11829" s="903" t="s">
        <v>96</v>
      </c>
      <c r="G11829" s="902">
        <v>29781501430</v>
      </c>
    </row>
    <row r="11830" spans="1:7">
      <c r="A11830" s="903" t="s">
        <v>2487</v>
      </c>
      <c r="B11830" s="903" t="s">
        <v>207</v>
      </c>
      <c r="C11830" s="903" t="s">
        <v>839</v>
      </c>
      <c r="D11830" s="903" t="s">
        <v>1540</v>
      </c>
      <c r="E11830" s="1419" t="s">
        <v>404</v>
      </c>
      <c r="F11830" s="1420"/>
      <c r="G11830" s="902">
        <v>88045222289</v>
      </c>
    </row>
    <row r="11831" spans="1:7">
      <c r="A11831" s="903" t="s">
        <v>2487</v>
      </c>
      <c r="B11831" s="903" t="s">
        <v>207</v>
      </c>
      <c r="C11831" s="903" t="s">
        <v>839</v>
      </c>
      <c r="D11831" s="903" t="s">
        <v>1540</v>
      </c>
      <c r="E11831" s="903" t="s">
        <v>404</v>
      </c>
      <c r="F11831" s="903" t="s">
        <v>405</v>
      </c>
      <c r="G11831" s="902">
        <v>88045222289</v>
      </c>
    </row>
    <row r="11832" spans="1:7">
      <c r="A11832" s="903" t="s">
        <v>2487</v>
      </c>
      <c r="B11832" s="903" t="s">
        <v>207</v>
      </c>
      <c r="C11832" s="903" t="s">
        <v>839</v>
      </c>
      <c r="D11832" s="903" t="s">
        <v>1540</v>
      </c>
      <c r="E11832" s="1419" t="s">
        <v>1471</v>
      </c>
      <c r="F11832" s="1420"/>
      <c r="G11832" s="902">
        <v>49745503370</v>
      </c>
    </row>
    <row r="11833" spans="1:7">
      <c r="A11833" s="903" t="s">
        <v>2487</v>
      </c>
      <c r="B11833" s="903" t="s">
        <v>207</v>
      </c>
      <c r="C11833" s="903" t="s">
        <v>839</v>
      </c>
      <c r="D11833" s="903" t="s">
        <v>1540</v>
      </c>
      <c r="E11833" s="903" t="s">
        <v>1471</v>
      </c>
      <c r="F11833" s="903" t="s">
        <v>1541</v>
      </c>
      <c r="G11833" s="902">
        <v>49745503370</v>
      </c>
    </row>
    <row r="11834" spans="1:7">
      <c r="A11834" s="903" t="s">
        <v>2487</v>
      </c>
      <c r="B11834" s="903" t="s">
        <v>207</v>
      </c>
      <c r="C11834" s="903" t="s">
        <v>839</v>
      </c>
      <c r="D11834" s="903" t="s">
        <v>1540</v>
      </c>
      <c r="E11834" s="1419" t="s">
        <v>122</v>
      </c>
      <c r="F11834" s="1420"/>
      <c r="G11834" s="902">
        <v>40000000</v>
      </c>
    </row>
    <row r="11835" spans="1:7">
      <c r="A11835" s="903" t="s">
        <v>2487</v>
      </c>
      <c r="B11835" s="903" t="s">
        <v>207</v>
      </c>
      <c r="C11835" s="903" t="s">
        <v>839</v>
      </c>
      <c r="D11835" s="903" t="s">
        <v>1540</v>
      </c>
      <c r="E11835" s="903" t="s">
        <v>122</v>
      </c>
      <c r="F11835" s="903" t="s">
        <v>126</v>
      </c>
      <c r="G11835" s="902">
        <v>40000000</v>
      </c>
    </row>
    <row r="11836" spans="1:7">
      <c r="A11836" s="903" t="s">
        <v>2487</v>
      </c>
      <c r="B11836" s="903" t="s">
        <v>207</v>
      </c>
      <c r="C11836" s="903" t="s">
        <v>839</v>
      </c>
      <c r="D11836" s="1419" t="s">
        <v>303</v>
      </c>
      <c r="E11836" s="1420"/>
      <c r="F11836" s="1420"/>
      <c r="G11836" s="902">
        <v>11598114943</v>
      </c>
    </row>
    <row r="11837" spans="1:7">
      <c r="A11837" s="903" t="s">
        <v>2487</v>
      </c>
      <c r="B11837" s="903" t="s">
        <v>207</v>
      </c>
      <c r="C11837" s="903" t="s">
        <v>839</v>
      </c>
      <c r="D11837" s="903" t="s">
        <v>303</v>
      </c>
      <c r="E11837" s="1419" t="s">
        <v>100</v>
      </c>
      <c r="F11837" s="1420"/>
      <c r="G11837" s="902">
        <v>76539000</v>
      </c>
    </row>
    <row r="11838" spans="1:7">
      <c r="A11838" s="903" t="s">
        <v>2487</v>
      </c>
      <c r="B11838" s="903" t="s">
        <v>207</v>
      </c>
      <c r="C11838" s="903" t="s">
        <v>839</v>
      </c>
      <c r="D11838" s="903" t="s">
        <v>303</v>
      </c>
      <c r="E11838" s="903" t="s">
        <v>100</v>
      </c>
      <c r="F11838" s="903" t="s">
        <v>139</v>
      </c>
      <c r="G11838" s="902">
        <v>76539000</v>
      </c>
    </row>
    <row r="11839" spans="1:7">
      <c r="A11839" s="903" t="s">
        <v>2487</v>
      </c>
      <c r="B11839" s="903" t="s">
        <v>207</v>
      </c>
      <c r="C11839" s="903" t="s">
        <v>839</v>
      </c>
      <c r="D11839" s="903" t="s">
        <v>303</v>
      </c>
      <c r="E11839" s="1419" t="s">
        <v>492</v>
      </c>
      <c r="F11839" s="1420"/>
      <c r="G11839" s="902">
        <v>5000000</v>
      </c>
    </row>
    <row r="11840" spans="1:7">
      <c r="A11840" s="903" t="s">
        <v>2487</v>
      </c>
      <c r="B11840" s="903" t="s">
        <v>207</v>
      </c>
      <c r="C11840" s="903" t="s">
        <v>839</v>
      </c>
      <c r="D11840" s="903" t="s">
        <v>303</v>
      </c>
      <c r="E11840" s="903" t="s">
        <v>492</v>
      </c>
      <c r="F11840" s="903" t="s">
        <v>494</v>
      </c>
      <c r="G11840" s="902">
        <v>5000000</v>
      </c>
    </row>
    <row r="11841" spans="1:7">
      <c r="A11841" s="903" t="s">
        <v>2487</v>
      </c>
      <c r="B11841" s="903" t="s">
        <v>207</v>
      </c>
      <c r="C11841" s="903" t="s">
        <v>839</v>
      </c>
      <c r="D11841" s="903" t="s">
        <v>303</v>
      </c>
      <c r="E11841" s="1419" t="s">
        <v>118</v>
      </c>
      <c r="F11841" s="1420"/>
      <c r="G11841" s="902">
        <v>597155000</v>
      </c>
    </row>
    <row r="11842" spans="1:7">
      <c r="A11842" s="903" t="s">
        <v>2487</v>
      </c>
      <c r="B11842" s="903" t="s">
        <v>207</v>
      </c>
      <c r="C11842" s="903" t="s">
        <v>839</v>
      </c>
      <c r="D11842" s="903" t="s">
        <v>303</v>
      </c>
      <c r="E11842" s="903" t="s">
        <v>118</v>
      </c>
      <c r="F11842" s="903" t="s">
        <v>523</v>
      </c>
      <c r="G11842" s="902">
        <v>485405000</v>
      </c>
    </row>
    <row r="11843" spans="1:7">
      <c r="A11843" s="903" t="s">
        <v>2487</v>
      </c>
      <c r="B11843" s="903" t="s">
        <v>207</v>
      </c>
      <c r="C11843" s="903" t="s">
        <v>839</v>
      </c>
      <c r="D11843" s="903" t="s">
        <v>303</v>
      </c>
      <c r="E11843" s="903" t="s">
        <v>118</v>
      </c>
      <c r="F11843" s="903" t="s">
        <v>5</v>
      </c>
      <c r="G11843" s="902">
        <v>111750000</v>
      </c>
    </row>
    <row r="11844" spans="1:7">
      <c r="A11844" s="903" t="s">
        <v>2487</v>
      </c>
      <c r="B11844" s="903" t="s">
        <v>207</v>
      </c>
      <c r="C11844" s="903" t="s">
        <v>839</v>
      </c>
      <c r="D11844" s="903" t="s">
        <v>303</v>
      </c>
      <c r="E11844" s="1419" t="s">
        <v>27</v>
      </c>
      <c r="F11844" s="1420"/>
      <c r="G11844" s="902">
        <v>80000000</v>
      </c>
    </row>
    <row r="11845" spans="1:7">
      <c r="A11845" s="903" t="s">
        <v>2487</v>
      </c>
      <c r="B11845" s="903" t="s">
        <v>207</v>
      </c>
      <c r="C11845" s="903" t="s">
        <v>839</v>
      </c>
      <c r="D11845" s="903" t="s">
        <v>303</v>
      </c>
      <c r="E11845" s="903" t="s">
        <v>27</v>
      </c>
      <c r="F11845" s="903" t="s">
        <v>29</v>
      </c>
      <c r="G11845" s="902">
        <v>80000000</v>
      </c>
    </row>
    <row r="11846" spans="1:7">
      <c r="A11846" s="903" t="s">
        <v>2487</v>
      </c>
      <c r="B11846" s="903" t="s">
        <v>207</v>
      </c>
      <c r="C11846" s="903" t="s">
        <v>839</v>
      </c>
      <c r="D11846" s="903" t="s">
        <v>303</v>
      </c>
      <c r="E11846" s="1419" t="s">
        <v>1471</v>
      </c>
      <c r="F11846" s="1420"/>
      <c r="G11846" s="902">
        <v>8328676943</v>
      </c>
    </row>
    <row r="11847" spans="1:7">
      <c r="A11847" s="903" t="s">
        <v>2487</v>
      </c>
      <c r="B11847" s="903" t="s">
        <v>207</v>
      </c>
      <c r="C11847" s="903" t="s">
        <v>839</v>
      </c>
      <c r="D11847" s="903" t="s">
        <v>303</v>
      </c>
      <c r="E11847" s="903" t="s">
        <v>1471</v>
      </c>
      <c r="F11847" s="903" t="s">
        <v>1541</v>
      </c>
      <c r="G11847" s="902">
        <v>8328676943</v>
      </c>
    </row>
    <row r="11848" spans="1:7">
      <c r="A11848" s="903" t="s">
        <v>2487</v>
      </c>
      <c r="B11848" s="903" t="s">
        <v>207</v>
      </c>
      <c r="C11848" s="903" t="s">
        <v>839</v>
      </c>
      <c r="D11848" s="903" t="s">
        <v>303</v>
      </c>
      <c r="E11848" s="1419" t="s">
        <v>122</v>
      </c>
      <c r="F11848" s="1420"/>
      <c r="G11848" s="902">
        <v>1868323000</v>
      </c>
    </row>
    <row r="11849" spans="1:7">
      <c r="A11849" s="903" t="s">
        <v>2487</v>
      </c>
      <c r="B11849" s="903" t="s">
        <v>207</v>
      </c>
      <c r="C11849" s="903" t="s">
        <v>839</v>
      </c>
      <c r="D11849" s="903" t="s">
        <v>303</v>
      </c>
      <c r="E11849" s="903" t="s">
        <v>122</v>
      </c>
      <c r="F11849" s="903" t="s">
        <v>765</v>
      </c>
      <c r="G11849" s="902">
        <v>1525975000</v>
      </c>
    </row>
    <row r="11850" spans="1:7">
      <c r="A11850" s="903" t="s">
        <v>2487</v>
      </c>
      <c r="B11850" s="903" t="s">
        <v>207</v>
      </c>
      <c r="C11850" s="903" t="s">
        <v>839</v>
      </c>
      <c r="D11850" s="903" t="s">
        <v>303</v>
      </c>
      <c r="E11850" s="903" t="s">
        <v>122</v>
      </c>
      <c r="F11850" s="903" t="s">
        <v>126</v>
      </c>
      <c r="G11850" s="902">
        <v>342348000</v>
      </c>
    </row>
    <row r="11851" spans="1:7">
      <c r="A11851" s="903" t="s">
        <v>2487</v>
      </c>
      <c r="B11851" s="903" t="s">
        <v>207</v>
      </c>
      <c r="C11851" s="903" t="s">
        <v>839</v>
      </c>
      <c r="D11851" s="903" t="s">
        <v>303</v>
      </c>
      <c r="E11851" s="1419" t="s">
        <v>160</v>
      </c>
      <c r="F11851" s="1420"/>
      <c r="G11851" s="902">
        <v>574308000</v>
      </c>
    </row>
    <row r="11852" spans="1:7">
      <c r="A11852" s="903" t="s">
        <v>2487</v>
      </c>
      <c r="B11852" s="903" t="s">
        <v>207</v>
      </c>
      <c r="C11852" s="903" t="s">
        <v>839</v>
      </c>
      <c r="D11852" s="903" t="s">
        <v>303</v>
      </c>
      <c r="E11852" s="903" t="s">
        <v>160</v>
      </c>
      <c r="F11852" s="903" t="s">
        <v>162</v>
      </c>
      <c r="G11852" s="902">
        <v>574308000</v>
      </c>
    </row>
    <row r="11853" spans="1:7">
      <c r="A11853" s="903" t="s">
        <v>2487</v>
      </c>
      <c r="B11853" s="903" t="s">
        <v>207</v>
      </c>
      <c r="C11853" s="903" t="s">
        <v>839</v>
      </c>
      <c r="D11853" s="903" t="s">
        <v>303</v>
      </c>
      <c r="E11853" s="1419" t="s">
        <v>16</v>
      </c>
      <c r="F11853" s="1420"/>
      <c r="G11853" s="902">
        <v>68113000</v>
      </c>
    </row>
    <row r="11854" spans="1:7">
      <c r="A11854" s="903" t="s">
        <v>2487</v>
      </c>
      <c r="B11854" s="903" t="s">
        <v>207</v>
      </c>
      <c r="C11854" s="903" t="s">
        <v>839</v>
      </c>
      <c r="D11854" s="903" t="s">
        <v>303</v>
      </c>
      <c r="E11854" s="903" t="s">
        <v>16</v>
      </c>
      <c r="F11854" s="903" t="s">
        <v>17</v>
      </c>
      <c r="G11854" s="902">
        <v>16512000</v>
      </c>
    </row>
    <row r="11855" spans="1:7">
      <c r="A11855" s="903" t="s">
        <v>2487</v>
      </c>
      <c r="B11855" s="903" t="s">
        <v>207</v>
      </c>
      <c r="C11855" s="903" t="s">
        <v>839</v>
      </c>
      <c r="D11855" s="903" t="s">
        <v>303</v>
      </c>
      <c r="E11855" s="903" t="s">
        <v>16</v>
      </c>
      <c r="F11855" s="903" t="s">
        <v>19</v>
      </c>
      <c r="G11855" s="902">
        <v>51601000</v>
      </c>
    </row>
    <row r="11856" spans="1:7">
      <c r="A11856" s="903" t="s">
        <v>2487</v>
      </c>
      <c r="B11856" s="903" t="s">
        <v>207</v>
      </c>
      <c r="C11856" s="1419" t="s">
        <v>375</v>
      </c>
      <c r="D11856" s="1420"/>
      <c r="E11856" s="1420"/>
      <c r="F11856" s="1420"/>
      <c r="G11856" s="902">
        <v>10149278330</v>
      </c>
    </row>
    <row r="11857" spans="1:7">
      <c r="A11857" s="903" t="s">
        <v>2487</v>
      </c>
      <c r="B11857" s="903" t="s">
        <v>207</v>
      </c>
      <c r="C11857" s="903" t="s">
        <v>375</v>
      </c>
      <c r="D11857" s="1419" t="s">
        <v>163</v>
      </c>
      <c r="E11857" s="1420"/>
      <c r="F11857" s="1420"/>
      <c r="G11857" s="902">
        <v>10149278330</v>
      </c>
    </row>
    <row r="11858" spans="1:7">
      <c r="A11858" s="903" t="s">
        <v>2487</v>
      </c>
      <c r="B11858" s="903" t="s">
        <v>207</v>
      </c>
      <c r="C11858" s="903" t="s">
        <v>375</v>
      </c>
      <c r="D11858" s="903" t="s">
        <v>163</v>
      </c>
      <c r="E11858" s="1419" t="s">
        <v>160</v>
      </c>
      <c r="F11858" s="1420"/>
      <c r="G11858" s="902">
        <v>8704846000</v>
      </c>
    </row>
    <row r="11859" spans="1:7">
      <c r="A11859" s="903" t="s">
        <v>2487</v>
      </c>
      <c r="B11859" s="903" t="s">
        <v>207</v>
      </c>
      <c r="C11859" s="903" t="s">
        <v>375</v>
      </c>
      <c r="D11859" s="903" t="s">
        <v>163</v>
      </c>
      <c r="E11859" s="903" t="s">
        <v>160</v>
      </c>
      <c r="F11859" s="903" t="s">
        <v>162</v>
      </c>
      <c r="G11859" s="902">
        <v>8704846000</v>
      </c>
    </row>
    <row r="11860" spans="1:7">
      <c r="A11860" s="903" t="s">
        <v>2487</v>
      </c>
      <c r="B11860" s="903" t="s">
        <v>207</v>
      </c>
      <c r="C11860" s="903" t="s">
        <v>375</v>
      </c>
      <c r="D11860" s="903" t="s">
        <v>163</v>
      </c>
      <c r="E11860" s="1419" t="s">
        <v>13</v>
      </c>
      <c r="F11860" s="1420"/>
      <c r="G11860" s="902">
        <v>333805000</v>
      </c>
    </row>
    <row r="11861" spans="1:7">
      <c r="A11861" s="903" t="s">
        <v>2487</v>
      </c>
      <c r="B11861" s="903" t="s">
        <v>207</v>
      </c>
      <c r="C11861" s="903" t="s">
        <v>375</v>
      </c>
      <c r="D11861" s="903" t="s">
        <v>163</v>
      </c>
      <c r="E11861" s="903" t="s">
        <v>13</v>
      </c>
      <c r="F11861" s="903" t="s">
        <v>15</v>
      </c>
      <c r="G11861" s="902">
        <v>333805000</v>
      </c>
    </row>
    <row r="11862" spans="1:7">
      <c r="A11862" s="903" t="s">
        <v>2487</v>
      </c>
      <c r="B11862" s="903" t="s">
        <v>207</v>
      </c>
      <c r="C11862" s="903" t="s">
        <v>375</v>
      </c>
      <c r="D11862" s="903" t="s">
        <v>163</v>
      </c>
      <c r="E11862" s="1419" t="s">
        <v>16</v>
      </c>
      <c r="F11862" s="1420"/>
      <c r="G11862" s="902">
        <v>1110627330</v>
      </c>
    </row>
    <row r="11863" spans="1:7">
      <c r="A11863" s="903" t="s">
        <v>2487</v>
      </c>
      <c r="B11863" s="903" t="s">
        <v>207</v>
      </c>
      <c r="C11863" s="903" t="s">
        <v>375</v>
      </c>
      <c r="D11863" s="903" t="s">
        <v>163</v>
      </c>
      <c r="E11863" s="903" t="s">
        <v>16</v>
      </c>
      <c r="F11863" s="903" t="s">
        <v>17</v>
      </c>
      <c r="G11863" s="902">
        <v>234934000</v>
      </c>
    </row>
    <row r="11864" spans="1:7">
      <c r="A11864" s="903" t="s">
        <v>2487</v>
      </c>
      <c r="B11864" s="903" t="s">
        <v>207</v>
      </c>
      <c r="C11864" s="903" t="s">
        <v>375</v>
      </c>
      <c r="D11864" s="903" t="s">
        <v>163</v>
      </c>
      <c r="E11864" s="903" t="s">
        <v>16</v>
      </c>
      <c r="F11864" s="903" t="s">
        <v>19</v>
      </c>
      <c r="G11864" s="902">
        <v>670912000</v>
      </c>
    </row>
    <row r="11865" spans="1:7">
      <c r="A11865" s="903" t="s">
        <v>2487</v>
      </c>
      <c r="B11865" s="903" t="s">
        <v>207</v>
      </c>
      <c r="C11865" s="903" t="s">
        <v>375</v>
      </c>
      <c r="D11865" s="903" t="s">
        <v>163</v>
      </c>
      <c r="E11865" s="903" t="s">
        <v>16</v>
      </c>
      <c r="F11865" s="903" t="s">
        <v>221</v>
      </c>
      <c r="G11865" s="902">
        <v>204781330</v>
      </c>
    </row>
    <row r="11866" spans="1:7">
      <c r="A11866" s="903" t="s">
        <v>2487</v>
      </c>
      <c r="B11866" s="903" t="s">
        <v>207</v>
      </c>
      <c r="C11866" s="1419" t="s">
        <v>1154</v>
      </c>
      <c r="D11866" s="1420"/>
      <c r="E11866" s="1420"/>
      <c r="F11866" s="1420"/>
      <c r="G11866" s="902">
        <v>500000000</v>
      </c>
    </row>
    <row r="11867" spans="1:7">
      <c r="A11867" s="903" t="s">
        <v>2487</v>
      </c>
      <c r="B11867" s="903" t="s">
        <v>207</v>
      </c>
      <c r="C11867" s="903" t="s">
        <v>1154</v>
      </c>
      <c r="D11867" s="1419" t="s">
        <v>1559</v>
      </c>
      <c r="E11867" s="1420"/>
      <c r="F11867" s="1420"/>
      <c r="G11867" s="902">
        <v>500000000</v>
      </c>
    </row>
    <row r="11868" spans="1:7">
      <c r="A11868" s="903" t="s">
        <v>2487</v>
      </c>
      <c r="B11868" s="903" t="s">
        <v>207</v>
      </c>
      <c r="C11868" s="903" t="s">
        <v>1154</v>
      </c>
      <c r="D11868" s="903" t="s">
        <v>1559</v>
      </c>
      <c r="E11868" s="1419" t="s">
        <v>13</v>
      </c>
      <c r="F11868" s="1420"/>
      <c r="G11868" s="902">
        <v>500000000</v>
      </c>
    </row>
    <row r="11869" spans="1:7">
      <c r="A11869" s="903" t="s">
        <v>2487</v>
      </c>
      <c r="B11869" s="903" t="s">
        <v>207</v>
      </c>
      <c r="C11869" s="903" t="s">
        <v>1154</v>
      </c>
      <c r="D11869" s="903" t="s">
        <v>1559</v>
      </c>
      <c r="E11869" s="903" t="s">
        <v>13</v>
      </c>
      <c r="F11869" s="903" t="s">
        <v>15</v>
      </c>
      <c r="G11869" s="902">
        <v>500000000</v>
      </c>
    </row>
    <row r="11870" spans="1:7">
      <c r="A11870" s="903" t="s">
        <v>2487</v>
      </c>
      <c r="B11870" s="903" t="s">
        <v>207</v>
      </c>
      <c r="C11870" s="1419" t="s">
        <v>147</v>
      </c>
      <c r="D11870" s="1420"/>
      <c r="E11870" s="1420"/>
      <c r="F11870" s="1420"/>
      <c r="G11870" s="902">
        <v>109249000</v>
      </c>
    </row>
    <row r="11871" spans="1:7">
      <c r="A11871" s="903" t="s">
        <v>2487</v>
      </c>
      <c r="B11871" s="903" t="s">
        <v>207</v>
      </c>
      <c r="C11871" s="903" t="s">
        <v>147</v>
      </c>
      <c r="D11871" s="1419" t="s">
        <v>1520</v>
      </c>
      <c r="E11871" s="1420"/>
      <c r="F11871" s="1420"/>
      <c r="G11871" s="902">
        <v>109249000</v>
      </c>
    </row>
    <row r="11872" spans="1:7">
      <c r="A11872" s="903" t="s">
        <v>2487</v>
      </c>
      <c r="B11872" s="903" t="s">
        <v>207</v>
      </c>
      <c r="C11872" s="903" t="s">
        <v>147</v>
      </c>
      <c r="D11872" s="903" t="s">
        <v>1520</v>
      </c>
      <c r="E11872" s="1419" t="s">
        <v>16</v>
      </c>
      <c r="F11872" s="1420"/>
      <c r="G11872" s="902">
        <v>109249000</v>
      </c>
    </row>
    <row r="11873" spans="1:7">
      <c r="A11873" s="903" t="s">
        <v>2487</v>
      </c>
      <c r="B11873" s="903" t="s">
        <v>207</v>
      </c>
      <c r="C11873" s="903" t="s">
        <v>147</v>
      </c>
      <c r="D11873" s="903" t="s">
        <v>1520</v>
      </c>
      <c r="E11873" s="903" t="s">
        <v>16</v>
      </c>
      <c r="F11873" s="903" t="s">
        <v>17</v>
      </c>
      <c r="G11873" s="902">
        <v>39110000</v>
      </c>
    </row>
    <row r="11874" spans="1:7">
      <c r="A11874" s="903" t="s">
        <v>2487</v>
      </c>
      <c r="B11874" s="903" t="s">
        <v>207</v>
      </c>
      <c r="C11874" s="903" t="s">
        <v>147</v>
      </c>
      <c r="D11874" s="903" t="s">
        <v>1520</v>
      </c>
      <c r="E11874" s="903" t="s">
        <v>16</v>
      </c>
      <c r="F11874" s="903" t="s">
        <v>19</v>
      </c>
      <c r="G11874" s="902">
        <v>23173000</v>
      </c>
    </row>
    <row r="11875" spans="1:7">
      <c r="A11875" s="903" t="s">
        <v>2487</v>
      </c>
      <c r="B11875" s="903" t="s">
        <v>207</v>
      </c>
      <c r="C11875" s="903" t="s">
        <v>147</v>
      </c>
      <c r="D11875" s="903" t="s">
        <v>1520</v>
      </c>
      <c r="E11875" s="903" t="s">
        <v>16</v>
      </c>
      <c r="F11875" s="903" t="s">
        <v>221</v>
      </c>
      <c r="G11875" s="902">
        <v>46966000</v>
      </c>
    </row>
    <row r="11876" spans="1:7">
      <c r="A11876" s="903" t="s">
        <v>2487</v>
      </c>
      <c r="B11876" s="903" t="s">
        <v>207</v>
      </c>
      <c r="C11876" s="1419" t="s">
        <v>191</v>
      </c>
      <c r="D11876" s="1420"/>
      <c r="E11876" s="1420"/>
      <c r="F11876" s="1420"/>
      <c r="G11876" s="902">
        <v>4640671000</v>
      </c>
    </row>
    <row r="11877" spans="1:7">
      <c r="A11877" s="903" t="s">
        <v>2487</v>
      </c>
      <c r="B11877" s="903" t="s">
        <v>207</v>
      </c>
      <c r="C11877" s="903" t="s">
        <v>191</v>
      </c>
      <c r="D11877" s="1419" t="s">
        <v>1543</v>
      </c>
      <c r="E11877" s="1420"/>
      <c r="F11877" s="1420"/>
      <c r="G11877" s="902">
        <v>4640671000</v>
      </c>
    </row>
    <row r="11878" spans="1:7">
      <c r="A11878" s="903" t="s">
        <v>2487</v>
      </c>
      <c r="B11878" s="903" t="s">
        <v>207</v>
      </c>
      <c r="C11878" s="903" t="s">
        <v>191</v>
      </c>
      <c r="D11878" s="903" t="s">
        <v>1543</v>
      </c>
      <c r="E11878" s="1419" t="s">
        <v>100</v>
      </c>
      <c r="F11878" s="1420"/>
      <c r="G11878" s="902">
        <v>95747000</v>
      </c>
    </row>
    <row r="11879" spans="1:7">
      <c r="A11879" s="903" t="s">
        <v>2487</v>
      </c>
      <c r="B11879" s="903" t="s">
        <v>207</v>
      </c>
      <c r="C11879" s="903" t="s">
        <v>191</v>
      </c>
      <c r="D11879" s="903" t="s">
        <v>1543</v>
      </c>
      <c r="E11879" s="903" t="s">
        <v>100</v>
      </c>
      <c r="F11879" s="903" t="s">
        <v>139</v>
      </c>
      <c r="G11879" s="902">
        <v>95747000</v>
      </c>
    </row>
    <row r="11880" spans="1:7">
      <c r="A11880" s="903" t="s">
        <v>2487</v>
      </c>
      <c r="B11880" s="903" t="s">
        <v>207</v>
      </c>
      <c r="C11880" s="903" t="s">
        <v>191</v>
      </c>
      <c r="D11880" s="903" t="s">
        <v>1543</v>
      </c>
      <c r="E11880" s="1419" t="s">
        <v>143</v>
      </c>
      <c r="F11880" s="1420"/>
      <c r="G11880" s="902">
        <v>11053000</v>
      </c>
    </row>
    <row r="11881" spans="1:7">
      <c r="A11881" s="903" t="s">
        <v>2487</v>
      </c>
      <c r="B11881" s="903" t="s">
        <v>207</v>
      </c>
      <c r="C11881" s="903" t="s">
        <v>191</v>
      </c>
      <c r="D11881" s="903" t="s">
        <v>1543</v>
      </c>
      <c r="E11881" s="903" t="s">
        <v>143</v>
      </c>
      <c r="F11881" s="903" t="s">
        <v>145</v>
      </c>
      <c r="G11881" s="902">
        <v>1170000</v>
      </c>
    </row>
    <row r="11882" spans="1:7">
      <c r="A11882" s="903" t="s">
        <v>2487</v>
      </c>
      <c r="B11882" s="903" t="s">
        <v>207</v>
      </c>
      <c r="C11882" s="903" t="s">
        <v>191</v>
      </c>
      <c r="D11882" s="903" t="s">
        <v>1543</v>
      </c>
      <c r="E11882" s="903" t="s">
        <v>143</v>
      </c>
      <c r="F11882" s="903" t="s">
        <v>489</v>
      </c>
      <c r="G11882" s="902">
        <v>9883000</v>
      </c>
    </row>
    <row r="11883" spans="1:7">
      <c r="A11883" s="903" t="s">
        <v>2487</v>
      </c>
      <c r="B11883" s="903" t="s">
        <v>207</v>
      </c>
      <c r="C11883" s="903" t="s">
        <v>191</v>
      </c>
      <c r="D11883" s="903" t="s">
        <v>1543</v>
      </c>
      <c r="E11883" s="1419" t="s">
        <v>113</v>
      </c>
      <c r="F11883" s="1420"/>
      <c r="G11883" s="902">
        <v>20000000</v>
      </c>
    </row>
    <row r="11884" spans="1:7">
      <c r="A11884" s="903" t="s">
        <v>2487</v>
      </c>
      <c r="B11884" s="903" t="s">
        <v>207</v>
      </c>
      <c r="C11884" s="903" t="s">
        <v>191</v>
      </c>
      <c r="D11884" s="903" t="s">
        <v>1543</v>
      </c>
      <c r="E11884" s="903" t="s">
        <v>113</v>
      </c>
      <c r="F11884" s="903" t="s">
        <v>490</v>
      </c>
      <c r="G11884" s="902">
        <v>20000000</v>
      </c>
    </row>
    <row r="11885" spans="1:7">
      <c r="A11885" s="903" t="s">
        <v>2487</v>
      </c>
      <c r="B11885" s="903" t="s">
        <v>207</v>
      </c>
      <c r="C11885" s="903" t="s">
        <v>191</v>
      </c>
      <c r="D11885" s="903" t="s">
        <v>1543</v>
      </c>
      <c r="E11885" s="1419" t="s">
        <v>492</v>
      </c>
      <c r="F11885" s="1420"/>
      <c r="G11885" s="902">
        <v>56200000</v>
      </c>
    </row>
    <row r="11886" spans="1:7">
      <c r="A11886" s="903" t="s">
        <v>2487</v>
      </c>
      <c r="B11886" s="903" t="s">
        <v>207</v>
      </c>
      <c r="C11886" s="903" t="s">
        <v>191</v>
      </c>
      <c r="D11886" s="903" t="s">
        <v>1543</v>
      </c>
      <c r="E11886" s="903" t="s">
        <v>492</v>
      </c>
      <c r="F11886" s="903" t="s">
        <v>494</v>
      </c>
      <c r="G11886" s="902">
        <v>20200000</v>
      </c>
    </row>
    <row r="11887" spans="1:7">
      <c r="A11887" s="903" t="s">
        <v>2487</v>
      </c>
      <c r="B11887" s="903" t="s">
        <v>207</v>
      </c>
      <c r="C11887" s="903" t="s">
        <v>191</v>
      </c>
      <c r="D11887" s="903" t="s">
        <v>1543</v>
      </c>
      <c r="E11887" s="903" t="s">
        <v>492</v>
      </c>
      <c r="F11887" s="903" t="s">
        <v>849</v>
      </c>
      <c r="G11887" s="902">
        <v>36000000</v>
      </c>
    </row>
    <row r="11888" spans="1:7">
      <c r="A11888" s="903" t="s">
        <v>2487</v>
      </c>
      <c r="B11888" s="903" t="s">
        <v>207</v>
      </c>
      <c r="C11888" s="903" t="s">
        <v>191</v>
      </c>
      <c r="D11888" s="903" t="s">
        <v>1543</v>
      </c>
      <c r="E11888" s="1419" t="s">
        <v>498</v>
      </c>
      <c r="F11888" s="1420"/>
      <c r="G11888" s="902">
        <v>30000000</v>
      </c>
    </row>
    <row r="11889" spans="1:7">
      <c r="A11889" s="903" t="s">
        <v>2487</v>
      </c>
      <c r="B11889" s="903" t="s">
        <v>207</v>
      </c>
      <c r="C11889" s="903" t="s">
        <v>191</v>
      </c>
      <c r="D11889" s="903" t="s">
        <v>1543</v>
      </c>
      <c r="E11889" s="903" t="s">
        <v>498</v>
      </c>
      <c r="F11889" s="903" t="s">
        <v>178</v>
      </c>
      <c r="G11889" s="902">
        <v>30000000</v>
      </c>
    </row>
    <row r="11890" spans="1:7">
      <c r="A11890" s="903" t="s">
        <v>2487</v>
      </c>
      <c r="B11890" s="903" t="s">
        <v>207</v>
      </c>
      <c r="C11890" s="903" t="s">
        <v>191</v>
      </c>
      <c r="D11890" s="903" t="s">
        <v>1543</v>
      </c>
      <c r="E11890" s="1419" t="s">
        <v>118</v>
      </c>
      <c r="F11890" s="1420"/>
      <c r="G11890" s="902">
        <v>4412596000</v>
      </c>
    </row>
    <row r="11891" spans="1:7">
      <c r="A11891" s="903" t="s">
        <v>2487</v>
      </c>
      <c r="B11891" s="903" t="s">
        <v>207</v>
      </c>
      <c r="C11891" s="903" t="s">
        <v>191</v>
      </c>
      <c r="D11891" s="903" t="s">
        <v>1543</v>
      </c>
      <c r="E11891" s="903" t="s">
        <v>118</v>
      </c>
      <c r="F11891" s="903" t="s">
        <v>120</v>
      </c>
      <c r="G11891" s="902">
        <v>4412596000</v>
      </c>
    </row>
    <row r="11892" spans="1:7">
      <c r="A11892" s="903" t="s">
        <v>2487</v>
      </c>
      <c r="B11892" s="903" t="s">
        <v>207</v>
      </c>
      <c r="C11892" s="903" t="s">
        <v>191</v>
      </c>
      <c r="D11892" s="903" t="s">
        <v>1543</v>
      </c>
      <c r="E11892" s="1419" t="s">
        <v>122</v>
      </c>
      <c r="F11892" s="1420"/>
      <c r="G11892" s="902">
        <v>15075000</v>
      </c>
    </row>
    <row r="11893" spans="1:7">
      <c r="A11893" s="903" t="s">
        <v>2487</v>
      </c>
      <c r="B11893" s="903" t="s">
        <v>207</v>
      </c>
      <c r="C11893" s="903" t="s">
        <v>191</v>
      </c>
      <c r="D11893" s="903" t="s">
        <v>1543</v>
      </c>
      <c r="E11893" s="903" t="s">
        <v>122</v>
      </c>
      <c r="F11893" s="903" t="s">
        <v>126</v>
      </c>
      <c r="G11893" s="902">
        <v>15075000</v>
      </c>
    </row>
    <row r="11894" spans="1:7">
      <c r="A11894" s="903" t="s">
        <v>2487</v>
      </c>
      <c r="B11894" s="903" t="s">
        <v>207</v>
      </c>
      <c r="C11894" s="1419" t="s">
        <v>170</v>
      </c>
      <c r="D11894" s="1420"/>
      <c r="E11894" s="1420"/>
      <c r="F11894" s="1420"/>
      <c r="G11894" s="902">
        <v>809285305986</v>
      </c>
    </row>
    <row r="11895" spans="1:7">
      <c r="A11895" s="903" t="s">
        <v>2487</v>
      </c>
      <c r="B11895" s="903" t="s">
        <v>207</v>
      </c>
      <c r="C11895" s="903" t="s">
        <v>170</v>
      </c>
      <c r="D11895" s="1419" t="s">
        <v>833</v>
      </c>
      <c r="E11895" s="1420"/>
      <c r="F11895" s="1420"/>
      <c r="G11895" s="902">
        <v>28790934000</v>
      </c>
    </row>
    <row r="11896" spans="1:7">
      <c r="A11896" s="903" t="s">
        <v>2487</v>
      </c>
      <c r="B11896" s="903" t="s">
        <v>207</v>
      </c>
      <c r="C11896" s="903" t="s">
        <v>170</v>
      </c>
      <c r="D11896" s="903" t="s">
        <v>833</v>
      </c>
      <c r="E11896" s="1419" t="s">
        <v>160</v>
      </c>
      <c r="F11896" s="1420"/>
      <c r="G11896" s="902">
        <v>23695048000</v>
      </c>
    </row>
    <row r="11897" spans="1:7">
      <c r="A11897" s="903" t="s">
        <v>2487</v>
      </c>
      <c r="B11897" s="903" t="s">
        <v>207</v>
      </c>
      <c r="C11897" s="903" t="s">
        <v>170</v>
      </c>
      <c r="D11897" s="903" t="s">
        <v>833</v>
      </c>
      <c r="E11897" s="903" t="s">
        <v>160</v>
      </c>
      <c r="F11897" s="903" t="s">
        <v>162</v>
      </c>
      <c r="G11897" s="902">
        <v>23695048000</v>
      </c>
    </row>
    <row r="11898" spans="1:7">
      <c r="A11898" s="903" t="s">
        <v>2487</v>
      </c>
      <c r="B11898" s="903" t="s">
        <v>207</v>
      </c>
      <c r="C11898" s="903" t="s">
        <v>170</v>
      </c>
      <c r="D11898" s="903" t="s">
        <v>833</v>
      </c>
      <c r="E11898" s="1419" t="s">
        <v>16</v>
      </c>
      <c r="F11898" s="1420"/>
      <c r="G11898" s="902">
        <v>5095886000</v>
      </c>
    </row>
    <row r="11899" spans="1:7">
      <c r="A11899" s="903" t="s">
        <v>2487</v>
      </c>
      <c r="B11899" s="903" t="s">
        <v>207</v>
      </c>
      <c r="C11899" s="903" t="s">
        <v>170</v>
      </c>
      <c r="D11899" s="903" t="s">
        <v>833</v>
      </c>
      <c r="E11899" s="903" t="s">
        <v>16</v>
      </c>
      <c r="F11899" s="903" t="s">
        <v>17</v>
      </c>
      <c r="G11899" s="902">
        <v>531805500</v>
      </c>
    </row>
    <row r="11900" spans="1:7">
      <c r="A11900" s="903" t="s">
        <v>2487</v>
      </c>
      <c r="B11900" s="903" t="s">
        <v>207</v>
      </c>
      <c r="C11900" s="903" t="s">
        <v>170</v>
      </c>
      <c r="D11900" s="903" t="s">
        <v>833</v>
      </c>
      <c r="E11900" s="903" t="s">
        <v>16</v>
      </c>
      <c r="F11900" s="903" t="s">
        <v>19</v>
      </c>
      <c r="G11900" s="902">
        <v>4387030551</v>
      </c>
    </row>
    <row r="11901" spans="1:7">
      <c r="A11901" s="903" t="s">
        <v>2487</v>
      </c>
      <c r="B11901" s="903" t="s">
        <v>207</v>
      </c>
      <c r="C11901" s="903" t="s">
        <v>170</v>
      </c>
      <c r="D11901" s="903" t="s">
        <v>833</v>
      </c>
      <c r="E11901" s="903" t="s">
        <v>16</v>
      </c>
      <c r="F11901" s="903" t="s">
        <v>221</v>
      </c>
      <c r="G11901" s="902">
        <v>177049949</v>
      </c>
    </row>
    <row r="11902" spans="1:7">
      <c r="A11902" s="903" t="s">
        <v>2487</v>
      </c>
      <c r="B11902" s="903" t="s">
        <v>207</v>
      </c>
      <c r="C11902" s="903" t="s">
        <v>170</v>
      </c>
      <c r="D11902" s="1419" t="s">
        <v>1479</v>
      </c>
      <c r="E11902" s="1420"/>
      <c r="F11902" s="1420"/>
      <c r="G11902" s="902">
        <v>486188082586</v>
      </c>
    </row>
    <row r="11903" spans="1:7">
      <c r="A11903" s="903" t="s">
        <v>2487</v>
      </c>
      <c r="B11903" s="903" t="s">
        <v>207</v>
      </c>
      <c r="C11903" s="903" t="s">
        <v>170</v>
      </c>
      <c r="D11903" s="903" t="s">
        <v>1479</v>
      </c>
      <c r="E11903" s="1419" t="s">
        <v>27</v>
      </c>
      <c r="F11903" s="1420"/>
      <c r="G11903" s="902">
        <v>164774587930</v>
      </c>
    </row>
    <row r="11904" spans="1:7">
      <c r="A11904" s="903" t="s">
        <v>2487</v>
      </c>
      <c r="B11904" s="903" t="s">
        <v>207</v>
      </c>
      <c r="C11904" s="903" t="s">
        <v>170</v>
      </c>
      <c r="D11904" s="903" t="s">
        <v>1479</v>
      </c>
      <c r="E11904" s="903" t="s">
        <v>27</v>
      </c>
      <c r="F11904" s="903" t="s">
        <v>29</v>
      </c>
      <c r="G11904" s="902">
        <v>164774587930</v>
      </c>
    </row>
    <row r="11905" spans="1:7">
      <c r="A11905" s="903" t="s">
        <v>2487</v>
      </c>
      <c r="B11905" s="903" t="s">
        <v>207</v>
      </c>
      <c r="C11905" s="903" t="s">
        <v>170</v>
      </c>
      <c r="D11905" s="903" t="s">
        <v>1479</v>
      </c>
      <c r="E11905" s="1419" t="s">
        <v>122</v>
      </c>
      <c r="F11905" s="1420"/>
      <c r="G11905" s="902">
        <v>321413494656</v>
      </c>
    </row>
    <row r="11906" spans="1:7">
      <c r="A11906" s="903" t="s">
        <v>2487</v>
      </c>
      <c r="B11906" s="903" t="s">
        <v>207</v>
      </c>
      <c r="C11906" s="903" t="s">
        <v>170</v>
      </c>
      <c r="D11906" s="903" t="s">
        <v>1479</v>
      </c>
      <c r="E11906" s="903" t="s">
        <v>122</v>
      </c>
      <c r="F11906" s="903" t="s">
        <v>126</v>
      </c>
      <c r="G11906" s="902">
        <v>321413494656</v>
      </c>
    </row>
    <row r="11907" spans="1:7">
      <c r="A11907" s="903" t="s">
        <v>2487</v>
      </c>
      <c r="B11907" s="903" t="s">
        <v>207</v>
      </c>
      <c r="C11907" s="903" t="s">
        <v>170</v>
      </c>
      <c r="D11907" s="1419" t="s">
        <v>1480</v>
      </c>
      <c r="E11907" s="1420"/>
      <c r="F11907" s="1420"/>
      <c r="G11907" s="902">
        <v>48977357167</v>
      </c>
    </row>
    <row r="11908" spans="1:7">
      <c r="A11908" s="903" t="s">
        <v>2487</v>
      </c>
      <c r="B11908" s="903" t="s">
        <v>207</v>
      </c>
      <c r="C11908" s="903" t="s">
        <v>170</v>
      </c>
      <c r="D11908" s="903" t="s">
        <v>1480</v>
      </c>
      <c r="E11908" s="1419" t="s">
        <v>160</v>
      </c>
      <c r="F11908" s="1420"/>
      <c r="G11908" s="902">
        <v>42585744091</v>
      </c>
    </row>
    <row r="11909" spans="1:7">
      <c r="A11909" s="903" t="s">
        <v>2487</v>
      </c>
      <c r="B11909" s="903" t="s">
        <v>207</v>
      </c>
      <c r="C11909" s="903" t="s">
        <v>170</v>
      </c>
      <c r="D11909" s="903" t="s">
        <v>1480</v>
      </c>
      <c r="E11909" s="903" t="s">
        <v>160</v>
      </c>
      <c r="F11909" s="903" t="s">
        <v>162</v>
      </c>
      <c r="G11909" s="902">
        <v>42585744091</v>
      </c>
    </row>
    <row r="11910" spans="1:7">
      <c r="A11910" s="903" t="s">
        <v>2487</v>
      </c>
      <c r="B11910" s="903" t="s">
        <v>207</v>
      </c>
      <c r="C11910" s="903" t="s">
        <v>170</v>
      </c>
      <c r="D11910" s="903" t="s">
        <v>1480</v>
      </c>
      <c r="E11910" s="1419" t="s">
        <v>16</v>
      </c>
      <c r="F11910" s="1420"/>
      <c r="G11910" s="902">
        <v>6391613076</v>
      </c>
    </row>
    <row r="11911" spans="1:7">
      <c r="A11911" s="903" t="s">
        <v>2487</v>
      </c>
      <c r="B11911" s="903" t="s">
        <v>207</v>
      </c>
      <c r="C11911" s="903" t="s">
        <v>170</v>
      </c>
      <c r="D11911" s="903" t="s">
        <v>1480</v>
      </c>
      <c r="E11911" s="903" t="s">
        <v>16</v>
      </c>
      <c r="F11911" s="903" t="s">
        <v>17</v>
      </c>
      <c r="G11911" s="902">
        <v>1285315676</v>
      </c>
    </row>
    <row r="11912" spans="1:7">
      <c r="A11912" s="903" t="s">
        <v>2487</v>
      </c>
      <c r="B11912" s="903" t="s">
        <v>207</v>
      </c>
      <c r="C11912" s="903" t="s">
        <v>170</v>
      </c>
      <c r="D11912" s="903" t="s">
        <v>1480</v>
      </c>
      <c r="E11912" s="903" t="s">
        <v>16</v>
      </c>
      <c r="F11912" s="903" t="s">
        <v>19</v>
      </c>
      <c r="G11912" s="902">
        <v>4588134400</v>
      </c>
    </row>
    <row r="11913" spans="1:7">
      <c r="A11913" s="903" t="s">
        <v>2487</v>
      </c>
      <c r="B11913" s="903" t="s">
        <v>207</v>
      </c>
      <c r="C11913" s="903" t="s">
        <v>170</v>
      </c>
      <c r="D11913" s="903" t="s">
        <v>1480</v>
      </c>
      <c r="E11913" s="903" t="s">
        <v>16</v>
      </c>
      <c r="F11913" s="903" t="s">
        <v>221</v>
      </c>
      <c r="G11913" s="902">
        <v>518163000</v>
      </c>
    </row>
    <row r="11914" spans="1:7">
      <c r="A11914" s="903" t="s">
        <v>2487</v>
      </c>
      <c r="B11914" s="903" t="s">
        <v>207</v>
      </c>
      <c r="C11914" s="903" t="s">
        <v>170</v>
      </c>
      <c r="D11914" s="1419" t="s">
        <v>171</v>
      </c>
      <c r="E11914" s="1420"/>
      <c r="F11914" s="1420"/>
      <c r="G11914" s="902">
        <v>41668324302</v>
      </c>
    </row>
    <row r="11915" spans="1:7">
      <c r="A11915" s="903" t="s">
        <v>2487</v>
      </c>
      <c r="B11915" s="903" t="s">
        <v>207</v>
      </c>
      <c r="C11915" s="903" t="s">
        <v>170</v>
      </c>
      <c r="D11915" s="903" t="s">
        <v>171</v>
      </c>
      <c r="E11915" s="1419" t="s">
        <v>122</v>
      </c>
      <c r="F11915" s="1420"/>
      <c r="G11915" s="902">
        <v>290000000</v>
      </c>
    </row>
    <row r="11916" spans="1:7">
      <c r="A11916" s="903" t="s">
        <v>2487</v>
      </c>
      <c r="B11916" s="903" t="s">
        <v>207</v>
      </c>
      <c r="C11916" s="903" t="s">
        <v>170</v>
      </c>
      <c r="D11916" s="903" t="s">
        <v>171</v>
      </c>
      <c r="E11916" s="903" t="s">
        <v>122</v>
      </c>
      <c r="F11916" s="903" t="s">
        <v>126</v>
      </c>
      <c r="G11916" s="902">
        <v>290000000</v>
      </c>
    </row>
    <row r="11917" spans="1:7">
      <c r="A11917" s="903" t="s">
        <v>2487</v>
      </c>
      <c r="B11917" s="903" t="s">
        <v>207</v>
      </c>
      <c r="C11917" s="903" t="s">
        <v>170</v>
      </c>
      <c r="D11917" s="903" t="s">
        <v>171</v>
      </c>
      <c r="E11917" s="1419" t="s">
        <v>165</v>
      </c>
      <c r="F11917" s="1420"/>
      <c r="G11917" s="902">
        <v>12522546000</v>
      </c>
    </row>
    <row r="11918" spans="1:7">
      <c r="A11918" s="903" t="s">
        <v>2487</v>
      </c>
      <c r="B11918" s="903" t="s">
        <v>207</v>
      </c>
      <c r="C11918" s="903" t="s">
        <v>170</v>
      </c>
      <c r="D11918" s="903" t="s">
        <v>171</v>
      </c>
      <c r="E11918" s="903" t="s">
        <v>165</v>
      </c>
      <c r="F11918" s="903" t="s">
        <v>166</v>
      </c>
      <c r="G11918" s="902">
        <v>12522546000</v>
      </c>
    </row>
    <row r="11919" spans="1:7">
      <c r="A11919" s="903" t="s">
        <v>2487</v>
      </c>
      <c r="B11919" s="903" t="s">
        <v>207</v>
      </c>
      <c r="C11919" s="903" t="s">
        <v>170</v>
      </c>
      <c r="D11919" s="903" t="s">
        <v>171</v>
      </c>
      <c r="E11919" s="1419" t="s">
        <v>160</v>
      </c>
      <c r="F11919" s="1420"/>
      <c r="G11919" s="902">
        <v>25341309000</v>
      </c>
    </row>
    <row r="11920" spans="1:7">
      <c r="A11920" s="903" t="s">
        <v>2487</v>
      </c>
      <c r="B11920" s="903" t="s">
        <v>207</v>
      </c>
      <c r="C11920" s="903" t="s">
        <v>170</v>
      </c>
      <c r="D11920" s="903" t="s">
        <v>171</v>
      </c>
      <c r="E11920" s="903" t="s">
        <v>160</v>
      </c>
      <c r="F11920" s="903" t="s">
        <v>162</v>
      </c>
      <c r="G11920" s="902">
        <v>25341309000</v>
      </c>
    </row>
    <row r="11921" spans="1:7">
      <c r="A11921" s="903" t="s">
        <v>2487</v>
      </c>
      <c r="B11921" s="903" t="s">
        <v>207</v>
      </c>
      <c r="C11921" s="903" t="s">
        <v>170</v>
      </c>
      <c r="D11921" s="903" t="s">
        <v>171</v>
      </c>
      <c r="E11921" s="1419" t="s">
        <v>16</v>
      </c>
      <c r="F11921" s="1420"/>
      <c r="G11921" s="902">
        <v>3514469302</v>
      </c>
    </row>
    <row r="11922" spans="1:7">
      <c r="A11922" s="903" t="s">
        <v>2487</v>
      </c>
      <c r="B11922" s="903" t="s">
        <v>207</v>
      </c>
      <c r="C11922" s="903" t="s">
        <v>170</v>
      </c>
      <c r="D11922" s="903" t="s">
        <v>171</v>
      </c>
      <c r="E11922" s="903" t="s">
        <v>16</v>
      </c>
      <c r="F11922" s="903" t="s">
        <v>17</v>
      </c>
      <c r="G11922" s="902">
        <v>28522000</v>
      </c>
    </row>
    <row r="11923" spans="1:7">
      <c r="A11923" s="903" t="s">
        <v>2487</v>
      </c>
      <c r="B11923" s="903" t="s">
        <v>207</v>
      </c>
      <c r="C11923" s="903" t="s">
        <v>170</v>
      </c>
      <c r="D11923" s="903" t="s">
        <v>171</v>
      </c>
      <c r="E11923" s="903" t="s">
        <v>16</v>
      </c>
      <c r="F11923" s="903" t="s">
        <v>19</v>
      </c>
      <c r="G11923" s="902">
        <v>3475017302</v>
      </c>
    </row>
    <row r="11924" spans="1:7">
      <c r="A11924" s="903" t="s">
        <v>2487</v>
      </c>
      <c r="B11924" s="903" t="s">
        <v>207</v>
      </c>
      <c r="C11924" s="903" t="s">
        <v>170</v>
      </c>
      <c r="D11924" s="903" t="s">
        <v>171</v>
      </c>
      <c r="E11924" s="903" t="s">
        <v>16</v>
      </c>
      <c r="F11924" s="903" t="s">
        <v>221</v>
      </c>
      <c r="G11924" s="902">
        <v>10930000</v>
      </c>
    </row>
    <row r="11925" spans="1:7">
      <c r="A11925" s="903" t="s">
        <v>2487</v>
      </c>
      <c r="B11925" s="903" t="s">
        <v>207</v>
      </c>
      <c r="C11925" s="903" t="s">
        <v>170</v>
      </c>
      <c r="D11925" s="1419" t="s">
        <v>1563</v>
      </c>
      <c r="E11925" s="1420"/>
      <c r="F11925" s="1420"/>
      <c r="G11925" s="902">
        <v>1114816957</v>
      </c>
    </row>
    <row r="11926" spans="1:7">
      <c r="A11926" s="903" t="s">
        <v>2487</v>
      </c>
      <c r="B11926" s="903" t="s">
        <v>207</v>
      </c>
      <c r="C11926" s="903" t="s">
        <v>170</v>
      </c>
      <c r="D11926" s="903" t="s">
        <v>1563</v>
      </c>
      <c r="E11926" s="1419" t="s">
        <v>160</v>
      </c>
      <c r="F11926" s="1420"/>
      <c r="G11926" s="902">
        <v>752254857</v>
      </c>
    </row>
    <row r="11927" spans="1:7">
      <c r="A11927" s="903" t="s">
        <v>2487</v>
      </c>
      <c r="B11927" s="903" t="s">
        <v>207</v>
      </c>
      <c r="C11927" s="903" t="s">
        <v>170</v>
      </c>
      <c r="D11927" s="903" t="s">
        <v>1563</v>
      </c>
      <c r="E11927" s="903" t="s">
        <v>160</v>
      </c>
      <c r="F11927" s="903" t="s">
        <v>162</v>
      </c>
      <c r="G11927" s="902">
        <v>752254857</v>
      </c>
    </row>
    <row r="11928" spans="1:7">
      <c r="A11928" s="903" t="s">
        <v>2487</v>
      </c>
      <c r="B11928" s="903" t="s">
        <v>207</v>
      </c>
      <c r="C11928" s="903" t="s">
        <v>170</v>
      </c>
      <c r="D11928" s="903" t="s">
        <v>1563</v>
      </c>
      <c r="E11928" s="1419" t="s">
        <v>16</v>
      </c>
      <c r="F11928" s="1420"/>
      <c r="G11928" s="902">
        <v>362562100</v>
      </c>
    </row>
    <row r="11929" spans="1:7">
      <c r="A11929" s="903" t="s">
        <v>2487</v>
      </c>
      <c r="B11929" s="903" t="s">
        <v>207</v>
      </c>
      <c r="C11929" s="903" t="s">
        <v>170</v>
      </c>
      <c r="D11929" s="903" t="s">
        <v>1563</v>
      </c>
      <c r="E11929" s="903" t="s">
        <v>16</v>
      </c>
      <c r="F11929" s="903" t="s">
        <v>17</v>
      </c>
      <c r="G11929" s="902">
        <v>133041000</v>
      </c>
    </row>
    <row r="11930" spans="1:7">
      <c r="A11930" s="903" t="s">
        <v>2487</v>
      </c>
      <c r="B11930" s="903" t="s">
        <v>207</v>
      </c>
      <c r="C11930" s="903" t="s">
        <v>170</v>
      </c>
      <c r="D11930" s="903" t="s">
        <v>1563</v>
      </c>
      <c r="E11930" s="903" t="s">
        <v>16</v>
      </c>
      <c r="F11930" s="903" t="s">
        <v>19</v>
      </c>
      <c r="G11930" s="902">
        <v>133045000</v>
      </c>
    </row>
    <row r="11931" spans="1:7">
      <c r="A11931" s="903" t="s">
        <v>2487</v>
      </c>
      <c r="B11931" s="903" t="s">
        <v>207</v>
      </c>
      <c r="C11931" s="903" t="s">
        <v>170</v>
      </c>
      <c r="D11931" s="903" t="s">
        <v>1563</v>
      </c>
      <c r="E11931" s="903" t="s">
        <v>16</v>
      </c>
      <c r="F11931" s="903" t="s">
        <v>221</v>
      </c>
      <c r="G11931" s="902">
        <v>96476100</v>
      </c>
    </row>
    <row r="11932" spans="1:7">
      <c r="A11932" s="903" t="s">
        <v>2487</v>
      </c>
      <c r="B11932" s="903" t="s">
        <v>207</v>
      </c>
      <c r="C11932" s="903" t="s">
        <v>170</v>
      </c>
      <c r="D11932" s="1419" t="s">
        <v>1494</v>
      </c>
      <c r="E11932" s="1420"/>
      <c r="F11932" s="1420"/>
      <c r="G11932" s="902">
        <v>1050124000</v>
      </c>
    </row>
    <row r="11933" spans="1:7">
      <c r="A11933" s="903" t="s">
        <v>2487</v>
      </c>
      <c r="B11933" s="903" t="s">
        <v>207</v>
      </c>
      <c r="C11933" s="903" t="s">
        <v>170</v>
      </c>
      <c r="D11933" s="903" t="s">
        <v>1494</v>
      </c>
      <c r="E11933" s="1419" t="s">
        <v>160</v>
      </c>
      <c r="F11933" s="1420"/>
      <c r="G11933" s="902">
        <v>1050124000</v>
      </c>
    </row>
    <row r="11934" spans="1:7">
      <c r="A11934" s="903" t="s">
        <v>2487</v>
      </c>
      <c r="B11934" s="903" t="s">
        <v>207</v>
      </c>
      <c r="C11934" s="903" t="s">
        <v>170</v>
      </c>
      <c r="D11934" s="903" t="s">
        <v>1494</v>
      </c>
      <c r="E11934" s="903" t="s">
        <v>160</v>
      </c>
      <c r="F11934" s="903" t="s">
        <v>162</v>
      </c>
      <c r="G11934" s="902">
        <v>1050124000</v>
      </c>
    </row>
    <row r="11935" spans="1:7">
      <c r="A11935" s="903" t="s">
        <v>2487</v>
      </c>
      <c r="B11935" s="903" t="s">
        <v>207</v>
      </c>
      <c r="C11935" s="903" t="s">
        <v>170</v>
      </c>
      <c r="D11935" s="1419" t="s">
        <v>1510</v>
      </c>
      <c r="E11935" s="1420"/>
      <c r="F11935" s="1420"/>
      <c r="G11935" s="902">
        <v>11422000</v>
      </c>
    </row>
    <row r="11936" spans="1:7">
      <c r="A11936" s="903" t="s">
        <v>2487</v>
      </c>
      <c r="B11936" s="903" t="s">
        <v>207</v>
      </c>
      <c r="C11936" s="903" t="s">
        <v>170</v>
      </c>
      <c r="D11936" s="903" t="s">
        <v>1510</v>
      </c>
      <c r="E11936" s="1419" t="s">
        <v>16</v>
      </c>
      <c r="F11936" s="1420"/>
      <c r="G11936" s="902">
        <v>11422000</v>
      </c>
    </row>
    <row r="11937" spans="1:7">
      <c r="A11937" s="903" t="s">
        <v>2487</v>
      </c>
      <c r="B11937" s="903" t="s">
        <v>207</v>
      </c>
      <c r="C11937" s="903" t="s">
        <v>170</v>
      </c>
      <c r="D11937" s="903" t="s">
        <v>1510</v>
      </c>
      <c r="E11937" s="903" t="s">
        <v>16</v>
      </c>
      <c r="F11937" s="903" t="s">
        <v>19</v>
      </c>
      <c r="G11937" s="902">
        <v>11422000</v>
      </c>
    </row>
    <row r="11938" spans="1:7">
      <c r="A11938" s="903" t="s">
        <v>2487</v>
      </c>
      <c r="B11938" s="903" t="s">
        <v>207</v>
      </c>
      <c r="C11938" s="903" t="s">
        <v>170</v>
      </c>
      <c r="D11938" s="1419" t="s">
        <v>1459</v>
      </c>
      <c r="E11938" s="1420"/>
      <c r="F11938" s="1420"/>
      <c r="G11938" s="902">
        <v>198806033974</v>
      </c>
    </row>
    <row r="11939" spans="1:7">
      <c r="A11939" s="903" t="s">
        <v>2487</v>
      </c>
      <c r="B11939" s="903" t="s">
        <v>207</v>
      </c>
      <c r="C11939" s="903" t="s">
        <v>170</v>
      </c>
      <c r="D11939" s="903" t="s">
        <v>1459</v>
      </c>
      <c r="E11939" s="1419" t="s">
        <v>376</v>
      </c>
      <c r="F11939" s="1420"/>
      <c r="G11939" s="902">
        <v>34881000</v>
      </c>
    </row>
    <row r="11940" spans="1:7">
      <c r="A11940" s="903" t="s">
        <v>2487</v>
      </c>
      <c r="B11940" s="903" t="s">
        <v>207</v>
      </c>
      <c r="C11940" s="903" t="s">
        <v>170</v>
      </c>
      <c r="D11940" s="903" t="s">
        <v>1459</v>
      </c>
      <c r="E11940" s="903" t="s">
        <v>376</v>
      </c>
      <c r="F11940" s="903" t="s">
        <v>230</v>
      </c>
      <c r="G11940" s="902">
        <v>34881000</v>
      </c>
    </row>
    <row r="11941" spans="1:7">
      <c r="A11941" s="903" t="s">
        <v>2487</v>
      </c>
      <c r="B11941" s="903" t="s">
        <v>207</v>
      </c>
      <c r="C11941" s="903" t="s">
        <v>170</v>
      </c>
      <c r="D11941" s="903" t="s">
        <v>1459</v>
      </c>
      <c r="E11941" s="1419" t="s">
        <v>165</v>
      </c>
      <c r="F11941" s="1420"/>
      <c r="G11941" s="902">
        <v>2730810712</v>
      </c>
    </row>
    <row r="11942" spans="1:7">
      <c r="A11942" s="903" t="s">
        <v>2487</v>
      </c>
      <c r="B11942" s="903" t="s">
        <v>207</v>
      </c>
      <c r="C11942" s="903" t="s">
        <v>170</v>
      </c>
      <c r="D11942" s="903" t="s">
        <v>1459</v>
      </c>
      <c r="E11942" s="903" t="s">
        <v>165</v>
      </c>
      <c r="F11942" s="903" t="s">
        <v>166</v>
      </c>
      <c r="G11942" s="902">
        <v>2730810712</v>
      </c>
    </row>
    <row r="11943" spans="1:7">
      <c r="A11943" s="903" t="s">
        <v>2487</v>
      </c>
      <c r="B11943" s="903" t="s">
        <v>207</v>
      </c>
      <c r="C11943" s="903" t="s">
        <v>170</v>
      </c>
      <c r="D11943" s="903" t="s">
        <v>1459</v>
      </c>
      <c r="E11943" s="1419" t="s">
        <v>160</v>
      </c>
      <c r="F11943" s="1420"/>
      <c r="G11943" s="902">
        <v>112461184397</v>
      </c>
    </row>
    <row r="11944" spans="1:7">
      <c r="A11944" s="903" t="s">
        <v>2487</v>
      </c>
      <c r="B11944" s="903" t="s">
        <v>207</v>
      </c>
      <c r="C11944" s="903" t="s">
        <v>170</v>
      </c>
      <c r="D11944" s="903" t="s">
        <v>1459</v>
      </c>
      <c r="E11944" s="903" t="s">
        <v>160</v>
      </c>
      <c r="F11944" s="903" t="s">
        <v>162</v>
      </c>
      <c r="G11944" s="902">
        <v>112461184397</v>
      </c>
    </row>
    <row r="11945" spans="1:7">
      <c r="A11945" s="903" t="s">
        <v>2487</v>
      </c>
      <c r="B11945" s="903" t="s">
        <v>207</v>
      </c>
      <c r="C11945" s="903" t="s">
        <v>170</v>
      </c>
      <c r="D11945" s="903" t="s">
        <v>1459</v>
      </c>
      <c r="E11945" s="1419" t="s">
        <v>16</v>
      </c>
      <c r="F11945" s="1420"/>
      <c r="G11945" s="902">
        <v>83579157865</v>
      </c>
    </row>
    <row r="11946" spans="1:7">
      <c r="A11946" s="903" t="s">
        <v>2487</v>
      </c>
      <c r="B11946" s="903" t="s">
        <v>207</v>
      </c>
      <c r="C11946" s="903" t="s">
        <v>170</v>
      </c>
      <c r="D11946" s="903" t="s">
        <v>1459</v>
      </c>
      <c r="E11946" s="903" t="s">
        <v>16</v>
      </c>
      <c r="F11946" s="903" t="s">
        <v>17</v>
      </c>
      <c r="G11946" s="902">
        <v>805468000</v>
      </c>
    </row>
    <row r="11947" spans="1:7">
      <c r="A11947" s="903" t="s">
        <v>2487</v>
      </c>
      <c r="B11947" s="903" t="s">
        <v>207</v>
      </c>
      <c r="C11947" s="903" t="s">
        <v>170</v>
      </c>
      <c r="D11947" s="903" t="s">
        <v>1459</v>
      </c>
      <c r="E11947" s="903" t="s">
        <v>16</v>
      </c>
      <c r="F11947" s="903" t="s">
        <v>19</v>
      </c>
      <c r="G11947" s="902">
        <v>4833447208</v>
      </c>
    </row>
    <row r="11948" spans="1:7">
      <c r="A11948" s="903" t="s">
        <v>2487</v>
      </c>
      <c r="B11948" s="903" t="s">
        <v>207</v>
      </c>
      <c r="C11948" s="903" t="s">
        <v>170</v>
      </c>
      <c r="D11948" s="903" t="s">
        <v>1459</v>
      </c>
      <c r="E11948" s="903" t="s">
        <v>16</v>
      </c>
      <c r="F11948" s="903" t="s">
        <v>221</v>
      </c>
      <c r="G11948" s="902">
        <v>77940242657</v>
      </c>
    </row>
    <row r="11949" spans="1:7">
      <c r="A11949" s="903" t="s">
        <v>2487</v>
      </c>
      <c r="B11949" s="903" t="s">
        <v>207</v>
      </c>
      <c r="C11949" s="903" t="s">
        <v>170</v>
      </c>
      <c r="D11949" s="1419" t="s">
        <v>1453</v>
      </c>
      <c r="E11949" s="1420"/>
      <c r="F11949" s="1420"/>
      <c r="G11949" s="902">
        <v>2678211000</v>
      </c>
    </row>
    <row r="11950" spans="1:7">
      <c r="A11950" s="903" t="s">
        <v>2487</v>
      </c>
      <c r="B11950" s="903" t="s">
        <v>207</v>
      </c>
      <c r="C11950" s="903" t="s">
        <v>170</v>
      </c>
      <c r="D11950" s="903" t="s">
        <v>1453</v>
      </c>
      <c r="E11950" s="1419" t="s">
        <v>108</v>
      </c>
      <c r="F11950" s="1420"/>
      <c r="G11950" s="902">
        <v>8250000</v>
      </c>
    </row>
    <row r="11951" spans="1:7">
      <c r="A11951" s="903" t="s">
        <v>2487</v>
      </c>
      <c r="B11951" s="903" t="s">
        <v>207</v>
      </c>
      <c r="C11951" s="903" t="s">
        <v>170</v>
      </c>
      <c r="D11951" s="903" t="s">
        <v>1453</v>
      </c>
      <c r="E11951" s="903" t="s">
        <v>108</v>
      </c>
      <c r="F11951" s="903" t="s">
        <v>283</v>
      </c>
      <c r="G11951" s="902">
        <v>8250000</v>
      </c>
    </row>
    <row r="11952" spans="1:7">
      <c r="A11952" s="903" t="s">
        <v>2487</v>
      </c>
      <c r="B11952" s="903" t="s">
        <v>207</v>
      </c>
      <c r="C11952" s="903" t="s">
        <v>170</v>
      </c>
      <c r="D11952" s="903" t="s">
        <v>1453</v>
      </c>
      <c r="E11952" s="1419" t="s">
        <v>143</v>
      </c>
      <c r="F11952" s="1420"/>
      <c r="G11952" s="902">
        <v>9000000</v>
      </c>
    </row>
    <row r="11953" spans="1:7">
      <c r="A11953" s="903" t="s">
        <v>2487</v>
      </c>
      <c r="B11953" s="903" t="s">
        <v>207</v>
      </c>
      <c r="C11953" s="903" t="s">
        <v>170</v>
      </c>
      <c r="D11953" s="903" t="s">
        <v>1453</v>
      </c>
      <c r="E11953" s="903" t="s">
        <v>143</v>
      </c>
      <c r="F11953" s="903" t="s">
        <v>487</v>
      </c>
      <c r="G11953" s="902">
        <v>9000000</v>
      </c>
    </row>
    <row r="11954" spans="1:7">
      <c r="A11954" s="903" t="s">
        <v>2487</v>
      </c>
      <c r="B11954" s="903" t="s">
        <v>207</v>
      </c>
      <c r="C11954" s="903" t="s">
        <v>170</v>
      </c>
      <c r="D11954" s="903" t="s">
        <v>1453</v>
      </c>
      <c r="E11954" s="1419" t="s">
        <v>498</v>
      </c>
      <c r="F11954" s="1420"/>
      <c r="G11954" s="902">
        <v>45000000</v>
      </c>
    </row>
    <row r="11955" spans="1:7">
      <c r="A11955" s="903" t="s">
        <v>2487</v>
      </c>
      <c r="B11955" s="903" t="s">
        <v>207</v>
      </c>
      <c r="C11955" s="903" t="s">
        <v>170</v>
      </c>
      <c r="D11955" s="903" t="s">
        <v>1453</v>
      </c>
      <c r="E11955" s="903" t="s">
        <v>498</v>
      </c>
      <c r="F11955" s="903" t="s">
        <v>501</v>
      </c>
      <c r="G11955" s="902">
        <v>45000000</v>
      </c>
    </row>
    <row r="11956" spans="1:7">
      <c r="A11956" s="903" t="s">
        <v>2487</v>
      </c>
      <c r="B11956" s="903" t="s">
        <v>207</v>
      </c>
      <c r="C11956" s="903" t="s">
        <v>170</v>
      </c>
      <c r="D11956" s="903" t="s">
        <v>1453</v>
      </c>
      <c r="E11956" s="1419" t="s">
        <v>1429</v>
      </c>
      <c r="F11956" s="1420"/>
      <c r="G11956" s="902">
        <v>45000000</v>
      </c>
    </row>
    <row r="11957" spans="1:7">
      <c r="A11957" s="903" t="s">
        <v>2487</v>
      </c>
      <c r="B11957" s="903" t="s">
        <v>207</v>
      </c>
      <c r="C11957" s="903" t="s">
        <v>170</v>
      </c>
      <c r="D11957" s="903" t="s">
        <v>1453</v>
      </c>
      <c r="E11957" s="903" t="s">
        <v>1429</v>
      </c>
      <c r="F11957" s="903" t="s">
        <v>1483</v>
      </c>
      <c r="G11957" s="902">
        <v>45000000</v>
      </c>
    </row>
    <row r="11958" spans="1:7">
      <c r="A11958" s="903" t="s">
        <v>2487</v>
      </c>
      <c r="B11958" s="903" t="s">
        <v>207</v>
      </c>
      <c r="C11958" s="903" t="s">
        <v>170</v>
      </c>
      <c r="D11958" s="903" t="s">
        <v>1453</v>
      </c>
      <c r="E11958" s="1419" t="s">
        <v>118</v>
      </c>
      <c r="F11958" s="1420"/>
      <c r="G11958" s="902">
        <v>243060000</v>
      </c>
    </row>
    <row r="11959" spans="1:7">
      <c r="A11959" s="903" t="s">
        <v>2487</v>
      </c>
      <c r="B11959" s="903" t="s">
        <v>207</v>
      </c>
      <c r="C11959" s="903" t="s">
        <v>170</v>
      </c>
      <c r="D11959" s="903" t="s">
        <v>1453</v>
      </c>
      <c r="E11959" s="903" t="s">
        <v>118</v>
      </c>
      <c r="F11959" s="903" t="s">
        <v>523</v>
      </c>
      <c r="G11959" s="902">
        <v>43060000</v>
      </c>
    </row>
    <row r="11960" spans="1:7">
      <c r="A11960" s="903" t="s">
        <v>2487</v>
      </c>
      <c r="B11960" s="903" t="s">
        <v>207</v>
      </c>
      <c r="C11960" s="903" t="s">
        <v>170</v>
      </c>
      <c r="D11960" s="903" t="s">
        <v>1453</v>
      </c>
      <c r="E11960" s="903" t="s">
        <v>118</v>
      </c>
      <c r="F11960" s="903" t="s">
        <v>120</v>
      </c>
      <c r="G11960" s="902">
        <v>200000000</v>
      </c>
    </row>
    <row r="11961" spans="1:7">
      <c r="A11961" s="903" t="s">
        <v>2487</v>
      </c>
      <c r="B11961" s="903" t="s">
        <v>207</v>
      </c>
      <c r="C11961" s="903" t="s">
        <v>170</v>
      </c>
      <c r="D11961" s="903" t="s">
        <v>1453</v>
      </c>
      <c r="E11961" s="1419" t="s">
        <v>122</v>
      </c>
      <c r="F11961" s="1420"/>
      <c r="G11961" s="902">
        <v>2152490000</v>
      </c>
    </row>
    <row r="11962" spans="1:7">
      <c r="A11962" s="903" t="s">
        <v>2487</v>
      </c>
      <c r="B11962" s="903" t="s">
        <v>207</v>
      </c>
      <c r="C11962" s="903" t="s">
        <v>170</v>
      </c>
      <c r="D11962" s="903" t="s">
        <v>1453</v>
      </c>
      <c r="E11962" s="903" t="s">
        <v>122</v>
      </c>
      <c r="F11962" s="903" t="s">
        <v>126</v>
      </c>
      <c r="G11962" s="902">
        <v>2152490000</v>
      </c>
    </row>
    <row r="11963" spans="1:7">
      <c r="A11963" s="903" t="s">
        <v>2487</v>
      </c>
      <c r="B11963" s="903" t="s">
        <v>207</v>
      </c>
      <c r="C11963" s="903" t="s">
        <v>170</v>
      </c>
      <c r="D11963" s="903" t="s">
        <v>1453</v>
      </c>
      <c r="E11963" s="1419" t="s">
        <v>160</v>
      </c>
      <c r="F11963" s="1420"/>
      <c r="G11963" s="902">
        <v>127090000</v>
      </c>
    </row>
    <row r="11964" spans="1:7">
      <c r="A11964" s="903" t="s">
        <v>2487</v>
      </c>
      <c r="B11964" s="903" t="s">
        <v>207</v>
      </c>
      <c r="C11964" s="903" t="s">
        <v>170</v>
      </c>
      <c r="D11964" s="903" t="s">
        <v>1453</v>
      </c>
      <c r="E11964" s="903" t="s">
        <v>160</v>
      </c>
      <c r="F11964" s="903" t="s">
        <v>162</v>
      </c>
      <c r="G11964" s="902">
        <v>127090000</v>
      </c>
    </row>
    <row r="11965" spans="1:7">
      <c r="A11965" s="903" t="s">
        <v>2487</v>
      </c>
      <c r="B11965" s="903" t="s">
        <v>207</v>
      </c>
      <c r="C11965" s="903" t="s">
        <v>170</v>
      </c>
      <c r="D11965" s="903" t="s">
        <v>1453</v>
      </c>
      <c r="E11965" s="1419" t="s">
        <v>16</v>
      </c>
      <c r="F11965" s="1420"/>
      <c r="G11965" s="902">
        <v>48321000</v>
      </c>
    </row>
    <row r="11966" spans="1:7">
      <c r="A11966" s="903" t="s">
        <v>2487</v>
      </c>
      <c r="B11966" s="903" t="s">
        <v>207</v>
      </c>
      <c r="C11966" s="903" t="s">
        <v>170</v>
      </c>
      <c r="D11966" s="903" t="s">
        <v>1453</v>
      </c>
      <c r="E11966" s="903" t="s">
        <v>16</v>
      </c>
      <c r="F11966" s="903" t="s">
        <v>17</v>
      </c>
      <c r="G11966" s="902">
        <v>22585000</v>
      </c>
    </row>
    <row r="11967" spans="1:7">
      <c r="A11967" s="903" t="s">
        <v>2487</v>
      </c>
      <c r="B11967" s="903" t="s">
        <v>207</v>
      </c>
      <c r="C11967" s="903" t="s">
        <v>170</v>
      </c>
      <c r="D11967" s="903" t="s">
        <v>1453</v>
      </c>
      <c r="E11967" s="903" t="s">
        <v>16</v>
      </c>
      <c r="F11967" s="903" t="s">
        <v>19</v>
      </c>
      <c r="G11967" s="902">
        <v>25736000</v>
      </c>
    </row>
    <row r="11968" spans="1:7">
      <c r="A11968" s="903" t="s">
        <v>2487</v>
      </c>
      <c r="B11968" s="903" t="s">
        <v>207</v>
      </c>
      <c r="C11968" s="1419" t="s">
        <v>200</v>
      </c>
      <c r="D11968" s="1420"/>
      <c r="E11968" s="1420"/>
      <c r="F11968" s="1420"/>
      <c r="G11968" s="902">
        <v>16065186850</v>
      </c>
    </row>
    <row r="11969" spans="1:7">
      <c r="A11969" s="903" t="s">
        <v>2487</v>
      </c>
      <c r="B11969" s="903" t="s">
        <v>207</v>
      </c>
      <c r="C11969" s="903" t="s">
        <v>200</v>
      </c>
      <c r="D11969" s="1419" t="s">
        <v>1413</v>
      </c>
      <c r="E11969" s="1420"/>
      <c r="F11969" s="1420"/>
      <c r="G11969" s="902">
        <v>16057686850</v>
      </c>
    </row>
    <row r="11970" spans="1:7">
      <c r="A11970" s="903" t="s">
        <v>2487</v>
      </c>
      <c r="B11970" s="903" t="s">
        <v>207</v>
      </c>
      <c r="C11970" s="903" t="s">
        <v>200</v>
      </c>
      <c r="D11970" s="903" t="s">
        <v>1413</v>
      </c>
      <c r="E11970" s="1419" t="s">
        <v>160</v>
      </c>
      <c r="F11970" s="1420"/>
      <c r="G11970" s="902">
        <v>13492099850</v>
      </c>
    </row>
    <row r="11971" spans="1:7">
      <c r="A11971" s="903" t="s">
        <v>2487</v>
      </c>
      <c r="B11971" s="903" t="s">
        <v>207</v>
      </c>
      <c r="C11971" s="903" t="s">
        <v>200</v>
      </c>
      <c r="D11971" s="903" t="s">
        <v>1413</v>
      </c>
      <c r="E11971" s="903" t="s">
        <v>160</v>
      </c>
      <c r="F11971" s="903" t="s">
        <v>162</v>
      </c>
      <c r="G11971" s="902">
        <v>13492099850</v>
      </c>
    </row>
    <row r="11972" spans="1:7">
      <c r="A11972" s="903" t="s">
        <v>2487</v>
      </c>
      <c r="B11972" s="903" t="s">
        <v>207</v>
      </c>
      <c r="C11972" s="903" t="s">
        <v>200</v>
      </c>
      <c r="D11972" s="903" t="s">
        <v>1413</v>
      </c>
      <c r="E11972" s="1419" t="s">
        <v>13</v>
      </c>
      <c r="F11972" s="1420"/>
      <c r="G11972" s="902">
        <v>111652500</v>
      </c>
    </row>
    <row r="11973" spans="1:7">
      <c r="A11973" s="903" t="s">
        <v>2487</v>
      </c>
      <c r="B11973" s="903" t="s">
        <v>207</v>
      </c>
      <c r="C11973" s="903" t="s">
        <v>200</v>
      </c>
      <c r="D11973" s="903" t="s">
        <v>1413</v>
      </c>
      <c r="E11973" s="903" t="s">
        <v>13</v>
      </c>
      <c r="F11973" s="903" t="s">
        <v>15</v>
      </c>
      <c r="G11973" s="902">
        <v>111652500</v>
      </c>
    </row>
    <row r="11974" spans="1:7">
      <c r="A11974" s="903" t="s">
        <v>2487</v>
      </c>
      <c r="B11974" s="903" t="s">
        <v>207</v>
      </c>
      <c r="C11974" s="903" t="s">
        <v>200</v>
      </c>
      <c r="D11974" s="903" t="s">
        <v>1413</v>
      </c>
      <c r="E11974" s="1419" t="s">
        <v>16</v>
      </c>
      <c r="F11974" s="1420"/>
      <c r="G11974" s="902">
        <v>2453934500</v>
      </c>
    </row>
    <row r="11975" spans="1:7">
      <c r="A11975" s="903" t="s">
        <v>2487</v>
      </c>
      <c r="B11975" s="903" t="s">
        <v>207</v>
      </c>
      <c r="C11975" s="903" t="s">
        <v>200</v>
      </c>
      <c r="D11975" s="903" t="s">
        <v>1413</v>
      </c>
      <c r="E11975" s="903" t="s">
        <v>16</v>
      </c>
      <c r="F11975" s="903" t="s">
        <v>17</v>
      </c>
      <c r="G11975" s="902">
        <v>158586000</v>
      </c>
    </row>
    <row r="11976" spans="1:7">
      <c r="A11976" s="903" t="s">
        <v>2487</v>
      </c>
      <c r="B11976" s="903" t="s">
        <v>207</v>
      </c>
      <c r="C11976" s="903" t="s">
        <v>200</v>
      </c>
      <c r="D11976" s="903" t="s">
        <v>1413</v>
      </c>
      <c r="E11976" s="903" t="s">
        <v>16</v>
      </c>
      <c r="F11976" s="903" t="s">
        <v>19</v>
      </c>
      <c r="G11976" s="902">
        <v>2205304500</v>
      </c>
    </row>
    <row r="11977" spans="1:7">
      <c r="A11977" s="903" t="s">
        <v>2487</v>
      </c>
      <c r="B11977" s="903" t="s">
        <v>207</v>
      </c>
      <c r="C11977" s="903" t="s">
        <v>200</v>
      </c>
      <c r="D11977" s="903" t="s">
        <v>1413</v>
      </c>
      <c r="E11977" s="903" t="s">
        <v>16</v>
      </c>
      <c r="F11977" s="903" t="s">
        <v>221</v>
      </c>
      <c r="G11977" s="902">
        <v>90044000</v>
      </c>
    </row>
    <row r="11978" spans="1:7">
      <c r="A11978" s="903" t="s">
        <v>2487</v>
      </c>
      <c r="B11978" s="903" t="s">
        <v>207</v>
      </c>
      <c r="C11978" s="903" t="s">
        <v>200</v>
      </c>
      <c r="D11978" s="1419" t="s">
        <v>1522</v>
      </c>
      <c r="E11978" s="1420"/>
      <c r="F11978" s="1420"/>
      <c r="G11978" s="902">
        <v>7500000</v>
      </c>
    </row>
    <row r="11979" spans="1:7">
      <c r="A11979" s="903" t="s">
        <v>2487</v>
      </c>
      <c r="B11979" s="903" t="s">
        <v>207</v>
      </c>
      <c r="C11979" s="903" t="s">
        <v>200</v>
      </c>
      <c r="D11979" s="903" t="s">
        <v>1522</v>
      </c>
      <c r="E11979" s="1419" t="s">
        <v>122</v>
      </c>
      <c r="F11979" s="1420"/>
      <c r="G11979" s="902">
        <v>7500000</v>
      </c>
    </row>
    <row r="11980" spans="1:7">
      <c r="A11980" s="903" t="s">
        <v>2487</v>
      </c>
      <c r="B11980" s="903" t="s">
        <v>207</v>
      </c>
      <c r="C11980" s="903" t="s">
        <v>200</v>
      </c>
      <c r="D11980" s="903" t="s">
        <v>1522</v>
      </c>
      <c r="E11980" s="903" t="s">
        <v>122</v>
      </c>
      <c r="F11980" s="903" t="s">
        <v>126</v>
      </c>
      <c r="G11980" s="902">
        <v>7500000</v>
      </c>
    </row>
    <row r="11981" spans="1:7">
      <c r="A11981" s="903" t="s">
        <v>2487</v>
      </c>
      <c r="B11981" s="903" t="s">
        <v>207</v>
      </c>
      <c r="C11981" s="1419" t="s">
        <v>918</v>
      </c>
      <c r="D11981" s="1420"/>
      <c r="E11981" s="1420"/>
      <c r="F11981" s="1420"/>
      <c r="G11981" s="902">
        <v>8606611400</v>
      </c>
    </row>
    <row r="11982" spans="1:7">
      <c r="A11982" s="903" t="s">
        <v>2487</v>
      </c>
      <c r="B11982" s="903" t="s">
        <v>207</v>
      </c>
      <c r="C11982" s="903" t="s">
        <v>918</v>
      </c>
      <c r="D11982" s="1419" t="s">
        <v>928</v>
      </c>
      <c r="E11982" s="1420"/>
      <c r="F11982" s="1420"/>
      <c r="G11982" s="902">
        <v>300000000</v>
      </c>
    </row>
    <row r="11983" spans="1:7">
      <c r="A11983" s="903" t="s">
        <v>2487</v>
      </c>
      <c r="B11983" s="903" t="s">
        <v>207</v>
      </c>
      <c r="C11983" s="903" t="s">
        <v>918</v>
      </c>
      <c r="D11983" s="903" t="s">
        <v>928</v>
      </c>
      <c r="E11983" s="1419" t="s">
        <v>160</v>
      </c>
      <c r="F11983" s="1420"/>
      <c r="G11983" s="902">
        <v>300000000</v>
      </c>
    </row>
    <row r="11984" spans="1:7">
      <c r="A11984" s="903" t="s">
        <v>2487</v>
      </c>
      <c r="B11984" s="903" t="s">
        <v>207</v>
      </c>
      <c r="C11984" s="903" t="s">
        <v>918</v>
      </c>
      <c r="D11984" s="903" t="s">
        <v>928</v>
      </c>
      <c r="E11984" s="903" t="s">
        <v>160</v>
      </c>
      <c r="F11984" s="903" t="s">
        <v>162</v>
      </c>
      <c r="G11984" s="902">
        <v>300000000</v>
      </c>
    </row>
    <row r="11985" spans="1:7">
      <c r="A11985" s="903" t="s">
        <v>2487</v>
      </c>
      <c r="B11985" s="903" t="s">
        <v>207</v>
      </c>
      <c r="C11985" s="903" t="s">
        <v>918</v>
      </c>
      <c r="D11985" s="1419" t="s">
        <v>1514</v>
      </c>
      <c r="E11985" s="1420"/>
      <c r="F11985" s="1420"/>
      <c r="G11985" s="902">
        <v>8306611400</v>
      </c>
    </row>
    <row r="11986" spans="1:7">
      <c r="A11986" s="903" t="s">
        <v>2487</v>
      </c>
      <c r="B11986" s="903" t="s">
        <v>207</v>
      </c>
      <c r="C11986" s="903" t="s">
        <v>918</v>
      </c>
      <c r="D11986" s="903" t="s">
        <v>1514</v>
      </c>
      <c r="E11986" s="1419" t="s">
        <v>143</v>
      </c>
      <c r="F11986" s="1420"/>
      <c r="G11986" s="902">
        <v>14400000</v>
      </c>
    </row>
    <row r="11987" spans="1:7">
      <c r="A11987" s="903" t="s">
        <v>2487</v>
      </c>
      <c r="B11987" s="903" t="s">
        <v>207</v>
      </c>
      <c r="C11987" s="903" t="s">
        <v>918</v>
      </c>
      <c r="D11987" s="903" t="s">
        <v>1514</v>
      </c>
      <c r="E11987" s="903" t="s">
        <v>143</v>
      </c>
      <c r="F11987" s="903" t="s">
        <v>145</v>
      </c>
      <c r="G11987" s="902">
        <v>1700000</v>
      </c>
    </row>
    <row r="11988" spans="1:7">
      <c r="A11988" s="903" t="s">
        <v>2487</v>
      </c>
      <c r="B11988" s="903" t="s">
        <v>207</v>
      </c>
      <c r="C11988" s="903" t="s">
        <v>918</v>
      </c>
      <c r="D11988" s="903" t="s">
        <v>1514</v>
      </c>
      <c r="E11988" s="903" t="s">
        <v>143</v>
      </c>
      <c r="F11988" s="903" t="s">
        <v>487</v>
      </c>
      <c r="G11988" s="902">
        <v>11000000</v>
      </c>
    </row>
    <row r="11989" spans="1:7">
      <c r="A11989" s="903" t="s">
        <v>2487</v>
      </c>
      <c r="B11989" s="903" t="s">
        <v>207</v>
      </c>
      <c r="C11989" s="903" t="s">
        <v>918</v>
      </c>
      <c r="D11989" s="903" t="s">
        <v>1514</v>
      </c>
      <c r="E11989" s="903" t="s">
        <v>143</v>
      </c>
      <c r="F11989" s="903" t="s">
        <v>489</v>
      </c>
      <c r="G11989" s="902">
        <v>1700000</v>
      </c>
    </row>
    <row r="11990" spans="1:7">
      <c r="A11990" s="903" t="s">
        <v>2487</v>
      </c>
      <c r="B11990" s="903" t="s">
        <v>207</v>
      </c>
      <c r="C11990" s="903" t="s">
        <v>918</v>
      </c>
      <c r="D11990" s="903" t="s">
        <v>1514</v>
      </c>
      <c r="E11990" s="1419" t="s">
        <v>492</v>
      </c>
      <c r="F11990" s="1420"/>
      <c r="G11990" s="902">
        <v>10600000</v>
      </c>
    </row>
    <row r="11991" spans="1:7">
      <c r="A11991" s="903" t="s">
        <v>2487</v>
      </c>
      <c r="B11991" s="903" t="s">
        <v>207</v>
      </c>
      <c r="C11991" s="903" t="s">
        <v>918</v>
      </c>
      <c r="D11991" s="903" t="s">
        <v>1514</v>
      </c>
      <c r="E11991" s="903" t="s">
        <v>492</v>
      </c>
      <c r="F11991" s="903" t="s">
        <v>496</v>
      </c>
      <c r="G11991" s="902">
        <v>10600000</v>
      </c>
    </row>
    <row r="11992" spans="1:7">
      <c r="A11992" s="903" t="s">
        <v>2487</v>
      </c>
      <c r="B11992" s="903" t="s">
        <v>207</v>
      </c>
      <c r="C11992" s="903" t="s">
        <v>918</v>
      </c>
      <c r="D11992" s="903" t="s">
        <v>1514</v>
      </c>
      <c r="E11992" s="1419" t="s">
        <v>118</v>
      </c>
      <c r="F11992" s="1420"/>
      <c r="G11992" s="902">
        <v>10000000</v>
      </c>
    </row>
    <row r="11993" spans="1:7">
      <c r="A11993" s="903" t="s">
        <v>2487</v>
      </c>
      <c r="B11993" s="903" t="s">
        <v>207</v>
      </c>
      <c r="C11993" s="903" t="s">
        <v>918</v>
      </c>
      <c r="D11993" s="903" t="s">
        <v>1514</v>
      </c>
      <c r="E11993" s="903" t="s">
        <v>118</v>
      </c>
      <c r="F11993" s="903" t="s">
        <v>523</v>
      </c>
      <c r="G11993" s="902">
        <v>10000000</v>
      </c>
    </row>
    <row r="11994" spans="1:7">
      <c r="A11994" s="903" t="s">
        <v>2487</v>
      </c>
      <c r="B11994" s="903" t="s">
        <v>207</v>
      </c>
      <c r="C11994" s="903" t="s">
        <v>918</v>
      </c>
      <c r="D11994" s="903" t="s">
        <v>1514</v>
      </c>
      <c r="E11994" s="1419" t="s">
        <v>27</v>
      </c>
      <c r="F11994" s="1420"/>
      <c r="G11994" s="902">
        <v>4771664600</v>
      </c>
    </row>
    <row r="11995" spans="1:7">
      <c r="A11995" s="903" t="s">
        <v>2487</v>
      </c>
      <c r="B11995" s="903" t="s">
        <v>207</v>
      </c>
      <c r="C11995" s="903" t="s">
        <v>918</v>
      </c>
      <c r="D11995" s="903" t="s">
        <v>1514</v>
      </c>
      <c r="E11995" s="903" t="s">
        <v>27</v>
      </c>
      <c r="F11995" s="903" t="s">
        <v>29</v>
      </c>
      <c r="G11995" s="902">
        <v>4771664600</v>
      </c>
    </row>
    <row r="11996" spans="1:7">
      <c r="A11996" s="903" t="s">
        <v>2487</v>
      </c>
      <c r="B11996" s="903" t="s">
        <v>207</v>
      </c>
      <c r="C11996" s="903" t="s">
        <v>918</v>
      </c>
      <c r="D11996" s="903" t="s">
        <v>1514</v>
      </c>
      <c r="E11996" s="1419" t="s">
        <v>2013</v>
      </c>
      <c r="F11996" s="1420"/>
      <c r="G11996" s="902">
        <v>38059800</v>
      </c>
    </row>
    <row r="11997" spans="1:7">
      <c r="A11997" s="903" t="s">
        <v>2487</v>
      </c>
      <c r="B11997" s="903" t="s">
        <v>207</v>
      </c>
      <c r="C11997" s="903" t="s">
        <v>918</v>
      </c>
      <c r="D11997" s="903" t="s">
        <v>1514</v>
      </c>
      <c r="E11997" s="903" t="s">
        <v>2013</v>
      </c>
      <c r="F11997" s="903" t="s">
        <v>2014</v>
      </c>
      <c r="G11997" s="902">
        <v>38059800</v>
      </c>
    </row>
    <row r="11998" spans="1:7">
      <c r="A11998" s="903" t="s">
        <v>2487</v>
      </c>
      <c r="B11998" s="903" t="s">
        <v>207</v>
      </c>
      <c r="C11998" s="903" t="s">
        <v>918</v>
      </c>
      <c r="D11998" s="903" t="s">
        <v>1514</v>
      </c>
      <c r="E11998" s="1419" t="s">
        <v>1471</v>
      </c>
      <c r="F11998" s="1420"/>
      <c r="G11998" s="902">
        <v>112308000</v>
      </c>
    </row>
    <row r="11999" spans="1:7">
      <c r="A11999" s="903" t="s">
        <v>2487</v>
      </c>
      <c r="B11999" s="903" t="s">
        <v>207</v>
      </c>
      <c r="C11999" s="903" t="s">
        <v>918</v>
      </c>
      <c r="D11999" s="903" t="s">
        <v>1514</v>
      </c>
      <c r="E11999" s="903" t="s">
        <v>1471</v>
      </c>
      <c r="F11999" s="903" t="s">
        <v>1512</v>
      </c>
      <c r="G11999" s="902">
        <v>112308000</v>
      </c>
    </row>
    <row r="12000" spans="1:7">
      <c r="A12000" s="903" t="s">
        <v>2487</v>
      </c>
      <c r="B12000" s="903" t="s">
        <v>207</v>
      </c>
      <c r="C12000" s="903" t="s">
        <v>918</v>
      </c>
      <c r="D12000" s="903" t="s">
        <v>1514</v>
      </c>
      <c r="E12000" s="1419" t="s">
        <v>122</v>
      </c>
      <c r="F12000" s="1420"/>
      <c r="G12000" s="902">
        <v>3349579000</v>
      </c>
    </row>
    <row r="12001" spans="1:7">
      <c r="A12001" s="903" t="s">
        <v>2487</v>
      </c>
      <c r="B12001" s="903" t="s">
        <v>207</v>
      </c>
      <c r="C12001" s="903" t="s">
        <v>918</v>
      </c>
      <c r="D12001" s="903" t="s">
        <v>1514</v>
      </c>
      <c r="E12001" s="903" t="s">
        <v>122</v>
      </c>
      <c r="F12001" s="903" t="s">
        <v>765</v>
      </c>
      <c r="G12001" s="902">
        <v>2860018000</v>
      </c>
    </row>
    <row r="12002" spans="1:7">
      <c r="A12002" s="903" t="s">
        <v>2487</v>
      </c>
      <c r="B12002" s="903" t="s">
        <v>207</v>
      </c>
      <c r="C12002" s="903" t="s">
        <v>918</v>
      </c>
      <c r="D12002" s="903" t="s">
        <v>1514</v>
      </c>
      <c r="E12002" s="903" t="s">
        <v>122</v>
      </c>
      <c r="F12002" s="903" t="s">
        <v>126</v>
      </c>
      <c r="G12002" s="902">
        <v>489561000</v>
      </c>
    </row>
    <row r="12003" spans="1:7">
      <c r="A12003" s="903" t="s">
        <v>2487</v>
      </c>
      <c r="B12003" s="903" t="s">
        <v>207</v>
      </c>
      <c r="C12003" s="1419" t="s">
        <v>1158</v>
      </c>
      <c r="D12003" s="1420"/>
      <c r="E12003" s="1420"/>
      <c r="F12003" s="1420"/>
      <c r="G12003" s="902">
        <v>20589668498</v>
      </c>
    </row>
    <row r="12004" spans="1:7">
      <c r="A12004" s="903" t="s">
        <v>2487</v>
      </c>
      <c r="B12004" s="903" t="s">
        <v>207</v>
      </c>
      <c r="C12004" s="903" t="s">
        <v>1158</v>
      </c>
      <c r="D12004" s="1419" t="s">
        <v>936</v>
      </c>
      <c r="E12004" s="1420"/>
      <c r="F12004" s="1420"/>
      <c r="G12004" s="902">
        <v>2813000000</v>
      </c>
    </row>
    <row r="12005" spans="1:7">
      <c r="A12005" s="903" t="s">
        <v>2487</v>
      </c>
      <c r="B12005" s="903" t="s">
        <v>207</v>
      </c>
      <c r="C12005" s="903" t="s">
        <v>1158</v>
      </c>
      <c r="D12005" s="903" t="s">
        <v>936</v>
      </c>
      <c r="E12005" s="1419" t="s">
        <v>90</v>
      </c>
      <c r="F12005" s="1420"/>
      <c r="G12005" s="902">
        <v>70016000</v>
      </c>
    </row>
    <row r="12006" spans="1:7">
      <c r="A12006" s="903" t="s">
        <v>2487</v>
      </c>
      <c r="B12006" s="903" t="s">
        <v>207</v>
      </c>
      <c r="C12006" s="903" t="s">
        <v>1158</v>
      </c>
      <c r="D12006" s="903" t="s">
        <v>936</v>
      </c>
      <c r="E12006" s="903" t="s">
        <v>90</v>
      </c>
      <c r="F12006" s="903" t="s">
        <v>763</v>
      </c>
      <c r="G12006" s="902">
        <v>25016000</v>
      </c>
    </row>
    <row r="12007" spans="1:7">
      <c r="A12007" s="903" t="s">
        <v>2487</v>
      </c>
      <c r="B12007" s="903" t="s">
        <v>207</v>
      </c>
      <c r="C12007" s="903" t="s">
        <v>1158</v>
      </c>
      <c r="D12007" s="903" t="s">
        <v>936</v>
      </c>
      <c r="E12007" s="903" t="s">
        <v>90</v>
      </c>
      <c r="F12007" s="903" t="s">
        <v>289</v>
      </c>
      <c r="G12007" s="902">
        <v>45000000</v>
      </c>
    </row>
    <row r="12008" spans="1:7">
      <c r="A12008" s="903" t="s">
        <v>2487</v>
      </c>
      <c r="B12008" s="903" t="s">
        <v>207</v>
      </c>
      <c r="C12008" s="903" t="s">
        <v>1158</v>
      </c>
      <c r="D12008" s="903" t="s">
        <v>936</v>
      </c>
      <c r="E12008" s="1419" t="s">
        <v>100</v>
      </c>
      <c r="F12008" s="1420"/>
      <c r="G12008" s="902">
        <v>45000000</v>
      </c>
    </row>
    <row r="12009" spans="1:7">
      <c r="A12009" s="903" t="s">
        <v>2487</v>
      </c>
      <c r="B12009" s="903" t="s">
        <v>207</v>
      </c>
      <c r="C12009" s="903" t="s">
        <v>1158</v>
      </c>
      <c r="D12009" s="903" t="s">
        <v>936</v>
      </c>
      <c r="E12009" s="903" t="s">
        <v>100</v>
      </c>
      <c r="F12009" s="903" t="s">
        <v>138</v>
      </c>
      <c r="G12009" s="902">
        <v>10000000</v>
      </c>
    </row>
    <row r="12010" spans="1:7">
      <c r="A12010" s="903" t="s">
        <v>2487</v>
      </c>
      <c r="B12010" s="903" t="s">
        <v>207</v>
      </c>
      <c r="C12010" s="903" t="s">
        <v>1158</v>
      </c>
      <c r="D12010" s="903" t="s">
        <v>936</v>
      </c>
      <c r="E12010" s="903" t="s">
        <v>100</v>
      </c>
      <c r="F12010" s="903" t="s">
        <v>102</v>
      </c>
      <c r="G12010" s="902">
        <v>35000000</v>
      </c>
    </row>
    <row r="12011" spans="1:7">
      <c r="A12011" s="903" t="s">
        <v>2487</v>
      </c>
      <c r="B12011" s="903" t="s">
        <v>207</v>
      </c>
      <c r="C12011" s="903" t="s">
        <v>1158</v>
      </c>
      <c r="D12011" s="903" t="s">
        <v>936</v>
      </c>
      <c r="E12011" s="1419" t="s">
        <v>103</v>
      </c>
      <c r="F12011" s="1420"/>
      <c r="G12011" s="902">
        <v>66500000</v>
      </c>
    </row>
    <row r="12012" spans="1:7">
      <c r="A12012" s="903" t="s">
        <v>2487</v>
      </c>
      <c r="B12012" s="903" t="s">
        <v>207</v>
      </c>
      <c r="C12012" s="903" t="s">
        <v>1158</v>
      </c>
      <c r="D12012" s="903" t="s">
        <v>936</v>
      </c>
      <c r="E12012" s="903" t="s">
        <v>103</v>
      </c>
      <c r="F12012" s="903" t="s">
        <v>104</v>
      </c>
      <c r="G12012" s="902">
        <v>25000000</v>
      </c>
    </row>
    <row r="12013" spans="1:7">
      <c r="A12013" s="903" t="s">
        <v>2487</v>
      </c>
      <c r="B12013" s="903" t="s">
        <v>207</v>
      </c>
      <c r="C12013" s="903" t="s">
        <v>1158</v>
      </c>
      <c r="D12013" s="903" t="s">
        <v>936</v>
      </c>
      <c r="E12013" s="903" t="s">
        <v>103</v>
      </c>
      <c r="F12013" s="903" t="s">
        <v>132</v>
      </c>
      <c r="G12013" s="902">
        <v>26500000</v>
      </c>
    </row>
    <row r="12014" spans="1:7">
      <c r="A12014" s="903" t="s">
        <v>2487</v>
      </c>
      <c r="B12014" s="903" t="s">
        <v>207</v>
      </c>
      <c r="C12014" s="903" t="s">
        <v>1158</v>
      </c>
      <c r="D12014" s="903" t="s">
        <v>936</v>
      </c>
      <c r="E12014" s="903" t="s">
        <v>103</v>
      </c>
      <c r="F12014" s="903" t="s">
        <v>106</v>
      </c>
      <c r="G12014" s="902">
        <v>15000000</v>
      </c>
    </row>
    <row r="12015" spans="1:7">
      <c r="A12015" s="903" t="s">
        <v>2487</v>
      </c>
      <c r="B12015" s="903" t="s">
        <v>207</v>
      </c>
      <c r="C12015" s="903" t="s">
        <v>1158</v>
      </c>
      <c r="D12015" s="903" t="s">
        <v>936</v>
      </c>
      <c r="E12015" s="1419" t="s">
        <v>492</v>
      </c>
      <c r="F12015" s="1420"/>
      <c r="G12015" s="902">
        <v>6034000</v>
      </c>
    </row>
    <row r="12016" spans="1:7">
      <c r="A12016" s="903" t="s">
        <v>2487</v>
      </c>
      <c r="B12016" s="903" t="s">
        <v>207</v>
      </c>
      <c r="C12016" s="903" t="s">
        <v>1158</v>
      </c>
      <c r="D12016" s="903" t="s">
        <v>936</v>
      </c>
      <c r="E12016" s="903" t="s">
        <v>492</v>
      </c>
      <c r="F12016" s="903" t="s">
        <v>494</v>
      </c>
      <c r="G12016" s="902">
        <v>6034000</v>
      </c>
    </row>
    <row r="12017" spans="1:7">
      <c r="A12017" s="903" t="s">
        <v>2487</v>
      </c>
      <c r="B12017" s="903" t="s">
        <v>207</v>
      </c>
      <c r="C12017" s="903" t="s">
        <v>1158</v>
      </c>
      <c r="D12017" s="903" t="s">
        <v>936</v>
      </c>
      <c r="E12017" s="1419" t="s">
        <v>1429</v>
      </c>
      <c r="F12017" s="1420"/>
      <c r="G12017" s="902">
        <v>105000000</v>
      </c>
    </row>
    <row r="12018" spans="1:7">
      <c r="A12018" s="903" t="s">
        <v>2487</v>
      </c>
      <c r="B12018" s="903" t="s">
        <v>207</v>
      </c>
      <c r="C12018" s="903" t="s">
        <v>1158</v>
      </c>
      <c r="D12018" s="903" t="s">
        <v>936</v>
      </c>
      <c r="E12018" s="903" t="s">
        <v>1429</v>
      </c>
      <c r="F12018" s="903" t="s">
        <v>1431</v>
      </c>
      <c r="G12018" s="902">
        <v>105000000</v>
      </c>
    </row>
    <row r="12019" spans="1:7">
      <c r="A12019" s="903" t="s">
        <v>2487</v>
      </c>
      <c r="B12019" s="903" t="s">
        <v>207</v>
      </c>
      <c r="C12019" s="903" t="s">
        <v>1158</v>
      </c>
      <c r="D12019" s="903" t="s">
        <v>936</v>
      </c>
      <c r="E12019" s="1419" t="s">
        <v>118</v>
      </c>
      <c r="F12019" s="1420"/>
      <c r="G12019" s="902">
        <v>248400000</v>
      </c>
    </row>
    <row r="12020" spans="1:7">
      <c r="A12020" s="903" t="s">
        <v>2487</v>
      </c>
      <c r="B12020" s="903" t="s">
        <v>207</v>
      </c>
      <c r="C12020" s="903" t="s">
        <v>1158</v>
      </c>
      <c r="D12020" s="903" t="s">
        <v>936</v>
      </c>
      <c r="E12020" s="903" t="s">
        <v>118</v>
      </c>
      <c r="F12020" s="903" t="s">
        <v>523</v>
      </c>
      <c r="G12020" s="902">
        <v>228400000</v>
      </c>
    </row>
    <row r="12021" spans="1:7">
      <c r="A12021" s="903" t="s">
        <v>2487</v>
      </c>
      <c r="B12021" s="903" t="s">
        <v>207</v>
      </c>
      <c r="C12021" s="903" t="s">
        <v>1158</v>
      </c>
      <c r="D12021" s="903" t="s">
        <v>936</v>
      </c>
      <c r="E12021" s="903" t="s">
        <v>118</v>
      </c>
      <c r="F12021" s="903" t="s">
        <v>120</v>
      </c>
      <c r="G12021" s="902">
        <v>20000000</v>
      </c>
    </row>
    <row r="12022" spans="1:7">
      <c r="A12022" s="903" t="s">
        <v>2487</v>
      </c>
      <c r="B12022" s="903" t="s">
        <v>207</v>
      </c>
      <c r="C12022" s="903" t="s">
        <v>1158</v>
      </c>
      <c r="D12022" s="903" t="s">
        <v>936</v>
      </c>
      <c r="E12022" s="1419" t="s">
        <v>122</v>
      </c>
      <c r="F12022" s="1420"/>
      <c r="G12022" s="902">
        <v>2272050000</v>
      </c>
    </row>
    <row r="12023" spans="1:7">
      <c r="A12023" s="903" t="s">
        <v>2487</v>
      </c>
      <c r="B12023" s="903" t="s">
        <v>207</v>
      </c>
      <c r="C12023" s="903" t="s">
        <v>1158</v>
      </c>
      <c r="D12023" s="903" t="s">
        <v>936</v>
      </c>
      <c r="E12023" s="903" t="s">
        <v>122</v>
      </c>
      <c r="F12023" s="903" t="s">
        <v>124</v>
      </c>
      <c r="G12023" s="902">
        <v>8950000</v>
      </c>
    </row>
    <row r="12024" spans="1:7">
      <c r="A12024" s="903" t="s">
        <v>2487</v>
      </c>
      <c r="B12024" s="903" t="s">
        <v>207</v>
      </c>
      <c r="C12024" s="903" t="s">
        <v>1158</v>
      </c>
      <c r="D12024" s="903" t="s">
        <v>936</v>
      </c>
      <c r="E12024" s="903" t="s">
        <v>122</v>
      </c>
      <c r="F12024" s="903" t="s">
        <v>126</v>
      </c>
      <c r="G12024" s="902">
        <v>2263100000</v>
      </c>
    </row>
    <row r="12025" spans="1:7">
      <c r="A12025" s="903" t="s">
        <v>2487</v>
      </c>
      <c r="B12025" s="903" t="s">
        <v>207</v>
      </c>
      <c r="C12025" s="903" t="s">
        <v>1158</v>
      </c>
      <c r="D12025" s="1419" t="s">
        <v>1518</v>
      </c>
      <c r="E12025" s="1420"/>
      <c r="F12025" s="1420"/>
      <c r="G12025" s="902">
        <v>16921712500</v>
      </c>
    </row>
    <row r="12026" spans="1:7">
      <c r="A12026" s="903" t="s">
        <v>2487</v>
      </c>
      <c r="B12026" s="903" t="s">
        <v>207</v>
      </c>
      <c r="C12026" s="903" t="s">
        <v>1158</v>
      </c>
      <c r="D12026" s="903" t="s">
        <v>1518</v>
      </c>
      <c r="E12026" s="1419" t="s">
        <v>90</v>
      </c>
      <c r="F12026" s="1420"/>
      <c r="G12026" s="902">
        <v>15000000</v>
      </c>
    </row>
    <row r="12027" spans="1:7">
      <c r="A12027" s="903" t="s">
        <v>2487</v>
      </c>
      <c r="B12027" s="903" t="s">
        <v>207</v>
      </c>
      <c r="C12027" s="903" t="s">
        <v>1158</v>
      </c>
      <c r="D12027" s="903" t="s">
        <v>1518</v>
      </c>
      <c r="E12027" s="903" t="s">
        <v>90</v>
      </c>
      <c r="F12027" s="903" t="s">
        <v>763</v>
      </c>
      <c r="G12027" s="902">
        <v>15000000</v>
      </c>
    </row>
    <row r="12028" spans="1:7">
      <c r="A12028" s="903" t="s">
        <v>2487</v>
      </c>
      <c r="B12028" s="903" t="s">
        <v>207</v>
      </c>
      <c r="C12028" s="903" t="s">
        <v>1158</v>
      </c>
      <c r="D12028" s="903" t="s">
        <v>1518</v>
      </c>
      <c r="E12028" s="1419" t="s">
        <v>93</v>
      </c>
      <c r="F12028" s="1420"/>
      <c r="G12028" s="902">
        <v>22587600</v>
      </c>
    </row>
    <row r="12029" spans="1:7">
      <c r="A12029" s="903" t="s">
        <v>2487</v>
      </c>
      <c r="B12029" s="903" t="s">
        <v>207</v>
      </c>
      <c r="C12029" s="903" t="s">
        <v>1158</v>
      </c>
      <c r="D12029" s="903" t="s">
        <v>1518</v>
      </c>
      <c r="E12029" s="903" t="s">
        <v>93</v>
      </c>
      <c r="F12029" s="903" t="s">
        <v>391</v>
      </c>
      <c r="G12029" s="902">
        <v>22587600</v>
      </c>
    </row>
    <row r="12030" spans="1:7">
      <c r="A12030" s="903" t="s">
        <v>2487</v>
      </c>
      <c r="B12030" s="903" t="s">
        <v>207</v>
      </c>
      <c r="C12030" s="903" t="s">
        <v>1158</v>
      </c>
      <c r="D12030" s="903" t="s">
        <v>1518</v>
      </c>
      <c r="E12030" s="1419" t="s">
        <v>100</v>
      </c>
      <c r="F12030" s="1420"/>
      <c r="G12030" s="902">
        <v>53149000</v>
      </c>
    </row>
    <row r="12031" spans="1:7">
      <c r="A12031" s="903" t="s">
        <v>2487</v>
      </c>
      <c r="B12031" s="903" t="s">
        <v>207</v>
      </c>
      <c r="C12031" s="903" t="s">
        <v>1158</v>
      </c>
      <c r="D12031" s="903" t="s">
        <v>1518</v>
      </c>
      <c r="E12031" s="903" t="s">
        <v>100</v>
      </c>
      <c r="F12031" s="903" t="s">
        <v>139</v>
      </c>
      <c r="G12031" s="902">
        <v>51549000</v>
      </c>
    </row>
    <row r="12032" spans="1:7">
      <c r="A12032" s="903" t="s">
        <v>2487</v>
      </c>
      <c r="B12032" s="903" t="s">
        <v>207</v>
      </c>
      <c r="C12032" s="903" t="s">
        <v>1158</v>
      </c>
      <c r="D12032" s="903" t="s">
        <v>1518</v>
      </c>
      <c r="E12032" s="903" t="s">
        <v>100</v>
      </c>
      <c r="F12032" s="903" t="s">
        <v>131</v>
      </c>
      <c r="G12032" s="902">
        <v>1000000</v>
      </c>
    </row>
    <row r="12033" spans="1:7">
      <c r="A12033" s="903" t="s">
        <v>2487</v>
      </c>
      <c r="B12033" s="903" t="s">
        <v>207</v>
      </c>
      <c r="C12033" s="903" t="s">
        <v>1158</v>
      </c>
      <c r="D12033" s="903" t="s">
        <v>1518</v>
      </c>
      <c r="E12033" s="903" t="s">
        <v>100</v>
      </c>
      <c r="F12033" s="903" t="s">
        <v>218</v>
      </c>
      <c r="G12033" s="902">
        <v>600000</v>
      </c>
    </row>
    <row r="12034" spans="1:7">
      <c r="A12034" s="903" t="s">
        <v>2487</v>
      </c>
      <c r="B12034" s="903" t="s">
        <v>207</v>
      </c>
      <c r="C12034" s="903" t="s">
        <v>1158</v>
      </c>
      <c r="D12034" s="903" t="s">
        <v>1518</v>
      </c>
      <c r="E12034" s="1419" t="s">
        <v>103</v>
      </c>
      <c r="F12034" s="1420"/>
      <c r="G12034" s="902">
        <v>78999000</v>
      </c>
    </row>
    <row r="12035" spans="1:7">
      <c r="A12035" s="903" t="s">
        <v>2487</v>
      </c>
      <c r="B12035" s="903" t="s">
        <v>207</v>
      </c>
      <c r="C12035" s="903" t="s">
        <v>1158</v>
      </c>
      <c r="D12035" s="903" t="s">
        <v>1518</v>
      </c>
      <c r="E12035" s="903" t="s">
        <v>103</v>
      </c>
      <c r="F12035" s="903" t="s">
        <v>104</v>
      </c>
      <c r="G12035" s="902">
        <v>72529000</v>
      </c>
    </row>
    <row r="12036" spans="1:7">
      <c r="A12036" s="903" t="s">
        <v>2487</v>
      </c>
      <c r="B12036" s="903" t="s">
        <v>207</v>
      </c>
      <c r="C12036" s="903" t="s">
        <v>1158</v>
      </c>
      <c r="D12036" s="903" t="s">
        <v>1518</v>
      </c>
      <c r="E12036" s="903" t="s">
        <v>103</v>
      </c>
      <c r="F12036" s="903" t="s">
        <v>106</v>
      </c>
      <c r="G12036" s="902">
        <v>6470000</v>
      </c>
    </row>
    <row r="12037" spans="1:7">
      <c r="A12037" s="903" t="s">
        <v>2487</v>
      </c>
      <c r="B12037" s="903" t="s">
        <v>207</v>
      </c>
      <c r="C12037" s="903" t="s">
        <v>1158</v>
      </c>
      <c r="D12037" s="903" t="s">
        <v>1518</v>
      </c>
      <c r="E12037" s="1419" t="s">
        <v>108</v>
      </c>
      <c r="F12037" s="1420"/>
      <c r="G12037" s="902">
        <v>16000000</v>
      </c>
    </row>
    <row r="12038" spans="1:7">
      <c r="A12038" s="903" t="s">
        <v>2487</v>
      </c>
      <c r="B12038" s="903" t="s">
        <v>207</v>
      </c>
      <c r="C12038" s="903" t="s">
        <v>1158</v>
      </c>
      <c r="D12038" s="903" t="s">
        <v>1518</v>
      </c>
      <c r="E12038" s="903" t="s">
        <v>108</v>
      </c>
      <c r="F12038" s="903" t="s">
        <v>142</v>
      </c>
      <c r="G12038" s="902">
        <v>16000000</v>
      </c>
    </row>
    <row r="12039" spans="1:7">
      <c r="A12039" s="903" t="s">
        <v>2487</v>
      </c>
      <c r="B12039" s="903" t="s">
        <v>207</v>
      </c>
      <c r="C12039" s="903" t="s">
        <v>1158</v>
      </c>
      <c r="D12039" s="903" t="s">
        <v>1518</v>
      </c>
      <c r="E12039" s="1419" t="s">
        <v>143</v>
      </c>
      <c r="F12039" s="1420"/>
      <c r="G12039" s="902">
        <v>24300000</v>
      </c>
    </row>
    <row r="12040" spans="1:7">
      <c r="A12040" s="903" t="s">
        <v>2487</v>
      </c>
      <c r="B12040" s="903" t="s">
        <v>207</v>
      </c>
      <c r="C12040" s="903" t="s">
        <v>1158</v>
      </c>
      <c r="D12040" s="903" t="s">
        <v>1518</v>
      </c>
      <c r="E12040" s="903" t="s">
        <v>143</v>
      </c>
      <c r="F12040" s="903" t="s">
        <v>145</v>
      </c>
      <c r="G12040" s="902">
        <v>3000000</v>
      </c>
    </row>
    <row r="12041" spans="1:7">
      <c r="A12041" s="903" t="s">
        <v>2487</v>
      </c>
      <c r="B12041" s="903" t="s">
        <v>207</v>
      </c>
      <c r="C12041" s="903" t="s">
        <v>1158</v>
      </c>
      <c r="D12041" s="903" t="s">
        <v>1518</v>
      </c>
      <c r="E12041" s="903" t="s">
        <v>143</v>
      </c>
      <c r="F12041" s="903" t="s">
        <v>485</v>
      </c>
      <c r="G12041" s="902">
        <v>2000000</v>
      </c>
    </row>
    <row r="12042" spans="1:7">
      <c r="A12042" s="903" t="s">
        <v>2487</v>
      </c>
      <c r="B12042" s="903" t="s">
        <v>207</v>
      </c>
      <c r="C12042" s="903" t="s">
        <v>1158</v>
      </c>
      <c r="D12042" s="903" t="s">
        <v>1518</v>
      </c>
      <c r="E12042" s="903" t="s">
        <v>143</v>
      </c>
      <c r="F12042" s="903" t="s">
        <v>487</v>
      </c>
      <c r="G12042" s="902">
        <v>15600000</v>
      </c>
    </row>
    <row r="12043" spans="1:7">
      <c r="A12043" s="903" t="s">
        <v>2487</v>
      </c>
      <c r="B12043" s="903" t="s">
        <v>207</v>
      </c>
      <c r="C12043" s="903" t="s">
        <v>1158</v>
      </c>
      <c r="D12043" s="903" t="s">
        <v>1518</v>
      </c>
      <c r="E12043" s="903" t="s">
        <v>143</v>
      </c>
      <c r="F12043" s="903" t="s">
        <v>489</v>
      </c>
      <c r="G12043" s="902">
        <v>3700000</v>
      </c>
    </row>
    <row r="12044" spans="1:7">
      <c r="A12044" s="903" t="s">
        <v>2487</v>
      </c>
      <c r="B12044" s="903" t="s">
        <v>207</v>
      </c>
      <c r="C12044" s="903" t="s">
        <v>1158</v>
      </c>
      <c r="D12044" s="903" t="s">
        <v>1518</v>
      </c>
      <c r="E12044" s="1419" t="s">
        <v>113</v>
      </c>
      <c r="F12044" s="1420"/>
      <c r="G12044" s="902">
        <v>19380000</v>
      </c>
    </row>
    <row r="12045" spans="1:7">
      <c r="A12045" s="903" t="s">
        <v>2487</v>
      </c>
      <c r="B12045" s="903" t="s">
        <v>207</v>
      </c>
      <c r="C12045" s="903" t="s">
        <v>1158</v>
      </c>
      <c r="D12045" s="903" t="s">
        <v>1518</v>
      </c>
      <c r="E12045" s="903" t="s">
        <v>113</v>
      </c>
      <c r="F12045" s="903" t="s">
        <v>381</v>
      </c>
      <c r="G12045" s="902">
        <v>2560000</v>
      </c>
    </row>
    <row r="12046" spans="1:7">
      <c r="A12046" s="903" t="s">
        <v>2487</v>
      </c>
      <c r="B12046" s="903" t="s">
        <v>207</v>
      </c>
      <c r="C12046" s="903" t="s">
        <v>1158</v>
      </c>
      <c r="D12046" s="903" t="s">
        <v>1518</v>
      </c>
      <c r="E12046" s="903" t="s">
        <v>113</v>
      </c>
      <c r="F12046" s="903" t="s">
        <v>490</v>
      </c>
      <c r="G12046" s="902">
        <v>4980000</v>
      </c>
    </row>
    <row r="12047" spans="1:7">
      <c r="A12047" s="903" t="s">
        <v>2487</v>
      </c>
      <c r="B12047" s="903" t="s">
        <v>207</v>
      </c>
      <c r="C12047" s="903" t="s">
        <v>1158</v>
      </c>
      <c r="D12047" s="903" t="s">
        <v>1518</v>
      </c>
      <c r="E12047" s="903" t="s">
        <v>113</v>
      </c>
      <c r="F12047" s="903" t="s">
        <v>115</v>
      </c>
      <c r="G12047" s="902">
        <v>11840000</v>
      </c>
    </row>
    <row r="12048" spans="1:7">
      <c r="A12048" s="903" t="s">
        <v>2487</v>
      </c>
      <c r="B12048" s="903" t="s">
        <v>207</v>
      </c>
      <c r="C12048" s="903" t="s">
        <v>1158</v>
      </c>
      <c r="D12048" s="903" t="s">
        <v>1518</v>
      </c>
      <c r="E12048" s="1419" t="s">
        <v>492</v>
      </c>
      <c r="F12048" s="1420"/>
      <c r="G12048" s="902">
        <v>29300000</v>
      </c>
    </row>
    <row r="12049" spans="1:7">
      <c r="A12049" s="903" t="s">
        <v>2487</v>
      </c>
      <c r="B12049" s="903" t="s">
        <v>207</v>
      </c>
      <c r="C12049" s="903" t="s">
        <v>1158</v>
      </c>
      <c r="D12049" s="903" t="s">
        <v>1518</v>
      </c>
      <c r="E12049" s="903" t="s">
        <v>492</v>
      </c>
      <c r="F12049" s="903" t="s">
        <v>494</v>
      </c>
      <c r="G12049" s="902">
        <v>25100000</v>
      </c>
    </row>
    <row r="12050" spans="1:7">
      <c r="A12050" s="903" t="s">
        <v>2487</v>
      </c>
      <c r="B12050" s="903" t="s">
        <v>207</v>
      </c>
      <c r="C12050" s="903" t="s">
        <v>1158</v>
      </c>
      <c r="D12050" s="903" t="s">
        <v>1518</v>
      </c>
      <c r="E12050" s="903" t="s">
        <v>492</v>
      </c>
      <c r="F12050" s="903" t="s">
        <v>496</v>
      </c>
      <c r="G12050" s="902">
        <v>4200000</v>
      </c>
    </row>
    <row r="12051" spans="1:7">
      <c r="A12051" s="903" t="s">
        <v>2487</v>
      </c>
      <c r="B12051" s="903" t="s">
        <v>207</v>
      </c>
      <c r="C12051" s="903" t="s">
        <v>1158</v>
      </c>
      <c r="D12051" s="903" t="s">
        <v>1518</v>
      </c>
      <c r="E12051" s="1419" t="s">
        <v>498</v>
      </c>
      <c r="F12051" s="1420"/>
      <c r="G12051" s="902">
        <v>431612000</v>
      </c>
    </row>
    <row r="12052" spans="1:7">
      <c r="A12052" s="903" t="s">
        <v>2487</v>
      </c>
      <c r="B12052" s="903" t="s">
        <v>207</v>
      </c>
      <c r="C12052" s="903" t="s">
        <v>1158</v>
      </c>
      <c r="D12052" s="903" t="s">
        <v>1518</v>
      </c>
      <c r="E12052" s="903" t="s">
        <v>498</v>
      </c>
      <c r="F12052" s="903" t="s">
        <v>758</v>
      </c>
      <c r="G12052" s="902">
        <v>8000000</v>
      </c>
    </row>
    <row r="12053" spans="1:7">
      <c r="A12053" s="903" t="s">
        <v>2487</v>
      </c>
      <c r="B12053" s="903" t="s">
        <v>207</v>
      </c>
      <c r="C12053" s="903" t="s">
        <v>1158</v>
      </c>
      <c r="D12053" s="903" t="s">
        <v>1518</v>
      </c>
      <c r="E12053" s="903" t="s">
        <v>498</v>
      </c>
      <c r="F12053" s="903" t="s">
        <v>370</v>
      </c>
      <c r="G12053" s="902">
        <v>2712000</v>
      </c>
    </row>
    <row r="12054" spans="1:7">
      <c r="A12054" s="903" t="s">
        <v>2487</v>
      </c>
      <c r="B12054" s="903" t="s">
        <v>207</v>
      </c>
      <c r="C12054" s="903" t="s">
        <v>1158</v>
      </c>
      <c r="D12054" s="903" t="s">
        <v>1518</v>
      </c>
      <c r="E12054" s="903" t="s">
        <v>498</v>
      </c>
      <c r="F12054" s="903" t="s">
        <v>500</v>
      </c>
      <c r="G12054" s="902">
        <v>20900000</v>
      </c>
    </row>
    <row r="12055" spans="1:7">
      <c r="A12055" s="903" t="s">
        <v>2487</v>
      </c>
      <c r="B12055" s="903" t="s">
        <v>207</v>
      </c>
      <c r="C12055" s="903" t="s">
        <v>1158</v>
      </c>
      <c r="D12055" s="903" t="s">
        <v>1518</v>
      </c>
      <c r="E12055" s="903" t="s">
        <v>498</v>
      </c>
      <c r="F12055" s="903" t="s">
        <v>501</v>
      </c>
      <c r="G12055" s="902">
        <v>400000000</v>
      </c>
    </row>
    <row r="12056" spans="1:7">
      <c r="A12056" s="903" t="s">
        <v>2487</v>
      </c>
      <c r="B12056" s="903" t="s">
        <v>207</v>
      </c>
      <c r="C12056" s="903" t="s">
        <v>1158</v>
      </c>
      <c r="D12056" s="903" t="s">
        <v>1518</v>
      </c>
      <c r="E12056" s="1419" t="s">
        <v>118</v>
      </c>
      <c r="F12056" s="1420"/>
      <c r="G12056" s="902">
        <v>149180000</v>
      </c>
    </row>
    <row r="12057" spans="1:7">
      <c r="A12057" s="903" t="s">
        <v>2487</v>
      </c>
      <c r="B12057" s="903" t="s">
        <v>207</v>
      </c>
      <c r="C12057" s="903" t="s">
        <v>1158</v>
      </c>
      <c r="D12057" s="903" t="s">
        <v>1518</v>
      </c>
      <c r="E12057" s="903" t="s">
        <v>118</v>
      </c>
      <c r="F12057" s="903" t="s">
        <v>523</v>
      </c>
      <c r="G12057" s="902">
        <v>10280000</v>
      </c>
    </row>
    <row r="12058" spans="1:7">
      <c r="A12058" s="903" t="s">
        <v>2487</v>
      </c>
      <c r="B12058" s="903" t="s">
        <v>207</v>
      </c>
      <c r="C12058" s="903" t="s">
        <v>1158</v>
      </c>
      <c r="D12058" s="903" t="s">
        <v>1518</v>
      </c>
      <c r="E12058" s="903" t="s">
        <v>118</v>
      </c>
      <c r="F12058" s="903" t="s">
        <v>11</v>
      </c>
      <c r="G12058" s="902">
        <v>15000000</v>
      </c>
    </row>
    <row r="12059" spans="1:7">
      <c r="A12059" s="903" t="s">
        <v>2487</v>
      </c>
      <c r="B12059" s="903" t="s">
        <v>207</v>
      </c>
      <c r="C12059" s="903" t="s">
        <v>1158</v>
      </c>
      <c r="D12059" s="903" t="s">
        <v>1518</v>
      </c>
      <c r="E12059" s="903" t="s">
        <v>118</v>
      </c>
      <c r="F12059" s="903" t="s">
        <v>120</v>
      </c>
      <c r="G12059" s="902">
        <v>123900000</v>
      </c>
    </row>
    <row r="12060" spans="1:7">
      <c r="A12060" s="903" t="s">
        <v>2487</v>
      </c>
      <c r="B12060" s="903" t="s">
        <v>207</v>
      </c>
      <c r="C12060" s="903" t="s">
        <v>1158</v>
      </c>
      <c r="D12060" s="903" t="s">
        <v>1518</v>
      </c>
      <c r="E12060" s="1419" t="s">
        <v>122</v>
      </c>
      <c r="F12060" s="1420"/>
      <c r="G12060" s="902">
        <v>16067204900</v>
      </c>
    </row>
    <row r="12061" spans="1:7">
      <c r="A12061" s="903" t="s">
        <v>2487</v>
      </c>
      <c r="B12061" s="903" t="s">
        <v>207</v>
      </c>
      <c r="C12061" s="903" t="s">
        <v>1158</v>
      </c>
      <c r="D12061" s="903" t="s">
        <v>1518</v>
      </c>
      <c r="E12061" s="903" t="s">
        <v>122</v>
      </c>
      <c r="F12061" s="903" t="s">
        <v>765</v>
      </c>
      <c r="G12061" s="902">
        <v>2020220000</v>
      </c>
    </row>
    <row r="12062" spans="1:7">
      <c r="A12062" s="903" t="s">
        <v>2487</v>
      </c>
      <c r="B12062" s="903" t="s">
        <v>207</v>
      </c>
      <c r="C12062" s="903" t="s">
        <v>1158</v>
      </c>
      <c r="D12062" s="903" t="s">
        <v>1518</v>
      </c>
      <c r="E12062" s="903" t="s">
        <v>122</v>
      </c>
      <c r="F12062" s="903" t="s">
        <v>124</v>
      </c>
      <c r="G12062" s="902">
        <v>12880000</v>
      </c>
    </row>
    <row r="12063" spans="1:7">
      <c r="A12063" s="903" t="s">
        <v>2487</v>
      </c>
      <c r="B12063" s="903" t="s">
        <v>207</v>
      </c>
      <c r="C12063" s="903" t="s">
        <v>1158</v>
      </c>
      <c r="D12063" s="903" t="s">
        <v>1518</v>
      </c>
      <c r="E12063" s="903" t="s">
        <v>122</v>
      </c>
      <c r="F12063" s="903" t="s">
        <v>126</v>
      </c>
      <c r="G12063" s="902">
        <v>14034104900</v>
      </c>
    </row>
    <row r="12064" spans="1:7">
      <c r="A12064" s="903" t="s">
        <v>2487</v>
      </c>
      <c r="B12064" s="903" t="s">
        <v>207</v>
      </c>
      <c r="C12064" s="903" t="s">
        <v>1158</v>
      </c>
      <c r="D12064" s="903" t="s">
        <v>1518</v>
      </c>
      <c r="E12064" s="1419" t="s">
        <v>360</v>
      </c>
      <c r="F12064" s="1420"/>
      <c r="G12064" s="902">
        <v>15000000</v>
      </c>
    </row>
    <row r="12065" spans="1:7">
      <c r="A12065" s="903" t="s">
        <v>2487</v>
      </c>
      <c r="B12065" s="903" t="s">
        <v>207</v>
      </c>
      <c r="C12065" s="903" t="s">
        <v>1158</v>
      </c>
      <c r="D12065" s="903" t="s">
        <v>1518</v>
      </c>
      <c r="E12065" s="903" t="s">
        <v>360</v>
      </c>
      <c r="F12065" s="903" t="s">
        <v>2522</v>
      </c>
      <c r="G12065" s="902">
        <v>15000000</v>
      </c>
    </row>
    <row r="12066" spans="1:7">
      <c r="A12066" s="903" t="s">
        <v>2487</v>
      </c>
      <c r="B12066" s="903" t="s">
        <v>207</v>
      </c>
      <c r="C12066" s="903" t="s">
        <v>1158</v>
      </c>
      <c r="D12066" s="1419" t="s">
        <v>1461</v>
      </c>
      <c r="E12066" s="1420"/>
      <c r="F12066" s="1420"/>
      <c r="G12066" s="902">
        <v>854955998</v>
      </c>
    </row>
    <row r="12067" spans="1:7">
      <c r="A12067" s="903" t="s">
        <v>2487</v>
      </c>
      <c r="B12067" s="903" t="s">
        <v>207</v>
      </c>
      <c r="C12067" s="903" t="s">
        <v>1158</v>
      </c>
      <c r="D12067" s="903" t="s">
        <v>1461</v>
      </c>
      <c r="E12067" s="1419" t="s">
        <v>165</v>
      </c>
      <c r="F12067" s="1420"/>
      <c r="G12067" s="902">
        <v>854955998</v>
      </c>
    </row>
    <row r="12068" spans="1:7">
      <c r="A12068" s="903" t="s">
        <v>2487</v>
      </c>
      <c r="B12068" s="903" t="s">
        <v>207</v>
      </c>
      <c r="C12068" s="903" t="s">
        <v>1158</v>
      </c>
      <c r="D12068" s="903" t="s">
        <v>1461</v>
      </c>
      <c r="E12068" s="903" t="s">
        <v>165</v>
      </c>
      <c r="F12068" s="903" t="s">
        <v>819</v>
      </c>
      <c r="G12068" s="902">
        <v>854955998</v>
      </c>
    </row>
    <row r="12069" spans="1:7">
      <c r="A12069" s="903" t="s">
        <v>2487</v>
      </c>
      <c r="B12069" s="903" t="s">
        <v>207</v>
      </c>
      <c r="C12069" s="1419" t="s">
        <v>85</v>
      </c>
      <c r="D12069" s="1420"/>
      <c r="E12069" s="1420"/>
      <c r="F12069" s="1420"/>
      <c r="G12069" s="902">
        <v>2576366499033</v>
      </c>
    </row>
    <row r="12070" spans="1:7">
      <c r="A12070" s="903" t="s">
        <v>2487</v>
      </c>
      <c r="B12070" s="903" t="s">
        <v>207</v>
      </c>
      <c r="C12070" s="903" t="s">
        <v>85</v>
      </c>
      <c r="D12070" s="1419" t="s">
        <v>86</v>
      </c>
      <c r="E12070" s="1420"/>
      <c r="F12070" s="1420"/>
      <c r="G12070" s="902">
        <v>571977716400</v>
      </c>
    </row>
    <row r="12071" spans="1:7">
      <c r="A12071" s="903" t="s">
        <v>2487</v>
      </c>
      <c r="B12071" s="903" t="s">
        <v>207</v>
      </c>
      <c r="C12071" s="903" t="s">
        <v>85</v>
      </c>
      <c r="D12071" s="903" t="s">
        <v>86</v>
      </c>
      <c r="E12071" s="1419" t="s">
        <v>209</v>
      </c>
      <c r="F12071" s="1420"/>
      <c r="G12071" s="902">
        <v>571977716400</v>
      </c>
    </row>
    <row r="12072" spans="1:7">
      <c r="A12072" s="903" t="s">
        <v>2487</v>
      </c>
      <c r="B12072" s="903" t="s">
        <v>207</v>
      </c>
      <c r="C12072" s="903" t="s">
        <v>85</v>
      </c>
      <c r="D12072" s="903" t="s">
        <v>86</v>
      </c>
      <c r="E12072" s="903" t="s">
        <v>209</v>
      </c>
      <c r="F12072" s="903" t="s">
        <v>212</v>
      </c>
      <c r="G12072" s="902">
        <v>571977716400</v>
      </c>
    </row>
    <row r="12073" spans="1:7">
      <c r="A12073" s="903" t="s">
        <v>2487</v>
      </c>
      <c r="B12073" s="903" t="s">
        <v>207</v>
      </c>
      <c r="C12073" s="903" t="s">
        <v>85</v>
      </c>
      <c r="D12073" s="1419" t="s">
        <v>181</v>
      </c>
      <c r="E12073" s="1420"/>
      <c r="F12073" s="1420"/>
      <c r="G12073" s="902">
        <v>590499307696</v>
      </c>
    </row>
    <row r="12074" spans="1:7">
      <c r="A12074" s="903" t="s">
        <v>2487</v>
      </c>
      <c r="B12074" s="903" t="s">
        <v>207</v>
      </c>
      <c r="C12074" s="903" t="s">
        <v>85</v>
      </c>
      <c r="D12074" s="903" t="s">
        <v>181</v>
      </c>
      <c r="E12074" s="1419" t="s">
        <v>209</v>
      </c>
      <c r="F12074" s="1420"/>
      <c r="G12074" s="902">
        <v>590499307696</v>
      </c>
    </row>
    <row r="12075" spans="1:7">
      <c r="A12075" s="903" t="s">
        <v>2487</v>
      </c>
      <c r="B12075" s="903" t="s">
        <v>207</v>
      </c>
      <c r="C12075" s="903" t="s">
        <v>85</v>
      </c>
      <c r="D12075" s="903" t="s">
        <v>181</v>
      </c>
      <c r="E12075" s="903" t="s">
        <v>209</v>
      </c>
      <c r="F12075" s="903" t="s">
        <v>210</v>
      </c>
      <c r="G12075" s="902">
        <v>590499307696</v>
      </c>
    </row>
    <row r="12076" spans="1:7">
      <c r="A12076" s="903" t="s">
        <v>2487</v>
      </c>
      <c r="B12076" s="903" t="s">
        <v>207</v>
      </c>
      <c r="C12076" s="903" t="s">
        <v>85</v>
      </c>
      <c r="D12076" s="1419" t="s">
        <v>1549</v>
      </c>
      <c r="E12076" s="1420"/>
      <c r="F12076" s="1420"/>
      <c r="G12076" s="902">
        <v>108646243306</v>
      </c>
    </row>
    <row r="12077" spans="1:7">
      <c r="A12077" s="903" t="s">
        <v>2487</v>
      </c>
      <c r="B12077" s="903" t="s">
        <v>207</v>
      </c>
      <c r="C12077" s="903" t="s">
        <v>85</v>
      </c>
      <c r="D12077" s="903" t="s">
        <v>1549</v>
      </c>
      <c r="E12077" s="1419" t="s">
        <v>211</v>
      </c>
      <c r="F12077" s="1420"/>
      <c r="G12077" s="902">
        <v>108646243306</v>
      </c>
    </row>
    <row r="12078" spans="1:7">
      <c r="A12078" s="903" t="s">
        <v>2487</v>
      </c>
      <c r="B12078" s="903" t="s">
        <v>207</v>
      </c>
      <c r="C12078" s="903" t="s">
        <v>85</v>
      </c>
      <c r="D12078" s="903" t="s">
        <v>1549</v>
      </c>
      <c r="E12078" s="903" t="s">
        <v>211</v>
      </c>
      <c r="F12078" s="903" t="s">
        <v>832</v>
      </c>
      <c r="G12078" s="902">
        <v>30920270030</v>
      </c>
    </row>
    <row r="12079" spans="1:7">
      <c r="A12079" s="903" t="s">
        <v>2487</v>
      </c>
      <c r="B12079" s="903" t="s">
        <v>207</v>
      </c>
      <c r="C12079" s="903" t="s">
        <v>85</v>
      </c>
      <c r="D12079" s="903" t="s">
        <v>1549</v>
      </c>
      <c r="E12079" s="903" t="s">
        <v>211</v>
      </c>
      <c r="F12079" s="903" t="s">
        <v>366</v>
      </c>
      <c r="G12079" s="902">
        <v>77725973276</v>
      </c>
    </row>
    <row r="12080" spans="1:7">
      <c r="A12080" s="903" t="s">
        <v>2487</v>
      </c>
      <c r="B12080" s="903" t="s">
        <v>207</v>
      </c>
      <c r="C12080" s="903" t="s">
        <v>85</v>
      </c>
      <c r="D12080" s="1419" t="s">
        <v>1550</v>
      </c>
      <c r="E12080" s="1420"/>
      <c r="F12080" s="1420"/>
      <c r="G12080" s="902">
        <v>1305243231631</v>
      </c>
    </row>
    <row r="12081" spans="1:7">
      <c r="A12081" s="903" t="s">
        <v>2487</v>
      </c>
      <c r="B12081" s="903" t="s">
        <v>207</v>
      </c>
      <c r="C12081" s="903" t="s">
        <v>85</v>
      </c>
      <c r="D12081" s="903" t="s">
        <v>1550</v>
      </c>
      <c r="E12081" s="1419" t="s">
        <v>214</v>
      </c>
      <c r="F12081" s="1420"/>
      <c r="G12081" s="902">
        <v>1305243231631</v>
      </c>
    </row>
    <row r="12082" spans="1:7">
      <c r="A12082" s="903" t="s">
        <v>2487</v>
      </c>
      <c r="B12082" s="903" t="s">
        <v>207</v>
      </c>
      <c r="C12082" s="903" t="s">
        <v>85</v>
      </c>
      <c r="D12082" s="903" t="s">
        <v>1550</v>
      </c>
      <c r="E12082" s="903" t="s">
        <v>214</v>
      </c>
      <c r="F12082" s="903" t="s">
        <v>831</v>
      </c>
      <c r="G12082" s="902">
        <v>502103436884</v>
      </c>
    </row>
    <row r="12083" spans="1:7">
      <c r="A12083" s="903" t="s">
        <v>2487</v>
      </c>
      <c r="B12083" s="903" t="s">
        <v>207</v>
      </c>
      <c r="C12083" s="903" t="s">
        <v>85</v>
      </c>
      <c r="D12083" s="903" t="s">
        <v>1550</v>
      </c>
      <c r="E12083" s="903" t="s">
        <v>214</v>
      </c>
      <c r="F12083" s="903" t="s">
        <v>830</v>
      </c>
      <c r="G12083" s="902">
        <v>132691402680</v>
      </c>
    </row>
    <row r="12084" spans="1:7">
      <c r="A12084" s="903" t="s">
        <v>2487</v>
      </c>
      <c r="B12084" s="903" t="s">
        <v>207</v>
      </c>
      <c r="C12084" s="903" t="s">
        <v>85</v>
      </c>
      <c r="D12084" s="903" t="s">
        <v>1550</v>
      </c>
      <c r="E12084" s="903" t="s">
        <v>214</v>
      </c>
      <c r="F12084" s="903" t="s">
        <v>829</v>
      </c>
      <c r="G12084" s="902">
        <v>2499571843</v>
      </c>
    </row>
    <row r="12085" spans="1:7">
      <c r="A12085" s="903" t="s">
        <v>2487</v>
      </c>
      <c r="B12085" s="903" t="s">
        <v>207</v>
      </c>
      <c r="C12085" s="903" t="s">
        <v>85</v>
      </c>
      <c r="D12085" s="903" t="s">
        <v>1550</v>
      </c>
      <c r="E12085" s="903" t="s">
        <v>214</v>
      </c>
      <c r="F12085" s="903" t="s">
        <v>828</v>
      </c>
      <c r="G12085" s="902">
        <v>36192697041</v>
      </c>
    </row>
    <row r="12086" spans="1:7">
      <c r="A12086" s="903" t="s">
        <v>2487</v>
      </c>
      <c r="B12086" s="903" t="s">
        <v>207</v>
      </c>
      <c r="C12086" s="903" t="s">
        <v>85</v>
      </c>
      <c r="D12086" s="903" t="s">
        <v>1550</v>
      </c>
      <c r="E12086" s="903" t="s">
        <v>214</v>
      </c>
      <c r="F12086" s="903" t="s">
        <v>827</v>
      </c>
      <c r="G12086" s="902">
        <v>492170848820</v>
      </c>
    </row>
    <row r="12087" spans="1:7">
      <c r="A12087" s="903" t="s">
        <v>2487</v>
      </c>
      <c r="B12087" s="903" t="s">
        <v>207</v>
      </c>
      <c r="C12087" s="903" t="s">
        <v>85</v>
      </c>
      <c r="D12087" s="903" t="s">
        <v>1550</v>
      </c>
      <c r="E12087" s="903" t="s">
        <v>214</v>
      </c>
      <c r="F12087" s="903" t="s">
        <v>826</v>
      </c>
      <c r="G12087" s="902">
        <v>139585274363</v>
      </c>
    </row>
    <row r="12088" spans="1:7">
      <c r="A12088" s="903" t="s">
        <v>2487</v>
      </c>
      <c r="B12088" s="1419" t="s">
        <v>215</v>
      </c>
      <c r="C12088" s="1420"/>
      <c r="D12088" s="1420"/>
      <c r="E12088" s="1420"/>
      <c r="F12088" s="1420"/>
      <c r="G12088" s="902">
        <v>1948692848558</v>
      </c>
    </row>
    <row r="12089" spans="1:7">
      <c r="A12089" s="903" t="s">
        <v>2487</v>
      </c>
      <c r="B12089" s="903" t="s">
        <v>215</v>
      </c>
      <c r="C12089" s="1419" t="s">
        <v>25</v>
      </c>
      <c r="D12089" s="1420"/>
      <c r="E12089" s="1420"/>
      <c r="F12089" s="1420"/>
      <c r="G12089" s="902">
        <v>6041627800</v>
      </c>
    </row>
    <row r="12090" spans="1:7">
      <c r="A12090" s="903" t="s">
        <v>2487</v>
      </c>
      <c r="B12090" s="903" t="s">
        <v>215</v>
      </c>
      <c r="C12090" s="903" t="s">
        <v>25</v>
      </c>
      <c r="D12090" s="1419" t="s">
        <v>26</v>
      </c>
      <c r="E12090" s="1420"/>
      <c r="F12090" s="1420"/>
      <c r="G12090" s="902">
        <v>6041627800</v>
      </c>
    </row>
    <row r="12091" spans="1:7">
      <c r="A12091" s="903" t="s">
        <v>2487</v>
      </c>
      <c r="B12091" s="903" t="s">
        <v>215</v>
      </c>
      <c r="C12091" s="903" t="s">
        <v>25</v>
      </c>
      <c r="D12091" s="903" t="s">
        <v>26</v>
      </c>
      <c r="E12091" s="1419" t="s">
        <v>90</v>
      </c>
      <c r="F12091" s="1420"/>
      <c r="G12091" s="902">
        <v>8224800</v>
      </c>
    </row>
    <row r="12092" spans="1:7">
      <c r="A12092" s="903" t="s">
        <v>2487</v>
      </c>
      <c r="B12092" s="903" t="s">
        <v>215</v>
      </c>
      <c r="C12092" s="903" t="s">
        <v>25</v>
      </c>
      <c r="D12092" s="903" t="s">
        <v>26</v>
      </c>
      <c r="E12092" s="903" t="s">
        <v>90</v>
      </c>
      <c r="F12092" s="903" t="s">
        <v>137</v>
      </c>
      <c r="G12092" s="902">
        <v>8224800</v>
      </c>
    </row>
    <row r="12093" spans="1:7">
      <c r="A12093" s="903" t="s">
        <v>2487</v>
      </c>
      <c r="B12093" s="903" t="s">
        <v>215</v>
      </c>
      <c r="C12093" s="903" t="s">
        <v>25</v>
      </c>
      <c r="D12093" s="903" t="s">
        <v>26</v>
      </c>
      <c r="E12093" s="1419" t="s">
        <v>160</v>
      </c>
      <c r="F12093" s="1420"/>
      <c r="G12093" s="902">
        <v>4778592000</v>
      </c>
    </row>
    <row r="12094" spans="1:7">
      <c r="A12094" s="903" t="s">
        <v>2487</v>
      </c>
      <c r="B12094" s="903" t="s">
        <v>215</v>
      </c>
      <c r="C12094" s="903" t="s">
        <v>25</v>
      </c>
      <c r="D12094" s="903" t="s">
        <v>26</v>
      </c>
      <c r="E12094" s="903" t="s">
        <v>160</v>
      </c>
      <c r="F12094" s="903" t="s">
        <v>162</v>
      </c>
      <c r="G12094" s="902">
        <v>4778592000</v>
      </c>
    </row>
    <row r="12095" spans="1:7">
      <c r="A12095" s="903" t="s">
        <v>2487</v>
      </c>
      <c r="B12095" s="903" t="s">
        <v>215</v>
      </c>
      <c r="C12095" s="903" t="s">
        <v>25</v>
      </c>
      <c r="D12095" s="903" t="s">
        <v>26</v>
      </c>
      <c r="E12095" s="1419" t="s">
        <v>13</v>
      </c>
      <c r="F12095" s="1420"/>
      <c r="G12095" s="902">
        <v>156177000</v>
      </c>
    </row>
    <row r="12096" spans="1:7">
      <c r="A12096" s="903" t="s">
        <v>2487</v>
      </c>
      <c r="B12096" s="903" t="s">
        <v>215</v>
      </c>
      <c r="C12096" s="903" t="s">
        <v>25</v>
      </c>
      <c r="D12096" s="903" t="s">
        <v>26</v>
      </c>
      <c r="E12096" s="903" t="s">
        <v>13</v>
      </c>
      <c r="F12096" s="903" t="s">
        <v>15</v>
      </c>
      <c r="G12096" s="902">
        <v>156177000</v>
      </c>
    </row>
    <row r="12097" spans="1:7">
      <c r="A12097" s="903" t="s">
        <v>2487</v>
      </c>
      <c r="B12097" s="903" t="s">
        <v>215</v>
      </c>
      <c r="C12097" s="903" t="s">
        <v>25</v>
      </c>
      <c r="D12097" s="903" t="s">
        <v>26</v>
      </c>
      <c r="E12097" s="1419" t="s">
        <v>16</v>
      </c>
      <c r="F12097" s="1420"/>
      <c r="G12097" s="902">
        <v>1098634000</v>
      </c>
    </row>
    <row r="12098" spans="1:7">
      <c r="A12098" s="903" t="s">
        <v>2487</v>
      </c>
      <c r="B12098" s="903" t="s">
        <v>215</v>
      </c>
      <c r="C12098" s="903" t="s">
        <v>25</v>
      </c>
      <c r="D12098" s="903" t="s">
        <v>26</v>
      </c>
      <c r="E12098" s="903" t="s">
        <v>16</v>
      </c>
      <c r="F12098" s="903" t="s">
        <v>17</v>
      </c>
      <c r="G12098" s="902">
        <v>158270000</v>
      </c>
    </row>
    <row r="12099" spans="1:7">
      <c r="A12099" s="903" t="s">
        <v>2487</v>
      </c>
      <c r="B12099" s="903" t="s">
        <v>215</v>
      </c>
      <c r="C12099" s="903" t="s">
        <v>25</v>
      </c>
      <c r="D12099" s="903" t="s">
        <v>26</v>
      </c>
      <c r="E12099" s="903" t="s">
        <v>16</v>
      </c>
      <c r="F12099" s="903" t="s">
        <v>19</v>
      </c>
      <c r="G12099" s="902">
        <v>691008000</v>
      </c>
    </row>
    <row r="12100" spans="1:7">
      <c r="A12100" s="903" t="s">
        <v>2487</v>
      </c>
      <c r="B12100" s="903" t="s">
        <v>215</v>
      </c>
      <c r="C12100" s="903" t="s">
        <v>25</v>
      </c>
      <c r="D12100" s="903" t="s">
        <v>26</v>
      </c>
      <c r="E12100" s="903" t="s">
        <v>16</v>
      </c>
      <c r="F12100" s="903" t="s">
        <v>221</v>
      </c>
      <c r="G12100" s="902">
        <v>249356000</v>
      </c>
    </row>
    <row r="12101" spans="1:7">
      <c r="A12101" s="903" t="s">
        <v>2487</v>
      </c>
      <c r="B12101" s="903" t="s">
        <v>215</v>
      </c>
      <c r="C12101" s="1419" t="s">
        <v>1152</v>
      </c>
      <c r="D12101" s="1420"/>
      <c r="E12101" s="1420"/>
      <c r="F12101" s="1420"/>
      <c r="G12101" s="902">
        <v>3558428765</v>
      </c>
    </row>
    <row r="12102" spans="1:7">
      <c r="A12102" s="903" t="s">
        <v>2487</v>
      </c>
      <c r="B12102" s="903" t="s">
        <v>215</v>
      </c>
      <c r="C12102" s="903" t="s">
        <v>1152</v>
      </c>
      <c r="D12102" s="1419" t="s">
        <v>1537</v>
      </c>
      <c r="E12102" s="1420"/>
      <c r="F12102" s="1420"/>
      <c r="G12102" s="902">
        <v>3558428765</v>
      </c>
    </row>
    <row r="12103" spans="1:7">
      <c r="A12103" s="903" t="s">
        <v>2487</v>
      </c>
      <c r="B12103" s="903" t="s">
        <v>215</v>
      </c>
      <c r="C12103" s="903" t="s">
        <v>1152</v>
      </c>
      <c r="D12103" s="903" t="s">
        <v>1537</v>
      </c>
      <c r="E12103" s="1419" t="s">
        <v>160</v>
      </c>
      <c r="F12103" s="1420"/>
      <c r="G12103" s="902">
        <v>2648245000</v>
      </c>
    </row>
    <row r="12104" spans="1:7">
      <c r="A12104" s="903" t="s">
        <v>2487</v>
      </c>
      <c r="B12104" s="903" t="s">
        <v>215</v>
      </c>
      <c r="C12104" s="903" t="s">
        <v>1152</v>
      </c>
      <c r="D12104" s="903" t="s">
        <v>1537</v>
      </c>
      <c r="E12104" s="903" t="s">
        <v>160</v>
      </c>
      <c r="F12104" s="903" t="s">
        <v>162</v>
      </c>
      <c r="G12104" s="902">
        <v>2648245000</v>
      </c>
    </row>
    <row r="12105" spans="1:7">
      <c r="A12105" s="903" t="s">
        <v>2487</v>
      </c>
      <c r="B12105" s="903" t="s">
        <v>215</v>
      </c>
      <c r="C12105" s="903" t="s">
        <v>1152</v>
      </c>
      <c r="D12105" s="903" t="s">
        <v>1537</v>
      </c>
      <c r="E12105" s="1419" t="s">
        <v>13</v>
      </c>
      <c r="F12105" s="1420"/>
      <c r="G12105" s="902">
        <v>222110000</v>
      </c>
    </row>
    <row r="12106" spans="1:7">
      <c r="A12106" s="903" t="s">
        <v>2487</v>
      </c>
      <c r="B12106" s="903" t="s">
        <v>215</v>
      </c>
      <c r="C12106" s="903" t="s">
        <v>1152</v>
      </c>
      <c r="D12106" s="903" t="s">
        <v>1537</v>
      </c>
      <c r="E12106" s="903" t="s">
        <v>13</v>
      </c>
      <c r="F12106" s="903" t="s">
        <v>15</v>
      </c>
      <c r="G12106" s="902">
        <v>222110000</v>
      </c>
    </row>
    <row r="12107" spans="1:7">
      <c r="A12107" s="903" t="s">
        <v>2487</v>
      </c>
      <c r="B12107" s="903" t="s">
        <v>215</v>
      </c>
      <c r="C12107" s="903" t="s">
        <v>1152</v>
      </c>
      <c r="D12107" s="903" t="s">
        <v>1537</v>
      </c>
      <c r="E12107" s="1419" t="s">
        <v>16</v>
      </c>
      <c r="F12107" s="1420"/>
      <c r="G12107" s="902">
        <v>688073765</v>
      </c>
    </row>
    <row r="12108" spans="1:7">
      <c r="A12108" s="903" t="s">
        <v>2487</v>
      </c>
      <c r="B12108" s="903" t="s">
        <v>215</v>
      </c>
      <c r="C12108" s="903" t="s">
        <v>1152</v>
      </c>
      <c r="D12108" s="903" t="s">
        <v>1537</v>
      </c>
      <c r="E12108" s="903" t="s">
        <v>16</v>
      </c>
      <c r="F12108" s="903" t="s">
        <v>17</v>
      </c>
      <c r="G12108" s="902">
        <v>25079000</v>
      </c>
    </row>
    <row r="12109" spans="1:7">
      <c r="A12109" s="903" t="s">
        <v>2487</v>
      </c>
      <c r="B12109" s="903" t="s">
        <v>215</v>
      </c>
      <c r="C12109" s="903" t="s">
        <v>1152</v>
      </c>
      <c r="D12109" s="903" t="s">
        <v>1537</v>
      </c>
      <c r="E12109" s="903" t="s">
        <v>16</v>
      </c>
      <c r="F12109" s="903" t="s">
        <v>19</v>
      </c>
      <c r="G12109" s="902">
        <v>653526000</v>
      </c>
    </row>
    <row r="12110" spans="1:7">
      <c r="A12110" s="903" t="s">
        <v>2487</v>
      </c>
      <c r="B12110" s="903" t="s">
        <v>215</v>
      </c>
      <c r="C12110" s="903" t="s">
        <v>1152</v>
      </c>
      <c r="D12110" s="903" t="s">
        <v>1537</v>
      </c>
      <c r="E12110" s="903" t="s">
        <v>16</v>
      </c>
      <c r="F12110" s="903" t="s">
        <v>221</v>
      </c>
      <c r="G12110" s="902">
        <v>9468765</v>
      </c>
    </row>
    <row r="12111" spans="1:7">
      <c r="A12111" s="903" t="s">
        <v>2487</v>
      </c>
      <c r="B12111" s="903" t="s">
        <v>215</v>
      </c>
      <c r="C12111" s="1419" t="s">
        <v>368</v>
      </c>
      <c r="D12111" s="1420"/>
      <c r="E12111" s="1420"/>
      <c r="F12111" s="1420"/>
      <c r="G12111" s="902">
        <v>273776449588</v>
      </c>
    </row>
    <row r="12112" spans="1:7">
      <c r="A12112" s="903" t="s">
        <v>2487</v>
      </c>
      <c r="B12112" s="903" t="s">
        <v>215</v>
      </c>
      <c r="C12112" s="903" t="s">
        <v>368</v>
      </c>
      <c r="D12112" s="1419" t="s">
        <v>1538</v>
      </c>
      <c r="E12112" s="1420"/>
      <c r="F12112" s="1420"/>
      <c r="G12112" s="902">
        <v>83014425499</v>
      </c>
    </row>
    <row r="12113" spans="1:7">
      <c r="A12113" s="903" t="s">
        <v>2487</v>
      </c>
      <c r="B12113" s="903" t="s">
        <v>215</v>
      </c>
      <c r="C12113" s="903" t="s">
        <v>368</v>
      </c>
      <c r="D12113" s="903" t="s">
        <v>1538</v>
      </c>
      <c r="E12113" s="1419" t="s">
        <v>498</v>
      </c>
      <c r="F12113" s="1420"/>
      <c r="G12113" s="902">
        <v>2664779000</v>
      </c>
    </row>
    <row r="12114" spans="1:7">
      <c r="A12114" s="903" t="s">
        <v>2487</v>
      </c>
      <c r="B12114" s="903" t="s">
        <v>215</v>
      </c>
      <c r="C12114" s="903" t="s">
        <v>368</v>
      </c>
      <c r="D12114" s="903" t="s">
        <v>1538</v>
      </c>
      <c r="E12114" s="903" t="s">
        <v>498</v>
      </c>
      <c r="F12114" s="903" t="s">
        <v>3</v>
      </c>
      <c r="G12114" s="902">
        <v>1260873000</v>
      </c>
    </row>
    <row r="12115" spans="1:7">
      <c r="A12115" s="903" t="s">
        <v>2487</v>
      </c>
      <c r="B12115" s="903" t="s">
        <v>215</v>
      </c>
      <c r="C12115" s="903" t="s">
        <v>368</v>
      </c>
      <c r="D12115" s="903" t="s">
        <v>1538</v>
      </c>
      <c r="E12115" s="903" t="s">
        <v>498</v>
      </c>
      <c r="F12115" s="903" t="s">
        <v>501</v>
      </c>
      <c r="G12115" s="902">
        <v>1403906000</v>
      </c>
    </row>
    <row r="12116" spans="1:7">
      <c r="A12116" s="903" t="s">
        <v>2487</v>
      </c>
      <c r="B12116" s="903" t="s">
        <v>215</v>
      </c>
      <c r="C12116" s="903" t="s">
        <v>368</v>
      </c>
      <c r="D12116" s="903" t="s">
        <v>1538</v>
      </c>
      <c r="E12116" s="1419" t="s">
        <v>810</v>
      </c>
      <c r="F12116" s="1420"/>
      <c r="G12116" s="902">
        <v>613158000</v>
      </c>
    </row>
    <row r="12117" spans="1:7">
      <c r="A12117" s="903" t="s">
        <v>2487</v>
      </c>
      <c r="B12117" s="903" t="s">
        <v>215</v>
      </c>
      <c r="C12117" s="903" t="s">
        <v>368</v>
      </c>
      <c r="D12117" s="903" t="s">
        <v>1538</v>
      </c>
      <c r="E12117" s="903" t="s">
        <v>810</v>
      </c>
      <c r="F12117" s="903" t="s">
        <v>809</v>
      </c>
      <c r="G12117" s="902">
        <v>601600000</v>
      </c>
    </row>
    <row r="12118" spans="1:7">
      <c r="A12118" s="903" t="s">
        <v>2487</v>
      </c>
      <c r="B12118" s="903" t="s">
        <v>215</v>
      </c>
      <c r="C12118" s="903" t="s">
        <v>368</v>
      </c>
      <c r="D12118" s="903" t="s">
        <v>1538</v>
      </c>
      <c r="E12118" s="903" t="s">
        <v>810</v>
      </c>
      <c r="F12118" s="903" t="s">
        <v>813</v>
      </c>
      <c r="G12118" s="902">
        <v>11558000</v>
      </c>
    </row>
    <row r="12119" spans="1:7">
      <c r="A12119" s="903" t="s">
        <v>2487</v>
      </c>
      <c r="B12119" s="903" t="s">
        <v>215</v>
      </c>
      <c r="C12119" s="903" t="s">
        <v>368</v>
      </c>
      <c r="D12119" s="903" t="s">
        <v>1538</v>
      </c>
      <c r="E12119" s="1419" t="s">
        <v>165</v>
      </c>
      <c r="F12119" s="1420"/>
      <c r="G12119" s="902">
        <v>288603000</v>
      </c>
    </row>
    <row r="12120" spans="1:7">
      <c r="A12120" s="903" t="s">
        <v>2487</v>
      </c>
      <c r="B12120" s="903" t="s">
        <v>215</v>
      </c>
      <c r="C12120" s="903" t="s">
        <v>368</v>
      </c>
      <c r="D12120" s="903" t="s">
        <v>1538</v>
      </c>
      <c r="E12120" s="903" t="s">
        <v>165</v>
      </c>
      <c r="F12120" s="903" t="s">
        <v>166</v>
      </c>
      <c r="G12120" s="902">
        <v>270603000</v>
      </c>
    </row>
    <row r="12121" spans="1:7">
      <c r="A12121" s="903" t="s">
        <v>2487</v>
      </c>
      <c r="B12121" s="903" t="s">
        <v>215</v>
      </c>
      <c r="C12121" s="903" t="s">
        <v>368</v>
      </c>
      <c r="D12121" s="903" t="s">
        <v>1538</v>
      </c>
      <c r="E12121" s="903" t="s">
        <v>165</v>
      </c>
      <c r="F12121" s="903" t="s">
        <v>819</v>
      </c>
      <c r="G12121" s="902">
        <v>18000000</v>
      </c>
    </row>
    <row r="12122" spans="1:7">
      <c r="A12122" s="903" t="s">
        <v>2487</v>
      </c>
      <c r="B12122" s="903" t="s">
        <v>215</v>
      </c>
      <c r="C12122" s="903" t="s">
        <v>368</v>
      </c>
      <c r="D12122" s="903" t="s">
        <v>1538</v>
      </c>
      <c r="E12122" s="1419" t="s">
        <v>160</v>
      </c>
      <c r="F12122" s="1420"/>
      <c r="G12122" s="902">
        <v>70179847500</v>
      </c>
    </row>
    <row r="12123" spans="1:7">
      <c r="A12123" s="903" t="s">
        <v>2487</v>
      </c>
      <c r="B12123" s="903" t="s">
        <v>215</v>
      </c>
      <c r="C12123" s="903" t="s">
        <v>368</v>
      </c>
      <c r="D12123" s="903" t="s">
        <v>1538</v>
      </c>
      <c r="E12123" s="903" t="s">
        <v>160</v>
      </c>
      <c r="F12123" s="903" t="s">
        <v>162</v>
      </c>
      <c r="G12123" s="902">
        <v>70179847500</v>
      </c>
    </row>
    <row r="12124" spans="1:7">
      <c r="A12124" s="903" t="s">
        <v>2487</v>
      </c>
      <c r="B12124" s="903" t="s">
        <v>215</v>
      </c>
      <c r="C12124" s="903" t="s">
        <v>368</v>
      </c>
      <c r="D12124" s="903" t="s">
        <v>1538</v>
      </c>
      <c r="E12124" s="1419" t="s">
        <v>13</v>
      </c>
      <c r="F12124" s="1420"/>
      <c r="G12124" s="902">
        <v>1590022000</v>
      </c>
    </row>
    <row r="12125" spans="1:7">
      <c r="A12125" s="903" t="s">
        <v>2487</v>
      </c>
      <c r="B12125" s="903" t="s">
        <v>215</v>
      </c>
      <c r="C12125" s="903" t="s">
        <v>368</v>
      </c>
      <c r="D12125" s="903" t="s">
        <v>1538</v>
      </c>
      <c r="E12125" s="903" t="s">
        <v>13</v>
      </c>
      <c r="F12125" s="903" t="s">
        <v>15</v>
      </c>
      <c r="G12125" s="902">
        <v>1056585000</v>
      </c>
    </row>
    <row r="12126" spans="1:7">
      <c r="A12126" s="903" t="s">
        <v>2487</v>
      </c>
      <c r="B12126" s="903" t="s">
        <v>215</v>
      </c>
      <c r="C12126" s="903" t="s">
        <v>368</v>
      </c>
      <c r="D12126" s="903" t="s">
        <v>1538</v>
      </c>
      <c r="E12126" s="903" t="s">
        <v>13</v>
      </c>
      <c r="F12126" s="903" t="s">
        <v>2530</v>
      </c>
      <c r="G12126" s="902">
        <v>533437000</v>
      </c>
    </row>
    <row r="12127" spans="1:7">
      <c r="A12127" s="903" t="s">
        <v>2487</v>
      </c>
      <c r="B12127" s="903" t="s">
        <v>215</v>
      </c>
      <c r="C12127" s="903" t="s">
        <v>368</v>
      </c>
      <c r="D12127" s="903" t="s">
        <v>1538</v>
      </c>
      <c r="E12127" s="1419" t="s">
        <v>16</v>
      </c>
      <c r="F12127" s="1420"/>
      <c r="G12127" s="902">
        <v>7678015999</v>
      </c>
    </row>
    <row r="12128" spans="1:7">
      <c r="A12128" s="903" t="s">
        <v>2487</v>
      </c>
      <c r="B12128" s="903" t="s">
        <v>215</v>
      </c>
      <c r="C12128" s="903" t="s">
        <v>368</v>
      </c>
      <c r="D12128" s="903" t="s">
        <v>1538</v>
      </c>
      <c r="E12128" s="903" t="s">
        <v>16</v>
      </c>
      <c r="F12128" s="903" t="s">
        <v>17</v>
      </c>
      <c r="G12128" s="902">
        <v>1487837500</v>
      </c>
    </row>
    <row r="12129" spans="1:7">
      <c r="A12129" s="903" t="s">
        <v>2487</v>
      </c>
      <c r="B12129" s="903" t="s">
        <v>215</v>
      </c>
      <c r="C12129" s="903" t="s">
        <v>368</v>
      </c>
      <c r="D12129" s="903" t="s">
        <v>1538</v>
      </c>
      <c r="E12129" s="903" t="s">
        <v>16</v>
      </c>
      <c r="F12129" s="903" t="s">
        <v>19</v>
      </c>
      <c r="G12129" s="902">
        <v>5879616500</v>
      </c>
    </row>
    <row r="12130" spans="1:7">
      <c r="A12130" s="903" t="s">
        <v>2487</v>
      </c>
      <c r="B12130" s="903" t="s">
        <v>215</v>
      </c>
      <c r="C12130" s="903" t="s">
        <v>368</v>
      </c>
      <c r="D12130" s="903" t="s">
        <v>1538</v>
      </c>
      <c r="E12130" s="903" t="s">
        <v>16</v>
      </c>
      <c r="F12130" s="903" t="s">
        <v>221</v>
      </c>
      <c r="G12130" s="902">
        <v>310561999</v>
      </c>
    </row>
    <row r="12131" spans="1:7">
      <c r="A12131" s="903" t="s">
        <v>2487</v>
      </c>
      <c r="B12131" s="903" t="s">
        <v>215</v>
      </c>
      <c r="C12131" s="903" t="s">
        <v>368</v>
      </c>
      <c r="D12131" s="1419" t="s">
        <v>1539</v>
      </c>
      <c r="E12131" s="1420"/>
      <c r="F12131" s="1420"/>
      <c r="G12131" s="902">
        <v>96567426589</v>
      </c>
    </row>
    <row r="12132" spans="1:7">
      <c r="A12132" s="903" t="s">
        <v>2487</v>
      </c>
      <c r="B12132" s="903" t="s">
        <v>215</v>
      </c>
      <c r="C12132" s="903" t="s">
        <v>368</v>
      </c>
      <c r="D12132" s="903" t="s">
        <v>1539</v>
      </c>
      <c r="E12132" s="1419" t="s">
        <v>498</v>
      </c>
      <c r="F12132" s="1420"/>
      <c r="G12132" s="902">
        <v>1633844000</v>
      </c>
    </row>
    <row r="12133" spans="1:7">
      <c r="A12133" s="903" t="s">
        <v>2487</v>
      </c>
      <c r="B12133" s="903" t="s">
        <v>215</v>
      </c>
      <c r="C12133" s="903" t="s">
        <v>368</v>
      </c>
      <c r="D12133" s="903" t="s">
        <v>1539</v>
      </c>
      <c r="E12133" s="903" t="s">
        <v>498</v>
      </c>
      <c r="F12133" s="903" t="s">
        <v>3</v>
      </c>
      <c r="G12133" s="902">
        <v>1070311000</v>
      </c>
    </row>
    <row r="12134" spans="1:7">
      <c r="A12134" s="903" t="s">
        <v>2487</v>
      </c>
      <c r="B12134" s="903" t="s">
        <v>215</v>
      </c>
      <c r="C12134" s="903" t="s">
        <v>368</v>
      </c>
      <c r="D12134" s="903" t="s">
        <v>1539</v>
      </c>
      <c r="E12134" s="903" t="s">
        <v>498</v>
      </c>
      <c r="F12134" s="903" t="s">
        <v>501</v>
      </c>
      <c r="G12134" s="902">
        <v>563533000</v>
      </c>
    </row>
    <row r="12135" spans="1:7">
      <c r="A12135" s="903" t="s">
        <v>2487</v>
      </c>
      <c r="B12135" s="903" t="s">
        <v>215</v>
      </c>
      <c r="C12135" s="903" t="s">
        <v>368</v>
      </c>
      <c r="D12135" s="903" t="s">
        <v>1539</v>
      </c>
      <c r="E12135" s="1419" t="s">
        <v>810</v>
      </c>
      <c r="F12135" s="1420"/>
      <c r="G12135" s="902">
        <v>406972000</v>
      </c>
    </row>
    <row r="12136" spans="1:7">
      <c r="A12136" s="903" t="s">
        <v>2487</v>
      </c>
      <c r="B12136" s="903" t="s">
        <v>215</v>
      </c>
      <c r="C12136" s="903" t="s">
        <v>368</v>
      </c>
      <c r="D12136" s="903" t="s">
        <v>1539</v>
      </c>
      <c r="E12136" s="903" t="s">
        <v>810</v>
      </c>
      <c r="F12136" s="903" t="s">
        <v>809</v>
      </c>
      <c r="G12136" s="902">
        <v>398668000</v>
      </c>
    </row>
    <row r="12137" spans="1:7">
      <c r="A12137" s="903" t="s">
        <v>2487</v>
      </c>
      <c r="B12137" s="903" t="s">
        <v>215</v>
      </c>
      <c r="C12137" s="903" t="s">
        <v>368</v>
      </c>
      <c r="D12137" s="903" t="s">
        <v>1539</v>
      </c>
      <c r="E12137" s="903" t="s">
        <v>810</v>
      </c>
      <c r="F12137" s="903" t="s">
        <v>813</v>
      </c>
      <c r="G12137" s="902">
        <v>8304000</v>
      </c>
    </row>
    <row r="12138" spans="1:7">
      <c r="A12138" s="903" t="s">
        <v>2487</v>
      </c>
      <c r="B12138" s="903" t="s">
        <v>215</v>
      </c>
      <c r="C12138" s="903" t="s">
        <v>368</v>
      </c>
      <c r="D12138" s="903" t="s">
        <v>1539</v>
      </c>
      <c r="E12138" s="1419" t="s">
        <v>165</v>
      </c>
      <c r="F12138" s="1420"/>
      <c r="G12138" s="902">
        <v>197996000</v>
      </c>
    </row>
    <row r="12139" spans="1:7">
      <c r="A12139" s="903" t="s">
        <v>2487</v>
      </c>
      <c r="B12139" s="903" t="s">
        <v>215</v>
      </c>
      <c r="C12139" s="903" t="s">
        <v>368</v>
      </c>
      <c r="D12139" s="903" t="s">
        <v>1539</v>
      </c>
      <c r="E12139" s="903" t="s">
        <v>165</v>
      </c>
      <c r="F12139" s="903" t="s">
        <v>166</v>
      </c>
      <c r="G12139" s="902">
        <v>197996000</v>
      </c>
    </row>
    <row r="12140" spans="1:7">
      <c r="A12140" s="903" t="s">
        <v>2487</v>
      </c>
      <c r="B12140" s="903" t="s">
        <v>215</v>
      </c>
      <c r="C12140" s="903" t="s">
        <v>368</v>
      </c>
      <c r="D12140" s="903" t="s">
        <v>1539</v>
      </c>
      <c r="E12140" s="1419" t="s">
        <v>160</v>
      </c>
      <c r="F12140" s="1420"/>
      <c r="G12140" s="902">
        <v>79855312500</v>
      </c>
    </row>
    <row r="12141" spans="1:7">
      <c r="A12141" s="903" t="s">
        <v>2487</v>
      </c>
      <c r="B12141" s="903" t="s">
        <v>215</v>
      </c>
      <c r="C12141" s="903" t="s">
        <v>368</v>
      </c>
      <c r="D12141" s="903" t="s">
        <v>1539</v>
      </c>
      <c r="E12141" s="903" t="s">
        <v>160</v>
      </c>
      <c r="F12141" s="903" t="s">
        <v>162</v>
      </c>
      <c r="G12141" s="902">
        <v>79855312500</v>
      </c>
    </row>
    <row r="12142" spans="1:7">
      <c r="A12142" s="903" t="s">
        <v>2487</v>
      </c>
      <c r="B12142" s="903" t="s">
        <v>215</v>
      </c>
      <c r="C12142" s="903" t="s">
        <v>368</v>
      </c>
      <c r="D12142" s="903" t="s">
        <v>1539</v>
      </c>
      <c r="E12142" s="1419" t="s">
        <v>13</v>
      </c>
      <c r="F12142" s="1420"/>
      <c r="G12142" s="902">
        <v>3244764000</v>
      </c>
    </row>
    <row r="12143" spans="1:7">
      <c r="A12143" s="903" t="s">
        <v>2487</v>
      </c>
      <c r="B12143" s="903" t="s">
        <v>215</v>
      </c>
      <c r="C12143" s="903" t="s">
        <v>368</v>
      </c>
      <c r="D12143" s="903" t="s">
        <v>1539</v>
      </c>
      <c r="E12143" s="903" t="s">
        <v>13</v>
      </c>
      <c r="F12143" s="903" t="s">
        <v>15</v>
      </c>
      <c r="G12143" s="902">
        <v>3244764000</v>
      </c>
    </row>
    <row r="12144" spans="1:7">
      <c r="A12144" s="903" t="s">
        <v>2487</v>
      </c>
      <c r="B12144" s="903" t="s">
        <v>215</v>
      </c>
      <c r="C12144" s="903" t="s">
        <v>368</v>
      </c>
      <c r="D12144" s="903" t="s">
        <v>1539</v>
      </c>
      <c r="E12144" s="1419" t="s">
        <v>16</v>
      </c>
      <c r="F12144" s="1420"/>
      <c r="G12144" s="902">
        <v>11228538089</v>
      </c>
    </row>
    <row r="12145" spans="1:7">
      <c r="A12145" s="903" t="s">
        <v>2487</v>
      </c>
      <c r="B12145" s="903" t="s">
        <v>215</v>
      </c>
      <c r="C12145" s="903" t="s">
        <v>368</v>
      </c>
      <c r="D12145" s="903" t="s">
        <v>1539</v>
      </c>
      <c r="E12145" s="903" t="s">
        <v>16</v>
      </c>
      <c r="F12145" s="903" t="s">
        <v>17</v>
      </c>
      <c r="G12145" s="902">
        <v>1681357000</v>
      </c>
    </row>
    <row r="12146" spans="1:7">
      <c r="A12146" s="903" t="s">
        <v>2487</v>
      </c>
      <c r="B12146" s="903" t="s">
        <v>215</v>
      </c>
      <c r="C12146" s="903" t="s">
        <v>368</v>
      </c>
      <c r="D12146" s="903" t="s">
        <v>1539</v>
      </c>
      <c r="E12146" s="903" t="s">
        <v>16</v>
      </c>
      <c r="F12146" s="903" t="s">
        <v>19</v>
      </c>
      <c r="G12146" s="902">
        <v>9243357589</v>
      </c>
    </row>
    <row r="12147" spans="1:7">
      <c r="A12147" s="903" t="s">
        <v>2487</v>
      </c>
      <c r="B12147" s="903" t="s">
        <v>215</v>
      </c>
      <c r="C12147" s="903" t="s">
        <v>368</v>
      </c>
      <c r="D12147" s="903" t="s">
        <v>1539</v>
      </c>
      <c r="E12147" s="903" t="s">
        <v>16</v>
      </c>
      <c r="F12147" s="903" t="s">
        <v>221</v>
      </c>
      <c r="G12147" s="902">
        <v>303823500</v>
      </c>
    </row>
    <row r="12148" spans="1:7">
      <c r="A12148" s="903" t="s">
        <v>2487</v>
      </c>
      <c r="B12148" s="903" t="s">
        <v>215</v>
      </c>
      <c r="C12148" s="903" t="s">
        <v>368</v>
      </c>
      <c r="D12148" s="1419" t="s">
        <v>1495</v>
      </c>
      <c r="E12148" s="1420"/>
      <c r="F12148" s="1420"/>
      <c r="G12148" s="902">
        <v>82673217500</v>
      </c>
    </row>
    <row r="12149" spans="1:7">
      <c r="A12149" s="903" t="s">
        <v>2487</v>
      </c>
      <c r="B12149" s="903" t="s">
        <v>215</v>
      </c>
      <c r="C12149" s="903" t="s">
        <v>368</v>
      </c>
      <c r="D12149" s="903" t="s">
        <v>1495</v>
      </c>
      <c r="E12149" s="1419" t="s">
        <v>498</v>
      </c>
      <c r="F12149" s="1420"/>
      <c r="G12149" s="902">
        <v>991735000</v>
      </c>
    </row>
    <row r="12150" spans="1:7">
      <c r="A12150" s="903" t="s">
        <v>2487</v>
      </c>
      <c r="B12150" s="903" t="s">
        <v>215</v>
      </c>
      <c r="C12150" s="903" t="s">
        <v>368</v>
      </c>
      <c r="D12150" s="903" t="s">
        <v>1495</v>
      </c>
      <c r="E12150" s="903" t="s">
        <v>498</v>
      </c>
      <c r="F12150" s="903" t="s">
        <v>501</v>
      </c>
      <c r="G12150" s="902">
        <v>991735000</v>
      </c>
    </row>
    <row r="12151" spans="1:7">
      <c r="A12151" s="903" t="s">
        <v>2487</v>
      </c>
      <c r="B12151" s="903" t="s">
        <v>215</v>
      </c>
      <c r="C12151" s="903" t="s">
        <v>368</v>
      </c>
      <c r="D12151" s="903" t="s">
        <v>1495</v>
      </c>
      <c r="E12151" s="1419" t="s">
        <v>810</v>
      </c>
      <c r="F12151" s="1420"/>
      <c r="G12151" s="902">
        <v>439108000</v>
      </c>
    </row>
    <row r="12152" spans="1:7">
      <c r="A12152" s="903" t="s">
        <v>2487</v>
      </c>
      <c r="B12152" s="903" t="s">
        <v>215</v>
      </c>
      <c r="C12152" s="903" t="s">
        <v>368</v>
      </c>
      <c r="D12152" s="903" t="s">
        <v>1495</v>
      </c>
      <c r="E12152" s="903" t="s">
        <v>810</v>
      </c>
      <c r="F12152" s="903" t="s">
        <v>809</v>
      </c>
      <c r="G12152" s="902">
        <v>428175000</v>
      </c>
    </row>
    <row r="12153" spans="1:7">
      <c r="A12153" s="903" t="s">
        <v>2487</v>
      </c>
      <c r="B12153" s="903" t="s">
        <v>215</v>
      </c>
      <c r="C12153" s="903" t="s">
        <v>368</v>
      </c>
      <c r="D12153" s="903" t="s">
        <v>1495</v>
      </c>
      <c r="E12153" s="903" t="s">
        <v>810</v>
      </c>
      <c r="F12153" s="903" t="s">
        <v>813</v>
      </c>
      <c r="G12153" s="902">
        <v>10933000</v>
      </c>
    </row>
    <row r="12154" spans="1:7">
      <c r="A12154" s="903" t="s">
        <v>2487</v>
      </c>
      <c r="B12154" s="903" t="s">
        <v>215</v>
      </c>
      <c r="C12154" s="903" t="s">
        <v>368</v>
      </c>
      <c r="D12154" s="903" t="s">
        <v>1495</v>
      </c>
      <c r="E12154" s="1419" t="s">
        <v>160</v>
      </c>
      <c r="F12154" s="1420"/>
      <c r="G12154" s="902">
        <v>67894757811</v>
      </c>
    </row>
    <row r="12155" spans="1:7">
      <c r="A12155" s="903" t="s">
        <v>2487</v>
      </c>
      <c r="B12155" s="903" t="s">
        <v>215</v>
      </c>
      <c r="C12155" s="903" t="s">
        <v>368</v>
      </c>
      <c r="D12155" s="903" t="s">
        <v>1495</v>
      </c>
      <c r="E12155" s="903" t="s">
        <v>160</v>
      </c>
      <c r="F12155" s="903" t="s">
        <v>162</v>
      </c>
      <c r="G12155" s="902">
        <v>67894757811</v>
      </c>
    </row>
    <row r="12156" spans="1:7">
      <c r="A12156" s="903" t="s">
        <v>2487</v>
      </c>
      <c r="B12156" s="903" t="s">
        <v>215</v>
      </c>
      <c r="C12156" s="903" t="s">
        <v>368</v>
      </c>
      <c r="D12156" s="903" t="s">
        <v>1495</v>
      </c>
      <c r="E12156" s="1419" t="s">
        <v>13</v>
      </c>
      <c r="F12156" s="1420"/>
      <c r="G12156" s="902">
        <v>1351894500</v>
      </c>
    </row>
    <row r="12157" spans="1:7">
      <c r="A12157" s="903" t="s">
        <v>2487</v>
      </c>
      <c r="B12157" s="903" t="s">
        <v>215</v>
      </c>
      <c r="C12157" s="903" t="s">
        <v>368</v>
      </c>
      <c r="D12157" s="903" t="s">
        <v>1495</v>
      </c>
      <c r="E12157" s="903" t="s">
        <v>13</v>
      </c>
      <c r="F12157" s="903" t="s">
        <v>15</v>
      </c>
      <c r="G12157" s="902">
        <v>1351894500</v>
      </c>
    </row>
    <row r="12158" spans="1:7">
      <c r="A12158" s="903" t="s">
        <v>2487</v>
      </c>
      <c r="B12158" s="903" t="s">
        <v>215</v>
      </c>
      <c r="C12158" s="903" t="s">
        <v>368</v>
      </c>
      <c r="D12158" s="903" t="s">
        <v>1495</v>
      </c>
      <c r="E12158" s="1419" t="s">
        <v>16</v>
      </c>
      <c r="F12158" s="1420"/>
      <c r="G12158" s="902">
        <v>11995722189</v>
      </c>
    </row>
    <row r="12159" spans="1:7">
      <c r="A12159" s="903" t="s">
        <v>2487</v>
      </c>
      <c r="B12159" s="903" t="s">
        <v>215</v>
      </c>
      <c r="C12159" s="903" t="s">
        <v>368</v>
      </c>
      <c r="D12159" s="903" t="s">
        <v>1495</v>
      </c>
      <c r="E12159" s="903" t="s">
        <v>16</v>
      </c>
      <c r="F12159" s="903" t="s">
        <v>17</v>
      </c>
      <c r="G12159" s="902">
        <v>1624222689</v>
      </c>
    </row>
    <row r="12160" spans="1:7">
      <c r="A12160" s="903" t="s">
        <v>2487</v>
      </c>
      <c r="B12160" s="903" t="s">
        <v>215</v>
      </c>
      <c r="C12160" s="903" t="s">
        <v>368</v>
      </c>
      <c r="D12160" s="903" t="s">
        <v>1495</v>
      </c>
      <c r="E12160" s="903" t="s">
        <v>16</v>
      </c>
      <c r="F12160" s="903" t="s">
        <v>19</v>
      </c>
      <c r="G12160" s="902">
        <v>9996206500</v>
      </c>
    </row>
    <row r="12161" spans="1:7">
      <c r="A12161" s="903" t="s">
        <v>2487</v>
      </c>
      <c r="B12161" s="903" t="s">
        <v>215</v>
      </c>
      <c r="C12161" s="903" t="s">
        <v>368</v>
      </c>
      <c r="D12161" s="903" t="s">
        <v>1495</v>
      </c>
      <c r="E12161" s="903" t="s">
        <v>16</v>
      </c>
      <c r="F12161" s="903" t="s">
        <v>221</v>
      </c>
      <c r="G12161" s="902">
        <v>375293000</v>
      </c>
    </row>
    <row r="12162" spans="1:7">
      <c r="A12162" s="903" t="s">
        <v>2487</v>
      </c>
      <c r="B12162" s="903" t="s">
        <v>215</v>
      </c>
      <c r="C12162" s="903" t="s">
        <v>368</v>
      </c>
      <c r="D12162" s="1419" t="s">
        <v>1503</v>
      </c>
      <c r="E12162" s="1420"/>
      <c r="F12162" s="1420"/>
      <c r="G12162" s="902">
        <v>10680742000</v>
      </c>
    </row>
    <row r="12163" spans="1:7">
      <c r="A12163" s="903" t="s">
        <v>2487</v>
      </c>
      <c r="B12163" s="903" t="s">
        <v>215</v>
      </c>
      <c r="C12163" s="903" t="s">
        <v>368</v>
      </c>
      <c r="D12163" s="903" t="s">
        <v>1503</v>
      </c>
      <c r="E12163" s="1419" t="s">
        <v>87</v>
      </c>
      <c r="F12163" s="1420"/>
      <c r="G12163" s="902">
        <v>3441631611</v>
      </c>
    </row>
    <row r="12164" spans="1:7">
      <c r="A12164" s="903" t="s">
        <v>2487</v>
      </c>
      <c r="B12164" s="903" t="s">
        <v>215</v>
      </c>
      <c r="C12164" s="903" t="s">
        <v>368</v>
      </c>
      <c r="D12164" s="903" t="s">
        <v>1503</v>
      </c>
      <c r="E12164" s="903" t="s">
        <v>87</v>
      </c>
      <c r="F12164" s="903" t="s">
        <v>88</v>
      </c>
      <c r="G12164" s="902">
        <v>3441631611</v>
      </c>
    </row>
    <row r="12165" spans="1:7">
      <c r="A12165" s="903" t="s">
        <v>2487</v>
      </c>
      <c r="B12165" s="903" t="s">
        <v>215</v>
      </c>
      <c r="C12165" s="903" t="s">
        <v>368</v>
      </c>
      <c r="D12165" s="903" t="s">
        <v>1503</v>
      </c>
      <c r="E12165" s="1419" t="s">
        <v>128</v>
      </c>
      <c r="F12165" s="1420"/>
      <c r="G12165" s="902">
        <v>30768500</v>
      </c>
    </row>
    <row r="12166" spans="1:7">
      <c r="A12166" s="903" t="s">
        <v>2487</v>
      </c>
      <c r="B12166" s="903" t="s">
        <v>215</v>
      </c>
      <c r="C12166" s="903" t="s">
        <v>368</v>
      </c>
      <c r="D12166" s="903" t="s">
        <v>1503</v>
      </c>
      <c r="E12166" s="903" t="s">
        <v>128</v>
      </c>
      <c r="F12166" s="903" t="s">
        <v>519</v>
      </c>
      <c r="G12166" s="902">
        <v>30768500</v>
      </c>
    </row>
    <row r="12167" spans="1:7">
      <c r="A12167" s="903" t="s">
        <v>2487</v>
      </c>
      <c r="B12167" s="903" t="s">
        <v>215</v>
      </c>
      <c r="C12167" s="903" t="s">
        <v>368</v>
      </c>
      <c r="D12167" s="903" t="s">
        <v>1503</v>
      </c>
      <c r="E12167" s="1419" t="s">
        <v>90</v>
      </c>
      <c r="F12167" s="1420"/>
      <c r="G12167" s="902">
        <v>2046143811</v>
      </c>
    </row>
    <row r="12168" spans="1:7">
      <c r="A12168" s="903" t="s">
        <v>2487</v>
      </c>
      <c r="B12168" s="903" t="s">
        <v>215</v>
      </c>
      <c r="C12168" s="903" t="s">
        <v>368</v>
      </c>
      <c r="D12168" s="903" t="s">
        <v>1503</v>
      </c>
      <c r="E12168" s="903" t="s">
        <v>90</v>
      </c>
      <c r="F12168" s="903" t="s">
        <v>135</v>
      </c>
      <c r="G12168" s="902">
        <v>98370547</v>
      </c>
    </row>
    <row r="12169" spans="1:7">
      <c r="A12169" s="903" t="s">
        <v>2487</v>
      </c>
      <c r="B12169" s="903" t="s">
        <v>215</v>
      </c>
      <c r="C12169" s="903" t="s">
        <v>368</v>
      </c>
      <c r="D12169" s="903" t="s">
        <v>1503</v>
      </c>
      <c r="E12169" s="903" t="s">
        <v>90</v>
      </c>
      <c r="F12169" s="903" t="s">
        <v>389</v>
      </c>
      <c r="G12169" s="902">
        <v>184015000</v>
      </c>
    </row>
    <row r="12170" spans="1:7">
      <c r="A12170" s="903" t="s">
        <v>2487</v>
      </c>
      <c r="B12170" s="903" t="s">
        <v>215</v>
      </c>
      <c r="C12170" s="903" t="s">
        <v>368</v>
      </c>
      <c r="D12170" s="903" t="s">
        <v>1503</v>
      </c>
      <c r="E12170" s="903" t="s">
        <v>90</v>
      </c>
      <c r="F12170" s="903" t="s">
        <v>385</v>
      </c>
      <c r="G12170" s="902">
        <v>87361680</v>
      </c>
    </row>
    <row r="12171" spans="1:7">
      <c r="A12171" s="903" t="s">
        <v>2487</v>
      </c>
      <c r="B12171" s="903" t="s">
        <v>215</v>
      </c>
      <c r="C12171" s="903" t="s">
        <v>368</v>
      </c>
      <c r="D12171" s="903" t="s">
        <v>1503</v>
      </c>
      <c r="E12171" s="903" t="s">
        <v>90</v>
      </c>
      <c r="F12171" s="903" t="s">
        <v>763</v>
      </c>
      <c r="G12171" s="902">
        <v>90300701</v>
      </c>
    </row>
    <row r="12172" spans="1:7">
      <c r="A12172" s="903" t="s">
        <v>2487</v>
      </c>
      <c r="B12172" s="903" t="s">
        <v>215</v>
      </c>
      <c r="C12172" s="903" t="s">
        <v>368</v>
      </c>
      <c r="D12172" s="903" t="s">
        <v>1503</v>
      </c>
      <c r="E12172" s="903" t="s">
        <v>90</v>
      </c>
      <c r="F12172" s="903" t="s">
        <v>8</v>
      </c>
      <c r="G12172" s="902">
        <v>2682000</v>
      </c>
    </row>
    <row r="12173" spans="1:7">
      <c r="A12173" s="903" t="s">
        <v>2487</v>
      </c>
      <c r="B12173" s="903" t="s">
        <v>215</v>
      </c>
      <c r="C12173" s="903" t="s">
        <v>368</v>
      </c>
      <c r="D12173" s="903" t="s">
        <v>1503</v>
      </c>
      <c r="E12173" s="903" t="s">
        <v>90</v>
      </c>
      <c r="F12173" s="903" t="s">
        <v>386</v>
      </c>
      <c r="G12173" s="902">
        <v>1077473983</v>
      </c>
    </row>
    <row r="12174" spans="1:7">
      <c r="A12174" s="903" t="s">
        <v>2487</v>
      </c>
      <c r="B12174" s="903" t="s">
        <v>215</v>
      </c>
      <c r="C12174" s="903" t="s">
        <v>368</v>
      </c>
      <c r="D12174" s="903" t="s">
        <v>1503</v>
      </c>
      <c r="E12174" s="903" t="s">
        <v>90</v>
      </c>
      <c r="F12174" s="903" t="s">
        <v>92</v>
      </c>
      <c r="G12174" s="902">
        <v>27341500</v>
      </c>
    </row>
    <row r="12175" spans="1:7">
      <c r="A12175" s="903" t="s">
        <v>2487</v>
      </c>
      <c r="B12175" s="903" t="s">
        <v>215</v>
      </c>
      <c r="C12175" s="903" t="s">
        <v>368</v>
      </c>
      <c r="D12175" s="903" t="s">
        <v>1503</v>
      </c>
      <c r="E12175" s="903" t="s">
        <v>90</v>
      </c>
      <c r="F12175" s="903" t="s">
        <v>390</v>
      </c>
      <c r="G12175" s="902">
        <v>390241400</v>
      </c>
    </row>
    <row r="12176" spans="1:7">
      <c r="A12176" s="903" t="s">
        <v>2487</v>
      </c>
      <c r="B12176" s="903" t="s">
        <v>215</v>
      </c>
      <c r="C12176" s="903" t="s">
        <v>368</v>
      </c>
      <c r="D12176" s="903" t="s">
        <v>1503</v>
      </c>
      <c r="E12176" s="903" t="s">
        <v>90</v>
      </c>
      <c r="F12176" s="903" t="s">
        <v>295</v>
      </c>
      <c r="G12176" s="902">
        <v>72265000</v>
      </c>
    </row>
    <row r="12177" spans="1:7">
      <c r="A12177" s="903" t="s">
        <v>2487</v>
      </c>
      <c r="B12177" s="903" t="s">
        <v>215</v>
      </c>
      <c r="C12177" s="903" t="s">
        <v>368</v>
      </c>
      <c r="D12177" s="903" t="s">
        <v>1503</v>
      </c>
      <c r="E12177" s="903" t="s">
        <v>90</v>
      </c>
      <c r="F12177" s="903" t="s">
        <v>403</v>
      </c>
      <c r="G12177" s="902">
        <v>16092000</v>
      </c>
    </row>
    <row r="12178" spans="1:7">
      <c r="A12178" s="903" t="s">
        <v>2487</v>
      </c>
      <c r="B12178" s="903" t="s">
        <v>215</v>
      </c>
      <c r="C12178" s="903" t="s">
        <v>368</v>
      </c>
      <c r="D12178" s="903" t="s">
        <v>1503</v>
      </c>
      <c r="E12178" s="1419" t="s">
        <v>377</v>
      </c>
      <c r="F12178" s="1420"/>
      <c r="G12178" s="902">
        <v>2600000</v>
      </c>
    </row>
    <row r="12179" spans="1:7">
      <c r="A12179" s="903" t="s">
        <v>2487</v>
      </c>
      <c r="B12179" s="903" t="s">
        <v>215</v>
      </c>
      <c r="C12179" s="903" t="s">
        <v>368</v>
      </c>
      <c r="D12179" s="903" t="s">
        <v>1503</v>
      </c>
      <c r="E12179" s="903" t="s">
        <v>377</v>
      </c>
      <c r="F12179" s="903" t="s">
        <v>380</v>
      </c>
      <c r="G12179" s="902">
        <v>2600000</v>
      </c>
    </row>
    <row r="12180" spans="1:7">
      <c r="A12180" s="903" t="s">
        <v>2487</v>
      </c>
      <c r="B12180" s="903" t="s">
        <v>215</v>
      </c>
      <c r="C12180" s="903" t="s">
        <v>368</v>
      </c>
      <c r="D12180" s="903" t="s">
        <v>1503</v>
      </c>
      <c r="E12180" s="1419" t="s">
        <v>93</v>
      </c>
      <c r="F12180" s="1420"/>
      <c r="G12180" s="902">
        <v>339876999</v>
      </c>
    </row>
    <row r="12181" spans="1:7">
      <c r="A12181" s="903" t="s">
        <v>2487</v>
      </c>
      <c r="B12181" s="903" t="s">
        <v>215</v>
      </c>
      <c r="C12181" s="903" t="s">
        <v>368</v>
      </c>
      <c r="D12181" s="903" t="s">
        <v>1503</v>
      </c>
      <c r="E12181" s="903" t="s">
        <v>93</v>
      </c>
      <c r="F12181" s="903" t="s">
        <v>391</v>
      </c>
      <c r="G12181" s="902">
        <v>339876999</v>
      </c>
    </row>
    <row r="12182" spans="1:7">
      <c r="A12182" s="903" t="s">
        <v>2487</v>
      </c>
      <c r="B12182" s="903" t="s">
        <v>215</v>
      </c>
      <c r="C12182" s="903" t="s">
        <v>368</v>
      </c>
      <c r="D12182" s="903" t="s">
        <v>1503</v>
      </c>
      <c r="E12182" s="1419" t="s">
        <v>94</v>
      </c>
      <c r="F12182" s="1420"/>
      <c r="G12182" s="902">
        <v>962500993</v>
      </c>
    </row>
    <row r="12183" spans="1:7">
      <c r="A12183" s="903" t="s">
        <v>2487</v>
      </c>
      <c r="B12183" s="903" t="s">
        <v>215</v>
      </c>
      <c r="C12183" s="903" t="s">
        <v>368</v>
      </c>
      <c r="D12183" s="903" t="s">
        <v>1503</v>
      </c>
      <c r="E12183" s="903" t="s">
        <v>94</v>
      </c>
      <c r="F12183" s="903" t="s">
        <v>95</v>
      </c>
      <c r="G12183" s="902">
        <v>718633743</v>
      </c>
    </row>
    <row r="12184" spans="1:7">
      <c r="A12184" s="903" t="s">
        <v>2487</v>
      </c>
      <c r="B12184" s="903" t="s">
        <v>215</v>
      </c>
      <c r="C12184" s="903" t="s">
        <v>368</v>
      </c>
      <c r="D12184" s="903" t="s">
        <v>1503</v>
      </c>
      <c r="E12184" s="903" t="s">
        <v>94</v>
      </c>
      <c r="F12184" s="903" t="s">
        <v>96</v>
      </c>
      <c r="G12184" s="902">
        <v>122988613</v>
      </c>
    </row>
    <row r="12185" spans="1:7">
      <c r="A12185" s="903" t="s">
        <v>2487</v>
      </c>
      <c r="B12185" s="903" t="s">
        <v>215</v>
      </c>
      <c r="C12185" s="903" t="s">
        <v>368</v>
      </c>
      <c r="D12185" s="903" t="s">
        <v>1503</v>
      </c>
      <c r="E12185" s="903" t="s">
        <v>94</v>
      </c>
      <c r="F12185" s="903" t="s">
        <v>97</v>
      </c>
      <c r="G12185" s="902">
        <v>81992378</v>
      </c>
    </row>
    <row r="12186" spans="1:7">
      <c r="A12186" s="903" t="s">
        <v>2487</v>
      </c>
      <c r="B12186" s="903" t="s">
        <v>215</v>
      </c>
      <c r="C12186" s="903" t="s">
        <v>368</v>
      </c>
      <c r="D12186" s="903" t="s">
        <v>1503</v>
      </c>
      <c r="E12186" s="903" t="s">
        <v>94</v>
      </c>
      <c r="F12186" s="903" t="s">
        <v>0</v>
      </c>
      <c r="G12186" s="902">
        <v>38886259</v>
      </c>
    </row>
    <row r="12187" spans="1:7">
      <c r="A12187" s="903" t="s">
        <v>2487</v>
      </c>
      <c r="B12187" s="903" t="s">
        <v>215</v>
      </c>
      <c r="C12187" s="903" t="s">
        <v>368</v>
      </c>
      <c r="D12187" s="903" t="s">
        <v>1503</v>
      </c>
      <c r="E12187" s="1419" t="s">
        <v>98</v>
      </c>
      <c r="F12187" s="1420"/>
      <c r="G12187" s="902">
        <v>60000000</v>
      </c>
    </row>
    <row r="12188" spans="1:7">
      <c r="A12188" s="903" t="s">
        <v>2487</v>
      </c>
      <c r="B12188" s="903" t="s">
        <v>215</v>
      </c>
      <c r="C12188" s="903" t="s">
        <v>368</v>
      </c>
      <c r="D12188" s="903" t="s">
        <v>1503</v>
      </c>
      <c r="E12188" s="903" t="s">
        <v>98</v>
      </c>
      <c r="F12188" s="903" t="s">
        <v>757</v>
      </c>
      <c r="G12188" s="902">
        <v>60000000</v>
      </c>
    </row>
    <row r="12189" spans="1:7">
      <c r="A12189" s="903" t="s">
        <v>2487</v>
      </c>
      <c r="B12189" s="903" t="s">
        <v>215</v>
      </c>
      <c r="C12189" s="903" t="s">
        <v>368</v>
      </c>
      <c r="D12189" s="903" t="s">
        <v>1503</v>
      </c>
      <c r="E12189" s="1419" t="s">
        <v>100</v>
      </c>
      <c r="F12189" s="1420"/>
      <c r="G12189" s="902">
        <v>54033855</v>
      </c>
    </row>
    <row r="12190" spans="1:7">
      <c r="A12190" s="903" t="s">
        <v>2487</v>
      </c>
      <c r="B12190" s="903" t="s">
        <v>215</v>
      </c>
      <c r="C12190" s="903" t="s">
        <v>368</v>
      </c>
      <c r="D12190" s="903" t="s">
        <v>1503</v>
      </c>
      <c r="E12190" s="903" t="s">
        <v>100</v>
      </c>
      <c r="F12190" s="903" t="s">
        <v>138</v>
      </c>
      <c r="G12190" s="902">
        <v>35087806</v>
      </c>
    </row>
    <row r="12191" spans="1:7">
      <c r="A12191" s="903" t="s">
        <v>2487</v>
      </c>
      <c r="B12191" s="903" t="s">
        <v>215</v>
      </c>
      <c r="C12191" s="903" t="s">
        <v>368</v>
      </c>
      <c r="D12191" s="903" t="s">
        <v>1503</v>
      </c>
      <c r="E12191" s="903" t="s">
        <v>100</v>
      </c>
      <c r="F12191" s="903" t="s">
        <v>102</v>
      </c>
      <c r="G12191" s="902">
        <v>14078049</v>
      </c>
    </row>
    <row r="12192" spans="1:7">
      <c r="A12192" s="903" t="s">
        <v>2487</v>
      </c>
      <c r="B12192" s="903" t="s">
        <v>215</v>
      </c>
      <c r="C12192" s="903" t="s">
        <v>368</v>
      </c>
      <c r="D12192" s="903" t="s">
        <v>1503</v>
      </c>
      <c r="E12192" s="903" t="s">
        <v>100</v>
      </c>
      <c r="F12192" s="903" t="s">
        <v>139</v>
      </c>
      <c r="G12192" s="902">
        <v>280000</v>
      </c>
    </row>
    <row r="12193" spans="1:7">
      <c r="A12193" s="903" t="s">
        <v>2487</v>
      </c>
      <c r="B12193" s="903" t="s">
        <v>215</v>
      </c>
      <c r="C12193" s="903" t="s">
        <v>368</v>
      </c>
      <c r="D12193" s="903" t="s">
        <v>1503</v>
      </c>
      <c r="E12193" s="903" t="s">
        <v>100</v>
      </c>
      <c r="F12193" s="903" t="s">
        <v>131</v>
      </c>
      <c r="G12193" s="902">
        <v>1368000</v>
      </c>
    </row>
    <row r="12194" spans="1:7">
      <c r="A12194" s="903" t="s">
        <v>2487</v>
      </c>
      <c r="B12194" s="903" t="s">
        <v>215</v>
      </c>
      <c r="C12194" s="903" t="s">
        <v>368</v>
      </c>
      <c r="D12194" s="903" t="s">
        <v>1503</v>
      </c>
      <c r="E12194" s="903" t="s">
        <v>100</v>
      </c>
      <c r="F12194" s="903" t="s">
        <v>218</v>
      </c>
      <c r="G12194" s="902">
        <v>3220000</v>
      </c>
    </row>
    <row r="12195" spans="1:7">
      <c r="A12195" s="903" t="s">
        <v>2487</v>
      </c>
      <c r="B12195" s="903" t="s">
        <v>215</v>
      </c>
      <c r="C12195" s="903" t="s">
        <v>368</v>
      </c>
      <c r="D12195" s="903" t="s">
        <v>1503</v>
      </c>
      <c r="E12195" s="1419" t="s">
        <v>103</v>
      </c>
      <c r="F12195" s="1420"/>
      <c r="G12195" s="902">
        <v>413310484</v>
      </c>
    </row>
    <row r="12196" spans="1:7">
      <c r="A12196" s="903" t="s">
        <v>2487</v>
      </c>
      <c r="B12196" s="903" t="s">
        <v>215</v>
      </c>
      <c r="C12196" s="903" t="s">
        <v>368</v>
      </c>
      <c r="D12196" s="903" t="s">
        <v>1503</v>
      </c>
      <c r="E12196" s="903" t="s">
        <v>103</v>
      </c>
      <c r="F12196" s="903" t="s">
        <v>104</v>
      </c>
      <c r="G12196" s="902">
        <v>133524222</v>
      </c>
    </row>
    <row r="12197" spans="1:7">
      <c r="A12197" s="903" t="s">
        <v>2487</v>
      </c>
      <c r="B12197" s="903" t="s">
        <v>215</v>
      </c>
      <c r="C12197" s="903" t="s">
        <v>368</v>
      </c>
      <c r="D12197" s="903" t="s">
        <v>1503</v>
      </c>
      <c r="E12197" s="903" t="s">
        <v>103</v>
      </c>
      <c r="F12197" s="903" t="s">
        <v>132</v>
      </c>
      <c r="G12197" s="902">
        <v>38345000</v>
      </c>
    </row>
    <row r="12198" spans="1:7">
      <c r="A12198" s="903" t="s">
        <v>2487</v>
      </c>
      <c r="B12198" s="903" t="s">
        <v>215</v>
      </c>
      <c r="C12198" s="903" t="s">
        <v>368</v>
      </c>
      <c r="D12198" s="903" t="s">
        <v>1503</v>
      </c>
      <c r="E12198" s="903" t="s">
        <v>103</v>
      </c>
      <c r="F12198" s="903" t="s">
        <v>2</v>
      </c>
      <c r="G12198" s="902">
        <v>1050000</v>
      </c>
    </row>
    <row r="12199" spans="1:7">
      <c r="A12199" s="903" t="s">
        <v>2487</v>
      </c>
      <c r="B12199" s="903" t="s">
        <v>215</v>
      </c>
      <c r="C12199" s="903" t="s">
        <v>368</v>
      </c>
      <c r="D12199" s="903" t="s">
        <v>1503</v>
      </c>
      <c r="E12199" s="903" t="s">
        <v>103</v>
      </c>
      <c r="F12199" s="903" t="s">
        <v>106</v>
      </c>
      <c r="G12199" s="902">
        <v>240391262</v>
      </c>
    </row>
    <row r="12200" spans="1:7">
      <c r="A12200" s="903" t="s">
        <v>2487</v>
      </c>
      <c r="B12200" s="903" t="s">
        <v>215</v>
      </c>
      <c r="C12200" s="903" t="s">
        <v>368</v>
      </c>
      <c r="D12200" s="903" t="s">
        <v>1503</v>
      </c>
      <c r="E12200" s="1419" t="s">
        <v>108</v>
      </c>
      <c r="F12200" s="1420"/>
      <c r="G12200" s="902">
        <v>52810450</v>
      </c>
    </row>
    <row r="12201" spans="1:7">
      <c r="A12201" s="903" t="s">
        <v>2487</v>
      </c>
      <c r="B12201" s="903" t="s">
        <v>215</v>
      </c>
      <c r="C12201" s="903" t="s">
        <v>368</v>
      </c>
      <c r="D12201" s="903" t="s">
        <v>1503</v>
      </c>
      <c r="E12201" s="903" t="s">
        <v>108</v>
      </c>
      <c r="F12201" s="903" t="s">
        <v>110</v>
      </c>
      <c r="G12201" s="902">
        <v>2254399</v>
      </c>
    </row>
    <row r="12202" spans="1:7">
      <c r="A12202" s="903" t="s">
        <v>2487</v>
      </c>
      <c r="B12202" s="903" t="s">
        <v>215</v>
      </c>
      <c r="C12202" s="903" t="s">
        <v>368</v>
      </c>
      <c r="D12202" s="903" t="s">
        <v>1503</v>
      </c>
      <c r="E12202" s="903" t="s">
        <v>108</v>
      </c>
      <c r="F12202" s="903" t="s">
        <v>111</v>
      </c>
      <c r="G12202" s="902">
        <v>923765</v>
      </c>
    </row>
    <row r="12203" spans="1:7">
      <c r="A12203" s="903" t="s">
        <v>2487</v>
      </c>
      <c r="B12203" s="903" t="s">
        <v>215</v>
      </c>
      <c r="C12203" s="903" t="s">
        <v>368</v>
      </c>
      <c r="D12203" s="903" t="s">
        <v>1503</v>
      </c>
      <c r="E12203" s="903" t="s">
        <v>108</v>
      </c>
      <c r="F12203" s="903" t="s">
        <v>862</v>
      </c>
      <c r="G12203" s="902">
        <v>30466486</v>
      </c>
    </row>
    <row r="12204" spans="1:7">
      <c r="A12204" s="903" t="s">
        <v>2487</v>
      </c>
      <c r="B12204" s="903" t="s">
        <v>215</v>
      </c>
      <c r="C12204" s="903" t="s">
        <v>368</v>
      </c>
      <c r="D12204" s="903" t="s">
        <v>1503</v>
      </c>
      <c r="E12204" s="903" t="s">
        <v>108</v>
      </c>
      <c r="F12204" s="903" t="s">
        <v>283</v>
      </c>
      <c r="G12204" s="902">
        <v>3590000</v>
      </c>
    </row>
    <row r="12205" spans="1:7">
      <c r="A12205" s="903" t="s">
        <v>2487</v>
      </c>
      <c r="B12205" s="903" t="s">
        <v>215</v>
      </c>
      <c r="C12205" s="903" t="s">
        <v>368</v>
      </c>
      <c r="D12205" s="903" t="s">
        <v>1503</v>
      </c>
      <c r="E12205" s="903" t="s">
        <v>108</v>
      </c>
      <c r="F12205" s="903" t="s">
        <v>868</v>
      </c>
      <c r="G12205" s="902">
        <v>7576800</v>
      </c>
    </row>
    <row r="12206" spans="1:7">
      <c r="A12206" s="903" t="s">
        <v>2487</v>
      </c>
      <c r="B12206" s="903" t="s">
        <v>215</v>
      </c>
      <c r="C12206" s="903" t="s">
        <v>368</v>
      </c>
      <c r="D12206" s="903" t="s">
        <v>1503</v>
      </c>
      <c r="E12206" s="903" t="s">
        <v>108</v>
      </c>
      <c r="F12206" s="903" t="s">
        <v>141</v>
      </c>
      <c r="G12206" s="902">
        <v>7700000</v>
      </c>
    </row>
    <row r="12207" spans="1:7">
      <c r="A12207" s="903" t="s">
        <v>2487</v>
      </c>
      <c r="B12207" s="903" t="s">
        <v>215</v>
      </c>
      <c r="C12207" s="903" t="s">
        <v>368</v>
      </c>
      <c r="D12207" s="903" t="s">
        <v>1503</v>
      </c>
      <c r="E12207" s="903" t="s">
        <v>108</v>
      </c>
      <c r="F12207" s="903" t="s">
        <v>142</v>
      </c>
      <c r="G12207" s="902">
        <v>299000</v>
      </c>
    </row>
    <row r="12208" spans="1:7">
      <c r="A12208" s="903" t="s">
        <v>2487</v>
      </c>
      <c r="B12208" s="903" t="s">
        <v>215</v>
      </c>
      <c r="C12208" s="903" t="s">
        <v>368</v>
      </c>
      <c r="D12208" s="903" t="s">
        <v>1503</v>
      </c>
      <c r="E12208" s="1419" t="s">
        <v>143</v>
      </c>
      <c r="F12208" s="1420"/>
      <c r="G12208" s="902">
        <v>23110000</v>
      </c>
    </row>
    <row r="12209" spans="1:7">
      <c r="A12209" s="903" t="s">
        <v>2487</v>
      </c>
      <c r="B12209" s="903" t="s">
        <v>215</v>
      </c>
      <c r="C12209" s="903" t="s">
        <v>368</v>
      </c>
      <c r="D12209" s="903" t="s">
        <v>1503</v>
      </c>
      <c r="E12209" s="903" t="s">
        <v>143</v>
      </c>
      <c r="F12209" s="903" t="s">
        <v>145</v>
      </c>
      <c r="G12209" s="902">
        <v>3150000</v>
      </c>
    </row>
    <row r="12210" spans="1:7">
      <c r="A12210" s="903" t="s">
        <v>2487</v>
      </c>
      <c r="B12210" s="903" t="s">
        <v>215</v>
      </c>
      <c r="C12210" s="903" t="s">
        <v>368</v>
      </c>
      <c r="D12210" s="903" t="s">
        <v>1503</v>
      </c>
      <c r="E12210" s="903" t="s">
        <v>143</v>
      </c>
      <c r="F12210" s="903" t="s">
        <v>387</v>
      </c>
      <c r="G12210" s="902">
        <v>1500000</v>
      </c>
    </row>
    <row r="12211" spans="1:7">
      <c r="A12211" s="903" t="s">
        <v>2487</v>
      </c>
      <c r="B12211" s="903" t="s">
        <v>215</v>
      </c>
      <c r="C12211" s="903" t="s">
        <v>368</v>
      </c>
      <c r="D12211" s="903" t="s">
        <v>1503</v>
      </c>
      <c r="E12211" s="903" t="s">
        <v>143</v>
      </c>
      <c r="F12211" s="903" t="s">
        <v>487</v>
      </c>
      <c r="G12211" s="902">
        <v>11900000</v>
      </c>
    </row>
    <row r="12212" spans="1:7">
      <c r="A12212" s="903" t="s">
        <v>2487</v>
      </c>
      <c r="B12212" s="903" t="s">
        <v>215</v>
      </c>
      <c r="C12212" s="903" t="s">
        <v>368</v>
      </c>
      <c r="D12212" s="903" t="s">
        <v>1503</v>
      </c>
      <c r="E12212" s="903" t="s">
        <v>143</v>
      </c>
      <c r="F12212" s="903" t="s">
        <v>489</v>
      </c>
      <c r="G12212" s="902">
        <v>6560000</v>
      </c>
    </row>
    <row r="12213" spans="1:7">
      <c r="A12213" s="903" t="s">
        <v>2487</v>
      </c>
      <c r="B12213" s="903" t="s">
        <v>215</v>
      </c>
      <c r="C12213" s="903" t="s">
        <v>368</v>
      </c>
      <c r="D12213" s="903" t="s">
        <v>1503</v>
      </c>
      <c r="E12213" s="1419" t="s">
        <v>113</v>
      </c>
      <c r="F12213" s="1420"/>
      <c r="G12213" s="902">
        <v>190784000</v>
      </c>
    </row>
    <row r="12214" spans="1:7">
      <c r="A12214" s="903" t="s">
        <v>2487</v>
      </c>
      <c r="B12214" s="903" t="s">
        <v>215</v>
      </c>
      <c r="C12214" s="903" t="s">
        <v>368</v>
      </c>
      <c r="D12214" s="903" t="s">
        <v>1503</v>
      </c>
      <c r="E12214" s="903" t="s">
        <v>113</v>
      </c>
      <c r="F12214" s="903" t="s">
        <v>381</v>
      </c>
      <c r="G12214" s="902">
        <v>14064000</v>
      </c>
    </row>
    <row r="12215" spans="1:7">
      <c r="A12215" s="903" t="s">
        <v>2487</v>
      </c>
      <c r="B12215" s="903" t="s">
        <v>215</v>
      </c>
      <c r="C12215" s="903" t="s">
        <v>368</v>
      </c>
      <c r="D12215" s="903" t="s">
        <v>1503</v>
      </c>
      <c r="E12215" s="903" t="s">
        <v>113</v>
      </c>
      <c r="F12215" s="903" t="s">
        <v>490</v>
      </c>
      <c r="G12215" s="902">
        <v>21310000</v>
      </c>
    </row>
    <row r="12216" spans="1:7">
      <c r="A12216" s="903" t="s">
        <v>2487</v>
      </c>
      <c r="B12216" s="903" t="s">
        <v>215</v>
      </c>
      <c r="C12216" s="903" t="s">
        <v>368</v>
      </c>
      <c r="D12216" s="903" t="s">
        <v>1503</v>
      </c>
      <c r="E12216" s="903" t="s">
        <v>113</v>
      </c>
      <c r="F12216" s="903" t="s">
        <v>115</v>
      </c>
      <c r="G12216" s="902">
        <v>11520000</v>
      </c>
    </row>
    <row r="12217" spans="1:7">
      <c r="A12217" s="903" t="s">
        <v>2487</v>
      </c>
      <c r="B12217" s="903" t="s">
        <v>215</v>
      </c>
      <c r="C12217" s="903" t="s">
        <v>368</v>
      </c>
      <c r="D12217" s="903" t="s">
        <v>1503</v>
      </c>
      <c r="E12217" s="903" t="s">
        <v>113</v>
      </c>
      <c r="F12217" s="903" t="s">
        <v>117</v>
      </c>
      <c r="G12217" s="902">
        <v>143890000</v>
      </c>
    </row>
    <row r="12218" spans="1:7">
      <c r="A12218" s="903" t="s">
        <v>2487</v>
      </c>
      <c r="B12218" s="903" t="s">
        <v>215</v>
      </c>
      <c r="C12218" s="903" t="s">
        <v>368</v>
      </c>
      <c r="D12218" s="903" t="s">
        <v>1503</v>
      </c>
      <c r="E12218" s="1419" t="s">
        <v>492</v>
      </c>
      <c r="F12218" s="1420"/>
      <c r="G12218" s="902">
        <v>231967000</v>
      </c>
    </row>
    <row r="12219" spans="1:7">
      <c r="A12219" s="903" t="s">
        <v>2487</v>
      </c>
      <c r="B12219" s="903" t="s">
        <v>215</v>
      </c>
      <c r="C12219" s="903" t="s">
        <v>368</v>
      </c>
      <c r="D12219" s="903" t="s">
        <v>1503</v>
      </c>
      <c r="E12219" s="903" t="s">
        <v>492</v>
      </c>
      <c r="F12219" s="903" t="s">
        <v>494</v>
      </c>
      <c r="G12219" s="902">
        <v>24500000</v>
      </c>
    </row>
    <row r="12220" spans="1:7">
      <c r="A12220" s="903" t="s">
        <v>2487</v>
      </c>
      <c r="B12220" s="903" t="s">
        <v>215</v>
      </c>
      <c r="C12220" s="903" t="s">
        <v>368</v>
      </c>
      <c r="D12220" s="903" t="s">
        <v>1503</v>
      </c>
      <c r="E12220" s="903" t="s">
        <v>492</v>
      </c>
      <c r="F12220" s="903" t="s">
        <v>219</v>
      </c>
      <c r="G12220" s="902">
        <v>66267000</v>
      </c>
    </row>
    <row r="12221" spans="1:7">
      <c r="A12221" s="903" t="s">
        <v>2487</v>
      </c>
      <c r="B12221" s="903" t="s">
        <v>215</v>
      </c>
      <c r="C12221" s="903" t="s">
        <v>368</v>
      </c>
      <c r="D12221" s="903" t="s">
        <v>1503</v>
      </c>
      <c r="E12221" s="903" t="s">
        <v>492</v>
      </c>
      <c r="F12221" s="903" t="s">
        <v>186</v>
      </c>
      <c r="G12221" s="902">
        <v>2000000</v>
      </c>
    </row>
    <row r="12222" spans="1:7">
      <c r="A12222" s="903" t="s">
        <v>2487</v>
      </c>
      <c r="B12222" s="903" t="s">
        <v>215</v>
      </c>
      <c r="C12222" s="903" t="s">
        <v>368</v>
      </c>
      <c r="D12222" s="903" t="s">
        <v>1503</v>
      </c>
      <c r="E12222" s="903" t="s">
        <v>492</v>
      </c>
      <c r="F12222" s="903" t="s">
        <v>496</v>
      </c>
      <c r="G12222" s="902">
        <v>139200000</v>
      </c>
    </row>
    <row r="12223" spans="1:7">
      <c r="A12223" s="903" t="s">
        <v>2487</v>
      </c>
      <c r="B12223" s="903" t="s">
        <v>215</v>
      </c>
      <c r="C12223" s="903" t="s">
        <v>368</v>
      </c>
      <c r="D12223" s="903" t="s">
        <v>1503</v>
      </c>
      <c r="E12223" s="1419" t="s">
        <v>498</v>
      </c>
      <c r="F12223" s="1420"/>
      <c r="G12223" s="902">
        <v>773266797</v>
      </c>
    </row>
    <row r="12224" spans="1:7">
      <c r="A12224" s="903" t="s">
        <v>2487</v>
      </c>
      <c r="B12224" s="903" t="s">
        <v>215</v>
      </c>
      <c r="C12224" s="903" t="s">
        <v>368</v>
      </c>
      <c r="D12224" s="903" t="s">
        <v>1503</v>
      </c>
      <c r="E12224" s="903" t="s">
        <v>498</v>
      </c>
      <c r="F12224" s="903" t="s">
        <v>284</v>
      </c>
      <c r="G12224" s="902">
        <v>11685000</v>
      </c>
    </row>
    <row r="12225" spans="1:7">
      <c r="A12225" s="903" t="s">
        <v>2487</v>
      </c>
      <c r="B12225" s="903" t="s">
        <v>215</v>
      </c>
      <c r="C12225" s="903" t="s">
        <v>368</v>
      </c>
      <c r="D12225" s="903" t="s">
        <v>1503</v>
      </c>
      <c r="E12225" s="903" t="s">
        <v>498</v>
      </c>
      <c r="F12225" s="903" t="s">
        <v>3</v>
      </c>
      <c r="G12225" s="902">
        <v>321676000</v>
      </c>
    </row>
    <row r="12226" spans="1:7">
      <c r="A12226" s="903" t="s">
        <v>2487</v>
      </c>
      <c r="B12226" s="903" t="s">
        <v>215</v>
      </c>
      <c r="C12226" s="903" t="s">
        <v>368</v>
      </c>
      <c r="D12226" s="903" t="s">
        <v>1503</v>
      </c>
      <c r="E12226" s="903" t="s">
        <v>498</v>
      </c>
      <c r="F12226" s="903" t="s">
        <v>370</v>
      </c>
      <c r="G12226" s="902">
        <v>46550000</v>
      </c>
    </row>
    <row r="12227" spans="1:7">
      <c r="A12227" s="903" t="s">
        <v>2487</v>
      </c>
      <c r="B12227" s="903" t="s">
        <v>215</v>
      </c>
      <c r="C12227" s="903" t="s">
        <v>368</v>
      </c>
      <c r="D12227" s="903" t="s">
        <v>1503</v>
      </c>
      <c r="E12227" s="903" t="s">
        <v>498</v>
      </c>
      <c r="F12227" s="903" t="s">
        <v>500</v>
      </c>
      <c r="G12227" s="902">
        <v>94081797</v>
      </c>
    </row>
    <row r="12228" spans="1:7">
      <c r="A12228" s="903" t="s">
        <v>2487</v>
      </c>
      <c r="B12228" s="903" t="s">
        <v>215</v>
      </c>
      <c r="C12228" s="903" t="s">
        <v>368</v>
      </c>
      <c r="D12228" s="903" t="s">
        <v>1503</v>
      </c>
      <c r="E12228" s="903" t="s">
        <v>498</v>
      </c>
      <c r="F12228" s="903" t="s">
        <v>4</v>
      </c>
      <c r="G12228" s="902">
        <v>45160000</v>
      </c>
    </row>
    <row r="12229" spans="1:7">
      <c r="A12229" s="903" t="s">
        <v>2487</v>
      </c>
      <c r="B12229" s="903" t="s">
        <v>215</v>
      </c>
      <c r="C12229" s="903" t="s">
        <v>368</v>
      </c>
      <c r="D12229" s="903" t="s">
        <v>1503</v>
      </c>
      <c r="E12229" s="903" t="s">
        <v>498</v>
      </c>
      <c r="F12229" s="903" t="s">
        <v>501</v>
      </c>
      <c r="G12229" s="902">
        <v>254114000</v>
      </c>
    </row>
    <row r="12230" spans="1:7">
      <c r="A12230" s="903" t="s">
        <v>2487</v>
      </c>
      <c r="B12230" s="903" t="s">
        <v>215</v>
      </c>
      <c r="C12230" s="903" t="s">
        <v>368</v>
      </c>
      <c r="D12230" s="903" t="s">
        <v>1503</v>
      </c>
      <c r="E12230" s="1419" t="s">
        <v>1429</v>
      </c>
      <c r="F12230" s="1420"/>
      <c r="G12230" s="902">
        <v>46200000</v>
      </c>
    </row>
    <row r="12231" spans="1:7">
      <c r="A12231" s="903" t="s">
        <v>2487</v>
      </c>
      <c r="B12231" s="903" t="s">
        <v>215</v>
      </c>
      <c r="C12231" s="903" t="s">
        <v>368</v>
      </c>
      <c r="D12231" s="903" t="s">
        <v>1503</v>
      </c>
      <c r="E12231" s="903" t="s">
        <v>1429</v>
      </c>
      <c r="F12231" s="903" t="s">
        <v>1451</v>
      </c>
      <c r="G12231" s="902">
        <v>15850000</v>
      </c>
    </row>
    <row r="12232" spans="1:7">
      <c r="A12232" s="903" t="s">
        <v>2487</v>
      </c>
      <c r="B12232" s="903" t="s">
        <v>215</v>
      </c>
      <c r="C12232" s="903" t="s">
        <v>368</v>
      </c>
      <c r="D12232" s="903" t="s">
        <v>1503</v>
      </c>
      <c r="E12232" s="903" t="s">
        <v>1429</v>
      </c>
      <c r="F12232" s="903" t="s">
        <v>1431</v>
      </c>
      <c r="G12232" s="902">
        <v>10850000</v>
      </c>
    </row>
    <row r="12233" spans="1:7">
      <c r="A12233" s="903" t="s">
        <v>2487</v>
      </c>
      <c r="B12233" s="903" t="s">
        <v>215</v>
      </c>
      <c r="C12233" s="903" t="s">
        <v>368</v>
      </c>
      <c r="D12233" s="903" t="s">
        <v>1503</v>
      </c>
      <c r="E12233" s="903" t="s">
        <v>1429</v>
      </c>
      <c r="F12233" s="903" t="s">
        <v>1457</v>
      </c>
      <c r="G12233" s="902">
        <v>19500000</v>
      </c>
    </row>
    <row r="12234" spans="1:7">
      <c r="A12234" s="903" t="s">
        <v>2487</v>
      </c>
      <c r="B12234" s="903" t="s">
        <v>215</v>
      </c>
      <c r="C12234" s="903" t="s">
        <v>368</v>
      </c>
      <c r="D12234" s="903" t="s">
        <v>1503</v>
      </c>
      <c r="E12234" s="1419" t="s">
        <v>118</v>
      </c>
      <c r="F12234" s="1420"/>
      <c r="G12234" s="902">
        <v>138960500</v>
      </c>
    </row>
    <row r="12235" spans="1:7">
      <c r="A12235" s="903" t="s">
        <v>2487</v>
      </c>
      <c r="B12235" s="903" t="s">
        <v>215</v>
      </c>
      <c r="C12235" s="903" t="s">
        <v>368</v>
      </c>
      <c r="D12235" s="903" t="s">
        <v>1503</v>
      </c>
      <c r="E12235" s="903" t="s">
        <v>118</v>
      </c>
      <c r="F12235" s="903" t="s">
        <v>523</v>
      </c>
      <c r="G12235" s="902">
        <v>64490500</v>
      </c>
    </row>
    <row r="12236" spans="1:7">
      <c r="A12236" s="903" t="s">
        <v>2487</v>
      </c>
      <c r="B12236" s="903" t="s">
        <v>215</v>
      </c>
      <c r="C12236" s="903" t="s">
        <v>368</v>
      </c>
      <c r="D12236" s="903" t="s">
        <v>1503</v>
      </c>
      <c r="E12236" s="903" t="s">
        <v>118</v>
      </c>
      <c r="F12236" s="903" t="s">
        <v>120</v>
      </c>
      <c r="G12236" s="902">
        <v>74470000</v>
      </c>
    </row>
    <row r="12237" spans="1:7">
      <c r="A12237" s="903" t="s">
        <v>2487</v>
      </c>
      <c r="B12237" s="903" t="s">
        <v>215</v>
      </c>
      <c r="C12237" s="903" t="s">
        <v>368</v>
      </c>
      <c r="D12237" s="903" t="s">
        <v>1503</v>
      </c>
      <c r="E12237" s="1419" t="s">
        <v>122</v>
      </c>
      <c r="F12237" s="1420"/>
      <c r="G12237" s="902">
        <v>321335000</v>
      </c>
    </row>
    <row r="12238" spans="1:7">
      <c r="A12238" s="903" t="s">
        <v>2487</v>
      </c>
      <c r="B12238" s="903" t="s">
        <v>215</v>
      </c>
      <c r="C12238" s="903" t="s">
        <v>368</v>
      </c>
      <c r="D12238" s="903" t="s">
        <v>1503</v>
      </c>
      <c r="E12238" s="903" t="s">
        <v>122</v>
      </c>
      <c r="F12238" s="903" t="s">
        <v>124</v>
      </c>
      <c r="G12238" s="902">
        <v>120000000</v>
      </c>
    </row>
    <row r="12239" spans="1:7">
      <c r="A12239" s="903" t="s">
        <v>2487</v>
      </c>
      <c r="B12239" s="903" t="s">
        <v>215</v>
      </c>
      <c r="C12239" s="903" t="s">
        <v>368</v>
      </c>
      <c r="D12239" s="903" t="s">
        <v>1503</v>
      </c>
      <c r="E12239" s="903" t="s">
        <v>122</v>
      </c>
      <c r="F12239" s="903" t="s">
        <v>126</v>
      </c>
      <c r="G12239" s="902">
        <v>201335000</v>
      </c>
    </row>
    <row r="12240" spans="1:7">
      <c r="A12240" s="903" t="s">
        <v>2487</v>
      </c>
      <c r="B12240" s="903" t="s">
        <v>215</v>
      </c>
      <c r="C12240" s="903" t="s">
        <v>368</v>
      </c>
      <c r="D12240" s="903" t="s">
        <v>1503</v>
      </c>
      <c r="E12240" s="1419" t="s">
        <v>360</v>
      </c>
      <c r="F12240" s="1420"/>
      <c r="G12240" s="902">
        <v>14650000</v>
      </c>
    </row>
    <row r="12241" spans="1:7">
      <c r="A12241" s="903" t="s">
        <v>2487</v>
      </c>
      <c r="B12241" s="903" t="s">
        <v>215</v>
      </c>
      <c r="C12241" s="903" t="s">
        <v>368</v>
      </c>
      <c r="D12241" s="903" t="s">
        <v>1503</v>
      </c>
      <c r="E12241" s="903" t="s">
        <v>360</v>
      </c>
      <c r="F12241" s="903" t="s">
        <v>1440</v>
      </c>
      <c r="G12241" s="902">
        <v>14650000</v>
      </c>
    </row>
    <row r="12242" spans="1:7">
      <c r="A12242" s="903" t="s">
        <v>2487</v>
      </c>
      <c r="B12242" s="903" t="s">
        <v>215</v>
      </c>
      <c r="C12242" s="903" t="s">
        <v>368</v>
      </c>
      <c r="D12242" s="903" t="s">
        <v>1503</v>
      </c>
      <c r="E12242" s="1419" t="s">
        <v>160</v>
      </c>
      <c r="F12242" s="1420"/>
      <c r="G12242" s="902">
        <v>1329956000</v>
      </c>
    </row>
    <row r="12243" spans="1:7">
      <c r="A12243" s="903" t="s">
        <v>2487</v>
      </c>
      <c r="B12243" s="903" t="s">
        <v>215</v>
      </c>
      <c r="C12243" s="903" t="s">
        <v>368</v>
      </c>
      <c r="D12243" s="903" t="s">
        <v>1503</v>
      </c>
      <c r="E12243" s="903" t="s">
        <v>160</v>
      </c>
      <c r="F12243" s="903" t="s">
        <v>162</v>
      </c>
      <c r="G12243" s="902">
        <v>1329956000</v>
      </c>
    </row>
    <row r="12244" spans="1:7">
      <c r="A12244" s="903" t="s">
        <v>2487</v>
      </c>
      <c r="B12244" s="903" t="s">
        <v>215</v>
      </c>
      <c r="C12244" s="903" t="s">
        <v>368</v>
      </c>
      <c r="D12244" s="903" t="s">
        <v>1503</v>
      </c>
      <c r="E12244" s="1419" t="s">
        <v>16</v>
      </c>
      <c r="F12244" s="1420"/>
      <c r="G12244" s="902">
        <v>206836000</v>
      </c>
    </row>
    <row r="12245" spans="1:7">
      <c r="A12245" s="903" t="s">
        <v>2487</v>
      </c>
      <c r="B12245" s="903" t="s">
        <v>215</v>
      </c>
      <c r="C12245" s="903" t="s">
        <v>368</v>
      </c>
      <c r="D12245" s="903" t="s">
        <v>1503</v>
      </c>
      <c r="E12245" s="903" t="s">
        <v>16</v>
      </c>
      <c r="F12245" s="903" t="s">
        <v>17</v>
      </c>
      <c r="G12245" s="902">
        <v>29583000</v>
      </c>
    </row>
    <row r="12246" spans="1:7">
      <c r="A12246" s="903" t="s">
        <v>2487</v>
      </c>
      <c r="B12246" s="903" t="s">
        <v>215</v>
      </c>
      <c r="C12246" s="903" t="s">
        <v>368</v>
      </c>
      <c r="D12246" s="903" t="s">
        <v>1503</v>
      </c>
      <c r="E12246" s="903" t="s">
        <v>16</v>
      </c>
      <c r="F12246" s="903" t="s">
        <v>19</v>
      </c>
      <c r="G12246" s="902">
        <v>158695000</v>
      </c>
    </row>
    <row r="12247" spans="1:7">
      <c r="A12247" s="903" t="s">
        <v>2487</v>
      </c>
      <c r="B12247" s="903" t="s">
        <v>215</v>
      </c>
      <c r="C12247" s="903" t="s">
        <v>368</v>
      </c>
      <c r="D12247" s="903" t="s">
        <v>1503</v>
      </c>
      <c r="E12247" s="903" t="s">
        <v>16</v>
      </c>
      <c r="F12247" s="903" t="s">
        <v>221</v>
      </c>
      <c r="G12247" s="902">
        <v>18558000</v>
      </c>
    </row>
    <row r="12248" spans="1:7">
      <c r="A12248" s="903" t="s">
        <v>2487</v>
      </c>
      <c r="B12248" s="903" t="s">
        <v>215</v>
      </c>
      <c r="C12248" s="903" t="s">
        <v>368</v>
      </c>
      <c r="D12248" s="1419" t="s">
        <v>1444</v>
      </c>
      <c r="E12248" s="1420"/>
      <c r="F12248" s="1420"/>
      <c r="G12248" s="902">
        <v>44375000</v>
      </c>
    </row>
    <row r="12249" spans="1:7">
      <c r="A12249" s="903" t="s">
        <v>2487</v>
      </c>
      <c r="B12249" s="903" t="s">
        <v>215</v>
      </c>
      <c r="C12249" s="903" t="s">
        <v>368</v>
      </c>
      <c r="D12249" s="903" t="s">
        <v>1444</v>
      </c>
      <c r="E12249" s="1419" t="s">
        <v>498</v>
      </c>
      <c r="F12249" s="1420"/>
      <c r="G12249" s="902">
        <v>4800000</v>
      </c>
    </row>
    <row r="12250" spans="1:7">
      <c r="A12250" s="903" t="s">
        <v>2487</v>
      </c>
      <c r="B12250" s="903" t="s">
        <v>215</v>
      </c>
      <c r="C12250" s="903" t="s">
        <v>368</v>
      </c>
      <c r="D12250" s="903" t="s">
        <v>1444</v>
      </c>
      <c r="E12250" s="903" t="s">
        <v>498</v>
      </c>
      <c r="F12250" s="903" t="s">
        <v>370</v>
      </c>
      <c r="G12250" s="902">
        <v>4800000</v>
      </c>
    </row>
    <row r="12251" spans="1:7">
      <c r="A12251" s="903" t="s">
        <v>2487</v>
      </c>
      <c r="B12251" s="903" t="s">
        <v>215</v>
      </c>
      <c r="C12251" s="903" t="s">
        <v>368</v>
      </c>
      <c r="D12251" s="903" t="s">
        <v>1444</v>
      </c>
      <c r="E12251" s="1419" t="s">
        <v>16</v>
      </c>
      <c r="F12251" s="1420"/>
      <c r="G12251" s="902">
        <v>39575000</v>
      </c>
    </row>
    <row r="12252" spans="1:7">
      <c r="A12252" s="903" t="s">
        <v>2487</v>
      </c>
      <c r="B12252" s="903" t="s">
        <v>215</v>
      </c>
      <c r="C12252" s="903" t="s">
        <v>368</v>
      </c>
      <c r="D12252" s="903" t="s">
        <v>1444</v>
      </c>
      <c r="E12252" s="903" t="s">
        <v>16</v>
      </c>
      <c r="F12252" s="903" t="s">
        <v>17</v>
      </c>
      <c r="G12252" s="902">
        <v>17562000</v>
      </c>
    </row>
    <row r="12253" spans="1:7">
      <c r="A12253" s="903" t="s">
        <v>2487</v>
      </c>
      <c r="B12253" s="903" t="s">
        <v>215</v>
      </c>
      <c r="C12253" s="903" t="s">
        <v>368</v>
      </c>
      <c r="D12253" s="903" t="s">
        <v>1444</v>
      </c>
      <c r="E12253" s="903" t="s">
        <v>16</v>
      </c>
      <c r="F12253" s="903" t="s">
        <v>19</v>
      </c>
      <c r="G12253" s="902">
        <v>22013000</v>
      </c>
    </row>
    <row r="12254" spans="1:7">
      <c r="A12254" s="903" t="s">
        <v>2487</v>
      </c>
      <c r="B12254" s="903" t="s">
        <v>215</v>
      </c>
      <c r="C12254" s="903" t="s">
        <v>368</v>
      </c>
      <c r="D12254" s="1419" t="s">
        <v>1445</v>
      </c>
      <c r="E12254" s="1420"/>
      <c r="F12254" s="1420"/>
      <c r="G12254" s="902">
        <v>24800000</v>
      </c>
    </row>
    <row r="12255" spans="1:7">
      <c r="A12255" s="903" t="s">
        <v>2487</v>
      </c>
      <c r="B12255" s="903" t="s">
        <v>215</v>
      </c>
      <c r="C12255" s="903" t="s">
        <v>368</v>
      </c>
      <c r="D12255" s="903" t="s">
        <v>1445</v>
      </c>
      <c r="E12255" s="1419" t="s">
        <v>296</v>
      </c>
      <c r="F12255" s="1420"/>
      <c r="G12255" s="902">
        <v>18800000</v>
      </c>
    </row>
    <row r="12256" spans="1:7">
      <c r="A12256" s="903" t="s">
        <v>2487</v>
      </c>
      <c r="B12256" s="903" t="s">
        <v>215</v>
      </c>
      <c r="C12256" s="903" t="s">
        <v>368</v>
      </c>
      <c r="D12256" s="903" t="s">
        <v>1445</v>
      </c>
      <c r="E12256" s="903" t="s">
        <v>296</v>
      </c>
      <c r="F12256" s="903" t="s">
        <v>756</v>
      </c>
      <c r="G12256" s="902">
        <v>18800000</v>
      </c>
    </row>
    <row r="12257" spans="1:7">
      <c r="A12257" s="903" t="s">
        <v>2487</v>
      </c>
      <c r="B12257" s="903" t="s">
        <v>215</v>
      </c>
      <c r="C12257" s="903" t="s">
        <v>368</v>
      </c>
      <c r="D12257" s="903" t="s">
        <v>1445</v>
      </c>
      <c r="E12257" s="1419" t="s">
        <v>492</v>
      </c>
      <c r="F12257" s="1420"/>
      <c r="G12257" s="902">
        <v>4200000</v>
      </c>
    </row>
    <row r="12258" spans="1:7">
      <c r="A12258" s="903" t="s">
        <v>2487</v>
      </c>
      <c r="B12258" s="903" t="s">
        <v>215</v>
      </c>
      <c r="C12258" s="903" t="s">
        <v>368</v>
      </c>
      <c r="D12258" s="903" t="s">
        <v>1445</v>
      </c>
      <c r="E12258" s="903" t="s">
        <v>492</v>
      </c>
      <c r="F12258" s="903" t="s">
        <v>494</v>
      </c>
      <c r="G12258" s="902">
        <v>4200000</v>
      </c>
    </row>
    <row r="12259" spans="1:7">
      <c r="A12259" s="903" t="s">
        <v>2487</v>
      </c>
      <c r="B12259" s="903" t="s">
        <v>215</v>
      </c>
      <c r="C12259" s="903" t="s">
        <v>368</v>
      </c>
      <c r="D12259" s="903" t="s">
        <v>1445</v>
      </c>
      <c r="E12259" s="1419" t="s">
        <v>122</v>
      </c>
      <c r="F12259" s="1420"/>
      <c r="G12259" s="902">
        <v>1800000</v>
      </c>
    </row>
    <row r="12260" spans="1:7">
      <c r="A12260" s="903" t="s">
        <v>2487</v>
      </c>
      <c r="B12260" s="903" t="s">
        <v>215</v>
      </c>
      <c r="C12260" s="903" t="s">
        <v>368</v>
      </c>
      <c r="D12260" s="903" t="s">
        <v>1445</v>
      </c>
      <c r="E12260" s="903" t="s">
        <v>122</v>
      </c>
      <c r="F12260" s="903" t="s">
        <v>124</v>
      </c>
      <c r="G12260" s="902">
        <v>1800000</v>
      </c>
    </row>
    <row r="12261" spans="1:7">
      <c r="A12261" s="903" t="s">
        <v>2487</v>
      </c>
      <c r="B12261" s="903" t="s">
        <v>215</v>
      </c>
      <c r="C12261" s="903" t="s">
        <v>368</v>
      </c>
      <c r="D12261" s="1419" t="s">
        <v>1463</v>
      </c>
      <c r="E12261" s="1420"/>
      <c r="F12261" s="1420"/>
      <c r="G12261" s="902">
        <v>771463000</v>
      </c>
    </row>
    <row r="12262" spans="1:7">
      <c r="A12262" s="903" t="s">
        <v>2487</v>
      </c>
      <c r="B12262" s="903" t="s">
        <v>215</v>
      </c>
      <c r="C12262" s="903" t="s">
        <v>368</v>
      </c>
      <c r="D12262" s="903" t="s">
        <v>1463</v>
      </c>
      <c r="E12262" s="1419" t="s">
        <v>143</v>
      </c>
      <c r="F12262" s="1420"/>
      <c r="G12262" s="902">
        <v>67000000</v>
      </c>
    </row>
    <row r="12263" spans="1:7">
      <c r="A12263" s="903" t="s">
        <v>2487</v>
      </c>
      <c r="B12263" s="903" t="s">
        <v>215</v>
      </c>
      <c r="C12263" s="903" t="s">
        <v>368</v>
      </c>
      <c r="D12263" s="903" t="s">
        <v>1463</v>
      </c>
      <c r="E12263" s="903" t="s">
        <v>143</v>
      </c>
      <c r="F12263" s="903" t="s">
        <v>145</v>
      </c>
      <c r="G12263" s="902">
        <v>10950000</v>
      </c>
    </row>
    <row r="12264" spans="1:7">
      <c r="A12264" s="903" t="s">
        <v>2487</v>
      </c>
      <c r="B12264" s="903" t="s">
        <v>215</v>
      </c>
      <c r="C12264" s="903" t="s">
        <v>368</v>
      </c>
      <c r="D12264" s="903" t="s">
        <v>1463</v>
      </c>
      <c r="E12264" s="903" t="s">
        <v>143</v>
      </c>
      <c r="F12264" s="903" t="s">
        <v>482</v>
      </c>
      <c r="G12264" s="902">
        <v>7200000</v>
      </c>
    </row>
    <row r="12265" spans="1:7">
      <c r="A12265" s="903" t="s">
        <v>2487</v>
      </c>
      <c r="B12265" s="903" t="s">
        <v>215</v>
      </c>
      <c r="C12265" s="903" t="s">
        <v>368</v>
      </c>
      <c r="D12265" s="903" t="s">
        <v>1463</v>
      </c>
      <c r="E12265" s="903" t="s">
        <v>143</v>
      </c>
      <c r="F12265" s="903" t="s">
        <v>387</v>
      </c>
      <c r="G12265" s="902">
        <v>1100000</v>
      </c>
    </row>
    <row r="12266" spans="1:7">
      <c r="A12266" s="903" t="s">
        <v>2487</v>
      </c>
      <c r="B12266" s="903" t="s">
        <v>215</v>
      </c>
      <c r="C12266" s="903" t="s">
        <v>368</v>
      </c>
      <c r="D12266" s="903" t="s">
        <v>1463</v>
      </c>
      <c r="E12266" s="903" t="s">
        <v>143</v>
      </c>
      <c r="F12266" s="903" t="s">
        <v>487</v>
      </c>
      <c r="G12266" s="902">
        <v>21000000</v>
      </c>
    </row>
    <row r="12267" spans="1:7">
      <c r="A12267" s="903" t="s">
        <v>2487</v>
      </c>
      <c r="B12267" s="903" t="s">
        <v>215</v>
      </c>
      <c r="C12267" s="903" t="s">
        <v>368</v>
      </c>
      <c r="D12267" s="903" t="s">
        <v>1463</v>
      </c>
      <c r="E12267" s="903" t="s">
        <v>143</v>
      </c>
      <c r="F12267" s="903" t="s">
        <v>489</v>
      </c>
      <c r="G12267" s="902">
        <v>26750000</v>
      </c>
    </row>
    <row r="12268" spans="1:7">
      <c r="A12268" s="903" t="s">
        <v>2487</v>
      </c>
      <c r="B12268" s="903" t="s">
        <v>215</v>
      </c>
      <c r="C12268" s="903" t="s">
        <v>368</v>
      </c>
      <c r="D12268" s="903" t="s">
        <v>1463</v>
      </c>
      <c r="E12268" s="1419" t="s">
        <v>113</v>
      </c>
      <c r="F12268" s="1420"/>
      <c r="G12268" s="902">
        <v>2400000</v>
      </c>
    </row>
    <row r="12269" spans="1:7">
      <c r="A12269" s="903" t="s">
        <v>2487</v>
      </c>
      <c r="B12269" s="903" t="s">
        <v>215</v>
      </c>
      <c r="C12269" s="903" t="s">
        <v>368</v>
      </c>
      <c r="D12269" s="903" t="s">
        <v>1463</v>
      </c>
      <c r="E12269" s="903" t="s">
        <v>113</v>
      </c>
      <c r="F12269" s="903" t="s">
        <v>490</v>
      </c>
      <c r="G12269" s="902">
        <v>2400000</v>
      </c>
    </row>
    <row r="12270" spans="1:7">
      <c r="A12270" s="903" t="s">
        <v>2487</v>
      </c>
      <c r="B12270" s="903" t="s">
        <v>215</v>
      </c>
      <c r="C12270" s="903" t="s">
        <v>368</v>
      </c>
      <c r="D12270" s="903" t="s">
        <v>1463</v>
      </c>
      <c r="E12270" s="1419" t="s">
        <v>492</v>
      </c>
      <c r="F12270" s="1420"/>
      <c r="G12270" s="902">
        <v>5000000</v>
      </c>
    </row>
    <row r="12271" spans="1:7">
      <c r="A12271" s="903" t="s">
        <v>2487</v>
      </c>
      <c r="B12271" s="903" t="s">
        <v>215</v>
      </c>
      <c r="C12271" s="903" t="s">
        <v>368</v>
      </c>
      <c r="D12271" s="903" t="s">
        <v>1463</v>
      </c>
      <c r="E12271" s="903" t="s">
        <v>492</v>
      </c>
      <c r="F12271" s="903" t="s">
        <v>186</v>
      </c>
      <c r="G12271" s="902">
        <v>5000000</v>
      </c>
    </row>
    <row r="12272" spans="1:7">
      <c r="A12272" s="903" t="s">
        <v>2487</v>
      </c>
      <c r="B12272" s="903" t="s">
        <v>215</v>
      </c>
      <c r="C12272" s="903" t="s">
        <v>368</v>
      </c>
      <c r="D12272" s="903" t="s">
        <v>1463</v>
      </c>
      <c r="E12272" s="1419" t="s">
        <v>160</v>
      </c>
      <c r="F12272" s="1420"/>
      <c r="G12272" s="902">
        <v>609000000</v>
      </c>
    </row>
    <row r="12273" spans="1:7">
      <c r="A12273" s="903" t="s">
        <v>2487</v>
      </c>
      <c r="B12273" s="903" t="s">
        <v>215</v>
      </c>
      <c r="C12273" s="903" t="s">
        <v>368</v>
      </c>
      <c r="D12273" s="903" t="s">
        <v>1463</v>
      </c>
      <c r="E12273" s="903" t="s">
        <v>160</v>
      </c>
      <c r="F12273" s="903" t="s">
        <v>162</v>
      </c>
      <c r="G12273" s="902">
        <v>609000000</v>
      </c>
    </row>
    <row r="12274" spans="1:7">
      <c r="A12274" s="903" t="s">
        <v>2487</v>
      </c>
      <c r="B12274" s="903" t="s">
        <v>215</v>
      </c>
      <c r="C12274" s="903" t="s">
        <v>368</v>
      </c>
      <c r="D12274" s="903" t="s">
        <v>1463</v>
      </c>
      <c r="E12274" s="1419" t="s">
        <v>16</v>
      </c>
      <c r="F12274" s="1420"/>
      <c r="G12274" s="902">
        <v>88063000</v>
      </c>
    </row>
    <row r="12275" spans="1:7">
      <c r="A12275" s="903" t="s">
        <v>2487</v>
      </c>
      <c r="B12275" s="903" t="s">
        <v>215</v>
      </c>
      <c r="C12275" s="903" t="s">
        <v>368</v>
      </c>
      <c r="D12275" s="903" t="s">
        <v>1463</v>
      </c>
      <c r="E12275" s="903" t="s">
        <v>16</v>
      </c>
      <c r="F12275" s="903" t="s">
        <v>17</v>
      </c>
      <c r="G12275" s="902">
        <v>18148000</v>
      </c>
    </row>
    <row r="12276" spans="1:7">
      <c r="A12276" s="903" t="s">
        <v>2487</v>
      </c>
      <c r="B12276" s="903" t="s">
        <v>215</v>
      </c>
      <c r="C12276" s="903" t="s">
        <v>368</v>
      </c>
      <c r="D12276" s="903" t="s">
        <v>1463</v>
      </c>
      <c r="E12276" s="903" t="s">
        <v>16</v>
      </c>
      <c r="F12276" s="903" t="s">
        <v>19</v>
      </c>
      <c r="G12276" s="902">
        <v>69915000</v>
      </c>
    </row>
    <row r="12277" spans="1:7">
      <c r="A12277" s="903" t="s">
        <v>2487</v>
      </c>
      <c r="B12277" s="903" t="s">
        <v>215</v>
      </c>
      <c r="C12277" s="1419" t="s">
        <v>839</v>
      </c>
      <c r="D12277" s="1420"/>
      <c r="E12277" s="1420"/>
      <c r="F12277" s="1420"/>
      <c r="G12277" s="902">
        <v>33267676200</v>
      </c>
    </row>
    <row r="12278" spans="1:7">
      <c r="A12278" s="903" t="s">
        <v>2487</v>
      </c>
      <c r="B12278" s="903" t="s">
        <v>215</v>
      </c>
      <c r="C12278" s="903" t="s">
        <v>839</v>
      </c>
      <c r="D12278" s="1419" t="s">
        <v>840</v>
      </c>
      <c r="E12278" s="1420"/>
      <c r="F12278" s="1420"/>
      <c r="G12278" s="902">
        <v>1730849000</v>
      </c>
    </row>
    <row r="12279" spans="1:7">
      <c r="A12279" s="903" t="s">
        <v>2487</v>
      </c>
      <c r="B12279" s="903" t="s">
        <v>215</v>
      </c>
      <c r="C12279" s="903" t="s">
        <v>839</v>
      </c>
      <c r="D12279" s="903" t="s">
        <v>840</v>
      </c>
      <c r="E12279" s="1419" t="s">
        <v>160</v>
      </c>
      <c r="F12279" s="1420"/>
      <c r="G12279" s="902">
        <v>1553010000</v>
      </c>
    </row>
    <row r="12280" spans="1:7">
      <c r="A12280" s="903" t="s">
        <v>2487</v>
      </c>
      <c r="B12280" s="903" t="s">
        <v>215</v>
      </c>
      <c r="C12280" s="903" t="s">
        <v>839</v>
      </c>
      <c r="D12280" s="903" t="s">
        <v>840</v>
      </c>
      <c r="E12280" s="903" t="s">
        <v>160</v>
      </c>
      <c r="F12280" s="903" t="s">
        <v>162</v>
      </c>
      <c r="G12280" s="902">
        <v>1553010000</v>
      </c>
    </row>
    <row r="12281" spans="1:7">
      <c r="A12281" s="903" t="s">
        <v>2487</v>
      </c>
      <c r="B12281" s="903" t="s">
        <v>215</v>
      </c>
      <c r="C12281" s="903" t="s">
        <v>839</v>
      </c>
      <c r="D12281" s="903" t="s">
        <v>840</v>
      </c>
      <c r="E12281" s="1419" t="s">
        <v>16</v>
      </c>
      <c r="F12281" s="1420"/>
      <c r="G12281" s="902">
        <v>177839000</v>
      </c>
    </row>
    <row r="12282" spans="1:7">
      <c r="A12282" s="903" t="s">
        <v>2487</v>
      </c>
      <c r="B12282" s="903" t="s">
        <v>215</v>
      </c>
      <c r="C12282" s="903" t="s">
        <v>839</v>
      </c>
      <c r="D12282" s="903" t="s">
        <v>840</v>
      </c>
      <c r="E12282" s="903" t="s">
        <v>16</v>
      </c>
      <c r="F12282" s="903" t="s">
        <v>19</v>
      </c>
      <c r="G12282" s="902">
        <v>177839000</v>
      </c>
    </row>
    <row r="12283" spans="1:7">
      <c r="A12283" s="903" t="s">
        <v>2487</v>
      </c>
      <c r="B12283" s="903" t="s">
        <v>215</v>
      </c>
      <c r="C12283" s="903" t="s">
        <v>839</v>
      </c>
      <c r="D12283" s="1419" t="s">
        <v>1508</v>
      </c>
      <c r="E12283" s="1420"/>
      <c r="F12283" s="1420"/>
      <c r="G12283" s="902">
        <v>134394000</v>
      </c>
    </row>
    <row r="12284" spans="1:7">
      <c r="A12284" s="903" t="s">
        <v>2487</v>
      </c>
      <c r="B12284" s="903" t="s">
        <v>215</v>
      </c>
      <c r="C12284" s="903" t="s">
        <v>839</v>
      </c>
      <c r="D12284" s="903" t="s">
        <v>1508</v>
      </c>
      <c r="E12284" s="1419" t="s">
        <v>118</v>
      </c>
      <c r="F12284" s="1420"/>
      <c r="G12284" s="902">
        <v>70000000</v>
      </c>
    </row>
    <row r="12285" spans="1:7">
      <c r="A12285" s="903" t="s">
        <v>2487</v>
      </c>
      <c r="B12285" s="903" t="s">
        <v>215</v>
      </c>
      <c r="C12285" s="903" t="s">
        <v>839</v>
      </c>
      <c r="D12285" s="903" t="s">
        <v>1508</v>
      </c>
      <c r="E12285" s="903" t="s">
        <v>118</v>
      </c>
      <c r="F12285" s="903" t="s">
        <v>523</v>
      </c>
      <c r="G12285" s="902">
        <v>70000000</v>
      </c>
    </row>
    <row r="12286" spans="1:7">
      <c r="A12286" s="903" t="s">
        <v>2487</v>
      </c>
      <c r="B12286" s="903" t="s">
        <v>215</v>
      </c>
      <c r="C12286" s="903" t="s">
        <v>839</v>
      </c>
      <c r="D12286" s="903" t="s">
        <v>1508</v>
      </c>
      <c r="E12286" s="1419" t="s">
        <v>16</v>
      </c>
      <c r="F12286" s="1420"/>
      <c r="G12286" s="902">
        <v>64394000</v>
      </c>
    </row>
    <row r="12287" spans="1:7">
      <c r="A12287" s="903" t="s">
        <v>2487</v>
      </c>
      <c r="B12287" s="903" t="s">
        <v>215</v>
      </c>
      <c r="C12287" s="903" t="s">
        <v>839</v>
      </c>
      <c r="D12287" s="903" t="s">
        <v>1508</v>
      </c>
      <c r="E12287" s="903" t="s">
        <v>16</v>
      </c>
      <c r="F12287" s="903" t="s">
        <v>19</v>
      </c>
      <c r="G12287" s="902">
        <v>54699000</v>
      </c>
    </row>
    <row r="12288" spans="1:7">
      <c r="A12288" s="903" t="s">
        <v>2487</v>
      </c>
      <c r="B12288" s="903" t="s">
        <v>215</v>
      </c>
      <c r="C12288" s="903" t="s">
        <v>839</v>
      </c>
      <c r="D12288" s="903" t="s">
        <v>1508</v>
      </c>
      <c r="E12288" s="903" t="s">
        <v>16</v>
      </c>
      <c r="F12288" s="903" t="s">
        <v>221</v>
      </c>
      <c r="G12288" s="902">
        <v>9695000</v>
      </c>
    </row>
    <row r="12289" spans="1:7">
      <c r="A12289" s="903" t="s">
        <v>2487</v>
      </c>
      <c r="B12289" s="903" t="s">
        <v>215</v>
      </c>
      <c r="C12289" s="903" t="s">
        <v>839</v>
      </c>
      <c r="D12289" s="1419" t="s">
        <v>1540</v>
      </c>
      <c r="E12289" s="1420"/>
      <c r="F12289" s="1420"/>
      <c r="G12289" s="902">
        <v>29931945200</v>
      </c>
    </row>
    <row r="12290" spans="1:7">
      <c r="A12290" s="903" t="s">
        <v>2487</v>
      </c>
      <c r="B12290" s="903" t="s">
        <v>215</v>
      </c>
      <c r="C12290" s="903" t="s">
        <v>839</v>
      </c>
      <c r="D12290" s="903" t="s">
        <v>1540</v>
      </c>
      <c r="E12290" s="1419" t="s">
        <v>404</v>
      </c>
      <c r="F12290" s="1420"/>
      <c r="G12290" s="902">
        <v>29931945200</v>
      </c>
    </row>
    <row r="12291" spans="1:7">
      <c r="A12291" s="903" t="s">
        <v>2487</v>
      </c>
      <c r="B12291" s="903" t="s">
        <v>215</v>
      </c>
      <c r="C12291" s="903" t="s">
        <v>839</v>
      </c>
      <c r="D12291" s="903" t="s">
        <v>1540</v>
      </c>
      <c r="E12291" s="903" t="s">
        <v>404</v>
      </c>
      <c r="F12291" s="903" t="s">
        <v>405</v>
      </c>
      <c r="G12291" s="902">
        <v>29931945200</v>
      </c>
    </row>
    <row r="12292" spans="1:7">
      <c r="A12292" s="903" t="s">
        <v>2487</v>
      </c>
      <c r="B12292" s="903" t="s">
        <v>215</v>
      </c>
      <c r="C12292" s="903" t="s">
        <v>839</v>
      </c>
      <c r="D12292" s="1419" t="s">
        <v>303</v>
      </c>
      <c r="E12292" s="1420"/>
      <c r="F12292" s="1420"/>
      <c r="G12292" s="902">
        <v>1370488000</v>
      </c>
    </row>
    <row r="12293" spans="1:7">
      <c r="A12293" s="903" t="s">
        <v>2487</v>
      </c>
      <c r="B12293" s="903" t="s">
        <v>215</v>
      </c>
      <c r="C12293" s="903" t="s">
        <v>839</v>
      </c>
      <c r="D12293" s="903" t="s">
        <v>303</v>
      </c>
      <c r="E12293" s="1419" t="s">
        <v>160</v>
      </c>
      <c r="F12293" s="1420"/>
      <c r="G12293" s="902">
        <v>1324125000</v>
      </c>
    </row>
    <row r="12294" spans="1:7">
      <c r="A12294" s="903" t="s">
        <v>2487</v>
      </c>
      <c r="B12294" s="903" t="s">
        <v>215</v>
      </c>
      <c r="C12294" s="903" t="s">
        <v>839</v>
      </c>
      <c r="D12294" s="903" t="s">
        <v>303</v>
      </c>
      <c r="E12294" s="903" t="s">
        <v>160</v>
      </c>
      <c r="F12294" s="903" t="s">
        <v>162</v>
      </c>
      <c r="G12294" s="902">
        <v>1324125000</v>
      </c>
    </row>
    <row r="12295" spans="1:7">
      <c r="A12295" s="903" t="s">
        <v>2487</v>
      </c>
      <c r="B12295" s="903" t="s">
        <v>215</v>
      </c>
      <c r="C12295" s="903" t="s">
        <v>839</v>
      </c>
      <c r="D12295" s="903" t="s">
        <v>303</v>
      </c>
      <c r="E12295" s="1419" t="s">
        <v>16</v>
      </c>
      <c r="F12295" s="1420"/>
      <c r="G12295" s="902">
        <v>46363000</v>
      </c>
    </row>
    <row r="12296" spans="1:7">
      <c r="A12296" s="903" t="s">
        <v>2487</v>
      </c>
      <c r="B12296" s="903" t="s">
        <v>215</v>
      </c>
      <c r="C12296" s="903" t="s">
        <v>839</v>
      </c>
      <c r="D12296" s="903" t="s">
        <v>303</v>
      </c>
      <c r="E12296" s="903" t="s">
        <v>16</v>
      </c>
      <c r="F12296" s="903" t="s">
        <v>17</v>
      </c>
      <c r="G12296" s="902">
        <v>18070000</v>
      </c>
    </row>
    <row r="12297" spans="1:7">
      <c r="A12297" s="903" t="s">
        <v>2487</v>
      </c>
      <c r="B12297" s="903" t="s">
        <v>215</v>
      </c>
      <c r="C12297" s="903" t="s">
        <v>839</v>
      </c>
      <c r="D12297" s="903" t="s">
        <v>303</v>
      </c>
      <c r="E12297" s="903" t="s">
        <v>16</v>
      </c>
      <c r="F12297" s="903" t="s">
        <v>19</v>
      </c>
      <c r="G12297" s="902">
        <v>19895000</v>
      </c>
    </row>
    <row r="12298" spans="1:7">
      <c r="A12298" s="903" t="s">
        <v>2487</v>
      </c>
      <c r="B12298" s="903" t="s">
        <v>215</v>
      </c>
      <c r="C12298" s="903" t="s">
        <v>839</v>
      </c>
      <c r="D12298" s="903" t="s">
        <v>303</v>
      </c>
      <c r="E12298" s="903" t="s">
        <v>16</v>
      </c>
      <c r="F12298" s="903" t="s">
        <v>221</v>
      </c>
      <c r="G12298" s="902">
        <v>8398000</v>
      </c>
    </row>
    <row r="12299" spans="1:7">
      <c r="A12299" s="903" t="s">
        <v>2487</v>
      </c>
      <c r="B12299" s="903" t="s">
        <v>215</v>
      </c>
      <c r="C12299" s="903" t="s">
        <v>839</v>
      </c>
      <c r="D12299" s="1419" t="s">
        <v>963</v>
      </c>
      <c r="E12299" s="1420"/>
      <c r="F12299" s="1420"/>
      <c r="G12299" s="902">
        <v>100000000</v>
      </c>
    </row>
    <row r="12300" spans="1:7">
      <c r="A12300" s="903" t="s">
        <v>2487</v>
      </c>
      <c r="B12300" s="903" t="s">
        <v>215</v>
      </c>
      <c r="C12300" s="903" t="s">
        <v>839</v>
      </c>
      <c r="D12300" s="903" t="s">
        <v>963</v>
      </c>
      <c r="E12300" s="1419" t="s">
        <v>160</v>
      </c>
      <c r="F12300" s="1420"/>
      <c r="G12300" s="902">
        <v>100000000</v>
      </c>
    </row>
    <row r="12301" spans="1:7">
      <c r="A12301" s="903" t="s">
        <v>2487</v>
      </c>
      <c r="B12301" s="903" t="s">
        <v>215</v>
      </c>
      <c r="C12301" s="903" t="s">
        <v>839</v>
      </c>
      <c r="D12301" s="903" t="s">
        <v>963</v>
      </c>
      <c r="E12301" s="903" t="s">
        <v>160</v>
      </c>
      <c r="F12301" s="903" t="s">
        <v>162</v>
      </c>
      <c r="G12301" s="902">
        <v>100000000</v>
      </c>
    </row>
    <row r="12302" spans="1:7">
      <c r="A12302" s="903" t="s">
        <v>2487</v>
      </c>
      <c r="B12302" s="903" t="s">
        <v>215</v>
      </c>
      <c r="C12302" s="1419" t="s">
        <v>375</v>
      </c>
      <c r="D12302" s="1420"/>
      <c r="E12302" s="1420"/>
      <c r="F12302" s="1420"/>
      <c r="G12302" s="902">
        <v>22355468000</v>
      </c>
    </row>
    <row r="12303" spans="1:7">
      <c r="A12303" s="903" t="s">
        <v>2487</v>
      </c>
      <c r="B12303" s="903" t="s">
        <v>215</v>
      </c>
      <c r="C12303" s="903" t="s">
        <v>375</v>
      </c>
      <c r="D12303" s="1419" t="s">
        <v>163</v>
      </c>
      <c r="E12303" s="1420"/>
      <c r="F12303" s="1420"/>
      <c r="G12303" s="902">
        <v>22355468000</v>
      </c>
    </row>
    <row r="12304" spans="1:7">
      <c r="A12304" s="903" t="s">
        <v>2487</v>
      </c>
      <c r="B12304" s="903" t="s">
        <v>215</v>
      </c>
      <c r="C12304" s="903" t="s">
        <v>375</v>
      </c>
      <c r="D12304" s="903" t="s">
        <v>163</v>
      </c>
      <c r="E12304" s="1419" t="s">
        <v>498</v>
      </c>
      <c r="F12304" s="1420"/>
      <c r="G12304" s="902">
        <v>219000000</v>
      </c>
    </row>
    <row r="12305" spans="1:7">
      <c r="A12305" s="903" t="s">
        <v>2487</v>
      </c>
      <c r="B12305" s="903" t="s">
        <v>215</v>
      </c>
      <c r="C12305" s="903" t="s">
        <v>375</v>
      </c>
      <c r="D12305" s="903" t="s">
        <v>163</v>
      </c>
      <c r="E12305" s="903" t="s">
        <v>498</v>
      </c>
      <c r="F12305" s="903" t="s">
        <v>344</v>
      </c>
      <c r="G12305" s="902">
        <v>219000000</v>
      </c>
    </row>
    <row r="12306" spans="1:7">
      <c r="A12306" s="903" t="s">
        <v>2487</v>
      </c>
      <c r="B12306" s="903" t="s">
        <v>215</v>
      </c>
      <c r="C12306" s="903" t="s">
        <v>375</v>
      </c>
      <c r="D12306" s="903" t="s">
        <v>163</v>
      </c>
      <c r="E12306" s="1419" t="s">
        <v>810</v>
      </c>
      <c r="F12306" s="1420"/>
      <c r="G12306" s="902">
        <v>97571000</v>
      </c>
    </row>
    <row r="12307" spans="1:7">
      <c r="A12307" s="903" t="s">
        <v>2487</v>
      </c>
      <c r="B12307" s="903" t="s">
        <v>215</v>
      </c>
      <c r="C12307" s="903" t="s">
        <v>375</v>
      </c>
      <c r="D12307" s="903" t="s">
        <v>163</v>
      </c>
      <c r="E12307" s="903" t="s">
        <v>810</v>
      </c>
      <c r="F12307" s="903" t="s">
        <v>809</v>
      </c>
      <c r="G12307" s="902">
        <v>97571000</v>
      </c>
    </row>
    <row r="12308" spans="1:7">
      <c r="A12308" s="903" t="s">
        <v>2487</v>
      </c>
      <c r="B12308" s="903" t="s">
        <v>215</v>
      </c>
      <c r="C12308" s="903" t="s">
        <v>375</v>
      </c>
      <c r="D12308" s="903" t="s">
        <v>163</v>
      </c>
      <c r="E12308" s="1419" t="s">
        <v>160</v>
      </c>
      <c r="F12308" s="1420"/>
      <c r="G12308" s="902">
        <v>19635153000</v>
      </c>
    </row>
    <row r="12309" spans="1:7">
      <c r="A12309" s="903" t="s">
        <v>2487</v>
      </c>
      <c r="B12309" s="903" t="s">
        <v>215</v>
      </c>
      <c r="C12309" s="903" t="s">
        <v>375</v>
      </c>
      <c r="D12309" s="903" t="s">
        <v>163</v>
      </c>
      <c r="E12309" s="903" t="s">
        <v>160</v>
      </c>
      <c r="F12309" s="903" t="s">
        <v>162</v>
      </c>
      <c r="G12309" s="902">
        <v>19635153000</v>
      </c>
    </row>
    <row r="12310" spans="1:7">
      <c r="A12310" s="903" t="s">
        <v>2487</v>
      </c>
      <c r="B12310" s="903" t="s">
        <v>215</v>
      </c>
      <c r="C12310" s="903" t="s">
        <v>375</v>
      </c>
      <c r="D12310" s="903" t="s">
        <v>163</v>
      </c>
      <c r="E12310" s="1419" t="s">
        <v>13</v>
      </c>
      <c r="F12310" s="1420"/>
      <c r="G12310" s="902">
        <v>437327000</v>
      </c>
    </row>
    <row r="12311" spans="1:7">
      <c r="A12311" s="903" t="s">
        <v>2487</v>
      </c>
      <c r="B12311" s="903" t="s">
        <v>215</v>
      </c>
      <c r="C12311" s="903" t="s">
        <v>375</v>
      </c>
      <c r="D12311" s="903" t="s">
        <v>163</v>
      </c>
      <c r="E12311" s="903" t="s">
        <v>13</v>
      </c>
      <c r="F12311" s="903" t="s">
        <v>15</v>
      </c>
      <c r="G12311" s="902">
        <v>437327000</v>
      </c>
    </row>
    <row r="12312" spans="1:7">
      <c r="A12312" s="903" t="s">
        <v>2487</v>
      </c>
      <c r="B12312" s="903" t="s">
        <v>215</v>
      </c>
      <c r="C12312" s="903" t="s">
        <v>375</v>
      </c>
      <c r="D12312" s="903" t="s">
        <v>163</v>
      </c>
      <c r="E12312" s="1419" t="s">
        <v>16</v>
      </c>
      <c r="F12312" s="1420"/>
      <c r="G12312" s="902">
        <v>1966417000</v>
      </c>
    </row>
    <row r="12313" spans="1:7">
      <c r="A12313" s="903" t="s">
        <v>2487</v>
      </c>
      <c r="B12313" s="903" t="s">
        <v>215</v>
      </c>
      <c r="C12313" s="903" t="s">
        <v>375</v>
      </c>
      <c r="D12313" s="903" t="s">
        <v>163</v>
      </c>
      <c r="E12313" s="903" t="s">
        <v>16</v>
      </c>
      <c r="F12313" s="903" t="s">
        <v>17</v>
      </c>
      <c r="G12313" s="902">
        <v>295067000</v>
      </c>
    </row>
    <row r="12314" spans="1:7">
      <c r="A12314" s="903" t="s">
        <v>2487</v>
      </c>
      <c r="B12314" s="903" t="s">
        <v>215</v>
      </c>
      <c r="C12314" s="903" t="s">
        <v>375</v>
      </c>
      <c r="D12314" s="903" t="s">
        <v>163</v>
      </c>
      <c r="E12314" s="903" t="s">
        <v>16</v>
      </c>
      <c r="F12314" s="903" t="s">
        <v>19</v>
      </c>
      <c r="G12314" s="902">
        <v>1550112000</v>
      </c>
    </row>
    <row r="12315" spans="1:7">
      <c r="A12315" s="903" t="s">
        <v>2487</v>
      </c>
      <c r="B12315" s="903" t="s">
        <v>215</v>
      </c>
      <c r="C12315" s="903" t="s">
        <v>375</v>
      </c>
      <c r="D12315" s="903" t="s">
        <v>163</v>
      </c>
      <c r="E12315" s="903" t="s">
        <v>16</v>
      </c>
      <c r="F12315" s="903" t="s">
        <v>221</v>
      </c>
      <c r="G12315" s="902">
        <v>121238000</v>
      </c>
    </row>
    <row r="12316" spans="1:7">
      <c r="A12316" s="903" t="s">
        <v>2487</v>
      </c>
      <c r="B12316" s="903" t="s">
        <v>215</v>
      </c>
      <c r="C12316" s="1419" t="s">
        <v>1154</v>
      </c>
      <c r="D12316" s="1420"/>
      <c r="E12316" s="1420"/>
      <c r="F12316" s="1420"/>
      <c r="G12316" s="902">
        <v>1139625000</v>
      </c>
    </row>
    <row r="12317" spans="1:7">
      <c r="A12317" s="903" t="s">
        <v>2487</v>
      </c>
      <c r="B12317" s="903" t="s">
        <v>215</v>
      </c>
      <c r="C12317" s="903" t="s">
        <v>1154</v>
      </c>
      <c r="D12317" s="1419" t="s">
        <v>1559</v>
      </c>
      <c r="E12317" s="1420"/>
      <c r="F12317" s="1420"/>
      <c r="G12317" s="902">
        <v>1139625000</v>
      </c>
    </row>
    <row r="12318" spans="1:7">
      <c r="A12318" s="903" t="s">
        <v>2487</v>
      </c>
      <c r="B12318" s="903" t="s">
        <v>215</v>
      </c>
      <c r="C12318" s="903" t="s">
        <v>1154</v>
      </c>
      <c r="D12318" s="903" t="s">
        <v>1559</v>
      </c>
      <c r="E12318" s="1419" t="s">
        <v>160</v>
      </c>
      <c r="F12318" s="1420"/>
      <c r="G12318" s="902">
        <v>944173000</v>
      </c>
    </row>
    <row r="12319" spans="1:7">
      <c r="A12319" s="903" t="s">
        <v>2487</v>
      </c>
      <c r="B12319" s="903" t="s">
        <v>215</v>
      </c>
      <c r="C12319" s="903" t="s">
        <v>1154</v>
      </c>
      <c r="D12319" s="903" t="s">
        <v>1559</v>
      </c>
      <c r="E12319" s="903" t="s">
        <v>160</v>
      </c>
      <c r="F12319" s="903" t="s">
        <v>162</v>
      </c>
      <c r="G12319" s="902">
        <v>944173000</v>
      </c>
    </row>
    <row r="12320" spans="1:7">
      <c r="A12320" s="903" t="s">
        <v>2487</v>
      </c>
      <c r="B12320" s="903" t="s">
        <v>215</v>
      </c>
      <c r="C12320" s="903" t="s">
        <v>1154</v>
      </c>
      <c r="D12320" s="903" t="s">
        <v>1559</v>
      </c>
      <c r="E12320" s="1419" t="s">
        <v>16</v>
      </c>
      <c r="F12320" s="1420"/>
      <c r="G12320" s="902">
        <v>195452000</v>
      </c>
    </row>
    <row r="12321" spans="1:7">
      <c r="A12321" s="903" t="s">
        <v>2487</v>
      </c>
      <c r="B12321" s="903" t="s">
        <v>215</v>
      </c>
      <c r="C12321" s="903" t="s">
        <v>1154</v>
      </c>
      <c r="D12321" s="903" t="s">
        <v>1559</v>
      </c>
      <c r="E12321" s="903" t="s">
        <v>16</v>
      </c>
      <c r="F12321" s="903" t="s">
        <v>17</v>
      </c>
      <c r="G12321" s="902">
        <v>19410000</v>
      </c>
    </row>
    <row r="12322" spans="1:7">
      <c r="A12322" s="903" t="s">
        <v>2487</v>
      </c>
      <c r="B12322" s="903" t="s">
        <v>215</v>
      </c>
      <c r="C12322" s="903" t="s">
        <v>1154</v>
      </c>
      <c r="D12322" s="903" t="s">
        <v>1559</v>
      </c>
      <c r="E12322" s="903" t="s">
        <v>16</v>
      </c>
      <c r="F12322" s="903" t="s">
        <v>19</v>
      </c>
      <c r="G12322" s="902">
        <v>123644000</v>
      </c>
    </row>
    <row r="12323" spans="1:7">
      <c r="A12323" s="903" t="s">
        <v>2487</v>
      </c>
      <c r="B12323" s="903" t="s">
        <v>215</v>
      </c>
      <c r="C12323" s="903" t="s">
        <v>1154</v>
      </c>
      <c r="D12323" s="903" t="s">
        <v>1559</v>
      </c>
      <c r="E12323" s="903" t="s">
        <v>16</v>
      </c>
      <c r="F12323" s="903" t="s">
        <v>221</v>
      </c>
      <c r="G12323" s="902">
        <v>52398000</v>
      </c>
    </row>
    <row r="12324" spans="1:7">
      <c r="A12324" s="903" t="s">
        <v>2487</v>
      </c>
      <c r="B12324" s="903" t="s">
        <v>215</v>
      </c>
      <c r="C12324" s="1419" t="s">
        <v>147</v>
      </c>
      <c r="D12324" s="1420"/>
      <c r="E12324" s="1420"/>
      <c r="F12324" s="1420"/>
      <c r="G12324" s="902">
        <v>4187636000</v>
      </c>
    </row>
    <row r="12325" spans="1:7">
      <c r="A12325" s="903" t="s">
        <v>2487</v>
      </c>
      <c r="B12325" s="903" t="s">
        <v>215</v>
      </c>
      <c r="C12325" s="903" t="s">
        <v>147</v>
      </c>
      <c r="D12325" s="1419" t="s">
        <v>1520</v>
      </c>
      <c r="E12325" s="1420"/>
      <c r="F12325" s="1420"/>
      <c r="G12325" s="902">
        <v>4187636000</v>
      </c>
    </row>
    <row r="12326" spans="1:7">
      <c r="A12326" s="903" t="s">
        <v>2487</v>
      </c>
      <c r="B12326" s="903" t="s">
        <v>215</v>
      </c>
      <c r="C12326" s="903" t="s">
        <v>147</v>
      </c>
      <c r="D12326" s="903" t="s">
        <v>1520</v>
      </c>
      <c r="E12326" s="1419" t="s">
        <v>810</v>
      </c>
      <c r="F12326" s="1420"/>
      <c r="G12326" s="902">
        <v>2000000</v>
      </c>
    </row>
    <row r="12327" spans="1:7">
      <c r="A12327" s="903" t="s">
        <v>2487</v>
      </c>
      <c r="B12327" s="903" t="s">
        <v>215</v>
      </c>
      <c r="C12327" s="903" t="s">
        <v>147</v>
      </c>
      <c r="D12327" s="903" t="s">
        <v>1520</v>
      </c>
      <c r="E12327" s="903" t="s">
        <v>810</v>
      </c>
      <c r="F12327" s="903" t="s">
        <v>813</v>
      </c>
      <c r="G12327" s="902">
        <v>2000000</v>
      </c>
    </row>
    <row r="12328" spans="1:7">
      <c r="A12328" s="903" t="s">
        <v>2487</v>
      </c>
      <c r="B12328" s="903" t="s">
        <v>215</v>
      </c>
      <c r="C12328" s="903" t="s">
        <v>147</v>
      </c>
      <c r="D12328" s="903" t="s">
        <v>1520</v>
      </c>
      <c r="E12328" s="1419" t="s">
        <v>160</v>
      </c>
      <c r="F12328" s="1420"/>
      <c r="G12328" s="902">
        <v>3866305000</v>
      </c>
    </row>
    <row r="12329" spans="1:7">
      <c r="A12329" s="903" t="s">
        <v>2487</v>
      </c>
      <c r="B12329" s="903" t="s">
        <v>215</v>
      </c>
      <c r="C12329" s="903" t="s">
        <v>147</v>
      </c>
      <c r="D12329" s="903" t="s">
        <v>1520</v>
      </c>
      <c r="E12329" s="903" t="s">
        <v>160</v>
      </c>
      <c r="F12329" s="903" t="s">
        <v>162</v>
      </c>
      <c r="G12329" s="902">
        <v>3866305000</v>
      </c>
    </row>
    <row r="12330" spans="1:7">
      <c r="A12330" s="903" t="s">
        <v>2487</v>
      </c>
      <c r="B12330" s="903" t="s">
        <v>215</v>
      </c>
      <c r="C12330" s="903" t="s">
        <v>147</v>
      </c>
      <c r="D12330" s="903" t="s">
        <v>1520</v>
      </c>
      <c r="E12330" s="1419" t="s">
        <v>16</v>
      </c>
      <c r="F12330" s="1420"/>
      <c r="G12330" s="902">
        <v>319331000</v>
      </c>
    </row>
    <row r="12331" spans="1:7">
      <c r="A12331" s="903" t="s">
        <v>2487</v>
      </c>
      <c r="B12331" s="903" t="s">
        <v>215</v>
      </c>
      <c r="C12331" s="903" t="s">
        <v>147</v>
      </c>
      <c r="D12331" s="903" t="s">
        <v>1520</v>
      </c>
      <c r="E12331" s="903" t="s">
        <v>16</v>
      </c>
      <c r="F12331" s="903" t="s">
        <v>17</v>
      </c>
      <c r="G12331" s="902">
        <v>29736000</v>
      </c>
    </row>
    <row r="12332" spans="1:7">
      <c r="A12332" s="903" t="s">
        <v>2487</v>
      </c>
      <c r="B12332" s="903" t="s">
        <v>215</v>
      </c>
      <c r="C12332" s="903" t="s">
        <v>147</v>
      </c>
      <c r="D12332" s="903" t="s">
        <v>1520</v>
      </c>
      <c r="E12332" s="903" t="s">
        <v>16</v>
      </c>
      <c r="F12332" s="903" t="s">
        <v>19</v>
      </c>
      <c r="G12332" s="902">
        <v>272706000</v>
      </c>
    </row>
    <row r="12333" spans="1:7">
      <c r="A12333" s="903" t="s">
        <v>2487</v>
      </c>
      <c r="B12333" s="903" t="s">
        <v>215</v>
      </c>
      <c r="C12333" s="903" t="s">
        <v>147</v>
      </c>
      <c r="D12333" s="903" t="s">
        <v>1520</v>
      </c>
      <c r="E12333" s="903" t="s">
        <v>16</v>
      </c>
      <c r="F12333" s="903" t="s">
        <v>221</v>
      </c>
      <c r="G12333" s="902">
        <v>16889000</v>
      </c>
    </row>
    <row r="12334" spans="1:7">
      <c r="A12334" s="903" t="s">
        <v>2487</v>
      </c>
      <c r="B12334" s="903" t="s">
        <v>215</v>
      </c>
      <c r="C12334" s="1419" t="s">
        <v>191</v>
      </c>
      <c r="D12334" s="1420"/>
      <c r="E12334" s="1420"/>
      <c r="F12334" s="1420"/>
      <c r="G12334" s="902">
        <v>73083010925</v>
      </c>
    </row>
    <row r="12335" spans="1:7">
      <c r="A12335" s="903" t="s">
        <v>2487</v>
      </c>
      <c r="B12335" s="903" t="s">
        <v>215</v>
      </c>
      <c r="C12335" s="903" t="s">
        <v>191</v>
      </c>
      <c r="D12335" s="1419" t="s">
        <v>1469</v>
      </c>
      <c r="E12335" s="1420"/>
      <c r="F12335" s="1420"/>
      <c r="G12335" s="902">
        <v>13857723154</v>
      </c>
    </row>
    <row r="12336" spans="1:7">
      <c r="A12336" s="903" t="s">
        <v>2487</v>
      </c>
      <c r="B12336" s="903" t="s">
        <v>215</v>
      </c>
      <c r="C12336" s="903" t="s">
        <v>191</v>
      </c>
      <c r="D12336" s="903" t="s">
        <v>1469</v>
      </c>
      <c r="E12336" s="1419" t="s">
        <v>87</v>
      </c>
      <c r="F12336" s="1420"/>
      <c r="G12336" s="902">
        <v>188285876</v>
      </c>
    </row>
    <row r="12337" spans="1:7">
      <c r="A12337" s="903" t="s">
        <v>2487</v>
      </c>
      <c r="B12337" s="903" t="s">
        <v>215</v>
      </c>
      <c r="C12337" s="903" t="s">
        <v>191</v>
      </c>
      <c r="D12337" s="903" t="s">
        <v>1469</v>
      </c>
      <c r="E12337" s="903" t="s">
        <v>87</v>
      </c>
      <c r="F12337" s="903" t="s">
        <v>88</v>
      </c>
      <c r="G12337" s="902">
        <v>188285876</v>
      </c>
    </row>
    <row r="12338" spans="1:7">
      <c r="A12338" s="903" t="s">
        <v>2487</v>
      </c>
      <c r="B12338" s="903" t="s">
        <v>215</v>
      </c>
      <c r="C12338" s="903" t="s">
        <v>191</v>
      </c>
      <c r="D12338" s="903" t="s">
        <v>1469</v>
      </c>
      <c r="E12338" s="1419" t="s">
        <v>128</v>
      </c>
      <c r="F12338" s="1420"/>
      <c r="G12338" s="902">
        <v>1153207510</v>
      </c>
    </row>
    <row r="12339" spans="1:7">
      <c r="A12339" s="903" t="s">
        <v>2487</v>
      </c>
      <c r="B12339" s="903" t="s">
        <v>215</v>
      </c>
      <c r="C12339" s="903" t="s">
        <v>191</v>
      </c>
      <c r="D12339" s="903" t="s">
        <v>1469</v>
      </c>
      <c r="E12339" s="903" t="s">
        <v>128</v>
      </c>
      <c r="F12339" s="903" t="s">
        <v>519</v>
      </c>
      <c r="G12339" s="902">
        <v>1153207510</v>
      </c>
    </row>
    <row r="12340" spans="1:7">
      <c r="A12340" s="903" t="s">
        <v>2487</v>
      </c>
      <c r="B12340" s="903" t="s">
        <v>215</v>
      </c>
      <c r="C12340" s="903" t="s">
        <v>191</v>
      </c>
      <c r="D12340" s="903" t="s">
        <v>1469</v>
      </c>
      <c r="E12340" s="1419" t="s">
        <v>94</v>
      </c>
      <c r="F12340" s="1420"/>
      <c r="G12340" s="902">
        <v>115836826</v>
      </c>
    </row>
    <row r="12341" spans="1:7">
      <c r="A12341" s="903" t="s">
        <v>2487</v>
      </c>
      <c r="B12341" s="903" t="s">
        <v>215</v>
      </c>
      <c r="C12341" s="903" t="s">
        <v>191</v>
      </c>
      <c r="D12341" s="903" t="s">
        <v>1469</v>
      </c>
      <c r="E12341" s="903" t="s">
        <v>94</v>
      </c>
      <c r="F12341" s="903" t="s">
        <v>95</v>
      </c>
      <c r="G12341" s="902">
        <v>86801643</v>
      </c>
    </row>
    <row r="12342" spans="1:7">
      <c r="A12342" s="903" t="s">
        <v>2487</v>
      </c>
      <c r="B12342" s="903" t="s">
        <v>215</v>
      </c>
      <c r="C12342" s="903" t="s">
        <v>191</v>
      </c>
      <c r="D12342" s="903" t="s">
        <v>1469</v>
      </c>
      <c r="E12342" s="903" t="s">
        <v>94</v>
      </c>
      <c r="F12342" s="903" t="s">
        <v>96</v>
      </c>
      <c r="G12342" s="902">
        <v>14806281</v>
      </c>
    </row>
    <row r="12343" spans="1:7">
      <c r="A12343" s="903" t="s">
        <v>2487</v>
      </c>
      <c r="B12343" s="903" t="s">
        <v>215</v>
      </c>
      <c r="C12343" s="903" t="s">
        <v>191</v>
      </c>
      <c r="D12343" s="903" t="s">
        <v>1469</v>
      </c>
      <c r="E12343" s="903" t="s">
        <v>94</v>
      </c>
      <c r="F12343" s="903" t="s">
        <v>97</v>
      </c>
      <c r="G12343" s="902">
        <v>10079152</v>
      </c>
    </row>
    <row r="12344" spans="1:7">
      <c r="A12344" s="903" t="s">
        <v>2487</v>
      </c>
      <c r="B12344" s="903" t="s">
        <v>215</v>
      </c>
      <c r="C12344" s="903" t="s">
        <v>191</v>
      </c>
      <c r="D12344" s="903" t="s">
        <v>1469</v>
      </c>
      <c r="E12344" s="903" t="s">
        <v>94</v>
      </c>
      <c r="F12344" s="903" t="s">
        <v>0</v>
      </c>
      <c r="G12344" s="902">
        <v>4149750</v>
      </c>
    </row>
    <row r="12345" spans="1:7">
      <c r="A12345" s="903" t="s">
        <v>2487</v>
      </c>
      <c r="B12345" s="903" t="s">
        <v>215</v>
      </c>
      <c r="C12345" s="903" t="s">
        <v>191</v>
      </c>
      <c r="D12345" s="903" t="s">
        <v>1469</v>
      </c>
      <c r="E12345" s="1419" t="s">
        <v>100</v>
      </c>
      <c r="F12345" s="1420"/>
      <c r="G12345" s="902">
        <v>736163678</v>
      </c>
    </row>
    <row r="12346" spans="1:7">
      <c r="A12346" s="903" t="s">
        <v>2487</v>
      </c>
      <c r="B12346" s="903" t="s">
        <v>215</v>
      </c>
      <c r="C12346" s="903" t="s">
        <v>191</v>
      </c>
      <c r="D12346" s="903" t="s">
        <v>1469</v>
      </c>
      <c r="E12346" s="903" t="s">
        <v>100</v>
      </c>
      <c r="F12346" s="903" t="s">
        <v>138</v>
      </c>
      <c r="G12346" s="902">
        <v>36163678</v>
      </c>
    </row>
    <row r="12347" spans="1:7">
      <c r="A12347" s="903" t="s">
        <v>2487</v>
      </c>
      <c r="B12347" s="903" t="s">
        <v>215</v>
      </c>
      <c r="C12347" s="903" t="s">
        <v>191</v>
      </c>
      <c r="D12347" s="903" t="s">
        <v>1469</v>
      </c>
      <c r="E12347" s="903" t="s">
        <v>100</v>
      </c>
      <c r="F12347" s="903" t="s">
        <v>139</v>
      </c>
      <c r="G12347" s="902">
        <v>400000000</v>
      </c>
    </row>
    <row r="12348" spans="1:7">
      <c r="A12348" s="903" t="s">
        <v>2487</v>
      </c>
      <c r="B12348" s="903" t="s">
        <v>215</v>
      </c>
      <c r="C12348" s="903" t="s">
        <v>191</v>
      </c>
      <c r="D12348" s="903" t="s">
        <v>1469</v>
      </c>
      <c r="E12348" s="903" t="s">
        <v>100</v>
      </c>
      <c r="F12348" s="903" t="s">
        <v>131</v>
      </c>
      <c r="G12348" s="902">
        <v>300000000</v>
      </c>
    </row>
    <row r="12349" spans="1:7">
      <c r="A12349" s="903" t="s">
        <v>2487</v>
      </c>
      <c r="B12349" s="903" t="s">
        <v>215</v>
      </c>
      <c r="C12349" s="903" t="s">
        <v>191</v>
      </c>
      <c r="D12349" s="903" t="s">
        <v>1469</v>
      </c>
      <c r="E12349" s="1419" t="s">
        <v>492</v>
      </c>
      <c r="F12349" s="1420"/>
      <c r="G12349" s="902">
        <v>374800000</v>
      </c>
    </row>
    <row r="12350" spans="1:7">
      <c r="A12350" s="903" t="s">
        <v>2487</v>
      </c>
      <c r="B12350" s="903" t="s">
        <v>215</v>
      </c>
      <c r="C12350" s="903" t="s">
        <v>191</v>
      </c>
      <c r="D12350" s="903" t="s">
        <v>1469</v>
      </c>
      <c r="E12350" s="903" t="s">
        <v>492</v>
      </c>
      <c r="F12350" s="903" t="s">
        <v>496</v>
      </c>
      <c r="G12350" s="902">
        <v>374800000</v>
      </c>
    </row>
    <row r="12351" spans="1:7">
      <c r="A12351" s="903" t="s">
        <v>2487</v>
      </c>
      <c r="B12351" s="903" t="s">
        <v>215</v>
      </c>
      <c r="C12351" s="903" t="s">
        <v>191</v>
      </c>
      <c r="D12351" s="903" t="s">
        <v>1469</v>
      </c>
      <c r="E12351" s="1419" t="s">
        <v>118</v>
      </c>
      <c r="F12351" s="1420"/>
      <c r="G12351" s="902">
        <v>261955000</v>
      </c>
    </row>
    <row r="12352" spans="1:7">
      <c r="A12352" s="903" t="s">
        <v>2487</v>
      </c>
      <c r="B12352" s="903" t="s">
        <v>215</v>
      </c>
      <c r="C12352" s="903" t="s">
        <v>191</v>
      </c>
      <c r="D12352" s="903" t="s">
        <v>1469</v>
      </c>
      <c r="E12352" s="903" t="s">
        <v>118</v>
      </c>
      <c r="F12352" s="903" t="s">
        <v>5</v>
      </c>
      <c r="G12352" s="902">
        <v>34000000</v>
      </c>
    </row>
    <row r="12353" spans="1:7">
      <c r="A12353" s="903" t="s">
        <v>2487</v>
      </c>
      <c r="B12353" s="903" t="s">
        <v>215</v>
      </c>
      <c r="C12353" s="903" t="s">
        <v>191</v>
      </c>
      <c r="D12353" s="903" t="s">
        <v>1469</v>
      </c>
      <c r="E12353" s="903" t="s">
        <v>118</v>
      </c>
      <c r="F12353" s="903" t="s">
        <v>120</v>
      </c>
      <c r="G12353" s="902">
        <v>227955000</v>
      </c>
    </row>
    <row r="12354" spans="1:7">
      <c r="A12354" s="903" t="s">
        <v>2487</v>
      </c>
      <c r="B12354" s="903" t="s">
        <v>215</v>
      </c>
      <c r="C12354" s="903" t="s">
        <v>191</v>
      </c>
      <c r="D12354" s="903" t="s">
        <v>1469</v>
      </c>
      <c r="E12354" s="1419" t="s">
        <v>122</v>
      </c>
      <c r="F12354" s="1420"/>
      <c r="G12354" s="902">
        <v>717893264</v>
      </c>
    </row>
    <row r="12355" spans="1:7">
      <c r="A12355" s="903" t="s">
        <v>2487</v>
      </c>
      <c r="B12355" s="903" t="s">
        <v>215</v>
      </c>
      <c r="C12355" s="903" t="s">
        <v>191</v>
      </c>
      <c r="D12355" s="903" t="s">
        <v>1469</v>
      </c>
      <c r="E12355" s="903" t="s">
        <v>122</v>
      </c>
      <c r="F12355" s="903" t="s">
        <v>126</v>
      </c>
      <c r="G12355" s="902">
        <v>717893264</v>
      </c>
    </row>
    <row r="12356" spans="1:7">
      <c r="A12356" s="903" t="s">
        <v>2487</v>
      </c>
      <c r="B12356" s="903" t="s">
        <v>215</v>
      </c>
      <c r="C12356" s="903" t="s">
        <v>191</v>
      </c>
      <c r="D12356" s="903" t="s">
        <v>1469</v>
      </c>
      <c r="E12356" s="1419" t="s">
        <v>160</v>
      </c>
      <c r="F12356" s="1420"/>
      <c r="G12356" s="902">
        <v>9562185000</v>
      </c>
    </row>
    <row r="12357" spans="1:7">
      <c r="A12357" s="903" t="s">
        <v>2487</v>
      </c>
      <c r="B12357" s="903" t="s">
        <v>215</v>
      </c>
      <c r="C12357" s="903" t="s">
        <v>191</v>
      </c>
      <c r="D12357" s="903" t="s">
        <v>1469</v>
      </c>
      <c r="E12357" s="903" t="s">
        <v>160</v>
      </c>
      <c r="F12357" s="903" t="s">
        <v>162</v>
      </c>
      <c r="G12357" s="902">
        <v>9562185000</v>
      </c>
    </row>
    <row r="12358" spans="1:7">
      <c r="A12358" s="903" t="s">
        <v>2487</v>
      </c>
      <c r="B12358" s="903" t="s">
        <v>215</v>
      </c>
      <c r="C12358" s="903" t="s">
        <v>191</v>
      </c>
      <c r="D12358" s="903" t="s">
        <v>1469</v>
      </c>
      <c r="E12358" s="1419" t="s">
        <v>16</v>
      </c>
      <c r="F12358" s="1420"/>
      <c r="G12358" s="902">
        <v>747396000</v>
      </c>
    </row>
    <row r="12359" spans="1:7">
      <c r="A12359" s="903" t="s">
        <v>2487</v>
      </c>
      <c r="B12359" s="903" t="s">
        <v>215</v>
      </c>
      <c r="C12359" s="903" t="s">
        <v>191</v>
      </c>
      <c r="D12359" s="903" t="s">
        <v>1469</v>
      </c>
      <c r="E12359" s="903" t="s">
        <v>16</v>
      </c>
      <c r="F12359" s="903" t="s">
        <v>17</v>
      </c>
      <c r="G12359" s="902">
        <v>37205000</v>
      </c>
    </row>
    <row r="12360" spans="1:7">
      <c r="A12360" s="903" t="s">
        <v>2487</v>
      </c>
      <c r="B12360" s="903" t="s">
        <v>215</v>
      </c>
      <c r="C12360" s="903" t="s">
        <v>191</v>
      </c>
      <c r="D12360" s="903" t="s">
        <v>1469</v>
      </c>
      <c r="E12360" s="903" t="s">
        <v>16</v>
      </c>
      <c r="F12360" s="903" t="s">
        <v>19</v>
      </c>
      <c r="G12360" s="902">
        <v>557056000</v>
      </c>
    </row>
    <row r="12361" spans="1:7">
      <c r="A12361" s="903" t="s">
        <v>2487</v>
      </c>
      <c r="B12361" s="903" t="s">
        <v>215</v>
      </c>
      <c r="C12361" s="903" t="s">
        <v>191</v>
      </c>
      <c r="D12361" s="903" t="s">
        <v>1469</v>
      </c>
      <c r="E12361" s="903" t="s">
        <v>16</v>
      </c>
      <c r="F12361" s="903" t="s">
        <v>221</v>
      </c>
      <c r="G12361" s="902">
        <v>153135000</v>
      </c>
    </row>
    <row r="12362" spans="1:7">
      <c r="A12362" s="903" t="s">
        <v>2487</v>
      </c>
      <c r="B12362" s="903" t="s">
        <v>215</v>
      </c>
      <c r="C12362" s="903" t="s">
        <v>191</v>
      </c>
      <c r="D12362" s="1419" t="s">
        <v>2072</v>
      </c>
      <c r="E12362" s="1420"/>
      <c r="F12362" s="1420"/>
      <c r="G12362" s="902">
        <v>996326000</v>
      </c>
    </row>
    <row r="12363" spans="1:7">
      <c r="A12363" s="903" t="s">
        <v>2487</v>
      </c>
      <c r="B12363" s="903" t="s">
        <v>215</v>
      </c>
      <c r="C12363" s="903" t="s">
        <v>191</v>
      </c>
      <c r="D12363" s="903" t="s">
        <v>2072</v>
      </c>
      <c r="E12363" s="1419" t="s">
        <v>160</v>
      </c>
      <c r="F12363" s="1420"/>
      <c r="G12363" s="902">
        <v>891321000</v>
      </c>
    </row>
    <row r="12364" spans="1:7">
      <c r="A12364" s="903" t="s">
        <v>2487</v>
      </c>
      <c r="B12364" s="903" t="s">
        <v>215</v>
      </c>
      <c r="C12364" s="903" t="s">
        <v>191</v>
      </c>
      <c r="D12364" s="903" t="s">
        <v>2072</v>
      </c>
      <c r="E12364" s="903" t="s">
        <v>160</v>
      </c>
      <c r="F12364" s="903" t="s">
        <v>162</v>
      </c>
      <c r="G12364" s="902">
        <v>891321000</v>
      </c>
    </row>
    <row r="12365" spans="1:7">
      <c r="A12365" s="903" t="s">
        <v>2487</v>
      </c>
      <c r="B12365" s="903" t="s">
        <v>215</v>
      </c>
      <c r="C12365" s="903" t="s">
        <v>191</v>
      </c>
      <c r="D12365" s="903" t="s">
        <v>2072</v>
      </c>
      <c r="E12365" s="1419" t="s">
        <v>16</v>
      </c>
      <c r="F12365" s="1420"/>
      <c r="G12365" s="902">
        <v>105005000</v>
      </c>
    </row>
    <row r="12366" spans="1:7">
      <c r="A12366" s="903" t="s">
        <v>2487</v>
      </c>
      <c r="B12366" s="903" t="s">
        <v>215</v>
      </c>
      <c r="C12366" s="903" t="s">
        <v>191</v>
      </c>
      <c r="D12366" s="903" t="s">
        <v>2072</v>
      </c>
      <c r="E12366" s="903" t="s">
        <v>16</v>
      </c>
      <c r="F12366" s="903" t="s">
        <v>17</v>
      </c>
      <c r="G12366" s="902">
        <v>21000000</v>
      </c>
    </row>
    <row r="12367" spans="1:7">
      <c r="A12367" s="903" t="s">
        <v>2487</v>
      </c>
      <c r="B12367" s="903" t="s">
        <v>215</v>
      </c>
      <c r="C12367" s="903" t="s">
        <v>191</v>
      </c>
      <c r="D12367" s="903" t="s">
        <v>2072</v>
      </c>
      <c r="E12367" s="903" t="s">
        <v>16</v>
      </c>
      <c r="F12367" s="903" t="s">
        <v>19</v>
      </c>
      <c r="G12367" s="902">
        <v>78305000</v>
      </c>
    </row>
    <row r="12368" spans="1:7">
      <c r="A12368" s="903" t="s">
        <v>2487</v>
      </c>
      <c r="B12368" s="903" t="s">
        <v>215</v>
      </c>
      <c r="C12368" s="903" t="s">
        <v>191</v>
      </c>
      <c r="D12368" s="903" t="s">
        <v>2072</v>
      </c>
      <c r="E12368" s="903" t="s">
        <v>16</v>
      </c>
      <c r="F12368" s="903" t="s">
        <v>221</v>
      </c>
      <c r="G12368" s="902">
        <v>5700000</v>
      </c>
    </row>
    <row r="12369" spans="1:7">
      <c r="A12369" s="903" t="s">
        <v>2487</v>
      </c>
      <c r="B12369" s="903" t="s">
        <v>215</v>
      </c>
      <c r="C12369" s="903" t="s">
        <v>191</v>
      </c>
      <c r="D12369" s="1419" t="s">
        <v>1543</v>
      </c>
      <c r="E12369" s="1420"/>
      <c r="F12369" s="1420"/>
      <c r="G12369" s="902">
        <v>58228961771</v>
      </c>
    </row>
    <row r="12370" spans="1:7">
      <c r="A12370" s="903" t="s">
        <v>2487</v>
      </c>
      <c r="B12370" s="903" t="s">
        <v>215</v>
      </c>
      <c r="C12370" s="903" t="s">
        <v>191</v>
      </c>
      <c r="D12370" s="903" t="s">
        <v>1543</v>
      </c>
      <c r="E12370" s="1419" t="s">
        <v>87</v>
      </c>
      <c r="F12370" s="1420"/>
      <c r="G12370" s="902">
        <v>4129395246</v>
      </c>
    </row>
    <row r="12371" spans="1:7">
      <c r="A12371" s="903" t="s">
        <v>2487</v>
      </c>
      <c r="B12371" s="903" t="s">
        <v>215</v>
      </c>
      <c r="C12371" s="903" t="s">
        <v>191</v>
      </c>
      <c r="D12371" s="903" t="s">
        <v>1543</v>
      </c>
      <c r="E12371" s="903" t="s">
        <v>87</v>
      </c>
      <c r="F12371" s="903" t="s">
        <v>88</v>
      </c>
      <c r="G12371" s="902">
        <v>2468750625</v>
      </c>
    </row>
    <row r="12372" spans="1:7">
      <c r="A12372" s="903" t="s">
        <v>2487</v>
      </c>
      <c r="B12372" s="903" t="s">
        <v>215</v>
      </c>
      <c r="C12372" s="903" t="s">
        <v>191</v>
      </c>
      <c r="D12372" s="903" t="s">
        <v>1543</v>
      </c>
      <c r="E12372" s="903" t="s">
        <v>87</v>
      </c>
      <c r="F12372" s="903" t="s">
        <v>89</v>
      </c>
      <c r="G12372" s="902">
        <v>1660644621</v>
      </c>
    </row>
    <row r="12373" spans="1:7">
      <c r="A12373" s="903" t="s">
        <v>2487</v>
      </c>
      <c r="B12373" s="903" t="s">
        <v>215</v>
      </c>
      <c r="C12373" s="903" t="s">
        <v>191</v>
      </c>
      <c r="D12373" s="903" t="s">
        <v>1543</v>
      </c>
      <c r="E12373" s="1419" t="s">
        <v>128</v>
      </c>
      <c r="F12373" s="1420"/>
      <c r="G12373" s="902">
        <v>163933968</v>
      </c>
    </row>
    <row r="12374" spans="1:7">
      <c r="A12374" s="903" t="s">
        <v>2487</v>
      </c>
      <c r="B12374" s="903" t="s">
        <v>215</v>
      </c>
      <c r="C12374" s="903" t="s">
        <v>191</v>
      </c>
      <c r="D12374" s="903" t="s">
        <v>1543</v>
      </c>
      <c r="E12374" s="903" t="s">
        <v>128</v>
      </c>
      <c r="F12374" s="903" t="s">
        <v>519</v>
      </c>
      <c r="G12374" s="902">
        <v>163933968</v>
      </c>
    </row>
    <row r="12375" spans="1:7">
      <c r="A12375" s="903" t="s">
        <v>2487</v>
      </c>
      <c r="B12375" s="903" t="s">
        <v>215</v>
      </c>
      <c r="C12375" s="903" t="s">
        <v>191</v>
      </c>
      <c r="D12375" s="903" t="s">
        <v>1543</v>
      </c>
      <c r="E12375" s="1419" t="s">
        <v>90</v>
      </c>
      <c r="F12375" s="1420"/>
      <c r="G12375" s="902">
        <v>821206035</v>
      </c>
    </row>
    <row r="12376" spans="1:7">
      <c r="A12376" s="903" t="s">
        <v>2487</v>
      </c>
      <c r="B12376" s="903" t="s">
        <v>215</v>
      </c>
      <c r="C12376" s="903" t="s">
        <v>191</v>
      </c>
      <c r="D12376" s="903" t="s">
        <v>1543</v>
      </c>
      <c r="E12376" s="903" t="s">
        <v>90</v>
      </c>
      <c r="F12376" s="903" t="s">
        <v>135</v>
      </c>
      <c r="G12376" s="902">
        <v>99943240</v>
      </c>
    </row>
    <row r="12377" spans="1:7">
      <c r="A12377" s="903" t="s">
        <v>2487</v>
      </c>
      <c r="B12377" s="903" t="s">
        <v>215</v>
      </c>
      <c r="C12377" s="903" t="s">
        <v>191</v>
      </c>
      <c r="D12377" s="903" t="s">
        <v>1543</v>
      </c>
      <c r="E12377" s="903" t="s">
        <v>90</v>
      </c>
      <c r="F12377" s="903" t="s">
        <v>389</v>
      </c>
      <c r="G12377" s="902">
        <v>314688000</v>
      </c>
    </row>
    <row r="12378" spans="1:7">
      <c r="A12378" s="903" t="s">
        <v>2487</v>
      </c>
      <c r="B12378" s="903" t="s">
        <v>215</v>
      </c>
      <c r="C12378" s="903" t="s">
        <v>191</v>
      </c>
      <c r="D12378" s="903" t="s">
        <v>1543</v>
      </c>
      <c r="E12378" s="903" t="s">
        <v>90</v>
      </c>
      <c r="F12378" s="903" t="s">
        <v>763</v>
      </c>
      <c r="G12378" s="902">
        <v>193313620</v>
      </c>
    </row>
    <row r="12379" spans="1:7">
      <c r="A12379" s="903" t="s">
        <v>2487</v>
      </c>
      <c r="B12379" s="903" t="s">
        <v>215</v>
      </c>
      <c r="C12379" s="903" t="s">
        <v>191</v>
      </c>
      <c r="D12379" s="903" t="s">
        <v>1543</v>
      </c>
      <c r="E12379" s="903" t="s">
        <v>90</v>
      </c>
      <c r="F12379" s="903" t="s">
        <v>8</v>
      </c>
      <c r="G12379" s="902">
        <v>78933000</v>
      </c>
    </row>
    <row r="12380" spans="1:7">
      <c r="A12380" s="903" t="s">
        <v>2487</v>
      </c>
      <c r="B12380" s="903" t="s">
        <v>215</v>
      </c>
      <c r="C12380" s="903" t="s">
        <v>191</v>
      </c>
      <c r="D12380" s="903" t="s">
        <v>1543</v>
      </c>
      <c r="E12380" s="903" t="s">
        <v>90</v>
      </c>
      <c r="F12380" s="903" t="s">
        <v>92</v>
      </c>
      <c r="G12380" s="902">
        <v>18178000</v>
      </c>
    </row>
    <row r="12381" spans="1:7">
      <c r="A12381" s="903" t="s">
        <v>2487</v>
      </c>
      <c r="B12381" s="903" t="s">
        <v>215</v>
      </c>
      <c r="C12381" s="903" t="s">
        <v>191</v>
      </c>
      <c r="D12381" s="903" t="s">
        <v>1543</v>
      </c>
      <c r="E12381" s="903" t="s">
        <v>90</v>
      </c>
      <c r="F12381" s="903" t="s">
        <v>289</v>
      </c>
      <c r="G12381" s="902">
        <v>6400000</v>
      </c>
    </row>
    <row r="12382" spans="1:7">
      <c r="A12382" s="903" t="s">
        <v>2487</v>
      </c>
      <c r="B12382" s="903" t="s">
        <v>215</v>
      </c>
      <c r="C12382" s="903" t="s">
        <v>191</v>
      </c>
      <c r="D12382" s="903" t="s">
        <v>1543</v>
      </c>
      <c r="E12382" s="903" t="s">
        <v>90</v>
      </c>
      <c r="F12382" s="903" t="s">
        <v>390</v>
      </c>
      <c r="G12382" s="902">
        <v>31824400</v>
      </c>
    </row>
    <row r="12383" spans="1:7">
      <c r="A12383" s="903" t="s">
        <v>2487</v>
      </c>
      <c r="B12383" s="903" t="s">
        <v>215</v>
      </c>
      <c r="C12383" s="903" t="s">
        <v>191</v>
      </c>
      <c r="D12383" s="903" t="s">
        <v>1543</v>
      </c>
      <c r="E12383" s="903" t="s">
        <v>90</v>
      </c>
      <c r="F12383" s="903" t="s">
        <v>295</v>
      </c>
      <c r="G12383" s="902">
        <v>43210000</v>
      </c>
    </row>
    <row r="12384" spans="1:7">
      <c r="A12384" s="903" t="s">
        <v>2487</v>
      </c>
      <c r="B12384" s="903" t="s">
        <v>215</v>
      </c>
      <c r="C12384" s="903" t="s">
        <v>191</v>
      </c>
      <c r="D12384" s="903" t="s">
        <v>1543</v>
      </c>
      <c r="E12384" s="903" t="s">
        <v>90</v>
      </c>
      <c r="F12384" s="903" t="s">
        <v>223</v>
      </c>
      <c r="G12384" s="902">
        <v>1341000</v>
      </c>
    </row>
    <row r="12385" spans="1:7">
      <c r="A12385" s="903" t="s">
        <v>2487</v>
      </c>
      <c r="B12385" s="903" t="s">
        <v>215</v>
      </c>
      <c r="C12385" s="903" t="s">
        <v>191</v>
      </c>
      <c r="D12385" s="903" t="s">
        <v>1543</v>
      </c>
      <c r="E12385" s="903" t="s">
        <v>90</v>
      </c>
      <c r="F12385" s="903" t="s">
        <v>403</v>
      </c>
      <c r="G12385" s="902">
        <v>21456000</v>
      </c>
    </row>
    <row r="12386" spans="1:7">
      <c r="A12386" s="903" t="s">
        <v>2487</v>
      </c>
      <c r="B12386" s="903" t="s">
        <v>215</v>
      </c>
      <c r="C12386" s="903" t="s">
        <v>191</v>
      </c>
      <c r="D12386" s="903" t="s">
        <v>1543</v>
      </c>
      <c r="E12386" s="903" t="s">
        <v>90</v>
      </c>
      <c r="F12386" s="903" t="s">
        <v>137</v>
      </c>
      <c r="G12386" s="902">
        <v>11918775</v>
      </c>
    </row>
    <row r="12387" spans="1:7">
      <c r="A12387" s="903" t="s">
        <v>2487</v>
      </c>
      <c r="B12387" s="903" t="s">
        <v>215</v>
      </c>
      <c r="C12387" s="903" t="s">
        <v>191</v>
      </c>
      <c r="D12387" s="903" t="s">
        <v>1543</v>
      </c>
      <c r="E12387" s="1419" t="s">
        <v>377</v>
      </c>
      <c r="F12387" s="1420"/>
      <c r="G12387" s="902">
        <v>17135000</v>
      </c>
    </row>
    <row r="12388" spans="1:7">
      <c r="A12388" s="903" t="s">
        <v>2487</v>
      </c>
      <c r="B12388" s="903" t="s">
        <v>215</v>
      </c>
      <c r="C12388" s="903" t="s">
        <v>191</v>
      </c>
      <c r="D12388" s="903" t="s">
        <v>1543</v>
      </c>
      <c r="E12388" s="903" t="s">
        <v>377</v>
      </c>
      <c r="F12388" s="903" t="s">
        <v>379</v>
      </c>
      <c r="G12388" s="902">
        <v>17135000</v>
      </c>
    </row>
    <row r="12389" spans="1:7">
      <c r="A12389" s="903" t="s">
        <v>2487</v>
      </c>
      <c r="B12389" s="903" t="s">
        <v>215</v>
      </c>
      <c r="C12389" s="903" t="s">
        <v>191</v>
      </c>
      <c r="D12389" s="903" t="s">
        <v>1543</v>
      </c>
      <c r="E12389" s="1419" t="s">
        <v>93</v>
      </c>
      <c r="F12389" s="1420"/>
      <c r="G12389" s="902">
        <v>296268000</v>
      </c>
    </row>
    <row r="12390" spans="1:7">
      <c r="A12390" s="903" t="s">
        <v>2487</v>
      </c>
      <c r="B12390" s="903" t="s">
        <v>215</v>
      </c>
      <c r="C12390" s="903" t="s">
        <v>191</v>
      </c>
      <c r="D12390" s="903" t="s">
        <v>1543</v>
      </c>
      <c r="E12390" s="903" t="s">
        <v>93</v>
      </c>
      <c r="F12390" s="903" t="s">
        <v>391</v>
      </c>
      <c r="G12390" s="902">
        <v>296268000</v>
      </c>
    </row>
    <row r="12391" spans="1:7">
      <c r="A12391" s="903" t="s">
        <v>2487</v>
      </c>
      <c r="B12391" s="903" t="s">
        <v>215</v>
      </c>
      <c r="C12391" s="903" t="s">
        <v>191</v>
      </c>
      <c r="D12391" s="903" t="s">
        <v>1543</v>
      </c>
      <c r="E12391" s="1419" t="s">
        <v>94</v>
      </c>
      <c r="F12391" s="1420"/>
      <c r="G12391" s="902">
        <v>1203796703</v>
      </c>
    </row>
    <row r="12392" spans="1:7">
      <c r="A12392" s="903" t="s">
        <v>2487</v>
      </c>
      <c r="B12392" s="903" t="s">
        <v>215</v>
      </c>
      <c r="C12392" s="903" t="s">
        <v>191</v>
      </c>
      <c r="D12392" s="903" t="s">
        <v>1543</v>
      </c>
      <c r="E12392" s="903" t="s">
        <v>94</v>
      </c>
      <c r="F12392" s="903" t="s">
        <v>95</v>
      </c>
      <c r="G12392" s="902">
        <v>916256169</v>
      </c>
    </row>
    <row r="12393" spans="1:7">
      <c r="A12393" s="903" t="s">
        <v>2487</v>
      </c>
      <c r="B12393" s="903" t="s">
        <v>215</v>
      </c>
      <c r="C12393" s="903" t="s">
        <v>191</v>
      </c>
      <c r="D12393" s="903" t="s">
        <v>1543</v>
      </c>
      <c r="E12393" s="903" t="s">
        <v>94</v>
      </c>
      <c r="F12393" s="903" t="s">
        <v>96</v>
      </c>
      <c r="G12393" s="902">
        <v>156981505</v>
      </c>
    </row>
    <row r="12394" spans="1:7">
      <c r="A12394" s="903" t="s">
        <v>2487</v>
      </c>
      <c r="B12394" s="903" t="s">
        <v>215</v>
      </c>
      <c r="C12394" s="903" t="s">
        <v>191</v>
      </c>
      <c r="D12394" s="903" t="s">
        <v>1543</v>
      </c>
      <c r="E12394" s="903" t="s">
        <v>94</v>
      </c>
      <c r="F12394" s="903" t="s">
        <v>97</v>
      </c>
      <c r="G12394" s="902">
        <v>77100459</v>
      </c>
    </row>
    <row r="12395" spans="1:7">
      <c r="A12395" s="903" t="s">
        <v>2487</v>
      </c>
      <c r="B12395" s="903" t="s">
        <v>215</v>
      </c>
      <c r="C12395" s="903" t="s">
        <v>191</v>
      </c>
      <c r="D12395" s="903" t="s">
        <v>1543</v>
      </c>
      <c r="E12395" s="903" t="s">
        <v>94</v>
      </c>
      <c r="F12395" s="903" t="s">
        <v>0</v>
      </c>
      <c r="G12395" s="902">
        <v>53458570</v>
      </c>
    </row>
    <row r="12396" spans="1:7">
      <c r="A12396" s="903" t="s">
        <v>2487</v>
      </c>
      <c r="B12396" s="903" t="s">
        <v>215</v>
      </c>
      <c r="C12396" s="903" t="s">
        <v>191</v>
      </c>
      <c r="D12396" s="903" t="s">
        <v>1543</v>
      </c>
      <c r="E12396" s="1419" t="s">
        <v>98</v>
      </c>
      <c r="F12396" s="1420"/>
      <c r="G12396" s="902">
        <v>191456145</v>
      </c>
    </row>
    <row r="12397" spans="1:7">
      <c r="A12397" s="903" t="s">
        <v>2487</v>
      </c>
      <c r="B12397" s="903" t="s">
        <v>215</v>
      </c>
      <c r="C12397" s="903" t="s">
        <v>191</v>
      </c>
      <c r="D12397" s="903" t="s">
        <v>1543</v>
      </c>
      <c r="E12397" s="903" t="s">
        <v>98</v>
      </c>
      <c r="F12397" s="903" t="s">
        <v>99</v>
      </c>
      <c r="G12397" s="902">
        <v>191456145</v>
      </c>
    </row>
    <row r="12398" spans="1:7">
      <c r="A12398" s="903" t="s">
        <v>2487</v>
      </c>
      <c r="B12398" s="903" t="s">
        <v>215</v>
      </c>
      <c r="C12398" s="903" t="s">
        <v>191</v>
      </c>
      <c r="D12398" s="903" t="s">
        <v>1543</v>
      </c>
      <c r="E12398" s="1419" t="s">
        <v>100</v>
      </c>
      <c r="F12398" s="1420"/>
      <c r="G12398" s="902">
        <v>5148516529</v>
      </c>
    </row>
    <row r="12399" spans="1:7">
      <c r="A12399" s="903" t="s">
        <v>2487</v>
      </c>
      <c r="B12399" s="903" t="s">
        <v>215</v>
      </c>
      <c r="C12399" s="903" t="s">
        <v>191</v>
      </c>
      <c r="D12399" s="903" t="s">
        <v>1543</v>
      </c>
      <c r="E12399" s="903" t="s">
        <v>100</v>
      </c>
      <c r="F12399" s="903" t="s">
        <v>138</v>
      </c>
      <c r="G12399" s="902">
        <v>1932792523</v>
      </c>
    </row>
    <row r="12400" spans="1:7">
      <c r="A12400" s="903" t="s">
        <v>2487</v>
      </c>
      <c r="B12400" s="903" t="s">
        <v>215</v>
      </c>
      <c r="C12400" s="903" t="s">
        <v>191</v>
      </c>
      <c r="D12400" s="903" t="s">
        <v>1543</v>
      </c>
      <c r="E12400" s="903" t="s">
        <v>100</v>
      </c>
      <c r="F12400" s="903" t="s">
        <v>102</v>
      </c>
      <c r="G12400" s="902">
        <v>30847480</v>
      </c>
    </row>
    <row r="12401" spans="1:7">
      <c r="A12401" s="903" t="s">
        <v>2487</v>
      </c>
      <c r="B12401" s="903" t="s">
        <v>215</v>
      </c>
      <c r="C12401" s="903" t="s">
        <v>191</v>
      </c>
      <c r="D12401" s="903" t="s">
        <v>1543</v>
      </c>
      <c r="E12401" s="903" t="s">
        <v>100</v>
      </c>
      <c r="F12401" s="903" t="s">
        <v>139</v>
      </c>
      <c r="G12401" s="902">
        <v>2010351295</v>
      </c>
    </row>
    <row r="12402" spans="1:7">
      <c r="A12402" s="903" t="s">
        <v>2487</v>
      </c>
      <c r="B12402" s="903" t="s">
        <v>215</v>
      </c>
      <c r="C12402" s="903" t="s">
        <v>191</v>
      </c>
      <c r="D12402" s="903" t="s">
        <v>1543</v>
      </c>
      <c r="E12402" s="903" t="s">
        <v>100</v>
      </c>
      <c r="F12402" s="903" t="s">
        <v>131</v>
      </c>
      <c r="G12402" s="902">
        <v>1128752431</v>
      </c>
    </row>
    <row r="12403" spans="1:7">
      <c r="A12403" s="903" t="s">
        <v>2487</v>
      </c>
      <c r="B12403" s="903" t="s">
        <v>215</v>
      </c>
      <c r="C12403" s="903" t="s">
        <v>191</v>
      </c>
      <c r="D12403" s="903" t="s">
        <v>1543</v>
      </c>
      <c r="E12403" s="903" t="s">
        <v>100</v>
      </c>
      <c r="F12403" s="903" t="s">
        <v>218</v>
      </c>
      <c r="G12403" s="902">
        <v>5452800</v>
      </c>
    </row>
    <row r="12404" spans="1:7">
      <c r="A12404" s="903" t="s">
        <v>2487</v>
      </c>
      <c r="B12404" s="903" t="s">
        <v>215</v>
      </c>
      <c r="C12404" s="903" t="s">
        <v>191</v>
      </c>
      <c r="D12404" s="903" t="s">
        <v>1543</v>
      </c>
      <c r="E12404" s="903" t="s">
        <v>100</v>
      </c>
      <c r="F12404" s="903" t="s">
        <v>140</v>
      </c>
      <c r="G12404" s="902">
        <v>40320000</v>
      </c>
    </row>
    <row r="12405" spans="1:7">
      <c r="A12405" s="903" t="s">
        <v>2487</v>
      </c>
      <c r="B12405" s="903" t="s">
        <v>215</v>
      </c>
      <c r="C12405" s="903" t="s">
        <v>191</v>
      </c>
      <c r="D12405" s="903" t="s">
        <v>1543</v>
      </c>
      <c r="E12405" s="1419" t="s">
        <v>103</v>
      </c>
      <c r="F12405" s="1420"/>
      <c r="G12405" s="902">
        <v>398472280</v>
      </c>
    </row>
    <row r="12406" spans="1:7">
      <c r="A12406" s="903" t="s">
        <v>2487</v>
      </c>
      <c r="B12406" s="903" t="s">
        <v>215</v>
      </c>
      <c r="C12406" s="903" t="s">
        <v>191</v>
      </c>
      <c r="D12406" s="903" t="s">
        <v>1543</v>
      </c>
      <c r="E12406" s="903" t="s">
        <v>103</v>
      </c>
      <c r="F12406" s="903" t="s">
        <v>104</v>
      </c>
      <c r="G12406" s="902">
        <v>101597280</v>
      </c>
    </row>
    <row r="12407" spans="1:7">
      <c r="A12407" s="903" t="s">
        <v>2487</v>
      </c>
      <c r="B12407" s="903" t="s">
        <v>215</v>
      </c>
      <c r="C12407" s="903" t="s">
        <v>191</v>
      </c>
      <c r="D12407" s="903" t="s">
        <v>1543</v>
      </c>
      <c r="E12407" s="903" t="s">
        <v>103</v>
      </c>
      <c r="F12407" s="903" t="s">
        <v>132</v>
      </c>
      <c r="G12407" s="902">
        <v>249830000</v>
      </c>
    </row>
    <row r="12408" spans="1:7">
      <c r="A12408" s="903" t="s">
        <v>2487</v>
      </c>
      <c r="B12408" s="903" t="s">
        <v>215</v>
      </c>
      <c r="C12408" s="903" t="s">
        <v>191</v>
      </c>
      <c r="D12408" s="903" t="s">
        <v>1543</v>
      </c>
      <c r="E12408" s="903" t="s">
        <v>103</v>
      </c>
      <c r="F12408" s="903" t="s">
        <v>2</v>
      </c>
      <c r="G12408" s="902">
        <v>3000000</v>
      </c>
    </row>
    <row r="12409" spans="1:7">
      <c r="A12409" s="903" t="s">
        <v>2487</v>
      </c>
      <c r="B12409" s="903" t="s">
        <v>215</v>
      </c>
      <c r="C12409" s="903" t="s">
        <v>191</v>
      </c>
      <c r="D12409" s="903" t="s">
        <v>1543</v>
      </c>
      <c r="E12409" s="903" t="s">
        <v>103</v>
      </c>
      <c r="F12409" s="903" t="s">
        <v>106</v>
      </c>
      <c r="G12409" s="902">
        <v>44045000</v>
      </c>
    </row>
    <row r="12410" spans="1:7">
      <c r="A12410" s="903" t="s">
        <v>2487</v>
      </c>
      <c r="B12410" s="903" t="s">
        <v>215</v>
      </c>
      <c r="C12410" s="903" t="s">
        <v>191</v>
      </c>
      <c r="D12410" s="903" t="s">
        <v>1543</v>
      </c>
      <c r="E12410" s="1419" t="s">
        <v>108</v>
      </c>
      <c r="F12410" s="1420"/>
      <c r="G12410" s="902">
        <v>33748198</v>
      </c>
    </row>
    <row r="12411" spans="1:7">
      <c r="A12411" s="903" t="s">
        <v>2487</v>
      </c>
      <c r="B12411" s="903" t="s">
        <v>215</v>
      </c>
      <c r="C12411" s="903" t="s">
        <v>191</v>
      </c>
      <c r="D12411" s="903" t="s">
        <v>1543</v>
      </c>
      <c r="E12411" s="903" t="s">
        <v>108</v>
      </c>
      <c r="F12411" s="903" t="s">
        <v>110</v>
      </c>
      <c r="G12411" s="902">
        <v>1490813</v>
      </c>
    </row>
    <row r="12412" spans="1:7">
      <c r="A12412" s="903" t="s">
        <v>2487</v>
      </c>
      <c r="B12412" s="903" t="s">
        <v>215</v>
      </c>
      <c r="C12412" s="903" t="s">
        <v>191</v>
      </c>
      <c r="D12412" s="903" t="s">
        <v>1543</v>
      </c>
      <c r="E12412" s="903" t="s">
        <v>108</v>
      </c>
      <c r="F12412" s="903" t="s">
        <v>862</v>
      </c>
      <c r="G12412" s="902">
        <v>13284785</v>
      </c>
    </row>
    <row r="12413" spans="1:7">
      <c r="A12413" s="903" t="s">
        <v>2487</v>
      </c>
      <c r="B12413" s="903" t="s">
        <v>215</v>
      </c>
      <c r="C12413" s="903" t="s">
        <v>191</v>
      </c>
      <c r="D12413" s="903" t="s">
        <v>1543</v>
      </c>
      <c r="E12413" s="903" t="s">
        <v>108</v>
      </c>
      <c r="F12413" s="903" t="s">
        <v>283</v>
      </c>
      <c r="G12413" s="902">
        <v>6560000</v>
      </c>
    </row>
    <row r="12414" spans="1:7">
      <c r="A12414" s="903" t="s">
        <v>2487</v>
      </c>
      <c r="B12414" s="903" t="s">
        <v>215</v>
      </c>
      <c r="C12414" s="903" t="s">
        <v>191</v>
      </c>
      <c r="D12414" s="903" t="s">
        <v>1543</v>
      </c>
      <c r="E12414" s="903" t="s">
        <v>108</v>
      </c>
      <c r="F12414" s="903" t="s">
        <v>868</v>
      </c>
      <c r="G12414" s="902">
        <v>2464600</v>
      </c>
    </row>
    <row r="12415" spans="1:7">
      <c r="A12415" s="903" t="s">
        <v>2487</v>
      </c>
      <c r="B12415" s="903" t="s">
        <v>215</v>
      </c>
      <c r="C12415" s="903" t="s">
        <v>191</v>
      </c>
      <c r="D12415" s="903" t="s">
        <v>1543</v>
      </c>
      <c r="E12415" s="903" t="s">
        <v>108</v>
      </c>
      <c r="F12415" s="903" t="s">
        <v>141</v>
      </c>
      <c r="G12415" s="902">
        <v>7920000</v>
      </c>
    </row>
    <row r="12416" spans="1:7">
      <c r="A12416" s="903" t="s">
        <v>2487</v>
      </c>
      <c r="B12416" s="903" t="s">
        <v>215</v>
      </c>
      <c r="C12416" s="903" t="s">
        <v>191</v>
      </c>
      <c r="D12416" s="903" t="s">
        <v>1543</v>
      </c>
      <c r="E12416" s="903" t="s">
        <v>108</v>
      </c>
      <c r="F12416" s="903" t="s">
        <v>142</v>
      </c>
      <c r="G12416" s="902">
        <v>2028000</v>
      </c>
    </row>
    <row r="12417" spans="1:7">
      <c r="A12417" s="903" t="s">
        <v>2487</v>
      </c>
      <c r="B12417" s="903" t="s">
        <v>215</v>
      </c>
      <c r="C12417" s="903" t="s">
        <v>191</v>
      </c>
      <c r="D12417" s="903" t="s">
        <v>1543</v>
      </c>
      <c r="E12417" s="1419" t="s">
        <v>143</v>
      </c>
      <c r="F12417" s="1420"/>
      <c r="G12417" s="902">
        <v>2102000</v>
      </c>
    </row>
    <row r="12418" spans="1:7">
      <c r="A12418" s="903" t="s">
        <v>2487</v>
      </c>
      <c r="B12418" s="903" t="s">
        <v>215</v>
      </c>
      <c r="C12418" s="903" t="s">
        <v>191</v>
      </c>
      <c r="D12418" s="903" t="s">
        <v>1543</v>
      </c>
      <c r="E12418" s="903" t="s">
        <v>143</v>
      </c>
      <c r="F12418" s="903" t="s">
        <v>145</v>
      </c>
      <c r="G12418" s="902">
        <v>1592000</v>
      </c>
    </row>
    <row r="12419" spans="1:7">
      <c r="A12419" s="903" t="s">
        <v>2487</v>
      </c>
      <c r="B12419" s="903" t="s">
        <v>215</v>
      </c>
      <c r="C12419" s="903" t="s">
        <v>191</v>
      </c>
      <c r="D12419" s="903" t="s">
        <v>1543</v>
      </c>
      <c r="E12419" s="903" t="s">
        <v>143</v>
      </c>
      <c r="F12419" s="903" t="s">
        <v>489</v>
      </c>
      <c r="G12419" s="902">
        <v>510000</v>
      </c>
    </row>
    <row r="12420" spans="1:7">
      <c r="A12420" s="903" t="s">
        <v>2487</v>
      </c>
      <c r="B12420" s="903" t="s">
        <v>215</v>
      </c>
      <c r="C12420" s="903" t="s">
        <v>191</v>
      </c>
      <c r="D12420" s="903" t="s">
        <v>1543</v>
      </c>
      <c r="E12420" s="1419" t="s">
        <v>113</v>
      </c>
      <c r="F12420" s="1420"/>
      <c r="G12420" s="902">
        <v>137700000</v>
      </c>
    </row>
    <row r="12421" spans="1:7">
      <c r="A12421" s="903" t="s">
        <v>2487</v>
      </c>
      <c r="B12421" s="903" t="s">
        <v>215</v>
      </c>
      <c r="C12421" s="903" t="s">
        <v>191</v>
      </c>
      <c r="D12421" s="903" t="s">
        <v>1543</v>
      </c>
      <c r="E12421" s="903" t="s">
        <v>113</v>
      </c>
      <c r="F12421" s="903" t="s">
        <v>381</v>
      </c>
      <c r="G12421" s="902">
        <v>700000</v>
      </c>
    </row>
    <row r="12422" spans="1:7">
      <c r="A12422" s="903" t="s">
        <v>2487</v>
      </c>
      <c r="B12422" s="903" t="s">
        <v>215</v>
      </c>
      <c r="C12422" s="903" t="s">
        <v>191</v>
      </c>
      <c r="D12422" s="903" t="s">
        <v>1543</v>
      </c>
      <c r="E12422" s="903" t="s">
        <v>113</v>
      </c>
      <c r="F12422" s="903" t="s">
        <v>490</v>
      </c>
      <c r="G12422" s="902">
        <v>3500000</v>
      </c>
    </row>
    <row r="12423" spans="1:7">
      <c r="A12423" s="903" t="s">
        <v>2487</v>
      </c>
      <c r="B12423" s="903" t="s">
        <v>215</v>
      </c>
      <c r="C12423" s="903" t="s">
        <v>191</v>
      </c>
      <c r="D12423" s="903" t="s">
        <v>1543</v>
      </c>
      <c r="E12423" s="903" t="s">
        <v>113</v>
      </c>
      <c r="F12423" s="903" t="s">
        <v>115</v>
      </c>
      <c r="G12423" s="902">
        <v>900000</v>
      </c>
    </row>
    <row r="12424" spans="1:7">
      <c r="A12424" s="903" t="s">
        <v>2487</v>
      </c>
      <c r="B12424" s="903" t="s">
        <v>215</v>
      </c>
      <c r="C12424" s="903" t="s">
        <v>191</v>
      </c>
      <c r="D12424" s="903" t="s">
        <v>1543</v>
      </c>
      <c r="E12424" s="903" t="s">
        <v>113</v>
      </c>
      <c r="F12424" s="903" t="s">
        <v>117</v>
      </c>
      <c r="G12424" s="902">
        <v>132600000</v>
      </c>
    </row>
    <row r="12425" spans="1:7">
      <c r="A12425" s="903" t="s">
        <v>2487</v>
      </c>
      <c r="B12425" s="903" t="s">
        <v>215</v>
      </c>
      <c r="C12425" s="903" t="s">
        <v>191</v>
      </c>
      <c r="D12425" s="903" t="s">
        <v>1543</v>
      </c>
      <c r="E12425" s="1419" t="s">
        <v>492</v>
      </c>
      <c r="F12425" s="1420"/>
      <c r="G12425" s="902">
        <v>1790971800</v>
      </c>
    </row>
    <row r="12426" spans="1:7">
      <c r="A12426" s="903" t="s">
        <v>2487</v>
      </c>
      <c r="B12426" s="903" t="s">
        <v>215</v>
      </c>
      <c r="C12426" s="903" t="s">
        <v>191</v>
      </c>
      <c r="D12426" s="903" t="s">
        <v>1543</v>
      </c>
      <c r="E12426" s="903" t="s">
        <v>492</v>
      </c>
      <c r="F12426" s="903" t="s">
        <v>494</v>
      </c>
      <c r="G12426" s="902">
        <v>158400000</v>
      </c>
    </row>
    <row r="12427" spans="1:7">
      <c r="A12427" s="903" t="s">
        <v>2487</v>
      </c>
      <c r="B12427" s="903" t="s">
        <v>215</v>
      </c>
      <c r="C12427" s="903" t="s">
        <v>191</v>
      </c>
      <c r="D12427" s="903" t="s">
        <v>1543</v>
      </c>
      <c r="E12427" s="903" t="s">
        <v>492</v>
      </c>
      <c r="F12427" s="903" t="s">
        <v>849</v>
      </c>
      <c r="G12427" s="902">
        <v>2400000</v>
      </c>
    </row>
    <row r="12428" spans="1:7">
      <c r="A12428" s="903" t="s">
        <v>2487</v>
      </c>
      <c r="B12428" s="903" t="s">
        <v>215</v>
      </c>
      <c r="C12428" s="903" t="s">
        <v>191</v>
      </c>
      <c r="D12428" s="903" t="s">
        <v>1543</v>
      </c>
      <c r="E12428" s="903" t="s">
        <v>492</v>
      </c>
      <c r="F12428" s="903" t="s">
        <v>844</v>
      </c>
      <c r="G12428" s="902">
        <v>8320000</v>
      </c>
    </row>
    <row r="12429" spans="1:7">
      <c r="A12429" s="903" t="s">
        <v>2487</v>
      </c>
      <c r="B12429" s="903" t="s">
        <v>215</v>
      </c>
      <c r="C12429" s="903" t="s">
        <v>191</v>
      </c>
      <c r="D12429" s="903" t="s">
        <v>1543</v>
      </c>
      <c r="E12429" s="903" t="s">
        <v>492</v>
      </c>
      <c r="F12429" s="903" t="s">
        <v>219</v>
      </c>
      <c r="G12429" s="902">
        <v>840024800</v>
      </c>
    </row>
    <row r="12430" spans="1:7">
      <c r="A12430" s="903" t="s">
        <v>2487</v>
      </c>
      <c r="B12430" s="903" t="s">
        <v>215</v>
      </c>
      <c r="C12430" s="903" t="s">
        <v>191</v>
      </c>
      <c r="D12430" s="903" t="s">
        <v>1543</v>
      </c>
      <c r="E12430" s="903" t="s">
        <v>492</v>
      </c>
      <c r="F12430" s="903" t="s">
        <v>496</v>
      </c>
      <c r="G12430" s="902">
        <v>781827000</v>
      </c>
    </row>
    <row r="12431" spans="1:7">
      <c r="A12431" s="903" t="s">
        <v>2487</v>
      </c>
      <c r="B12431" s="903" t="s">
        <v>215</v>
      </c>
      <c r="C12431" s="903" t="s">
        <v>191</v>
      </c>
      <c r="D12431" s="903" t="s">
        <v>1543</v>
      </c>
      <c r="E12431" s="1419" t="s">
        <v>498</v>
      </c>
      <c r="F12431" s="1420"/>
      <c r="G12431" s="902">
        <v>15859984800</v>
      </c>
    </row>
    <row r="12432" spans="1:7">
      <c r="A12432" s="903" t="s">
        <v>2487</v>
      </c>
      <c r="B12432" s="903" t="s">
        <v>215</v>
      </c>
      <c r="C12432" s="903" t="s">
        <v>191</v>
      </c>
      <c r="D12432" s="903" t="s">
        <v>1543</v>
      </c>
      <c r="E12432" s="903" t="s">
        <v>498</v>
      </c>
      <c r="F12432" s="903" t="s">
        <v>758</v>
      </c>
      <c r="G12432" s="902">
        <v>82987000</v>
      </c>
    </row>
    <row r="12433" spans="1:7">
      <c r="A12433" s="903" t="s">
        <v>2487</v>
      </c>
      <c r="B12433" s="903" t="s">
        <v>215</v>
      </c>
      <c r="C12433" s="903" t="s">
        <v>191</v>
      </c>
      <c r="D12433" s="903" t="s">
        <v>1543</v>
      </c>
      <c r="E12433" s="903" t="s">
        <v>498</v>
      </c>
      <c r="F12433" s="903" t="s">
        <v>178</v>
      </c>
      <c r="G12433" s="902">
        <v>812377000</v>
      </c>
    </row>
    <row r="12434" spans="1:7">
      <c r="A12434" s="903" t="s">
        <v>2487</v>
      </c>
      <c r="B12434" s="903" t="s">
        <v>215</v>
      </c>
      <c r="C12434" s="903" t="s">
        <v>191</v>
      </c>
      <c r="D12434" s="903" t="s">
        <v>1543</v>
      </c>
      <c r="E12434" s="903" t="s">
        <v>498</v>
      </c>
      <c r="F12434" s="903" t="s">
        <v>284</v>
      </c>
      <c r="G12434" s="902">
        <v>244920000</v>
      </c>
    </row>
    <row r="12435" spans="1:7">
      <c r="A12435" s="903" t="s">
        <v>2487</v>
      </c>
      <c r="B12435" s="903" t="s">
        <v>215</v>
      </c>
      <c r="C12435" s="903" t="s">
        <v>191</v>
      </c>
      <c r="D12435" s="903" t="s">
        <v>1543</v>
      </c>
      <c r="E12435" s="903" t="s">
        <v>498</v>
      </c>
      <c r="F12435" s="903" t="s">
        <v>3</v>
      </c>
      <c r="G12435" s="902">
        <v>62551000</v>
      </c>
    </row>
    <row r="12436" spans="1:7">
      <c r="A12436" s="903" t="s">
        <v>2487</v>
      </c>
      <c r="B12436" s="903" t="s">
        <v>215</v>
      </c>
      <c r="C12436" s="903" t="s">
        <v>191</v>
      </c>
      <c r="D12436" s="903" t="s">
        <v>1543</v>
      </c>
      <c r="E12436" s="903" t="s">
        <v>498</v>
      </c>
      <c r="F12436" s="903" t="s">
        <v>370</v>
      </c>
      <c r="G12436" s="902">
        <v>36004000</v>
      </c>
    </row>
    <row r="12437" spans="1:7">
      <c r="A12437" s="903" t="s">
        <v>2487</v>
      </c>
      <c r="B12437" s="903" t="s">
        <v>215</v>
      </c>
      <c r="C12437" s="903" t="s">
        <v>191</v>
      </c>
      <c r="D12437" s="903" t="s">
        <v>1543</v>
      </c>
      <c r="E12437" s="903" t="s">
        <v>498</v>
      </c>
      <c r="F12437" s="903" t="s">
        <v>500</v>
      </c>
      <c r="G12437" s="902">
        <v>6541800</v>
      </c>
    </row>
    <row r="12438" spans="1:7">
      <c r="A12438" s="903" t="s">
        <v>2487</v>
      </c>
      <c r="B12438" s="903" t="s">
        <v>215</v>
      </c>
      <c r="C12438" s="903" t="s">
        <v>191</v>
      </c>
      <c r="D12438" s="903" t="s">
        <v>1543</v>
      </c>
      <c r="E12438" s="903" t="s">
        <v>498</v>
      </c>
      <c r="F12438" s="903" t="s">
        <v>4</v>
      </c>
      <c r="G12438" s="902">
        <v>699883500</v>
      </c>
    </row>
    <row r="12439" spans="1:7">
      <c r="A12439" s="903" t="s">
        <v>2487</v>
      </c>
      <c r="B12439" s="903" t="s">
        <v>215</v>
      </c>
      <c r="C12439" s="903" t="s">
        <v>191</v>
      </c>
      <c r="D12439" s="903" t="s">
        <v>1543</v>
      </c>
      <c r="E12439" s="903" t="s">
        <v>498</v>
      </c>
      <c r="F12439" s="903" t="s">
        <v>228</v>
      </c>
      <c r="G12439" s="902">
        <v>240324000</v>
      </c>
    </row>
    <row r="12440" spans="1:7">
      <c r="A12440" s="903" t="s">
        <v>2487</v>
      </c>
      <c r="B12440" s="903" t="s">
        <v>215</v>
      </c>
      <c r="C12440" s="903" t="s">
        <v>191</v>
      </c>
      <c r="D12440" s="903" t="s">
        <v>1543</v>
      </c>
      <c r="E12440" s="903" t="s">
        <v>498</v>
      </c>
      <c r="F12440" s="903" t="s">
        <v>501</v>
      </c>
      <c r="G12440" s="902">
        <v>13674396500</v>
      </c>
    </row>
    <row r="12441" spans="1:7">
      <c r="A12441" s="903" t="s">
        <v>2487</v>
      </c>
      <c r="B12441" s="903" t="s">
        <v>215</v>
      </c>
      <c r="C12441" s="903" t="s">
        <v>191</v>
      </c>
      <c r="D12441" s="903" t="s">
        <v>1543</v>
      </c>
      <c r="E12441" s="1419" t="s">
        <v>1429</v>
      </c>
      <c r="F12441" s="1420"/>
      <c r="G12441" s="902">
        <v>4370554400</v>
      </c>
    </row>
    <row r="12442" spans="1:7">
      <c r="A12442" s="903" t="s">
        <v>2487</v>
      </c>
      <c r="B12442" s="903" t="s">
        <v>215</v>
      </c>
      <c r="C12442" s="903" t="s">
        <v>191</v>
      </c>
      <c r="D12442" s="903" t="s">
        <v>1543</v>
      </c>
      <c r="E12442" s="903" t="s">
        <v>1429</v>
      </c>
      <c r="F12442" s="903" t="s">
        <v>2010</v>
      </c>
      <c r="G12442" s="902">
        <v>4301254400</v>
      </c>
    </row>
    <row r="12443" spans="1:7">
      <c r="A12443" s="903" t="s">
        <v>2487</v>
      </c>
      <c r="B12443" s="903" t="s">
        <v>215</v>
      </c>
      <c r="C12443" s="903" t="s">
        <v>191</v>
      </c>
      <c r="D12443" s="903" t="s">
        <v>1543</v>
      </c>
      <c r="E12443" s="903" t="s">
        <v>1429</v>
      </c>
      <c r="F12443" s="903" t="s">
        <v>1451</v>
      </c>
      <c r="G12443" s="902">
        <v>44500000</v>
      </c>
    </row>
    <row r="12444" spans="1:7">
      <c r="A12444" s="903" t="s">
        <v>2487</v>
      </c>
      <c r="B12444" s="903" t="s">
        <v>215</v>
      </c>
      <c r="C12444" s="903" t="s">
        <v>191</v>
      </c>
      <c r="D12444" s="903" t="s">
        <v>1543</v>
      </c>
      <c r="E12444" s="903" t="s">
        <v>1429</v>
      </c>
      <c r="F12444" s="903" t="s">
        <v>1431</v>
      </c>
      <c r="G12444" s="902">
        <v>13000000</v>
      </c>
    </row>
    <row r="12445" spans="1:7">
      <c r="A12445" s="903" t="s">
        <v>2487</v>
      </c>
      <c r="B12445" s="903" t="s">
        <v>215</v>
      </c>
      <c r="C12445" s="903" t="s">
        <v>191</v>
      </c>
      <c r="D12445" s="903" t="s">
        <v>1543</v>
      </c>
      <c r="E12445" s="903" t="s">
        <v>1429</v>
      </c>
      <c r="F12445" s="903" t="s">
        <v>1457</v>
      </c>
      <c r="G12445" s="902">
        <v>11800000</v>
      </c>
    </row>
    <row r="12446" spans="1:7">
      <c r="A12446" s="903" t="s">
        <v>2487</v>
      </c>
      <c r="B12446" s="903" t="s">
        <v>215</v>
      </c>
      <c r="C12446" s="903" t="s">
        <v>191</v>
      </c>
      <c r="D12446" s="903" t="s">
        <v>1543</v>
      </c>
      <c r="E12446" s="1419" t="s">
        <v>118</v>
      </c>
      <c r="F12446" s="1420"/>
      <c r="G12446" s="902">
        <v>8595144139</v>
      </c>
    </row>
    <row r="12447" spans="1:7">
      <c r="A12447" s="903" t="s">
        <v>2487</v>
      </c>
      <c r="B12447" s="903" t="s">
        <v>215</v>
      </c>
      <c r="C12447" s="903" t="s">
        <v>191</v>
      </c>
      <c r="D12447" s="903" t="s">
        <v>1543</v>
      </c>
      <c r="E12447" s="903" t="s">
        <v>118</v>
      </c>
      <c r="F12447" s="903" t="s">
        <v>523</v>
      </c>
      <c r="G12447" s="902">
        <v>458357900</v>
      </c>
    </row>
    <row r="12448" spans="1:7">
      <c r="A12448" s="903" t="s">
        <v>2487</v>
      </c>
      <c r="B12448" s="903" t="s">
        <v>215</v>
      </c>
      <c r="C12448" s="903" t="s">
        <v>191</v>
      </c>
      <c r="D12448" s="903" t="s">
        <v>1543</v>
      </c>
      <c r="E12448" s="903" t="s">
        <v>118</v>
      </c>
      <c r="F12448" s="903" t="s">
        <v>5</v>
      </c>
      <c r="G12448" s="902">
        <v>207925000</v>
      </c>
    </row>
    <row r="12449" spans="1:7">
      <c r="A12449" s="903" t="s">
        <v>2487</v>
      </c>
      <c r="B12449" s="903" t="s">
        <v>215</v>
      </c>
      <c r="C12449" s="903" t="s">
        <v>191</v>
      </c>
      <c r="D12449" s="903" t="s">
        <v>1543</v>
      </c>
      <c r="E12449" s="903" t="s">
        <v>118</v>
      </c>
      <c r="F12449" s="903" t="s">
        <v>11</v>
      </c>
      <c r="G12449" s="902">
        <v>703634000</v>
      </c>
    </row>
    <row r="12450" spans="1:7">
      <c r="A12450" s="903" t="s">
        <v>2487</v>
      </c>
      <c r="B12450" s="903" t="s">
        <v>215</v>
      </c>
      <c r="C12450" s="903" t="s">
        <v>191</v>
      </c>
      <c r="D12450" s="903" t="s">
        <v>1543</v>
      </c>
      <c r="E12450" s="903" t="s">
        <v>118</v>
      </c>
      <c r="F12450" s="903" t="s">
        <v>120</v>
      </c>
      <c r="G12450" s="902">
        <v>7225227239</v>
      </c>
    </row>
    <row r="12451" spans="1:7">
      <c r="A12451" s="903" t="s">
        <v>2487</v>
      </c>
      <c r="B12451" s="903" t="s">
        <v>215</v>
      </c>
      <c r="C12451" s="903" t="s">
        <v>191</v>
      </c>
      <c r="D12451" s="903" t="s">
        <v>1543</v>
      </c>
      <c r="E12451" s="1419" t="s">
        <v>1434</v>
      </c>
      <c r="F12451" s="1420"/>
      <c r="G12451" s="902">
        <v>1200000</v>
      </c>
    </row>
    <row r="12452" spans="1:7">
      <c r="A12452" s="903" t="s">
        <v>2487</v>
      </c>
      <c r="B12452" s="903" t="s">
        <v>215</v>
      </c>
      <c r="C12452" s="903" t="s">
        <v>191</v>
      </c>
      <c r="D12452" s="903" t="s">
        <v>1543</v>
      </c>
      <c r="E12452" s="903" t="s">
        <v>1434</v>
      </c>
      <c r="F12452" s="903" t="s">
        <v>1436</v>
      </c>
      <c r="G12452" s="902">
        <v>1200000</v>
      </c>
    </row>
    <row r="12453" spans="1:7">
      <c r="A12453" s="903" t="s">
        <v>2487</v>
      </c>
      <c r="B12453" s="903" t="s">
        <v>215</v>
      </c>
      <c r="C12453" s="903" t="s">
        <v>191</v>
      </c>
      <c r="D12453" s="903" t="s">
        <v>1543</v>
      </c>
      <c r="E12453" s="1419" t="s">
        <v>122</v>
      </c>
      <c r="F12453" s="1420"/>
      <c r="G12453" s="902">
        <v>1309640528</v>
      </c>
    </row>
    <row r="12454" spans="1:7">
      <c r="A12454" s="903" t="s">
        <v>2487</v>
      </c>
      <c r="B12454" s="903" t="s">
        <v>215</v>
      </c>
      <c r="C12454" s="903" t="s">
        <v>191</v>
      </c>
      <c r="D12454" s="903" t="s">
        <v>1543</v>
      </c>
      <c r="E12454" s="903" t="s">
        <v>122</v>
      </c>
      <c r="F12454" s="903" t="s">
        <v>765</v>
      </c>
      <c r="G12454" s="902">
        <v>425000000</v>
      </c>
    </row>
    <row r="12455" spans="1:7">
      <c r="A12455" s="903" t="s">
        <v>2487</v>
      </c>
      <c r="B12455" s="903" t="s">
        <v>215</v>
      </c>
      <c r="C12455" s="903" t="s">
        <v>191</v>
      </c>
      <c r="D12455" s="903" t="s">
        <v>1543</v>
      </c>
      <c r="E12455" s="903" t="s">
        <v>122</v>
      </c>
      <c r="F12455" s="903" t="s">
        <v>6</v>
      </c>
      <c r="G12455" s="902">
        <v>90359440</v>
      </c>
    </row>
    <row r="12456" spans="1:7">
      <c r="A12456" s="903" t="s">
        <v>2487</v>
      </c>
      <c r="B12456" s="903" t="s">
        <v>215</v>
      </c>
      <c r="C12456" s="903" t="s">
        <v>191</v>
      </c>
      <c r="D12456" s="903" t="s">
        <v>1543</v>
      </c>
      <c r="E12456" s="903" t="s">
        <v>122</v>
      </c>
      <c r="F12456" s="903" t="s">
        <v>12</v>
      </c>
      <c r="G12456" s="902">
        <v>165707240</v>
      </c>
    </row>
    <row r="12457" spans="1:7">
      <c r="A12457" s="903" t="s">
        <v>2487</v>
      </c>
      <c r="B12457" s="903" t="s">
        <v>215</v>
      </c>
      <c r="C12457" s="903" t="s">
        <v>191</v>
      </c>
      <c r="D12457" s="903" t="s">
        <v>1543</v>
      </c>
      <c r="E12457" s="903" t="s">
        <v>122</v>
      </c>
      <c r="F12457" s="903" t="s">
        <v>124</v>
      </c>
      <c r="G12457" s="902">
        <v>128421000</v>
      </c>
    </row>
    <row r="12458" spans="1:7">
      <c r="A12458" s="903" t="s">
        <v>2487</v>
      </c>
      <c r="B12458" s="903" t="s">
        <v>215</v>
      </c>
      <c r="C12458" s="903" t="s">
        <v>191</v>
      </c>
      <c r="D12458" s="903" t="s">
        <v>1543</v>
      </c>
      <c r="E12458" s="903" t="s">
        <v>122</v>
      </c>
      <c r="F12458" s="903" t="s">
        <v>126</v>
      </c>
      <c r="G12458" s="902">
        <v>500152848</v>
      </c>
    </row>
    <row r="12459" spans="1:7">
      <c r="A12459" s="903" t="s">
        <v>2487</v>
      </c>
      <c r="B12459" s="903" t="s">
        <v>215</v>
      </c>
      <c r="C12459" s="903" t="s">
        <v>191</v>
      </c>
      <c r="D12459" s="903" t="s">
        <v>1543</v>
      </c>
      <c r="E12459" s="1419" t="s">
        <v>360</v>
      </c>
      <c r="F12459" s="1420"/>
      <c r="G12459" s="902">
        <v>21665000</v>
      </c>
    </row>
    <row r="12460" spans="1:7">
      <c r="A12460" s="903" t="s">
        <v>2487</v>
      </c>
      <c r="B12460" s="903" t="s">
        <v>215</v>
      </c>
      <c r="C12460" s="903" t="s">
        <v>191</v>
      </c>
      <c r="D12460" s="903" t="s">
        <v>1543</v>
      </c>
      <c r="E12460" s="903" t="s">
        <v>360</v>
      </c>
      <c r="F12460" s="903" t="s">
        <v>1440</v>
      </c>
      <c r="G12460" s="902">
        <v>21665000</v>
      </c>
    </row>
    <row r="12461" spans="1:7">
      <c r="A12461" s="903" t="s">
        <v>2487</v>
      </c>
      <c r="B12461" s="903" t="s">
        <v>215</v>
      </c>
      <c r="C12461" s="903" t="s">
        <v>191</v>
      </c>
      <c r="D12461" s="903" t="s">
        <v>1543</v>
      </c>
      <c r="E12461" s="1419" t="s">
        <v>810</v>
      </c>
      <c r="F12461" s="1420"/>
      <c r="G12461" s="902">
        <v>49662000</v>
      </c>
    </row>
    <row r="12462" spans="1:7">
      <c r="A12462" s="903" t="s">
        <v>2487</v>
      </c>
      <c r="B12462" s="903" t="s">
        <v>215</v>
      </c>
      <c r="C12462" s="903" t="s">
        <v>191</v>
      </c>
      <c r="D12462" s="903" t="s">
        <v>1543</v>
      </c>
      <c r="E12462" s="903" t="s">
        <v>810</v>
      </c>
      <c r="F12462" s="903" t="s">
        <v>809</v>
      </c>
      <c r="G12462" s="902">
        <v>31551000</v>
      </c>
    </row>
    <row r="12463" spans="1:7">
      <c r="A12463" s="903" t="s">
        <v>2487</v>
      </c>
      <c r="B12463" s="903" t="s">
        <v>215</v>
      </c>
      <c r="C12463" s="903" t="s">
        <v>191</v>
      </c>
      <c r="D12463" s="903" t="s">
        <v>1543</v>
      </c>
      <c r="E12463" s="903" t="s">
        <v>810</v>
      </c>
      <c r="F12463" s="903" t="s">
        <v>813</v>
      </c>
      <c r="G12463" s="902">
        <v>18111000</v>
      </c>
    </row>
    <row r="12464" spans="1:7">
      <c r="A12464" s="903" t="s">
        <v>2487</v>
      </c>
      <c r="B12464" s="903" t="s">
        <v>215</v>
      </c>
      <c r="C12464" s="903" t="s">
        <v>191</v>
      </c>
      <c r="D12464" s="903" t="s">
        <v>1543</v>
      </c>
      <c r="E12464" s="1419" t="s">
        <v>160</v>
      </c>
      <c r="F12464" s="1420"/>
      <c r="G12464" s="902">
        <v>12524595000</v>
      </c>
    </row>
    <row r="12465" spans="1:7">
      <c r="A12465" s="903" t="s">
        <v>2487</v>
      </c>
      <c r="B12465" s="903" t="s">
        <v>215</v>
      </c>
      <c r="C12465" s="903" t="s">
        <v>191</v>
      </c>
      <c r="D12465" s="903" t="s">
        <v>1543</v>
      </c>
      <c r="E12465" s="903" t="s">
        <v>160</v>
      </c>
      <c r="F12465" s="903" t="s">
        <v>162</v>
      </c>
      <c r="G12465" s="902">
        <v>12524595000</v>
      </c>
    </row>
    <row r="12466" spans="1:7">
      <c r="A12466" s="903" t="s">
        <v>2487</v>
      </c>
      <c r="B12466" s="903" t="s">
        <v>215</v>
      </c>
      <c r="C12466" s="903" t="s">
        <v>191</v>
      </c>
      <c r="D12466" s="903" t="s">
        <v>1543</v>
      </c>
      <c r="E12466" s="1419" t="s">
        <v>16</v>
      </c>
      <c r="F12466" s="1420"/>
      <c r="G12466" s="902">
        <v>1161814000</v>
      </c>
    </row>
    <row r="12467" spans="1:7">
      <c r="A12467" s="903" t="s">
        <v>2487</v>
      </c>
      <c r="B12467" s="903" t="s">
        <v>215</v>
      </c>
      <c r="C12467" s="903" t="s">
        <v>191</v>
      </c>
      <c r="D12467" s="903" t="s">
        <v>1543</v>
      </c>
      <c r="E12467" s="903" t="s">
        <v>16</v>
      </c>
      <c r="F12467" s="903" t="s">
        <v>17</v>
      </c>
      <c r="G12467" s="902">
        <v>399206000</v>
      </c>
    </row>
    <row r="12468" spans="1:7">
      <c r="A12468" s="903" t="s">
        <v>2487</v>
      </c>
      <c r="B12468" s="903" t="s">
        <v>215</v>
      </c>
      <c r="C12468" s="903" t="s">
        <v>191</v>
      </c>
      <c r="D12468" s="903" t="s">
        <v>1543</v>
      </c>
      <c r="E12468" s="903" t="s">
        <v>16</v>
      </c>
      <c r="F12468" s="903" t="s">
        <v>19</v>
      </c>
      <c r="G12468" s="902">
        <v>643491000</v>
      </c>
    </row>
    <row r="12469" spans="1:7">
      <c r="A12469" s="903" t="s">
        <v>2487</v>
      </c>
      <c r="B12469" s="903" t="s">
        <v>215</v>
      </c>
      <c r="C12469" s="903" t="s">
        <v>191</v>
      </c>
      <c r="D12469" s="903" t="s">
        <v>1543</v>
      </c>
      <c r="E12469" s="903" t="s">
        <v>16</v>
      </c>
      <c r="F12469" s="903" t="s">
        <v>221</v>
      </c>
      <c r="G12469" s="902">
        <v>119117000</v>
      </c>
    </row>
    <row r="12470" spans="1:7">
      <c r="A12470" s="903" t="s">
        <v>2487</v>
      </c>
      <c r="B12470" s="903" t="s">
        <v>215</v>
      </c>
      <c r="C12470" s="1419" t="s">
        <v>170</v>
      </c>
      <c r="D12470" s="1420"/>
      <c r="E12470" s="1420"/>
      <c r="F12470" s="1420"/>
      <c r="G12470" s="902">
        <v>1479053808507</v>
      </c>
    </row>
    <row r="12471" spans="1:7">
      <c r="A12471" s="903" t="s">
        <v>2487</v>
      </c>
      <c r="B12471" s="903" t="s">
        <v>215</v>
      </c>
      <c r="C12471" s="903" t="s">
        <v>170</v>
      </c>
      <c r="D12471" s="1419" t="s">
        <v>881</v>
      </c>
      <c r="E12471" s="1420"/>
      <c r="F12471" s="1420"/>
      <c r="G12471" s="902">
        <v>6869806309</v>
      </c>
    </row>
    <row r="12472" spans="1:7">
      <c r="A12472" s="903" t="s">
        <v>2487</v>
      </c>
      <c r="B12472" s="903" t="s">
        <v>215</v>
      </c>
      <c r="C12472" s="903" t="s">
        <v>170</v>
      </c>
      <c r="D12472" s="903" t="s">
        <v>881</v>
      </c>
      <c r="E12472" s="1419" t="s">
        <v>87</v>
      </c>
      <c r="F12472" s="1420"/>
      <c r="G12472" s="902">
        <v>1985318339</v>
      </c>
    </row>
    <row r="12473" spans="1:7">
      <c r="A12473" s="903" t="s">
        <v>2487</v>
      </c>
      <c r="B12473" s="903" t="s">
        <v>215</v>
      </c>
      <c r="C12473" s="903" t="s">
        <v>170</v>
      </c>
      <c r="D12473" s="903" t="s">
        <v>881</v>
      </c>
      <c r="E12473" s="903" t="s">
        <v>87</v>
      </c>
      <c r="F12473" s="903" t="s">
        <v>88</v>
      </c>
      <c r="G12473" s="902">
        <v>1985318339</v>
      </c>
    </row>
    <row r="12474" spans="1:7">
      <c r="A12474" s="903" t="s">
        <v>2487</v>
      </c>
      <c r="B12474" s="903" t="s">
        <v>215</v>
      </c>
      <c r="C12474" s="903" t="s">
        <v>170</v>
      </c>
      <c r="D12474" s="903" t="s">
        <v>881</v>
      </c>
      <c r="E12474" s="1419" t="s">
        <v>128</v>
      </c>
      <c r="F12474" s="1420"/>
      <c r="G12474" s="902">
        <v>12000000</v>
      </c>
    </row>
    <row r="12475" spans="1:7">
      <c r="A12475" s="903" t="s">
        <v>2487</v>
      </c>
      <c r="B12475" s="903" t="s">
        <v>215</v>
      </c>
      <c r="C12475" s="903" t="s">
        <v>170</v>
      </c>
      <c r="D12475" s="903" t="s">
        <v>881</v>
      </c>
      <c r="E12475" s="903" t="s">
        <v>128</v>
      </c>
      <c r="F12475" s="903" t="s">
        <v>129</v>
      </c>
      <c r="G12475" s="902">
        <v>12000000</v>
      </c>
    </row>
    <row r="12476" spans="1:7">
      <c r="A12476" s="903" t="s">
        <v>2487</v>
      </c>
      <c r="B12476" s="903" t="s">
        <v>215</v>
      </c>
      <c r="C12476" s="903" t="s">
        <v>170</v>
      </c>
      <c r="D12476" s="903" t="s">
        <v>881</v>
      </c>
      <c r="E12476" s="1419" t="s">
        <v>90</v>
      </c>
      <c r="F12476" s="1420"/>
      <c r="G12476" s="902">
        <v>455704602</v>
      </c>
    </row>
    <row r="12477" spans="1:7">
      <c r="A12477" s="903" t="s">
        <v>2487</v>
      </c>
      <c r="B12477" s="903" t="s">
        <v>215</v>
      </c>
      <c r="C12477" s="903" t="s">
        <v>170</v>
      </c>
      <c r="D12477" s="903" t="s">
        <v>881</v>
      </c>
      <c r="E12477" s="903" t="s">
        <v>90</v>
      </c>
      <c r="F12477" s="903" t="s">
        <v>135</v>
      </c>
      <c r="G12477" s="902">
        <v>49368915</v>
      </c>
    </row>
    <row r="12478" spans="1:7">
      <c r="A12478" s="903" t="s">
        <v>2487</v>
      </c>
      <c r="B12478" s="903" t="s">
        <v>215</v>
      </c>
      <c r="C12478" s="903" t="s">
        <v>170</v>
      </c>
      <c r="D12478" s="903" t="s">
        <v>881</v>
      </c>
      <c r="E12478" s="903" t="s">
        <v>90</v>
      </c>
      <c r="F12478" s="903" t="s">
        <v>763</v>
      </c>
      <c r="G12478" s="902">
        <v>181349464</v>
      </c>
    </row>
    <row r="12479" spans="1:7">
      <c r="A12479" s="903" t="s">
        <v>2487</v>
      </c>
      <c r="B12479" s="903" t="s">
        <v>215</v>
      </c>
      <c r="C12479" s="903" t="s">
        <v>170</v>
      </c>
      <c r="D12479" s="903" t="s">
        <v>881</v>
      </c>
      <c r="E12479" s="903" t="s">
        <v>90</v>
      </c>
      <c r="F12479" s="903" t="s">
        <v>386</v>
      </c>
      <c r="G12479" s="902">
        <v>82812006</v>
      </c>
    </row>
    <row r="12480" spans="1:7">
      <c r="A12480" s="903" t="s">
        <v>2487</v>
      </c>
      <c r="B12480" s="903" t="s">
        <v>215</v>
      </c>
      <c r="C12480" s="903" t="s">
        <v>170</v>
      </c>
      <c r="D12480" s="903" t="s">
        <v>881</v>
      </c>
      <c r="E12480" s="903" t="s">
        <v>90</v>
      </c>
      <c r="F12480" s="903" t="s">
        <v>92</v>
      </c>
      <c r="G12480" s="902">
        <v>14304000</v>
      </c>
    </row>
    <row r="12481" spans="1:7">
      <c r="A12481" s="903" t="s">
        <v>2487</v>
      </c>
      <c r="B12481" s="903" t="s">
        <v>215</v>
      </c>
      <c r="C12481" s="903" t="s">
        <v>170</v>
      </c>
      <c r="D12481" s="903" t="s">
        <v>881</v>
      </c>
      <c r="E12481" s="903" t="s">
        <v>90</v>
      </c>
      <c r="F12481" s="903" t="s">
        <v>390</v>
      </c>
      <c r="G12481" s="902">
        <v>12681217</v>
      </c>
    </row>
    <row r="12482" spans="1:7">
      <c r="A12482" s="903" t="s">
        <v>2487</v>
      </c>
      <c r="B12482" s="903" t="s">
        <v>215</v>
      </c>
      <c r="C12482" s="903" t="s">
        <v>170</v>
      </c>
      <c r="D12482" s="903" t="s">
        <v>881</v>
      </c>
      <c r="E12482" s="903" t="s">
        <v>90</v>
      </c>
      <c r="F12482" s="903" t="s">
        <v>137</v>
      </c>
      <c r="G12482" s="902">
        <v>115189000</v>
      </c>
    </row>
    <row r="12483" spans="1:7">
      <c r="A12483" s="903" t="s">
        <v>2487</v>
      </c>
      <c r="B12483" s="903" t="s">
        <v>215</v>
      </c>
      <c r="C12483" s="903" t="s">
        <v>170</v>
      </c>
      <c r="D12483" s="903" t="s">
        <v>881</v>
      </c>
      <c r="E12483" s="1419" t="s">
        <v>296</v>
      </c>
      <c r="F12483" s="1420"/>
      <c r="G12483" s="902">
        <v>1600000</v>
      </c>
    </row>
    <row r="12484" spans="1:7">
      <c r="A12484" s="903" t="s">
        <v>2487</v>
      </c>
      <c r="B12484" s="903" t="s">
        <v>215</v>
      </c>
      <c r="C12484" s="903" t="s">
        <v>170</v>
      </c>
      <c r="D12484" s="903" t="s">
        <v>881</v>
      </c>
      <c r="E12484" s="903" t="s">
        <v>296</v>
      </c>
      <c r="F12484" s="903" t="s">
        <v>756</v>
      </c>
      <c r="G12484" s="902">
        <v>1600000</v>
      </c>
    </row>
    <row r="12485" spans="1:7">
      <c r="A12485" s="903" t="s">
        <v>2487</v>
      </c>
      <c r="B12485" s="903" t="s">
        <v>215</v>
      </c>
      <c r="C12485" s="903" t="s">
        <v>170</v>
      </c>
      <c r="D12485" s="903" t="s">
        <v>881</v>
      </c>
      <c r="E12485" s="1419" t="s">
        <v>377</v>
      </c>
      <c r="F12485" s="1420"/>
      <c r="G12485" s="902">
        <v>17770000</v>
      </c>
    </row>
    <row r="12486" spans="1:7">
      <c r="A12486" s="903" t="s">
        <v>2487</v>
      </c>
      <c r="B12486" s="903" t="s">
        <v>215</v>
      </c>
      <c r="C12486" s="903" t="s">
        <v>170</v>
      </c>
      <c r="D12486" s="903" t="s">
        <v>881</v>
      </c>
      <c r="E12486" s="903" t="s">
        <v>377</v>
      </c>
      <c r="F12486" s="903" t="s">
        <v>379</v>
      </c>
      <c r="G12486" s="902">
        <v>6595000</v>
      </c>
    </row>
    <row r="12487" spans="1:7">
      <c r="A12487" s="903" t="s">
        <v>2487</v>
      </c>
      <c r="B12487" s="903" t="s">
        <v>215</v>
      </c>
      <c r="C12487" s="903" t="s">
        <v>170</v>
      </c>
      <c r="D12487" s="903" t="s">
        <v>881</v>
      </c>
      <c r="E12487" s="903" t="s">
        <v>377</v>
      </c>
      <c r="F12487" s="903" t="s">
        <v>380</v>
      </c>
      <c r="G12487" s="902">
        <v>11175000</v>
      </c>
    </row>
    <row r="12488" spans="1:7">
      <c r="A12488" s="903" t="s">
        <v>2487</v>
      </c>
      <c r="B12488" s="903" t="s">
        <v>215</v>
      </c>
      <c r="C12488" s="903" t="s">
        <v>170</v>
      </c>
      <c r="D12488" s="903" t="s">
        <v>881</v>
      </c>
      <c r="E12488" s="1419" t="s">
        <v>93</v>
      </c>
      <c r="F12488" s="1420"/>
      <c r="G12488" s="902">
        <v>198725000</v>
      </c>
    </row>
    <row r="12489" spans="1:7">
      <c r="A12489" s="903" t="s">
        <v>2487</v>
      </c>
      <c r="B12489" s="903" t="s">
        <v>215</v>
      </c>
      <c r="C12489" s="903" t="s">
        <v>170</v>
      </c>
      <c r="D12489" s="903" t="s">
        <v>881</v>
      </c>
      <c r="E12489" s="903" t="s">
        <v>93</v>
      </c>
      <c r="F12489" s="903" t="s">
        <v>391</v>
      </c>
      <c r="G12489" s="902">
        <v>198725000</v>
      </c>
    </row>
    <row r="12490" spans="1:7">
      <c r="A12490" s="903" t="s">
        <v>2487</v>
      </c>
      <c r="B12490" s="903" t="s">
        <v>215</v>
      </c>
      <c r="C12490" s="903" t="s">
        <v>170</v>
      </c>
      <c r="D12490" s="903" t="s">
        <v>881</v>
      </c>
      <c r="E12490" s="1419" t="s">
        <v>94</v>
      </c>
      <c r="F12490" s="1420"/>
      <c r="G12490" s="902">
        <v>561392923</v>
      </c>
    </row>
    <row r="12491" spans="1:7">
      <c r="A12491" s="903" t="s">
        <v>2487</v>
      </c>
      <c r="B12491" s="903" t="s">
        <v>215</v>
      </c>
      <c r="C12491" s="903" t="s">
        <v>170</v>
      </c>
      <c r="D12491" s="903" t="s">
        <v>881</v>
      </c>
      <c r="E12491" s="903" t="s">
        <v>94</v>
      </c>
      <c r="F12491" s="903" t="s">
        <v>95</v>
      </c>
      <c r="G12491" s="902">
        <v>418105089</v>
      </c>
    </row>
    <row r="12492" spans="1:7">
      <c r="A12492" s="903" t="s">
        <v>2487</v>
      </c>
      <c r="B12492" s="903" t="s">
        <v>215</v>
      </c>
      <c r="C12492" s="903" t="s">
        <v>170</v>
      </c>
      <c r="D12492" s="903" t="s">
        <v>881</v>
      </c>
      <c r="E12492" s="903" t="s">
        <v>94</v>
      </c>
      <c r="F12492" s="903" t="s">
        <v>96</v>
      </c>
      <c r="G12492" s="902">
        <v>72382241</v>
      </c>
    </row>
    <row r="12493" spans="1:7">
      <c r="A12493" s="903" t="s">
        <v>2487</v>
      </c>
      <c r="B12493" s="903" t="s">
        <v>215</v>
      </c>
      <c r="C12493" s="903" t="s">
        <v>170</v>
      </c>
      <c r="D12493" s="903" t="s">
        <v>881</v>
      </c>
      <c r="E12493" s="903" t="s">
        <v>94</v>
      </c>
      <c r="F12493" s="903" t="s">
        <v>97</v>
      </c>
      <c r="G12493" s="902">
        <v>42261194</v>
      </c>
    </row>
    <row r="12494" spans="1:7">
      <c r="A12494" s="903" t="s">
        <v>2487</v>
      </c>
      <c r="B12494" s="903" t="s">
        <v>215</v>
      </c>
      <c r="C12494" s="903" t="s">
        <v>170</v>
      </c>
      <c r="D12494" s="903" t="s">
        <v>881</v>
      </c>
      <c r="E12494" s="903" t="s">
        <v>94</v>
      </c>
      <c r="F12494" s="903" t="s">
        <v>0</v>
      </c>
      <c r="G12494" s="902">
        <v>28644399</v>
      </c>
    </row>
    <row r="12495" spans="1:7">
      <c r="A12495" s="903" t="s">
        <v>2487</v>
      </c>
      <c r="B12495" s="903" t="s">
        <v>215</v>
      </c>
      <c r="C12495" s="903" t="s">
        <v>170</v>
      </c>
      <c r="D12495" s="903" t="s">
        <v>881</v>
      </c>
      <c r="E12495" s="1419" t="s">
        <v>520</v>
      </c>
      <c r="F12495" s="1420"/>
      <c r="G12495" s="902">
        <v>437166000</v>
      </c>
    </row>
    <row r="12496" spans="1:7">
      <c r="A12496" s="903" t="s">
        <v>2487</v>
      </c>
      <c r="B12496" s="903" t="s">
        <v>215</v>
      </c>
      <c r="C12496" s="903" t="s">
        <v>170</v>
      </c>
      <c r="D12496" s="903" t="s">
        <v>881</v>
      </c>
      <c r="E12496" s="903" t="s">
        <v>520</v>
      </c>
      <c r="F12496" s="903" t="s">
        <v>521</v>
      </c>
      <c r="G12496" s="902">
        <v>437166000</v>
      </c>
    </row>
    <row r="12497" spans="1:7">
      <c r="A12497" s="903" t="s">
        <v>2487</v>
      </c>
      <c r="B12497" s="903" t="s">
        <v>215</v>
      </c>
      <c r="C12497" s="903" t="s">
        <v>170</v>
      </c>
      <c r="D12497" s="903" t="s">
        <v>881</v>
      </c>
      <c r="E12497" s="1419" t="s">
        <v>100</v>
      </c>
      <c r="F12497" s="1420"/>
      <c r="G12497" s="902">
        <v>63043769</v>
      </c>
    </row>
    <row r="12498" spans="1:7">
      <c r="A12498" s="903" t="s">
        <v>2487</v>
      </c>
      <c r="B12498" s="903" t="s">
        <v>215</v>
      </c>
      <c r="C12498" s="903" t="s">
        <v>170</v>
      </c>
      <c r="D12498" s="903" t="s">
        <v>881</v>
      </c>
      <c r="E12498" s="903" t="s">
        <v>100</v>
      </c>
      <c r="F12498" s="903" t="s">
        <v>138</v>
      </c>
      <c r="G12498" s="902">
        <v>40398841</v>
      </c>
    </row>
    <row r="12499" spans="1:7">
      <c r="A12499" s="903" t="s">
        <v>2487</v>
      </c>
      <c r="B12499" s="903" t="s">
        <v>215</v>
      </c>
      <c r="C12499" s="903" t="s">
        <v>170</v>
      </c>
      <c r="D12499" s="903" t="s">
        <v>881</v>
      </c>
      <c r="E12499" s="903" t="s">
        <v>100</v>
      </c>
      <c r="F12499" s="903" t="s">
        <v>102</v>
      </c>
      <c r="G12499" s="902">
        <v>7409928</v>
      </c>
    </row>
    <row r="12500" spans="1:7">
      <c r="A12500" s="903" t="s">
        <v>2487</v>
      </c>
      <c r="B12500" s="903" t="s">
        <v>215</v>
      </c>
      <c r="C12500" s="903" t="s">
        <v>170</v>
      </c>
      <c r="D12500" s="903" t="s">
        <v>881</v>
      </c>
      <c r="E12500" s="903" t="s">
        <v>100</v>
      </c>
      <c r="F12500" s="903" t="s">
        <v>139</v>
      </c>
      <c r="G12500" s="902">
        <v>2191000</v>
      </c>
    </row>
    <row r="12501" spans="1:7">
      <c r="A12501" s="903" t="s">
        <v>2487</v>
      </c>
      <c r="B12501" s="903" t="s">
        <v>215</v>
      </c>
      <c r="C12501" s="903" t="s">
        <v>170</v>
      </c>
      <c r="D12501" s="903" t="s">
        <v>881</v>
      </c>
      <c r="E12501" s="903" t="s">
        <v>100</v>
      </c>
      <c r="F12501" s="903" t="s">
        <v>131</v>
      </c>
      <c r="G12501" s="902">
        <v>5040000</v>
      </c>
    </row>
    <row r="12502" spans="1:7">
      <c r="A12502" s="903" t="s">
        <v>2487</v>
      </c>
      <c r="B12502" s="903" t="s">
        <v>215</v>
      </c>
      <c r="C12502" s="903" t="s">
        <v>170</v>
      </c>
      <c r="D12502" s="903" t="s">
        <v>881</v>
      </c>
      <c r="E12502" s="903" t="s">
        <v>100</v>
      </c>
      <c r="F12502" s="903" t="s">
        <v>218</v>
      </c>
      <c r="G12502" s="902">
        <v>8004000</v>
      </c>
    </row>
    <row r="12503" spans="1:7">
      <c r="A12503" s="903" t="s">
        <v>2487</v>
      </c>
      <c r="B12503" s="903" t="s">
        <v>215</v>
      </c>
      <c r="C12503" s="903" t="s">
        <v>170</v>
      </c>
      <c r="D12503" s="903" t="s">
        <v>881</v>
      </c>
      <c r="E12503" s="1419" t="s">
        <v>103</v>
      </c>
      <c r="F12503" s="1420"/>
      <c r="G12503" s="902">
        <v>56261000</v>
      </c>
    </row>
    <row r="12504" spans="1:7">
      <c r="A12504" s="903" t="s">
        <v>2487</v>
      </c>
      <c r="B12504" s="903" t="s">
        <v>215</v>
      </c>
      <c r="C12504" s="903" t="s">
        <v>170</v>
      </c>
      <c r="D12504" s="903" t="s">
        <v>881</v>
      </c>
      <c r="E12504" s="903" t="s">
        <v>103</v>
      </c>
      <c r="F12504" s="903" t="s">
        <v>104</v>
      </c>
      <c r="G12504" s="902">
        <v>34143000</v>
      </c>
    </row>
    <row r="12505" spans="1:7">
      <c r="A12505" s="903" t="s">
        <v>2487</v>
      </c>
      <c r="B12505" s="903" t="s">
        <v>215</v>
      </c>
      <c r="C12505" s="903" t="s">
        <v>170</v>
      </c>
      <c r="D12505" s="903" t="s">
        <v>881</v>
      </c>
      <c r="E12505" s="903" t="s">
        <v>103</v>
      </c>
      <c r="F12505" s="903" t="s">
        <v>132</v>
      </c>
      <c r="G12505" s="902">
        <v>16175000</v>
      </c>
    </row>
    <row r="12506" spans="1:7">
      <c r="A12506" s="903" t="s">
        <v>2487</v>
      </c>
      <c r="B12506" s="903" t="s">
        <v>215</v>
      </c>
      <c r="C12506" s="903" t="s">
        <v>170</v>
      </c>
      <c r="D12506" s="903" t="s">
        <v>881</v>
      </c>
      <c r="E12506" s="903" t="s">
        <v>103</v>
      </c>
      <c r="F12506" s="903" t="s">
        <v>106</v>
      </c>
      <c r="G12506" s="902">
        <v>5943000</v>
      </c>
    </row>
    <row r="12507" spans="1:7">
      <c r="A12507" s="903" t="s">
        <v>2487</v>
      </c>
      <c r="B12507" s="903" t="s">
        <v>215</v>
      </c>
      <c r="C12507" s="903" t="s">
        <v>170</v>
      </c>
      <c r="D12507" s="903" t="s">
        <v>881</v>
      </c>
      <c r="E12507" s="1419" t="s">
        <v>108</v>
      </c>
      <c r="F12507" s="1420"/>
      <c r="G12507" s="902">
        <v>23254413</v>
      </c>
    </row>
    <row r="12508" spans="1:7">
      <c r="A12508" s="903" t="s">
        <v>2487</v>
      </c>
      <c r="B12508" s="903" t="s">
        <v>215</v>
      </c>
      <c r="C12508" s="903" t="s">
        <v>170</v>
      </c>
      <c r="D12508" s="903" t="s">
        <v>881</v>
      </c>
      <c r="E12508" s="903" t="s">
        <v>108</v>
      </c>
      <c r="F12508" s="903" t="s">
        <v>110</v>
      </c>
      <c r="G12508" s="902">
        <v>1270414</v>
      </c>
    </row>
    <row r="12509" spans="1:7">
      <c r="A12509" s="903" t="s">
        <v>2487</v>
      </c>
      <c r="B12509" s="903" t="s">
        <v>215</v>
      </c>
      <c r="C12509" s="903" t="s">
        <v>170</v>
      </c>
      <c r="D12509" s="903" t="s">
        <v>881</v>
      </c>
      <c r="E12509" s="903" t="s">
        <v>108</v>
      </c>
      <c r="F12509" s="903" t="s">
        <v>862</v>
      </c>
      <c r="G12509" s="902">
        <v>14803999</v>
      </c>
    </row>
    <row r="12510" spans="1:7">
      <c r="A12510" s="903" t="s">
        <v>2487</v>
      </c>
      <c r="B12510" s="903" t="s">
        <v>215</v>
      </c>
      <c r="C12510" s="903" t="s">
        <v>170</v>
      </c>
      <c r="D12510" s="903" t="s">
        <v>881</v>
      </c>
      <c r="E12510" s="903" t="s">
        <v>108</v>
      </c>
      <c r="F12510" s="903" t="s">
        <v>283</v>
      </c>
      <c r="G12510" s="902">
        <v>3000000</v>
      </c>
    </row>
    <row r="12511" spans="1:7">
      <c r="A12511" s="903" t="s">
        <v>2487</v>
      </c>
      <c r="B12511" s="903" t="s">
        <v>215</v>
      </c>
      <c r="C12511" s="903" t="s">
        <v>170</v>
      </c>
      <c r="D12511" s="903" t="s">
        <v>881</v>
      </c>
      <c r="E12511" s="903" t="s">
        <v>108</v>
      </c>
      <c r="F12511" s="903" t="s">
        <v>142</v>
      </c>
      <c r="G12511" s="902">
        <v>4180000</v>
      </c>
    </row>
    <row r="12512" spans="1:7">
      <c r="A12512" s="903" t="s">
        <v>2487</v>
      </c>
      <c r="B12512" s="903" t="s">
        <v>215</v>
      </c>
      <c r="C12512" s="903" t="s">
        <v>170</v>
      </c>
      <c r="D12512" s="903" t="s">
        <v>881</v>
      </c>
      <c r="E12512" s="1419" t="s">
        <v>143</v>
      </c>
      <c r="F12512" s="1420"/>
      <c r="G12512" s="902">
        <v>263619000</v>
      </c>
    </row>
    <row r="12513" spans="1:7">
      <c r="A12513" s="903" t="s">
        <v>2487</v>
      </c>
      <c r="B12513" s="903" t="s">
        <v>215</v>
      </c>
      <c r="C12513" s="903" t="s">
        <v>170</v>
      </c>
      <c r="D12513" s="903" t="s">
        <v>881</v>
      </c>
      <c r="E12513" s="903" t="s">
        <v>143</v>
      </c>
      <c r="F12513" s="903" t="s">
        <v>145</v>
      </c>
      <c r="G12513" s="902">
        <v>13400000</v>
      </c>
    </row>
    <row r="12514" spans="1:7">
      <c r="A12514" s="903" t="s">
        <v>2487</v>
      </c>
      <c r="B12514" s="903" t="s">
        <v>215</v>
      </c>
      <c r="C12514" s="903" t="s">
        <v>170</v>
      </c>
      <c r="D12514" s="903" t="s">
        <v>881</v>
      </c>
      <c r="E12514" s="903" t="s">
        <v>143</v>
      </c>
      <c r="F12514" s="903" t="s">
        <v>482</v>
      </c>
      <c r="G12514" s="902">
        <v>20050000</v>
      </c>
    </row>
    <row r="12515" spans="1:7">
      <c r="A12515" s="903" t="s">
        <v>2487</v>
      </c>
      <c r="B12515" s="903" t="s">
        <v>215</v>
      </c>
      <c r="C12515" s="903" t="s">
        <v>170</v>
      </c>
      <c r="D12515" s="903" t="s">
        <v>881</v>
      </c>
      <c r="E12515" s="903" t="s">
        <v>143</v>
      </c>
      <c r="F12515" s="903" t="s">
        <v>847</v>
      </c>
      <c r="G12515" s="902">
        <v>700000</v>
      </c>
    </row>
    <row r="12516" spans="1:7">
      <c r="A12516" s="903" t="s">
        <v>2487</v>
      </c>
      <c r="B12516" s="903" t="s">
        <v>215</v>
      </c>
      <c r="C12516" s="903" t="s">
        <v>170</v>
      </c>
      <c r="D12516" s="903" t="s">
        <v>881</v>
      </c>
      <c r="E12516" s="903" t="s">
        <v>143</v>
      </c>
      <c r="F12516" s="903" t="s">
        <v>485</v>
      </c>
      <c r="G12516" s="902">
        <v>10500000</v>
      </c>
    </row>
    <row r="12517" spans="1:7">
      <c r="A12517" s="903" t="s">
        <v>2487</v>
      </c>
      <c r="B12517" s="903" t="s">
        <v>215</v>
      </c>
      <c r="C12517" s="903" t="s">
        <v>170</v>
      </c>
      <c r="D12517" s="903" t="s">
        <v>881</v>
      </c>
      <c r="E12517" s="903" t="s">
        <v>143</v>
      </c>
      <c r="F12517" s="903" t="s">
        <v>387</v>
      </c>
      <c r="G12517" s="902">
        <v>11900000</v>
      </c>
    </row>
    <row r="12518" spans="1:7">
      <c r="A12518" s="903" t="s">
        <v>2487</v>
      </c>
      <c r="B12518" s="903" t="s">
        <v>215</v>
      </c>
      <c r="C12518" s="903" t="s">
        <v>170</v>
      </c>
      <c r="D12518" s="903" t="s">
        <v>881</v>
      </c>
      <c r="E12518" s="903" t="s">
        <v>143</v>
      </c>
      <c r="F12518" s="903" t="s">
        <v>487</v>
      </c>
      <c r="G12518" s="902">
        <v>148324000</v>
      </c>
    </row>
    <row r="12519" spans="1:7">
      <c r="A12519" s="903" t="s">
        <v>2487</v>
      </c>
      <c r="B12519" s="903" t="s">
        <v>215</v>
      </c>
      <c r="C12519" s="903" t="s">
        <v>170</v>
      </c>
      <c r="D12519" s="903" t="s">
        <v>881</v>
      </c>
      <c r="E12519" s="903" t="s">
        <v>143</v>
      </c>
      <c r="F12519" s="903" t="s">
        <v>489</v>
      </c>
      <c r="G12519" s="902">
        <v>58745000</v>
      </c>
    </row>
    <row r="12520" spans="1:7">
      <c r="A12520" s="903" t="s">
        <v>2487</v>
      </c>
      <c r="B12520" s="903" t="s">
        <v>215</v>
      </c>
      <c r="C12520" s="903" t="s">
        <v>170</v>
      </c>
      <c r="D12520" s="903" t="s">
        <v>881</v>
      </c>
      <c r="E12520" s="1419" t="s">
        <v>113</v>
      </c>
      <c r="F12520" s="1420"/>
      <c r="G12520" s="902">
        <v>195200000</v>
      </c>
    </row>
    <row r="12521" spans="1:7">
      <c r="A12521" s="903" t="s">
        <v>2487</v>
      </c>
      <c r="B12521" s="903" t="s">
        <v>215</v>
      </c>
      <c r="C12521" s="903" t="s">
        <v>170</v>
      </c>
      <c r="D12521" s="903" t="s">
        <v>881</v>
      </c>
      <c r="E12521" s="903" t="s">
        <v>113</v>
      </c>
      <c r="F12521" s="903" t="s">
        <v>490</v>
      </c>
      <c r="G12521" s="902">
        <v>7200000</v>
      </c>
    </row>
    <row r="12522" spans="1:7">
      <c r="A12522" s="903" t="s">
        <v>2487</v>
      </c>
      <c r="B12522" s="903" t="s">
        <v>215</v>
      </c>
      <c r="C12522" s="903" t="s">
        <v>170</v>
      </c>
      <c r="D12522" s="903" t="s">
        <v>881</v>
      </c>
      <c r="E12522" s="903" t="s">
        <v>113</v>
      </c>
      <c r="F12522" s="903" t="s">
        <v>117</v>
      </c>
      <c r="G12522" s="902">
        <v>188000000</v>
      </c>
    </row>
    <row r="12523" spans="1:7">
      <c r="A12523" s="903" t="s">
        <v>2487</v>
      </c>
      <c r="B12523" s="903" t="s">
        <v>215</v>
      </c>
      <c r="C12523" s="903" t="s">
        <v>170</v>
      </c>
      <c r="D12523" s="903" t="s">
        <v>881</v>
      </c>
      <c r="E12523" s="1419" t="s">
        <v>492</v>
      </c>
      <c r="F12523" s="1420"/>
      <c r="G12523" s="902">
        <v>238702600</v>
      </c>
    </row>
    <row r="12524" spans="1:7">
      <c r="A12524" s="903" t="s">
        <v>2487</v>
      </c>
      <c r="B12524" s="903" t="s">
        <v>215</v>
      </c>
      <c r="C12524" s="903" t="s">
        <v>170</v>
      </c>
      <c r="D12524" s="903" t="s">
        <v>881</v>
      </c>
      <c r="E12524" s="903" t="s">
        <v>492</v>
      </c>
      <c r="F12524" s="903" t="s">
        <v>494</v>
      </c>
      <c r="G12524" s="902">
        <v>20900000</v>
      </c>
    </row>
    <row r="12525" spans="1:7">
      <c r="A12525" s="903" t="s">
        <v>2487</v>
      </c>
      <c r="B12525" s="903" t="s">
        <v>215</v>
      </c>
      <c r="C12525" s="903" t="s">
        <v>170</v>
      </c>
      <c r="D12525" s="903" t="s">
        <v>881</v>
      </c>
      <c r="E12525" s="903" t="s">
        <v>492</v>
      </c>
      <c r="F12525" s="903" t="s">
        <v>219</v>
      </c>
      <c r="G12525" s="902">
        <v>194002600</v>
      </c>
    </row>
    <row r="12526" spans="1:7">
      <c r="A12526" s="903" t="s">
        <v>2487</v>
      </c>
      <c r="B12526" s="903" t="s">
        <v>215</v>
      </c>
      <c r="C12526" s="903" t="s">
        <v>170</v>
      </c>
      <c r="D12526" s="903" t="s">
        <v>881</v>
      </c>
      <c r="E12526" s="903" t="s">
        <v>492</v>
      </c>
      <c r="F12526" s="903" t="s">
        <v>186</v>
      </c>
      <c r="G12526" s="902">
        <v>23000000</v>
      </c>
    </row>
    <row r="12527" spans="1:7">
      <c r="A12527" s="903" t="s">
        <v>2487</v>
      </c>
      <c r="B12527" s="903" t="s">
        <v>215</v>
      </c>
      <c r="C12527" s="903" t="s">
        <v>170</v>
      </c>
      <c r="D12527" s="903" t="s">
        <v>881</v>
      </c>
      <c r="E12527" s="903" t="s">
        <v>492</v>
      </c>
      <c r="F12527" s="903" t="s">
        <v>496</v>
      </c>
      <c r="G12527" s="902">
        <v>800000</v>
      </c>
    </row>
    <row r="12528" spans="1:7">
      <c r="A12528" s="903" t="s">
        <v>2487</v>
      </c>
      <c r="B12528" s="903" t="s">
        <v>215</v>
      </c>
      <c r="C12528" s="903" t="s">
        <v>170</v>
      </c>
      <c r="D12528" s="903" t="s">
        <v>881</v>
      </c>
      <c r="E12528" s="1419" t="s">
        <v>498</v>
      </c>
      <c r="F12528" s="1420"/>
      <c r="G12528" s="902">
        <v>61153954</v>
      </c>
    </row>
    <row r="12529" spans="1:7">
      <c r="A12529" s="903" t="s">
        <v>2487</v>
      </c>
      <c r="B12529" s="903" t="s">
        <v>215</v>
      </c>
      <c r="C12529" s="903" t="s">
        <v>170</v>
      </c>
      <c r="D12529" s="903" t="s">
        <v>881</v>
      </c>
      <c r="E12529" s="903" t="s">
        <v>498</v>
      </c>
      <c r="F12529" s="903" t="s">
        <v>370</v>
      </c>
      <c r="G12529" s="902">
        <v>31440205</v>
      </c>
    </row>
    <row r="12530" spans="1:7">
      <c r="A12530" s="903" t="s">
        <v>2487</v>
      </c>
      <c r="B12530" s="903" t="s">
        <v>215</v>
      </c>
      <c r="C12530" s="903" t="s">
        <v>170</v>
      </c>
      <c r="D12530" s="903" t="s">
        <v>881</v>
      </c>
      <c r="E12530" s="903" t="s">
        <v>498</v>
      </c>
      <c r="F12530" s="903" t="s">
        <v>500</v>
      </c>
      <c r="G12530" s="902">
        <v>2563749</v>
      </c>
    </row>
    <row r="12531" spans="1:7">
      <c r="A12531" s="903" t="s">
        <v>2487</v>
      </c>
      <c r="B12531" s="903" t="s">
        <v>215</v>
      </c>
      <c r="C12531" s="903" t="s">
        <v>170</v>
      </c>
      <c r="D12531" s="903" t="s">
        <v>881</v>
      </c>
      <c r="E12531" s="903" t="s">
        <v>498</v>
      </c>
      <c r="F12531" s="903" t="s">
        <v>4</v>
      </c>
      <c r="G12531" s="902">
        <v>11150000</v>
      </c>
    </row>
    <row r="12532" spans="1:7">
      <c r="A12532" s="903" t="s">
        <v>2487</v>
      </c>
      <c r="B12532" s="903" t="s">
        <v>215</v>
      </c>
      <c r="C12532" s="903" t="s">
        <v>170</v>
      </c>
      <c r="D12532" s="903" t="s">
        <v>881</v>
      </c>
      <c r="E12532" s="903" t="s">
        <v>498</v>
      </c>
      <c r="F12532" s="903" t="s">
        <v>501</v>
      </c>
      <c r="G12532" s="902">
        <v>16000000</v>
      </c>
    </row>
    <row r="12533" spans="1:7">
      <c r="A12533" s="903" t="s">
        <v>2487</v>
      </c>
      <c r="B12533" s="903" t="s">
        <v>215</v>
      </c>
      <c r="C12533" s="903" t="s">
        <v>170</v>
      </c>
      <c r="D12533" s="903" t="s">
        <v>881</v>
      </c>
      <c r="E12533" s="1419" t="s">
        <v>1429</v>
      </c>
      <c r="F12533" s="1420"/>
      <c r="G12533" s="902">
        <v>180069000</v>
      </c>
    </row>
    <row r="12534" spans="1:7">
      <c r="A12534" s="903" t="s">
        <v>2487</v>
      </c>
      <c r="B12534" s="903" t="s">
        <v>215</v>
      </c>
      <c r="C12534" s="903" t="s">
        <v>170</v>
      </c>
      <c r="D12534" s="903" t="s">
        <v>881</v>
      </c>
      <c r="E12534" s="903" t="s">
        <v>1429</v>
      </c>
      <c r="F12534" s="903" t="s">
        <v>1483</v>
      </c>
      <c r="G12534" s="902">
        <v>47019000</v>
      </c>
    </row>
    <row r="12535" spans="1:7">
      <c r="A12535" s="903" t="s">
        <v>2487</v>
      </c>
      <c r="B12535" s="903" t="s">
        <v>215</v>
      </c>
      <c r="C12535" s="903" t="s">
        <v>170</v>
      </c>
      <c r="D12535" s="903" t="s">
        <v>881</v>
      </c>
      <c r="E12535" s="903" t="s">
        <v>1429</v>
      </c>
      <c r="F12535" s="903" t="s">
        <v>1451</v>
      </c>
      <c r="G12535" s="902">
        <v>91950000</v>
      </c>
    </row>
    <row r="12536" spans="1:7">
      <c r="A12536" s="903" t="s">
        <v>2487</v>
      </c>
      <c r="B12536" s="903" t="s">
        <v>215</v>
      </c>
      <c r="C12536" s="903" t="s">
        <v>170</v>
      </c>
      <c r="D12536" s="903" t="s">
        <v>881</v>
      </c>
      <c r="E12536" s="903" t="s">
        <v>1429</v>
      </c>
      <c r="F12536" s="903" t="s">
        <v>1431</v>
      </c>
      <c r="G12536" s="902">
        <v>41100000</v>
      </c>
    </row>
    <row r="12537" spans="1:7">
      <c r="A12537" s="903" t="s">
        <v>2487</v>
      </c>
      <c r="B12537" s="903" t="s">
        <v>215</v>
      </c>
      <c r="C12537" s="903" t="s">
        <v>170</v>
      </c>
      <c r="D12537" s="903" t="s">
        <v>881</v>
      </c>
      <c r="E12537" s="1419" t="s">
        <v>118</v>
      </c>
      <c r="F12537" s="1420"/>
      <c r="G12537" s="902">
        <v>1775109709</v>
      </c>
    </row>
    <row r="12538" spans="1:7">
      <c r="A12538" s="903" t="s">
        <v>2487</v>
      </c>
      <c r="B12538" s="903" t="s">
        <v>215</v>
      </c>
      <c r="C12538" s="903" t="s">
        <v>170</v>
      </c>
      <c r="D12538" s="903" t="s">
        <v>881</v>
      </c>
      <c r="E12538" s="903" t="s">
        <v>118</v>
      </c>
      <c r="F12538" s="903" t="s">
        <v>523</v>
      </c>
      <c r="G12538" s="902">
        <v>1528984309</v>
      </c>
    </row>
    <row r="12539" spans="1:7">
      <c r="A12539" s="903" t="s">
        <v>2487</v>
      </c>
      <c r="B12539" s="903" t="s">
        <v>215</v>
      </c>
      <c r="C12539" s="903" t="s">
        <v>170</v>
      </c>
      <c r="D12539" s="903" t="s">
        <v>881</v>
      </c>
      <c r="E12539" s="903" t="s">
        <v>118</v>
      </c>
      <c r="F12539" s="903" t="s">
        <v>5</v>
      </c>
      <c r="G12539" s="902">
        <v>67162000</v>
      </c>
    </row>
    <row r="12540" spans="1:7">
      <c r="A12540" s="903" t="s">
        <v>2487</v>
      </c>
      <c r="B12540" s="903" t="s">
        <v>215</v>
      </c>
      <c r="C12540" s="903" t="s">
        <v>170</v>
      </c>
      <c r="D12540" s="903" t="s">
        <v>881</v>
      </c>
      <c r="E12540" s="903" t="s">
        <v>118</v>
      </c>
      <c r="F12540" s="903" t="s">
        <v>11</v>
      </c>
      <c r="G12540" s="902">
        <v>6801000</v>
      </c>
    </row>
    <row r="12541" spans="1:7">
      <c r="A12541" s="903" t="s">
        <v>2487</v>
      </c>
      <c r="B12541" s="903" t="s">
        <v>215</v>
      </c>
      <c r="C12541" s="903" t="s">
        <v>170</v>
      </c>
      <c r="D12541" s="903" t="s">
        <v>881</v>
      </c>
      <c r="E12541" s="903" t="s">
        <v>118</v>
      </c>
      <c r="F12541" s="903" t="s">
        <v>120</v>
      </c>
      <c r="G12541" s="902">
        <v>172162400</v>
      </c>
    </row>
    <row r="12542" spans="1:7">
      <c r="A12542" s="903" t="s">
        <v>2487</v>
      </c>
      <c r="B12542" s="903" t="s">
        <v>215</v>
      </c>
      <c r="C12542" s="903" t="s">
        <v>170</v>
      </c>
      <c r="D12542" s="903" t="s">
        <v>881</v>
      </c>
      <c r="E12542" s="1419" t="s">
        <v>1434</v>
      </c>
      <c r="F12542" s="1420"/>
      <c r="G12542" s="902">
        <v>2699000</v>
      </c>
    </row>
    <row r="12543" spans="1:7">
      <c r="A12543" s="903" t="s">
        <v>2487</v>
      </c>
      <c r="B12543" s="903" t="s">
        <v>215</v>
      </c>
      <c r="C12543" s="903" t="s">
        <v>170</v>
      </c>
      <c r="D12543" s="903" t="s">
        <v>881</v>
      </c>
      <c r="E12543" s="903" t="s">
        <v>1434</v>
      </c>
      <c r="F12543" s="903" t="s">
        <v>1436</v>
      </c>
      <c r="G12543" s="902">
        <v>2699000</v>
      </c>
    </row>
    <row r="12544" spans="1:7">
      <c r="A12544" s="903" t="s">
        <v>2487</v>
      </c>
      <c r="B12544" s="903" t="s">
        <v>215</v>
      </c>
      <c r="C12544" s="903" t="s">
        <v>170</v>
      </c>
      <c r="D12544" s="903" t="s">
        <v>881</v>
      </c>
      <c r="E12544" s="1419" t="s">
        <v>122</v>
      </c>
      <c r="F12544" s="1420"/>
      <c r="G12544" s="902">
        <v>321185000</v>
      </c>
    </row>
    <row r="12545" spans="1:7">
      <c r="A12545" s="903" t="s">
        <v>2487</v>
      </c>
      <c r="B12545" s="903" t="s">
        <v>215</v>
      </c>
      <c r="C12545" s="903" t="s">
        <v>170</v>
      </c>
      <c r="D12545" s="903" t="s">
        <v>881</v>
      </c>
      <c r="E12545" s="903" t="s">
        <v>122</v>
      </c>
      <c r="F12545" s="903" t="s">
        <v>124</v>
      </c>
      <c r="G12545" s="902">
        <v>115328000</v>
      </c>
    </row>
    <row r="12546" spans="1:7">
      <c r="A12546" s="903" t="s">
        <v>2487</v>
      </c>
      <c r="B12546" s="903" t="s">
        <v>215</v>
      </c>
      <c r="C12546" s="903" t="s">
        <v>170</v>
      </c>
      <c r="D12546" s="903" t="s">
        <v>881</v>
      </c>
      <c r="E12546" s="903" t="s">
        <v>122</v>
      </c>
      <c r="F12546" s="903" t="s">
        <v>126</v>
      </c>
      <c r="G12546" s="902">
        <v>205857000</v>
      </c>
    </row>
    <row r="12547" spans="1:7">
      <c r="A12547" s="903" t="s">
        <v>2487</v>
      </c>
      <c r="B12547" s="903" t="s">
        <v>215</v>
      </c>
      <c r="C12547" s="903" t="s">
        <v>170</v>
      </c>
      <c r="D12547" s="903" t="s">
        <v>881</v>
      </c>
      <c r="E12547" s="1419" t="s">
        <v>371</v>
      </c>
      <c r="F12547" s="1420"/>
      <c r="G12547" s="902">
        <v>16092000</v>
      </c>
    </row>
    <row r="12548" spans="1:7">
      <c r="A12548" s="903" t="s">
        <v>2487</v>
      </c>
      <c r="B12548" s="903" t="s">
        <v>215</v>
      </c>
      <c r="C12548" s="903" t="s">
        <v>170</v>
      </c>
      <c r="D12548" s="903" t="s">
        <v>881</v>
      </c>
      <c r="E12548" s="903" t="s">
        <v>371</v>
      </c>
      <c r="F12548" s="903" t="s">
        <v>372</v>
      </c>
      <c r="G12548" s="902">
        <v>16092000</v>
      </c>
    </row>
    <row r="12549" spans="1:7">
      <c r="A12549" s="903" t="s">
        <v>2487</v>
      </c>
      <c r="B12549" s="903" t="s">
        <v>215</v>
      </c>
      <c r="C12549" s="903" t="s">
        <v>170</v>
      </c>
      <c r="D12549" s="903" t="s">
        <v>881</v>
      </c>
      <c r="E12549" s="1419" t="s">
        <v>360</v>
      </c>
      <c r="F12549" s="1420"/>
      <c r="G12549" s="902">
        <v>3740000</v>
      </c>
    </row>
    <row r="12550" spans="1:7">
      <c r="A12550" s="903" t="s">
        <v>2487</v>
      </c>
      <c r="B12550" s="903" t="s">
        <v>215</v>
      </c>
      <c r="C12550" s="903" t="s">
        <v>170</v>
      </c>
      <c r="D12550" s="903" t="s">
        <v>881</v>
      </c>
      <c r="E12550" s="903" t="s">
        <v>360</v>
      </c>
      <c r="F12550" s="903" t="s">
        <v>1440</v>
      </c>
      <c r="G12550" s="902">
        <v>3740000</v>
      </c>
    </row>
    <row r="12551" spans="1:7">
      <c r="A12551" s="903" t="s">
        <v>2487</v>
      </c>
      <c r="B12551" s="903" t="s">
        <v>215</v>
      </c>
      <c r="C12551" s="903" t="s">
        <v>170</v>
      </c>
      <c r="D12551" s="1419" t="s">
        <v>367</v>
      </c>
      <c r="E12551" s="1420"/>
      <c r="F12551" s="1420"/>
      <c r="G12551" s="902">
        <v>8463927000</v>
      </c>
    </row>
    <row r="12552" spans="1:7">
      <c r="A12552" s="903" t="s">
        <v>2487</v>
      </c>
      <c r="B12552" s="903" t="s">
        <v>215</v>
      </c>
      <c r="C12552" s="903" t="s">
        <v>170</v>
      </c>
      <c r="D12552" s="903" t="s">
        <v>367</v>
      </c>
      <c r="E12552" s="1419" t="s">
        <v>87</v>
      </c>
      <c r="F12552" s="1420"/>
      <c r="G12552" s="902">
        <v>1978219358</v>
      </c>
    </row>
    <row r="12553" spans="1:7">
      <c r="A12553" s="903" t="s">
        <v>2487</v>
      </c>
      <c r="B12553" s="903" t="s">
        <v>215</v>
      </c>
      <c r="C12553" s="903" t="s">
        <v>170</v>
      </c>
      <c r="D12553" s="903" t="s">
        <v>367</v>
      </c>
      <c r="E12553" s="903" t="s">
        <v>87</v>
      </c>
      <c r="F12553" s="903" t="s">
        <v>88</v>
      </c>
      <c r="G12553" s="902">
        <v>1978219358</v>
      </c>
    </row>
    <row r="12554" spans="1:7">
      <c r="A12554" s="903" t="s">
        <v>2487</v>
      </c>
      <c r="B12554" s="903" t="s">
        <v>215</v>
      </c>
      <c r="C12554" s="903" t="s">
        <v>170</v>
      </c>
      <c r="D12554" s="903" t="s">
        <v>367</v>
      </c>
      <c r="E12554" s="1419" t="s">
        <v>128</v>
      </c>
      <c r="F12554" s="1420"/>
      <c r="G12554" s="902">
        <v>152055301</v>
      </c>
    </row>
    <row r="12555" spans="1:7">
      <c r="A12555" s="903" t="s">
        <v>2487</v>
      </c>
      <c r="B12555" s="903" t="s">
        <v>215</v>
      </c>
      <c r="C12555" s="903" t="s">
        <v>170</v>
      </c>
      <c r="D12555" s="903" t="s">
        <v>367</v>
      </c>
      <c r="E12555" s="903" t="s">
        <v>128</v>
      </c>
      <c r="F12555" s="903" t="s">
        <v>519</v>
      </c>
      <c r="G12555" s="902">
        <v>152055301</v>
      </c>
    </row>
    <row r="12556" spans="1:7">
      <c r="A12556" s="903" t="s">
        <v>2487</v>
      </c>
      <c r="B12556" s="903" t="s">
        <v>215</v>
      </c>
      <c r="C12556" s="903" t="s">
        <v>170</v>
      </c>
      <c r="D12556" s="903" t="s">
        <v>367</v>
      </c>
      <c r="E12556" s="1419" t="s">
        <v>90</v>
      </c>
      <c r="F12556" s="1420"/>
      <c r="G12556" s="902">
        <v>1660015890</v>
      </c>
    </row>
    <row r="12557" spans="1:7">
      <c r="A12557" s="903" t="s">
        <v>2487</v>
      </c>
      <c r="B12557" s="903" t="s">
        <v>215</v>
      </c>
      <c r="C12557" s="903" t="s">
        <v>170</v>
      </c>
      <c r="D12557" s="903" t="s">
        <v>367</v>
      </c>
      <c r="E12557" s="903" t="s">
        <v>90</v>
      </c>
      <c r="F12557" s="903" t="s">
        <v>135</v>
      </c>
      <c r="G12557" s="902">
        <v>22052000</v>
      </c>
    </row>
    <row r="12558" spans="1:7">
      <c r="A12558" s="903" t="s">
        <v>2487</v>
      </c>
      <c r="B12558" s="903" t="s">
        <v>215</v>
      </c>
      <c r="C12558" s="903" t="s">
        <v>170</v>
      </c>
      <c r="D12558" s="903" t="s">
        <v>367</v>
      </c>
      <c r="E12558" s="903" t="s">
        <v>90</v>
      </c>
      <c r="F12558" s="903" t="s">
        <v>389</v>
      </c>
      <c r="G12558" s="902">
        <v>309771000</v>
      </c>
    </row>
    <row r="12559" spans="1:7">
      <c r="A12559" s="903" t="s">
        <v>2487</v>
      </c>
      <c r="B12559" s="903" t="s">
        <v>215</v>
      </c>
      <c r="C12559" s="903" t="s">
        <v>170</v>
      </c>
      <c r="D12559" s="903" t="s">
        <v>367</v>
      </c>
      <c r="E12559" s="903" t="s">
        <v>90</v>
      </c>
      <c r="F12559" s="903" t="s">
        <v>385</v>
      </c>
      <c r="G12559" s="902">
        <v>220750950</v>
      </c>
    </row>
    <row r="12560" spans="1:7">
      <c r="A12560" s="903" t="s">
        <v>2487</v>
      </c>
      <c r="B12560" s="903" t="s">
        <v>215</v>
      </c>
      <c r="C12560" s="903" t="s">
        <v>170</v>
      </c>
      <c r="D12560" s="903" t="s">
        <v>367</v>
      </c>
      <c r="E12560" s="903" t="s">
        <v>90</v>
      </c>
      <c r="F12560" s="903" t="s">
        <v>763</v>
      </c>
      <c r="G12560" s="902">
        <v>21968000</v>
      </c>
    </row>
    <row r="12561" spans="1:7">
      <c r="A12561" s="903" t="s">
        <v>2487</v>
      </c>
      <c r="B12561" s="903" t="s">
        <v>215</v>
      </c>
      <c r="C12561" s="903" t="s">
        <v>170</v>
      </c>
      <c r="D12561" s="903" t="s">
        <v>367</v>
      </c>
      <c r="E12561" s="903" t="s">
        <v>90</v>
      </c>
      <c r="F12561" s="903" t="s">
        <v>92</v>
      </c>
      <c r="G12561" s="902">
        <v>21158000</v>
      </c>
    </row>
    <row r="12562" spans="1:7">
      <c r="A12562" s="903" t="s">
        <v>2487</v>
      </c>
      <c r="B12562" s="903" t="s">
        <v>215</v>
      </c>
      <c r="C12562" s="903" t="s">
        <v>170</v>
      </c>
      <c r="D12562" s="903" t="s">
        <v>367</v>
      </c>
      <c r="E12562" s="903" t="s">
        <v>90</v>
      </c>
      <c r="F12562" s="903" t="s">
        <v>390</v>
      </c>
      <c r="G12562" s="902">
        <v>9351240</v>
      </c>
    </row>
    <row r="12563" spans="1:7">
      <c r="A12563" s="903" t="s">
        <v>2487</v>
      </c>
      <c r="B12563" s="903" t="s">
        <v>215</v>
      </c>
      <c r="C12563" s="903" t="s">
        <v>170</v>
      </c>
      <c r="D12563" s="903" t="s">
        <v>367</v>
      </c>
      <c r="E12563" s="903" t="s">
        <v>90</v>
      </c>
      <c r="F12563" s="903" t="s">
        <v>294</v>
      </c>
      <c r="G12563" s="902">
        <v>709515650</v>
      </c>
    </row>
    <row r="12564" spans="1:7">
      <c r="A12564" s="903" t="s">
        <v>2487</v>
      </c>
      <c r="B12564" s="903" t="s">
        <v>215</v>
      </c>
      <c r="C12564" s="903" t="s">
        <v>170</v>
      </c>
      <c r="D12564" s="903" t="s">
        <v>367</v>
      </c>
      <c r="E12564" s="903" t="s">
        <v>90</v>
      </c>
      <c r="F12564" s="903" t="s">
        <v>295</v>
      </c>
      <c r="G12564" s="902">
        <v>308877000</v>
      </c>
    </row>
    <row r="12565" spans="1:7">
      <c r="A12565" s="903" t="s">
        <v>2487</v>
      </c>
      <c r="B12565" s="903" t="s">
        <v>215</v>
      </c>
      <c r="C12565" s="903" t="s">
        <v>170</v>
      </c>
      <c r="D12565" s="903" t="s">
        <v>367</v>
      </c>
      <c r="E12565" s="903" t="s">
        <v>90</v>
      </c>
      <c r="F12565" s="903" t="s">
        <v>137</v>
      </c>
      <c r="G12565" s="902">
        <v>36572050</v>
      </c>
    </row>
    <row r="12566" spans="1:7">
      <c r="A12566" s="903" t="s">
        <v>2487</v>
      </c>
      <c r="B12566" s="903" t="s">
        <v>215</v>
      </c>
      <c r="C12566" s="903" t="s">
        <v>170</v>
      </c>
      <c r="D12566" s="903" t="s">
        <v>367</v>
      </c>
      <c r="E12566" s="1419" t="s">
        <v>93</v>
      </c>
      <c r="F12566" s="1420"/>
      <c r="G12566" s="902">
        <v>89474327</v>
      </c>
    </row>
    <row r="12567" spans="1:7">
      <c r="A12567" s="903" t="s">
        <v>2487</v>
      </c>
      <c r="B12567" s="903" t="s">
        <v>215</v>
      </c>
      <c r="C12567" s="903" t="s">
        <v>170</v>
      </c>
      <c r="D12567" s="903" t="s">
        <v>367</v>
      </c>
      <c r="E12567" s="903" t="s">
        <v>93</v>
      </c>
      <c r="F12567" s="903" t="s">
        <v>391</v>
      </c>
      <c r="G12567" s="902">
        <v>89474327</v>
      </c>
    </row>
    <row r="12568" spans="1:7">
      <c r="A12568" s="903" t="s">
        <v>2487</v>
      </c>
      <c r="B12568" s="903" t="s">
        <v>215</v>
      </c>
      <c r="C12568" s="903" t="s">
        <v>170</v>
      </c>
      <c r="D12568" s="903" t="s">
        <v>367</v>
      </c>
      <c r="E12568" s="1419" t="s">
        <v>94</v>
      </c>
      <c r="F12568" s="1420"/>
      <c r="G12568" s="902">
        <v>507653276</v>
      </c>
    </row>
    <row r="12569" spans="1:7">
      <c r="A12569" s="903" t="s">
        <v>2487</v>
      </c>
      <c r="B12569" s="903" t="s">
        <v>215</v>
      </c>
      <c r="C12569" s="903" t="s">
        <v>170</v>
      </c>
      <c r="D12569" s="903" t="s">
        <v>367</v>
      </c>
      <c r="E12569" s="903" t="s">
        <v>94</v>
      </c>
      <c r="F12569" s="903" t="s">
        <v>95</v>
      </c>
      <c r="G12569" s="902">
        <v>378293691</v>
      </c>
    </row>
    <row r="12570" spans="1:7">
      <c r="A12570" s="903" t="s">
        <v>2487</v>
      </c>
      <c r="B12570" s="903" t="s">
        <v>215</v>
      </c>
      <c r="C12570" s="903" t="s">
        <v>170</v>
      </c>
      <c r="D12570" s="903" t="s">
        <v>367</v>
      </c>
      <c r="E12570" s="903" t="s">
        <v>94</v>
      </c>
      <c r="F12570" s="903" t="s">
        <v>96</v>
      </c>
      <c r="G12570" s="902">
        <v>64892880</v>
      </c>
    </row>
    <row r="12571" spans="1:7">
      <c r="A12571" s="903" t="s">
        <v>2487</v>
      </c>
      <c r="B12571" s="903" t="s">
        <v>215</v>
      </c>
      <c r="C12571" s="903" t="s">
        <v>170</v>
      </c>
      <c r="D12571" s="903" t="s">
        <v>367</v>
      </c>
      <c r="E12571" s="903" t="s">
        <v>94</v>
      </c>
      <c r="F12571" s="903" t="s">
        <v>97</v>
      </c>
      <c r="G12571" s="902">
        <v>43059870</v>
      </c>
    </row>
    <row r="12572" spans="1:7">
      <c r="A12572" s="903" t="s">
        <v>2487</v>
      </c>
      <c r="B12572" s="903" t="s">
        <v>215</v>
      </c>
      <c r="C12572" s="903" t="s">
        <v>170</v>
      </c>
      <c r="D12572" s="903" t="s">
        <v>367</v>
      </c>
      <c r="E12572" s="903" t="s">
        <v>94</v>
      </c>
      <c r="F12572" s="903" t="s">
        <v>0</v>
      </c>
      <c r="G12572" s="902">
        <v>21406835</v>
      </c>
    </row>
    <row r="12573" spans="1:7">
      <c r="A12573" s="903" t="s">
        <v>2487</v>
      </c>
      <c r="B12573" s="903" t="s">
        <v>215</v>
      </c>
      <c r="C12573" s="903" t="s">
        <v>170</v>
      </c>
      <c r="D12573" s="903" t="s">
        <v>367</v>
      </c>
      <c r="E12573" s="1419" t="s">
        <v>98</v>
      </c>
      <c r="F12573" s="1420"/>
      <c r="G12573" s="902">
        <v>1674700000</v>
      </c>
    </row>
    <row r="12574" spans="1:7">
      <c r="A12574" s="903" t="s">
        <v>2487</v>
      </c>
      <c r="B12574" s="903" t="s">
        <v>215</v>
      </c>
      <c r="C12574" s="903" t="s">
        <v>170</v>
      </c>
      <c r="D12574" s="903" t="s">
        <v>367</v>
      </c>
      <c r="E12574" s="903" t="s">
        <v>98</v>
      </c>
      <c r="F12574" s="903" t="s">
        <v>99</v>
      </c>
      <c r="G12574" s="902">
        <v>1674700000</v>
      </c>
    </row>
    <row r="12575" spans="1:7">
      <c r="A12575" s="903" t="s">
        <v>2487</v>
      </c>
      <c r="B12575" s="903" t="s">
        <v>215</v>
      </c>
      <c r="C12575" s="903" t="s">
        <v>170</v>
      </c>
      <c r="D12575" s="903" t="s">
        <v>367</v>
      </c>
      <c r="E12575" s="1419" t="s">
        <v>100</v>
      </c>
      <c r="F12575" s="1420"/>
      <c r="G12575" s="902">
        <v>113937021</v>
      </c>
    </row>
    <row r="12576" spans="1:7">
      <c r="A12576" s="903" t="s">
        <v>2487</v>
      </c>
      <c r="B12576" s="903" t="s">
        <v>215</v>
      </c>
      <c r="C12576" s="903" t="s">
        <v>170</v>
      </c>
      <c r="D12576" s="903" t="s">
        <v>367</v>
      </c>
      <c r="E12576" s="903" t="s">
        <v>100</v>
      </c>
      <c r="F12576" s="903" t="s">
        <v>138</v>
      </c>
      <c r="G12576" s="902">
        <v>38379551</v>
      </c>
    </row>
    <row r="12577" spans="1:7">
      <c r="A12577" s="903" t="s">
        <v>2487</v>
      </c>
      <c r="B12577" s="903" t="s">
        <v>215</v>
      </c>
      <c r="C12577" s="903" t="s">
        <v>170</v>
      </c>
      <c r="D12577" s="903" t="s">
        <v>367</v>
      </c>
      <c r="E12577" s="903" t="s">
        <v>100</v>
      </c>
      <c r="F12577" s="903" t="s">
        <v>139</v>
      </c>
      <c r="G12577" s="902">
        <v>45007470</v>
      </c>
    </row>
    <row r="12578" spans="1:7">
      <c r="A12578" s="903" t="s">
        <v>2487</v>
      </c>
      <c r="B12578" s="903" t="s">
        <v>215</v>
      </c>
      <c r="C12578" s="903" t="s">
        <v>170</v>
      </c>
      <c r="D12578" s="903" t="s">
        <v>367</v>
      </c>
      <c r="E12578" s="903" t="s">
        <v>100</v>
      </c>
      <c r="F12578" s="903" t="s">
        <v>140</v>
      </c>
      <c r="G12578" s="902">
        <v>30550000</v>
      </c>
    </row>
    <row r="12579" spans="1:7">
      <c r="A12579" s="903" t="s">
        <v>2487</v>
      </c>
      <c r="B12579" s="903" t="s">
        <v>215</v>
      </c>
      <c r="C12579" s="903" t="s">
        <v>170</v>
      </c>
      <c r="D12579" s="903" t="s">
        <v>367</v>
      </c>
      <c r="E12579" s="1419" t="s">
        <v>103</v>
      </c>
      <c r="F12579" s="1420"/>
      <c r="G12579" s="902">
        <v>170307000</v>
      </c>
    </row>
    <row r="12580" spans="1:7">
      <c r="A12580" s="903" t="s">
        <v>2487</v>
      </c>
      <c r="B12580" s="903" t="s">
        <v>215</v>
      </c>
      <c r="C12580" s="903" t="s">
        <v>170</v>
      </c>
      <c r="D12580" s="903" t="s">
        <v>367</v>
      </c>
      <c r="E12580" s="903" t="s">
        <v>103</v>
      </c>
      <c r="F12580" s="903" t="s">
        <v>104</v>
      </c>
      <c r="G12580" s="902">
        <v>47127000</v>
      </c>
    </row>
    <row r="12581" spans="1:7">
      <c r="A12581" s="903" t="s">
        <v>2487</v>
      </c>
      <c r="B12581" s="903" t="s">
        <v>215</v>
      </c>
      <c r="C12581" s="903" t="s">
        <v>170</v>
      </c>
      <c r="D12581" s="903" t="s">
        <v>367</v>
      </c>
      <c r="E12581" s="903" t="s">
        <v>103</v>
      </c>
      <c r="F12581" s="903" t="s">
        <v>132</v>
      </c>
      <c r="G12581" s="902">
        <v>60500000</v>
      </c>
    </row>
    <row r="12582" spans="1:7">
      <c r="A12582" s="903" t="s">
        <v>2487</v>
      </c>
      <c r="B12582" s="903" t="s">
        <v>215</v>
      </c>
      <c r="C12582" s="903" t="s">
        <v>170</v>
      </c>
      <c r="D12582" s="903" t="s">
        <v>367</v>
      </c>
      <c r="E12582" s="903" t="s">
        <v>103</v>
      </c>
      <c r="F12582" s="903" t="s">
        <v>106</v>
      </c>
      <c r="G12582" s="902">
        <v>62680000</v>
      </c>
    </row>
    <row r="12583" spans="1:7">
      <c r="A12583" s="903" t="s">
        <v>2487</v>
      </c>
      <c r="B12583" s="903" t="s">
        <v>215</v>
      </c>
      <c r="C12583" s="903" t="s">
        <v>170</v>
      </c>
      <c r="D12583" s="903" t="s">
        <v>367</v>
      </c>
      <c r="E12583" s="1419" t="s">
        <v>108</v>
      </c>
      <c r="F12583" s="1420"/>
      <c r="G12583" s="902">
        <v>13648156</v>
      </c>
    </row>
    <row r="12584" spans="1:7">
      <c r="A12584" s="903" t="s">
        <v>2487</v>
      </c>
      <c r="B12584" s="903" t="s">
        <v>215</v>
      </c>
      <c r="C12584" s="903" t="s">
        <v>170</v>
      </c>
      <c r="D12584" s="903" t="s">
        <v>367</v>
      </c>
      <c r="E12584" s="903" t="s">
        <v>108</v>
      </c>
      <c r="F12584" s="903" t="s">
        <v>862</v>
      </c>
      <c r="G12584" s="902">
        <v>10175756</v>
      </c>
    </row>
    <row r="12585" spans="1:7">
      <c r="A12585" s="903" t="s">
        <v>2487</v>
      </c>
      <c r="B12585" s="903" t="s">
        <v>215</v>
      </c>
      <c r="C12585" s="903" t="s">
        <v>170</v>
      </c>
      <c r="D12585" s="903" t="s">
        <v>367</v>
      </c>
      <c r="E12585" s="903" t="s">
        <v>108</v>
      </c>
      <c r="F12585" s="903" t="s">
        <v>868</v>
      </c>
      <c r="G12585" s="902">
        <v>3472400</v>
      </c>
    </row>
    <row r="12586" spans="1:7">
      <c r="A12586" s="903" t="s">
        <v>2487</v>
      </c>
      <c r="B12586" s="903" t="s">
        <v>215</v>
      </c>
      <c r="C12586" s="903" t="s">
        <v>170</v>
      </c>
      <c r="D12586" s="903" t="s">
        <v>367</v>
      </c>
      <c r="E12586" s="1419" t="s">
        <v>113</v>
      </c>
      <c r="F12586" s="1420"/>
      <c r="G12586" s="902">
        <v>81350000</v>
      </c>
    </row>
    <row r="12587" spans="1:7">
      <c r="A12587" s="903" t="s">
        <v>2487</v>
      </c>
      <c r="B12587" s="903" t="s">
        <v>215</v>
      </c>
      <c r="C12587" s="903" t="s">
        <v>170</v>
      </c>
      <c r="D12587" s="903" t="s">
        <v>367</v>
      </c>
      <c r="E12587" s="903" t="s">
        <v>113</v>
      </c>
      <c r="F12587" s="903" t="s">
        <v>381</v>
      </c>
      <c r="G12587" s="902">
        <v>7330000</v>
      </c>
    </row>
    <row r="12588" spans="1:7">
      <c r="A12588" s="903" t="s">
        <v>2487</v>
      </c>
      <c r="B12588" s="903" t="s">
        <v>215</v>
      </c>
      <c r="C12588" s="903" t="s">
        <v>170</v>
      </c>
      <c r="D12588" s="903" t="s">
        <v>367</v>
      </c>
      <c r="E12588" s="903" t="s">
        <v>113</v>
      </c>
      <c r="F12588" s="903" t="s">
        <v>490</v>
      </c>
      <c r="G12588" s="902">
        <v>18600000</v>
      </c>
    </row>
    <row r="12589" spans="1:7">
      <c r="A12589" s="903" t="s">
        <v>2487</v>
      </c>
      <c r="B12589" s="903" t="s">
        <v>215</v>
      </c>
      <c r="C12589" s="903" t="s">
        <v>170</v>
      </c>
      <c r="D12589" s="903" t="s">
        <v>367</v>
      </c>
      <c r="E12589" s="903" t="s">
        <v>113</v>
      </c>
      <c r="F12589" s="903" t="s">
        <v>115</v>
      </c>
      <c r="G12589" s="902">
        <v>1420000</v>
      </c>
    </row>
    <row r="12590" spans="1:7">
      <c r="A12590" s="903" t="s">
        <v>2487</v>
      </c>
      <c r="B12590" s="903" t="s">
        <v>215</v>
      </c>
      <c r="C12590" s="903" t="s">
        <v>170</v>
      </c>
      <c r="D12590" s="903" t="s">
        <v>367</v>
      </c>
      <c r="E12590" s="903" t="s">
        <v>113</v>
      </c>
      <c r="F12590" s="903" t="s">
        <v>117</v>
      </c>
      <c r="G12590" s="902">
        <v>54000000</v>
      </c>
    </row>
    <row r="12591" spans="1:7">
      <c r="A12591" s="903" t="s">
        <v>2487</v>
      </c>
      <c r="B12591" s="903" t="s">
        <v>215</v>
      </c>
      <c r="C12591" s="903" t="s">
        <v>170</v>
      </c>
      <c r="D12591" s="903" t="s">
        <v>367</v>
      </c>
      <c r="E12591" s="1419" t="s">
        <v>498</v>
      </c>
      <c r="F12591" s="1420"/>
      <c r="G12591" s="902">
        <v>87041000</v>
      </c>
    </row>
    <row r="12592" spans="1:7">
      <c r="A12592" s="903" t="s">
        <v>2487</v>
      </c>
      <c r="B12592" s="903" t="s">
        <v>215</v>
      </c>
      <c r="C12592" s="903" t="s">
        <v>170</v>
      </c>
      <c r="D12592" s="903" t="s">
        <v>367</v>
      </c>
      <c r="E12592" s="903" t="s">
        <v>498</v>
      </c>
      <c r="F12592" s="903" t="s">
        <v>178</v>
      </c>
      <c r="G12592" s="902">
        <v>32800000</v>
      </c>
    </row>
    <row r="12593" spans="1:7">
      <c r="A12593" s="903" t="s">
        <v>2487</v>
      </c>
      <c r="B12593" s="903" t="s">
        <v>215</v>
      </c>
      <c r="C12593" s="903" t="s">
        <v>170</v>
      </c>
      <c r="D12593" s="903" t="s">
        <v>367</v>
      </c>
      <c r="E12593" s="903" t="s">
        <v>498</v>
      </c>
      <c r="F12593" s="903" t="s">
        <v>370</v>
      </c>
      <c r="G12593" s="902">
        <v>28854000</v>
      </c>
    </row>
    <row r="12594" spans="1:7">
      <c r="A12594" s="903" t="s">
        <v>2487</v>
      </c>
      <c r="B12594" s="903" t="s">
        <v>215</v>
      </c>
      <c r="C12594" s="903" t="s">
        <v>170</v>
      </c>
      <c r="D12594" s="903" t="s">
        <v>367</v>
      </c>
      <c r="E12594" s="903" t="s">
        <v>498</v>
      </c>
      <c r="F12594" s="903" t="s">
        <v>4</v>
      </c>
      <c r="G12594" s="902">
        <v>25387000</v>
      </c>
    </row>
    <row r="12595" spans="1:7">
      <c r="A12595" s="903" t="s">
        <v>2487</v>
      </c>
      <c r="B12595" s="903" t="s">
        <v>215</v>
      </c>
      <c r="C12595" s="903" t="s">
        <v>170</v>
      </c>
      <c r="D12595" s="903" t="s">
        <v>367</v>
      </c>
      <c r="E12595" s="1419" t="s">
        <v>1429</v>
      </c>
      <c r="F12595" s="1420"/>
      <c r="G12595" s="902">
        <v>14900000</v>
      </c>
    </row>
    <row r="12596" spans="1:7">
      <c r="A12596" s="903" t="s">
        <v>2487</v>
      </c>
      <c r="B12596" s="903" t="s">
        <v>215</v>
      </c>
      <c r="C12596" s="903" t="s">
        <v>170</v>
      </c>
      <c r="D12596" s="903" t="s">
        <v>367</v>
      </c>
      <c r="E12596" s="903" t="s">
        <v>1429</v>
      </c>
      <c r="F12596" s="903" t="s">
        <v>1431</v>
      </c>
      <c r="G12596" s="902">
        <v>14900000</v>
      </c>
    </row>
    <row r="12597" spans="1:7">
      <c r="A12597" s="903" t="s">
        <v>2487</v>
      </c>
      <c r="B12597" s="903" t="s">
        <v>215</v>
      </c>
      <c r="C12597" s="903" t="s">
        <v>170</v>
      </c>
      <c r="D12597" s="903" t="s">
        <v>367</v>
      </c>
      <c r="E12597" s="1419" t="s">
        <v>118</v>
      </c>
      <c r="F12597" s="1420"/>
      <c r="G12597" s="902">
        <v>1408780671</v>
      </c>
    </row>
    <row r="12598" spans="1:7">
      <c r="A12598" s="903" t="s">
        <v>2487</v>
      </c>
      <c r="B12598" s="903" t="s">
        <v>215</v>
      </c>
      <c r="C12598" s="903" t="s">
        <v>170</v>
      </c>
      <c r="D12598" s="903" t="s">
        <v>367</v>
      </c>
      <c r="E12598" s="903" t="s">
        <v>118</v>
      </c>
      <c r="F12598" s="903" t="s">
        <v>5</v>
      </c>
      <c r="G12598" s="902">
        <v>44296000</v>
      </c>
    </row>
    <row r="12599" spans="1:7">
      <c r="A12599" s="903" t="s">
        <v>2487</v>
      </c>
      <c r="B12599" s="903" t="s">
        <v>215</v>
      </c>
      <c r="C12599" s="903" t="s">
        <v>170</v>
      </c>
      <c r="D12599" s="903" t="s">
        <v>367</v>
      </c>
      <c r="E12599" s="903" t="s">
        <v>118</v>
      </c>
      <c r="F12599" s="903" t="s">
        <v>120</v>
      </c>
      <c r="G12599" s="902">
        <v>1364484671</v>
      </c>
    </row>
    <row r="12600" spans="1:7">
      <c r="A12600" s="903" t="s">
        <v>2487</v>
      </c>
      <c r="B12600" s="903" t="s">
        <v>215</v>
      </c>
      <c r="C12600" s="903" t="s">
        <v>170</v>
      </c>
      <c r="D12600" s="903" t="s">
        <v>367</v>
      </c>
      <c r="E12600" s="1419" t="s">
        <v>1434</v>
      </c>
      <c r="F12600" s="1420"/>
      <c r="G12600" s="902">
        <v>2245000</v>
      </c>
    </row>
    <row r="12601" spans="1:7">
      <c r="A12601" s="903" t="s">
        <v>2487</v>
      </c>
      <c r="B12601" s="903" t="s">
        <v>215</v>
      </c>
      <c r="C12601" s="903" t="s">
        <v>170</v>
      </c>
      <c r="D12601" s="903" t="s">
        <v>367</v>
      </c>
      <c r="E12601" s="903" t="s">
        <v>1434</v>
      </c>
      <c r="F12601" s="903" t="s">
        <v>1436</v>
      </c>
      <c r="G12601" s="902">
        <v>2245000</v>
      </c>
    </row>
    <row r="12602" spans="1:7">
      <c r="A12602" s="903" t="s">
        <v>2487</v>
      </c>
      <c r="B12602" s="903" t="s">
        <v>215</v>
      </c>
      <c r="C12602" s="903" t="s">
        <v>170</v>
      </c>
      <c r="D12602" s="903" t="s">
        <v>367</v>
      </c>
      <c r="E12602" s="1419" t="s">
        <v>122</v>
      </c>
      <c r="F12602" s="1420"/>
      <c r="G12602" s="902">
        <v>335508000</v>
      </c>
    </row>
    <row r="12603" spans="1:7">
      <c r="A12603" s="903" t="s">
        <v>2487</v>
      </c>
      <c r="B12603" s="903" t="s">
        <v>215</v>
      </c>
      <c r="C12603" s="903" t="s">
        <v>170</v>
      </c>
      <c r="D12603" s="903" t="s">
        <v>367</v>
      </c>
      <c r="E12603" s="903" t="s">
        <v>122</v>
      </c>
      <c r="F12603" s="903" t="s">
        <v>124</v>
      </c>
      <c r="G12603" s="902">
        <v>69418000</v>
      </c>
    </row>
    <row r="12604" spans="1:7">
      <c r="A12604" s="903" t="s">
        <v>2487</v>
      </c>
      <c r="B12604" s="903" t="s">
        <v>215</v>
      </c>
      <c r="C12604" s="903" t="s">
        <v>170</v>
      </c>
      <c r="D12604" s="903" t="s">
        <v>367</v>
      </c>
      <c r="E12604" s="903" t="s">
        <v>122</v>
      </c>
      <c r="F12604" s="903" t="s">
        <v>126</v>
      </c>
      <c r="G12604" s="902">
        <v>266090000</v>
      </c>
    </row>
    <row r="12605" spans="1:7">
      <c r="A12605" s="903" t="s">
        <v>2487</v>
      </c>
      <c r="B12605" s="903" t="s">
        <v>215</v>
      </c>
      <c r="C12605" s="903" t="s">
        <v>170</v>
      </c>
      <c r="D12605" s="903" t="s">
        <v>367</v>
      </c>
      <c r="E12605" s="1419" t="s">
        <v>371</v>
      </c>
      <c r="F12605" s="1420"/>
      <c r="G12605" s="902">
        <v>16092000</v>
      </c>
    </row>
    <row r="12606" spans="1:7">
      <c r="A12606" s="903" t="s">
        <v>2487</v>
      </c>
      <c r="B12606" s="903" t="s">
        <v>215</v>
      </c>
      <c r="C12606" s="903" t="s">
        <v>170</v>
      </c>
      <c r="D12606" s="903" t="s">
        <v>367</v>
      </c>
      <c r="E12606" s="903" t="s">
        <v>371</v>
      </c>
      <c r="F12606" s="903" t="s">
        <v>372</v>
      </c>
      <c r="G12606" s="902">
        <v>16092000</v>
      </c>
    </row>
    <row r="12607" spans="1:7">
      <c r="A12607" s="903" t="s">
        <v>2487</v>
      </c>
      <c r="B12607" s="903" t="s">
        <v>215</v>
      </c>
      <c r="C12607" s="903" t="s">
        <v>170</v>
      </c>
      <c r="D12607" s="903" t="s">
        <v>367</v>
      </c>
      <c r="E12607" s="1419" t="s">
        <v>16</v>
      </c>
      <c r="F12607" s="1420"/>
      <c r="G12607" s="902">
        <v>158000000</v>
      </c>
    </row>
    <row r="12608" spans="1:7">
      <c r="A12608" s="903" t="s">
        <v>2487</v>
      </c>
      <c r="B12608" s="903" t="s">
        <v>215</v>
      </c>
      <c r="C12608" s="903" t="s">
        <v>170</v>
      </c>
      <c r="D12608" s="903" t="s">
        <v>367</v>
      </c>
      <c r="E12608" s="903" t="s">
        <v>16</v>
      </c>
      <c r="F12608" s="903" t="s">
        <v>19</v>
      </c>
      <c r="G12608" s="902">
        <v>158000000</v>
      </c>
    </row>
    <row r="12609" spans="1:7">
      <c r="A12609" s="903" t="s">
        <v>2487</v>
      </c>
      <c r="B12609" s="903" t="s">
        <v>215</v>
      </c>
      <c r="C12609" s="903" t="s">
        <v>170</v>
      </c>
      <c r="D12609" s="1419" t="s">
        <v>833</v>
      </c>
      <c r="E12609" s="1420"/>
      <c r="F12609" s="1420"/>
      <c r="G12609" s="902">
        <v>181118451663</v>
      </c>
    </row>
    <row r="12610" spans="1:7">
      <c r="A12610" s="903" t="s">
        <v>2487</v>
      </c>
      <c r="B12610" s="903" t="s">
        <v>215</v>
      </c>
      <c r="C12610" s="903" t="s">
        <v>170</v>
      </c>
      <c r="D12610" s="903" t="s">
        <v>833</v>
      </c>
      <c r="E12610" s="1419" t="s">
        <v>498</v>
      </c>
      <c r="F12610" s="1420"/>
      <c r="G12610" s="902">
        <v>760428000</v>
      </c>
    </row>
    <row r="12611" spans="1:7">
      <c r="A12611" s="903" t="s">
        <v>2487</v>
      </c>
      <c r="B12611" s="903" t="s">
        <v>215</v>
      </c>
      <c r="C12611" s="903" t="s">
        <v>170</v>
      </c>
      <c r="D12611" s="903" t="s">
        <v>833</v>
      </c>
      <c r="E12611" s="903" t="s">
        <v>498</v>
      </c>
      <c r="F12611" s="903" t="s">
        <v>466</v>
      </c>
      <c r="G12611" s="902">
        <v>760428000</v>
      </c>
    </row>
    <row r="12612" spans="1:7">
      <c r="A12612" s="903" t="s">
        <v>2487</v>
      </c>
      <c r="B12612" s="903" t="s">
        <v>215</v>
      </c>
      <c r="C12612" s="903" t="s">
        <v>170</v>
      </c>
      <c r="D12612" s="903" t="s">
        <v>833</v>
      </c>
      <c r="E12612" s="1419" t="s">
        <v>810</v>
      </c>
      <c r="F12612" s="1420"/>
      <c r="G12612" s="902">
        <v>1422264000</v>
      </c>
    </row>
    <row r="12613" spans="1:7">
      <c r="A12613" s="903" t="s">
        <v>2487</v>
      </c>
      <c r="B12613" s="903" t="s">
        <v>215</v>
      </c>
      <c r="C12613" s="903" t="s">
        <v>170</v>
      </c>
      <c r="D12613" s="903" t="s">
        <v>833</v>
      </c>
      <c r="E12613" s="903" t="s">
        <v>810</v>
      </c>
      <c r="F12613" s="903" t="s">
        <v>809</v>
      </c>
      <c r="G12613" s="902">
        <v>1304105000</v>
      </c>
    </row>
    <row r="12614" spans="1:7">
      <c r="A12614" s="903" t="s">
        <v>2487</v>
      </c>
      <c r="B12614" s="903" t="s">
        <v>215</v>
      </c>
      <c r="C12614" s="903" t="s">
        <v>170</v>
      </c>
      <c r="D12614" s="903" t="s">
        <v>833</v>
      </c>
      <c r="E12614" s="903" t="s">
        <v>810</v>
      </c>
      <c r="F12614" s="903" t="s">
        <v>813</v>
      </c>
      <c r="G12614" s="902">
        <v>28159000</v>
      </c>
    </row>
    <row r="12615" spans="1:7">
      <c r="A12615" s="903" t="s">
        <v>2487</v>
      </c>
      <c r="B12615" s="903" t="s">
        <v>215</v>
      </c>
      <c r="C12615" s="903" t="s">
        <v>170</v>
      </c>
      <c r="D12615" s="903" t="s">
        <v>833</v>
      </c>
      <c r="E12615" s="903" t="s">
        <v>810</v>
      </c>
      <c r="F12615" s="903" t="s">
        <v>817</v>
      </c>
      <c r="G12615" s="902">
        <v>90000000</v>
      </c>
    </row>
    <row r="12616" spans="1:7">
      <c r="A12616" s="903" t="s">
        <v>2487</v>
      </c>
      <c r="B12616" s="903" t="s">
        <v>215</v>
      </c>
      <c r="C12616" s="903" t="s">
        <v>170</v>
      </c>
      <c r="D12616" s="903" t="s">
        <v>833</v>
      </c>
      <c r="E12616" s="1419" t="s">
        <v>165</v>
      </c>
      <c r="F12616" s="1420"/>
      <c r="G12616" s="902">
        <v>1667087779</v>
      </c>
    </row>
    <row r="12617" spans="1:7">
      <c r="A12617" s="903" t="s">
        <v>2487</v>
      </c>
      <c r="B12617" s="903" t="s">
        <v>215</v>
      </c>
      <c r="C12617" s="903" t="s">
        <v>170</v>
      </c>
      <c r="D12617" s="903" t="s">
        <v>833</v>
      </c>
      <c r="E12617" s="903" t="s">
        <v>165</v>
      </c>
      <c r="F12617" s="903" t="s">
        <v>166</v>
      </c>
      <c r="G12617" s="902">
        <v>1620759779</v>
      </c>
    </row>
    <row r="12618" spans="1:7">
      <c r="A12618" s="903" t="s">
        <v>2487</v>
      </c>
      <c r="B12618" s="903" t="s">
        <v>215</v>
      </c>
      <c r="C12618" s="903" t="s">
        <v>170</v>
      </c>
      <c r="D12618" s="903" t="s">
        <v>833</v>
      </c>
      <c r="E12618" s="903" t="s">
        <v>165</v>
      </c>
      <c r="F12618" s="903" t="s">
        <v>819</v>
      </c>
      <c r="G12618" s="902">
        <v>46328000</v>
      </c>
    </row>
    <row r="12619" spans="1:7">
      <c r="A12619" s="903" t="s">
        <v>2487</v>
      </c>
      <c r="B12619" s="903" t="s">
        <v>215</v>
      </c>
      <c r="C12619" s="903" t="s">
        <v>170</v>
      </c>
      <c r="D12619" s="903" t="s">
        <v>833</v>
      </c>
      <c r="E12619" s="1419" t="s">
        <v>160</v>
      </c>
      <c r="F12619" s="1420"/>
      <c r="G12619" s="902">
        <v>150603202985</v>
      </c>
    </row>
    <row r="12620" spans="1:7">
      <c r="A12620" s="903" t="s">
        <v>2487</v>
      </c>
      <c r="B12620" s="903" t="s">
        <v>215</v>
      </c>
      <c r="C12620" s="903" t="s">
        <v>170</v>
      </c>
      <c r="D12620" s="903" t="s">
        <v>833</v>
      </c>
      <c r="E12620" s="903" t="s">
        <v>160</v>
      </c>
      <c r="F12620" s="903" t="s">
        <v>162</v>
      </c>
      <c r="G12620" s="902">
        <v>150089607985</v>
      </c>
    </row>
    <row r="12621" spans="1:7">
      <c r="A12621" s="903" t="s">
        <v>2487</v>
      </c>
      <c r="B12621" s="903" t="s">
        <v>215</v>
      </c>
      <c r="C12621" s="903" t="s">
        <v>170</v>
      </c>
      <c r="D12621" s="903" t="s">
        <v>833</v>
      </c>
      <c r="E12621" s="903" t="s">
        <v>160</v>
      </c>
      <c r="F12621" s="903" t="s">
        <v>823</v>
      </c>
      <c r="G12621" s="902">
        <v>513595000</v>
      </c>
    </row>
    <row r="12622" spans="1:7">
      <c r="A12622" s="903" t="s">
        <v>2487</v>
      </c>
      <c r="B12622" s="903" t="s">
        <v>215</v>
      </c>
      <c r="C12622" s="903" t="s">
        <v>170</v>
      </c>
      <c r="D12622" s="903" t="s">
        <v>833</v>
      </c>
      <c r="E12622" s="1419" t="s">
        <v>16</v>
      </c>
      <c r="F12622" s="1420"/>
      <c r="G12622" s="902">
        <v>26665468899</v>
      </c>
    </row>
    <row r="12623" spans="1:7">
      <c r="A12623" s="903" t="s">
        <v>2487</v>
      </c>
      <c r="B12623" s="903" t="s">
        <v>215</v>
      </c>
      <c r="C12623" s="903" t="s">
        <v>170</v>
      </c>
      <c r="D12623" s="903" t="s">
        <v>833</v>
      </c>
      <c r="E12623" s="903" t="s">
        <v>16</v>
      </c>
      <c r="F12623" s="903" t="s">
        <v>17</v>
      </c>
      <c r="G12623" s="902">
        <v>2371973357</v>
      </c>
    </row>
    <row r="12624" spans="1:7">
      <c r="A12624" s="903" t="s">
        <v>2487</v>
      </c>
      <c r="B12624" s="903" t="s">
        <v>215</v>
      </c>
      <c r="C12624" s="903" t="s">
        <v>170</v>
      </c>
      <c r="D12624" s="903" t="s">
        <v>833</v>
      </c>
      <c r="E12624" s="903" t="s">
        <v>16</v>
      </c>
      <c r="F12624" s="903" t="s">
        <v>19</v>
      </c>
      <c r="G12624" s="902">
        <v>22825186243</v>
      </c>
    </row>
    <row r="12625" spans="1:7">
      <c r="A12625" s="903" t="s">
        <v>2487</v>
      </c>
      <c r="B12625" s="903" t="s">
        <v>215</v>
      </c>
      <c r="C12625" s="903" t="s">
        <v>170</v>
      </c>
      <c r="D12625" s="903" t="s">
        <v>833</v>
      </c>
      <c r="E12625" s="903" t="s">
        <v>16</v>
      </c>
      <c r="F12625" s="903" t="s">
        <v>221</v>
      </c>
      <c r="G12625" s="902">
        <v>1468309299</v>
      </c>
    </row>
    <row r="12626" spans="1:7">
      <c r="A12626" s="903" t="s">
        <v>2487</v>
      </c>
      <c r="B12626" s="903" t="s">
        <v>215</v>
      </c>
      <c r="C12626" s="903" t="s">
        <v>170</v>
      </c>
      <c r="D12626" s="1419" t="s">
        <v>1479</v>
      </c>
      <c r="E12626" s="1420"/>
      <c r="F12626" s="1420"/>
      <c r="G12626" s="902">
        <v>560000000</v>
      </c>
    </row>
    <row r="12627" spans="1:7">
      <c r="A12627" s="903" t="s">
        <v>2487</v>
      </c>
      <c r="B12627" s="903" t="s">
        <v>215</v>
      </c>
      <c r="C12627" s="903" t="s">
        <v>170</v>
      </c>
      <c r="D12627" s="903" t="s">
        <v>1479</v>
      </c>
      <c r="E12627" s="1419" t="s">
        <v>27</v>
      </c>
      <c r="F12627" s="1420"/>
      <c r="G12627" s="902">
        <v>560000000</v>
      </c>
    </row>
    <row r="12628" spans="1:7">
      <c r="A12628" s="903" t="s">
        <v>2487</v>
      </c>
      <c r="B12628" s="903" t="s">
        <v>215</v>
      </c>
      <c r="C12628" s="903" t="s">
        <v>170</v>
      </c>
      <c r="D12628" s="903" t="s">
        <v>1479</v>
      </c>
      <c r="E12628" s="903" t="s">
        <v>27</v>
      </c>
      <c r="F12628" s="903" t="s">
        <v>29</v>
      </c>
      <c r="G12628" s="902">
        <v>560000000</v>
      </c>
    </row>
    <row r="12629" spans="1:7">
      <c r="A12629" s="903" t="s">
        <v>2487</v>
      </c>
      <c r="B12629" s="903" t="s">
        <v>215</v>
      </c>
      <c r="C12629" s="903" t="s">
        <v>170</v>
      </c>
      <c r="D12629" s="1419" t="s">
        <v>1566</v>
      </c>
      <c r="E12629" s="1420"/>
      <c r="F12629" s="1420"/>
      <c r="G12629" s="902">
        <v>11907760464</v>
      </c>
    </row>
    <row r="12630" spans="1:7">
      <c r="A12630" s="903" t="s">
        <v>2487</v>
      </c>
      <c r="B12630" s="903" t="s">
        <v>215</v>
      </c>
      <c r="C12630" s="903" t="s">
        <v>170</v>
      </c>
      <c r="D12630" s="903" t="s">
        <v>1566</v>
      </c>
      <c r="E12630" s="1419" t="s">
        <v>160</v>
      </c>
      <c r="F12630" s="1420"/>
      <c r="G12630" s="902">
        <v>10872924000</v>
      </c>
    </row>
    <row r="12631" spans="1:7">
      <c r="A12631" s="903" t="s">
        <v>2487</v>
      </c>
      <c r="B12631" s="903" t="s">
        <v>215</v>
      </c>
      <c r="C12631" s="903" t="s">
        <v>170</v>
      </c>
      <c r="D12631" s="903" t="s">
        <v>1566</v>
      </c>
      <c r="E12631" s="903" t="s">
        <v>160</v>
      </c>
      <c r="F12631" s="903" t="s">
        <v>162</v>
      </c>
      <c r="G12631" s="902">
        <v>10872924000</v>
      </c>
    </row>
    <row r="12632" spans="1:7">
      <c r="A12632" s="903" t="s">
        <v>2487</v>
      </c>
      <c r="B12632" s="903" t="s">
        <v>215</v>
      </c>
      <c r="C12632" s="903" t="s">
        <v>170</v>
      </c>
      <c r="D12632" s="903" t="s">
        <v>1566</v>
      </c>
      <c r="E12632" s="1419" t="s">
        <v>16</v>
      </c>
      <c r="F12632" s="1420"/>
      <c r="G12632" s="902">
        <v>1034836464</v>
      </c>
    </row>
    <row r="12633" spans="1:7">
      <c r="A12633" s="903" t="s">
        <v>2487</v>
      </c>
      <c r="B12633" s="903" t="s">
        <v>215</v>
      </c>
      <c r="C12633" s="903" t="s">
        <v>170</v>
      </c>
      <c r="D12633" s="903" t="s">
        <v>1566</v>
      </c>
      <c r="E12633" s="903" t="s">
        <v>16</v>
      </c>
      <c r="F12633" s="903" t="s">
        <v>19</v>
      </c>
      <c r="G12633" s="902">
        <v>1034836464</v>
      </c>
    </row>
    <row r="12634" spans="1:7">
      <c r="A12634" s="903" t="s">
        <v>2487</v>
      </c>
      <c r="B12634" s="903" t="s">
        <v>215</v>
      </c>
      <c r="C12634" s="903" t="s">
        <v>170</v>
      </c>
      <c r="D12634" s="1419" t="s">
        <v>2532</v>
      </c>
      <c r="E12634" s="1420"/>
      <c r="F12634" s="1420"/>
      <c r="G12634" s="902">
        <v>1050000000</v>
      </c>
    </row>
    <row r="12635" spans="1:7">
      <c r="A12635" s="903" t="s">
        <v>2487</v>
      </c>
      <c r="B12635" s="903" t="s">
        <v>215</v>
      </c>
      <c r="C12635" s="903" t="s">
        <v>170</v>
      </c>
      <c r="D12635" s="903" t="s">
        <v>2532</v>
      </c>
      <c r="E12635" s="1419" t="s">
        <v>13</v>
      </c>
      <c r="F12635" s="1420"/>
      <c r="G12635" s="902">
        <v>1050000000</v>
      </c>
    </row>
    <row r="12636" spans="1:7">
      <c r="A12636" s="903" t="s">
        <v>2487</v>
      </c>
      <c r="B12636" s="903" t="s">
        <v>215</v>
      </c>
      <c r="C12636" s="903" t="s">
        <v>170</v>
      </c>
      <c r="D12636" s="903" t="s">
        <v>2532</v>
      </c>
      <c r="E12636" s="903" t="s">
        <v>13</v>
      </c>
      <c r="F12636" s="903" t="s">
        <v>15</v>
      </c>
      <c r="G12636" s="902">
        <v>1050000000</v>
      </c>
    </row>
    <row r="12637" spans="1:7">
      <c r="A12637" s="903" t="s">
        <v>2487</v>
      </c>
      <c r="B12637" s="903" t="s">
        <v>215</v>
      </c>
      <c r="C12637" s="903" t="s">
        <v>170</v>
      </c>
      <c r="D12637" s="1419" t="s">
        <v>1480</v>
      </c>
      <c r="E12637" s="1420"/>
      <c r="F12637" s="1420"/>
      <c r="G12637" s="902">
        <v>833176636543</v>
      </c>
    </row>
    <row r="12638" spans="1:7">
      <c r="A12638" s="903" t="s">
        <v>2487</v>
      </c>
      <c r="B12638" s="903" t="s">
        <v>215</v>
      </c>
      <c r="C12638" s="903" t="s">
        <v>170</v>
      </c>
      <c r="D12638" s="903" t="s">
        <v>1480</v>
      </c>
      <c r="E12638" s="1419" t="s">
        <v>498</v>
      </c>
      <c r="F12638" s="1420"/>
      <c r="G12638" s="902">
        <v>1047801000</v>
      </c>
    </row>
    <row r="12639" spans="1:7">
      <c r="A12639" s="903" t="s">
        <v>2487</v>
      </c>
      <c r="B12639" s="903" t="s">
        <v>215</v>
      </c>
      <c r="C12639" s="903" t="s">
        <v>170</v>
      </c>
      <c r="D12639" s="903" t="s">
        <v>1480</v>
      </c>
      <c r="E12639" s="903" t="s">
        <v>498</v>
      </c>
      <c r="F12639" s="903" t="s">
        <v>228</v>
      </c>
      <c r="G12639" s="902">
        <v>1047801000</v>
      </c>
    </row>
    <row r="12640" spans="1:7">
      <c r="A12640" s="903" t="s">
        <v>2487</v>
      </c>
      <c r="B12640" s="903" t="s">
        <v>215</v>
      </c>
      <c r="C12640" s="903" t="s">
        <v>170</v>
      </c>
      <c r="D12640" s="903" t="s">
        <v>1480</v>
      </c>
      <c r="E12640" s="1419" t="s">
        <v>810</v>
      </c>
      <c r="F12640" s="1420"/>
      <c r="G12640" s="902">
        <v>1462697800</v>
      </c>
    </row>
    <row r="12641" spans="1:7">
      <c r="A12641" s="903" t="s">
        <v>2487</v>
      </c>
      <c r="B12641" s="903" t="s">
        <v>215</v>
      </c>
      <c r="C12641" s="903" t="s">
        <v>170</v>
      </c>
      <c r="D12641" s="903" t="s">
        <v>1480</v>
      </c>
      <c r="E12641" s="903" t="s">
        <v>810</v>
      </c>
      <c r="F12641" s="903" t="s">
        <v>809</v>
      </c>
      <c r="G12641" s="902">
        <v>1107833800</v>
      </c>
    </row>
    <row r="12642" spans="1:7">
      <c r="A12642" s="903" t="s">
        <v>2487</v>
      </c>
      <c r="B12642" s="903" t="s">
        <v>215</v>
      </c>
      <c r="C12642" s="903" t="s">
        <v>170</v>
      </c>
      <c r="D12642" s="903" t="s">
        <v>1480</v>
      </c>
      <c r="E12642" s="903" t="s">
        <v>810</v>
      </c>
      <c r="F12642" s="903" t="s">
        <v>834</v>
      </c>
      <c r="G12642" s="902">
        <v>98220000</v>
      </c>
    </row>
    <row r="12643" spans="1:7">
      <c r="A12643" s="903" t="s">
        <v>2487</v>
      </c>
      <c r="B12643" s="903" t="s">
        <v>215</v>
      </c>
      <c r="C12643" s="903" t="s">
        <v>170</v>
      </c>
      <c r="D12643" s="903" t="s">
        <v>1480</v>
      </c>
      <c r="E12643" s="903" t="s">
        <v>810</v>
      </c>
      <c r="F12643" s="903" t="s">
        <v>813</v>
      </c>
      <c r="G12643" s="902">
        <v>56644000</v>
      </c>
    </row>
    <row r="12644" spans="1:7">
      <c r="A12644" s="903" t="s">
        <v>2487</v>
      </c>
      <c r="B12644" s="903" t="s">
        <v>215</v>
      </c>
      <c r="C12644" s="903" t="s">
        <v>170</v>
      </c>
      <c r="D12644" s="903" t="s">
        <v>1480</v>
      </c>
      <c r="E12644" s="903" t="s">
        <v>810</v>
      </c>
      <c r="F12644" s="903" t="s">
        <v>817</v>
      </c>
      <c r="G12644" s="902">
        <v>200000000</v>
      </c>
    </row>
    <row r="12645" spans="1:7">
      <c r="A12645" s="903" t="s">
        <v>2487</v>
      </c>
      <c r="B12645" s="903" t="s">
        <v>215</v>
      </c>
      <c r="C12645" s="903" t="s">
        <v>170</v>
      </c>
      <c r="D12645" s="903" t="s">
        <v>1480</v>
      </c>
      <c r="E12645" s="1419" t="s">
        <v>165</v>
      </c>
      <c r="F12645" s="1420"/>
      <c r="G12645" s="902">
        <v>34584043695</v>
      </c>
    </row>
    <row r="12646" spans="1:7">
      <c r="A12646" s="903" t="s">
        <v>2487</v>
      </c>
      <c r="B12646" s="903" t="s">
        <v>215</v>
      </c>
      <c r="C12646" s="903" t="s">
        <v>170</v>
      </c>
      <c r="D12646" s="903" t="s">
        <v>1480</v>
      </c>
      <c r="E12646" s="903" t="s">
        <v>165</v>
      </c>
      <c r="F12646" s="903" t="s">
        <v>166</v>
      </c>
      <c r="G12646" s="902">
        <v>33333999695</v>
      </c>
    </row>
    <row r="12647" spans="1:7">
      <c r="A12647" s="903" t="s">
        <v>2487</v>
      </c>
      <c r="B12647" s="903" t="s">
        <v>215</v>
      </c>
      <c r="C12647" s="903" t="s">
        <v>170</v>
      </c>
      <c r="D12647" s="903" t="s">
        <v>1480</v>
      </c>
      <c r="E12647" s="903" t="s">
        <v>165</v>
      </c>
      <c r="F12647" s="903" t="s">
        <v>819</v>
      </c>
      <c r="G12647" s="902">
        <v>780044000</v>
      </c>
    </row>
    <row r="12648" spans="1:7">
      <c r="A12648" s="903" t="s">
        <v>2487</v>
      </c>
      <c r="B12648" s="903" t="s">
        <v>215</v>
      </c>
      <c r="C12648" s="903" t="s">
        <v>170</v>
      </c>
      <c r="D12648" s="903" t="s">
        <v>1480</v>
      </c>
      <c r="E12648" s="903" t="s">
        <v>165</v>
      </c>
      <c r="F12648" s="903" t="s">
        <v>408</v>
      </c>
      <c r="G12648" s="902">
        <v>470000000</v>
      </c>
    </row>
    <row r="12649" spans="1:7">
      <c r="A12649" s="903" t="s">
        <v>2487</v>
      </c>
      <c r="B12649" s="903" t="s">
        <v>215</v>
      </c>
      <c r="C12649" s="903" t="s">
        <v>170</v>
      </c>
      <c r="D12649" s="903" t="s">
        <v>1480</v>
      </c>
      <c r="E12649" s="1419" t="s">
        <v>160</v>
      </c>
      <c r="F12649" s="1420"/>
      <c r="G12649" s="902">
        <v>721324067560</v>
      </c>
    </row>
    <row r="12650" spans="1:7">
      <c r="A12650" s="903" t="s">
        <v>2487</v>
      </c>
      <c r="B12650" s="903" t="s">
        <v>215</v>
      </c>
      <c r="C12650" s="903" t="s">
        <v>170</v>
      </c>
      <c r="D12650" s="903" t="s">
        <v>1480</v>
      </c>
      <c r="E12650" s="903" t="s">
        <v>160</v>
      </c>
      <c r="F12650" s="903" t="s">
        <v>162</v>
      </c>
      <c r="G12650" s="902">
        <v>721324067560</v>
      </c>
    </row>
    <row r="12651" spans="1:7">
      <c r="A12651" s="903" t="s">
        <v>2487</v>
      </c>
      <c r="B12651" s="903" t="s">
        <v>215</v>
      </c>
      <c r="C12651" s="903" t="s">
        <v>170</v>
      </c>
      <c r="D12651" s="903" t="s">
        <v>1480</v>
      </c>
      <c r="E12651" s="1419" t="s">
        <v>13</v>
      </c>
      <c r="F12651" s="1420"/>
      <c r="G12651" s="902">
        <v>69934000</v>
      </c>
    </row>
    <row r="12652" spans="1:7">
      <c r="A12652" s="903" t="s">
        <v>2487</v>
      </c>
      <c r="B12652" s="903" t="s">
        <v>215</v>
      </c>
      <c r="C12652" s="903" t="s">
        <v>170</v>
      </c>
      <c r="D12652" s="903" t="s">
        <v>1480</v>
      </c>
      <c r="E12652" s="903" t="s">
        <v>13</v>
      </c>
      <c r="F12652" s="903" t="s">
        <v>822</v>
      </c>
      <c r="G12652" s="902">
        <v>69934000</v>
      </c>
    </row>
    <row r="12653" spans="1:7">
      <c r="A12653" s="903" t="s">
        <v>2487</v>
      </c>
      <c r="B12653" s="903" t="s">
        <v>215</v>
      </c>
      <c r="C12653" s="903" t="s">
        <v>170</v>
      </c>
      <c r="D12653" s="903" t="s">
        <v>1480</v>
      </c>
      <c r="E12653" s="1419" t="s">
        <v>16</v>
      </c>
      <c r="F12653" s="1420"/>
      <c r="G12653" s="902">
        <v>74688092488</v>
      </c>
    </row>
    <row r="12654" spans="1:7">
      <c r="A12654" s="903" t="s">
        <v>2487</v>
      </c>
      <c r="B12654" s="903" t="s">
        <v>215</v>
      </c>
      <c r="C12654" s="903" t="s">
        <v>170</v>
      </c>
      <c r="D12654" s="903" t="s">
        <v>1480</v>
      </c>
      <c r="E12654" s="903" t="s">
        <v>16</v>
      </c>
      <c r="F12654" s="903" t="s">
        <v>17</v>
      </c>
      <c r="G12654" s="902">
        <v>9881791000</v>
      </c>
    </row>
    <row r="12655" spans="1:7">
      <c r="A12655" s="903" t="s">
        <v>2487</v>
      </c>
      <c r="B12655" s="903" t="s">
        <v>215</v>
      </c>
      <c r="C12655" s="903" t="s">
        <v>170</v>
      </c>
      <c r="D12655" s="903" t="s">
        <v>1480</v>
      </c>
      <c r="E12655" s="903" t="s">
        <v>16</v>
      </c>
      <c r="F12655" s="903" t="s">
        <v>19</v>
      </c>
      <c r="G12655" s="902">
        <v>61601624019</v>
      </c>
    </row>
    <row r="12656" spans="1:7">
      <c r="A12656" s="903" t="s">
        <v>2487</v>
      </c>
      <c r="B12656" s="903" t="s">
        <v>215</v>
      </c>
      <c r="C12656" s="903" t="s">
        <v>170</v>
      </c>
      <c r="D12656" s="903" t="s">
        <v>1480</v>
      </c>
      <c r="E12656" s="903" t="s">
        <v>16</v>
      </c>
      <c r="F12656" s="903" t="s">
        <v>221</v>
      </c>
      <c r="G12656" s="902">
        <v>3204677469</v>
      </c>
    </row>
    <row r="12657" spans="1:7">
      <c r="A12657" s="903" t="s">
        <v>2487</v>
      </c>
      <c r="B12657" s="903" t="s">
        <v>215</v>
      </c>
      <c r="C12657" s="903" t="s">
        <v>170</v>
      </c>
      <c r="D12657" s="1419" t="s">
        <v>1490</v>
      </c>
      <c r="E12657" s="1420"/>
      <c r="F12657" s="1420"/>
      <c r="G12657" s="902">
        <v>174874000</v>
      </c>
    </row>
    <row r="12658" spans="1:7">
      <c r="A12658" s="903" t="s">
        <v>2487</v>
      </c>
      <c r="B12658" s="903" t="s">
        <v>215</v>
      </c>
      <c r="C12658" s="903" t="s">
        <v>170</v>
      </c>
      <c r="D12658" s="903" t="s">
        <v>1490</v>
      </c>
      <c r="E12658" s="1419" t="s">
        <v>160</v>
      </c>
      <c r="F12658" s="1420"/>
      <c r="G12658" s="902">
        <v>161327000</v>
      </c>
    </row>
    <row r="12659" spans="1:7">
      <c r="A12659" s="903" t="s">
        <v>2487</v>
      </c>
      <c r="B12659" s="903" t="s">
        <v>215</v>
      </c>
      <c r="C12659" s="903" t="s">
        <v>170</v>
      </c>
      <c r="D12659" s="903" t="s">
        <v>1490</v>
      </c>
      <c r="E12659" s="903" t="s">
        <v>160</v>
      </c>
      <c r="F12659" s="903" t="s">
        <v>162</v>
      </c>
      <c r="G12659" s="902">
        <v>161327000</v>
      </c>
    </row>
    <row r="12660" spans="1:7">
      <c r="A12660" s="903" t="s">
        <v>2487</v>
      </c>
      <c r="B12660" s="903" t="s">
        <v>215</v>
      </c>
      <c r="C12660" s="903" t="s">
        <v>170</v>
      </c>
      <c r="D12660" s="903" t="s">
        <v>1490</v>
      </c>
      <c r="E12660" s="1419" t="s">
        <v>16</v>
      </c>
      <c r="F12660" s="1420"/>
      <c r="G12660" s="902">
        <v>13547000</v>
      </c>
    </row>
    <row r="12661" spans="1:7">
      <c r="A12661" s="903" t="s">
        <v>2487</v>
      </c>
      <c r="B12661" s="903" t="s">
        <v>215</v>
      </c>
      <c r="C12661" s="903" t="s">
        <v>170</v>
      </c>
      <c r="D12661" s="903" t="s">
        <v>1490</v>
      </c>
      <c r="E12661" s="903" t="s">
        <v>16</v>
      </c>
      <c r="F12661" s="903" t="s">
        <v>17</v>
      </c>
      <c r="G12661" s="902">
        <v>3286000</v>
      </c>
    </row>
    <row r="12662" spans="1:7">
      <c r="A12662" s="903" t="s">
        <v>2487</v>
      </c>
      <c r="B12662" s="903" t="s">
        <v>215</v>
      </c>
      <c r="C12662" s="903" t="s">
        <v>170</v>
      </c>
      <c r="D12662" s="903" t="s">
        <v>1490</v>
      </c>
      <c r="E12662" s="903" t="s">
        <v>16</v>
      </c>
      <c r="F12662" s="903" t="s">
        <v>19</v>
      </c>
      <c r="G12662" s="902">
        <v>559000</v>
      </c>
    </row>
    <row r="12663" spans="1:7">
      <c r="A12663" s="903" t="s">
        <v>2487</v>
      </c>
      <c r="B12663" s="903" t="s">
        <v>215</v>
      </c>
      <c r="C12663" s="903" t="s">
        <v>170</v>
      </c>
      <c r="D12663" s="903" t="s">
        <v>1490</v>
      </c>
      <c r="E12663" s="903" t="s">
        <v>16</v>
      </c>
      <c r="F12663" s="903" t="s">
        <v>221</v>
      </c>
      <c r="G12663" s="902">
        <v>9702000</v>
      </c>
    </row>
    <row r="12664" spans="1:7">
      <c r="A12664" s="903" t="s">
        <v>2487</v>
      </c>
      <c r="B12664" s="903" t="s">
        <v>215</v>
      </c>
      <c r="C12664" s="903" t="s">
        <v>170</v>
      </c>
      <c r="D12664" s="1419" t="s">
        <v>171</v>
      </c>
      <c r="E12664" s="1420"/>
      <c r="F12664" s="1420"/>
      <c r="G12664" s="902">
        <v>14409815941</v>
      </c>
    </row>
    <row r="12665" spans="1:7">
      <c r="A12665" s="903" t="s">
        <v>2487</v>
      </c>
      <c r="B12665" s="903" t="s">
        <v>215</v>
      </c>
      <c r="C12665" s="903" t="s">
        <v>170</v>
      </c>
      <c r="D12665" s="903" t="s">
        <v>171</v>
      </c>
      <c r="E12665" s="1419" t="s">
        <v>165</v>
      </c>
      <c r="F12665" s="1420"/>
      <c r="G12665" s="902">
        <v>34308000</v>
      </c>
    </row>
    <row r="12666" spans="1:7">
      <c r="A12666" s="903" t="s">
        <v>2487</v>
      </c>
      <c r="B12666" s="903" t="s">
        <v>215</v>
      </c>
      <c r="C12666" s="903" t="s">
        <v>170</v>
      </c>
      <c r="D12666" s="903" t="s">
        <v>171</v>
      </c>
      <c r="E12666" s="903" t="s">
        <v>165</v>
      </c>
      <c r="F12666" s="903" t="s">
        <v>166</v>
      </c>
      <c r="G12666" s="902">
        <v>34308000</v>
      </c>
    </row>
    <row r="12667" spans="1:7">
      <c r="A12667" s="903" t="s">
        <v>2487</v>
      </c>
      <c r="B12667" s="903" t="s">
        <v>215</v>
      </c>
      <c r="C12667" s="903" t="s">
        <v>170</v>
      </c>
      <c r="D12667" s="903" t="s">
        <v>171</v>
      </c>
      <c r="E12667" s="1419" t="s">
        <v>160</v>
      </c>
      <c r="F12667" s="1420"/>
      <c r="G12667" s="902">
        <v>11977095000</v>
      </c>
    </row>
    <row r="12668" spans="1:7">
      <c r="A12668" s="903" t="s">
        <v>2487</v>
      </c>
      <c r="B12668" s="903" t="s">
        <v>215</v>
      </c>
      <c r="C12668" s="903" t="s">
        <v>170</v>
      </c>
      <c r="D12668" s="903" t="s">
        <v>171</v>
      </c>
      <c r="E12668" s="903" t="s">
        <v>160</v>
      </c>
      <c r="F12668" s="903" t="s">
        <v>162</v>
      </c>
      <c r="G12668" s="902">
        <v>11977095000</v>
      </c>
    </row>
    <row r="12669" spans="1:7">
      <c r="A12669" s="903" t="s">
        <v>2487</v>
      </c>
      <c r="B12669" s="903" t="s">
        <v>215</v>
      </c>
      <c r="C12669" s="903" t="s">
        <v>170</v>
      </c>
      <c r="D12669" s="903" t="s">
        <v>171</v>
      </c>
      <c r="E12669" s="1419" t="s">
        <v>16</v>
      </c>
      <c r="F12669" s="1420"/>
      <c r="G12669" s="902">
        <v>2398412941</v>
      </c>
    </row>
    <row r="12670" spans="1:7">
      <c r="A12670" s="903" t="s">
        <v>2487</v>
      </c>
      <c r="B12670" s="903" t="s">
        <v>215</v>
      </c>
      <c r="C12670" s="903" t="s">
        <v>170</v>
      </c>
      <c r="D12670" s="903" t="s">
        <v>171</v>
      </c>
      <c r="E12670" s="903" t="s">
        <v>16</v>
      </c>
      <c r="F12670" s="903" t="s">
        <v>17</v>
      </c>
      <c r="G12670" s="902">
        <v>258015000</v>
      </c>
    </row>
    <row r="12671" spans="1:7">
      <c r="A12671" s="903" t="s">
        <v>2487</v>
      </c>
      <c r="B12671" s="903" t="s">
        <v>215</v>
      </c>
      <c r="C12671" s="903" t="s">
        <v>170</v>
      </c>
      <c r="D12671" s="903" t="s">
        <v>171</v>
      </c>
      <c r="E12671" s="903" t="s">
        <v>16</v>
      </c>
      <c r="F12671" s="903" t="s">
        <v>19</v>
      </c>
      <c r="G12671" s="902">
        <v>2082671941</v>
      </c>
    </row>
    <row r="12672" spans="1:7">
      <c r="A12672" s="903" t="s">
        <v>2487</v>
      </c>
      <c r="B12672" s="903" t="s">
        <v>215</v>
      </c>
      <c r="C12672" s="903" t="s">
        <v>170</v>
      </c>
      <c r="D12672" s="903" t="s">
        <v>171</v>
      </c>
      <c r="E12672" s="903" t="s">
        <v>16</v>
      </c>
      <c r="F12672" s="903" t="s">
        <v>221</v>
      </c>
      <c r="G12672" s="902">
        <v>57726000</v>
      </c>
    </row>
    <row r="12673" spans="1:7">
      <c r="A12673" s="903" t="s">
        <v>2487</v>
      </c>
      <c r="B12673" s="903" t="s">
        <v>215</v>
      </c>
      <c r="C12673" s="903" t="s">
        <v>170</v>
      </c>
      <c r="D12673" s="1419" t="s">
        <v>1563</v>
      </c>
      <c r="E12673" s="1420"/>
      <c r="F12673" s="1420"/>
      <c r="G12673" s="902">
        <v>24902786649</v>
      </c>
    </row>
    <row r="12674" spans="1:7">
      <c r="A12674" s="903" t="s">
        <v>2487</v>
      </c>
      <c r="B12674" s="903" t="s">
        <v>215</v>
      </c>
      <c r="C12674" s="903" t="s">
        <v>170</v>
      </c>
      <c r="D12674" s="903" t="s">
        <v>1563</v>
      </c>
      <c r="E12674" s="1419" t="s">
        <v>122</v>
      </c>
      <c r="F12674" s="1420"/>
      <c r="G12674" s="902">
        <v>651048849</v>
      </c>
    </row>
    <row r="12675" spans="1:7">
      <c r="A12675" s="903" t="s">
        <v>2487</v>
      </c>
      <c r="B12675" s="903" t="s">
        <v>215</v>
      </c>
      <c r="C12675" s="903" t="s">
        <v>170</v>
      </c>
      <c r="D12675" s="903" t="s">
        <v>1563</v>
      </c>
      <c r="E12675" s="903" t="s">
        <v>122</v>
      </c>
      <c r="F12675" s="903" t="s">
        <v>126</v>
      </c>
      <c r="G12675" s="902">
        <v>651048849</v>
      </c>
    </row>
    <row r="12676" spans="1:7">
      <c r="A12676" s="903" t="s">
        <v>2487</v>
      </c>
      <c r="B12676" s="903" t="s">
        <v>215</v>
      </c>
      <c r="C12676" s="903" t="s">
        <v>170</v>
      </c>
      <c r="D12676" s="903" t="s">
        <v>1563</v>
      </c>
      <c r="E12676" s="1419" t="s">
        <v>810</v>
      </c>
      <c r="F12676" s="1420"/>
      <c r="G12676" s="902">
        <v>30000000</v>
      </c>
    </row>
    <row r="12677" spans="1:7">
      <c r="A12677" s="903" t="s">
        <v>2487</v>
      </c>
      <c r="B12677" s="903" t="s">
        <v>215</v>
      </c>
      <c r="C12677" s="903" t="s">
        <v>170</v>
      </c>
      <c r="D12677" s="903" t="s">
        <v>1563</v>
      </c>
      <c r="E12677" s="903" t="s">
        <v>810</v>
      </c>
      <c r="F12677" s="903" t="s">
        <v>817</v>
      </c>
      <c r="G12677" s="902">
        <v>30000000</v>
      </c>
    </row>
    <row r="12678" spans="1:7">
      <c r="A12678" s="903" t="s">
        <v>2487</v>
      </c>
      <c r="B12678" s="903" t="s">
        <v>215</v>
      </c>
      <c r="C12678" s="903" t="s">
        <v>170</v>
      </c>
      <c r="D12678" s="903" t="s">
        <v>1563</v>
      </c>
      <c r="E12678" s="1419" t="s">
        <v>165</v>
      </c>
      <c r="F12678" s="1420"/>
      <c r="G12678" s="902">
        <v>209958666</v>
      </c>
    </row>
    <row r="12679" spans="1:7">
      <c r="A12679" s="903" t="s">
        <v>2487</v>
      </c>
      <c r="B12679" s="903" t="s">
        <v>215</v>
      </c>
      <c r="C12679" s="903" t="s">
        <v>170</v>
      </c>
      <c r="D12679" s="903" t="s">
        <v>1563</v>
      </c>
      <c r="E12679" s="903" t="s">
        <v>165</v>
      </c>
      <c r="F12679" s="903" t="s">
        <v>166</v>
      </c>
      <c r="G12679" s="902">
        <v>204819360</v>
      </c>
    </row>
    <row r="12680" spans="1:7">
      <c r="A12680" s="903" t="s">
        <v>2487</v>
      </c>
      <c r="B12680" s="903" t="s">
        <v>215</v>
      </c>
      <c r="C12680" s="903" t="s">
        <v>170</v>
      </c>
      <c r="D12680" s="903" t="s">
        <v>1563</v>
      </c>
      <c r="E12680" s="903" t="s">
        <v>165</v>
      </c>
      <c r="F12680" s="903" t="s">
        <v>819</v>
      </c>
      <c r="G12680" s="902">
        <v>4127738</v>
      </c>
    </row>
    <row r="12681" spans="1:7">
      <c r="A12681" s="903" t="s">
        <v>2487</v>
      </c>
      <c r="B12681" s="903" t="s">
        <v>215</v>
      </c>
      <c r="C12681" s="903" t="s">
        <v>170</v>
      </c>
      <c r="D12681" s="903" t="s">
        <v>1563</v>
      </c>
      <c r="E12681" s="903" t="s">
        <v>165</v>
      </c>
      <c r="F12681" s="903" t="s">
        <v>408</v>
      </c>
      <c r="G12681" s="902">
        <v>1011568</v>
      </c>
    </row>
    <row r="12682" spans="1:7">
      <c r="A12682" s="903" t="s">
        <v>2487</v>
      </c>
      <c r="B12682" s="903" t="s">
        <v>215</v>
      </c>
      <c r="C12682" s="903" t="s">
        <v>170</v>
      </c>
      <c r="D12682" s="903" t="s">
        <v>1563</v>
      </c>
      <c r="E12682" s="1419" t="s">
        <v>160</v>
      </c>
      <c r="F12682" s="1420"/>
      <c r="G12682" s="902">
        <v>22225349603</v>
      </c>
    </row>
    <row r="12683" spans="1:7">
      <c r="A12683" s="903" t="s">
        <v>2487</v>
      </c>
      <c r="B12683" s="903" t="s">
        <v>215</v>
      </c>
      <c r="C12683" s="903" t="s">
        <v>170</v>
      </c>
      <c r="D12683" s="903" t="s">
        <v>1563</v>
      </c>
      <c r="E12683" s="903" t="s">
        <v>160</v>
      </c>
      <c r="F12683" s="903" t="s">
        <v>162</v>
      </c>
      <c r="G12683" s="902">
        <v>22225349603</v>
      </c>
    </row>
    <row r="12684" spans="1:7">
      <c r="A12684" s="903" t="s">
        <v>2487</v>
      </c>
      <c r="B12684" s="903" t="s">
        <v>215</v>
      </c>
      <c r="C12684" s="903" t="s">
        <v>170</v>
      </c>
      <c r="D12684" s="903" t="s">
        <v>1563</v>
      </c>
      <c r="E12684" s="1419" t="s">
        <v>16</v>
      </c>
      <c r="F12684" s="1420"/>
      <c r="G12684" s="902">
        <v>1786429531</v>
      </c>
    </row>
    <row r="12685" spans="1:7">
      <c r="A12685" s="903" t="s">
        <v>2487</v>
      </c>
      <c r="B12685" s="903" t="s">
        <v>215</v>
      </c>
      <c r="C12685" s="903" t="s">
        <v>170</v>
      </c>
      <c r="D12685" s="903" t="s">
        <v>1563</v>
      </c>
      <c r="E12685" s="903" t="s">
        <v>16</v>
      </c>
      <c r="F12685" s="903" t="s">
        <v>17</v>
      </c>
      <c r="G12685" s="902">
        <v>146571000</v>
      </c>
    </row>
    <row r="12686" spans="1:7">
      <c r="A12686" s="903" t="s">
        <v>2487</v>
      </c>
      <c r="B12686" s="903" t="s">
        <v>215</v>
      </c>
      <c r="C12686" s="903" t="s">
        <v>170</v>
      </c>
      <c r="D12686" s="903" t="s">
        <v>1563</v>
      </c>
      <c r="E12686" s="903" t="s">
        <v>16</v>
      </c>
      <c r="F12686" s="903" t="s">
        <v>19</v>
      </c>
      <c r="G12686" s="902">
        <v>1554759000</v>
      </c>
    </row>
    <row r="12687" spans="1:7">
      <c r="A12687" s="903" t="s">
        <v>2487</v>
      </c>
      <c r="B12687" s="903" t="s">
        <v>215</v>
      </c>
      <c r="C12687" s="903" t="s">
        <v>170</v>
      </c>
      <c r="D12687" s="903" t="s">
        <v>1563</v>
      </c>
      <c r="E12687" s="903" t="s">
        <v>16</v>
      </c>
      <c r="F12687" s="903" t="s">
        <v>221</v>
      </c>
      <c r="G12687" s="902">
        <v>85099531</v>
      </c>
    </row>
    <row r="12688" spans="1:7">
      <c r="A12688" s="903" t="s">
        <v>2487</v>
      </c>
      <c r="B12688" s="903" t="s">
        <v>215</v>
      </c>
      <c r="C12688" s="903" t="s">
        <v>170</v>
      </c>
      <c r="D12688" s="1419" t="s">
        <v>1494</v>
      </c>
      <c r="E12688" s="1420"/>
      <c r="F12688" s="1420"/>
      <c r="G12688" s="902">
        <v>260033274996</v>
      </c>
    </row>
    <row r="12689" spans="1:7">
      <c r="A12689" s="903" t="s">
        <v>2487</v>
      </c>
      <c r="B12689" s="903" t="s">
        <v>215</v>
      </c>
      <c r="C12689" s="903" t="s">
        <v>170</v>
      </c>
      <c r="D12689" s="903" t="s">
        <v>1494</v>
      </c>
      <c r="E12689" s="1419" t="s">
        <v>87</v>
      </c>
      <c r="F12689" s="1420"/>
      <c r="G12689" s="902">
        <v>115098705</v>
      </c>
    </row>
    <row r="12690" spans="1:7">
      <c r="A12690" s="903" t="s">
        <v>2487</v>
      </c>
      <c r="B12690" s="903" t="s">
        <v>215</v>
      </c>
      <c r="C12690" s="903" t="s">
        <v>170</v>
      </c>
      <c r="D12690" s="903" t="s">
        <v>1494</v>
      </c>
      <c r="E12690" s="903" t="s">
        <v>87</v>
      </c>
      <c r="F12690" s="903" t="s">
        <v>88</v>
      </c>
      <c r="G12690" s="902">
        <v>115098705</v>
      </c>
    </row>
    <row r="12691" spans="1:7">
      <c r="A12691" s="903" t="s">
        <v>2487</v>
      </c>
      <c r="B12691" s="903" t="s">
        <v>215</v>
      </c>
      <c r="C12691" s="903" t="s">
        <v>170</v>
      </c>
      <c r="D12691" s="903" t="s">
        <v>1494</v>
      </c>
      <c r="E12691" s="1419" t="s">
        <v>90</v>
      </c>
      <c r="F12691" s="1420"/>
      <c r="G12691" s="902">
        <v>4917000</v>
      </c>
    </row>
    <row r="12692" spans="1:7">
      <c r="A12692" s="903" t="s">
        <v>2487</v>
      </c>
      <c r="B12692" s="903" t="s">
        <v>215</v>
      </c>
      <c r="C12692" s="903" t="s">
        <v>170</v>
      </c>
      <c r="D12692" s="903" t="s">
        <v>1494</v>
      </c>
      <c r="E12692" s="903" t="s">
        <v>90</v>
      </c>
      <c r="F12692" s="903" t="s">
        <v>8</v>
      </c>
      <c r="G12692" s="902">
        <v>3576000</v>
      </c>
    </row>
    <row r="12693" spans="1:7">
      <c r="A12693" s="903" t="s">
        <v>2487</v>
      </c>
      <c r="B12693" s="903" t="s">
        <v>215</v>
      </c>
      <c r="C12693" s="903" t="s">
        <v>170</v>
      </c>
      <c r="D12693" s="903" t="s">
        <v>1494</v>
      </c>
      <c r="E12693" s="903" t="s">
        <v>90</v>
      </c>
      <c r="F12693" s="903" t="s">
        <v>92</v>
      </c>
      <c r="G12693" s="902">
        <v>1341000</v>
      </c>
    </row>
    <row r="12694" spans="1:7">
      <c r="A12694" s="903" t="s">
        <v>2487</v>
      </c>
      <c r="B12694" s="903" t="s">
        <v>215</v>
      </c>
      <c r="C12694" s="903" t="s">
        <v>170</v>
      </c>
      <c r="D12694" s="903" t="s">
        <v>1494</v>
      </c>
      <c r="E12694" s="1419" t="s">
        <v>377</v>
      </c>
      <c r="F12694" s="1420"/>
      <c r="G12694" s="902">
        <v>5850000</v>
      </c>
    </row>
    <row r="12695" spans="1:7">
      <c r="A12695" s="903" t="s">
        <v>2487</v>
      </c>
      <c r="B12695" s="903" t="s">
        <v>215</v>
      </c>
      <c r="C12695" s="903" t="s">
        <v>170</v>
      </c>
      <c r="D12695" s="903" t="s">
        <v>1494</v>
      </c>
      <c r="E12695" s="903" t="s">
        <v>377</v>
      </c>
      <c r="F12695" s="903" t="s">
        <v>380</v>
      </c>
      <c r="G12695" s="902">
        <v>5850000</v>
      </c>
    </row>
    <row r="12696" spans="1:7">
      <c r="A12696" s="903" t="s">
        <v>2487</v>
      </c>
      <c r="B12696" s="903" t="s">
        <v>215</v>
      </c>
      <c r="C12696" s="903" t="s">
        <v>170</v>
      </c>
      <c r="D12696" s="903" t="s">
        <v>1494</v>
      </c>
      <c r="E12696" s="1419" t="s">
        <v>93</v>
      </c>
      <c r="F12696" s="1420"/>
      <c r="G12696" s="902">
        <v>6100000</v>
      </c>
    </row>
    <row r="12697" spans="1:7">
      <c r="A12697" s="903" t="s">
        <v>2487</v>
      </c>
      <c r="B12697" s="903" t="s">
        <v>215</v>
      </c>
      <c r="C12697" s="903" t="s">
        <v>170</v>
      </c>
      <c r="D12697" s="903" t="s">
        <v>1494</v>
      </c>
      <c r="E12697" s="903" t="s">
        <v>93</v>
      </c>
      <c r="F12697" s="903" t="s">
        <v>391</v>
      </c>
      <c r="G12697" s="902">
        <v>6100000</v>
      </c>
    </row>
    <row r="12698" spans="1:7">
      <c r="A12698" s="903" t="s">
        <v>2487</v>
      </c>
      <c r="B12698" s="903" t="s">
        <v>215</v>
      </c>
      <c r="C12698" s="903" t="s">
        <v>170</v>
      </c>
      <c r="D12698" s="903" t="s">
        <v>1494</v>
      </c>
      <c r="E12698" s="1419" t="s">
        <v>94</v>
      </c>
      <c r="F12698" s="1420"/>
      <c r="G12698" s="902">
        <v>108982771</v>
      </c>
    </row>
    <row r="12699" spans="1:7">
      <c r="A12699" s="903" t="s">
        <v>2487</v>
      </c>
      <c r="B12699" s="903" t="s">
        <v>215</v>
      </c>
      <c r="C12699" s="903" t="s">
        <v>170</v>
      </c>
      <c r="D12699" s="903" t="s">
        <v>1494</v>
      </c>
      <c r="E12699" s="903" t="s">
        <v>94</v>
      </c>
      <c r="F12699" s="903" t="s">
        <v>95</v>
      </c>
      <c r="G12699" s="902">
        <v>99956705</v>
      </c>
    </row>
    <row r="12700" spans="1:7">
      <c r="A12700" s="903" t="s">
        <v>2487</v>
      </c>
      <c r="B12700" s="903" t="s">
        <v>215</v>
      </c>
      <c r="C12700" s="903" t="s">
        <v>170</v>
      </c>
      <c r="D12700" s="903" t="s">
        <v>1494</v>
      </c>
      <c r="E12700" s="903" t="s">
        <v>94</v>
      </c>
      <c r="F12700" s="903" t="s">
        <v>96</v>
      </c>
      <c r="G12700" s="902">
        <v>5787096</v>
      </c>
    </row>
    <row r="12701" spans="1:7">
      <c r="A12701" s="903" t="s">
        <v>2487</v>
      </c>
      <c r="B12701" s="903" t="s">
        <v>215</v>
      </c>
      <c r="C12701" s="903" t="s">
        <v>170</v>
      </c>
      <c r="D12701" s="903" t="s">
        <v>1494</v>
      </c>
      <c r="E12701" s="903" t="s">
        <v>94</v>
      </c>
      <c r="F12701" s="903" t="s">
        <v>97</v>
      </c>
      <c r="G12701" s="902">
        <v>1133600</v>
      </c>
    </row>
    <row r="12702" spans="1:7">
      <c r="A12702" s="903" t="s">
        <v>2487</v>
      </c>
      <c r="B12702" s="903" t="s">
        <v>215</v>
      </c>
      <c r="C12702" s="903" t="s">
        <v>170</v>
      </c>
      <c r="D12702" s="903" t="s">
        <v>1494</v>
      </c>
      <c r="E12702" s="903" t="s">
        <v>94</v>
      </c>
      <c r="F12702" s="903" t="s">
        <v>0</v>
      </c>
      <c r="G12702" s="902">
        <v>2105370</v>
      </c>
    </row>
    <row r="12703" spans="1:7">
      <c r="A12703" s="903" t="s">
        <v>2487</v>
      </c>
      <c r="B12703" s="903" t="s">
        <v>215</v>
      </c>
      <c r="C12703" s="903" t="s">
        <v>170</v>
      </c>
      <c r="D12703" s="903" t="s">
        <v>1494</v>
      </c>
      <c r="E12703" s="1419" t="s">
        <v>98</v>
      </c>
      <c r="F12703" s="1420"/>
      <c r="G12703" s="902">
        <v>5700000000</v>
      </c>
    </row>
    <row r="12704" spans="1:7">
      <c r="A12704" s="903" t="s">
        <v>2487</v>
      </c>
      <c r="B12704" s="903" t="s">
        <v>215</v>
      </c>
      <c r="C12704" s="903" t="s">
        <v>170</v>
      </c>
      <c r="D12704" s="903" t="s">
        <v>1494</v>
      </c>
      <c r="E12704" s="903" t="s">
        <v>98</v>
      </c>
      <c r="F12704" s="903" t="s">
        <v>99</v>
      </c>
      <c r="G12704" s="902">
        <v>5700000000</v>
      </c>
    </row>
    <row r="12705" spans="1:7">
      <c r="A12705" s="903" t="s">
        <v>2487</v>
      </c>
      <c r="B12705" s="903" t="s">
        <v>215</v>
      </c>
      <c r="C12705" s="903" t="s">
        <v>170</v>
      </c>
      <c r="D12705" s="903" t="s">
        <v>1494</v>
      </c>
      <c r="E12705" s="1419" t="s">
        <v>100</v>
      </c>
      <c r="F12705" s="1420"/>
      <c r="G12705" s="902">
        <v>9468608340</v>
      </c>
    </row>
    <row r="12706" spans="1:7">
      <c r="A12706" s="903" t="s">
        <v>2487</v>
      </c>
      <c r="B12706" s="903" t="s">
        <v>215</v>
      </c>
      <c r="C12706" s="903" t="s">
        <v>170</v>
      </c>
      <c r="D12706" s="903" t="s">
        <v>1494</v>
      </c>
      <c r="E12706" s="903" t="s">
        <v>100</v>
      </c>
      <c r="F12706" s="903" t="s">
        <v>138</v>
      </c>
      <c r="G12706" s="902">
        <v>3606361760</v>
      </c>
    </row>
    <row r="12707" spans="1:7">
      <c r="A12707" s="903" t="s">
        <v>2487</v>
      </c>
      <c r="B12707" s="903" t="s">
        <v>215</v>
      </c>
      <c r="C12707" s="903" t="s">
        <v>170</v>
      </c>
      <c r="D12707" s="903" t="s">
        <v>1494</v>
      </c>
      <c r="E12707" s="903" t="s">
        <v>100</v>
      </c>
      <c r="F12707" s="903" t="s">
        <v>102</v>
      </c>
      <c r="G12707" s="902">
        <v>65000000</v>
      </c>
    </row>
    <row r="12708" spans="1:7">
      <c r="A12708" s="903" t="s">
        <v>2487</v>
      </c>
      <c r="B12708" s="903" t="s">
        <v>215</v>
      </c>
      <c r="C12708" s="903" t="s">
        <v>170</v>
      </c>
      <c r="D12708" s="903" t="s">
        <v>1494</v>
      </c>
      <c r="E12708" s="903" t="s">
        <v>100</v>
      </c>
      <c r="F12708" s="903" t="s">
        <v>139</v>
      </c>
      <c r="G12708" s="902">
        <v>12296580</v>
      </c>
    </row>
    <row r="12709" spans="1:7">
      <c r="A12709" s="903" t="s">
        <v>2487</v>
      </c>
      <c r="B12709" s="903" t="s">
        <v>215</v>
      </c>
      <c r="C12709" s="903" t="s">
        <v>170</v>
      </c>
      <c r="D12709" s="903" t="s">
        <v>1494</v>
      </c>
      <c r="E12709" s="903" t="s">
        <v>100</v>
      </c>
      <c r="F12709" s="903" t="s">
        <v>140</v>
      </c>
      <c r="G12709" s="902">
        <v>5784950000</v>
      </c>
    </row>
    <row r="12710" spans="1:7">
      <c r="A12710" s="903" t="s">
        <v>2487</v>
      </c>
      <c r="B12710" s="903" t="s">
        <v>215</v>
      </c>
      <c r="C12710" s="903" t="s">
        <v>170</v>
      </c>
      <c r="D12710" s="903" t="s">
        <v>1494</v>
      </c>
      <c r="E12710" s="1419" t="s">
        <v>103</v>
      </c>
      <c r="F12710" s="1420"/>
      <c r="G12710" s="902">
        <v>9545000</v>
      </c>
    </row>
    <row r="12711" spans="1:7">
      <c r="A12711" s="903" t="s">
        <v>2487</v>
      </c>
      <c r="B12711" s="903" t="s">
        <v>215</v>
      </c>
      <c r="C12711" s="903" t="s">
        <v>170</v>
      </c>
      <c r="D12711" s="903" t="s">
        <v>1494</v>
      </c>
      <c r="E12711" s="903" t="s">
        <v>103</v>
      </c>
      <c r="F12711" s="903" t="s">
        <v>104</v>
      </c>
      <c r="G12711" s="902">
        <v>9545000</v>
      </c>
    </row>
    <row r="12712" spans="1:7">
      <c r="A12712" s="903" t="s">
        <v>2487</v>
      </c>
      <c r="B12712" s="903" t="s">
        <v>215</v>
      </c>
      <c r="C12712" s="903" t="s">
        <v>170</v>
      </c>
      <c r="D12712" s="903" t="s">
        <v>1494</v>
      </c>
      <c r="E12712" s="1419" t="s">
        <v>492</v>
      </c>
      <c r="F12712" s="1420"/>
      <c r="G12712" s="902">
        <v>612158600</v>
      </c>
    </row>
    <row r="12713" spans="1:7">
      <c r="A12713" s="903" t="s">
        <v>2487</v>
      </c>
      <c r="B12713" s="903" t="s">
        <v>215</v>
      </c>
      <c r="C12713" s="903" t="s">
        <v>170</v>
      </c>
      <c r="D12713" s="903" t="s">
        <v>1494</v>
      </c>
      <c r="E12713" s="903" t="s">
        <v>492</v>
      </c>
      <c r="F12713" s="903" t="s">
        <v>494</v>
      </c>
      <c r="G12713" s="902">
        <v>16000000</v>
      </c>
    </row>
    <row r="12714" spans="1:7">
      <c r="A12714" s="903" t="s">
        <v>2487</v>
      </c>
      <c r="B12714" s="903" t="s">
        <v>215</v>
      </c>
      <c r="C12714" s="903" t="s">
        <v>170</v>
      </c>
      <c r="D12714" s="903" t="s">
        <v>1494</v>
      </c>
      <c r="E12714" s="903" t="s">
        <v>492</v>
      </c>
      <c r="F12714" s="903" t="s">
        <v>219</v>
      </c>
      <c r="G12714" s="902">
        <v>265998600</v>
      </c>
    </row>
    <row r="12715" spans="1:7">
      <c r="A12715" s="903" t="s">
        <v>2487</v>
      </c>
      <c r="B12715" s="903" t="s">
        <v>215</v>
      </c>
      <c r="C12715" s="903" t="s">
        <v>170</v>
      </c>
      <c r="D12715" s="903" t="s">
        <v>1494</v>
      </c>
      <c r="E12715" s="903" t="s">
        <v>492</v>
      </c>
      <c r="F12715" s="903" t="s">
        <v>496</v>
      </c>
      <c r="G12715" s="902">
        <v>330160000</v>
      </c>
    </row>
    <row r="12716" spans="1:7">
      <c r="A12716" s="903" t="s">
        <v>2487</v>
      </c>
      <c r="B12716" s="903" t="s">
        <v>215</v>
      </c>
      <c r="C12716" s="903" t="s">
        <v>170</v>
      </c>
      <c r="D12716" s="903" t="s">
        <v>1494</v>
      </c>
      <c r="E12716" s="1419" t="s">
        <v>498</v>
      </c>
      <c r="F12716" s="1420"/>
      <c r="G12716" s="902">
        <v>7157511004</v>
      </c>
    </row>
    <row r="12717" spans="1:7">
      <c r="A12717" s="903" t="s">
        <v>2487</v>
      </c>
      <c r="B12717" s="903" t="s">
        <v>215</v>
      </c>
      <c r="C12717" s="903" t="s">
        <v>170</v>
      </c>
      <c r="D12717" s="903" t="s">
        <v>1494</v>
      </c>
      <c r="E12717" s="903" t="s">
        <v>498</v>
      </c>
      <c r="F12717" s="903" t="s">
        <v>370</v>
      </c>
      <c r="G12717" s="902">
        <v>7990000</v>
      </c>
    </row>
    <row r="12718" spans="1:7">
      <c r="A12718" s="903" t="s">
        <v>2487</v>
      </c>
      <c r="B12718" s="903" t="s">
        <v>215</v>
      </c>
      <c r="C12718" s="903" t="s">
        <v>170</v>
      </c>
      <c r="D12718" s="903" t="s">
        <v>1494</v>
      </c>
      <c r="E12718" s="903" t="s">
        <v>498</v>
      </c>
      <c r="F12718" s="903" t="s">
        <v>4</v>
      </c>
      <c r="G12718" s="902">
        <v>5938205004</v>
      </c>
    </row>
    <row r="12719" spans="1:7">
      <c r="A12719" s="903" t="s">
        <v>2487</v>
      </c>
      <c r="B12719" s="903" t="s">
        <v>215</v>
      </c>
      <c r="C12719" s="903" t="s">
        <v>170</v>
      </c>
      <c r="D12719" s="903" t="s">
        <v>1494</v>
      </c>
      <c r="E12719" s="903" t="s">
        <v>498</v>
      </c>
      <c r="F12719" s="903" t="s">
        <v>501</v>
      </c>
      <c r="G12719" s="902">
        <v>1211316000</v>
      </c>
    </row>
    <row r="12720" spans="1:7">
      <c r="A12720" s="903" t="s">
        <v>2487</v>
      </c>
      <c r="B12720" s="903" t="s">
        <v>215</v>
      </c>
      <c r="C12720" s="903" t="s">
        <v>170</v>
      </c>
      <c r="D12720" s="903" t="s">
        <v>1494</v>
      </c>
      <c r="E12720" s="1419" t="s">
        <v>1429</v>
      </c>
      <c r="F12720" s="1420"/>
      <c r="G12720" s="902">
        <v>500000000</v>
      </c>
    </row>
    <row r="12721" spans="1:7">
      <c r="A12721" s="903" t="s">
        <v>2487</v>
      </c>
      <c r="B12721" s="903" t="s">
        <v>215</v>
      </c>
      <c r="C12721" s="903" t="s">
        <v>170</v>
      </c>
      <c r="D12721" s="903" t="s">
        <v>1494</v>
      </c>
      <c r="E12721" s="903" t="s">
        <v>1429</v>
      </c>
      <c r="F12721" s="903" t="s">
        <v>1457</v>
      </c>
      <c r="G12721" s="902">
        <v>500000000</v>
      </c>
    </row>
    <row r="12722" spans="1:7">
      <c r="A12722" s="903" t="s">
        <v>2487</v>
      </c>
      <c r="B12722" s="903" t="s">
        <v>215</v>
      </c>
      <c r="C12722" s="903" t="s">
        <v>170</v>
      </c>
      <c r="D12722" s="903" t="s">
        <v>1494</v>
      </c>
      <c r="E12722" s="1419" t="s">
        <v>118</v>
      </c>
      <c r="F12722" s="1420"/>
      <c r="G12722" s="902">
        <v>10869305186</v>
      </c>
    </row>
    <row r="12723" spans="1:7">
      <c r="A12723" s="903" t="s">
        <v>2487</v>
      </c>
      <c r="B12723" s="903" t="s">
        <v>215</v>
      </c>
      <c r="C12723" s="903" t="s">
        <v>170</v>
      </c>
      <c r="D12723" s="903" t="s">
        <v>1494</v>
      </c>
      <c r="E12723" s="903" t="s">
        <v>118</v>
      </c>
      <c r="F12723" s="903" t="s">
        <v>523</v>
      </c>
      <c r="G12723" s="902">
        <v>163120000</v>
      </c>
    </row>
    <row r="12724" spans="1:7">
      <c r="A12724" s="903" t="s">
        <v>2487</v>
      </c>
      <c r="B12724" s="903" t="s">
        <v>215</v>
      </c>
      <c r="C12724" s="903" t="s">
        <v>170</v>
      </c>
      <c r="D12724" s="903" t="s">
        <v>1494</v>
      </c>
      <c r="E12724" s="903" t="s">
        <v>118</v>
      </c>
      <c r="F12724" s="903" t="s">
        <v>5</v>
      </c>
      <c r="G12724" s="902">
        <v>10880000</v>
      </c>
    </row>
    <row r="12725" spans="1:7">
      <c r="A12725" s="903" t="s">
        <v>2487</v>
      </c>
      <c r="B12725" s="903" t="s">
        <v>215</v>
      </c>
      <c r="C12725" s="903" t="s">
        <v>170</v>
      </c>
      <c r="D12725" s="903" t="s">
        <v>1494</v>
      </c>
      <c r="E12725" s="903" t="s">
        <v>118</v>
      </c>
      <c r="F12725" s="903" t="s">
        <v>120</v>
      </c>
      <c r="G12725" s="902">
        <v>10695305186</v>
      </c>
    </row>
    <row r="12726" spans="1:7">
      <c r="A12726" s="903" t="s">
        <v>2487</v>
      </c>
      <c r="B12726" s="903" t="s">
        <v>215</v>
      </c>
      <c r="C12726" s="903" t="s">
        <v>170</v>
      </c>
      <c r="D12726" s="903" t="s">
        <v>1494</v>
      </c>
      <c r="E12726" s="1419" t="s">
        <v>122</v>
      </c>
      <c r="F12726" s="1420"/>
      <c r="G12726" s="902">
        <v>61406311959</v>
      </c>
    </row>
    <row r="12727" spans="1:7">
      <c r="A12727" s="903" t="s">
        <v>2487</v>
      </c>
      <c r="B12727" s="903" t="s">
        <v>215</v>
      </c>
      <c r="C12727" s="903" t="s">
        <v>170</v>
      </c>
      <c r="D12727" s="903" t="s">
        <v>1494</v>
      </c>
      <c r="E12727" s="903" t="s">
        <v>122</v>
      </c>
      <c r="F12727" s="903" t="s">
        <v>765</v>
      </c>
      <c r="G12727" s="902">
        <v>102783120</v>
      </c>
    </row>
    <row r="12728" spans="1:7">
      <c r="A12728" s="903" t="s">
        <v>2487</v>
      </c>
      <c r="B12728" s="903" t="s">
        <v>215</v>
      </c>
      <c r="C12728" s="903" t="s">
        <v>170</v>
      </c>
      <c r="D12728" s="903" t="s">
        <v>1494</v>
      </c>
      <c r="E12728" s="903" t="s">
        <v>122</v>
      </c>
      <c r="F12728" s="903" t="s">
        <v>126</v>
      </c>
      <c r="G12728" s="902">
        <v>61303528839</v>
      </c>
    </row>
    <row r="12729" spans="1:7">
      <c r="A12729" s="903" t="s">
        <v>2487</v>
      </c>
      <c r="B12729" s="903" t="s">
        <v>215</v>
      </c>
      <c r="C12729" s="903" t="s">
        <v>170</v>
      </c>
      <c r="D12729" s="903" t="s">
        <v>1494</v>
      </c>
      <c r="E12729" s="1419" t="s">
        <v>810</v>
      </c>
      <c r="F12729" s="1420"/>
      <c r="G12729" s="902">
        <v>1062547000</v>
      </c>
    </row>
    <row r="12730" spans="1:7">
      <c r="A12730" s="903" t="s">
        <v>2487</v>
      </c>
      <c r="B12730" s="903" t="s">
        <v>215</v>
      </c>
      <c r="C12730" s="903" t="s">
        <v>170</v>
      </c>
      <c r="D12730" s="903" t="s">
        <v>1494</v>
      </c>
      <c r="E12730" s="903" t="s">
        <v>810</v>
      </c>
      <c r="F12730" s="903" t="s">
        <v>809</v>
      </c>
      <c r="G12730" s="902">
        <v>973511000</v>
      </c>
    </row>
    <row r="12731" spans="1:7">
      <c r="A12731" s="903" t="s">
        <v>2487</v>
      </c>
      <c r="B12731" s="903" t="s">
        <v>215</v>
      </c>
      <c r="C12731" s="903" t="s">
        <v>170</v>
      </c>
      <c r="D12731" s="903" t="s">
        <v>1494</v>
      </c>
      <c r="E12731" s="903" t="s">
        <v>810</v>
      </c>
      <c r="F12731" s="903" t="s">
        <v>813</v>
      </c>
      <c r="G12731" s="902">
        <v>89036000</v>
      </c>
    </row>
    <row r="12732" spans="1:7">
      <c r="A12732" s="903" t="s">
        <v>2487</v>
      </c>
      <c r="B12732" s="903" t="s">
        <v>215</v>
      </c>
      <c r="C12732" s="903" t="s">
        <v>170</v>
      </c>
      <c r="D12732" s="903" t="s">
        <v>1494</v>
      </c>
      <c r="E12732" s="1419" t="s">
        <v>165</v>
      </c>
      <c r="F12732" s="1420"/>
      <c r="G12732" s="902">
        <v>8175084954</v>
      </c>
    </row>
    <row r="12733" spans="1:7">
      <c r="A12733" s="903" t="s">
        <v>2487</v>
      </c>
      <c r="B12733" s="903" t="s">
        <v>215</v>
      </c>
      <c r="C12733" s="903" t="s">
        <v>170</v>
      </c>
      <c r="D12733" s="903" t="s">
        <v>1494</v>
      </c>
      <c r="E12733" s="903" t="s">
        <v>165</v>
      </c>
      <c r="F12733" s="903" t="s">
        <v>166</v>
      </c>
      <c r="G12733" s="902">
        <v>8089213954</v>
      </c>
    </row>
    <row r="12734" spans="1:7">
      <c r="A12734" s="903" t="s">
        <v>2487</v>
      </c>
      <c r="B12734" s="903" t="s">
        <v>215</v>
      </c>
      <c r="C12734" s="903" t="s">
        <v>170</v>
      </c>
      <c r="D12734" s="903" t="s">
        <v>1494</v>
      </c>
      <c r="E12734" s="903" t="s">
        <v>165</v>
      </c>
      <c r="F12734" s="903" t="s">
        <v>819</v>
      </c>
      <c r="G12734" s="902">
        <v>85871000</v>
      </c>
    </row>
    <row r="12735" spans="1:7">
      <c r="A12735" s="903" t="s">
        <v>2487</v>
      </c>
      <c r="B12735" s="903" t="s">
        <v>215</v>
      </c>
      <c r="C12735" s="903" t="s">
        <v>170</v>
      </c>
      <c r="D12735" s="903" t="s">
        <v>1494</v>
      </c>
      <c r="E12735" s="1419" t="s">
        <v>160</v>
      </c>
      <c r="F12735" s="1420"/>
      <c r="G12735" s="902">
        <v>135893728710</v>
      </c>
    </row>
    <row r="12736" spans="1:7">
      <c r="A12736" s="903" t="s">
        <v>2487</v>
      </c>
      <c r="B12736" s="903" t="s">
        <v>215</v>
      </c>
      <c r="C12736" s="903" t="s">
        <v>170</v>
      </c>
      <c r="D12736" s="903" t="s">
        <v>1494</v>
      </c>
      <c r="E12736" s="903" t="s">
        <v>160</v>
      </c>
      <c r="F12736" s="903" t="s">
        <v>162</v>
      </c>
      <c r="G12736" s="902">
        <v>135893728710</v>
      </c>
    </row>
    <row r="12737" spans="1:7">
      <c r="A12737" s="903" t="s">
        <v>2487</v>
      </c>
      <c r="B12737" s="903" t="s">
        <v>215</v>
      </c>
      <c r="C12737" s="903" t="s">
        <v>170</v>
      </c>
      <c r="D12737" s="903" t="s">
        <v>1494</v>
      </c>
      <c r="E12737" s="1419" t="s">
        <v>13</v>
      </c>
      <c r="F12737" s="1420"/>
      <c r="G12737" s="902">
        <v>213126000</v>
      </c>
    </row>
    <row r="12738" spans="1:7">
      <c r="A12738" s="903" t="s">
        <v>2487</v>
      </c>
      <c r="B12738" s="903" t="s">
        <v>215</v>
      </c>
      <c r="C12738" s="903" t="s">
        <v>170</v>
      </c>
      <c r="D12738" s="903" t="s">
        <v>1494</v>
      </c>
      <c r="E12738" s="903" t="s">
        <v>13</v>
      </c>
      <c r="F12738" s="903" t="s">
        <v>15</v>
      </c>
      <c r="G12738" s="902">
        <v>213126000</v>
      </c>
    </row>
    <row r="12739" spans="1:7">
      <c r="A12739" s="903" t="s">
        <v>2487</v>
      </c>
      <c r="B12739" s="903" t="s">
        <v>215</v>
      </c>
      <c r="C12739" s="903" t="s">
        <v>170</v>
      </c>
      <c r="D12739" s="903" t="s">
        <v>1494</v>
      </c>
      <c r="E12739" s="1419" t="s">
        <v>16</v>
      </c>
      <c r="F12739" s="1420"/>
      <c r="G12739" s="902">
        <v>18724399767</v>
      </c>
    </row>
    <row r="12740" spans="1:7">
      <c r="A12740" s="903" t="s">
        <v>2487</v>
      </c>
      <c r="B12740" s="903" t="s">
        <v>215</v>
      </c>
      <c r="C12740" s="903" t="s">
        <v>170</v>
      </c>
      <c r="D12740" s="903" t="s">
        <v>1494</v>
      </c>
      <c r="E12740" s="903" t="s">
        <v>16</v>
      </c>
      <c r="F12740" s="903" t="s">
        <v>17</v>
      </c>
      <c r="G12740" s="902">
        <v>3328069000</v>
      </c>
    </row>
    <row r="12741" spans="1:7">
      <c r="A12741" s="903" t="s">
        <v>2487</v>
      </c>
      <c r="B12741" s="903" t="s">
        <v>215</v>
      </c>
      <c r="C12741" s="903" t="s">
        <v>170</v>
      </c>
      <c r="D12741" s="903" t="s">
        <v>1494</v>
      </c>
      <c r="E12741" s="903" t="s">
        <v>16</v>
      </c>
      <c r="F12741" s="903" t="s">
        <v>19</v>
      </c>
      <c r="G12741" s="902">
        <v>12791495551</v>
      </c>
    </row>
    <row r="12742" spans="1:7">
      <c r="A12742" s="903" t="s">
        <v>2487</v>
      </c>
      <c r="B12742" s="903" t="s">
        <v>215</v>
      </c>
      <c r="C12742" s="903" t="s">
        <v>170</v>
      </c>
      <c r="D12742" s="903" t="s">
        <v>1494</v>
      </c>
      <c r="E12742" s="903" t="s">
        <v>16</v>
      </c>
      <c r="F12742" s="903" t="s">
        <v>221</v>
      </c>
      <c r="G12742" s="902">
        <v>2604835216</v>
      </c>
    </row>
    <row r="12743" spans="1:7">
      <c r="A12743" s="903" t="s">
        <v>2487</v>
      </c>
      <c r="B12743" s="903" t="s">
        <v>215</v>
      </c>
      <c r="C12743" s="903" t="s">
        <v>170</v>
      </c>
      <c r="D12743" s="1419" t="s">
        <v>1510</v>
      </c>
      <c r="E12743" s="1420"/>
      <c r="F12743" s="1420"/>
      <c r="G12743" s="902">
        <v>5388886000</v>
      </c>
    </row>
    <row r="12744" spans="1:7">
      <c r="A12744" s="903" t="s">
        <v>2487</v>
      </c>
      <c r="B12744" s="903" t="s">
        <v>215</v>
      </c>
      <c r="C12744" s="903" t="s">
        <v>170</v>
      </c>
      <c r="D12744" s="903" t="s">
        <v>1510</v>
      </c>
      <c r="E12744" s="1419" t="s">
        <v>810</v>
      </c>
      <c r="F12744" s="1420"/>
      <c r="G12744" s="902">
        <v>105360000</v>
      </c>
    </row>
    <row r="12745" spans="1:7">
      <c r="A12745" s="903" t="s">
        <v>2487</v>
      </c>
      <c r="B12745" s="903" t="s">
        <v>215</v>
      </c>
      <c r="C12745" s="903" t="s">
        <v>170</v>
      </c>
      <c r="D12745" s="903" t="s">
        <v>1510</v>
      </c>
      <c r="E12745" s="903" t="s">
        <v>810</v>
      </c>
      <c r="F12745" s="903" t="s">
        <v>809</v>
      </c>
      <c r="G12745" s="902">
        <v>100000000</v>
      </c>
    </row>
    <row r="12746" spans="1:7">
      <c r="A12746" s="903" t="s">
        <v>2487</v>
      </c>
      <c r="B12746" s="903" t="s">
        <v>215</v>
      </c>
      <c r="C12746" s="903" t="s">
        <v>170</v>
      </c>
      <c r="D12746" s="903" t="s">
        <v>1510</v>
      </c>
      <c r="E12746" s="903" t="s">
        <v>810</v>
      </c>
      <c r="F12746" s="903" t="s">
        <v>813</v>
      </c>
      <c r="G12746" s="902">
        <v>5360000</v>
      </c>
    </row>
    <row r="12747" spans="1:7">
      <c r="A12747" s="903" t="s">
        <v>2487</v>
      </c>
      <c r="B12747" s="903" t="s">
        <v>215</v>
      </c>
      <c r="C12747" s="903" t="s">
        <v>170</v>
      </c>
      <c r="D12747" s="903" t="s">
        <v>1510</v>
      </c>
      <c r="E12747" s="1419" t="s">
        <v>165</v>
      </c>
      <c r="F12747" s="1420"/>
      <c r="G12747" s="902">
        <v>1044330000</v>
      </c>
    </row>
    <row r="12748" spans="1:7">
      <c r="A12748" s="903" t="s">
        <v>2487</v>
      </c>
      <c r="B12748" s="903" t="s">
        <v>215</v>
      </c>
      <c r="C12748" s="903" t="s">
        <v>170</v>
      </c>
      <c r="D12748" s="903" t="s">
        <v>1510</v>
      </c>
      <c r="E12748" s="903" t="s">
        <v>165</v>
      </c>
      <c r="F12748" s="903" t="s">
        <v>166</v>
      </c>
      <c r="G12748" s="902">
        <v>1044330000</v>
      </c>
    </row>
    <row r="12749" spans="1:7">
      <c r="A12749" s="903" t="s">
        <v>2487</v>
      </c>
      <c r="B12749" s="903" t="s">
        <v>215</v>
      </c>
      <c r="C12749" s="903" t="s">
        <v>170</v>
      </c>
      <c r="D12749" s="903" t="s">
        <v>1510</v>
      </c>
      <c r="E12749" s="1419" t="s">
        <v>160</v>
      </c>
      <c r="F12749" s="1420"/>
      <c r="G12749" s="902">
        <v>3767575000</v>
      </c>
    </row>
    <row r="12750" spans="1:7">
      <c r="A12750" s="903" t="s">
        <v>2487</v>
      </c>
      <c r="B12750" s="903" t="s">
        <v>215</v>
      </c>
      <c r="C12750" s="903" t="s">
        <v>170</v>
      </c>
      <c r="D12750" s="903" t="s">
        <v>1510</v>
      </c>
      <c r="E12750" s="903" t="s">
        <v>160</v>
      </c>
      <c r="F12750" s="903" t="s">
        <v>162</v>
      </c>
      <c r="G12750" s="902">
        <v>3767575000</v>
      </c>
    </row>
    <row r="12751" spans="1:7">
      <c r="A12751" s="903" t="s">
        <v>2487</v>
      </c>
      <c r="B12751" s="903" t="s">
        <v>215</v>
      </c>
      <c r="C12751" s="903" t="s">
        <v>170</v>
      </c>
      <c r="D12751" s="903" t="s">
        <v>1510</v>
      </c>
      <c r="E12751" s="1419" t="s">
        <v>13</v>
      </c>
      <c r="F12751" s="1420"/>
      <c r="G12751" s="902">
        <v>69066000</v>
      </c>
    </row>
    <row r="12752" spans="1:7">
      <c r="A12752" s="903" t="s">
        <v>2487</v>
      </c>
      <c r="B12752" s="903" t="s">
        <v>215</v>
      </c>
      <c r="C12752" s="903" t="s">
        <v>170</v>
      </c>
      <c r="D12752" s="903" t="s">
        <v>1510</v>
      </c>
      <c r="E12752" s="903" t="s">
        <v>13</v>
      </c>
      <c r="F12752" s="903" t="s">
        <v>15</v>
      </c>
      <c r="G12752" s="902">
        <v>69066000</v>
      </c>
    </row>
    <row r="12753" spans="1:7">
      <c r="A12753" s="903" t="s">
        <v>2487</v>
      </c>
      <c r="B12753" s="903" t="s">
        <v>215</v>
      </c>
      <c r="C12753" s="903" t="s">
        <v>170</v>
      </c>
      <c r="D12753" s="903" t="s">
        <v>1510</v>
      </c>
      <c r="E12753" s="1419" t="s">
        <v>16</v>
      </c>
      <c r="F12753" s="1420"/>
      <c r="G12753" s="902">
        <v>402555000</v>
      </c>
    </row>
    <row r="12754" spans="1:7">
      <c r="A12754" s="903" t="s">
        <v>2487</v>
      </c>
      <c r="B12754" s="903" t="s">
        <v>215</v>
      </c>
      <c r="C12754" s="903" t="s">
        <v>170</v>
      </c>
      <c r="D12754" s="903" t="s">
        <v>1510</v>
      </c>
      <c r="E12754" s="903" t="s">
        <v>16</v>
      </c>
      <c r="F12754" s="903" t="s">
        <v>17</v>
      </c>
      <c r="G12754" s="902">
        <v>77248000</v>
      </c>
    </row>
    <row r="12755" spans="1:7">
      <c r="A12755" s="903" t="s">
        <v>2487</v>
      </c>
      <c r="B12755" s="903" t="s">
        <v>215</v>
      </c>
      <c r="C12755" s="903" t="s">
        <v>170</v>
      </c>
      <c r="D12755" s="903" t="s">
        <v>1510</v>
      </c>
      <c r="E12755" s="903" t="s">
        <v>16</v>
      </c>
      <c r="F12755" s="903" t="s">
        <v>19</v>
      </c>
      <c r="G12755" s="902">
        <v>310576000</v>
      </c>
    </row>
    <row r="12756" spans="1:7">
      <c r="A12756" s="903" t="s">
        <v>2487</v>
      </c>
      <c r="B12756" s="903" t="s">
        <v>215</v>
      </c>
      <c r="C12756" s="903" t="s">
        <v>170</v>
      </c>
      <c r="D12756" s="903" t="s">
        <v>1510</v>
      </c>
      <c r="E12756" s="903" t="s">
        <v>16</v>
      </c>
      <c r="F12756" s="903" t="s">
        <v>221</v>
      </c>
      <c r="G12756" s="902">
        <v>14731000</v>
      </c>
    </row>
    <row r="12757" spans="1:7">
      <c r="A12757" s="903" t="s">
        <v>2487</v>
      </c>
      <c r="B12757" s="903" t="s">
        <v>215</v>
      </c>
      <c r="C12757" s="903" t="s">
        <v>170</v>
      </c>
      <c r="D12757" s="1419" t="s">
        <v>1459</v>
      </c>
      <c r="E12757" s="1420"/>
      <c r="F12757" s="1420"/>
      <c r="G12757" s="902">
        <v>98475059922</v>
      </c>
    </row>
    <row r="12758" spans="1:7">
      <c r="A12758" s="903" t="s">
        <v>2487</v>
      </c>
      <c r="B12758" s="903" t="s">
        <v>215</v>
      </c>
      <c r="C12758" s="903" t="s">
        <v>170</v>
      </c>
      <c r="D12758" s="903" t="s">
        <v>1459</v>
      </c>
      <c r="E12758" s="1419" t="s">
        <v>87</v>
      </c>
      <c r="F12758" s="1420"/>
      <c r="G12758" s="902">
        <v>602734800</v>
      </c>
    </row>
    <row r="12759" spans="1:7">
      <c r="A12759" s="903" t="s">
        <v>2487</v>
      </c>
      <c r="B12759" s="903" t="s">
        <v>215</v>
      </c>
      <c r="C12759" s="903" t="s">
        <v>170</v>
      </c>
      <c r="D12759" s="903" t="s">
        <v>1459</v>
      </c>
      <c r="E12759" s="903" t="s">
        <v>87</v>
      </c>
      <c r="F12759" s="903" t="s">
        <v>88</v>
      </c>
      <c r="G12759" s="902">
        <v>602734800</v>
      </c>
    </row>
    <row r="12760" spans="1:7">
      <c r="A12760" s="903" t="s">
        <v>2487</v>
      </c>
      <c r="B12760" s="903" t="s">
        <v>215</v>
      </c>
      <c r="C12760" s="903" t="s">
        <v>170</v>
      </c>
      <c r="D12760" s="903" t="s">
        <v>1459</v>
      </c>
      <c r="E12760" s="1419" t="s">
        <v>90</v>
      </c>
      <c r="F12760" s="1420"/>
      <c r="G12760" s="902">
        <v>16092000</v>
      </c>
    </row>
    <row r="12761" spans="1:7">
      <c r="A12761" s="903" t="s">
        <v>2487</v>
      </c>
      <c r="B12761" s="903" t="s">
        <v>215</v>
      </c>
      <c r="C12761" s="903" t="s">
        <v>170</v>
      </c>
      <c r="D12761" s="903" t="s">
        <v>1459</v>
      </c>
      <c r="E12761" s="903" t="s">
        <v>90</v>
      </c>
      <c r="F12761" s="903" t="s">
        <v>135</v>
      </c>
      <c r="G12761" s="902">
        <v>12516000</v>
      </c>
    </row>
    <row r="12762" spans="1:7">
      <c r="A12762" s="903" t="s">
        <v>2487</v>
      </c>
      <c r="B12762" s="903" t="s">
        <v>215</v>
      </c>
      <c r="C12762" s="903" t="s">
        <v>170</v>
      </c>
      <c r="D12762" s="903" t="s">
        <v>1459</v>
      </c>
      <c r="E12762" s="903" t="s">
        <v>90</v>
      </c>
      <c r="F12762" s="903" t="s">
        <v>92</v>
      </c>
      <c r="G12762" s="902">
        <v>3576000</v>
      </c>
    </row>
    <row r="12763" spans="1:7">
      <c r="A12763" s="903" t="s">
        <v>2487</v>
      </c>
      <c r="B12763" s="903" t="s">
        <v>215</v>
      </c>
      <c r="C12763" s="903" t="s">
        <v>170</v>
      </c>
      <c r="D12763" s="903" t="s">
        <v>1459</v>
      </c>
      <c r="E12763" s="1419" t="s">
        <v>377</v>
      </c>
      <c r="F12763" s="1420"/>
      <c r="G12763" s="902">
        <v>19195000</v>
      </c>
    </row>
    <row r="12764" spans="1:7">
      <c r="A12764" s="903" t="s">
        <v>2487</v>
      </c>
      <c r="B12764" s="903" t="s">
        <v>215</v>
      </c>
      <c r="C12764" s="903" t="s">
        <v>170</v>
      </c>
      <c r="D12764" s="903" t="s">
        <v>1459</v>
      </c>
      <c r="E12764" s="903" t="s">
        <v>377</v>
      </c>
      <c r="F12764" s="903" t="s">
        <v>380</v>
      </c>
      <c r="G12764" s="902">
        <v>19195000</v>
      </c>
    </row>
    <row r="12765" spans="1:7">
      <c r="A12765" s="903" t="s">
        <v>2487</v>
      </c>
      <c r="B12765" s="903" t="s">
        <v>215</v>
      </c>
      <c r="C12765" s="903" t="s">
        <v>170</v>
      </c>
      <c r="D12765" s="903" t="s">
        <v>1459</v>
      </c>
      <c r="E12765" s="1419" t="s">
        <v>93</v>
      </c>
      <c r="F12765" s="1420"/>
      <c r="G12765" s="902">
        <v>2250000</v>
      </c>
    </row>
    <row r="12766" spans="1:7">
      <c r="A12766" s="903" t="s">
        <v>2487</v>
      </c>
      <c r="B12766" s="903" t="s">
        <v>215</v>
      </c>
      <c r="C12766" s="903" t="s">
        <v>170</v>
      </c>
      <c r="D12766" s="903" t="s">
        <v>1459</v>
      </c>
      <c r="E12766" s="903" t="s">
        <v>93</v>
      </c>
      <c r="F12766" s="903" t="s">
        <v>391</v>
      </c>
      <c r="G12766" s="902">
        <v>2250000</v>
      </c>
    </row>
    <row r="12767" spans="1:7">
      <c r="A12767" s="903" t="s">
        <v>2487</v>
      </c>
      <c r="B12767" s="903" t="s">
        <v>215</v>
      </c>
      <c r="C12767" s="903" t="s">
        <v>170</v>
      </c>
      <c r="D12767" s="903" t="s">
        <v>1459</v>
      </c>
      <c r="E12767" s="1419" t="s">
        <v>94</v>
      </c>
      <c r="F12767" s="1420"/>
      <c r="G12767" s="902">
        <v>144583964</v>
      </c>
    </row>
    <row r="12768" spans="1:7">
      <c r="A12768" s="903" t="s">
        <v>2487</v>
      </c>
      <c r="B12768" s="903" t="s">
        <v>215</v>
      </c>
      <c r="C12768" s="903" t="s">
        <v>170</v>
      </c>
      <c r="D12768" s="903" t="s">
        <v>1459</v>
      </c>
      <c r="E12768" s="903" t="s">
        <v>94</v>
      </c>
      <c r="F12768" s="903" t="s">
        <v>95</v>
      </c>
      <c r="G12768" s="902">
        <v>107668916</v>
      </c>
    </row>
    <row r="12769" spans="1:7">
      <c r="A12769" s="903" t="s">
        <v>2487</v>
      </c>
      <c r="B12769" s="903" t="s">
        <v>215</v>
      </c>
      <c r="C12769" s="903" t="s">
        <v>170</v>
      </c>
      <c r="D12769" s="903" t="s">
        <v>1459</v>
      </c>
      <c r="E12769" s="903" t="s">
        <v>94</v>
      </c>
      <c r="F12769" s="903" t="s">
        <v>96</v>
      </c>
      <c r="G12769" s="902">
        <v>18457524</v>
      </c>
    </row>
    <row r="12770" spans="1:7">
      <c r="A12770" s="903" t="s">
        <v>2487</v>
      </c>
      <c r="B12770" s="903" t="s">
        <v>215</v>
      </c>
      <c r="C12770" s="903" t="s">
        <v>170</v>
      </c>
      <c r="D12770" s="903" t="s">
        <v>1459</v>
      </c>
      <c r="E12770" s="903" t="s">
        <v>94</v>
      </c>
      <c r="F12770" s="903" t="s">
        <v>97</v>
      </c>
      <c r="G12770" s="902">
        <v>12305016</v>
      </c>
    </row>
    <row r="12771" spans="1:7">
      <c r="A12771" s="903" t="s">
        <v>2487</v>
      </c>
      <c r="B12771" s="903" t="s">
        <v>215</v>
      </c>
      <c r="C12771" s="903" t="s">
        <v>170</v>
      </c>
      <c r="D12771" s="903" t="s">
        <v>1459</v>
      </c>
      <c r="E12771" s="903" t="s">
        <v>94</v>
      </c>
      <c r="F12771" s="903" t="s">
        <v>0</v>
      </c>
      <c r="G12771" s="902">
        <v>6152508</v>
      </c>
    </row>
    <row r="12772" spans="1:7">
      <c r="A12772" s="903" t="s">
        <v>2487</v>
      </c>
      <c r="B12772" s="903" t="s">
        <v>215</v>
      </c>
      <c r="C12772" s="903" t="s">
        <v>170</v>
      </c>
      <c r="D12772" s="903" t="s">
        <v>1459</v>
      </c>
      <c r="E12772" s="1419" t="s">
        <v>100</v>
      </c>
      <c r="F12772" s="1420"/>
      <c r="G12772" s="902">
        <v>31110397</v>
      </c>
    </row>
    <row r="12773" spans="1:7">
      <c r="A12773" s="903" t="s">
        <v>2487</v>
      </c>
      <c r="B12773" s="903" t="s">
        <v>215</v>
      </c>
      <c r="C12773" s="903" t="s">
        <v>170</v>
      </c>
      <c r="D12773" s="903" t="s">
        <v>1459</v>
      </c>
      <c r="E12773" s="903" t="s">
        <v>100</v>
      </c>
      <c r="F12773" s="903" t="s">
        <v>138</v>
      </c>
      <c r="G12773" s="902">
        <v>29667397</v>
      </c>
    </row>
    <row r="12774" spans="1:7">
      <c r="A12774" s="903" t="s">
        <v>2487</v>
      </c>
      <c r="B12774" s="903" t="s">
        <v>215</v>
      </c>
      <c r="C12774" s="903" t="s">
        <v>170</v>
      </c>
      <c r="D12774" s="903" t="s">
        <v>1459</v>
      </c>
      <c r="E12774" s="903" t="s">
        <v>100</v>
      </c>
      <c r="F12774" s="903" t="s">
        <v>131</v>
      </c>
      <c r="G12774" s="902">
        <v>1368000</v>
      </c>
    </row>
    <row r="12775" spans="1:7">
      <c r="A12775" s="903" t="s">
        <v>2487</v>
      </c>
      <c r="B12775" s="903" t="s">
        <v>215</v>
      </c>
      <c r="C12775" s="903" t="s">
        <v>170</v>
      </c>
      <c r="D12775" s="903" t="s">
        <v>1459</v>
      </c>
      <c r="E12775" s="903" t="s">
        <v>100</v>
      </c>
      <c r="F12775" s="903" t="s">
        <v>218</v>
      </c>
      <c r="G12775" s="902">
        <v>75000</v>
      </c>
    </row>
    <row r="12776" spans="1:7">
      <c r="A12776" s="903" t="s">
        <v>2487</v>
      </c>
      <c r="B12776" s="903" t="s">
        <v>215</v>
      </c>
      <c r="C12776" s="903" t="s">
        <v>170</v>
      </c>
      <c r="D12776" s="903" t="s">
        <v>1459</v>
      </c>
      <c r="E12776" s="1419" t="s">
        <v>103</v>
      </c>
      <c r="F12776" s="1420"/>
      <c r="G12776" s="902">
        <v>78974841</v>
      </c>
    </row>
    <row r="12777" spans="1:7">
      <c r="A12777" s="903" t="s">
        <v>2487</v>
      </c>
      <c r="B12777" s="903" t="s">
        <v>215</v>
      </c>
      <c r="C12777" s="903" t="s">
        <v>170</v>
      </c>
      <c r="D12777" s="903" t="s">
        <v>1459</v>
      </c>
      <c r="E12777" s="903" t="s">
        <v>103</v>
      </c>
      <c r="F12777" s="903" t="s">
        <v>104</v>
      </c>
      <c r="G12777" s="902">
        <v>63985754</v>
      </c>
    </row>
    <row r="12778" spans="1:7">
      <c r="A12778" s="903" t="s">
        <v>2487</v>
      </c>
      <c r="B12778" s="903" t="s">
        <v>215</v>
      </c>
      <c r="C12778" s="903" t="s">
        <v>170</v>
      </c>
      <c r="D12778" s="903" t="s">
        <v>1459</v>
      </c>
      <c r="E12778" s="903" t="s">
        <v>103</v>
      </c>
      <c r="F12778" s="903" t="s">
        <v>132</v>
      </c>
      <c r="G12778" s="902">
        <v>6199087</v>
      </c>
    </row>
    <row r="12779" spans="1:7">
      <c r="A12779" s="903" t="s">
        <v>2487</v>
      </c>
      <c r="B12779" s="903" t="s">
        <v>215</v>
      </c>
      <c r="C12779" s="903" t="s">
        <v>170</v>
      </c>
      <c r="D12779" s="903" t="s">
        <v>1459</v>
      </c>
      <c r="E12779" s="903" t="s">
        <v>103</v>
      </c>
      <c r="F12779" s="903" t="s">
        <v>106</v>
      </c>
      <c r="G12779" s="902">
        <v>8790000</v>
      </c>
    </row>
    <row r="12780" spans="1:7">
      <c r="A12780" s="903" t="s">
        <v>2487</v>
      </c>
      <c r="B12780" s="903" t="s">
        <v>215</v>
      </c>
      <c r="C12780" s="903" t="s">
        <v>170</v>
      </c>
      <c r="D12780" s="903" t="s">
        <v>1459</v>
      </c>
      <c r="E12780" s="1419" t="s">
        <v>108</v>
      </c>
      <c r="F12780" s="1420"/>
      <c r="G12780" s="902">
        <v>10464000</v>
      </c>
    </row>
    <row r="12781" spans="1:7">
      <c r="A12781" s="903" t="s">
        <v>2487</v>
      </c>
      <c r="B12781" s="903" t="s">
        <v>215</v>
      </c>
      <c r="C12781" s="903" t="s">
        <v>170</v>
      </c>
      <c r="D12781" s="903" t="s">
        <v>1459</v>
      </c>
      <c r="E12781" s="903" t="s">
        <v>108</v>
      </c>
      <c r="F12781" s="903" t="s">
        <v>110</v>
      </c>
      <c r="G12781" s="902">
        <v>286000</v>
      </c>
    </row>
    <row r="12782" spans="1:7">
      <c r="A12782" s="903" t="s">
        <v>2487</v>
      </c>
      <c r="B12782" s="903" t="s">
        <v>215</v>
      </c>
      <c r="C12782" s="903" t="s">
        <v>170</v>
      </c>
      <c r="D12782" s="903" t="s">
        <v>1459</v>
      </c>
      <c r="E12782" s="903" t="s">
        <v>108</v>
      </c>
      <c r="F12782" s="903" t="s">
        <v>111</v>
      </c>
      <c r="G12782" s="902">
        <v>242000</v>
      </c>
    </row>
    <row r="12783" spans="1:7">
      <c r="A12783" s="903" t="s">
        <v>2487</v>
      </c>
      <c r="B12783" s="903" t="s">
        <v>215</v>
      </c>
      <c r="C12783" s="903" t="s">
        <v>170</v>
      </c>
      <c r="D12783" s="903" t="s">
        <v>1459</v>
      </c>
      <c r="E12783" s="903" t="s">
        <v>108</v>
      </c>
      <c r="F12783" s="903" t="s">
        <v>862</v>
      </c>
      <c r="G12783" s="902">
        <v>9936000</v>
      </c>
    </row>
    <row r="12784" spans="1:7">
      <c r="A12784" s="903" t="s">
        <v>2487</v>
      </c>
      <c r="B12784" s="903" t="s">
        <v>215</v>
      </c>
      <c r="C12784" s="903" t="s">
        <v>170</v>
      </c>
      <c r="D12784" s="903" t="s">
        <v>1459</v>
      </c>
      <c r="E12784" s="1419" t="s">
        <v>113</v>
      </c>
      <c r="F12784" s="1420"/>
      <c r="G12784" s="902">
        <v>68010000</v>
      </c>
    </row>
    <row r="12785" spans="1:7">
      <c r="A12785" s="903" t="s">
        <v>2487</v>
      </c>
      <c r="B12785" s="903" t="s">
        <v>215</v>
      </c>
      <c r="C12785" s="903" t="s">
        <v>170</v>
      </c>
      <c r="D12785" s="903" t="s">
        <v>1459</v>
      </c>
      <c r="E12785" s="903" t="s">
        <v>113</v>
      </c>
      <c r="F12785" s="903" t="s">
        <v>381</v>
      </c>
      <c r="G12785" s="902">
        <v>910000</v>
      </c>
    </row>
    <row r="12786" spans="1:7">
      <c r="A12786" s="903" t="s">
        <v>2487</v>
      </c>
      <c r="B12786" s="903" t="s">
        <v>215</v>
      </c>
      <c r="C12786" s="903" t="s">
        <v>170</v>
      </c>
      <c r="D12786" s="903" t="s">
        <v>1459</v>
      </c>
      <c r="E12786" s="903" t="s">
        <v>113</v>
      </c>
      <c r="F12786" s="903" t="s">
        <v>490</v>
      </c>
      <c r="G12786" s="902">
        <v>21200000</v>
      </c>
    </row>
    <row r="12787" spans="1:7">
      <c r="A12787" s="903" t="s">
        <v>2487</v>
      </c>
      <c r="B12787" s="903" t="s">
        <v>215</v>
      </c>
      <c r="C12787" s="903" t="s">
        <v>170</v>
      </c>
      <c r="D12787" s="903" t="s">
        <v>1459</v>
      </c>
      <c r="E12787" s="903" t="s">
        <v>113</v>
      </c>
      <c r="F12787" s="903" t="s">
        <v>115</v>
      </c>
      <c r="G12787" s="902">
        <v>400000</v>
      </c>
    </row>
    <row r="12788" spans="1:7">
      <c r="A12788" s="903" t="s">
        <v>2487</v>
      </c>
      <c r="B12788" s="903" t="s">
        <v>215</v>
      </c>
      <c r="C12788" s="903" t="s">
        <v>170</v>
      </c>
      <c r="D12788" s="903" t="s">
        <v>1459</v>
      </c>
      <c r="E12788" s="903" t="s">
        <v>113</v>
      </c>
      <c r="F12788" s="903" t="s">
        <v>117</v>
      </c>
      <c r="G12788" s="902">
        <v>45500000</v>
      </c>
    </row>
    <row r="12789" spans="1:7">
      <c r="A12789" s="903" t="s">
        <v>2487</v>
      </c>
      <c r="B12789" s="903" t="s">
        <v>215</v>
      </c>
      <c r="C12789" s="903" t="s">
        <v>170</v>
      </c>
      <c r="D12789" s="903" t="s">
        <v>1459</v>
      </c>
      <c r="E12789" s="1419" t="s">
        <v>492</v>
      </c>
      <c r="F12789" s="1420"/>
      <c r="G12789" s="902">
        <v>151500000</v>
      </c>
    </row>
    <row r="12790" spans="1:7">
      <c r="A12790" s="903" t="s">
        <v>2487</v>
      </c>
      <c r="B12790" s="903" t="s">
        <v>215</v>
      </c>
      <c r="C12790" s="903" t="s">
        <v>170</v>
      </c>
      <c r="D12790" s="903" t="s">
        <v>1459</v>
      </c>
      <c r="E12790" s="903" t="s">
        <v>492</v>
      </c>
      <c r="F12790" s="903" t="s">
        <v>494</v>
      </c>
      <c r="G12790" s="902">
        <v>53500000</v>
      </c>
    </row>
    <row r="12791" spans="1:7">
      <c r="A12791" s="903" t="s">
        <v>2487</v>
      </c>
      <c r="B12791" s="903" t="s">
        <v>215</v>
      </c>
      <c r="C12791" s="903" t="s">
        <v>170</v>
      </c>
      <c r="D12791" s="903" t="s">
        <v>1459</v>
      </c>
      <c r="E12791" s="903" t="s">
        <v>492</v>
      </c>
      <c r="F12791" s="903" t="s">
        <v>496</v>
      </c>
      <c r="G12791" s="902">
        <v>98000000</v>
      </c>
    </row>
    <row r="12792" spans="1:7">
      <c r="A12792" s="903" t="s">
        <v>2487</v>
      </c>
      <c r="B12792" s="903" t="s">
        <v>215</v>
      </c>
      <c r="C12792" s="903" t="s">
        <v>170</v>
      </c>
      <c r="D12792" s="903" t="s">
        <v>1459</v>
      </c>
      <c r="E12792" s="1419" t="s">
        <v>498</v>
      </c>
      <c r="F12792" s="1420"/>
      <c r="G12792" s="902">
        <v>411631998</v>
      </c>
    </row>
    <row r="12793" spans="1:7">
      <c r="A12793" s="903" t="s">
        <v>2487</v>
      </c>
      <c r="B12793" s="903" t="s">
        <v>215</v>
      </c>
      <c r="C12793" s="903" t="s">
        <v>170</v>
      </c>
      <c r="D12793" s="903" t="s">
        <v>1459</v>
      </c>
      <c r="E12793" s="903" t="s">
        <v>498</v>
      </c>
      <c r="F12793" s="903" t="s">
        <v>370</v>
      </c>
      <c r="G12793" s="902">
        <v>20483998</v>
      </c>
    </row>
    <row r="12794" spans="1:7">
      <c r="A12794" s="903" t="s">
        <v>2487</v>
      </c>
      <c r="B12794" s="903" t="s">
        <v>215</v>
      </c>
      <c r="C12794" s="903" t="s">
        <v>170</v>
      </c>
      <c r="D12794" s="903" t="s">
        <v>1459</v>
      </c>
      <c r="E12794" s="903" t="s">
        <v>498</v>
      </c>
      <c r="F12794" s="903" t="s">
        <v>501</v>
      </c>
      <c r="G12794" s="902">
        <v>391148000</v>
      </c>
    </row>
    <row r="12795" spans="1:7">
      <c r="A12795" s="903" t="s">
        <v>2487</v>
      </c>
      <c r="B12795" s="903" t="s">
        <v>215</v>
      </c>
      <c r="C12795" s="903" t="s">
        <v>170</v>
      </c>
      <c r="D12795" s="903" t="s">
        <v>1459</v>
      </c>
      <c r="E12795" s="1419" t="s">
        <v>118</v>
      </c>
      <c r="F12795" s="1420"/>
      <c r="G12795" s="902">
        <v>210576000</v>
      </c>
    </row>
    <row r="12796" spans="1:7">
      <c r="A12796" s="903" t="s">
        <v>2487</v>
      </c>
      <c r="B12796" s="903" t="s">
        <v>215</v>
      </c>
      <c r="C12796" s="903" t="s">
        <v>170</v>
      </c>
      <c r="D12796" s="903" t="s">
        <v>1459</v>
      </c>
      <c r="E12796" s="903" t="s">
        <v>118</v>
      </c>
      <c r="F12796" s="903" t="s">
        <v>11</v>
      </c>
      <c r="G12796" s="902">
        <v>180000000</v>
      </c>
    </row>
    <row r="12797" spans="1:7">
      <c r="A12797" s="903" t="s">
        <v>2487</v>
      </c>
      <c r="B12797" s="903" t="s">
        <v>215</v>
      </c>
      <c r="C12797" s="903" t="s">
        <v>170</v>
      </c>
      <c r="D12797" s="903" t="s">
        <v>1459</v>
      </c>
      <c r="E12797" s="903" t="s">
        <v>118</v>
      </c>
      <c r="F12797" s="903" t="s">
        <v>120</v>
      </c>
      <c r="G12797" s="902">
        <v>30576000</v>
      </c>
    </row>
    <row r="12798" spans="1:7">
      <c r="A12798" s="903" t="s">
        <v>2487</v>
      </c>
      <c r="B12798" s="903" t="s">
        <v>215</v>
      </c>
      <c r="C12798" s="903" t="s">
        <v>170</v>
      </c>
      <c r="D12798" s="903" t="s">
        <v>1459</v>
      </c>
      <c r="E12798" s="1419" t="s">
        <v>122</v>
      </c>
      <c r="F12798" s="1420"/>
      <c r="G12798" s="902">
        <v>90366000</v>
      </c>
    </row>
    <row r="12799" spans="1:7">
      <c r="A12799" s="903" t="s">
        <v>2487</v>
      </c>
      <c r="B12799" s="903" t="s">
        <v>215</v>
      </c>
      <c r="C12799" s="903" t="s">
        <v>170</v>
      </c>
      <c r="D12799" s="903" t="s">
        <v>1459</v>
      </c>
      <c r="E12799" s="903" t="s">
        <v>122</v>
      </c>
      <c r="F12799" s="903" t="s">
        <v>124</v>
      </c>
      <c r="G12799" s="902">
        <v>30591000</v>
      </c>
    </row>
    <row r="12800" spans="1:7">
      <c r="A12800" s="903" t="s">
        <v>2487</v>
      </c>
      <c r="B12800" s="903" t="s">
        <v>215</v>
      </c>
      <c r="C12800" s="903" t="s">
        <v>170</v>
      </c>
      <c r="D12800" s="903" t="s">
        <v>1459</v>
      </c>
      <c r="E12800" s="903" t="s">
        <v>122</v>
      </c>
      <c r="F12800" s="903" t="s">
        <v>126</v>
      </c>
      <c r="G12800" s="902">
        <v>59775000</v>
      </c>
    </row>
    <row r="12801" spans="1:7">
      <c r="A12801" s="903" t="s">
        <v>2487</v>
      </c>
      <c r="B12801" s="903" t="s">
        <v>215</v>
      </c>
      <c r="C12801" s="903" t="s">
        <v>170</v>
      </c>
      <c r="D12801" s="903" t="s">
        <v>1459</v>
      </c>
      <c r="E12801" s="1419" t="s">
        <v>2071</v>
      </c>
      <c r="F12801" s="1420"/>
      <c r="G12801" s="902">
        <v>135000000</v>
      </c>
    </row>
    <row r="12802" spans="1:7">
      <c r="A12802" s="903" t="s">
        <v>2487</v>
      </c>
      <c r="B12802" s="903" t="s">
        <v>215</v>
      </c>
      <c r="C12802" s="903" t="s">
        <v>170</v>
      </c>
      <c r="D12802" s="903" t="s">
        <v>1459</v>
      </c>
      <c r="E12802" s="903" t="s">
        <v>2071</v>
      </c>
      <c r="F12802" s="903" t="s">
        <v>2533</v>
      </c>
      <c r="G12802" s="902">
        <v>135000000</v>
      </c>
    </row>
    <row r="12803" spans="1:7">
      <c r="A12803" s="903" t="s">
        <v>2487</v>
      </c>
      <c r="B12803" s="903" t="s">
        <v>215</v>
      </c>
      <c r="C12803" s="903" t="s">
        <v>170</v>
      </c>
      <c r="D12803" s="903" t="s">
        <v>1459</v>
      </c>
      <c r="E12803" s="1419" t="s">
        <v>810</v>
      </c>
      <c r="F12803" s="1420"/>
      <c r="G12803" s="902">
        <v>5534389478</v>
      </c>
    </row>
    <row r="12804" spans="1:7">
      <c r="A12804" s="903" t="s">
        <v>2487</v>
      </c>
      <c r="B12804" s="903" t="s">
        <v>215</v>
      </c>
      <c r="C12804" s="903" t="s">
        <v>170</v>
      </c>
      <c r="D12804" s="903" t="s">
        <v>1459</v>
      </c>
      <c r="E12804" s="903" t="s">
        <v>810</v>
      </c>
      <c r="F12804" s="903" t="s">
        <v>809</v>
      </c>
      <c r="G12804" s="902">
        <v>447029109</v>
      </c>
    </row>
    <row r="12805" spans="1:7">
      <c r="A12805" s="903" t="s">
        <v>2487</v>
      </c>
      <c r="B12805" s="903" t="s">
        <v>215</v>
      </c>
      <c r="C12805" s="903" t="s">
        <v>170</v>
      </c>
      <c r="D12805" s="903" t="s">
        <v>1459</v>
      </c>
      <c r="E12805" s="903" t="s">
        <v>810</v>
      </c>
      <c r="F12805" s="903" t="s">
        <v>834</v>
      </c>
      <c r="G12805" s="902">
        <v>2069153417</v>
      </c>
    </row>
    <row r="12806" spans="1:7">
      <c r="A12806" s="903" t="s">
        <v>2487</v>
      </c>
      <c r="B12806" s="903" t="s">
        <v>215</v>
      </c>
      <c r="C12806" s="903" t="s">
        <v>170</v>
      </c>
      <c r="D12806" s="903" t="s">
        <v>1459</v>
      </c>
      <c r="E12806" s="903" t="s">
        <v>810</v>
      </c>
      <c r="F12806" s="903" t="s">
        <v>813</v>
      </c>
      <c r="G12806" s="902">
        <v>62167000</v>
      </c>
    </row>
    <row r="12807" spans="1:7">
      <c r="A12807" s="903" t="s">
        <v>2487</v>
      </c>
      <c r="B12807" s="903" t="s">
        <v>215</v>
      </c>
      <c r="C12807" s="903" t="s">
        <v>170</v>
      </c>
      <c r="D12807" s="903" t="s">
        <v>1459</v>
      </c>
      <c r="E12807" s="903" t="s">
        <v>810</v>
      </c>
      <c r="F12807" s="903" t="s">
        <v>817</v>
      </c>
      <c r="G12807" s="902">
        <v>533471600</v>
      </c>
    </row>
    <row r="12808" spans="1:7">
      <c r="A12808" s="903" t="s">
        <v>2487</v>
      </c>
      <c r="B12808" s="903" t="s">
        <v>215</v>
      </c>
      <c r="C12808" s="903" t="s">
        <v>170</v>
      </c>
      <c r="D12808" s="903" t="s">
        <v>1459</v>
      </c>
      <c r="E12808" s="903" t="s">
        <v>810</v>
      </c>
      <c r="F12808" s="903" t="s">
        <v>820</v>
      </c>
      <c r="G12808" s="902">
        <v>2422568352</v>
      </c>
    </row>
    <row r="12809" spans="1:7">
      <c r="A12809" s="903" t="s">
        <v>2487</v>
      </c>
      <c r="B12809" s="903" t="s">
        <v>215</v>
      </c>
      <c r="C12809" s="903" t="s">
        <v>170</v>
      </c>
      <c r="D12809" s="903" t="s">
        <v>1459</v>
      </c>
      <c r="E12809" s="1419" t="s">
        <v>165</v>
      </c>
      <c r="F12809" s="1420"/>
      <c r="G12809" s="902">
        <v>49382181100</v>
      </c>
    </row>
    <row r="12810" spans="1:7">
      <c r="A12810" s="903" t="s">
        <v>2487</v>
      </c>
      <c r="B12810" s="903" t="s">
        <v>215</v>
      </c>
      <c r="C12810" s="903" t="s">
        <v>170</v>
      </c>
      <c r="D12810" s="903" t="s">
        <v>1459</v>
      </c>
      <c r="E12810" s="903" t="s">
        <v>165</v>
      </c>
      <c r="F12810" s="903" t="s">
        <v>166</v>
      </c>
      <c r="G12810" s="902">
        <v>12966726100</v>
      </c>
    </row>
    <row r="12811" spans="1:7">
      <c r="A12811" s="903" t="s">
        <v>2487</v>
      </c>
      <c r="B12811" s="903" t="s">
        <v>215</v>
      </c>
      <c r="C12811" s="903" t="s">
        <v>170</v>
      </c>
      <c r="D12811" s="903" t="s">
        <v>1459</v>
      </c>
      <c r="E12811" s="903" t="s">
        <v>165</v>
      </c>
      <c r="F12811" s="903" t="s">
        <v>819</v>
      </c>
      <c r="G12811" s="902">
        <v>190786000</v>
      </c>
    </row>
    <row r="12812" spans="1:7">
      <c r="A12812" s="903" t="s">
        <v>2487</v>
      </c>
      <c r="B12812" s="903" t="s">
        <v>215</v>
      </c>
      <c r="C12812" s="903" t="s">
        <v>170</v>
      </c>
      <c r="D12812" s="903" t="s">
        <v>1459</v>
      </c>
      <c r="E12812" s="903" t="s">
        <v>165</v>
      </c>
      <c r="F12812" s="903" t="s">
        <v>2534</v>
      </c>
      <c r="G12812" s="902">
        <v>36187011000</v>
      </c>
    </row>
    <row r="12813" spans="1:7">
      <c r="A12813" s="903" t="s">
        <v>2487</v>
      </c>
      <c r="B12813" s="903" t="s">
        <v>215</v>
      </c>
      <c r="C12813" s="903" t="s">
        <v>170</v>
      </c>
      <c r="D12813" s="903" t="s">
        <v>1459</v>
      </c>
      <c r="E12813" s="903" t="s">
        <v>165</v>
      </c>
      <c r="F12813" s="903" t="s">
        <v>408</v>
      </c>
      <c r="G12813" s="902">
        <v>37658000</v>
      </c>
    </row>
    <row r="12814" spans="1:7">
      <c r="A12814" s="903" t="s">
        <v>2487</v>
      </c>
      <c r="B12814" s="903" t="s">
        <v>215</v>
      </c>
      <c r="C12814" s="903" t="s">
        <v>170</v>
      </c>
      <c r="D12814" s="903" t="s">
        <v>1459</v>
      </c>
      <c r="E12814" s="1419" t="s">
        <v>160</v>
      </c>
      <c r="F12814" s="1420"/>
      <c r="G12814" s="902">
        <v>30751345012</v>
      </c>
    </row>
    <row r="12815" spans="1:7">
      <c r="A12815" s="903" t="s">
        <v>2487</v>
      </c>
      <c r="B12815" s="903" t="s">
        <v>215</v>
      </c>
      <c r="C12815" s="903" t="s">
        <v>170</v>
      </c>
      <c r="D12815" s="903" t="s">
        <v>1459</v>
      </c>
      <c r="E12815" s="903" t="s">
        <v>160</v>
      </c>
      <c r="F12815" s="903" t="s">
        <v>162</v>
      </c>
      <c r="G12815" s="902">
        <v>30751345012</v>
      </c>
    </row>
    <row r="12816" spans="1:7">
      <c r="A12816" s="903" t="s">
        <v>2487</v>
      </c>
      <c r="B12816" s="903" t="s">
        <v>215</v>
      </c>
      <c r="C12816" s="903" t="s">
        <v>170</v>
      </c>
      <c r="D12816" s="903" t="s">
        <v>1459</v>
      </c>
      <c r="E12816" s="1419" t="s">
        <v>13</v>
      </c>
      <c r="F12816" s="1420"/>
      <c r="G12816" s="902">
        <v>77389000</v>
      </c>
    </row>
    <row r="12817" spans="1:7">
      <c r="A12817" s="903" t="s">
        <v>2487</v>
      </c>
      <c r="B12817" s="903" t="s">
        <v>215</v>
      </c>
      <c r="C12817" s="903" t="s">
        <v>170</v>
      </c>
      <c r="D12817" s="903" t="s">
        <v>1459</v>
      </c>
      <c r="E12817" s="903" t="s">
        <v>13</v>
      </c>
      <c r="F12817" s="903" t="s">
        <v>2523</v>
      </c>
      <c r="G12817" s="902">
        <v>77389000</v>
      </c>
    </row>
    <row r="12818" spans="1:7">
      <c r="A12818" s="903" t="s">
        <v>2487</v>
      </c>
      <c r="B12818" s="903" t="s">
        <v>215</v>
      </c>
      <c r="C12818" s="903" t="s">
        <v>170</v>
      </c>
      <c r="D12818" s="903" t="s">
        <v>1459</v>
      </c>
      <c r="E12818" s="1419" t="s">
        <v>16</v>
      </c>
      <c r="F12818" s="1420"/>
      <c r="G12818" s="902">
        <v>10757266332</v>
      </c>
    </row>
    <row r="12819" spans="1:7">
      <c r="A12819" s="903" t="s">
        <v>2487</v>
      </c>
      <c r="B12819" s="903" t="s">
        <v>215</v>
      </c>
      <c r="C12819" s="903" t="s">
        <v>170</v>
      </c>
      <c r="D12819" s="903" t="s">
        <v>1459</v>
      </c>
      <c r="E12819" s="903" t="s">
        <v>16</v>
      </c>
      <c r="F12819" s="903" t="s">
        <v>17</v>
      </c>
      <c r="G12819" s="902">
        <v>567952000</v>
      </c>
    </row>
    <row r="12820" spans="1:7">
      <c r="A12820" s="903" t="s">
        <v>2487</v>
      </c>
      <c r="B12820" s="903" t="s">
        <v>215</v>
      </c>
      <c r="C12820" s="903" t="s">
        <v>170</v>
      </c>
      <c r="D12820" s="903" t="s">
        <v>1459</v>
      </c>
      <c r="E12820" s="903" t="s">
        <v>16</v>
      </c>
      <c r="F12820" s="903" t="s">
        <v>19</v>
      </c>
      <c r="G12820" s="902">
        <v>7812922800</v>
      </c>
    </row>
    <row r="12821" spans="1:7">
      <c r="A12821" s="903" t="s">
        <v>2487</v>
      </c>
      <c r="B12821" s="903" t="s">
        <v>215</v>
      </c>
      <c r="C12821" s="903" t="s">
        <v>170</v>
      </c>
      <c r="D12821" s="903" t="s">
        <v>1459</v>
      </c>
      <c r="E12821" s="903" t="s">
        <v>16</v>
      </c>
      <c r="F12821" s="903" t="s">
        <v>221</v>
      </c>
      <c r="G12821" s="902">
        <v>2376391532</v>
      </c>
    </row>
    <row r="12822" spans="1:7">
      <c r="A12822" s="903" t="s">
        <v>2487</v>
      </c>
      <c r="B12822" s="903" t="s">
        <v>215</v>
      </c>
      <c r="C12822" s="903" t="s">
        <v>170</v>
      </c>
      <c r="D12822" s="1419" t="s">
        <v>1453</v>
      </c>
      <c r="E12822" s="1420"/>
      <c r="F12822" s="1420"/>
      <c r="G12822" s="902">
        <v>32522529020</v>
      </c>
    </row>
    <row r="12823" spans="1:7">
      <c r="A12823" s="903" t="s">
        <v>2487</v>
      </c>
      <c r="B12823" s="903" t="s">
        <v>215</v>
      </c>
      <c r="C12823" s="903" t="s">
        <v>170</v>
      </c>
      <c r="D12823" s="903" t="s">
        <v>1453</v>
      </c>
      <c r="E12823" s="1419" t="s">
        <v>87</v>
      </c>
      <c r="F12823" s="1420"/>
      <c r="G12823" s="902">
        <v>636153092</v>
      </c>
    </row>
    <row r="12824" spans="1:7">
      <c r="A12824" s="903" t="s">
        <v>2487</v>
      </c>
      <c r="B12824" s="903" t="s">
        <v>215</v>
      </c>
      <c r="C12824" s="903" t="s">
        <v>170</v>
      </c>
      <c r="D12824" s="903" t="s">
        <v>1453</v>
      </c>
      <c r="E12824" s="903" t="s">
        <v>87</v>
      </c>
      <c r="F12824" s="903" t="s">
        <v>88</v>
      </c>
      <c r="G12824" s="902">
        <v>636153092</v>
      </c>
    </row>
    <row r="12825" spans="1:7">
      <c r="A12825" s="903" t="s">
        <v>2487</v>
      </c>
      <c r="B12825" s="903" t="s">
        <v>215</v>
      </c>
      <c r="C12825" s="903" t="s">
        <v>170</v>
      </c>
      <c r="D12825" s="903" t="s">
        <v>1453</v>
      </c>
      <c r="E12825" s="1419" t="s">
        <v>90</v>
      </c>
      <c r="F12825" s="1420"/>
      <c r="G12825" s="902">
        <v>46460905</v>
      </c>
    </row>
    <row r="12826" spans="1:7">
      <c r="A12826" s="903" t="s">
        <v>2487</v>
      </c>
      <c r="B12826" s="903" t="s">
        <v>215</v>
      </c>
      <c r="C12826" s="903" t="s">
        <v>170</v>
      </c>
      <c r="D12826" s="903" t="s">
        <v>1453</v>
      </c>
      <c r="E12826" s="903" t="s">
        <v>90</v>
      </c>
      <c r="F12826" s="903" t="s">
        <v>135</v>
      </c>
      <c r="G12826" s="902">
        <v>22773905</v>
      </c>
    </row>
    <row r="12827" spans="1:7">
      <c r="A12827" s="903" t="s">
        <v>2487</v>
      </c>
      <c r="B12827" s="903" t="s">
        <v>215</v>
      </c>
      <c r="C12827" s="903" t="s">
        <v>170</v>
      </c>
      <c r="D12827" s="903" t="s">
        <v>1453</v>
      </c>
      <c r="E12827" s="903" t="s">
        <v>90</v>
      </c>
      <c r="F12827" s="903" t="s">
        <v>92</v>
      </c>
      <c r="G12827" s="902">
        <v>4619000</v>
      </c>
    </row>
    <row r="12828" spans="1:7">
      <c r="A12828" s="903" t="s">
        <v>2487</v>
      </c>
      <c r="B12828" s="903" t="s">
        <v>215</v>
      </c>
      <c r="C12828" s="903" t="s">
        <v>170</v>
      </c>
      <c r="D12828" s="903" t="s">
        <v>1453</v>
      </c>
      <c r="E12828" s="903" t="s">
        <v>90</v>
      </c>
      <c r="F12828" s="903" t="s">
        <v>403</v>
      </c>
      <c r="G12828" s="902">
        <v>16092000</v>
      </c>
    </row>
    <row r="12829" spans="1:7">
      <c r="A12829" s="903" t="s">
        <v>2487</v>
      </c>
      <c r="B12829" s="903" t="s">
        <v>215</v>
      </c>
      <c r="C12829" s="903" t="s">
        <v>170</v>
      </c>
      <c r="D12829" s="903" t="s">
        <v>1453</v>
      </c>
      <c r="E12829" s="903" t="s">
        <v>90</v>
      </c>
      <c r="F12829" s="903" t="s">
        <v>137</v>
      </c>
      <c r="G12829" s="902">
        <v>2976000</v>
      </c>
    </row>
    <row r="12830" spans="1:7">
      <c r="A12830" s="903" t="s">
        <v>2487</v>
      </c>
      <c r="B12830" s="903" t="s">
        <v>215</v>
      </c>
      <c r="C12830" s="903" t="s">
        <v>170</v>
      </c>
      <c r="D12830" s="903" t="s">
        <v>1453</v>
      </c>
      <c r="E12830" s="1419" t="s">
        <v>93</v>
      </c>
      <c r="F12830" s="1420"/>
      <c r="G12830" s="902">
        <v>104439000</v>
      </c>
    </row>
    <row r="12831" spans="1:7">
      <c r="A12831" s="903" t="s">
        <v>2487</v>
      </c>
      <c r="B12831" s="903" t="s">
        <v>215</v>
      </c>
      <c r="C12831" s="903" t="s">
        <v>170</v>
      </c>
      <c r="D12831" s="903" t="s">
        <v>1453</v>
      </c>
      <c r="E12831" s="903" t="s">
        <v>93</v>
      </c>
      <c r="F12831" s="903" t="s">
        <v>391</v>
      </c>
      <c r="G12831" s="902">
        <v>104439000</v>
      </c>
    </row>
    <row r="12832" spans="1:7">
      <c r="A12832" s="903" t="s">
        <v>2487</v>
      </c>
      <c r="B12832" s="903" t="s">
        <v>215</v>
      </c>
      <c r="C12832" s="903" t="s">
        <v>170</v>
      </c>
      <c r="D12832" s="903" t="s">
        <v>1453</v>
      </c>
      <c r="E12832" s="1419" t="s">
        <v>94</v>
      </c>
      <c r="F12832" s="1420"/>
      <c r="G12832" s="902">
        <v>212280935</v>
      </c>
    </row>
    <row r="12833" spans="1:7">
      <c r="A12833" s="903" t="s">
        <v>2487</v>
      </c>
      <c r="B12833" s="903" t="s">
        <v>215</v>
      </c>
      <c r="C12833" s="903" t="s">
        <v>170</v>
      </c>
      <c r="D12833" s="903" t="s">
        <v>1453</v>
      </c>
      <c r="E12833" s="903" t="s">
        <v>94</v>
      </c>
      <c r="F12833" s="903" t="s">
        <v>95</v>
      </c>
      <c r="G12833" s="902">
        <v>173299931</v>
      </c>
    </row>
    <row r="12834" spans="1:7">
      <c r="A12834" s="903" t="s">
        <v>2487</v>
      </c>
      <c r="B12834" s="903" t="s">
        <v>215</v>
      </c>
      <c r="C12834" s="903" t="s">
        <v>170</v>
      </c>
      <c r="D12834" s="903" t="s">
        <v>1453</v>
      </c>
      <c r="E12834" s="903" t="s">
        <v>94</v>
      </c>
      <c r="F12834" s="903" t="s">
        <v>96</v>
      </c>
      <c r="G12834" s="902">
        <v>19104714</v>
      </c>
    </row>
    <row r="12835" spans="1:7">
      <c r="A12835" s="903" t="s">
        <v>2487</v>
      </c>
      <c r="B12835" s="903" t="s">
        <v>215</v>
      </c>
      <c r="C12835" s="903" t="s">
        <v>170</v>
      </c>
      <c r="D12835" s="903" t="s">
        <v>1453</v>
      </c>
      <c r="E12835" s="903" t="s">
        <v>94</v>
      </c>
      <c r="F12835" s="903" t="s">
        <v>97</v>
      </c>
      <c r="G12835" s="902">
        <v>13508052</v>
      </c>
    </row>
    <row r="12836" spans="1:7">
      <c r="A12836" s="903" t="s">
        <v>2487</v>
      </c>
      <c r="B12836" s="903" t="s">
        <v>215</v>
      </c>
      <c r="C12836" s="903" t="s">
        <v>170</v>
      </c>
      <c r="D12836" s="903" t="s">
        <v>1453</v>
      </c>
      <c r="E12836" s="903" t="s">
        <v>94</v>
      </c>
      <c r="F12836" s="903" t="s">
        <v>0</v>
      </c>
      <c r="G12836" s="902">
        <v>6368238</v>
      </c>
    </row>
    <row r="12837" spans="1:7">
      <c r="A12837" s="903" t="s">
        <v>2487</v>
      </c>
      <c r="B12837" s="903" t="s">
        <v>215</v>
      </c>
      <c r="C12837" s="903" t="s">
        <v>170</v>
      </c>
      <c r="D12837" s="903" t="s">
        <v>1453</v>
      </c>
      <c r="E12837" s="1419" t="s">
        <v>100</v>
      </c>
      <c r="F12837" s="1420"/>
      <c r="G12837" s="902">
        <v>51748310</v>
      </c>
    </row>
    <row r="12838" spans="1:7">
      <c r="A12838" s="903" t="s">
        <v>2487</v>
      </c>
      <c r="B12838" s="903" t="s">
        <v>215</v>
      </c>
      <c r="C12838" s="903" t="s">
        <v>170</v>
      </c>
      <c r="D12838" s="903" t="s">
        <v>1453</v>
      </c>
      <c r="E12838" s="903" t="s">
        <v>100</v>
      </c>
      <c r="F12838" s="903" t="s">
        <v>138</v>
      </c>
      <c r="G12838" s="902">
        <v>12162600</v>
      </c>
    </row>
    <row r="12839" spans="1:7">
      <c r="A12839" s="903" t="s">
        <v>2487</v>
      </c>
      <c r="B12839" s="903" t="s">
        <v>215</v>
      </c>
      <c r="C12839" s="903" t="s">
        <v>170</v>
      </c>
      <c r="D12839" s="903" t="s">
        <v>1453</v>
      </c>
      <c r="E12839" s="903" t="s">
        <v>100</v>
      </c>
      <c r="F12839" s="903" t="s">
        <v>102</v>
      </c>
      <c r="G12839" s="902">
        <v>20570000</v>
      </c>
    </row>
    <row r="12840" spans="1:7">
      <c r="A12840" s="903" t="s">
        <v>2487</v>
      </c>
      <c r="B12840" s="903" t="s">
        <v>215</v>
      </c>
      <c r="C12840" s="903" t="s">
        <v>170</v>
      </c>
      <c r="D12840" s="903" t="s">
        <v>1453</v>
      </c>
      <c r="E12840" s="903" t="s">
        <v>100</v>
      </c>
      <c r="F12840" s="903" t="s">
        <v>139</v>
      </c>
      <c r="G12840" s="902">
        <v>19015710</v>
      </c>
    </row>
    <row r="12841" spans="1:7">
      <c r="A12841" s="903" t="s">
        <v>2487</v>
      </c>
      <c r="B12841" s="903" t="s">
        <v>215</v>
      </c>
      <c r="C12841" s="903" t="s">
        <v>170</v>
      </c>
      <c r="D12841" s="903" t="s">
        <v>1453</v>
      </c>
      <c r="E12841" s="1419" t="s">
        <v>103</v>
      </c>
      <c r="F12841" s="1420"/>
      <c r="G12841" s="902">
        <v>195822000</v>
      </c>
    </row>
    <row r="12842" spans="1:7">
      <c r="A12842" s="903" t="s">
        <v>2487</v>
      </c>
      <c r="B12842" s="903" t="s">
        <v>215</v>
      </c>
      <c r="C12842" s="903" t="s">
        <v>170</v>
      </c>
      <c r="D12842" s="903" t="s">
        <v>1453</v>
      </c>
      <c r="E12842" s="903" t="s">
        <v>103</v>
      </c>
      <c r="F12842" s="903" t="s">
        <v>104</v>
      </c>
      <c r="G12842" s="902">
        <v>185942000</v>
      </c>
    </row>
    <row r="12843" spans="1:7">
      <c r="A12843" s="903" t="s">
        <v>2487</v>
      </c>
      <c r="B12843" s="903" t="s">
        <v>215</v>
      </c>
      <c r="C12843" s="903" t="s">
        <v>170</v>
      </c>
      <c r="D12843" s="903" t="s">
        <v>1453</v>
      </c>
      <c r="E12843" s="903" t="s">
        <v>103</v>
      </c>
      <c r="F12843" s="903" t="s">
        <v>132</v>
      </c>
      <c r="G12843" s="902">
        <v>9880000</v>
      </c>
    </row>
    <row r="12844" spans="1:7">
      <c r="A12844" s="903" t="s">
        <v>2487</v>
      </c>
      <c r="B12844" s="903" t="s">
        <v>215</v>
      </c>
      <c r="C12844" s="903" t="s">
        <v>170</v>
      </c>
      <c r="D12844" s="903" t="s">
        <v>1453</v>
      </c>
      <c r="E12844" s="1419" t="s">
        <v>108</v>
      </c>
      <c r="F12844" s="1420"/>
      <c r="G12844" s="902">
        <v>51370000</v>
      </c>
    </row>
    <row r="12845" spans="1:7">
      <c r="A12845" s="903" t="s">
        <v>2487</v>
      </c>
      <c r="B12845" s="903" t="s">
        <v>215</v>
      </c>
      <c r="C12845" s="903" t="s">
        <v>170</v>
      </c>
      <c r="D12845" s="903" t="s">
        <v>1453</v>
      </c>
      <c r="E12845" s="903" t="s">
        <v>108</v>
      </c>
      <c r="F12845" s="903" t="s">
        <v>283</v>
      </c>
      <c r="G12845" s="902">
        <v>50600000</v>
      </c>
    </row>
    <row r="12846" spans="1:7">
      <c r="A12846" s="903" t="s">
        <v>2487</v>
      </c>
      <c r="B12846" s="903" t="s">
        <v>215</v>
      </c>
      <c r="C12846" s="903" t="s">
        <v>170</v>
      </c>
      <c r="D12846" s="903" t="s">
        <v>1453</v>
      </c>
      <c r="E12846" s="903" t="s">
        <v>108</v>
      </c>
      <c r="F12846" s="903" t="s">
        <v>142</v>
      </c>
      <c r="G12846" s="902">
        <v>770000</v>
      </c>
    </row>
    <row r="12847" spans="1:7">
      <c r="A12847" s="903" t="s">
        <v>2487</v>
      </c>
      <c r="B12847" s="903" t="s">
        <v>215</v>
      </c>
      <c r="C12847" s="903" t="s">
        <v>170</v>
      </c>
      <c r="D12847" s="903" t="s">
        <v>1453</v>
      </c>
      <c r="E12847" s="1419" t="s">
        <v>113</v>
      </c>
      <c r="F12847" s="1420"/>
      <c r="G12847" s="902">
        <v>47000000</v>
      </c>
    </row>
    <row r="12848" spans="1:7">
      <c r="A12848" s="903" t="s">
        <v>2487</v>
      </c>
      <c r="B12848" s="903" t="s">
        <v>215</v>
      </c>
      <c r="C12848" s="903" t="s">
        <v>170</v>
      </c>
      <c r="D12848" s="903" t="s">
        <v>1453</v>
      </c>
      <c r="E12848" s="903" t="s">
        <v>113</v>
      </c>
      <c r="F12848" s="903" t="s">
        <v>117</v>
      </c>
      <c r="G12848" s="902">
        <v>47000000</v>
      </c>
    </row>
    <row r="12849" spans="1:7">
      <c r="A12849" s="903" t="s">
        <v>2487</v>
      </c>
      <c r="B12849" s="903" t="s">
        <v>215</v>
      </c>
      <c r="C12849" s="903" t="s">
        <v>170</v>
      </c>
      <c r="D12849" s="903" t="s">
        <v>1453</v>
      </c>
      <c r="E12849" s="1419" t="s">
        <v>492</v>
      </c>
      <c r="F12849" s="1420"/>
      <c r="G12849" s="902">
        <v>398507000</v>
      </c>
    </row>
    <row r="12850" spans="1:7">
      <c r="A12850" s="903" t="s">
        <v>2487</v>
      </c>
      <c r="B12850" s="903" t="s">
        <v>215</v>
      </c>
      <c r="C12850" s="903" t="s">
        <v>170</v>
      </c>
      <c r="D12850" s="903" t="s">
        <v>1453</v>
      </c>
      <c r="E12850" s="903" t="s">
        <v>492</v>
      </c>
      <c r="F12850" s="903" t="s">
        <v>219</v>
      </c>
      <c r="G12850" s="902">
        <v>188800000</v>
      </c>
    </row>
    <row r="12851" spans="1:7">
      <c r="A12851" s="903" t="s">
        <v>2487</v>
      </c>
      <c r="B12851" s="903" t="s">
        <v>215</v>
      </c>
      <c r="C12851" s="903" t="s">
        <v>170</v>
      </c>
      <c r="D12851" s="903" t="s">
        <v>1453</v>
      </c>
      <c r="E12851" s="903" t="s">
        <v>492</v>
      </c>
      <c r="F12851" s="903" t="s">
        <v>186</v>
      </c>
      <c r="G12851" s="902">
        <v>18000000</v>
      </c>
    </row>
    <row r="12852" spans="1:7">
      <c r="A12852" s="903" t="s">
        <v>2487</v>
      </c>
      <c r="B12852" s="903" t="s">
        <v>215</v>
      </c>
      <c r="C12852" s="903" t="s">
        <v>170</v>
      </c>
      <c r="D12852" s="903" t="s">
        <v>1453</v>
      </c>
      <c r="E12852" s="903" t="s">
        <v>492</v>
      </c>
      <c r="F12852" s="903" t="s">
        <v>496</v>
      </c>
      <c r="G12852" s="902">
        <v>191707000</v>
      </c>
    </row>
    <row r="12853" spans="1:7">
      <c r="A12853" s="903" t="s">
        <v>2487</v>
      </c>
      <c r="B12853" s="903" t="s">
        <v>215</v>
      </c>
      <c r="C12853" s="903" t="s">
        <v>170</v>
      </c>
      <c r="D12853" s="903" t="s">
        <v>1453</v>
      </c>
      <c r="E12853" s="1419" t="s">
        <v>498</v>
      </c>
      <c r="F12853" s="1420"/>
      <c r="G12853" s="902">
        <v>20686078107</v>
      </c>
    </row>
    <row r="12854" spans="1:7">
      <c r="A12854" s="903" t="s">
        <v>2487</v>
      </c>
      <c r="B12854" s="903" t="s">
        <v>215</v>
      </c>
      <c r="C12854" s="903" t="s">
        <v>170</v>
      </c>
      <c r="D12854" s="903" t="s">
        <v>1453</v>
      </c>
      <c r="E12854" s="903" t="s">
        <v>498</v>
      </c>
      <c r="F12854" s="903" t="s">
        <v>3</v>
      </c>
      <c r="G12854" s="902">
        <v>828526000</v>
      </c>
    </row>
    <row r="12855" spans="1:7">
      <c r="A12855" s="903" t="s">
        <v>2487</v>
      </c>
      <c r="B12855" s="903" t="s">
        <v>215</v>
      </c>
      <c r="C12855" s="903" t="s">
        <v>170</v>
      </c>
      <c r="D12855" s="903" t="s">
        <v>1453</v>
      </c>
      <c r="E12855" s="903" t="s">
        <v>498</v>
      </c>
      <c r="F12855" s="903" t="s">
        <v>370</v>
      </c>
      <c r="G12855" s="902">
        <v>5110000</v>
      </c>
    </row>
    <row r="12856" spans="1:7">
      <c r="A12856" s="903" t="s">
        <v>2487</v>
      </c>
      <c r="B12856" s="903" t="s">
        <v>215</v>
      </c>
      <c r="C12856" s="903" t="s">
        <v>170</v>
      </c>
      <c r="D12856" s="903" t="s">
        <v>1453</v>
      </c>
      <c r="E12856" s="903" t="s">
        <v>498</v>
      </c>
      <c r="F12856" s="903" t="s">
        <v>500</v>
      </c>
      <c r="G12856" s="902">
        <v>22000000</v>
      </c>
    </row>
    <row r="12857" spans="1:7">
      <c r="A12857" s="903" t="s">
        <v>2487</v>
      </c>
      <c r="B12857" s="903" t="s">
        <v>215</v>
      </c>
      <c r="C12857" s="903" t="s">
        <v>170</v>
      </c>
      <c r="D12857" s="903" t="s">
        <v>1453</v>
      </c>
      <c r="E12857" s="903" t="s">
        <v>498</v>
      </c>
      <c r="F12857" s="903" t="s">
        <v>4</v>
      </c>
      <c r="G12857" s="902">
        <v>380988000</v>
      </c>
    </row>
    <row r="12858" spans="1:7">
      <c r="A12858" s="903" t="s">
        <v>2487</v>
      </c>
      <c r="B12858" s="903" t="s">
        <v>215</v>
      </c>
      <c r="C12858" s="903" t="s">
        <v>170</v>
      </c>
      <c r="D12858" s="903" t="s">
        <v>1453</v>
      </c>
      <c r="E12858" s="903" t="s">
        <v>498</v>
      </c>
      <c r="F12858" s="903" t="s">
        <v>228</v>
      </c>
      <c r="G12858" s="902">
        <v>88955000</v>
      </c>
    </row>
    <row r="12859" spans="1:7">
      <c r="A12859" s="903" t="s">
        <v>2487</v>
      </c>
      <c r="B12859" s="903" t="s">
        <v>215</v>
      </c>
      <c r="C12859" s="903" t="s">
        <v>170</v>
      </c>
      <c r="D12859" s="903" t="s">
        <v>1453</v>
      </c>
      <c r="E12859" s="903" t="s">
        <v>498</v>
      </c>
      <c r="F12859" s="903" t="s">
        <v>501</v>
      </c>
      <c r="G12859" s="902">
        <v>19360499107</v>
      </c>
    </row>
    <row r="12860" spans="1:7">
      <c r="A12860" s="903" t="s">
        <v>2487</v>
      </c>
      <c r="B12860" s="903" t="s">
        <v>215</v>
      </c>
      <c r="C12860" s="903" t="s">
        <v>170</v>
      </c>
      <c r="D12860" s="903" t="s">
        <v>1453</v>
      </c>
      <c r="E12860" s="1419" t="s">
        <v>1429</v>
      </c>
      <c r="F12860" s="1420"/>
      <c r="G12860" s="902">
        <v>154867000</v>
      </c>
    </row>
    <row r="12861" spans="1:7">
      <c r="A12861" s="903" t="s">
        <v>2487</v>
      </c>
      <c r="B12861" s="903" t="s">
        <v>215</v>
      </c>
      <c r="C12861" s="903" t="s">
        <v>170</v>
      </c>
      <c r="D12861" s="903" t="s">
        <v>1453</v>
      </c>
      <c r="E12861" s="903" t="s">
        <v>1429</v>
      </c>
      <c r="F12861" s="903" t="s">
        <v>1451</v>
      </c>
      <c r="G12861" s="902">
        <v>27857000</v>
      </c>
    </row>
    <row r="12862" spans="1:7">
      <c r="A12862" s="903" t="s">
        <v>2487</v>
      </c>
      <c r="B12862" s="903" t="s">
        <v>215</v>
      </c>
      <c r="C12862" s="903" t="s">
        <v>170</v>
      </c>
      <c r="D12862" s="903" t="s">
        <v>1453</v>
      </c>
      <c r="E12862" s="903" t="s">
        <v>1429</v>
      </c>
      <c r="F12862" s="903" t="s">
        <v>1431</v>
      </c>
      <c r="G12862" s="902">
        <v>32010000</v>
      </c>
    </row>
    <row r="12863" spans="1:7">
      <c r="A12863" s="903" t="s">
        <v>2487</v>
      </c>
      <c r="B12863" s="903" t="s">
        <v>215</v>
      </c>
      <c r="C12863" s="903" t="s">
        <v>170</v>
      </c>
      <c r="D12863" s="903" t="s">
        <v>1453</v>
      </c>
      <c r="E12863" s="903" t="s">
        <v>1429</v>
      </c>
      <c r="F12863" s="903" t="s">
        <v>1457</v>
      </c>
      <c r="G12863" s="902">
        <v>95000000</v>
      </c>
    </row>
    <row r="12864" spans="1:7">
      <c r="A12864" s="903" t="s">
        <v>2487</v>
      </c>
      <c r="B12864" s="903" t="s">
        <v>215</v>
      </c>
      <c r="C12864" s="903" t="s">
        <v>170</v>
      </c>
      <c r="D12864" s="903" t="s">
        <v>1453</v>
      </c>
      <c r="E12864" s="1419" t="s">
        <v>118</v>
      </c>
      <c r="F12864" s="1420"/>
      <c r="G12864" s="902">
        <v>908595960</v>
      </c>
    </row>
    <row r="12865" spans="1:7">
      <c r="A12865" s="903" t="s">
        <v>2487</v>
      </c>
      <c r="B12865" s="903" t="s">
        <v>215</v>
      </c>
      <c r="C12865" s="903" t="s">
        <v>170</v>
      </c>
      <c r="D12865" s="903" t="s">
        <v>1453</v>
      </c>
      <c r="E12865" s="903" t="s">
        <v>118</v>
      </c>
      <c r="F12865" s="903" t="s">
        <v>523</v>
      </c>
      <c r="G12865" s="902">
        <v>314934960</v>
      </c>
    </row>
    <row r="12866" spans="1:7">
      <c r="A12866" s="903" t="s">
        <v>2487</v>
      </c>
      <c r="B12866" s="903" t="s">
        <v>215</v>
      </c>
      <c r="C12866" s="903" t="s">
        <v>170</v>
      </c>
      <c r="D12866" s="903" t="s">
        <v>1453</v>
      </c>
      <c r="E12866" s="903" t="s">
        <v>118</v>
      </c>
      <c r="F12866" s="903" t="s">
        <v>5</v>
      </c>
      <c r="G12866" s="902">
        <v>12380000</v>
      </c>
    </row>
    <row r="12867" spans="1:7">
      <c r="A12867" s="903" t="s">
        <v>2487</v>
      </c>
      <c r="B12867" s="903" t="s">
        <v>215</v>
      </c>
      <c r="C12867" s="903" t="s">
        <v>170</v>
      </c>
      <c r="D12867" s="903" t="s">
        <v>1453</v>
      </c>
      <c r="E12867" s="903" t="s">
        <v>118</v>
      </c>
      <c r="F12867" s="903" t="s">
        <v>120</v>
      </c>
      <c r="G12867" s="902">
        <v>581281000</v>
      </c>
    </row>
    <row r="12868" spans="1:7">
      <c r="A12868" s="903" t="s">
        <v>2487</v>
      </c>
      <c r="B12868" s="903" t="s">
        <v>215</v>
      </c>
      <c r="C12868" s="903" t="s">
        <v>170</v>
      </c>
      <c r="D12868" s="903" t="s">
        <v>1453</v>
      </c>
      <c r="E12868" s="1419" t="s">
        <v>1434</v>
      </c>
      <c r="F12868" s="1420"/>
      <c r="G12868" s="902">
        <v>1100000</v>
      </c>
    </row>
    <row r="12869" spans="1:7">
      <c r="A12869" s="903" t="s">
        <v>2487</v>
      </c>
      <c r="B12869" s="903" t="s">
        <v>215</v>
      </c>
      <c r="C12869" s="903" t="s">
        <v>170</v>
      </c>
      <c r="D12869" s="903" t="s">
        <v>1453</v>
      </c>
      <c r="E12869" s="903" t="s">
        <v>1434</v>
      </c>
      <c r="F12869" s="903" t="s">
        <v>1436</v>
      </c>
      <c r="G12869" s="902">
        <v>1100000</v>
      </c>
    </row>
    <row r="12870" spans="1:7">
      <c r="A12870" s="903" t="s">
        <v>2487</v>
      </c>
      <c r="B12870" s="903" t="s">
        <v>215</v>
      </c>
      <c r="C12870" s="903" t="s">
        <v>170</v>
      </c>
      <c r="D12870" s="903" t="s">
        <v>1453</v>
      </c>
      <c r="E12870" s="1419" t="s">
        <v>122</v>
      </c>
      <c r="F12870" s="1420"/>
      <c r="G12870" s="902">
        <v>1246931226</v>
      </c>
    </row>
    <row r="12871" spans="1:7">
      <c r="A12871" s="903" t="s">
        <v>2487</v>
      </c>
      <c r="B12871" s="903" t="s">
        <v>215</v>
      </c>
      <c r="C12871" s="903" t="s">
        <v>170</v>
      </c>
      <c r="D12871" s="903" t="s">
        <v>1453</v>
      </c>
      <c r="E12871" s="903" t="s">
        <v>122</v>
      </c>
      <c r="F12871" s="903" t="s">
        <v>124</v>
      </c>
      <c r="G12871" s="902">
        <v>87842000</v>
      </c>
    </row>
    <row r="12872" spans="1:7">
      <c r="A12872" s="903" t="s">
        <v>2487</v>
      </c>
      <c r="B12872" s="903" t="s">
        <v>215</v>
      </c>
      <c r="C12872" s="903" t="s">
        <v>170</v>
      </c>
      <c r="D12872" s="903" t="s">
        <v>1453</v>
      </c>
      <c r="E12872" s="903" t="s">
        <v>122</v>
      </c>
      <c r="F12872" s="903" t="s">
        <v>126</v>
      </c>
      <c r="G12872" s="902">
        <v>1159089226</v>
      </c>
    </row>
    <row r="12873" spans="1:7">
      <c r="A12873" s="903" t="s">
        <v>2487</v>
      </c>
      <c r="B12873" s="903" t="s">
        <v>215</v>
      </c>
      <c r="C12873" s="903" t="s">
        <v>170</v>
      </c>
      <c r="D12873" s="903" t="s">
        <v>1453</v>
      </c>
      <c r="E12873" s="1419" t="s">
        <v>371</v>
      </c>
      <c r="F12873" s="1420"/>
      <c r="G12873" s="902">
        <v>1788000</v>
      </c>
    </row>
    <row r="12874" spans="1:7">
      <c r="A12874" s="903" t="s">
        <v>2487</v>
      </c>
      <c r="B12874" s="903" t="s">
        <v>215</v>
      </c>
      <c r="C12874" s="903" t="s">
        <v>170</v>
      </c>
      <c r="D12874" s="903" t="s">
        <v>1453</v>
      </c>
      <c r="E12874" s="903" t="s">
        <v>371</v>
      </c>
      <c r="F12874" s="903" t="s">
        <v>372</v>
      </c>
      <c r="G12874" s="902">
        <v>1788000</v>
      </c>
    </row>
    <row r="12875" spans="1:7">
      <c r="A12875" s="903" t="s">
        <v>2487</v>
      </c>
      <c r="B12875" s="903" t="s">
        <v>215</v>
      </c>
      <c r="C12875" s="903" t="s">
        <v>170</v>
      </c>
      <c r="D12875" s="903" t="s">
        <v>1453</v>
      </c>
      <c r="E12875" s="1419" t="s">
        <v>312</v>
      </c>
      <c r="F12875" s="1420"/>
      <c r="G12875" s="902">
        <v>124827000</v>
      </c>
    </row>
    <row r="12876" spans="1:7">
      <c r="A12876" s="903" t="s">
        <v>2487</v>
      </c>
      <c r="B12876" s="903" t="s">
        <v>215</v>
      </c>
      <c r="C12876" s="903" t="s">
        <v>170</v>
      </c>
      <c r="D12876" s="903" t="s">
        <v>1453</v>
      </c>
      <c r="E12876" s="903" t="s">
        <v>312</v>
      </c>
      <c r="F12876" s="903" t="s">
        <v>361</v>
      </c>
      <c r="G12876" s="902">
        <v>124827000</v>
      </c>
    </row>
    <row r="12877" spans="1:7">
      <c r="A12877" s="903" t="s">
        <v>2487</v>
      </c>
      <c r="B12877" s="903" t="s">
        <v>215</v>
      </c>
      <c r="C12877" s="903" t="s">
        <v>170</v>
      </c>
      <c r="D12877" s="903" t="s">
        <v>1453</v>
      </c>
      <c r="E12877" s="1419" t="s">
        <v>160</v>
      </c>
      <c r="F12877" s="1420"/>
      <c r="G12877" s="902">
        <v>3903234000</v>
      </c>
    </row>
    <row r="12878" spans="1:7">
      <c r="A12878" s="903" t="s">
        <v>2487</v>
      </c>
      <c r="B12878" s="903" t="s">
        <v>215</v>
      </c>
      <c r="C12878" s="903" t="s">
        <v>170</v>
      </c>
      <c r="D12878" s="903" t="s">
        <v>1453</v>
      </c>
      <c r="E12878" s="903" t="s">
        <v>160</v>
      </c>
      <c r="F12878" s="903" t="s">
        <v>162</v>
      </c>
      <c r="G12878" s="902">
        <v>3903234000</v>
      </c>
    </row>
    <row r="12879" spans="1:7">
      <c r="A12879" s="903" t="s">
        <v>2487</v>
      </c>
      <c r="B12879" s="903" t="s">
        <v>215</v>
      </c>
      <c r="C12879" s="903" t="s">
        <v>170</v>
      </c>
      <c r="D12879" s="903" t="s">
        <v>1453</v>
      </c>
      <c r="E12879" s="1419" t="s">
        <v>16</v>
      </c>
      <c r="F12879" s="1420"/>
      <c r="G12879" s="902">
        <v>3751326485</v>
      </c>
    </row>
    <row r="12880" spans="1:7">
      <c r="A12880" s="903" t="s">
        <v>2487</v>
      </c>
      <c r="B12880" s="903" t="s">
        <v>215</v>
      </c>
      <c r="C12880" s="903" t="s">
        <v>170</v>
      </c>
      <c r="D12880" s="903" t="s">
        <v>1453</v>
      </c>
      <c r="E12880" s="903" t="s">
        <v>16</v>
      </c>
      <c r="F12880" s="903" t="s">
        <v>17</v>
      </c>
      <c r="G12880" s="902">
        <v>1364276000</v>
      </c>
    </row>
    <row r="12881" spans="1:7">
      <c r="A12881" s="903" t="s">
        <v>2487</v>
      </c>
      <c r="B12881" s="903" t="s">
        <v>215</v>
      </c>
      <c r="C12881" s="903" t="s">
        <v>170</v>
      </c>
      <c r="D12881" s="903" t="s">
        <v>1453</v>
      </c>
      <c r="E12881" s="903" t="s">
        <v>16</v>
      </c>
      <c r="F12881" s="903" t="s">
        <v>19</v>
      </c>
      <c r="G12881" s="902">
        <v>2109505000</v>
      </c>
    </row>
    <row r="12882" spans="1:7">
      <c r="A12882" s="903" t="s">
        <v>2487</v>
      </c>
      <c r="B12882" s="903" t="s">
        <v>215</v>
      </c>
      <c r="C12882" s="903" t="s">
        <v>170</v>
      </c>
      <c r="D12882" s="903" t="s">
        <v>1453</v>
      </c>
      <c r="E12882" s="903" t="s">
        <v>16</v>
      </c>
      <c r="F12882" s="903" t="s">
        <v>221</v>
      </c>
      <c r="G12882" s="902">
        <v>277545485</v>
      </c>
    </row>
    <row r="12883" spans="1:7">
      <c r="A12883" s="903" t="s">
        <v>2487</v>
      </c>
      <c r="B12883" s="903" t="s">
        <v>215</v>
      </c>
      <c r="C12883" s="1419" t="s">
        <v>200</v>
      </c>
      <c r="D12883" s="1420"/>
      <c r="E12883" s="1420"/>
      <c r="F12883" s="1420"/>
      <c r="G12883" s="902">
        <v>33284227373</v>
      </c>
    </row>
    <row r="12884" spans="1:7">
      <c r="A12884" s="903" t="s">
        <v>2487</v>
      </c>
      <c r="B12884" s="903" t="s">
        <v>215</v>
      </c>
      <c r="C12884" s="903" t="s">
        <v>200</v>
      </c>
      <c r="D12884" s="1419" t="s">
        <v>1413</v>
      </c>
      <c r="E12884" s="1420"/>
      <c r="F12884" s="1420"/>
      <c r="G12884" s="902">
        <v>31164519373</v>
      </c>
    </row>
    <row r="12885" spans="1:7">
      <c r="A12885" s="903" t="s">
        <v>2487</v>
      </c>
      <c r="B12885" s="903" t="s">
        <v>215</v>
      </c>
      <c r="C12885" s="903" t="s">
        <v>200</v>
      </c>
      <c r="D12885" s="903" t="s">
        <v>1413</v>
      </c>
      <c r="E12885" s="1419" t="s">
        <v>377</v>
      </c>
      <c r="F12885" s="1420"/>
      <c r="G12885" s="902">
        <v>1465945000</v>
      </c>
    </row>
    <row r="12886" spans="1:7">
      <c r="A12886" s="903" t="s">
        <v>2487</v>
      </c>
      <c r="B12886" s="903" t="s">
        <v>215</v>
      </c>
      <c r="C12886" s="903" t="s">
        <v>200</v>
      </c>
      <c r="D12886" s="903" t="s">
        <v>1413</v>
      </c>
      <c r="E12886" s="903" t="s">
        <v>377</v>
      </c>
      <c r="F12886" s="903" t="s">
        <v>379</v>
      </c>
      <c r="G12886" s="902">
        <v>1432715000</v>
      </c>
    </row>
    <row r="12887" spans="1:7">
      <c r="A12887" s="903" t="s">
        <v>2487</v>
      </c>
      <c r="B12887" s="903" t="s">
        <v>215</v>
      </c>
      <c r="C12887" s="903" t="s">
        <v>200</v>
      </c>
      <c r="D12887" s="903" t="s">
        <v>1413</v>
      </c>
      <c r="E12887" s="903" t="s">
        <v>377</v>
      </c>
      <c r="F12887" s="903" t="s">
        <v>298</v>
      </c>
      <c r="G12887" s="902">
        <v>33230000</v>
      </c>
    </row>
    <row r="12888" spans="1:7">
      <c r="A12888" s="903" t="s">
        <v>2487</v>
      </c>
      <c r="B12888" s="903" t="s">
        <v>215</v>
      </c>
      <c r="C12888" s="903" t="s">
        <v>200</v>
      </c>
      <c r="D12888" s="903" t="s">
        <v>1413</v>
      </c>
      <c r="E12888" s="1419" t="s">
        <v>93</v>
      </c>
      <c r="F12888" s="1420"/>
      <c r="G12888" s="902">
        <v>600000</v>
      </c>
    </row>
    <row r="12889" spans="1:7">
      <c r="A12889" s="903" t="s">
        <v>2487</v>
      </c>
      <c r="B12889" s="903" t="s">
        <v>215</v>
      </c>
      <c r="C12889" s="903" t="s">
        <v>200</v>
      </c>
      <c r="D12889" s="903" t="s">
        <v>1413</v>
      </c>
      <c r="E12889" s="903" t="s">
        <v>93</v>
      </c>
      <c r="F12889" s="903" t="s">
        <v>391</v>
      </c>
      <c r="G12889" s="902">
        <v>600000</v>
      </c>
    </row>
    <row r="12890" spans="1:7">
      <c r="A12890" s="903" t="s">
        <v>2487</v>
      </c>
      <c r="B12890" s="903" t="s">
        <v>215</v>
      </c>
      <c r="C12890" s="903" t="s">
        <v>200</v>
      </c>
      <c r="D12890" s="903" t="s">
        <v>1413</v>
      </c>
      <c r="E12890" s="1419" t="s">
        <v>103</v>
      </c>
      <c r="F12890" s="1420"/>
      <c r="G12890" s="902">
        <v>64960000</v>
      </c>
    </row>
    <row r="12891" spans="1:7">
      <c r="A12891" s="903" t="s">
        <v>2487</v>
      </c>
      <c r="B12891" s="903" t="s">
        <v>215</v>
      </c>
      <c r="C12891" s="903" t="s">
        <v>200</v>
      </c>
      <c r="D12891" s="903" t="s">
        <v>1413</v>
      </c>
      <c r="E12891" s="903" t="s">
        <v>103</v>
      </c>
      <c r="F12891" s="903" t="s">
        <v>104</v>
      </c>
      <c r="G12891" s="902">
        <v>47460000</v>
      </c>
    </row>
    <row r="12892" spans="1:7">
      <c r="A12892" s="903" t="s">
        <v>2487</v>
      </c>
      <c r="B12892" s="903" t="s">
        <v>215</v>
      </c>
      <c r="C12892" s="903" t="s">
        <v>200</v>
      </c>
      <c r="D12892" s="903" t="s">
        <v>1413</v>
      </c>
      <c r="E12892" s="903" t="s">
        <v>103</v>
      </c>
      <c r="F12892" s="903" t="s">
        <v>106</v>
      </c>
      <c r="G12892" s="902">
        <v>17500000</v>
      </c>
    </row>
    <row r="12893" spans="1:7">
      <c r="A12893" s="903" t="s">
        <v>2487</v>
      </c>
      <c r="B12893" s="903" t="s">
        <v>215</v>
      </c>
      <c r="C12893" s="903" t="s">
        <v>200</v>
      </c>
      <c r="D12893" s="903" t="s">
        <v>1413</v>
      </c>
      <c r="E12893" s="1419" t="s">
        <v>143</v>
      </c>
      <c r="F12893" s="1420"/>
      <c r="G12893" s="902">
        <v>17500000</v>
      </c>
    </row>
    <row r="12894" spans="1:7">
      <c r="A12894" s="903" t="s">
        <v>2487</v>
      </c>
      <c r="B12894" s="903" t="s">
        <v>215</v>
      </c>
      <c r="C12894" s="903" t="s">
        <v>200</v>
      </c>
      <c r="D12894" s="903" t="s">
        <v>1413</v>
      </c>
      <c r="E12894" s="903" t="s">
        <v>143</v>
      </c>
      <c r="F12894" s="903" t="s">
        <v>489</v>
      </c>
      <c r="G12894" s="902">
        <v>17500000</v>
      </c>
    </row>
    <row r="12895" spans="1:7">
      <c r="A12895" s="903" t="s">
        <v>2487</v>
      </c>
      <c r="B12895" s="903" t="s">
        <v>215</v>
      </c>
      <c r="C12895" s="903" t="s">
        <v>200</v>
      </c>
      <c r="D12895" s="903" t="s">
        <v>1413</v>
      </c>
      <c r="E12895" s="1419" t="s">
        <v>113</v>
      </c>
      <c r="F12895" s="1420"/>
      <c r="G12895" s="902">
        <v>16910000</v>
      </c>
    </row>
    <row r="12896" spans="1:7">
      <c r="A12896" s="903" t="s">
        <v>2487</v>
      </c>
      <c r="B12896" s="903" t="s">
        <v>215</v>
      </c>
      <c r="C12896" s="903" t="s">
        <v>200</v>
      </c>
      <c r="D12896" s="903" t="s">
        <v>1413</v>
      </c>
      <c r="E12896" s="903" t="s">
        <v>113</v>
      </c>
      <c r="F12896" s="903" t="s">
        <v>381</v>
      </c>
      <c r="G12896" s="902">
        <v>2660000</v>
      </c>
    </row>
    <row r="12897" spans="1:7">
      <c r="A12897" s="903" t="s">
        <v>2487</v>
      </c>
      <c r="B12897" s="903" t="s">
        <v>215</v>
      </c>
      <c r="C12897" s="903" t="s">
        <v>200</v>
      </c>
      <c r="D12897" s="903" t="s">
        <v>1413</v>
      </c>
      <c r="E12897" s="903" t="s">
        <v>113</v>
      </c>
      <c r="F12897" s="903" t="s">
        <v>490</v>
      </c>
      <c r="G12897" s="902">
        <v>7600000</v>
      </c>
    </row>
    <row r="12898" spans="1:7">
      <c r="A12898" s="903" t="s">
        <v>2487</v>
      </c>
      <c r="B12898" s="903" t="s">
        <v>215</v>
      </c>
      <c r="C12898" s="903" t="s">
        <v>200</v>
      </c>
      <c r="D12898" s="903" t="s">
        <v>1413</v>
      </c>
      <c r="E12898" s="903" t="s">
        <v>113</v>
      </c>
      <c r="F12898" s="903" t="s">
        <v>115</v>
      </c>
      <c r="G12898" s="902">
        <v>6650000</v>
      </c>
    </row>
    <row r="12899" spans="1:7">
      <c r="A12899" s="903" t="s">
        <v>2487</v>
      </c>
      <c r="B12899" s="903" t="s">
        <v>215</v>
      </c>
      <c r="C12899" s="903" t="s">
        <v>200</v>
      </c>
      <c r="D12899" s="903" t="s">
        <v>1413</v>
      </c>
      <c r="E12899" s="1419" t="s">
        <v>492</v>
      </c>
      <c r="F12899" s="1420"/>
      <c r="G12899" s="902">
        <v>31469000</v>
      </c>
    </row>
    <row r="12900" spans="1:7">
      <c r="A12900" s="903" t="s">
        <v>2487</v>
      </c>
      <c r="B12900" s="903" t="s">
        <v>215</v>
      </c>
      <c r="C12900" s="903" t="s">
        <v>200</v>
      </c>
      <c r="D12900" s="903" t="s">
        <v>1413</v>
      </c>
      <c r="E12900" s="903" t="s">
        <v>492</v>
      </c>
      <c r="F12900" s="903" t="s">
        <v>494</v>
      </c>
      <c r="G12900" s="902">
        <v>31469000</v>
      </c>
    </row>
    <row r="12901" spans="1:7">
      <c r="A12901" s="903" t="s">
        <v>2487</v>
      </c>
      <c r="B12901" s="903" t="s">
        <v>215</v>
      </c>
      <c r="C12901" s="903" t="s">
        <v>200</v>
      </c>
      <c r="D12901" s="903" t="s">
        <v>1413</v>
      </c>
      <c r="E12901" s="1419" t="s">
        <v>498</v>
      </c>
      <c r="F12901" s="1420"/>
      <c r="G12901" s="902">
        <v>403545000</v>
      </c>
    </row>
    <row r="12902" spans="1:7">
      <c r="A12902" s="903" t="s">
        <v>2487</v>
      </c>
      <c r="B12902" s="903" t="s">
        <v>215</v>
      </c>
      <c r="C12902" s="903" t="s">
        <v>200</v>
      </c>
      <c r="D12902" s="903" t="s">
        <v>1413</v>
      </c>
      <c r="E12902" s="903" t="s">
        <v>498</v>
      </c>
      <c r="F12902" s="903" t="s">
        <v>501</v>
      </c>
      <c r="G12902" s="902">
        <v>403545000</v>
      </c>
    </row>
    <row r="12903" spans="1:7">
      <c r="A12903" s="903" t="s">
        <v>2487</v>
      </c>
      <c r="B12903" s="903" t="s">
        <v>215</v>
      </c>
      <c r="C12903" s="903" t="s">
        <v>200</v>
      </c>
      <c r="D12903" s="903" t="s">
        <v>1413</v>
      </c>
      <c r="E12903" s="1419" t="s">
        <v>118</v>
      </c>
      <c r="F12903" s="1420"/>
      <c r="G12903" s="902">
        <v>487616000</v>
      </c>
    </row>
    <row r="12904" spans="1:7">
      <c r="A12904" s="903" t="s">
        <v>2487</v>
      </c>
      <c r="B12904" s="903" t="s">
        <v>215</v>
      </c>
      <c r="C12904" s="903" t="s">
        <v>200</v>
      </c>
      <c r="D12904" s="903" t="s">
        <v>1413</v>
      </c>
      <c r="E12904" s="903" t="s">
        <v>118</v>
      </c>
      <c r="F12904" s="903" t="s">
        <v>523</v>
      </c>
      <c r="G12904" s="902">
        <v>363600000</v>
      </c>
    </row>
    <row r="12905" spans="1:7">
      <c r="A12905" s="903" t="s">
        <v>2487</v>
      </c>
      <c r="B12905" s="903" t="s">
        <v>215</v>
      </c>
      <c r="C12905" s="903" t="s">
        <v>200</v>
      </c>
      <c r="D12905" s="903" t="s">
        <v>1413</v>
      </c>
      <c r="E12905" s="903" t="s">
        <v>118</v>
      </c>
      <c r="F12905" s="903" t="s">
        <v>120</v>
      </c>
      <c r="G12905" s="902">
        <v>124016000</v>
      </c>
    </row>
    <row r="12906" spans="1:7">
      <c r="A12906" s="903" t="s">
        <v>2487</v>
      </c>
      <c r="B12906" s="903" t="s">
        <v>215</v>
      </c>
      <c r="C12906" s="903" t="s">
        <v>200</v>
      </c>
      <c r="D12906" s="903" t="s">
        <v>1413</v>
      </c>
      <c r="E12906" s="1419" t="s">
        <v>122</v>
      </c>
      <c r="F12906" s="1420"/>
      <c r="G12906" s="902">
        <v>15000000</v>
      </c>
    </row>
    <row r="12907" spans="1:7">
      <c r="A12907" s="903" t="s">
        <v>2487</v>
      </c>
      <c r="B12907" s="903" t="s">
        <v>215</v>
      </c>
      <c r="C12907" s="903" t="s">
        <v>200</v>
      </c>
      <c r="D12907" s="903" t="s">
        <v>1413</v>
      </c>
      <c r="E12907" s="903" t="s">
        <v>122</v>
      </c>
      <c r="F12907" s="903" t="s">
        <v>124</v>
      </c>
      <c r="G12907" s="902">
        <v>15000000</v>
      </c>
    </row>
    <row r="12908" spans="1:7">
      <c r="A12908" s="903" t="s">
        <v>2487</v>
      </c>
      <c r="B12908" s="903" t="s">
        <v>215</v>
      </c>
      <c r="C12908" s="903" t="s">
        <v>200</v>
      </c>
      <c r="D12908" s="903" t="s">
        <v>1413</v>
      </c>
      <c r="E12908" s="1419" t="s">
        <v>810</v>
      </c>
      <c r="F12908" s="1420"/>
      <c r="G12908" s="902">
        <v>249446000</v>
      </c>
    </row>
    <row r="12909" spans="1:7">
      <c r="A12909" s="903" t="s">
        <v>2487</v>
      </c>
      <c r="B12909" s="903" t="s">
        <v>215</v>
      </c>
      <c r="C12909" s="903" t="s">
        <v>200</v>
      </c>
      <c r="D12909" s="903" t="s">
        <v>1413</v>
      </c>
      <c r="E12909" s="903" t="s">
        <v>810</v>
      </c>
      <c r="F12909" s="903" t="s">
        <v>809</v>
      </c>
      <c r="G12909" s="902">
        <v>241844000</v>
      </c>
    </row>
    <row r="12910" spans="1:7">
      <c r="A12910" s="903" t="s">
        <v>2487</v>
      </c>
      <c r="B12910" s="903" t="s">
        <v>215</v>
      </c>
      <c r="C12910" s="903" t="s">
        <v>200</v>
      </c>
      <c r="D12910" s="903" t="s">
        <v>1413</v>
      </c>
      <c r="E12910" s="903" t="s">
        <v>810</v>
      </c>
      <c r="F12910" s="903" t="s">
        <v>813</v>
      </c>
      <c r="G12910" s="902">
        <v>7602000</v>
      </c>
    </row>
    <row r="12911" spans="1:7">
      <c r="A12911" s="903" t="s">
        <v>2487</v>
      </c>
      <c r="B12911" s="903" t="s">
        <v>215</v>
      </c>
      <c r="C12911" s="903" t="s">
        <v>200</v>
      </c>
      <c r="D12911" s="903" t="s">
        <v>1413</v>
      </c>
      <c r="E12911" s="1419" t="s">
        <v>160</v>
      </c>
      <c r="F12911" s="1420"/>
      <c r="G12911" s="902">
        <v>24116237984</v>
      </c>
    </row>
    <row r="12912" spans="1:7">
      <c r="A12912" s="903" t="s">
        <v>2487</v>
      </c>
      <c r="B12912" s="903" t="s">
        <v>215</v>
      </c>
      <c r="C12912" s="903" t="s">
        <v>200</v>
      </c>
      <c r="D12912" s="903" t="s">
        <v>1413</v>
      </c>
      <c r="E12912" s="903" t="s">
        <v>160</v>
      </c>
      <c r="F12912" s="903" t="s">
        <v>162</v>
      </c>
      <c r="G12912" s="902">
        <v>24116237984</v>
      </c>
    </row>
    <row r="12913" spans="1:7">
      <c r="A12913" s="903" t="s">
        <v>2487</v>
      </c>
      <c r="B12913" s="903" t="s">
        <v>215</v>
      </c>
      <c r="C12913" s="903" t="s">
        <v>200</v>
      </c>
      <c r="D12913" s="903" t="s">
        <v>1413</v>
      </c>
      <c r="E12913" s="1419" t="s">
        <v>13</v>
      </c>
      <c r="F12913" s="1420"/>
      <c r="G12913" s="902">
        <v>757176000</v>
      </c>
    </row>
    <row r="12914" spans="1:7">
      <c r="A12914" s="903" t="s">
        <v>2487</v>
      </c>
      <c r="B12914" s="903" t="s">
        <v>215</v>
      </c>
      <c r="C12914" s="903" t="s">
        <v>200</v>
      </c>
      <c r="D12914" s="903" t="s">
        <v>1413</v>
      </c>
      <c r="E12914" s="903" t="s">
        <v>13</v>
      </c>
      <c r="F12914" s="903" t="s">
        <v>15</v>
      </c>
      <c r="G12914" s="902">
        <v>657176000</v>
      </c>
    </row>
    <row r="12915" spans="1:7">
      <c r="A12915" s="903" t="s">
        <v>2487</v>
      </c>
      <c r="B12915" s="903" t="s">
        <v>215</v>
      </c>
      <c r="C12915" s="903" t="s">
        <v>200</v>
      </c>
      <c r="D12915" s="903" t="s">
        <v>1413</v>
      </c>
      <c r="E12915" s="903" t="s">
        <v>13</v>
      </c>
      <c r="F12915" s="903" t="s">
        <v>2530</v>
      </c>
      <c r="G12915" s="902">
        <v>100000000</v>
      </c>
    </row>
    <row r="12916" spans="1:7">
      <c r="A12916" s="903" t="s">
        <v>2487</v>
      </c>
      <c r="B12916" s="903" t="s">
        <v>215</v>
      </c>
      <c r="C12916" s="903" t="s">
        <v>200</v>
      </c>
      <c r="D12916" s="903" t="s">
        <v>1413</v>
      </c>
      <c r="E12916" s="1419" t="s">
        <v>16</v>
      </c>
      <c r="F12916" s="1420"/>
      <c r="G12916" s="902">
        <v>3538114389</v>
      </c>
    </row>
    <row r="12917" spans="1:7">
      <c r="A12917" s="903" t="s">
        <v>2487</v>
      </c>
      <c r="B12917" s="903" t="s">
        <v>215</v>
      </c>
      <c r="C12917" s="903" t="s">
        <v>200</v>
      </c>
      <c r="D12917" s="903" t="s">
        <v>1413</v>
      </c>
      <c r="E12917" s="903" t="s">
        <v>16</v>
      </c>
      <c r="F12917" s="903" t="s">
        <v>17</v>
      </c>
      <c r="G12917" s="902">
        <v>375062000</v>
      </c>
    </row>
    <row r="12918" spans="1:7">
      <c r="A12918" s="903" t="s">
        <v>2487</v>
      </c>
      <c r="B12918" s="903" t="s">
        <v>215</v>
      </c>
      <c r="C12918" s="903" t="s">
        <v>200</v>
      </c>
      <c r="D12918" s="903" t="s">
        <v>1413</v>
      </c>
      <c r="E12918" s="903" t="s">
        <v>16</v>
      </c>
      <c r="F12918" s="903" t="s">
        <v>19</v>
      </c>
      <c r="G12918" s="902">
        <v>2897426892</v>
      </c>
    </row>
    <row r="12919" spans="1:7">
      <c r="A12919" s="903" t="s">
        <v>2487</v>
      </c>
      <c r="B12919" s="903" t="s">
        <v>215</v>
      </c>
      <c r="C12919" s="903" t="s">
        <v>200</v>
      </c>
      <c r="D12919" s="903" t="s">
        <v>1413</v>
      </c>
      <c r="E12919" s="903" t="s">
        <v>16</v>
      </c>
      <c r="F12919" s="903" t="s">
        <v>221</v>
      </c>
      <c r="G12919" s="902">
        <v>265625497</v>
      </c>
    </row>
    <row r="12920" spans="1:7">
      <c r="A12920" s="903" t="s">
        <v>2487</v>
      </c>
      <c r="B12920" s="903" t="s">
        <v>215</v>
      </c>
      <c r="C12920" s="903" t="s">
        <v>200</v>
      </c>
      <c r="D12920" s="1419" t="s">
        <v>1528</v>
      </c>
      <c r="E12920" s="1420"/>
      <c r="F12920" s="1420"/>
      <c r="G12920" s="902">
        <v>1244964000</v>
      </c>
    </row>
    <row r="12921" spans="1:7">
      <c r="A12921" s="903" t="s">
        <v>2487</v>
      </c>
      <c r="B12921" s="903" t="s">
        <v>215</v>
      </c>
      <c r="C12921" s="903" t="s">
        <v>200</v>
      </c>
      <c r="D12921" s="903" t="s">
        <v>1528</v>
      </c>
      <c r="E12921" s="1419" t="s">
        <v>371</v>
      </c>
      <c r="F12921" s="1420"/>
      <c r="G12921" s="902">
        <v>16092000</v>
      </c>
    </row>
    <row r="12922" spans="1:7">
      <c r="A12922" s="903" t="s">
        <v>2487</v>
      </c>
      <c r="B12922" s="903" t="s">
        <v>215</v>
      </c>
      <c r="C12922" s="903" t="s">
        <v>200</v>
      </c>
      <c r="D12922" s="903" t="s">
        <v>1528</v>
      </c>
      <c r="E12922" s="903" t="s">
        <v>371</v>
      </c>
      <c r="F12922" s="903" t="s">
        <v>372</v>
      </c>
      <c r="G12922" s="902">
        <v>16092000</v>
      </c>
    </row>
    <row r="12923" spans="1:7">
      <c r="A12923" s="903" t="s">
        <v>2487</v>
      </c>
      <c r="B12923" s="903" t="s">
        <v>215</v>
      </c>
      <c r="C12923" s="903" t="s">
        <v>200</v>
      </c>
      <c r="D12923" s="903" t="s">
        <v>1528</v>
      </c>
      <c r="E12923" s="1419" t="s">
        <v>810</v>
      </c>
      <c r="F12923" s="1420"/>
      <c r="G12923" s="902">
        <v>150000000</v>
      </c>
    </row>
    <row r="12924" spans="1:7">
      <c r="A12924" s="903" t="s">
        <v>2487</v>
      </c>
      <c r="B12924" s="903" t="s">
        <v>215</v>
      </c>
      <c r="C12924" s="903" t="s">
        <v>200</v>
      </c>
      <c r="D12924" s="903" t="s">
        <v>1528</v>
      </c>
      <c r="E12924" s="903" t="s">
        <v>810</v>
      </c>
      <c r="F12924" s="903" t="s">
        <v>809</v>
      </c>
      <c r="G12924" s="902">
        <v>150000000</v>
      </c>
    </row>
    <row r="12925" spans="1:7">
      <c r="A12925" s="903" t="s">
        <v>2487</v>
      </c>
      <c r="B12925" s="903" t="s">
        <v>215</v>
      </c>
      <c r="C12925" s="903" t="s">
        <v>200</v>
      </c>
      <c r="D12925" s="903" t="s">
        <v>1528</v>
      </c>
      <c r="E12925" s="1419" t="s">
        <v>160</v>
      </c>
      <c r="F12925" s="1420"/>
      <c r="G12925" s="902">
        <v>763452000</v>
      </c>
    </row>
    <row r="12926" spans="1:7">
      <c r="A12926" s="903" t="s">
        <v>2487</v>
      </c>
      <c r="B12926" s="903" t="s">
        <v>215</v>
      </c>
      <c r="C12926" s="903" t="s">
        <v>200</v>
      </c>
      <c r="D12926" s="903" t="s">
        <v>1528</v>
      </c>
      <c r="E12926" s="903" t="s">
        <v>160</v>
      </c>
      <c r="F12926" s="903" t="s">
        <v>162</v>
      </c>
      <c r="G12926" s="902">
        <v>763452000</v>
      </c>
    </row>
    <row r="12927" spans="1:7">
      <c r="A12927" s="903" t="s">
        <v>2487</v>
      </c>
      <c r="B12927" s="903" t="s">
        <v>215</v>
      </c>
      <c r="C12927" s="903" t="s">
        <v>200</v>
      </c>
      <c r="D12927" s="903" t="s">
        <v>1528</v>
      </c>
      <c r="E12927" s="1419" t="s">
        <v>13</v>
      </c>
      <c r="F12927" s="1420"/>
      <c r="G12927" s="902">
        <v>185115000</v>
      </c>
    </row>
    <row r="12928" spans="1:7">
      <c r="A12928" s="903" t="s">
        <v>2487</v>
      </c>
      <c r="B12928" s="903" t="s">
        <v>215</v>
      </c>
      <c r="C12928" s="903" t="s">
        <v>200</v>
      </c>
      <c r="D12928" s="903" t="s">
        <v>1528</v>
      </c>
      <c r="E12928" s="903" t="s">
        <v>13</v>
      </c>
      <c r="F12928" s="903" t="s">
        <v>15</v>
      </c>
      <c r="G12928" s="902">
        <v>185115000</v>
      </c>
    </row>
    <row r="12929" spans="1:7">
      <c r="A12929" s="903" t="s">
        <v>2487</v>
      </c>
      <c r="B12929" s="903" t="s">
        <v>215</v>
      </c>
      <c r="C12929" s="903" t="s">
        <v>200</v>
      </c>
      <c r="D12929" s="903" t="s">
        <v>1528</v>
      </c>
      <c r="E12929" s="1419" t="s">
        <v>16</v>
      </c>
      <c r="F12929" s="1420"/>
      <c r="G12929" s="902">
        <v>130305000</v>
      </c>
    </row>
    <row r="12930" spans="1:7">
      <c r="A12930" s="903" t="s">
        <v>2487</v>
      </c>
      <c r="B12930" s="903" t="s">
        <v>215</v>
      </c>
      <c r="C12930" s="903" t="s">
        <v>200</v>
      </c>
      <c r="D12930" s="903" t="s">
        <v>1528</v>
      </c>
      <c r="E12930" s="903" t="s">
        <v>16</v>
      </c>
      <c r="F12930" s="903" t="s">
        <v>19</v>
      </c>
      <c r="G12930" s="902">
        <v>121596000</v>
      </c>
    </row>
    <row r="12931" spans="1:7">
      <c r="A12931" s="903" t="s">
        <v>2487</v>
      </c>
      <c r="B12931" s="903" t="s">
        <v>215</v>
      </c>
      <c r="C12931" s="903" t="s">
        <v>200</v>
      </c>
      <c r="D12931" s="903" t="s">
        <v>1528</v>
      </c>
      <c r="E12931" s="903" t="s">
        <v>16</v>
      </c>
      <c r="F12931" s="903" t="s">
        <v>221</v>
      </c>
      <c r="G12931" s="902">
        <v>8709000</v>
      </c>
    </row>
    <row r="12932" spans="1:7">
      <c r="A12932" s="903" t="s">
        <v>2487</v>
      </c>
      <c r="B12932" s="903" t="s">
        <v>215</v>
      </c>
      <c r="C12932" s="903" t="s">
        <v>200</v>
      </c>
      <c r="D12932" s="1419" t="s">
        <v>1488</v>
      </c>
      <c r="E12932" s="1420"/>
      <c r="F12932" s="1420"/>
      <c r="G12932" s="902">
        <v>45909000</v>
      </c>
    </row>
    <row r="12933" spans="1:7">
      <c r="A12933" s="903" t="s">
        <v>2487</v>
      </c>
      <c r="B12933" s="903" t="s">
        <v>215</v>
      </c>
      <c r="C12933" s="903" t="s">
        <v>200</v>
      </c>
      <c r="D12933" s="903" t="s">
        <v>1488</v>
      </c>
      <c r="E12933" s="1419" t="s">
        <v>16</v>
      </c>
      <c r="F12933" s="1420"/>
      <c r="G12933" s="902">
        <v>45909000</v>
      </c>
    </row>
    <row r="12934" spans="1:7">
      <c r="A12934" s="903" t="s">
        <v>2487</v>
      </c>
      <c r="B12934" s="903" t="s">
        <v>215</v>
      </c>
      <c r="C12934" s="903" t="s">
        <v>200</v>
      </c>
      <c r="D12934" s="903" t="s">
        <v>1488</v>
      </c>
      <c r="E12934" s="903" t="s">
        <v>16</v>
      </c>
      <c r="F12934" s="903" t="s">
        <v>17</v>
      </c>
      <c r="G12934" s="902">
        <v>20500000</v>
      </c>
    </row>
    <row r="12935" spans="1:7">
      <c r="A12935" s="903" t="s">
        <v>2487</v>
      </c>
      <c r="B12935" s="903" t="s">
        <v>215</v>
      </c>
      <c r="C12935" s="903" t="s">
        <v>200</v>
      </c>
      <c r="D12935" s="903" t="s">
        <v>1488</v>
      </c>
      <c r="E12935" s="903" t="s">
        <v>16</v>
      </c>
      <c r="F12935" s="903" t="s">
        <v>19</v>
      </c>
      <c r="G12935" s="902">
        <v>25409000</v>
      </c>
    </row>
    <row r="12936" spans="1:7">
      <c r="A12936" s="903" t="s">
        <v>2487</v>
      </c>
      <c r="B12936" s="903" t="s">
        <v>215</v>
      </c>
      <c r="C12936" s="903" t="s">
        <v>200</v>
      </c>
      <c r="D12936" s="1419" t="s">
        <v>1522</v>
      </c>
      <c r="E12936" s="1420"/>
      <c r="F12936" s="1420"/>
      <c r="G12936" s="902">
        <v>828835000</v>
      </c>
    </row>
    <row r="12937" spans="1:7">
      <c r="A12937" s="903" t="s">
        <v>2487</v>
      </c>
      <c r="B12937" s="903" t="s">
        <v>215</v>
      </c>
      <c r="C12937" s="903" t="s">
        <v>200</v>
      </c>
      <c r="D12937" s="903" t="s">
        <v>1522</v>
      </c>
      <c r="E12937" s="1419" t="s">
        <v>90</v>
      </c>
      <c r="F12937" s="1420"/>
      <c r="G12937" s="902">
        <v>335152000</v>
      </c>
    </row>
    <row r="12938" spans="1:7">
      <c r="A12938" s="903" t="s">
        <v>2487</v>
      </c>
      <c r="B12938" s="903" t="s">
        <v>215</v>
      </c>
      <c r="C12938" s="903" t="s">
        <v>200</v>
      </c>
      <c r="D12938" s="903" t="s">
        <v>1522</v>
      </c>
      <c r="E12938" s="903" t="s">
        <v>90</v>
      </c>
      <c r="F12938" s="903" t="s">
        <v>92</v>
      </c>
      <c r="G12938" s="902">
        <v>131916000</v>
      </c>
    </row>
    <row r="12939" spans="1:7">
      <c r="A12939" s="903" t="s">
        <v>2487</v>
      </c>
      <c r="B12939" s="903" t="s">
        <v>215</v>
      </c>
      <c r="C12939" s="903" t="s">
        <v>200</v>
      </c>
      <c r="D12939" s="903" t="s">
        <v>1522</v>
      </c>
      <c r="E12939" s="903" t="s">
        <v>90</v>
      </c>
      <c r="F12939" s="903" t="s">
        <v>137</v>
      </c>
      <c r="G12939" s="902">
        <v>203236000</v>
      </c>
    </row>
    <row r="12940" spans="1:7">
      <c r="A12940" s="903" t="s">
        <v>2487</v>
      </c>
      <c r="B12940" s="903" t="s">
        <v>215</v>
      </c>
      <c r="C12940" s="903" t="s">
        <v>200</v>
      </c>
      <c r="D12940" s="903" t="s">
        <v>1522</v>
      </c>
      <c r="E12940" s="1419" t="s">
        <v>377</v>
      </c>
      <c r="F12940" s="1420"/>
      <c r="G12940" s="902">
        <v>11760000</v>
      </c>
    </row>
    <row r="12941" spans="1:7">
      <c r="A12941" s="903" t="s">
        <v>2487</v>
      </c>
      <c r="B12941" s="903" t="s">
        <v>215</v>
      </c>
      <c r="C12941" s="903" t="s">
        <v>200</v>
      </c>
      <c r="D12941" s="903" t="s">
        <v>1522</v>
      </c>
      <c r="E12941" s="903" t="s">
        <v>377</v>
      </c>
      <c r="F12941" s="903" t="s">
        <v>379</v>
      </c>
      <c r="G12941" s="902">
        <v>10773000</v>
      </c>
    </row>
    <row r="12942" spans="1:7">
      <c r="A12942" s="903" t="s">
        <v>2487</v>
      </c>
      <c r="B12942" s="903" t="s">
        <v>215</v>
      </c>
      <c r="C12942" s="903" t="s">
        <v>200</v>
      </c>
      <c r="D12942" s="903" t="s">
        <v>1522</v>
      </c>
      <c r="E12942" s="903" t="s">
        <v>377</v>
      </c>
      <c r="F12942" s="903" t="s">
        <v>380</v>
      </c>
      <c r="G12942" s="902">
        <v>987000</v>
      </c>
    </row>
    <row r="12943" spans="1:7">
      <c r="A12943" s="903" t="s">
        <v>2487</v>
      </c>
      <c r="B12943" s="903" t="s">
        <v>215</v>
      </c>
      <c r="C12943" s="903" t="s">
        <v>200</v>
      </c>
      <c r="D12943" s="903" t="s">
        <v>1522</v>
      </c>
      <c r="E12943" s="1419" t="s">
        <v>93</v>
      </c>
      <c r="F12943" s="1420"/>
      <c r="G12943" s="902">
        <v>18100000</v>
      </c>
    </row>
    <row r="12944" spans="1:7">
      <c r="A12944" s="903" t="s">
        <v>2487</v>
      </c>
      <c r="B12944" s="903" t="s">
        <v>215</v>
      </c>
      <c r="C12944" s="903" t="s">
        <v>200</v>
      </c>
      <c r="D12944" s="903" t="s">
        <v>1522</v>
      </c>
      <c r="E12944" s="903" t="s">
        <v>93</v>
      </c>
      <c r="F12944" s="903" t="s">
        <v>391</v>
      </c>
      <c r="G12944" s="902">
        <v>18100000</v>
      </c>
    </row>
    <row r="12945" spans="1:7">
      <c r="A12945" s="903" t="s">
        <v>2487</v>
      </c>
      <c r="B12945" s="903" t="s">
        <v>215</v>
      </c>
      <c r="C12945" s="903" t="s">
        <v>200</v>
      </c>
      <c r="D12945" s="903" t="s">
        <v>1522</v>
      </c>
      <c r="E12945" s="1419" t="s">
        <v>100</v>
      </c>
      <c r="F12945" s="1420"/>
      <c r="G12945" s="902">
        <v>3993280</v>
      </c>
    </row>
    <row r="12946" spans="1:7">
      <c r="A12946" s="903" t="s">
        <v>2487</v>
      </c>
      <c r="B12946" s="903" t="s">
        <v>215</v>
      </c>
      <c r="C12946" s="903" t="s">
        <v>200</v>
      </c>
      <c r="D12946" s="903" t="s">
        <v>1522</v>
      </c>
      <c r="E12946" s="903" t="s">
        <v>100</v>
      </c>
      <c r="F12946" s="903" t="s">
        <v>138</v>
      </c>
      <c r="G12946" s="902">
        <v>3598041</v>
      </c>
    </row>
    <row r="12947" spans="1:7">
      <c r="A12947" s="903" t="s">
        <v>2487</v>
      </c>
      <c r="B12947" s="903" t="s">
        <v>215</v>
      </c>
      <c r="C12947" s="903" t="s">
        <v>200</v>
      </c>
      <c r="D12947" s="903" t="s">
        <v>1522</v>
      </c>
      <c r="E12947" s="903" t="s">
        <v>100</v>
      </c>
      <c r="F12947" s="903" t="s">
        <v>102</v>
      </c>
      <c r="G12947" s="902">
        <v>118286</v>
      </c>
    </row>
    <row r="12948" spans="1:7">
      <c r="A12948" s="903" t="s">
        <v>2487</v>
      </c>
      <c r="B12948" s="903" t="s">
        <v>215</v>
      </c>
      <c r="C12948" s="903" t="s">
        <v>200</v>
      </c>
      <c r="D12948" s="903" t="s">
        <v>1522</v>
      </c>
      <c r="E12948" s="903" t="s">
        <v>100</v>
      </c>
      <c r="F12948" s="903" t="s">
        <v>131</v>
      </c>
      <c r="G12948" s="902">
        <v>276953</v>
      </c>
    </row>
    <row r="12949" spans="1:7">
      <c r="A12949" s="903" t="s">
        <v>2487</v>
      </c>
      <c r="B12949" s="903" t="s">
        <v>215</v>
      </c>
      <c r="C12949" s="903" t="s">
        <v>200</v>
      </c>
      <c r="D12949" s="903" t="s">
        <v>1522</v>
      </c>
      <c r="E12949" s="1419" t="s">
        <v>103</v>
      </c>
      <c r="F12949" s="1420"/>
      <c r="G12949" s="902">
        <v>39878000</v>
      </c>
    </row>
    <row r="12950" spans="1:7">
      <c r="A12950" s="903" t="s">
        <v>2487</v>
      </c>
      <c r="B12950" s="903" t="s">
        <v>215</v>
      </c>
      <c r="C12950" s="903" t="s">
        <v>200</v>
      </c>
      <c r="D12950" s="903" t="s">
        <v>1522</v>
      </c>
      <c r="E12950" s="903" t="s">
        <v>103</v>
      </c>
      <c r="F12950" s="903" t="s">
        <v>104</v>
      </c>
      <c r="G12950" s="902">
        <v>14878000</v>
      </c>
    </row>
    <row r="12951" spans="1:7">
      <c r="A12951" s="903" t="s">
        <v>2487</v>
      </c>
      <c r="B12951" s="903" t="s">
        <v>215</v>
      </c>
      <c r="C12951" s="903" t="s">
        <v>200</v>
      </c>
      <c r="D12951" s="903" t="s">
        <v>1522</v>
      </c>
      <c r="E12951" s="903" t="s">
        <v>103</v>
      </c>
      <c r="F12951" s="903" t="s">
        <v>132</v>
      </c>
      <c r="G12951" s="902">
        <v>25000000</v>
      </c>
    </row>
    <row r="12952" spans="1:7">
      <c r="A12952" s="903" t="s">
        <v>2487</v>
      </c>
      <c r="B12952" s="903" t="s">
        <v>215</v>
      </c>
      <c r="C12952" s="903" t="s">
        <v>200</v>
      </c>
      <c r="D12952" s="903" t="s">
        <v>1522</v>
      </c>
      <c r="E12952" s="1419" t="s">
        <v>108</v>
      </c>
      <c r="F12952" s="1420"/>
      <c r="G12952" s="902">
        <v>5796720</v>
      </c>
    </row>
    <row r="12953" spans="1:7">
      <c r="A12953" s="903" t="s">
        <v>2487</v>
      </c>
      <c r="B12953" s="903" t="s">
        <v>215</v>
      </c>
      <c r="C12953" s="903" t="s">
        <v>200</v>
      </c>
      <c r="D12953" s="903" t="s">
        <v>1522</v>
      </c>
      <c r="E12953" s="903" t="s">
        <v>108</v>
      </c>
      <c r="F12953" s="903" t="s">
        <v>111</v>
      </c>
      <c r="G12953" s="902">
        <v>2336720</v>
      </c>
    </row>
    <row r="12954" spans="1:7">
      <c r="A12954" s="903" t="s">
        <v>2487</v>
      </c>
      <c r="B12954" s="903" t="s">
        <v>215</v>
      </c>
      <c r="C12954" s="903" t="s">
        <v>200</v>
      </c>
      <c r="D12954" s="903" t="s">
        <v>1522</v>
      </c>
      <c r="E12954" s="903" t="s">
        <v>108</v>
      </c>
      <c r="F12954" s="903" t="s">
        <v>862</v>
      </c>
      <c r="G12954" s="902">
        <v>1060000</v>
      </c>
    </row>
    <row r="12955" spans="1:7">
      <c r="A12955" s="903" t="s">
        <v>2487</v>
      </c>
      <c r="B12955" s="903" t="s">
        <v>215</v>
      </c>
      <c r="C12955" s="903" t="s">
        <v>200</v>
      </c>
      <c r="D12955" s="903" t="s">
        <v>1522</v>
      </c>
      <c r="E12955" s="903" t="s">
        <v>108</v>
      </c>
      <c r="F12955" s="903" t="s">
        <v>142</v>
      </c>
      <c r="G12955" s="902">
        <v>2400000</v>
      </c>
    </row>
    <row r="12956" spans="1:7">
      <c r="A12956" s="903" t="s">
        <v>2487</v>
      </c>
      <c r="B12956" s="903" t="s">
        <v>215</v>
      </c>
      <c r="C12956" s="903" t="s">
        <v>200</v>
      </c>
      <c r="D12956" s="903" t="s">
        <v>1522</v>
      </c>
      <c r="E12956" s="1419" t="s">
        <v>143</v>
      </c>
      <c r="F12956" s="1420"/>
      <c r="G12956" s="902">
        <v>155480000</v>
      </c>
    </row>
    <row r="12957" spans="1:7">
      <c r="A12957" s="903" t="s">
        <v>2487</v>
      </c>
      <c r="B12957" s="903" t="s">
        <v>215</v>
      </c>
      <c r="C12957" s="903" t="s">
        <v>200</v>
      </c>
      <c r="D12957" s="903" t="s">
        <v>1522</v>
      </c>
      <c r="E12957" s="903" t="s">
        <v>143</v>
      </c>
      <c r="F12957" s="903" t="s">
        <v>145</v>
      </c>
      <c r="G12957" s="902">
        <v>18245000</v>
      </c>
    </row>
    <row r="12958" spans="1:7">
      <c r="A12958" s="903" t="s">
        <v>2487</v>
      </c>
      <c r="B12958" s="903" t="s">
        <v>215</v>
      </c>
      <c r="C12958" s="903" t="s">
        <v>200</v>
      </c>
      <c r="D12958" s="903" t="s">
        <v>1522</v>
      </c>
      <c r="E12958" s="903" t="s">
        <v>143</v>
      </c>
      <c r="F12958" s="903" t="s">
        <v>482</v>
      </c>
      <c r="G12958" s="902">
        <v>600000</v>
      </c>
    </row>
    <row r="12959" spans="1:7">
      <c r="A12959" s="903" t="s">
        <v>2487</v>
      </c>
      <c r="B12959" s="903" t="s">
        <v>215</v>
      </c>
      <c r="C12959" s="903" t="s">
        <v>200</v>
      </c>
      <c r="D12959" s="903" t="s">
        <v>1522</v>
      </c>
      <c r="E12959" s="903" t="s">
        <v>143</v>
      </c>
      <c r="F12959" s="903" t="s">
        <v>485</v>
      </c>
      <c r="G12959" s="902">
        <v>5000000</v>
      </c>
    </row>
    <row r="12960" spans="1:7">
      <c r="A12960" s="903" t="s">
        <v>2487</v>
      </c>
      <c r="B12960" s="903" t="s">
        <v>215</v>
      </c>
      <c r="C12960" s="903" t="s">
        <v>200</v>
      </c>
      <c r="D12960" s="903" t="s">
        <v>1522</v>
      </c>
      <c r="E12960" s="903" t="s">
        <v>143</v>
      </c>
      <c r="F12960" s="903" t="s">
        <v>387</v>
      </c>
      <c r="G12960" s="902">
        <v>3705000</v>
      </c>
    </row>
    <row r="12961" spans="1:7">
      <c r="A12961" s="903" t="s">
        <v>2487</v>
      </c>
      <c r="B12961" s="903" t="s">
        <v>215</v>
      </c>
      <c r="C12961" s="903" t="s">
        <v>200</v>
      </c>
      <c r="D12961" s="903" t="s">
        <v>1522</v>
      </c>
      <c r="E12961" s="903" t="s">
        <v>143</v>
      </c>
      <c r="F12961" s="903" t="s">
        <v>487</v>
      </c>
      <c r="G12961" s="902">
        <v>106950000</v>
      </c>
    </row>
    <row r="12962" spans="1:7">
      <c r="A12962" s="903" t="s">
        <v>2487</v>
      </c>
      <c r="B12962" s="903" t="s">
        <v>215</v>
      </c>
      <c r="C12962" s="903" t="s">
        <v>200</v>
      </c>
      <c r="D12962" s="903" t="s">
        <v>1522</v>
      </c>
      <c r="E12962" s="903" t="s">
        <v>143</v>
      </c>
      <c r="F12962" s="903" t="s">
        <v>489</v>
      </c>
      <c r="G12962" s="902">
        <v>20980000</v>
      </c>
    </row>
    <row r="12963" spans="1:7">
      <c r="A12963" s="903" t="s">
        <v>2487</v>
      </c>
      <c r="B12963" s="903" t="s">
        <v>215</v>
      </c>
      <c r="C12963" s="903" t="s">
        <v>200</v>
      </c>
      <c r="D12963" s="903" t="s">
        <v>1522</v>
      </c>
      <c r="E12963" s="1419" t="s">
        <v>113</v>
      </c>
      <c r="F12963" s="1420"/>
      <c r="G12963" s="902">
        <v>32700000</v>
      </c>
    </row>
    <row r="12964" spans="1:7">
      <c r="A12964" s="903" t="s">
        <v>2487</v>
      </c>
      <c r="B12964" s="903" t="s">
        <v>215</v>
      </c>
      <c r="C12964" s="903" t="s">
        <v>200</v>
      </c>
      <c r="D12964" s="903" t="s">
        <v>1522</v>
      </c>
      <c r="E12964" s="903" t="s">
        <v>113</v>
      </c>
      <c r="F12964" s="903" t="s">
        <v>117</v>
      </c>
      <c r="G12964" s="902">
        <v>32700000</v>
      </c>
    </row>
    <row r="12965" spans="1:7">
      <c r="A12965" s="903" t="s">
        <v>2487</v>
      </c>
      <c r="B12965" s="903" t="s">
        <v>215</v>
      </c>
      <c r="C12965" s="903" t="s">
        <v>200</v>
      </c>
      <c r="D12965" s="903" t="s">
        <v>1522</v>
      </c>
      <c r="E12965" s="1419" t="s">
        <v>492</v>
      </c>
      <c r="F12965" s="1420"/>
      <c r="G12965" s="902">
        <v>16700000</v>
      </c>
    </row>
    <row r="12966" spans="1:7">
      <c r="A12966" s="903" t="s">
        <v>2487</v>
      </c>
      <c r="B12966" s="903" t="s">
        <v>215</v>
      </c>
      <c r="C12966" s="903" t="s">
        <v>200</v>
      </c>
      <c r="D12966" s="903" t="s">
        <v>1522</v>
      </c>
      <c r="E12966" s="903" t="s">
        <v>492</v>
      </c>
      <c r="F12966" s="903" t="s">
        <v>494</v>
      </c>
      <c r="G12966" s="902">
        <v>14300000</v>
      </c>
    </row>
    <row r="12967" spans="1:7">
      <c r="A12967" s="903" t="s">
        <v>2487</v>
      </c>
      <c r="B12967" s="903" t="s">
        <v>215</v>
      </c>
      <c r="C12967" s="903" t="s">
        <v>200</v>
      </c>
      <c r="D12967" s="903" t="s">
        <v>1522</v>
      </c>
      <c r="E12967" s="903" t="s">
        <v>492</v>
      </c>
      <c r="F12967" s="903" t="s">
        <v>219</v>
      </c>
      <c r="G12967" s="902">
        <v>2400000</v>
      </c>
    </row>
    <row r="12968" spans="1:7">
      <c r="A12968" s="903" t="s">
        <v>2487</v>
      </c>
      <c r="B12968" s="903" t="s">
        <v>215</v>
      </c>
      <c r="C12968" s="903" t="s">
        <v>200</v>
      </c>
      <c r="D12968" s="903" t="s">
        <v>1522</v>
      </c>
      <c r="E12968" s="1419" t="s">
        <v>498</v>
      </c>
      <c r="F12968" s="1420"/>
      <c r="G12968" s="902">
        <v>13763000</v>
      </c>
    </row>
    <row r="12969" spans="1:7">
      <c r="A12969" s="903" t="s">
        <v>2487</v>
      </c>
      <c r="B12969" s="903" t="s">
        <v>215</v>
      </c>
      <c r="C12969" s="903" t="s">
        <v>200</v>
      </c>
      <c r="D12969" s="903" t="s">
        <v>1522</v>
      </c>
      <c r="E12969" s="903" t="s">
        <v>498</v>
      </c>
      <c r="F12969" s="903" t="s">
        <v>370</v>
      </c>
      <c r="G12969" s="902">
        <v>13763000</v>
      </c>
    </row>
    <row r="12970" spans="1:7">
      <c r="A12970" s="903" t="s">
        <v>2487</v>
      </c>
      <c r="B12970" s="903" t="s">
        <v>215</v>
      </c>
      <c r="C12970" s="903" t="s">
        <v>200</v>
      </c>
      <c r="D12970" s="903" t="s">
        <v>1522</v>
      </c>
      <c r="E12970" s="1419" t="s">
        <v>1429</v>
      </c>
      <c r="F12970" s="1420"/>
      <c r="G12970" s="902">
        <v>55000000</v>
      </c>
    </row>
    <row r="12971" spans="1:7">
      <c r="A12971" s="903" t="s">
        <v>2487</v>
      </c>
      <c r="B12971" s="903" t="s">
        <v>215</v>
      </c>
      <c r="C12971" s="903" t="s">
        <v>200</v>
      </c>
      <c r="D12971" s="903" t="s">
        <v>1522</v>
      </c>
      <c r="E12971" s="903" t="s">
        <v>1429</v>
      </c>
      <c r="F12971" s="903" t="s">
        <v>1451</v>
      </c>
      <c r="G12971" s="902">
        <v>12000000</v>
      </c>
    </row>
    <row r="12972" spans="1:7">
      <c r="A12972" s="903" t="s">
        <v>2487</v>
      </c>
      <c r="B12972" s="903" t="s">
        <v>215</v>
      </c>
      <c r="C12972" s="903" t="s">
        <v>200</v>
      </c>
      <c r="D12972" s="903" t="s">
        <v>1522</v>
      </c>
      <c r="E12972" s="903" t="s">
        <v>1429</v>
      </c>
      <c r="F12972" s="903" t="s">
        <v>1431</v>
      </c>
      <c r="G12972" s="902">
        <v>43000000</v>
      </c>
    </row>
    <row r="12973" spans="1:7">
      <c r="A12973" s="903" t="s">
        <v>2487</v>
      </c>
      <c r="B12973" s="903" t="s">
        <v>215</v>
      </c>
      <c r="C12973" s="903" t="s">
        <v>200</v>
      </c>
      <c r="D12973" s="903" t="s">
        <v>1522</v>
      </c>
      <c r="E12973" s="1419" t="s">
        <v>118</v>
      </c>
      <c r="F12973" s="1420"/>
      <c r="G12973" s="902">
        <v>68501000</v>
      </c>
    </row>
    <row r="12974" spans="1:7">
      <c r="A12974" s="903" t="s">
        <v>2487</v>
      </c>
      <c r="B12974" s="903" t="s">
        <v>215</v>
      </c>
      <c r="C12974" s="903" t="s">
        <v>200</v>
      </c>
      <c r="D12974" s="903" t="s">
        <v>1522</v>
      </c>
      <c r="E12974" s="903" t="s">
        <v>118</v>
      </c>
      <c r="F12974" s="903" t="s">
        <v>523</v>
      </c>
      <c r="G12974" s="902">
        <v>4431000</v>
      </c>
    </row>
    <row r="12975" spans="1:7">
      <c r="A12975" s="903" t="s">
        <v>2487</v>
      </c>
      <c r="B12975" s="903" t="s">
        <v>215</v>
      </c>
      <c r="C12975" s="903" t="s">
        <v>200</v>
      </c>
      <c r="D12975" s="903" t="s">
        <v>1522</v>
      </c>
      <c r="E12975" s="903" t="s">
        <v>118</v>
      </c>
      <c r="F12975" s="903" t="s">
        <v>120</v>
      </c>
      <c r="G12975" s="902">
        <v>64070000</v>
      </c>
    </row>
    <row r="12976" spans="1:7">
      <c r="A12976" s="903" t="s">
        <v>2487</v>
      </c>
      <c r="B12976" s="903" t="s">
        <v>215</v>
      </c>
      <c r="C12976" s="903" t="s">
        <v>200</v>
      </c>
      <c r="D12976" s="903" t="s">
        <v>1522</v>
      </c>
      <c r="E12976" s="1419" t="s">
        <v>122</v>
      </c>
      <c r="F12976" s="1420"/>
      <c r="G12976" s="902">
        <v>72011000</v>
      </c>
    </row>
    <row r="12977" spans="1:7">
      <c r="A12977" s="903" t="s">
        <v>2487</v>
      </c>
      <c r="B12977" s="903" t="s">
        <v>215</v>
      </c>
      <c r="C12977" s="903" t="s">
        <v>200</v>
      </c>
      <c r="D12977" s="903" t="s">
        <v>1522</v>
      </c>
      <c r="E12977" s="903" t="s">
        <v>122</v>
      </c>
      <c r="F12977" s="903" t="s">
        <v>124</v>
      </c>
      <c r="G12977" s="902">
        <v>17546000</v>
      </c>
    </row>
    <row r="12978" spans="1:7">
      <c r="A12978" s="903" t="s">
        <v>2487</v>
      </c>
      <c r="B12978" s="903" t="s">
        <v>215</v>
      </c>
      <c r="C12978" s="903" t="s">
        <v>200</v>
      </c>
      <c r="D12978" s="903" t="s">
        <v>1522</v>
      </c>
      <c r="E12978" s="903" t="s">
        <v>122</v>
      </c>
      <c r="F12978" s="903" t="s">
        <v>126</v>
      </c>
      <c r="G12978" s="902">
        <v>54465000</v>
      </c>
    </row>
    <row r="12979" spans="1:7">
      <c r="A12979" s="903" t="s">
        <v>2487</v>
      </c>
      <c r="B12979" s="903" t="s">
        <v>215</v>
      </c>
      <c r="C12979" s="1419" t="s">
        <v>918</v>
      </c>
      <c r="D12979" s="1420"/>
      <c r="E12979" s="1420"/>
      <c r="F12979" s="1420"/>
      <c r="G12979" s="902">
        <v>3299611000</v>
      </c>
    </row>
    <row r="12980" spans="1:7">
      <c r="A12980" s="903" t="s">
        <v>2487</v>
      </c>
      <c r="B12980" s="903" t="s">
        <v>215</v>
      </c>
      <c r="C12980" s="903" t="s">
        <v>918</v>
      </c>
      <c r="D12980" s="1419" t="s">
        <v>928</v>
      </c>
      <c r="E12980" s="1420"/>
      <c r="F12980" s="1420"/>
      <c r="G12980" s="902">
        <v>1299611000</v>
      </c>
    </row>
    <row r="12981" spans="1:7">
      <c r="A12981" s="903" t="s">
        <v>2487</v>
      </c>
      <c r="B12981" s="903" t="s">
        <v>215</v>
      </c>
      <c r="C12981" s="903" t="s">
        <v>918</v>
      </c>
      <c r="D12981" s="903" t="s">
        <v>928</v>
      </c>
      <c r="E12981" s="1419" t="s">
        <v>160</v>
      </c>
      <c r="F12981" s="1420"/>
      <c r="G12981" s="902">
        <v>1235185000</v>
      </c>
    </row>
    <row r="12982" spans="1:7">
      <c r="A12982" s="903" t="s">
        <v>2487</v>
      </c>
      <c r="B12982" s="903" t="s">
        <v>215</v>
      </c>
      <c r="C12982" s="903" t="s">
        <v>918</v>
      </c>
      <c r="D12982" s="903" t="s">
        <v>928</v>
      </c>
      <c r="E12982" s="903" t="s">
        <v>160</v>
      </c>
      <c r="F12982" s="903" t="s">
        <v>162</v>
      </c>
      <c r="G12982" s="902">
        <v>1235185000</v>
      </c>
    </row>
    <row r="12983" spans="1:7">
      <c r="A12983" s="903" t="s">
        <v>2487</v>
      </c>
      <c r="B12983" s="903" t="s">
        <v>215</v>
      </c>
      <c r="C12983" s="903" t="s">
        <v>918</v>
      </c>
      <c r="D12983" s="903" t="s">
        <v>928</v>
      </c>
      <c r="E12983" s="1419" t="s">
        <v>16</v>
      </c>
      <c r="F12983" s="1420"/>
      <c r="G12983" s="902">
        <v>64426000</v>
      </c>
    </row>
    <row r="12984" spans="1:7">
      <c r="A12984" s="903" t="s">
        <v>2487</v>
      </c>
      <c r="B12984" s="903" t="s">
        <v>215</v>
      </c>
      <c r="C12984" s="903" t="s">
        <v>918</v>
      </c>
      <c r="D12984" s="903" t="s">
        <v>928</v>
      </c>
      <c r="E12984" s="903" t="s">
        <v>16</v>
      </c>
      <c r="F12984" s="903" t="s">
        <v>19</v>
      </c>
      <c r="G12984" s="902">
        <v>60611000</v>
      </c>
    </row>
    <row r="12985" spans="1:7">
      <c r="A12985" s="903" t="s">
        <v>2487</v>
      </c>
      <c r="B12985" s="903" t="s">
        <v>215</v>
      </c>
      <c r="C12985" s="903" t="s">
        <v>918</v>
      </c>
      <c r="D12985" s="903" t="s">
        <v>928</v>
      </c>
      <c r="E12985" s="903" t="s">
        <v>16</v>
      </c>
      <c r="F12985" s="903" t="s">
        <v>221</v>
      </c>
      <c r="G12985" s="902">
        <v>3815000</v>
      </c>
    </row>
    <row r="12986" spans="1:7">
      <c r="A12986" s="903" t="s">
        <v>2487</v>
      </c>
      <c r="B12986" s="903" t="s">
        <v>215</v>
      </c>
      <c r="C12986" s="903" t="s">
        <v>918</v>
      </c>
      <c r="D12986" s="1419" t="s">
        <v>1514</v>
      </c>
      <c r="E12986" s="1420"/>
      <c r="F12986" s="1420"/>
      <c r="G12986" s="902">
        <v>2000000000</v>
      </c>
    </row>
    <row r="12987" spans="1:7">
      <c r="A12987" s="903" t="s">
        <v>2487</v>
      </c>
      <c r="B12987" s="903" t="s">
        <v>215</v>
      </c>
      <c r="C12987" s="903" t="s">
        <v>918</v>
      </c>
      <c r="D12987" s="903" t="s">
        <v>1514</v>
      </c>
      <c r="E12987" s="1419" t="s">
        <v>498</v>
      </c>
      <c r="F12987" s="1420"/>
      <c r="G12987" s="902">
        <v>2000000000</v>
      </c>
    </row>
    <row r="12988" spans="1:7">
      <c r="A12988" s="903" t="s">
        <v>2487</v>
      </c>
      <c r="B12988" s="903" t="s">
        <v>215</v>
      </c>
      <c r="C12988" s="903" t="s">
        <v>918</v>
      </c>
      <c r="D12988" s="903" t="s">
        <v>1514</v>
      </c>
      <c r="E12988" s="903" t="s">
        <v>498</v>
      </c>
      <c r="F12988" s="903" t="s">
        <v>501</v>
      </c>
      <c r="G12988" s="902">
        <v>2000000000</v>
      </c>
    </row>
    <row r="12989" spans="1:7">
      <c r="A12989" s="903" t="s">
        <v>2487</v>
      </c>
      <c r="B12989" s="903" t="s">
        <v>215</v>
      </c>
      <c r="C12989" s="1419" t="s">
        <v>1158</v>
      </c>
      <c r="D12989" s="1420"/>
      <c r="E12989" s="1420"/>
      <c r="F12989" s="1420"/>
      <c r="G12989" s="902">
        <v>15645279400</v>
      </c>
    </row>
    <row r="12990" spans="1:7">
      <c r="A12990" s="903" t="s">
        <v>2487</v>
      </c>
      <c r="B12990" s="903" t="s">
        <v>215</v>
      </c>
      <c r="C12990" s="903" t="s">
        <v>1158</v>
      </c>
      <c r="D12990" s="1419" t="s">
        <v>936</v>
      </c>
      <c r="E12990" s="1420"/>
      <c r="F12990" s="1420"/>
      <c r="G12990" s="902">
        <v>11986849400</v>
      </c>
    </row>
    <row r="12991" spans="1:7">
      <c r="A12991" s="903" t="s">
        <v>2487</v>
      </c>
      <c r="B12991" s="903" t="s">
        <v>215</v>
      </c>
      <c r="C12991" s="903" t="s">
        <v>1158</v>
      </c>
      <c r="D12991" s="903" t="s">
        <v>936</v>
      </c>
      <c r="E12991" s="1419" t="s">
        <v>128</v>
      </c>
      <c r="F12991" s="1420"/>
      <c r="G12991" s="902">
        <v>130880000</v>
      </c>
    </row>
    <row r="12992" spans="1:7">
      <c r="A12992" s="903" t="s">
        <v>2487</v>
      </c>
      <c r="B12992" s="903" t="s">
        <v>215</v>
      </c>
      <c r="C12992" s="903" t="s">
        <v>1158</v>
      </c>
      <c r="D12992" s="903" t="s">
        <v>936</v>
      </c>
      <c r="E12992" s="903" t="s">
        <v>128</v>
      </c>
      <c r="F12992" s="903" t="s">
        <v>129</v>
      </c>
      <c r="G12992" s="902">
        <v>130880000</v>
      </c>
    </row>
    <row r="12993" spans="1:7">
      <c r="A12993" s="903" t="s">
        <v>2487</v>
      </c>
      <c r="B12993" s="903" t="s">
        <v>215</v>
      </c>
      <c r="C12993" s="903" t="s">
        <v>1158</v>
      </c>
      <c r="D12993" s="903" t="s">
        <v>936</v>
      </c>
      <c r="E12993" s="1419" t="s">
        <v>90</v>
      </c>
      <c r="F12993" s="1420"/>
      <c r="G12993" s="902">
        <v>213518864</v>
      </c>
    </row>
    <row r="12994" spans="1:7">
      <c r="A12994" s="903" t="s">
        <v>2487</v>
      </c>
      <c r="B12994" s="903" t="s">
        <v>215</v>
      </c>
      <c r="C12994" s="903" t="s">
        <v>1158</v>
      </c>
      <c r="D12994" s="903" t="s">
        <v>936</v>
      </c>
      <c r="E12994" s="903" t="s">
        <v>90</v>
      </c>
      <c r="F12994" s="903" t="s">
        <v>763</v>
      </c>
      <c r="G12994" s="902">
        <v>116018864</v>
      </c>
    </row>
    <row r="12995" spans="1:7">
      <c r="A12995" s="903" t="s">
        <v>2487</v>
      </c>
      <c r="B12995" s="903" t="s">
        <v>215</v>
      </c>
      <c r="C12995" s="903" t="s">
        <v>1158</v>
      </c>
      <c r="D12995" s="903" t="s">
        <v>936</v>
      </c>
      <c r="E12995" s="903" t="s">
        <v>90</v>
      </c>
      <c r="F12995" s="903" t="s">
        <v>137</v>
      </c>
      <c r="G12995" s="902">
        <v>97500000</v>
      </c>
    </row>
    <row r="12996" spans="1:7">
      <c r="A12996" s="903" t="s">
        <v>2487</v>
      </c>
      <c r="B12996" s="903" t="s">
        <v>215</v>
      </c>
      <c r="C12996" s="903" t="s">
        <v>1158</v>
      </c>
      <c r="D12996" s="903" t="s">
        <v>936</v>
      </c>
      <c r="E12996" s="1419" t="s">
        <v>377</v>
      </c>
      <c r="F12996" s="1420"/>
      <c r="G12996" s="902">
        <v>121372000</v>
      </c>
    </row>
    <row r="12997" spans="1:7">
      <c r="A12997" s="903" t="s">
        <v>2487</v>
      </c>
      <c r="B12997" s="903" t="s">
        <v>215</v>
      </c>
      <c r="C12997" s="903" t="s">
        <v>1158</v>
      </c>
      <c r="D12997" s="903" t="s">
        <v>936</v>
      </c>
      <c r="E12997" s="903" t="s">
        <v>377</v>
      </c>
      <c r="F12997" s="903" t="s">
        <v>379</v>
      </c>
      <c r="G12997" s="902">
        <v>121372000</v>
      </c>
    </row>
    <row r="12998" spans="1:7">
      <c r="A12998" s="903" t="s">
        <v>2487</v>
      </c>
      <c r="B12998" s="903" t="s">
        <v>215</v>
      </c>
      <c r="C12998" s="903" t="s">
        <v>1158</v>
      </c>
      <c r="D12998" s="903" t="s">
        <v>936</v>
      </c>
      <c r="E12998" s="1419" t="s">
        <v>100</v>
      </c>
      <c r="F12998" s="1420"/>
      <c r="G12998" s="902">
        <v>87653000</v>
      </c>
    </row>
    <row r="12999" spans="1:7">
      <c r="A12999" s="903" t="s">
        <v>2487</v>
      </c>
      <c r="B12999" s="903" t="s">
        <v>215</v>
      </c>
      <c r="C12999" s="903" t="s">
        <v>1158</v>
      </c>
      <c r="D12999" s="903" t="s">
        <v>936</v>
      </c>
      <c r="E12999" s="903" t="s">
        <v>100</v>
      </c>
      <c r="F12999" s="903" t="s">
        <v>139</v>
      </c>
      <c r="G12999" s="902">
        <v>87653000</v>
      </c>
    </row>
    <row r="13000" spans="1:7">
      <c r="A13000" s="903" t="s">
        <v>2487</v>
      </c>
      <c r="B13000" s="903" t="s">
        <v>215</v>
      </c>
      <c r="C13000" s="903" t="s">
        <v>1158</v>
      </c>
      <c r="D13000" s="903" t="s">
        <v>936</v>
      </c>
      <c r="E13000" s="1419" t="s">
        <v>103</v>
      </c>
      <c r="F13000" s="1420"/>
      <c r="G13000" s="902">
        <v>28210672</v>
      </c>
    </row>
    <row r="13001" spans="1:7">
      <c r="A13001" s="903" t="s">
        <v>2487</v>
      </c>
      <c r="B13001" s="903" t="s">
        <v>215</v>
      </c>
      <c r="C13001" s="903" t="s">
        <v>1158</v>
      </c>
      <c r="D13001" s="903" t="s">
        <v>936</v>
      </c>
      <c r="E13001" s="903" t="s">
        <v>103</v>
      </c>
      <c r="F13001" s="903" t="s">
        <v>104</v>
      </c>
      <c r="G13001" s="902">
        <v>23210672</v>
      </c>
    </row>
    <row r="13002" spans="1:7">
      <c r="A13002" s="903" t="s">
        <v>2487</v>
      </c>
      <c r="B13002" s="903" t="s">
        <v>215</v>
      </c>
      <c r="C13002" s="903" t="s">
        <v>1158</v>
      </c>
      <c r="D13002" s="903" t="s">
        <v>936</v>
      </c>
      <c r="E13002" s="903" t="s">
        <v>103</v>
      </c>
      <c r="F13002" s="903" t="s">
        <v>106</v>
      </c>
      <c r="G13002" s="902">
        <v>5000000</v>
      </c>
    </row>
    <row r="13003" spans="1:7">
      <c r="A13003" s="903" t="s">
        <v>2487</v>
      </c>
      <c r="B13003" s="903" t="s">
        <v>215</v>
      </c>
      <c r="C13003" s="903" t="s">
        <v>1158</v>
      </c>
      <c r="D13003" s="903" t="s">
        <v>936</v>
      </c>
      <c r="E13003" s="1419" t="s">
        <v>143</v>
      </c>
      <c r="F13003" s="1420"/>
      <c r="G13003" s="902">
        <v>40200000</v>
      </c>
    </row>
    <row r="13004" spans="1:7">
      <c r="A13004" s="903" t="s">
        <v>2487</v>
      </c>
      <c r="B13004" s="903" t="s">
        <v>215</v>
      </c>
      <c r="C13004" s="903" t="s">
        <v>1158</v>
      </c>
      <c r="D13004" s="903" t="s">
        <v>936</v>
      </c>
      <c r="E13004" s="903" t="s">
        <v>143</v>
      </c>
      <c r="F13004" s="903" t="s">
        <v>145</v>
      </c>
      <c r="G13004" s="902">
        <v>4460000</v>
      </c>
    </row>
    <row r="13005" spans="1:7">
      <c r="A13005" s="903" t="s">
        <v>2487</v>
      </c>
      <c r="B13005" s="903" t="s">
        <v>215</v>
      </c>
      <c r="C13005" s="903" t="s">
        <v>1158</v>
      </c>
      <c r="D13005" s="903" t="s">
        <v>936</v>
      </c>
      <c r="E13005" s="903" t="s">
        <v>143</v>
      </c>
      <c r="F13005" s="903" t="s">
        <v>482</v>
      </c>
      <c r="G13005" s="902">
        <v>2000000</v>
      </c>
    </row>
    <row r="13006" spans="1:7">
      <c r="A13006" s="903" t="s">
        <v>2487</v>
      </c>
      <c r="B13006" s="903" t="s">
        <v>215</v>
      </c>
      <c r="C13006" s="903" t="s">
        <v>1158</v>
      </c>
      <c r="D13006" s="903" t="s">
        <v>936</v>
      </c>
      <c r="E13006" s="903" t="s">
        <v>143</v>
      </c>
      <c r="F13006" s="903" t="s">
        <v>487</v>
      </c>
      <c r="G13006" s="902">
        <v>3000000</v>
      </c>
    </row>
    <row r="13007" spans="1:7">
      <c r="A13007" s="903" t="s">
        <v>2487</v>
      </c>
      <c r="B13007" s="903" t="s">
        <v>215</v>
      </c>
      <c r="C13007" s="903" t="s">
        <v>1158</v>
      </c>
      <c r="D13007" s="903" t="s">
        <v>936</v>
      </c>
      <c r="E13007" s="903" t="s">
        <v>143</v>
      </c>
      <c r="F13007" s="903" t="s">
        <v>489</v>
      </c>
      <c r="G13007" s="902">
        <v>30740000</v>
      </c>
    </row>
    <row r="13008" spans="1:7">
      <c r="A13008" s="903" t="s">
        <v>2487</v>
      </c>
      <c r="B13008" s="903" t="s">
        <v>215</v>
      </c>
      <c r="C13008" s="903" t="s">
        <v>1158</v>
      </c>
      <c r="D13008" s="903" t="s">
        <v>936</v>
      </c>
      <c r="E13008" s="1419" t="s">
        <v>492</v>
      </c>
      <c r="F13008" s="1420"/>
      <c r="G13008" s="902">
        <v>36000000</v>
      </c>
    </row>
    <row r="13009" spans="1:7">
      <c r="A13009" s="903" t="s">
        <v>2487</v>
      </c>
      <c r="B13009" s="903" t="s">
        <v>215</v>
      </c>
      <c r="C13009" s="903" t="s">
        <v>1158</v>
      </c>
      <c r="D13009" s="903" t="s">
        <v>936</v>
      </c>
      <c r="E13009" s="903" t="s">
        <v>492</v>
      </c>
      <c r="F13009" s="903" t="s">
        <v>494</v>
      </c>
      <c r="G13009" s="902">
        <v>27000000</v>
      </c>
    </row>
    <row r="13010" spans="1:7">
      <c r="A13010" s="903" t="s">
        <v>2487</v>
      </c>
      <c r="B13010" s="903" t="s">
        <v>215</v>
      </c>
      <c r="C13010" s="903" t="s">
        <v>1158</v>
      </c>
      <c r="D13010" s="903" t="s">
        <v>936</v>
      </c>
      <c r="E13010" s="903" t="s">
        <v>492</v>
      </c>
      <c r="F13010" s="903" t="s">
        <v>219</v>
      </c>
      <c r="G13010" s="902">
        <v>9000000</v>
      </c>
    </row>
    <row r="13011" spans="1:7">
      <c r="A13011" s="903" t="s">
        <v>2487</v>
      </c>
      <c r="B13011" s="903" t="s">
        <v>215</v>
      </c>
      <c r="C13011" s="903" t="s">
        <v>1158</v>
      </c>
      <c r="D13011" s="903" t="s">
        <v>936</v>
      </c>
      <c r="E13011" s="1419" t="s">
        <v>498</v>
      </c>
      <c r="F13011" s="1420"/>
      <c r="G13011" s="902">
        <v>319000000</v>
      </c>
    </row>
    <row r="13012" spans="1:7">
      <c r="A13012" s="903" t="s">
        <v>2487</v>
      </c>
      <c r="B13012" s="903" t="s">
        <v>215</v>
      </c>
      <c r="C13012" s="903" t="s">
        <v>1158</v>
      </c>
      <c r="D13012" s="903" t="s">
        <v>936</v>
      </c>
      <c r="E13012" s="903" t="s">
        <v>498</v>
      </c>
      <c r="F13012" s="903" t="s">
        <v>758</v>
      </c>
      <c r="G13012" s="902">
        <v>63000000</v>
      </c>
    </row>
    <row r="13013" spans="1:7">
      <c r="A13013" s="903" t="s">
        <v>2487</v>
      </c>
      <c r="B13013" s="903" t="s">
        <v>215</v>
      </c>
      <c r="C13013" s="903" t="s">
        <v>1158</v>
      </c>
      <c r="D13013" s="903" t="s">
        <v>936</v>
      </c>
      <c r="E13013" s="903" t="s">
        <v>498</v>
      </c>
      <c r="F13013" s="903" t="s">
        <v>501</v>
      </c>
      <c r="G13013" s="902">
        <v>256000000</v>
      </c>
    </row>
    <row r="13014" spans="1:7">
      <c r="A13014" s="903" t="s">
        <v>2487</v>
      </c>
      <c r="B13014" s="903" t="s">
        <v>215</v>
      </c>
      <c r="C13014" s="903" t="s">
        <v>1158</v>
      </c>
      <c r="D13014" s="903" t="s">
        <v>936</v>
      </c>
      <c r="E13014" s="1419" t="s">
        <v>1429</v>
      </c>
      <c r="F13014" s="1420"/>
      <c r="G13014" s="902">
        <v>150580000</v>
      </c>
    </row>
    <row r="13015" spans="1:7">
      <c r="A13015" s="903" t="s">
        <v>2487</v>
      </c>
      <c r="B13015" s="903" t="s">
        <v>215</v>
      </c>
      <c r="C13015" s="903" t="s">
        <v>1158</v>
      </c>
      <c r="D13015" s="903" t="s">
        <v>936</v>
      </c>
      <c r="E13015" s="903" t="s">
        <v>1429</v>
      </c>
      <c r="F13015" s="903" t="s">
        <v>1483</v>
      </c>
      <c r="G13015" s="902">
        <v>135580000</v>
      </c>
    </row>
    <row r="13016" spans="1:7">
      <c r="A13016" s="903" t="s">
        <v>2487</v>
      </c>
      <c r="B13016" s="903" t="s">
        <v>215</v>
      </c>
      <c r="C13016" s="903" t="s">
        <v>1158</v>
      </c>
      <c r="D13016" s="903" t="s">
        <v>936</v>
      </c>
      <c r="E13016" s="903" t="s">
        <v>1429</v>
      </c>
      <c r="F13016" s="903" t="s">
        <v>1431</v>
      </c>
      <c r="G13016" s="902">
        <v>15000000</v>
      </c>
    </row>
    <row r="13017" spans="1:7">
      <c r="A13017" s="903" t="s">
        <v>2487</v>
      </c>
      <c r="B13017" s="903" t="s">
        <v>215</v>
      </c>
      <c r="C13017" s="903" t="s">
        <v>1158</v>
      </c>
      <c r="D13017" s="903" t="s">
        <v>936</v>
      </c>
      <c r="E13017" s="1419" t="s">
        <v>118</v>
      </c>
      <c r="F13017" s="1420"/>
      <c r="G13017" s="902">
        <v>6943462400</v>
      </c>
    </row>
    <row r="13018" spans="1:7">
      <c r="A13018" s="903" t="s">
        <v>2487</v>
      </c>
      <c r="B13018" s="903" t="s">
        <v>215</v>
      </c>
      <c r="C13018" s="903" t="s">
        <v>1158</v>
      </c>
      <c r="D13018" s="903" t="s">
        <v>936</v>
      </c>
      <c r="E13018" s="903" t="s">
        <v>118</v>
      </c>
      <c r="F13018" s="903" t="s">
        <v>523</v>
      </c>
      <c r="G13018" s="902">
        <v>3594620400</v>
      </c>
    </row>
    <row r="13019" spans="1:7">
      <c r="A13019" s="903" t="s">
        <v>2487</v>
      </c>
      <c r="B13019" s="903" t="s">
        <v>215</v>
      </c>
      <c r="C13019" s="903" t="s">
        <v>1158</v>
      </c>
      <c r="D13019" s="903" t="s">
        <v>936</v>
      </c>
      <c r="E13019" s="903" t="s">
        <v>118</v>
      </c>
      <c r="F13019" s="903" t="s">
        <v>11</v>
      </c>
      <c r="G13019" s="902">
        <v>2376700000</v>
      </c>
    </row>
    <row r="13020" spans="1:7">
      <c r="A13020" s="903" t="s">
        <v>2487</v>
      </c>
      <c r="B13020" s="903" t="s">
        <v>215</v>
      </c>
      <c r="C13020" s="903" t="s">
        <v>1158</v>
      </c>
      <c r="D13020" s="903" t="s">
        <v>936</v>
      </c>
      <c r="E13020" s="903" t="s">
        <v>118</v>
      </c>
      <c r="F13020" s="903" t="s">
        <v>120</v>
      </c>
      <c r="G13020" s="902">
        <v>972142000</v>
      </c>
    </row>
    <row r="13021" spans="1:7">
      <c r="A13021" s="903" t="s">
        <v>2487</v>
      </c>
      <c r="B13021" s="903" t="s">
        <v>215</v>
      </c>
      <c r="C13021" s="903" t="s">
        <v>1158</v>
      </c>
      <c r="D13021" s="903" t="s">
        <v>936</v>
      </c>
      <c r="E13021" s="1419" t="s">
        <v>1434</v>
      </c>
      <c r="F13021" s="1420"/>
      <c r="G13021" s="902">
        <v>97500000</v>
      </c>
    </row>
    <row r="13022" spans="1:7">
      <c r="A13022" s="903" t="s">
        <v>2487</v>
      </c>
      <c r="B13022" s="903" t="s">
        <v>215</v>
      </c>
      <c r="C13022" s="903" t="s">
        <v>1158</v>
      </c>
      <c r="D13022" s="903" t="s">
        <v>936</v>
      </c>
      <c r="E13022" s="903" t="s">
        <v>1434</v>
      </c>
      <c r="F13022" s="903" t="s">
        <v>1436</v>
      </c>
      <c r="G13022" s="902">
        <v>97500000</v>
      </c>
    </row>
    <row r="13023" spans="1:7">
      <c r="A13023" s="903" t="s">
        <v>2487</v>
      </c>
      <c r="B13023" s="903" t="s">
        <v>215</v>
      </c>
      <c r="C13023" s="903" t="s">
        <v>1158</v>
      </c>
      <c r="D13023" s="903" t="s">
        <v>936</v>
      </c>
      <c r="E13023" s="1419" t="s">
        <v>1471</v>
      </c>
      <c r="F13023" s="1420"/>
      <c r="G13023" s="902">
        <v>1739000000</v>
      </c>
    </row>
    <row r="13024" spans="1:7">
      <c r="A13024" s="903" t="s">
        <v>2487</v>
      </c>
      <c r="B13024" s="903" t="s">
        <v>215</v>
      </c>
      <c r="C13024" s="903" t="s">
        <v>1158</v>
      </c>
      <c r="D13024" s="903" t="s">
        <v>936</v>
      </c>
      <c r="E13024" s="903" t="s">
        <v>1471</v>
      </c>
      <c r="F13024" s="903" t="s">
        <v>1512</v>
      </c>
      <c r="G13024" s="902">
        <v>1739000000</v>
      </c>
    </row>
    <row r="13025" spans="1:7">
      <c r="A13025" s="903" t="s">
        <v>2487</v>
      </c>
      <c r="B13025" s="903" t="s">
        <v>215</v>
      </c>
      <c r="C13025" s="903" t="s">
        <v>1158</v>
      </c>
      <c r="D13025" s="903" t="s">
        <v>936</v>
      </c>
      <c r="E13025" s="1419" t="s">
        <v>122</v>
      </c>
      <c r="F13025" s="1420"/>
      <c r="G13025" s="902">
        <v>2007972464</v>
      </c>
    </row>
    <row r="13026" spans="1:7">
      <c r="A13026" s="903" t="s">
        <v>2487</v>
      </c>
      <c r="B13026" s="903" t="s">
        <v>215</v>
      </c>
      <c r="C13026" s="903" t="s">
        <v>1158</v>
      </c>
      <c r="D13026" s="903" t="s">
        <v>936</v>
      </c>
      <c r="E13026" s="903" t="s">
        <v>122</v>
      </c>
      <c r="F13026" s="903" t="s">
        <v>765</v>
      </c>
      <c r="G13026" s="902">
        <v>324700000</v>
      </c>
    </row>
    <row r="13027" spans="1:7">
      <c r="A13027" s="903" t="s">
        <v>2487</v>
      </c>
      <c r="B13027" s="903" t="s">
        <v>215</v>
      </c>
      <c r="C13027" s="903" t="s">
        <v>1158</v>
      </c>
      <c r="D13027" s="903" t="s">
        <v>936</v>
      </c>
      <c r="E13027" s="903" t="s">
        <v>122</v>
      </c>
      <c r="F13027" s="903" t="s">
        <v>126</v>
      </c>
      <c r="G13027" s="902">
        <v>1683272464</v>
      </c>
    </row>
    <row r="13028" spans="1:7">
      <c r="A13028" s="903" t="s">
        <v>2487</v>
      </c>
      <c r="B13028" s="903" t="s">
        <v>215</v>
      </c>
      <c r="C13028" s="903" t="s">
        <v>1158</v>
      </c>
      <c r="D13028" s="903" t="s">
        <v>936</v>
      </c>
      <c r="E13028" s="1419" t="s">
        <v>360</v>
      </c>
      <c r="F13028" s="1420"/>
      <c r="G13028" s="902">
        <v>47500000</v>
      </c>
    </row>
    <row r="13029" spans="1:7">
      <c r="A13029" s="903" t="s">
        <v>2487</v>
      </c>
      <c r="B13029" s="903" t="s">
        <v>215</v>
      </c>
      <c r="C13029" s="903" t="s">
        <v>1158</v>
      </c>
      <c r="D13029" s="903" t="s">
        <v>936</v>
      </c>
      <c r="E13029" s="903" t="s">
        <v>360</v>
      </c>
      <c r="F13029" s="903" t="s">
        <v>2522</v>
      </c>
      <c r="G13029" s="902">
        <v>47500000</v>
      </c>
    </row>
    <row r="13030" spans="1:7">
      <c r="A13030" s="903" t="s">
        <v>2487</v>
      </c>
      <c r="B13030" s="903" t="s">
        <v>215</v>
      </c>
      <c r="C13030" s="903" t="s">
        <v>1158</v>
      </c>
      <c r="D13030" s="903" t="s">
        <v>936</v>
      </c>
      <c r="E13030" s="1419" t="s">
        <v>312</v>
      </c>
      <c r="F13030" s="1420"/>
      <c r="G13030" s="902">
        <v>24000000</v>
      </c>
    </row>
    <row r="13031" spans="1:7">
      <c r="A13031" s="903" t="s">
        <v>2487</v>
      </c>
      <c r="B13031" s="903" t="s">
        <v>215</v>
      </c>
      <c r="C13031" s="903" t="s">
        <v>1158</v>
      </c>
      <c r="D13031" s="903" t="s">
        <v>936</v>
      </c>
      <c r="E13031" s="903" t="s">
        <v>312</v>
      </c>
      <c r="F13031" s="903" t="s">
        <v>870</v>
      </c>
      <c r="G13031" s="902">
        <v>24000000</v>
      </c>
    </row>
    <row r="13032" spans="1:7">
      <c r="A13032" s="903" t="s">
        <v>2487</v>
      </c>
      <c r="B13032" s="903" t="s">
        <v>215</v>
      </c>
      <c r="C13032" s="903" t="s">
        <v>1158</v>
      </c>
      <c r="D13032" s="1419" t="s">
        <v>1518</v>
      </c>
      <c r="E13032" s="1420"/>
      <c r="F13032" s="1420"/>
      <c r="G13032" s="902">
        <v>3658430000</v>
      </c>
    </row>
    <row r="13033" spans="1:7">
      <c r="A13033" s="903" t="s">
        <v>2487</v>
      </c>
      <c r="B13033" s="903" t="s">
        <v>215</v>
      </c>
      <c r="C13033" s="903" t="s">
        <v>1158</v>
      </c>
      <c r="D13033" s="903" t="s">
        <v>1518</v>
      </c>
      <c r="E13033" s="1419" t="s">
        <v>93</v>
      </c>
      <c r="F13033" s="1420"/>
      <c r="G13033" s="902">
        <v>500000</v>
      </c>
    </row>
    <row r="13034" spans="1:7">
      <c r="A13034" s="903" t="s">
        <v>2487</v>
      </c>
      <c r="B13034" s="903" t="s">
        <v>215</v>
      </c>
      <c r="C13034" s="903" t="s">
        <v>1158</v>
      </c>
      <c r="D13034" s="903" t="s">
        <v>1518</v>
      </c>
      <c r="E13034" s="903" t="s">
        <v>93</v>
      </c>
      <c r="F13034" s="903" t="s">
        <v>391</v>
      </c>
      <c r="G13034" s="902">
        <v>500000</v>
      </c>
    </row>
    <row r="13035" spans="1:7">
      <c r="A13035" s="903" t="s">
        <v>2487</v>
      </c>
      <c r="B13035" s="903" t="s">
        <v>215</v>
      </c>
      <c r="C13035" s="903" t="s">
        <v>1158</v>
      </c>
      <c r="D13035" s="903" t="s">
        <v>1518</v>
      </c>
      <c r="E13035" s="1419" t="s">
        <v>100</v>
      </c>
      <c r="F13035" s="1420"/>
      <c r="G13035" s="902">
        <v>1500000</v>
      </c>
    </row>
    <row r="13036" spans="1:7">
      <c r="A13036" s="903" t="s">
        <v>2487</v>
      </c>
      <c r="B13036" s="903" t="s">
        <v>215</v>
      </c>
      <c r="C13036" s="903" t="s">
        <v>1158</v>
      </c>
      <c r="D13036" s="903" t="s">
        <v>1518</v>
      </c>
      <c r="E13036" s="903" t="s">
        <v>100</v>
      </c>
      <c r="F13036" s="903" t="s">
        <v>139</v>
      </c>
      <c r="G13036" s="902">
        <v>1500000</v>
      </c>
    </row>
    <row r="13037" spans="1:7">
      <c r="A13037" s="903" t="s">
        <v>2487</v>
      </c>
      <c r="B13037" s="903" t="s">
        <v>215</v>
      </c>
      <c r="C13037" s="903" t="s">
        <v>1158</v>
      </c>
      <c r="D13037" s="903" t="s">
        <v>1518</v>
      </c>
      <c r="E13037" s="1419" t="s">
        <v>103</v>
      </c>
      <c r="F13037" s="1420"/>
      <c r="G13037" s="902">
        <v>76100000</v>
      </c>
    </row>
    <row r="13038" spans="1:7">
      <c r="A13038" s="903" t="s">
        <v>2487</v>
      </c>
      <c r="B13038" s="903" t="s">
        <v>215</v>
      </c>
      <c r="C13038" s="903" t="s">
        <v>1158</v>
      </c>
      <c r="D13038" s="903" t="s">
        <v>1518</v>
      </c>
      <c r="E13038" s="903" t="s">
        <v>103</v>
      </c>
      <c r="F13038" s="903" t="s">
        <v>104</v>
      </c>
      <c r="G13038" s="902">
        <v>43540000</v>
      </c>
    </row>
    <row r="13039" spans="1:7">
      <c r="A13039" s="903" t="s">
        <v>2487</v>
      </c>
      <c r="B13039" s="903" t="s">
        <v>215</v>
      </c>
      <c r="C13039" s="903" t="s">
        <v>1158</v>
      </c>
      <c r="D13039" s="903" t="s">
        <v>1518</v>
      </c>
      <c r="E13039" s="903" t="s">
        <v>103</v>
      </c>
      <c r="F13039" s="903" t="s">
        <v>132</v>
      </c>
      <c r="G13039" s="902">
        <v>20000000</v>
      </c>
    </row>
    <row r="13040" spans="1:7">
      <c r="A13040" s="903" t="s">
        <v>2487</v>
      </c>
      <c r="B13040" s="903" t="s">
        <v>215</v>
      </c>
      <c r="C13040" s="903" t="s">
        <v>1158</v>
      </c>
      <c r="D13040" s="903" t="s">
        <v>1518</v>
      </c>
      <c r="E13040" s="903" t="s">
        <v>103</v>
      </c>
      <c r="F13040" s="903" t="s">
        <v>2</v>
      </c>
      <c r="G13040" s="902">
        <v>7560000</v>
      </c>
    </row>
    <row r="13041" spans="1:7">
      <c r="A13041" s="903" t="s">
        <v>2487</v>
      </c>
      <c r="B13041" s="903" t="s">
        <v>215</v>
      </c>
      <c r="C13041" s="903" t="s">
        <v>1158</v>
      </c>
      <c r="D13041" s="903" t="s">
        <v>1518</v>
      </c>
      <c r="E13041" s="903" t="s">
        <v>103</v>
      </c>
      <c r="F13041" s="903" t="s">
        <v>106</v>
      </c>
      <c r="G13041" s="902">
        <v>5000000</v>
      </c>
    </row>
    <row r="13042" spans="1:7">
      <c r="A13042" s="903" t="s">
        <v>2487</v>
      </c>
      <c r="B13042" s="903" t="s">
        <v>215</v>
      </c>
      <c r="C13042" s="903" t="s">
        <v>1158</v>
      </c>
      <c r="D13042" s="903" t="s">
        <v>1518</v>
      </c>
      <c r="E13042" s="1419" t="s">
        <v>108</v>
      </c>
      <c r="F13042" s="1420"/>
      <c r="G13042" s="902">
        <v>6500000</v>
      </c>
    </row>
    <row r="13043" spans="1:7">
      <c r="A13043" s="903" t="s">
        <v>2487</v>
      </c>
      <c r="B13043" s="903" t="s">
        <v>215</v>
      </c>
      <c r="C13043" s="903" t="s">
        <v>1158</v>
      </c>
      <c r="D13043" s="903" t="s">
        <v>1518</v>
      </c>
      <c r="E13043" s="903" t="s">
        <v>108</v>
      </c>
      <c r="F13043" s="903" t="s">
        <v>283</v>
      </c>
      <c r="G13043" s="902">
        <v>6500000</v>
      </c>
    </row>
    <row r="13044" spans="1:7">
      <c r="A13044" s="903" t="s">
        <v>2487</v>
      </c>
      <c r="B13044" s="903" t="s">
        <v>215</v>
      </c>
      <c r="C13044" s="903" t="s">
        <v>1158</v>
      </c>
      <c r="D13044" s="903" t="s">
        <v>1518</v>
      </c>
      <c r="E13044" s="1419" t="s">
        <v>143</v>
      </c>
      <c r="F13044" s="1420"/>
      <c r="G13044" s="902">
        <v>24250000</v>
      </c>
    </row>
    <row r="13045" spans="1:7">
      <c r="A13045" s="903" t="s">
        <v>2487</v>
      </c>
      <c r="B13045" s="903" t="s">
        <v>215</v>
      </c>
      <c r="C13045" s="903" t="s">
        <v>1158</v>
      </c>
      <c r="D13045" s="903" t="s">
        <v>1518</v>
      </c>
      <c r="E13045" s="903" t="s">
        <v>143</v>
      </c>
      <c r="F13045" s="903" t="s">
        <v>487</v>
      </c>
      <c r="G13045" s="902">
        <v>18000000</v>
      </c>
    </row>
    <row r="13046" spans="1:7">
      <c r="A13046" s="903" t="s">
        <v>2487</v>
      </c>
      <c r="B13046" s="903" t="s">
        <v>215</v>
      </c>
      <c r="C13046" s="903" t="s">
        <v>1158</v>
      </c>
      <c r="D13046" s="903" t="s">
        <v>1518</v>
      </c>
      <c r="E13046" s="903" t="s">
        <v>143</v>
      </c>
      <c r="F13046" s="903" t="s">
        <v>489</v>
      </c>
      <c r="G13046" s="902">
        <v>6250000</v>
      </c>
    </row>
    <row r="13047" spans="1:7">
      <c r="A13047" s="903" t="s">
        <v>2487</v>
      </c>
      <c r="B13047" s="903" t="s">
        <v>215</v>
      </c>
      <c r="C13047" s="903" t="s">
        <v>1158</v>
      </c>
      <c r="D13047" s="903" t="s">
        <v>1518</v>
      </c>
      <c r="E13047" s="1419" t="s">
        <v>492</v>
      </c>
      <c r="F13047" s="1420"/>
      <c r="G13047" s="902">
        <v>82000000</v>
      </c>
    </row>
    <row r="13048" spans="1:7">
      <c r="A13048" s="903" t="s">
        <v>2487</v>
      </c>
      <c r="B13048" s="903" t="s">
        <v>215</v>
      </c>
      <c r="C13048" s="903" t="s">
        <v>1158</v>
      </c>
      <c r="D13048" s="903" t="s">
        <v>1518</v>
      </c>
      <c r="E13048" s="903" t="s">
        <v>492</v>
      </c>
      <c r="F13048" s="903" t="s">
        <v>494</v>
      </c>
      <c r="G13048" s="902">
        <v>82000000</v>
      </c>
    </row>
    <row r="13049" spans="1:7">
      <c r="A13049" s="903" t="s">
        <v>2487</v>
      </c>
      <c r="B13049" s="903" t="s">
        <v>215</v>
      </c>
      <c r="C13049" s="903" t="s">
        <v>1158</v>
      </c>
      <c r="D13049" s="903" t="s">
        <v>1518</v>
      </c>
      <c r="E13049" s="1419" t="s">
        <v>498</v>
      </c>
      <c r="F13049" s="1420"/>
      <c r="G13049" s="902">
        <v>2045680000</v>
      </c>
    </row>
    <row r="13050" spans="1:7">
      <c r="A13050" s="903" t="s">
        <v>2487</v>
      </c>
      <c r="B13050" s="903" t="s">
        <v>215</v>
      </c>
      <c r="C13050" s="903" t="s">
        <v>1158</v>
      </c>
      <c r="D13050" s="903" t="s">
        <v>1518</v>
      </c>
      <c r="E13050" s="903" t="s">
        <v>498</v>
      </c>
      <c r="F13050" s="903" t="s">
        <v>501</v>
      </c>
      <c r="G13050" s="902">
        <v>2045680000</v>
      </c>
    </row>
    <row r="13051" spans="1:7">
      <c r="A13051" s="903" t="s">
        <v>2487</v>
      </c>
      <c r="B13051" s="903" t="s">
        <v>215</v>
      </c>
      <c r="C13051" s="903" t="s">
        <v>1158</v>
      </c>
      <c r="D13051" s="903" t="s">
        <v>1518</v>
      </c>
      <c r="E13051" s="1419" t="s">
        <v>1429</v>
      </c>
      <c r="F13051" s="1420"/>
      <c r="G13051" s="902">
        <v>450000000</v>
      </c>
    </row>
    <row r="13052" spans="1:7">
      <c r="A13052" s="903" t="s">
        <v>2487</v>
      </c>
      <c r="B13052" s="903" t="s">
        <v>215</v>
      </c>
      <c r="C13052" s="903" t="s">
        <v>1158</v>
      </c>
      <c r="D13052" s="903" t="s">
        <v>1518</v>
      </c>
      <c r="E13052" s="903" t="s">
        <v>1429</v>
      </c>
      <c r="F13052" s="903" t="s">
        <v>1457</v>
      </c>
      <c r="G13052" s="902">
        <v>450000000</v>
      </c>
    </row>
    <row r="13053" spans="1:7">
      <c r="A13053" s="903" t="s">
        <v>2487</v>
      </c>
      <c r="B13053" s="903" t="s">
        <v>215</v>
      </c>
      <c r="C13053" s="903" t="s">
        <v>1158</v>
      </c>
      <c r="D13053" s="903" t="s">
        <v>1518</v>
      </c>
      <c r="E13053" s="1419" t="s">
        <v>118</v>
      </c>
      <c r="F13053" s="1420"/>
      <c r="G13053" s="902">
        <v>405935000</v>
      </c>
    </row>
    <row r="13054" spans="1:7">
      <c r="A13054" s="903" t="s">
        <v>2487</v>
      </c>
      <c r="B13054" s="903" t="s">
        <v>215</v>
      </c>
      <c r="C13054" s="903" t="s">
        <v>1158</v>
      </c>
      <c r="D13054" s="903" t="s">
        <v>1518</v>
      </c>
      <c r="E13054" s="903" t="s">
        <v>118</v>
      </c>
      <c r="F13054" s="903" t="s">
        <v>523</v>
      </c>
      <c r="G13054" s="902">
        <v>154985000</v>
      </c>
    </row>
    <row r="13055" spans="1:7">
      <c r="A13055" s="903" t="s">
        <v>2487</v>
      </c>
      <c r="B13055" s="903" t="s">
        <v>215</v>
      </c>
      <c r="C13055" s="903" t="s">
        <v>1158</v>
      </c>
      <c r="D13055" s="903" t="s">
        <v>1518</v>
      </c>
      <c r="E13055" s="903" t="s">
        <v>118</v>
      </c>
      <c r="F13055" s="903" t="s">
        <v>11</v>
      </c>
      <c r="G13055" s="902">
        <v>65750000</v>
      </c>
    </row>
    <row r="13056" spans="1:7">
      <c r="A13056" s="903" t="s">
        <v>2487</v>
      </c>
      <c r="B13056" s="903" t="s">
        <v>215</v>
      </c>
      <c r="C13056" s="903" t="s">
        <v>1158</v>
      </c>
      <c r="D13056" s="903" t="s">
        <v>1518</v>
      </c>
      <c r="E13056" s="903" t="s">
        <v>118</v>
      </c>
      <c r="F13056" s="903" t="s">
        <v>120</v>
      </c>
      <c r="G13056" s="902">
        <v>185200000</v>
      </c>
    </row>
    <row r="13057" spans="1:7">
      <c r="A13057" s="903" t="s">
        <v>2487</v>
      </c>
      <c r="B13057" s="903" t="s">
        <v>215</v>
      </c>
      <c r="C13057" s="903" t="s">
        <v>1158</v>
      </c>
      <c r="D13057" s="903" t="s">
        <v>1518</v>
      </c>
      <c r="E13057" s="1419" t="s">
        <v>122</v>
      </c>
      <c r="F13057" s="1420"/>
      <c r="G13057" s="902">
        <v>404215000</v>
      </c>
    </row>
    <row r="13058" spans="1:7">
      <c r="A13058" s="903" t="s">
        <v>2487</v>
      </c>
      <c r="B13058" s="903" t="s">
        <v>215</v>
      </c>
      <c r="C13058" s="903" t="s">
        <v>1158</v>
      </c>
      <c r="D13058" s="903" t="s">
        <v>1518</v>
      </c>
      <c r="E13058" s="903" t="s">
        <v>122</v>
      </c>
      <c r="F13058" s="903" t="s">
        <v>124</v>
      </c>
      <c r="G13058" s="902">
        <v>33000000</v>
      </c>
    </row>
    <row r="13059" spans="1:7">
      <c r="A13059" s="903" t="s">
        <v>2487</v>
      </c>
      <c r="B13059" s="903" t="s">
        <v>215</v>
      </c>
      <c r="C13059" s="903" t="s">
        <v>1158</v>
      </c>
      <c r="D13059" s="903" t="s">
        <v>1518</v>
      </c>
      <c r="E13059" s="903" t="s">
        <v>122</v>
      </c>
      <c r="F13059" s="903" t="s">
        <v>126</v>
      </c>
      <c r="G13059" s="902">
        <v>371215000</v>
      </c>
    </row>
    <row r="13060" spans="1:7">
      <c r="A13060" s="903" t="s">
        <v>2487</v>
      </c>
      <c r="B13060" s="903" t="s">
        <v>215</v>
      </c>
      <c r="C13060" s="903" t="s">
        <v>1158</v>
      </c>
      <c r="D13060" s="903" t="s">
        <v>1518</v>
      </c>
      <c r="E13060" s="1419" t="s">
        <v>312</v>
      </c>
      <c r="F13060" s="1420"/>
      <c r="G13060" s="902">
        <v>161750000</v>
      </c>
    </row>
    <row r="13061" spans="1:7">
      <c r="A13061" s="903" t="s">
        <v>2487</v>
      </c>
      <c r="B13061" s="903" t="s">
        <v>215</v>
      </c>
      <c r="C13061" s="903" t="s">
        <v>1158</v>
      </c>
      <c r="D13061" s="903" t="s">
        <v>1518</v>
      </c>
      <c r="E13061" s="903" t="s">
        <v>312</v>
      </c>
      <c r="F13061" s="903" t="s">
        <v>870</v>
      </c>
      <c r="G13061" s="902">
        <v>161750000</v>
      </c>
    </row>
    <row r="13062" spans="1:7">
      <c r="A13062" s="1419" t="s">
        <v>2500</v>
      </c>
      <c r="B13062" s="1420"/>
      <c r="C13062" s="1420"/>
      <c r="D13062" s="1420"/>
      <c r="E13062" s="1420"/>
      <c r="F13062" s="1420"/>
      <c r="G13062" s="902">
        <v>2947863652858</v>
      </c>
    </row>
    <row r="13063" spans="1:7">
      <c r="A13063" s="903" t="s">
        <v>2500</v>
      </c>
      <c r="B13063" s="1419" t="s">
        <v>222</v>
      </c>
      <c r="C13063" s="1420"/>
      <c r="D13063" s="1420"/>
      <c r="E13063" s="1420"/>
      <c r="F13063" s="1420"/>
      <c r="G13063" s="902">
        <v>2947863652858</v>
      </c>
    </row>
    <row r="13064" spans="1:7">
      <c r="A13064" s="903" t="s">
        <v>2500</v>
      </c>
      <c r="B13064" s="903" t="s">
        <v>222</v>
      </c>
      <c r="C13064" s="1419" t="s">
        <v>25</v>
      </c>
      <c r="D13064" s="1420"/>
      <c r="E13064" s="1420"/>
      <c r="F13064" s="1420"/>
      <c r="G13064" s="902">
        <v>44031314313</v>
      </c>
    </row>
    <row r="13065" spans="1:7">
      <c r="A13065" s="903" t="s">
        <v>2500</v>
      </c>
      <c r="B13065" s="903" t="s">
        <v>222</v>
      </c>
      <c r="C13065" s="903" t="s">
        <v>25</v>
      </c>
      <c r="D13065" s="1419" t="s">
        <v>26</v>
      </c>
      <c r="E13065" s="1420"/>
      <c r="F13065" s="1420"/>
      <c r="G13065" s="902">
        <v>44031314313</v>
      </c>
    </row>
    <row r="13066" spans="1:7">
      <c r="A13066" s="903" t="s">
        <v>2500</v>
      </c>
      <c r="B13066" s="903" t="s">
        <v>222</v>
      </c>
      <c r="C13066" s="903" t="s">
        <v>25</v>
      </c>
      <c r="D13066" s="903" t="s">
        <v>26</v>
      </c>
      <c r="E13066" s="1419" t="s">
        <v>87</v>
      </c>
      <c r="F13066" s="1420"/>
      <c r="G13066" s="902">
        <v>3251231937</v>
      </c>
    </row>
    <row r="13067" spans="1:7">
      <c r="A13067" s="903" t="s">
        <v>2500</v>
      </c>
      <c r="B13067" s="903" t="s">
        <v>222</v>
      </c>
      <c r="C13067" s="903" t="s">
        <v>25</v>
      </c>
      <c r="D13067" s="903" t="s">
        <v>26</v>
      </c>
      <c r="E13067" s="903" t="s">
        <v>87</v>
      </c>
      <c r="F13067" s="903" t="s">
        <v>88</v>
      </c>
      <c r="G13067" s="902">
        <v>3251231937</v>
      </c>
    </row>
    <row r="13068" spans="1:7">
      <c r="A13068" s="903" t="s">
        <v>2500</v>
      </c>
      <c r="B13068" s="903" t="s">
        <v>222</v>
      </c>
      <c r="C13068" s="903" t="s">
        <v>25</v>
      </c>
      <c r="D13068" s="903" t="s">
        <v>26</v>
      </c>
      <c r="E13068" s="1419" t="s">
        <v>90</v>
      </c>
      <c r="F13068" s="1420"/>
      <c r="G13068" s="902">
        <v>4022191891</v>
      </c>
    </row>
    <row r="13069" spans="1:7">
      <c r="A13069" s="903" t="s">
        <v>2500</v>
      </c>
      <c r="B13069" s="903" t="s">
        <v>222</v>
      </c>
      <c r="C13069" s="903" t="s">
        <v>25</v>
      </c>
      <c r="D13069" s="903" t="s">
        <v>26</v>
      </c>
      <c r="E13069" s="903" t="s">
        <v>90</v>
      </c>
      <c r="F13069" s="903" t="s">
        <v>135</v>
      </c>
      <c r="G13069" s="902">
        <v>165782908</v>
      </c>
    </row>
    <row r="13070" spans="1:7">
      <c r="A13070" s="903" t="s">
        <v>2500</v>
      </c>
      <c r="B13070" s="903" t="s">
        <v>222</v>
      </c>
      <c r="C13070" s="903" t="s">
        <v>25</v>
      </c>
      <c r="D13070" s="903" t="s">
        <v>26</v>
      </c>
      <c r="E13070" s="903" t="s">
        <v>90</v>
      </c>
      <c r="F13070" s="903" t="s">
        <v>389</v>
      </c>
      <c r="G13070" s="902">
        <v>149062258</v>
      </c>
    </row>
    <row r="13071" spans="1:7">
      <c r="A13071" s="903" t="s">
        <v>2500</v>
      </c>
      <c r="B13071" s="903" t="s">
        <v>222</v>
      </c>
      <c r="C13071" s="903" t="s">
        <v>25</v>
      </c>
      <c r="D13071" s="903" t="s">
        <v>26</v>
      </c>
      <c r="E13071" s="903" t="s">
        <v>90</v>
      </c>
      <c r="F13071" s="903" t="s">
        <v>385</v>
      </c>
      <c r="G13071" s="902">
        <v>28550690</v>
      </c>
    </row>
    <row r="13072" spans="1:7">
      <c r="A13072" s="903" t="s">
        <v>2500</v>
      </c>
      <c r="B13072" s="903" t="s">
        <v>222</v>
      </c>
      <c r="C13072" s="903" t="s">
        <v>25</v>
      </c>
      <c r="D13072" s="903" t="s">
        <v>26</v>
      </c>
      <c r="E13072" s="903" t="s">
        <v>90</v>
      </c>
      <c r="F13072" s="903" t="s">
        <v>763</v>
      </c>
      <c r="G13072" s="902">
        <v>63119066</v>
      </c>
    </row>
    <row r="13073" spans="1:7">
      <c r="A13073" s="903" t="s">
        <v>2500</v>
      </c>
      <c r="B13073" s="903" t="s">
        <v>222</v>
      </c>
      <c r="C13073" s="903" t="s">
        <v>25</v>
      </c>
      <c r="D13073" s="903" t="s">
        <v>26</v>
      </c>
      <c r="E13073" s="903" t="s">
        <v>90</v>
      </c>
      <c r="F13073" s="903" t="s">
        <v>136</v>
      </c>
      <c r="G13073" s="902">
        <v>6258000</v>
      </c>
    </row>
    <row r="13074" spans="1:7">
      <c r="A13074" s="903" t="s">
        <v>2500</v>
      </c>
      <c r="B13074" s="903" t="s">
        <v>222</v>
      </c>
      <c r="C13074" s="903" t="s">
        <v>25</v>
      </c>
      <c r="D13074" s="903" t="s">
        <v>26</v>
      </c>
      <c r="E13074" s="903" t="s">
        <v>90</v>
      </c>
      <c r="F13074" s="903" t="s">
        <v>92</v>
      </c>
      <c r="G13074" s="902">
        <v>747900838</v>
      </c>
    </row>
    <row r="13075" spans="1:7">
      <c r="A13075" s="903" t="s">
        <v>2500</v>
      </c>
      <c r="B13075" s="903" t="s">
        <v>222</v>
      </c>
      <c r="C13075" s="903" t="s">
        <v>25</v>
      </c>
      <c r="D13075" s="903" t="s">
        <v>26</v>
      </c>
      <c r="E13075" s="903" t="s">
        <v>90</v>
      </c>
      <c r="F13075" s="903" t="s">
        <v>390</v>
      </c>
      <c r="G13075" s="902">
        <v>534557100</v>
      </c>
    </row>
    <row r="13076" spans="1:7">
      <c r="A13076" s="903" t="s">
        <v>2500</v>
      </c>
      <c r="B13076" s="903" t="s">
        <v>222</v>
      </c>
      <c r="C13076" s="903" t="s">
        <v>25</v>
      </c>
      <c r="D13076" s="903" t="s">
        <v>26</v>
      </c>
      <c r="E13076" s="903" t="s">
        <v>90</v>
      </c>
      <c r="F13076" s="903" t="s">
        <v>294</v>
      </c>
      <c r="G13076" s="902">
        <v>165793100</v>
      </c>
    </row>
    <row r="13077" spans="1:7">
      <c r="A13077" s="903" t="s">
        <v>2500</v>
      </c>
      <c r="B13077" s="903" t="s">
        <v>222</v>
      </c>
      <c r="C13077" s="903" t="s">
        <v>25</v>
      </c>
      <c r="D13077" s="903" t="s">
        <v>26</v>
      </c>
      <c r="E13077" s="903" t="s">
        <v>90</v>
      </c>
      <c r="F13077" s="903" t="s">
        <v>295</v>
      </c>
      <c r="G13077" s="902">
        <v>83589000</v>
      </c>
    </row>
    <row r="13078" spans="1:7">
      <c r="A13078" s="903" t="s">
        <v>2500</v>
      </c>
      <c r="B13078" s="903" t="s">
        <v>222</v>
      </c>
      <c r="C13078" s="903" t="s">
        <v>25</v>
      </c>
      <c r="D13078" s="903" t="s">
        <v>26</v>
      </c>
      <c r="E13078" s="903" t="s">
        <v>90</v>
      </c>
      <c r="F13078" s="903" t="s">
        <v>130</v>
      </c>
      <c r="G13078" s="902">
        <v>797899868</v>
      </c>
    </row>
    <row r="13079" spans="1:7">
      <c r="A13079" s="903" t="s">
        <v>2500</v>
      </c>
      <c r="B13079" s="903" t="s">
        <v>222</v>
      </c>
      <c r="C13079" s="903" t="s">
        <v>25</v>
      </c>
      <c r="D13079" s="903" t="s">
        <v>26</v>
      </c>
      <c r="E13079" s="903" t="s">
        <v>90</v>
      </c>
      <c r="F13079" s="903" t="s">
        <v>137</v>
      </c>
      <c r="G13079" s="902">
        <v>1279679063</v>
      </c>
    </row>
    <row r="13080" spans="1:7">
      <c r="A13080" s="903" t="s">
        <v>2500</v>
      </c>
      <c r="B13080" s="903" t="s">
        <v>222</v>
      </c>
      <c r="C13080" s="903" t="s">
        <v>25</v>
      </c>
      <c r="D13080" s="903" t="s">
        <v>26</v>
      </c>
      <c r="E13080" s="1419" t="s">
        <v>377</v>
      </c>
      <c r="F13080" s="1420"/>
      <c r="G13080" s="902">
        <v>18491000</v>
      </c>
    </row>
    <row r="13081" spans="1:7">
      <c r="A13081" s="903" t="s">
        <v>2500</v>
      </c>
      <c r="B13081" s="903" t="s">
        <v>222</v>
      </c>
      <c r="C13081" s="903" t="s">
        <v>25</v>
      </c>
      <c r="D13081" s="903" t="s">
        <v>26</v>
      </c>
      <c r="E13081" s="903" t="s">
        <v>377</v>
      </c>
      <c r="F13081" s="903" t="s">
        <v>379</v>
      </c>
      <c r="G13081" s="902">
        <v>9051000</v>
      </c>
    </row>
    <row r="13082" spans="1:7">
      <c r="A13082" s="903" t="s">
        <v>2500</v>
      </c>
      <c r="B13082" s="903" t="s">
        <v>222</v>
      </c>
      <c r="C13082" s="903" t="s">
        <v>25</v>
      </c>
      <c r="D13082" s="903" t="s">
        <v>26</v>
      </c>
      <c r="E13082" s="903" t="s">
        <v>377</v>
      </c>
      <c r="F13082" s="903" t="s">
        <v>298</v>
      </c>
      <c r="G13082" s="902">
        <v>5900000</v>
      </c>
    </row>
    <row r="13083" spans="1:7">
      <c r="A13083" s="903" t="s">
        <v>2500</v>
      </c>
      <c r="B13083" s="903" t="s">
        <v>222</v>
      </c>
      <c r="C13083" s="903" t="s">
        <v>25</v>
      </c>
      <c r="D13083" s="903" t="s">
        <v>26</v>
      </c>
      <c r="E13083" s="903" t="s">
        <v>377</v>
      </c>
      <c r="F13083" s="903" t="s">
        <v>380</v>
      </c>
      <c r="G13083" s="902">
        <v>3540000</v>
      </c>
    </row>
    <row r="13084" spans="1:7">
      <c r="A13084" s="903" t="s">
        <v>2500</v>
      </c>
      <c r="B13084" s="903" t="s">
        <v>222</v>
      </c>
      <c r="C13084" s="903" t="s">
        <v>25</v>
      </c>
      <c r="D13084" s="903" t="s">
        <v>26</v>
      </c>
      <c r="E13084" s="1419" t="s">
        <v>93</v>
      </c>
      <c r="F13084" s="1420"/>
      <c r="G13084" s="902">
        <v>6150000</v>
      </c>
    </row>
    <row r="13085" spans="1:7">
      <c r="A13085" s="903" t="s">
        <v>2500</v>
      </c>
      <c r="B13085" s="903" t="s">
        <v>222</v>
      </c>
      <c r="C13085" s="903" t="s">
        <v>25</v>
      </c>
      <c r="D13085" s="903" t="s">
        <v>26</v>
      </c>
      <c r="E13085" s="903" t="s">
        <v>93</v>
      </c>
      <c r="F13085" s="903" t="s">
        <v>391</v>
      </c>
      <c r="G13085" s="902">
        <v>6150000</v>
      </c>
    </row>
    <row r="13086" spans="1:7">
      <c r="A13086" s="903" t="s">
        <v>2500</v>
      </c>
      <c r="B13086" s="903" t="s">
        <v>222</v>
      </c>
      <c r="C13086" s="903" t="s">
        <v>25</v>
      </c>
      <c r="D13086" s="903" t="s">
        <v>26</v>
      </c>
      <c r="E13086" s="1419" t="s">
        <v>94</v>
      </c>
      <c r="F13086" s="1420"/>
      <c r="G13086" s="902">
        <v>1361030596</v>
      </c>
    </row>
    <row r="13087" spans="1:7">
      <c r="A13087" s="903" t="s">
        <v>2500</v>
      </c>
      <c r="B13087" s="903" t="s">
        <v>222</v>
      </c>
      <c r="C13087" s="903" t="s">
        <v>25</v>
      </c>
      <c r="D13087" s="903" t="s">
        <v>26</v>
      </c>
      <c r="E13087" s="903" t="s">
        <v>94</v>
      </c>
      <c r="F13087" s="903" t="s">
        <v>95</v>
      </c>
      <c r="G13087" s="902">
        <v>954993875</v>
      </c>
    </row>
    <row r="13088" spans="1:7">
      <c r="A13088" s="903" t="s">
        <v>2500</v>
      </c>
      <c r="B13088" s="903" t="s">
        <v>222</v>
      </c>
      <c r="C13088" s="903" t="s">
        <v>25</v>
      </c>
      <c r="D13088" s="903" t="s">
        <v>26</v>
      </c>
      <c r="E13088" s="903" t="s">
        <v>94</v>
      </c>
      <c r="F13088" s="903" t="s">
        <v>96</v>
      </c>
      <c r="G13088" s="902">
        <v>332232736</v>
      </c>
    </row>
    <row r="13089" spans="1:7">
      <c r="A13089" s="903" t="s">
        <v>2500</v>
      </c>
      <c r="B13089" s="903" t="s">
        <v>222</v>
      </c>
      <c r="C13089" s="903" t="s">
        <v>25</v>
      </c>
      <c r="D13089" s="903" t="s">
        <v>26</v>
      </c>
      <c r="E13089" s="903" t="s">
        <v>94</v>
      </c>
      <c r="F13089" s="903" t="s">
        <v>97</v>
      </c>
      <c r="G13089" s="902">
        <v>73803985</v>
      </c>
    </row>
    <row r="13090" spans="1:7">
      <c r="A13090" s="903" t="s">
        <v>2500</v>
      </c>
      <c r="B13090" s="903" t="s">
        <v>222</v>
      </c>
      <c r="C13090" s="903" t="s">
        <v>25</v>
      </c>
      <c r="D13090" s="903" t="s">
        <v>26</v>
      </c>
      <c r="E13090" s="1419" t="s">
        <v>520</v>
      </c>
      <c r="F13090" s="1420"/>
      <c r="G13090" s="902">
        <v>11344918504</v>
      </c>
    </row>
    <row r="13091" spans="1:7">
      <c r="A13091" s="903" t="s">
        <v>2500</v>
      </c>
      <c r="B13091" s="903" t="s">
        <v>222</v>
      </c>
      <c r="C13091" s="903" t="s">
        <v>25</v>
      </c>
      <c r="D13091" s="903" t="s">
        <v>26</v>
      </c>
      <c r="E13091" s="903" t="s">
        <v>520</v>
      </c>
      <c r="F13091" s="903" t="s">
        <v>521</v>
      </c>
      <c r="G13091" s="902">
        <v>7891670429</v>
      </c>
    </row>
    <row r="13092" spans="1:7">
      <c r="A13092" s="903" t="s">
        <v>2500</v>
      </c>
      <c r="B13092" s="903" t="s">
        <v>222</v>
      </c>
      <c r="C13092" s="903" t="s">
        <v>25</v>
      </c>
      <c r="D13092" s="903" t="s">
        <v>26</v>
      </c>
      <c r="E13092" s="903" t="s">
        <v>520</v>
      </c>
      <c r="F13092" s="903" t="s">
        <v>290</v>
      </c>
      <c r="G13092" s="902">
        <v>3453248075</v>
      </c>
    </row>
    <row r="13093" spans="1:7">
      <c r="A13093" s="903" t="s">
        <v>2500</v>
      </c>
      <c r="B13093" s="903" t="s">
        <v>222</v>
      </c>
      <c r="C13093" s="903" t="s">
        <v>25</v>
      </c>
      <c r="D13093" s="903" t="s">
        <v>26</v>
      </c>
      <c r="E13093" s="1419" t="s">
        <v>98</v>
      </c>
      <c r="F13093" s="1420"/>
      <c r="G13093" s="902">
        <v>75701200</v>
      </c>
    </row>
    <row r="13094" spans="1:7">
      <c r="A13094" s="903" t="s">
        <v>2500</v>
      </c>
      <c r="B13094" s="903" t="s">
        <v>222</v>
      </c>
      <c r="C13094" s="903" t="s">
        <v>25</v>
      </c>
      <c r="D13094" s="903" t="s">
        <v>26</v>
      </c>
      <c r="E13094" s="903" t="s">
        <v>98</v>
      </c>
      <c r="F13094" s="903" t="s">
        <v>99</v>
      </c>
      <c r="G13094" s="902">
        <v>75701200</v>
      </c>
    </row>
    <row r="13095" spans="1:7">
      <c r="A13095" s="903" t="s">
        <v>2500</v>
      </c>
      <c r="B13095" s="903" t="s">
        <v>222</v>
      </c>
      <c r="C13095" s="903" t="s">
        <v>25</v>
      </c>
      <c r="D13095" s="903" t="s">
        <v>26</v>
      </c>
      <c r="E13095" s="1419" t="s">
        <v>100</v>
      </c>
      <c r="F13095" s="1420"/>
      <c r="G13095" s="902">
        <v>6745811</v>
      </c>
    </row>
    <row r="13096" spans="1:7">
      <c r="A13096" s="903" t="s">
        <v>2500</v>
      </c>
      <c r="B13096" s="903" t="s">
        <v>222</v>
      </c>
      <c r="C13096" s="903" t="s">
        <v>25</v>
      </c>
      <c r="D13096" s="903" t="s">
        <v>26</v>
      </c>
      <c r="E13096" s="903" t="s">
        <v>100</v>
      </c>
      <c r="F13096" s="903" t="s">
        <v>138</v>
      </c>
      <c r="G13096" s="902">
        <v>2121071</v>
      </c>
    </row>
    <row r="13097" spans="1:7">
      <c r="A13097" s="903" t="s">
        <v>2500</v>
      </c>
      <c r="B13097" s="903" t="s">
        <v>222</v>
      </c>
      <c r="C13097" s="903" t="s">
        <v>25</v>
      </c>
      <c r="D13097" s="903" t="s">
        <v>26</v>
      </c>
      <c r="E13097" s="903" t="s">
        <v>100</v>
      </c>
      <c r="F13097" s="903" t="s">
        <v>102</v>
      </c>
      <c r="G13097" s="902">
        <v>124740</v>
      </c>
    </row>
    <row r="13098" spans="1:7">
      <c r="A13098" s="903" t="s">
        <v>2500</v>
      </c>
      <c r="B13098" s="903" t="s">
        <v>222</v>
      </c>
      <c r="C13098" s="903" t="s">
        <v>25</v>
      </c>
      <c r="D13098" s="903" t="s">
        <v>26</v>
      </c>
      <c r="E13098" s="903" t="s">
        <v>100</v>
      </c>
      <c r="F13098" s="903" t="s">
        <v>139</v>
      </c>
      <c r="G13098" s="902">
        <v>4500000</v>
      </c>
    </row>
    <row r="13099" spans="1:7">
      <c r="A13099" s="903" t="s">
        <v>2500</v>
      </c>
      <c r="B13099" s="903" t="s">
        <v>222</v>
      </c>
      <c r="C13099" s="903" t="s">
        <v>25</v>
      </c>
      <c r="D13099" s="903" t="s">
        <v>26</v>
      </c>
      <c r="E13099" s="1419" t="s">
        <v>103</v>
      </c>
      <c r="F13099" s="1420"/>
      <c r="G13099" s="902">
        <v>400087300</v>
      </c>
    </row>
    <row r="13100" spans="1:7">
      <c r="A13100" s="903" t="s">
        <v>2500</v>
      </c>
      <c r="B13100" s="903" t="s">
        <v>222</v>
      </c>
      <c r="C13100" s="903" t="s">
        <v>25</v>
      </c>
      <c r="D13100" s="903" t="s">
        <v>26</v>
      </c>
      <c r="E13100" s="903" t="s">
        <v>103</v>
      </c>
      <c r="F13100" s="903" t="s">
        <v>104</v>
      </c>
      <c r="G13100" s="902">
        <v>136642300</v>
      </c>
    </row>
    <row r="13101" spans="1:7">
      <c r="A13101" s="903" t="s">
        <v>2500</v>
      </c>
      <c r="B13101" s="903" t="s">
        <v>222</v>
      </c>
      <c r="C13101" s="903" t="s">
        <v>25</v>
      </c>
      <c r="D13101" s="903" t="s">
        <v>26</v>
      </c>
      <c r="E13101" s="903" t="s">
        <v>103</v>
      </c>
      <c r="F13101" s="903" t="s">
        <v>132</v>
      </c>
      <c r="G13101" s="902">
        <v>175114000</v>
      </c>
    </row>
    <row r="13102" spans="1:7">
      <c r="A13102" s="903" t="s">
        <v>2500</v>
      </c>
      <c r="B13102" s="903" t="s">
        <v>222</v>
      </c>
      <c r="C13102" s="903" t="s">
        <v>25</v>
      </c>
      <c r="D13102" s="903" t="s">
        <v>26</v>
      </c>
      <c r="E13102" s="903" t="s">
        <v>103</v>
      </c>
      <c r="F13102" s="903" t="s">
        <v>2</v>
      </c>
      <c r="G13102" s="902">
        <v>2100000</v>
      </c>
    </row>
    <row r="13103" spans="1:7">
      <c r="A13103" s="903" t="s">
        <v>2500</v>
      </c>
      <c r="B13103" s="903" t="s">
        <v>222</v>
      </c>
      <c r="C13103" s="903" t="s">
        <v>25</v>
      </c>
      <c r="D13103" s="903" t="s">
        <v>26</v>
      </c>
      <c r="E13103" s="903" t="s">
        <v>103</v>
      </c>
      <c r="F13103" s="903" t="s">
        <v>106</v>
      </c>
      <c r="G13103" s="902">
        <v>86231000</v>
      </c>
    </row>
    <row r="13104" spans="1:7">
      <c r="A13104" s="903" t="s">
        <v>2500</v>
      </c>
      <c r="B13104" s="903" t="s">
        <v>222</v>
      </c>
      <c r="C13104" s="903" t="s">
        <v>25</v>
      </c>
      <c r="D13104" s="903" t="s">
        <v>26</v>
      </c>
      <c r="E13104" s="1419" t="s">
        <v>108</v>
      </c>
      <c r="F13104" s="1420"/>
      <c r="G13104" s="902">
        <v>37274343</v>
      </c>
    </row>
    <row r="13105" spans="1:7">
      <c r="A13105" s="903" t="s">
        <v>2500</v>
      </c>
      <c r="B13105" s="903" t="s">
        <v>222</v>
      </c>
      <c r="C13105" s="903" t="s">
        <v>25</v>
      </c>
      <c r="D13105" s="903" t="s">
        <v>26</v>
      </c>
      <c r="E13105" s="903" t="s">
        <v>108</v>
      </c>
      <c r="F13105" s="903" t="s">
        <v>110</v>
      </c>
      <c r="G13105" s="902">
        <v>3889849</v>
      </c>
    </row>
    <row r="13106" spans="1:7">
      <c r="A13106" s="903" t="s">
        <v>2500</v>
      </c>
      <c r="B13106" s="903" t="s">
        <v>222</v>
      </c>
      <c r="C13106" s="903" t="s">
        <v>25</v>
      </c>
      <c r="D13106" s="903" t="s">
        <v>26</v>
      </c>
      <c r="E13106" s="903" t="s">
        <v>108</v>
      </c>
      <c r="F13106" s="903" t="s">
        <v>862</v>
      </c>
      <c r="G13106" s="902">
        <v>10392994</v>
      </c>
    </row>
    <row r="13107" spans="1:7">
      <c r="A13107" s="903" t="s">
        <v>2500</v>
      </c>
      <c r="B13107" s="903" t="s">
        <v>222</v>
      </c>
      <c r="C13107" s="903" t="s">
        <v>25</v>
      </c>
      <c r="D13107" s="903" t="s">
        <v>26</v>
      </c>
      <c r="E13107" s="903" t="s">
        <v>108</v>
      </c>
      <c r="F13107" s="903" t="s">
        <v>283</v>
      </c>
      <c r="G13107" s="902">
        <v>21367500</v>
      </c>
    </row>
    <row r="13108" spans="1:7">
      <c r="A13108" s="903" t="s">
        <v>2500</v>
      </c>
      <c r="B13108" s="903" t="s">
        <v>222</v>
      </c>
      <c r="C13108" s="903" t="s">
        <v>25</v>
      </c>
      <c r="D13108" s="903" t="s">
        <v>26</v>
      </c>
      <c r="E13108" s="903" t="s">
        <v>108</v>
      </c>
      <c r="F13108" s="903" t="s">
        <v>868</v>
      </c>
      <c r="G13108" s="902">
        <v>1624000</v>
      </c>
    </row>
    <row r="13109" spans="1:7">
      <c r="A13109" s="903" t="s">
        <v>2500</v>
      </c>
      <c r="B13109" s="903" t="s">
        <v>222</v>
      </c>
      <c r="C13109" s="903" t="s">
        <v>25</v>
      </c>
      <c r="D13109" s="903" t="s">
        <v>26</v>
      </c>
      <c r="E13109" s="1419" t="s">
        <v>143</v>
      </c>
      <c r="F13109" s="1420"/>
      <c r="G13109" s="902">
        <v>580512600</v>
      </c>
    </row>
    <row r="13110" spans="1:7">
      <c r="A13110" s="903" t="s">
        <v>2500</v>
      </c>
      <c r="B13110" s="903" t="s">
        <v>222</v>
      </c>
      <c r="C13110" s="903" t="s">
        <v>25</v>
      </c>
      <c r="D13110" s="903" t="s">
        <v>26</v>
      </c>
      <c r="E13110" s="903" t="s">
        <v>143</v>
      </c>
      <c r="F13110" s="903" t="s">
        <v>145</v>
      </c>
      <c r="G13110" s="902">
        <v>7152000</v>
      </c>
    </row>
    <row r="13111" spans="1:7">
      <c r="A13111" s="903" t="s">
        <v>2500</v>
      </c>
      <c r="B13111" s="903" t="s">
        <v>222</v>
      </c>
      <c r="C13111" s="903" t="s">
        <v>25</v>
      </c>
      <c r="D13111" s="903" t="s">
        <v>26</v>
      </c>
      <c r="E13111" s="903" t="s">
        <v>143</v>
      </c>
      <c r="F13111" s="903" t="s">
        <v>482</v>
      </c>
      <c r="G13111" s="902">
        <v>1150000</v>
      </c>
    </row>
    <row r="13112" spans="1:7">
      <c r="A13112" s="903" t="s">
        <v>2500</v>
      </c>
      <c r="B13112" s="903" t="s">
        <v>222</v>
      </c>
      <c r="C13112" s="903" t="s">
        <v>25</v>
      </c>
      <c r="D13112" s="903" t="s">
        <v>26</v>
      </c>
      <c r="E13112" s="903" t="s">
        <v>143</v>
      </c>
      <c r="F13112" s="903" t="s">
        <v>387</v>
      </c>
      <c r="G13112" s="902">
        <v>1760000</v>
      </c>
    </row>
    <row r="13113" spans="1:7">
      <c r="A13113" s="903" t="s">
        <v>2500</v>
      </c>
      <c r="B13113" s="903" t="s">
        <v>222</v>
      </c>
      <c r="C13113" s="903" t="s">
        <v>25</v>
      </c>
      <c r="D13113" s="903" t="s">
        <v>26</v>
      </c>
      <c r="E13113" s="903" t="s">
        <v>143</v>
      </c>
      <c r="F13113" s="903" t="s">
        <v>487</v>
      </c>
      <c r="G13113" s="902">
        <v>360780600</v>
      </c>
    </row>
    <row r="13114" spans="1:7">
      <c r="A13114" s="903" t="s">
        <v>2500</v>
      </c>
      <c r="B13114" s="903" t="s">
        <v>222</v>
      </c>
      <c r="C13114" s="903" t="s">
        <v>25</v>
      </c>
      <c r="D13114" s="903" t="s">
        <v>26</v>
      </c>
      <c r="E13114" s="903" t="s">
        <v>143</v>
      </c>
      <c r="F13114" s="903" t="s">
        <v>489</v>
      </c>
      <c r="G13114" s="902">
        <v>209670000</v>
      </c>
    </row>
    <row r="13115" spans="1:7">
      <c r="A13115" s="903" t="s">
        <v>2500</v>
      </c>
      <c r="B13115" s="903" t="s">
        <v>222</v>
      </c>
      <c r="C13115" s="903" t="s">
        <v>25</v>
      </c>
      <c r="D13115" s="903" t="s">
        <v>26</v>
      </c>
      <c r="E13115" s="1419" t="s">
        <v>113</v>
      </c>
      <c r="F13115" s="1420"/>
      <c r="G13115" s="902">
        <v>224563000</v>
      </c>
    </row>
    <row r="13116" spans="1:7">
      <c r="A13116" s="903" t="s">
        <v>2500</v>
      </c>
      <c r="B13116" s="903" t="s">
        <v>222</v>
      </c>
      <c r="C13116" s="903" t="s">
        <v>25</v>
      </c>
      <c r="D13116" s="903" t="s">
        <v>26</v>
      </c>
      <c r="E13116" s="903" t="s">
        <v>113</v>
      </c>
      <c r="F13116" s="903" t="s">
        <v>381</v>
      </c>
      <c r="G13116" s="902">
        <v>22835000</v>
      </c>
    </row>
    <row r="13117" spans="1:7">
      <c r="A13117" s="903" t="s">
        <v>2500</v>
      </c>
      <c r="B13117" s="903" t="s">
        <v>222</v>
      </c>
      <c r="C13117" s="903" t="s">
        <v>25</v>
      </c>
      <c r="D13117" s="903" t="s">
        <v>26</v>
      </c>
      <c r="E13117" s="903" t="s">
        <v>113</v>
      </c>
      <c r="F13117" s="903" t="s">
        <v>490</v>
      </c>
      <c r="G13117" s="902">
        <v>33128000</v>
      </c>
    </row>
    <row r="13118" spans="1:7">
      <c r="A13118" s="903" t="s">
        <v>2500</v>
      </c>
      <c r="B13118" s="903" t="s">
        <v>222</v>
      </c>
      <c r="C13118" s="903" t="s">
        <v>25</v>
      </c>
      <c r="D13118" s="903" t="s">
        <v>26</v>
      </c>
      <c r="E13118" s="903" t="s">
        <v>113</v>
      </c>
      <c r="F13118" s="903" t="s">
        <v>115</v>
      </c>
      <c r="G13118" s="902">
        <v>13030000</v>
      </c>
    </row>
    <row r="13119" spans="1:7">
      <c r="A13119" s="903" t="s">
        <v>2500</v>
      </c>
      <c r="B13119" s="903" t="s">
        <v>222</v>
      </c>
      <c r="C13119" s="903" t="s">
        <v>25</v>
      </c>
      <c r="D13119" s="903" t="s">
        <v>26</v>
      </c>
      <c r="E13119" s="903" t="s">
        <v>113</v>
      </c>
      <c r="F13119" s="903" t="s">
        <v>117</v>
      </c>
      <c r="G13119" s="902">
        <v>155570000</v>
      </c>
    </row>
    <row r="13120" spans="1:7">
      <c r="A13120" s="903" t="s">
        <v>2500</v>
      </c>
      <c r="B13120" s="903" t="s">
        <v>222</v>
      </c>
      <c r="C13120" s="903" t="s">
        <v>25</v>
      </c>
      <c r="D13120" s="903" t="s">
        <v>26</v>
      </c>
      <c r="E13120" s="1419" t="s">
        <v>492</v>
      </c>
      <c r="F13120" s="1420"/>
      <c r="G13120" s="902">
        <v>160665000</v>
      </c>
    </row>
    <row r="13121" spans="1:7">
      <c r="A13121" s="903" t="s">
        <v>2500</v>
      </c>
      <c r="B13121" s="903" t="s">
        <v>222</v>
      </c>
      <c r="C13121" s="903" t="s">
        <v>25</v>
      </c>
      <c r="D13121" s="903" t="s">
        <v>26</v>
      </c>
      <c r="E13121" s="903" t="s">
        <v>492</v>
      </c>
      <c r="F13121" s="903" t="s">
        <v>494</v>
      </c>
      <c r="G13121" s="902">
        <v>94500000</v>
      </c>
    </row>
    <row r="13122" spans="1:7">
      <c r="A13122" s="903" t="s">
        <v>2500</v>
      </c>
      <c r="B13122" s="903" t="s">
        <v>222</v>
      </c>
      <c r="C13122" s="903" t="s">
        <v>25</v>
      </c>
      <c r="D13122" s="903" t="s">
        <v>26</v>
      </c>
      <c r="E13122" s="903" t="s">
        <v>492</v>
      </c>
      <c r="F13122" s="903" t="s">
        <v>219</v>
      </c>
      <c r="G13122" s="902">
        <v>33350000</v>
      </c>
    </row>
    <row r="13123" spans="1:7">
      <c r="A13123" s="903" t="s">
        <v>2500</v>
      </c>
      <c r="B13123" s="903" t="s">
        <v>222</v>
      </c>
      <c r="C13123" s="903" t="s">
        <v>25</v>
      </c>
      <c r="D13123" s="903" t="s">
        <v>26</v>
      </c>
      <c r="E13123" s="903" t="s">
        <v>492</v>
      </c>
      <c r="F13123" s="903" t="s">
        <v>186</v>
      </c>
      <c r="G13123" s="902">
        <v>920000</v>
      </c>
    </row>
    <row r="13124" spans="1:7">
      <c r="A13124" s="903" t="s">
        <v>2500</v>
      </c>
      <c r="B13124" s="903" t="s">
        <v>222</v>
      </c>
      <c r="C13124" s="903" t="s">
        <v>25</v>
      </c>
      <c r="D13124" s="903" t="s">
        <v>26</v>
      </c>
      <c r="E13124" s="903" t="s">
        <v>492</v>
      </c>
      <c r="F13124" s="903" t="s">
        <v>496</v>
      </c>
      <c r="G13124" s="902">
        <v>31895000</v>
      </c>
    </row>
    <row r="13125" spans="1:7">
      <c r="A13125" s="903" t="s">
        <v>2500</v>
      </c>
      <c r="B13125" s="903" t="s">
        <v>222</v>
      </c>
      <c r="C13125" s="903" t="s">
        <v>25</v>
      </c>
      <c r="D13125" s="903" t="s">
        <v>26</v>
      </c>
      <c r="E13125" s="1419" t="s">
        <v>498</v>
      </c>
      <c r="F13125" s="1420"/>
      <c r="G13125" s="902">
        <v>89243108</v>
      </c>
    </row>
    <row r="13126" spans="1:7">
      <c r="A13126" s="903" t="s">
        <v>2500</v>
      </c>
      <c r="B13126" s="903" t="s">
        <v>222</v>
      </c>
      <c r="C13126" s="903" t="s">
        <v>25</v>
      </c>
      <c r="D13126" s="903" t="s">
        <v>26</v>
      </c>
      <c r="E13126" s="903" t="s">
        <v>498</v>
      </c>
      <c r="F13126" s="903" t="s">
        <v>3</v>
      </c>
      <c r="G13126" s="902">
        <v>27677000</v>
      </c>
    </row>
    <row r="13127" spans="1:7">
      <c r="A13127" s="903" t="s">
        <v>2500</v>
      </c>
      <c r="B13127" s="903" t="s">
        <v>222</v>
      </c>
      <c r="C13127" s="903" t="s">
        <v>25</v>
      </c>
      <c r="D13127" s="903" t="s">
        <v>26</v>
      </c>
      <c r="E13127" s="903" t="s">
        <v>498</v>
      </c>
      <c r="F13127" s="903" t="s">
        <v>370</v>
      </c>
      <c r="G13127" s="902">
        <v>60746108</v>
      </c>
    </row>
    <row r="13128" spans="1:7">
      <c r="A13128" s="903" t="s">
        <v>2500</v>
      </c>
      <c r="B13128" s="903" t="s">
        <v>222</v>
      </c>
      <c r="C13128" s="903" t="s">
        <v>25</v>
      </c>
      <c r="D13128" s="903" t="s">
        <v>26</v>
      </c>
      <c r="E13128" s="903" t="s">
        <v>498</v>
      </c>
      <c r="F13128" s="903" t="s">
        <v>500</v>
      </c>
      <c r="G13128" s="902">
        <v>820000</v>
      </c>
    </row>
    <row r="13129" spans="1:7">
      <c r="A13129" s="903" t="s">
        <v>2500</v>
      </c>
      <c r="B13129" s="903" t="s">
        <v>222</v>
      </c>
      <c r="C13129" s="903" t="s">
        <v>25</v>
      </c>
      <c r="D13129" s="903" t="s">
        <v>26</v>
      </c>
      <c r="E13129" s="1419" t="s">
        <v>1429</v>
      </c>
      <c r="F13129" s="1420"/>
      <c r="G13129" s="902">
        <v>18000000</v>
      </c>
    </row>
    <row r="13130" spans="1:7">
      <c r="A13130" s="903" t="s">
        <v>2500</v>
      </c>
      <c r="B13130" s="903" t="s">
        <v>222</v>
      </c>
      <c r="C13130" s="903" t="s">
        <v>25</v>
      </c>
      <c r="D13130" s="903" t="s">
        <v>26</v>
      </c>
      <c r="E13130" s="903" t="s">
        <v>1429</v>
      </c>
      <c r="F13130" s="903" t="s">
        <v>1451</v>
      </c>
      <c r="G13130" s="902">
        <v>10000000</v>
      </c>
    </row>
    <row r="13131" spans="1:7">
      <c r="A13131" s="903" t="s">
        <v>2500</v>
      </c>
      <c r="B13131" s="903" t="s">
        <v>222</v>
      </c>
      <c r="C13131" s="903" t="s">
        <v>25</v>
      </c>
      <c r="D13131" s="903" t="s">
        <v>26</v>
      </c>
      <c r="E13131" s="903" t="s">
        <v>1429</v>
      </c>
      <c r="F13131" s="903" t="s">
        <v>1431</v>
      </c>
      <c r="G13131" s="902">
        <v>8000000</v>
      </c>
    </row>
    <row r="13132" spans="1:7">
      <c r="A13132" s="903" t="s">
        <v>2500</v>
      </c>
      <c r="B13132" s="903" t="s">
        <v>222</v>
      </c>
      <c r="C13132" s="903" t="s">
        <v>25</v>
      </c>
      <c r="D13132" s="903" t="s">
        <v>26</v>
      </c>
      <c r="E13132" s="1419" t="s">
        <v>118</v>
      </c>
      <c r="F13132" s="1420"/>
      <c r="G13132" s="902">
        <v>11115769905</v>
      </c>
    </row>
    <row r="13133" spans="1:7">
      <c r="A13133" s="903" t="s">
        <v>2500</v>
      </c>
      <c r="B13133" s="903" t="s">
        <v>222</v>
      </c>
      <c r="C13133" s="903" t="s">
        <v>25</v>
      </c>
      <c r="D13133" s="903" t="s">
        <v>26</v>
      </c>
      <c r="E13133" s="903" t="s">
        <v>118</v>
      </c>
      <c r="F13133" s="903" t="s">
        <v>523</v>
      </c>
      <c r="G13133" s="902">
        <v>237071600</v>
      </c>
    </row>
    <row r="13134" spans="1:7">
      <c r="A13134" s="903" t="s">
        <v>2500</v>
      </c>
      <c r="B13134" s="903" t="s">
        <v>222</v>
      </c>
      <c r="C13134" s="903" t="s">
        <v>25</v>
      </c>
      <c r="D13134" s="903" t="s">
        <v>26</v>
      </c>
      <c r="E13134" s="903" t="s">
        <v>118</v>
      </c>
      <c r="F13134" s="903" t="s">
        <v>11</v>
      </c>
      <c r="G13134" s="902">
        <v>268702800</v>
      </c>
    </row>
    <row r="13135" spans="1:7">
      <c r="A13135" s="903" t="s">
        <v>2500</v>
      </c>
      <c r="B13135" s="903" t="s">
        <v>222</v>
      </c>
      <c r="C13135" s="903" t="s">
        <v>25</v>
      </c>
      <c r="D13135" s="903" t="s">
        <v>26</v>
      </c>
      <c r="E13135" s="903" t="s">
        <v>118</v>
      </c>
      <c r="F13135" s="903" t="s">
        <v>120</v>
      </c>
      <c r="G13135" s="902">
        <v>10609995505</v>
      </c>
    </row>
    <row r="13136" spans="1:7">
      <c r="A13136" s="903" t="s">
        <v>2500</v>
      </c>
      <c r="B13136" s="903" t="s">
        <v>222</v>
      </c>
      <c r="C13136" s="903" t="s">
        <v>25</v>
      </c>
      <c r="D13136" s="903" t="s">
        <v>26</v>
      </c>
      <c r="E13136" s="1419" t="s">
        <v>1434</v>
      </c>
      <c r="F13136" s="1420"/>
      <c r="G13136" s="902">
        <v>300000</v>
      </c>
    </row>
    <row r="13137" spans="1:7">
      <c r="A13137" s="903" t="s">
        <v>2500</v>
      </c>
      <c r="B13137" s="903" t="s">
        <v>222</v>
      </c>
      <c r="C13137" s="903" t="s">
        <v>25</v>
      </c>
      <c r="D13137" s="903" t="s">
        <v>26</v>
      </c>
      <c r="E13137" s="903" t="s">
        <v>1434</v>
      </c>
      <c r="F13137" s="903" t="s">
        <v>1436</v>
      </c>
      <c r="G13137" s="902">
        <v>300000</v>
      </c>
    </row>
    <row r="13138" spans="1:7">
      <c r="A13138" s="903" t="s">
        <v>2500</v>
      </c>
      <c r="B13138" s="903" t="s">
        <v>222</v>
      </c>
      <c r="C13138" s="903" t="s">
        <v>25</v>
      </c>
      <c r="D13138" s="903" t="s">
        <v>26</v>
      </c>
      <c r="E13138" s="1419" t="s">
        <v>27</v>
      </c>
      <c r="F13138" s="1420"/>
      <c r="G13138" s="902">
        <v>33600000</v>
      </c>
    </row>
    <row r="13139" spans="1:7">
      <c r="A13139" s="903" t="s">
        <v>2500</v>
      </c>
      <c r="B13139" s="903" t="s">
        <v>222</v>
      </c>
      <c r="C13139" s="903" t="s">
        <v>25</v>
      </c>
      <c r="D13139" s="903" t="s">
        <v>26</v>
      </c>
      <c r="E13139" s="903" t="s">
        <v>27</v>
      </c>
      <c r="F13139" s="903" t="s">
        <v>29</v>
      </c>
      <c r="G13139" s="902">
        <v>33600000</v>
      </c>
    </row>
    <row r="13140" spans="1:7">
      <c r="A13140" s="903" t="s">
        <v>2500</v>
      </c>
      <c r="B13140" s="903" t="s">
        <v>222</v>
      </c>
      <c r="C13140" s="903" t="s">
        <v>25</v>
      </c>
      <c r="D13140" s="903" t="s">
        <v>26</v>
      </c>
      <c r="E13140" s="1419" t="s">
        <v>122</v>
      </c>
      <c r="F13140" s="1420"/>
      <c r="G13140" s="902">
        <v>2548261148</v>
      </c>
    </row>
    <row r="13141" spans="1:7">
      <c r="A13141" s="903" t="s">
        <v>2500</v>
      </c>
      <c r="B13141" s="903" t="s">
        <v>222</v>
      </c>
      <c r="C13141" s="903" t="s">
        <v>25</v>
      </c>
      <c r="D13141" s="903" t="s">
        <v>26</v>
      </c>
      <c r="E13141" s="903" t="s">
        <v>122</v>
      </c>
      <c r="F13141" s="903" t="s">
        <v>765</v>
      </c>
      <c r="G13141" s="902">
        <v>16773000</v>
      </c>
    </row>
    <row r="13142" spans="1:7">
      <c r="A13142" s="903" t="s">
        <v>2500</v>
      </c>
      <c r="B13142" s="903" t="s">
        <v>222</v>
      </c>
      <c r="C13142" s="903" t="s">
        <v>25</v>
      </c>
      <c r="D13142" s="903" t="s">
        <v>26</v>
      </c>
      <c r="E13142" s="903" t="s">
        <v>122</v>
      </c>
      <c r="F13142" s="903" t="s">
        <v>124</v>
      </c>
      <c r="G13142" s="902">
        <v>230475000</v>
      </c>
    </row>
    <row r="13143" spans="1:7">
      <c r="A13143" s="903" t="s">
        <v>2500</v>
      </c>
      <c r="B13143" s="903" t="s">
        <v>222</v>
      </c>
      <c r="C13143" s="903" t="s">
        <v>25</v>
      </c>
      <c r="D13143" s="903" t="s">
        <v>26</v>
      </c>
      <c r="E13143" s="903" t="s">
        <v>122</v>
      </c>
      <c r="F13143" s="903" t="s">
        <v>126</v>
      </c>
      <c r="G13143" s="902">
        <v>2301013148</v>
      </c>
    </row>
    <row r="13144" spans="1:7">
      <c r="A13144" s="903" t="s">
        <v>2500</v>
      </c>
      <c r="B13144" s="903" t="s">
        <v>222</v>
      </c>
      <c r="C13144" s="903" t="s">
        <v>25</v>
      </c>
      <c r="D13144" s="903" t="s">
        <v>26</v>
      </c>
      <c r="E13144" s="1419" t="s">
        <v>371</v>
      </c>
      <c r="F13144" s="1420"/>
      <c r="G13144" s="902">
        <v>2847000</v>
      </c>
    </row>
    <row r="13145" spans="1:7">
      <c r="A13145" s="903" t="s">
        <v>2500</v>
      </c>
      <c r="B13145" s="903" t="s">
        <v>222</v>
      </c>
      <c r="C13145" s="903" t="s">
        <v>25</v>
      </c>
      <c r="D13145" s="903" t="s">
        <v>26</v>
      </c>
      <c r="E13145" s="903" t="s">
        <v>371</v>
      </c>
      <c r="F13145" s="903" t="s">
        <v>224</v>
      </c>
      <c r="G13145" s="902">
        <v>2400000</v>
      </c>
    </row>
    <row r="13146" spans="1:7">
      <c r="A13146" s="903" t="s">
        <v>2500</v>
      </c>
      <c r="B13146" s="903" t="s">
        <v>222</v>
      </c>
      <c r="C13146" s="903" t="s">
        <v>25</v>
      </c>
      <c r="D13146" s="903" t="s">
        <v>26</v>
      </c>
      <c r="E13146" s="903" t="s">
        <v>371</v>
      </c>
      <c r="F13146" s="903" t="s">
        <v>372</v>
      </c>
      <c r="G13146" s="902">
        <v>447000</v>
      </c>
    </row>
    <row r="13147" spans="1:7">
      <c r="A13147" s="903" t="s">
        <v>2500</v>
      </c>
      <c r="B13147" s="903" t="s">
        <v>222</v>
      </c>
      <c r="C13147" s="903" t="s">
        <v>25</v>
      </c>
      <c r="D13147" s="903" t="s">
        <v>26</v>
      </c>
      <c r="E13147" s="1419" t="s">
        <v>360</v>
      </c>
      <c r="F13147" s="1420"/>
      <c r="G13147" s="902">
        <v>3600000</v>
      </c>
    </row>
    <row r="13148" spans="1:7">
      <c r="A13148" s="903" t="s">
        <v>2500</v>
      </c>
      <c r="B13148" s="903" t="s">
        <v>222</v>
      </c>
      <c r="C13148" s="903" t="s">
        <v>25</v>
      </c>
      <c r="D13148" s="903" t="s">
        <v>26</v>
      </c>
      <c r="E13148" s="903" t="s">
        <v>360</v>
      </c>
      <c r="F13148" s="903" t="s">
        <v>1440</v>
      </c>
      <c r="G13148" s="902">
        <v>3600000</v>
      </c>
    </row>
    <row r="13149" spans="1:7">
      <c r="A13149" s="903" t="s">
        <v>2500</v>
      </c>
      <c r="B13149" s="903" t="s">
        <v>222</v>
      </c>
      <c r="C13149" s="903" t="s">
        <v>25</v>
      </c>
      <c r="D13149" s="903" t="s">
        <v>26</v>
      </c>
      <c r="E13149" s="1419" t="s">
        <v>312</v>
      </c>
      <c r="F13149" s="1420"/>
      <c r="G13149" s="902">
        <v>115989000</v>
      </c>
    </row>
    <row r="13150" spans="1:7">
      <c r="A13150" s="903" t="s">
        <v>2500</v>
      </c>
      <c r="B13150" s="903" t="s">
        <v>222</v>
      </c>
      <c r="C13150" s="903" t="s">
        <v>25</v>
      </c>
      <c r="D13150" s="903" t="s">
        <v>26</v>
      </c>
      <c r="E13150" s="903" t="s">
        <v>312</v>
      </c>
      <c r="F13150" s="903" t="s">
        <v>361</v>
      </c>
      <c r="G13150" s="902">
        <v>115989000</v>
      </c>
    </row>
    <row r="13151" spans="1:7">
      <c r="A13151" s="903" t="s">
        <v>2500</v>
      </c>
      <c r="B13151" s="903" t="s">
        <v>222</v>
      </c>
      <c r="C13151" s="903" t="s">
        <v>25</v>
      </c>
      <c r="D13151" s="903" t="s">
        <v>26</v>
      </c>
      <c r="E13151" s="1419" t="s">
        <v>160</v>
      </c>
      <c r="F13151" s="1420"/>
      <c r="G13151" s="902">
        <v>6978317000</v>
      </c>
    </row>
    <row r="13152" spans="1:7">
      <c r="A13152" s="903" t="s">
        <v>2500</v>
      </c>
      <c r="B13152" s="903" t="s">
        <v>222</v>
      </c>
      <c r="C13152" s="903" t="s">
        <v>25</v>
      </c>
      <c r="D13152" s="903" t="s">
        <v>26</v>
      </c>
      <c r="E13152" s="903" t="s">
        <v>160</v>
      </c>
      <c r="F13152" s="903" t="s">
        <v>162</v>
      </c>
      <c r="G13152" s="902">
        <v>6978317000</v>
      </c>
    </row>
    <row r="13153" spans="1:7">
      <c r="A13153" s="903" t="s">
        <v>2500</v>
      </c>
      <c r="B13153" s="903" t="s">
        <v>222</v>
      </c>
      <c r="C13153" s="903" t="s">
        <v>25</v>
      </c>
      <c r="D13153" s="903" t="s">
        <v>26</v>
      </c>
      <c r="E13153" s="1419" t="s">
        <v>13</v>
      </c>
      <c r="F13153" s="1420"/>
      <c r="G13153" s="902">
        <v>731212000</v>
      </c>
    </row>
    <row r="13154" spans="1:7">
      <c r="A13154" s="903" t="s">
        <v>2500</v>
      </c>
      <c r="B13154" s="903" t="s">
        <v>222</v>
      </c>
      <c r="C13154" s="903" t="s">
        <v>25</v>
      </c>
      <c r="D13154" s="903" t="s">
        <v>26</v>
      </c>
      <c r="E13154" s="903" t="s">
        <v>13</v>
      </c>
      <c r="F13154" s="903" t="s">
        <v>15</v>
      </c>
      <c r="G13154" s="902">
        <v>731212000</v>
      </c>
    </row>
    <row r="13155" spans="1:7">
      <c r="A13155" s="903" t="s">
        <v>2500</v>
      </c>
      <c r="B13155" s="903" t="s">
        <v>222</v>
      </c>
      <c r="C13155" s="903" t="s">
        <v>25</v>
      </c>
      <c r="D13155" s="903" t="s">
        <v>26</v>
      </c>
      <c r="E13155" s="1419" t="s">
        <v>16</v>
      </c>
      <c r="F13155" s="1420"/>
      <c r="G13155" s="902">
        <v>904611970</v>
      </c>
    </row>
    <row r="13156" spans="1:7">
      <c r="A13156" s="903" t="s">
        <v>2500</v>
      </c>
      <c r="B13156" s="903" t="s">
        <v>222</v>
      </c>
      <c r="C13156" s="903" t="s">
        <v>25</v>
      </c>
      <c r="D13156" s="903" t="s">
        <v>26</v>
      </c>
      <c r="E13156" s="903" t="s">
        <v>16</v>
      </c>
      <c r="F13156" s="903" t="s">
        <v>17</v>
      </c>
      <c r="G13156" s="902">
        <v>99267000</v>
      </c>
    </row>
    <row r="13157" spans="1:7">
      <c r="A13157" s="903" t="s">
        <v>2500</v>
      </c>
      <c r="B13157" s="903" t="s">
        <v>222</v>
      </c>
      <c r="C13157" s="903" t="s">
        <v>25</v>
      </c>
      <c r="D13157" s="903" t="s">
        <v>26</v>
      </c>
      <c r="E13157" s="903" t="s">
        <v>16</v>
      </c>
      <c r="F13157" s="903" t="s">
        <v>19</v>
      </c>
      <c r="G13157" s="902">
        <v>781634231</v>
      </c>
    </row>
    <row r="13158" spans="1:7">
      <c r="A13158" s="903" t="s">
        <v>2500</v>
      </c>
      <c r="B13158" s="903" t="s">
        <v>222</v>
      </c>
      <c r="C13158" s="903" t="s">
        <v>25</v>
      </c>
      <c r="D13158" s="903" t="s">
        <v>26</v>
      </c>
      <c r="E13158" s="903" t="s">
        <v>16</v>
      </c>
      <c r="F13158" s="903" t="s">
        <v>221</v>
      </c>
      <c r="G13158" s="902">
        <v>23710739</v>
      </c>
    </row>
    <row r="13159" spans="1:7">
      <c r="A13159" s="903" t="s">
        <v>2500</v>
      </c>
      <c r="B13159" s="903" t="s">
        <v>222</v>
      </c>
      <c r="C13159" s="1419" t="s">
        <v>1152</v>
      </c>
      <c r="D13159" s="1420"/>
      <c r="E13159" s="1420"/>
      <c r="F13159" s="1420"/>
      <c r="G13159" s="902">
        <v>13329210961</v>
      </c>
    </row>
    <row r="13160" spans="1:7">
      <c r="A13160" s="903" t="s">
        <v>2500</v>
      </c>
      <c r="B13160" s="903" t="s">
        <v>222</v>
      </c>
      <c r="C13160" s="903" t="s">
        <v>1152</v>
      </c>
      <c r="D13160" s="1419" t="s">
        <v>1537</v>
      </c>
      <c r="E13160" s="1420"/>
      <c r="F13160" s="1420"/>
      <c r="G13160" s="902">
        <v>13329210961</v>
      </c>
    </row>
    <row r="13161" spans="1:7">
      <c r="A13161" s="903" t="s">
        <v>2500</v>
      </c>
      <c r="B13161" s="903" t="s">
        <v>222</v>
      </c>
      <c r="C13161" s="903" t="s">
        <v>1152</v>
      </c>
      <c r="D13161" s="903" t="s">
        <v>1537</v>
      </c>
      <c r="E13161" s="1419" t="s">
        <v>87</v>
      </c>
      <c r="F13161" s="1420"/>
      <c r="G13161" s="902">
        <v>69337041</v>
      </c>
    </row>
    <row r="13162" spans="1:7">
      <c r="A13162" s="903" t="s">
        <v>2500</v>
      </c>
      <c r="B13162" s="903" t="s">
        <v>222</v>
      </c>
      <c r="C13162" s="903" t="s">
        <v>1152</v>
      </c>
      <c r="D13162" s="903" t="s">
        <v>1537</v>
      </c>
      <c r="E13162" s="903" t="s">
        <v>87</v>
      </c>
      <c r="F13162" s="903" t="s">
        <v>88</v>
      </c>
      <c r="G13162" s="902">
        <v>69337041</v>
      </c>
    </row>
    <row r="13163" spans="1:7">
      <c r="A13163" s="903" t="s">
        <v>2500</v>
      </c>
      <c r="B13163" s="903" t="s">
        <v>222</v>
      </c>
      <c r="C13163" s="903" t="s">
        <v>1152</v>
      </c>
      <c r="D13163" s="903" t="s">
        <v>1537</v>
      </c>
      <c r="E13163" s="1419" t="s">
        <v>90</v>
      </c>
      <c r="F13163" s="1420"/>
      <c r="G13163" s="902">
        <v>49041200</v>
      </c>
    </row>
    <row r="13164" spans="1:7">
      <c r="A13164" s="903" t="s">
        <v>2500</v>
      </c>
      <c r="B13164" s="903" t="s">
        <v>222</v>
      </c>
      <c r="C13164" s="903" t="s">
        <v>1152</v>
      </c>
      <c r="D13164" s="903" t="s">
        <v>1537</v>
      </c>
      <c r="E13164" s="903" t="s">
        <v>90</v>
      </c>
      <c r="F13164" s="903" t="s">
        <v>389</v>
      </c>
      <c r="G13164" s="902">
        <v>7152000</v>
      </c>
    </row>
    <row r="13165" spans="1:7">
      <c r="A13165" s="903" t="s">
        <v>2500</v>
      </c>
      <c r="B13165" s="903" t="s">
        <v>222</v>
      </c>
      <c r="C13165" s="903" t="s">
        <v>1152</v>
      </c>
      <c r="D13165" s="903" t="s">
        <v>1537</v>
      </c>
      <c r="E13165" s="903" t="s">
        <v>90</v>
      </c>
      <c r="F13165" s="903" t="s">
        <v>385</v>
      </c>
      <c r="G13165" s="902">
        <v>18774000</v>
      </c>
    </row>
    <row r="13166" spans="1:7">
      <c r="A13166" s="903" t="s">
        <v>2500</v>
      </c>
      <c r="B13166" s="903" t="s">
        <v>222</v>
      </c>
      <c r="C13166" s="903" t="s">
        <v>1152</v>
      </c>
      <c r="D13166" s="903" t="s">
        <v>1537</v>
      </c>
      <c r="E13166" s="903" t="s">
        <v>90</v>
      </c>
      <c r="F13166" s="903" t="s">
        <v>763</v>
      </c>
      <c r="G13166" s="902">
        <v>5417000</v>
      </c>
    </row>
    <row r="13167" spans="1:7">
      <c r="A13167" s="903" t="s">
        <v>2500</v>
      </c>
      <c r="B13167" s="903" t="s">
        <v>222</v>
      </c>
      <c r="C13167" s="903" t="s">
        <v>1152</v>
      </c>
      <c r="D13167" s="903" t="s">
        <v>1537</v>
      </c>
      <c r="E13167" s="903" t="s">
        <v>90</v>
      </c>
      <c r="F13167" s="903" t="s">
        <v>295</v>
      </c>
      <c r="G13167" s="902">
        <v>6702000</v>
      </c>
    </row>
    <row r="13168" spans="1:7">
      <c r="A13168" s="903" t="s">
        <v>2500</v>
      </c>
      <c r="B13168" s="903" t="s">
        <v>222</v>
      </c>
      <c r="C13168" s="903" t="s">
        <v>1152</v>
      </c>
      <c r="D13168" s="903" t="s">
        <v>1537</v>
      </c>
      <c r="E13168" s="903" t="s">
        <v>90</v>
      </c>
      <c r="F13168" s="903" t="s">
        <v>130</v>
      </c>
      <c r="G13168" s="902">
        <v>10996200</v>
      </c>
    </row>
    <row r="13169" spans="1:7">
      <c r="A13169" s="903" t="s">
        <v>2500</v>
      </c>
      <c r="B13169" s="903" t="s">
        <v>222</v>
      </c>
      <c r="C13169" s="903" t="s">
        <v>1152</v>
      </c>
      <c r="D13169" s="903" t="s">
        <v>1537</v>
      </c>
      <c r="E13169" s="1419" t="s">
        <v>377</v>
      </c>
      <c r="F13169" s="1420"/>
      <c r="G13169" s="902">
        <v>17350000</v>
      </c>
    </row>
    <row r="13170" spans="1:7">
      <c r="A13170" s="903" t="s">
        <v>2500</v>
      </c>
      <c r="B13170" s="903" t="s">
        <v>222</v>
      </c>
      <c r="C13170" s="903" t="s">
        <v>1152</v>
      </c>
      <c r="D13170" s="903" t="s">
        <v>1537</v>
      </c>
      <c r="E13170" s="903" t="s">
        <v>377</v>
      </c>
      <c r="F13170" s="903" t="s">
        <v>379</v>
      </c>
      <c r="G13170" s="902">
        <v>12030000</v>
      </c>
    </row>
    <row r="13171" spans="1:7">
      <c r="A13171" s="903" t="s">
        <v>2500</v>
      </c>
      <c r="B13171" s="903" t="s">
        <v>222</v>
      </c>
      <c r="C13171" s="903" t="s">
        <v>1152</v>
      </c>
      <c r="D13171" s="903" t="s">
        <v>1537</v>
      </c>
      <c r="E13171" s="903" t="s">
        <v>377</v>
      </c>
      <c r="F13171" s="903" t="s">
        <v>298</v>
      </c>
      <c r="G13171" s="902">
        <v>5200000</v>
      </c>
    </row>
    <row r="13172" spans="1:7">
      <c r="A13172" s="903" t="s">
        <v>2500</v>
      </c>
      <c r="B13172" s="903" t="s">
        <v>222</v>
      </c>
      <c r="C13172" s="903" t="s">
        <v>1152</v>
      </c>
      <c r="D13172" s="903" t="s">
        <v>1537</v>
      </c>
      <c r="E13172" s="903" t="s">
        <v>377</v>
      </c>
      <c r="F13172" s="903" t="s">
        <v>380</v>
      </c>
      <c r="G13172" s="902">
        <v>120000</v>
      </c>
    </row>
    <row r="13173" spans="1:7">
      <c r="A13173" s="903" t="s">
        <v>2500</v>
      </c>
      <c r="B13173" s="903" t="s">
        <v>222</v>
      </c>
      <c r="C13173" s="903" t="s">
        <v>1152</v>
      </c>
      <c r="D13173" s="903" t="s">
        <v>1537</v>
      </c>
      <c r="E13173" s="1419" t="s">
        <v>93</v>
      </c>
      <c r="F13173" s="1420"/>
      <c r="G13173" s="902">
        <v>5360000</v>
      </c>
    </row>
    <row r="13174" spans="1:7">
      <c r="A13174" s="903" t="s">
        <v>2500</v>
      </c>
      <c r="B13174" s="903" t="s">
        <v>222</v>
      </c>
      <c r="C13174" s="903" t="s">
        <v>1152</v>
      </c>
      <c r="D13174" s="903" t="s">
        <v>1537</v>
      </c>
      <c r="E13174" s="903" t="s">
        <v>93</v>
      </c>
      <c r="F13174" s="903" t="s">
        <v>391</v>
      </c>
      <c r="G13174" s="902">
        <v>5360000</v>
      </c>
    </row>
    <row r="13175" spans="1:7">
      <c r="A13175" s="903" t="s">
        <v>2500</v>
      </c>
      <c r="B13175" s="903" t="s">
        <v>222</v>
      </c>
      <c r="C13175" s="903" t="s">
        <v>1152</v>
      </c>
      <c r="D13175" s="903" t="s">
        <v>1537</v>
      </c>
      <c r="E13175" s="1419" t="s">
        <v>94</v>
      </c>
      <c r="F13175" s="1420"/>
      <c r="G13175" s="902">
        <v>143417778</v>
      </c>
    </row>
    <row r="13176" spans="1:7">
      <c r="A13176" s="903" t="s">
        <v>2500</v>
      </c>
      <c r="B13176" s="903" t="s">
        <v>222</v>
      </c>
      <c r="C13176" s="903" t="s">
        <v>1152</v>
      </c>
      <c r="D13176" s="903" t="s">
        <v>1537</v>
      </c>
      <c r="E13176" s="903" t="s">
        <v>94</v>
      </c>
      <c r="F13176" s="903" t="s">
        <v>95</v>
      </c>
      <c r="G13176" s="902">
        <v>33889313</v>
      </c>
    </row>
    <row r="13177" spans="1:7">
      <c r="A13177" s="903" t="s">
        <v>2500</v>
      </c>
      <c r="B13177" s="903" t="s">
        <v>222</v>
      </c>
      <c r="C13177" s="903" t="s">
        <v>1152</v>
      </c>
      <c r="D13177" s="903" t="s">
        <v>1537</v>
      </c>
      <c r="E13177" s="903" t="s">
        <v>94</v>
      </c>
      <c r="F13177" s="903" t="s">
        <v>96</v>
      </c>
      <c r="G13177" s="902">
        <v>106508757</v>
      </c>
    </row>
    <row r="13178" spans="1:7">
      <c r="A13178" s="903" t="s">
        <v>2500</v>
      </c>
      <c r="B13178" s="903" t="s">
        <v>222</v>
      </c>
      <c r="C13178" s="903" t="s">
        <v>1152</v>
      </c>
      <c r="D13178" s="903" t="s">
        <v>1537</v>
      </c>
      <c r="E13178" s="903" t="s">
        <v>94</v>
      </c>
      <c r="F13178" s="903" t="s">
        <v>97</v>
      </c>
      <c r="G13178" s="902">
        <v>3019708</v>
      </c>
    </row>
    <row r="13179" spans="1:7">
      <c r="A13179" s="903" t="s">
        <v>2500</v>
      </c>
      <c r="B13179" s="903" t="s">
        <v>222</v>
      </c>
      <c r="C13179" s="903" t="s">
        <v>1152</v>
      </c>
      <c r="D13179" s="903" t="s">
        <v>1537</v>
      </c>
      <c r="E13179" s="1419" t="s">
        <v>520</v>
      </c>
      <c r="F13179" s="1420"/>
      <c r="G13179" s="902">
        <v>4832108450</v>
      </c>
    </row>
    <row r="13180" spans="1:7">
      <c r="A13180" s="903" t="s">
        <v>2500</v>
      </c>
      <c r="B13180" s="903" t="s">
        <v>222</v>
      </c>
      <c r="C13180" s="903" t="s">
        <v>1152</v>
      </c>
      <c r="D13180" s="903" t="s">
        <v>1537</v>
      </c>
      <c r="E13180" s="903" t="s">
        <v>520</v>
      </c>
      <c r="F13180" s="903" t="s">
        <v>521</v>
      </c>
      <c r="G13180" s="902">
        <v>4392486450</v>
      </c>
    </row>
    <row r="13181" spans="1:7">
      <c r="A13181" s="903" t="s">
        <v>2500</v>
      </c>
      <c r="B13181" s="903" t="s">
        <v>222</v>
      </c>
      <c r="C13181" s="903" t="s">
        <v>1152</v>
      </c>
      <c r="D13181" s="903" t="s">
        <v>1537</v>
      </c>
      <c r="E13181" s="903" t="s">
        <v>520</v>
      </c>
      <c r="F13181" s="903" t="s">
        <v>290</v>
      </c>
      <c r="G13181" s="902">
        <v>439622000</v>
      </c>
    </row>
    <row r="13182" spans="1:7">
      <c r="A13182" s="903" t="s">
        <v>2500</v>
      </c>
      <c r="B13182" s="903" t="s">
        <v>222</v>
      </c>
      <c r="C13182" s="903" t="s">
        <v>1152</v>
      </c>
      <c r="D13182" s="903" t="s">
        <v>1537</v>
      </c>
      <c r="E13182" s="1419" t="s">
        <v>98</v>
      </c>
      <c r="F13182" s="1420"/>
      <c r="G13182" s="902">
        <v>103016000</v>
      </c>
    </row>
    <row r="13183" spans="1:7">
      <c r="A13183" s="903" t="s">
        <v>2500</v>
      </c>
      <c r="B13183" s="903" t="s">
        <v>222</v>
      </c>
      <c r="C13183" s="903" t="s">
        <v>1152</v>
      </c>
      <c r="D13183" s="903" t="s">
        <v>1537</v>
      </c>
      <c r="E13183" s="903" t="s">
        <v>98</v>
      </c>
      <c r="F13183" s="903" t="s">
        <v>99</v>
      </c>
      <c r="G13183" s="902">
        <v>103016000</v>
      </c>
    </row>
    <row r="13184" spans="1:7">
      <c r="A13184" s="903" t="s">
        <v>2500</v>
      </c>
      <c r="B13184" s="903" t="s">
        <v>222</v>
      </c>
      <c r="C13184" s="903" t="s">
        <v>1152</v>
      </c>
      <c r="D13184" s="903" t="s">
        <v>1537</v>
      </c>
      <c r="E13184" s="1419" t="s">
        <v>100</v>
      </c>
      <c r="F13184" s="1420"/>
      <c r="G13184" s="902">
        <v>91092401</v>
      </c>
    </row>
    <row r="13185" spans="1:7">
      <c r="A13185" s="903" t="s">
        <v>2500</v>
      </c>
      <c r="B13185" s="903" t="s">
        <v>222</v>
      </c>
      <c r="C13185" s="903" t="s">
        <v>1152</v>
      </c>
      <c r="D13185" s="903" t="s">
        <v>1537</v>
      </c>
      <c r="E13185" s="903" t="s">
        <v>100</v>
      </c>
      <c r="F13185" s="903" t="s">
        <v>138</v>
      </c>
      <c r="G13185" s="902">
        <v>39237782</v>
      </c>
    </row>
    <row r="13186" spans="1:7">
      <c r="A13186" s="903" t="s">
        <v>2500</v>
      </c>
      <c r="B13186" s="903" t="s">
        <v>222</v>
      </c>
      <c r="C13186" s="903" t="s">
        <v>1152</v>
      </c>
      <c r="D13186" s="903" t="s">
        <v>1537</v>
      </c>
      <c r="E13186" s="903" t="s">
        <v>100</v>
      </c>
      <c r="F13186" s="903" t="s">
        <v>102</v>
      </c>
      <c r="G13186" s="902">
        <v>712800</v>
      </c>
    </row>
    <row r="13187" spans="1:7">
      <c r="A13187" s="903" t="s">
        <v>2500</v>
      </c>
      <c r="B13187" s="903" t="s">
        <v>222</v>
      </c>
      <c r="C13187" s="903" t="s">
        <v>1152</v>
      </c>
      <c r="D13187" s="903" t="s">
        <v>1537</v>
      </c>
      <c r="E13187" s="903" t="s">
        <v>100</v>
      </c>
      <c r="F13187" s="903" t="s">
        <v>139</v>
      </c>
      <c r="G13187" s="902">
        <v>51141819</v>
      </c>
    </row>
    <row r="13188" spans="1:7">
      <c r="A13188" s="903" t="s">
        <v>2500</v>
      </c>
      <c r="B13188" s="903" t="s">
        <v>222</v>
      </c>
      <c r="C13188" s="903" t="s">
        <v>1152</v>
      </c>
      <c r="D13188" s="903" t="s">
        <v>1537</v>
      </c>
      <c r="E13188" s="1419" t="s">
        <v>103</v>
      </c>
      <c r="F13188" s="1420"/>
      <c r="G13188" s="902">
        <v>272641300</v>
      </c>
    </row>
    <row r="13189" spans="1:7">
      <c r="A13189" s="903" t="s">
        <v>2500</v>
      </c>
      <c r="B13189" s="903" t="s">
        <v>222</v>
      </c>
      <c r="C13189" s="903" t="s">
        <v>1152</v>
      </c>
      <c r="D13189" s="903" t="s">
        <v>1537</v>
      </c>
      <c r="E13189" s="903" t="s">
        <v>103</v>
      </c>
      <c r="F13189" s="903" t="s">
        <v>104</v>
      </c>
      <c r="G13189" s="902">
        <v>215810300</v>
      </c>
    </row>
    <row r="13190" spans="1:7">
      <c r="A13190" s="903" t="s">
        <v>2500</v>
      </c>
      <c r="B13190" s="903" t="s">
        <v>222</v>
      </c>
      <c r="C13190" s="903" t="s">
        <v>1152</v>
      </c>
      <c r="D13190" s="903" t="s">
        <v>1537</v>
      </c>
      <c r="E13190" s="903" t="s">
        <v>103</v>
      </c>
      <c r="F13190" s="903" t="s">
        <v>132</v>
      </c>
      <c r="G13190" s="902">
        <v>30512000</v>
      </c>
    </row>
    <row r="13191" spans="1:7">
      <c r="A13191" s="903" t="s">
        <v>2500</v>
      </c>
      <c r="B13191" s="903" t="s">
        <v>222</v>
      </c>
      <c r="C13191" s="903" t="s">
        <v>1152</v>
      </c>
      <c r="D13191" s="903" t="s">
        <v>1537</v>
      </c>
      <c r="E13191" s="903" t="s">
        <v>103</v>
      </c>
      <c r="F13191" s="903" t="s">
        <v>2</v>
      </c>
      <c r="G13191" s="902">
        <v>1800000</v>
      </c>
    </row>
    <row r="13192" spans="1:7">
      <c r="A13192" s="903" t="s">
        <v>2500</v>
      </c>
      <c r="B13192" s="903" t="s">
        <v>222</v>
      </c>
      <c r="C13192" s="903" t="s">
        <v>1152</v>
      </c>
      <c r="D13192" s="903" t="s">
        <v>1537</v>
      </c>
      <c r="E13192" s="903" t="s">
        <v>103</v>
      </c>
      <c r="F13192" s="903" t="s">
        <v>106</v>
      </c>
      <c r="G13192" s="902">
        <v>24519000</v>
      </c>
    </row>
    <row r="13193" spans="1:7">
      <c r="A13193" s="903" t="s">
        <v>2500</v>
      </c>
      <c r="B13193" s="903" t="s">
        <v>222</v>
      </c>
      <c r="C13193" s="903" t="s">
        <v>1152</v>
      </c>
      <c r="D13193" s="903" t="s">
        <v>1537</v>
      </c>
      <c r="E13193" s="1419" t="s">
        <v>108</v>
      </c>
      <c r="F13193" s="1420"/>
      <c r="G13193" s="902">
        <v>47792156</v>
      </c>
    </row>
    <row r="13194" spans="1:7">
      <c r="A13194" s="903" t="s">
        <v>2500</v>
      </c>
      <c r="B13194" s="903" t="s">
        <v>222</v>
      </c>
      <c r="C13194" s="903" t="s">
        <v>1152</v>
      </c>
      <c r="D13194" s="903" t="s">
        <v>1537</v>
      </c>
      <c r="E13194" s="903" t="s">
        <v>108</v>
      </c>
      <c r="F13194" s="903" t="s">
        <v>110</v>
      </c>
      <c r="G13194" s="902">
        <v>6022872</v>
      </c>
    </row>
    <row r="13195" spans="1:7">
      <c r="A13195" s="903" t="s">
        <v>2500</v>
      </c>
      <c r="B13195" s="903" t="s">
        <v>222</v>
      </c>
      <c r="C13195" s="903" t="s">
        <v>1152</v>
      </c>
      <c r="D13195" s="903" t="s">
        <v>1537</v>
      </c>
      <c r="E13195" s="903" t="s">
        <v>108</v>
      </c>
      <c r="F13195" s="903" t="s">
        <v>111</v>
      </c>
      <c r="G13195" s="902">
        <v>564000</v>
      </c>
    </row>
    <row r="13196" spans="1:7">
      <c r="A13196" s="903" t="s">
        <v>2500</v>
      </c>
      <c r="B13196" s="903" t="s">
        <v>222</v>
      </c>
      <c r="C13196" s="903" t="s">
        <v>1152</v>
      </c>
      <c r="D13196" s="903" t="s">
        <v>1537</v>
      </c>
      <c r="E13196" s="903" t="s">
        <v>108</v>
      </c>
      <c r="F13196" s="903" t="s">
        <v>862</v>
      </c>
      <c r="G13196" s="902">
        <v>20315184</v>
      </c>
    </row>
    <row r="13197" spans="1:7">
      <c r="A13197" s="903" t="s">
        <v>2500</v>
      </c>
      <c r="B13197" s="903" t="s">
        <v>222</v>
      </c>
      <c r="C13197" s="903" t="s">
        <v>1152</v>
      </c>
      <c r="D13197" s="903" t="s">
        <v>1537</v>
      </c>
      <c r="E13197" s="903" t="s">
        <v>108</v>
      </c>
      <c r="F13197" s="903" t="s">
        <v>283</v>
      </c>
      <c r="G13197" s="902">
        <v>19778600</v>
      </c>
    </row>
    <row r="13198" spans="1:7">
      <c r="A13198" s="903" t="s">
        <v>2500</v>
      </c>
      <c r="B13198" s="903" t="s">
        <v>222</v>
      </c>
      <c r="C13198" s="903" t="s">
        <v>1152</v>
      </c>
      <c r="D13198" s="903" t="s">
        <v>1537</v>
      </c>
      <c r="E13198" s="903" t="s">
        <v>108</v>
      </c>
      <c r="F13198" s="903" t="s">
        <v>868</v>
      </c>
      <c r="G13198" s="902">
        <v>811500</v>
      </c>
    </row>
    <row r="13199" spans="1:7">
      <c r="A13199" s="903" t="s">
        <v>2500</v>
      </c>
      <c r="B13199" s="903" t="s">
        <v>222</v>
      </c>
      <c r="C13199" s="903" t="s">
        <v>1152</v>
      </c>
      <c r="D13199" s="903" t="s">
        <v>1537</v>
      </c>
      <c r="E13199" s="903" t="s">
        <v>108</v>
      </c>
      <c r="F13199" s="903" t="s">
        <v>142</v>
      </c>
      <c r="G13199" s="902">
        <v>300000</v>
      </c>
    </row>
    <row r="13200" spans="1:7">
      <c r="A13200" s="903" t="s">
        <v>2500</v>
      </c>
      <c r="B13200" s="903" t="s">
        <v>222</v>
      </c>
      <c r="C13200" s="903" t="s">
        <v>1152</v>
      </c>
      <c r="D13200" s="903" t="s">
        <v>1537</v>
      </c>
      <c r="E13200" s="1419" t="s">
        <v>143</v>
      </c>
      <c r="F13200" s="1420"/>
      <c r="G13200" s="902">
        <v>288937000</v>
      </c>
    </row>
    <row r="13201" spans="1:7">
      <c r="A13201" s="903" t="s">
        <v>2500</v>
      </c>
      <c r="B13201" s="903" t="s">
        <v>222</v>
      </c>
      <c r="C13201" s="903" t="s">
        <v>1152</v>
      </c>
      <c r="D13201" s="903" t="s">
        <v>1537</v>
      </c>
      <c r="E13201" s="903" t="s">
        <v>143</v>
      </c>
      <c r="F13201" s="903" t="s">
        <v>145</v>
      </c>
      <c r="G13201" s="902">
        <v>3070000</v>
      </c>
    </row>
    <row r="13202" spans="1:7">
      <c r="A13202" s="903" t="s">
        <v>2500</v>
      </c>
      <c r="B13202" s="903" t="s">
        <v>222</v>
      </c>
      <c r="C13202" s="903" t="s">
        <v>1152</v>
      </c>
      <c r="D13202" s="903" t="s">
        <v>1537</v>
      </c>
      <c r="E13202" s="903" t="s">
        <v>143</v>
      </c>
      <c r="F13202" s="903" t="s">
        <v>482</v>
      </c>
      <c r="G13202" s="902">
        <v>5500000</v>
      </c>
    </row>
    <row r="13203" spans="1:7">
      <c r="A13203" s="903" t="s">
        <v>2500</v>
      </c>
      <c r="B13203" s="903" t="s">
        <v>222</v>
      </c>
      <c r="C13203" s="903" t="s">
        <v>1152</v>
      </c>
      <c r="D13203" s="903" t="s">
        <v>1537</v>
      </c>
      <c r="E13203" s="903" t="s">
        <v>143</v>
      </c>
      <c r="F13203" s="903" t="s">
        <v>387</v>
      </c>
      <c r="G13203" s="902">
        <v>540000</v>
      </c>
    </row>
    <row r="13204" spans="1:7">
      <c r="A13204" s="903" t="s">
        <v>2500</v>
      </c>
      <c r="B13204" s="903" t="s">
        <v>222</v>
      </c>
      <c r="C13204" s="903" t="s">
        <v>1152</v>
      </c>
      <c r="D13204" s="903" t="s">
        <v>1537</v>
      </c>
      <c r="E13204" s="903" t="s">
        <v>143</v>
      </c>
      <c r="F13204" s="903" t="s">
        <v>487</v>
      </c>
      <c r="G13204" s="902">
        <v>168983000</v>
      </c>
    </row>
    <row r="13205" spans="1:7">
      <c r="A13205" s="903" t="s">
        <v>2500</v>
      </c>
      <c r="B13205" s="903" t="s">
        <v>222</v>
      </c>
      <c r="C13205" s="903" t="s">
        <v>1152</v>
      </c>
      <c r="D13205" s="903" t="s">
        <v>1537</v>
      </c>
      <c r="E13205" s="903" t="s">
        <v>143</v>
      </c>
      <c r="F13205" s="903" t="s">
        <v>489</v>
      </c>
      <c r="G13205" s="902">
        <v>110844000</v>
      </c>
    </row>
    <row r="13206" spans="1:7">
      <c r="A13206" s="903" t="s">
        <v>2500</v>
      </c>
      <c r="B13206" s="903" t="s">
        <v>222</v>
      </c>
      <c r="C13206" s="903" t="s">
        <v>1152</v>
      </c>
      <c r="D13206" s="903" t="s">
        <v>1537</v>
      </c>
      <c r="E13206" s="1419" t="s">
        <v>113</v>
      </c>
      <c r="F13206" s="1420"/>
      <c r="G13206" s="902">
        <v>5120000</v>
      </c>
    </row>
    <row r="13207" spans="1:7">
      <c r="A13207" s="903" t="s">
        <v>2500</v>
      </c>
      <c r="B13207" s="903" t="s">
        <v>222</v>
      </c>
      <c r="C13207" s="903" t="s">
        <v>1152</v>
      </c>
      <c r="D13207" s="903" t="s">
        <v>1537</v>
      </c>
      <c r="E13207" s="903" t="s">
        <v>113</v>
      </c>
      <c r="F13207" s="903" t="s">
        <v>381</v>
      </c>
      <c r="G13207" s="902">
        <v>1490000</v>
      </c>
    </row>
    <row r="13208" spans="1:7">
      <c r="A13208" s="903" t="s">
        <v>2500</v>
      </c>
      <c r="B13208" s="903" t="s">
        <v>222</v>
      </c>
      <c r="C13208" s="903" t="s">
        <v>1152</v>
      </c>
      <c r="D13208" s="903" t="s">
        <v>1537</v>
      </c>
      <c r="E13208" s="903" t="s">
        <v>113</v>
      </c>
      <c r="F13208" s="903" t="s">
        <v>490</v>
      </c>
      <c r="G13208" s="902">
        <v>1830000</v>
      </c>
    </row>
    <row r="13209" spans="1:7">
      <c r="A13209" s="903" t="s">
        <v>2500</v>
      </c>
      <c r="B13209" s="903" t="s">
        <v>222</v>
      </c>
      <c r="C13209" s="903" t="s">
        <v>1152</v>
      </c>
      <c r="D13209" s="903" t="s">
        <v>1537</v>
      </c>
      <c r="E13209" s="903" t="s">
        <v>113</v>
      </c>
      <c r="F13209" s="903" t="s">
        <v>117</v>
      </c>
      <c r="G13209" s="902">
        <v>1800000</v>
      </c>
    </row>
    <row r="13210" spans="1:7">
      <c r="A13210" s="903" t="s">
        <v>2500</v>
      </c>
      <c r="B13210" s="903" t="s">
        <v>222</v>
      </c>
      <c r="C13210" s="903" t="s">
        <v>1152</v>
      </c>
      <c r="D13210" s="903" t="s">
        <v>1537</v>
      </c>
      <c r="E13210" s="1419" t="s">
        <v>492</v>
      </c>
      <c r="F13210" s="1420"/>
      <c r="G13210" s="902">
        <v>3800000</v>
      </c>
    </row>
    <row r="13211" spans="1:7">
      <c r="A13211" s="903" t="s">
        <v>2500</v>
      </c>
      <c r="B13211" s="903" t="s">
        <v>222</v>
      </c>
      <c r="C13211" s="903" t="s">
        <v>1152</v>
      </c>
      <c r="D13211" s="903" t="s">
        <v>1537</v>
      </c>
      <c r="E13211" s="903" t="s">
        <v>492</v>
      </c>
      <c r="F13211" s="903" t="s">
        <v>494</v>
      </c>
      <c r="G13211" s="902">
        <v>2000000</v>
      </c>
    </row>
    <row r="13212" spans="1:7">
      <c r="A13212" s="903" t="s">
        <v>2500</v>
      </c>
      <c r="B13212" s="903" t="s">
        <v>222</v>
      </c>
      <c r="C13212" s="903" t="s">
        <v>1152</v>
      </c>
      <c r="D13212" s="903" t="s">
        <v>1537</v>
      </c>
      <c r="E13212" s="903" t="s">
        <v>492</v>
      </c>
      <c r="F13212" s="903" t="s">
        <v>496</v>
      </c>
      <c r="G13212" s="902">
        <v>1800000</v>
      </c>
    </row>
    <row r="13213" spans="1:7">
      <c r="A13213" s="903" t="s">
        <v>2500</v>
      </c>
      <c r="B13213" s="903" t="s">
        <v>222</v>
      </c>
      <c r="C13213" s="903" t="s">
        <v>1152</v>
      </c>
      <c r="D13213" s="903" t="s">
        <v>1537</v>
      </c>
      <c r="E13213" s="1419" t="s">
        <v>498</v>
      </c>
      <c r="F13213" s="1420"/>
      <c r="G13213" s="902">
        <v>229647200</v>
      </c>
    </row>
    <row r="13214" spans="1:7">
      <c r="A13214" s="903" t="s">
        <v>2500</v>
      </c>
      <c r="B13214" s="903" t="s">
        <v>222</v>
      </c>
      <c r="C13214" s="903" t="s">
        <v>1152</v>
      </c>
      <c r="D13214" s="903" t="s">
        <v>1537</v>
      </c>
      <c r="E13214" s="903" t="s">
        <v>498</v>
      </c>
      <c r="F13214" s="903" t="s">
        <v>758</v>
      </c>
      <c r="G13214" s="902">
        <v>2750000</v>
      </c>
    </row>
    <row r="13215" spans="1:7">
      <c r="A13215" s="903" t="s">
        <v>2500</v>
      </c>
      <c r="B13215" s="903" t="s">
        <v>222</v>
      </c>
      <c r="C13215" s="903" t="s">
        <v>1152</v>
      </c>
      <c r="D13215" s="903" t="s">
        <v>1537</v>
      </c>
      <c r="E13215" s="903" t="s">
        <v>498</v>
      </c>
      <c r="F13215" s="903" t="s">
        <v>284</v>
      </c>
      <c r="G13215" s="902">
        <v>7100000</v>
      </c>
    </row>
    <row r="13216" spans="1:7">
      <c r="A13216" s="903" t="s">
        <v>2500</v>
      </c>
      <c r="B13216" s="903" t="s">
        <v>222</v>
      </c>
      <c r="C13216" s="903" t="s">
        <v>1152</v>
      </c>
      <c r="D13216" s="903" t="s">
        <v>1537</v>
      </c>
      <c r="E13216" s="903" t="s">
        <v>498</v>
      </c>
      <c r="F13216" s="903" t="s">
        <v>370</v>
      </c>
      <c r="G13216" s="902">
        <v>84872200</v>
      </c>
    </row>
    <row r="13217" spans="1:7">
      <c r="A13217" s="903" t="s">
        <v>2500</v>
      </c>
      <c r="B13217" s="903" t="s">
        <v>222</v>
      </c>
      <c r="C13217" s="903" t="s">
        <v>1152</v>
      </c>
      <c r="D13217" s="903" t="s">
        <v>1537</v>
      </c>
      <c r="E13217" s="903" t="s">
        <v>498</v>
      </c>
      <c r="F13217" s="903" t="s">
        <v>501</v>
      </c>
      <c r="G13217" s="902">
        <v>134925000</v>
      </c>
    </row>
    <row r="13218" spans="1:7">
      <c r="A13218" s="903" t="s">
        <v>2500</v>
      </c>
      <c r="B13218" s="903" t="s">
        <v>222</v>
      </c>
      <c r="C13218" s="903" t="s">
        <v>1152</v>
      </c>
      <c r="D13218" s="903" t="s">
        <v>1537</v>
      </c>
      <c r="E13218" s="1419" t="s">
        <v>1429</v>
      </c>
      <c r="F13218" s="1420"/>
      <c r="G13218" s="902">
        <v>37700000</v>
      </c>
    </row>
    <row r="13219" spans="1:7">
      <c r="A13219" s="903" t="s">
        <v>2500</v>
      </c>
      <c r="B13219" s="903" t="s">
        <v>222</v>
      </c>
      <c r="C13219" s="903" t="s">
        <v>1152</v>
      </c>
      <c r="D13219" s="903" t="s">
        <v>1537</v>
      </c>
      <c r="E13219" s="903" t="s">
        <v>1429</v>
      </c>
      <c r="F13219" s="903" t="s">
        <v>1431</v>
      </c>
      <c r="G13219" s="902">
        <v>37700000</v>
      </c>
    </row>
    <row r="13220" spans="1:7">
      <c r="A13220" s="903" t="s">
        <v>2500</v>
      </c>
      <c r="B13220" s="903" t="s">
        <v>222</v>
      </c>
      <c r="C13220" s="903" t="s">
        <v>1152</v>
      </c>
      <c r="D13220" s="903" t="s">
        <v>1537</v>
      </c>
      <c r="E13220" s="1419" t="s">
        <v>118</v>
      </c>
      <c r="F13220" s="1420"/>
      <c r="G13220" s="902">
        <v>1425049235</v>
      </c>
    </row>
    <row r="13221" spans="1:7">
      <c r="A13221" s="903" t="s">
        <v>2500</v>
      </c>
      <c r="B13221" s="903" t="s">
        <v>222</v>
      </c>
      <c r="C13221" s="903" t="s">
        <v>1152</v>
      </c>
      <c r="D13221" s="903" t="s">
        <v>1537</v>
      </c>
      <c r="E13221" s="903" t="s">
        <v>118</v>
      </c>
      <c r="F13221" s="903" t="s">
        <v>523</v>
      </c>
      <c r="G13221" s="902">
        <v>110406300</v>
      </c>
    </row>
    <row r="13222" spans="1:7">
      <c r="A13222" s="903" t="s">
        <v>2500</v>
      </c>
      <c r="B13222" s="903" t="s">
        <v>222</v>
      </c>
      <c r="C13222" s="903" t="s">
        <v>1152</v>
      </c>
      <c r="D13222" s="903" t="s">
        <v>1537</v>
      </c>
      <c r="E13222" s="903" t="s">
        <v>118</v>
      </c>
      <c r="F13222" s="903" t="s">
        <v>5</v>
      </c>
      <c r="G13222" s="902">
        <v>38750000</v>
      </c>
    </row>
    <row r="13223" spans="1:7">
      <c r="A13223" s="903" t="s">
        <v>2500</v>
      </c>
      <c r="B13223" s="903" t="s">
        <v>222</v>
      </c>
      <c r="C13223" s="903" t="s">
        <v>1152</v>
      </c>
      <c r="D13223" s="903" t="s">
        <v>1537</v>
      </c>
      <c r="E13223" s="903" t="s">
        <v>118</v>
      </c>
      <c r="F13223" s="903" t="s">
        <v>11</v>
      </c>
      <c r="G13223" s="902">
        <v>19915580</v>
      </c>
    </row>
    <row r="13224" spans="1:7">
      <c r="A13224" s="903" t="s">
        <v>2500</v>
      </c>
      <c r="B13224" s="903" t="s">
        <v>222</v>
      </c>
      <c r="C13224" s="903" t="s">
        <v>1152</v>
      </c>
      <c r="D13224" s="903" t="s">
        <v>1537</v>
      </c>
      <c r="E13224" s="903" t="s">
        <v>118</v>
      </c>
      <c r="F13224" s="903" t="s">
        <v>120</v>
      </c>
      <c r="G13224" s="902">
        <v>1255977355</v>
      </c>
    </row>
    <row r="13225" spans="1:7">
      <c r="A13225" s="903" t="s">
        <v>2500</v>
      </c>
      <c r="B13225" s="903" t="s">
        <v>222</v>
      </c>
      <c r="C13225" s="903" t="s">
        <v>1152</v>
      </c>
      <c r="D13225" s="903" t="s">
        <v>1537</v>
      </c>
      <c r="E13225" s="1419" t="s">
        <v>1434</v>
      </c>
      <c r="F13225" s="1420"/>
      <c r="G13225" s="902">
        <v>580000</v>
      </c>
    </row>
    <row r="13226" spans="1:7">
      <c r="A13226" s="903" t="s">
        <v>2500</v>
      </c>
      <c r="B13226" s="903" t="s">
        <v>222</v>
      </c>
      <c r="C13226" s="903" t="s">
        <v>1152</v>
      </c>
      <c r="D13226" s="903" t="s">
        <v>1537</v>
      </c>
      <c r="E13226" s="903" t="s">
        <v>1434</v>
      </c>
      <c r="F13226" s="903" t="s">
        <v>1436</v>
      </c>
      <c r="G13226" s="902">
        <v>580000</v>
      </c>
    </row>
    <row r="13227" spans="1:7">
      <c r="A13227" s="903" t="s">
        <v>2500</v>
      </c>
      <c r="B13227" s="903" t="s">
        <v>222</v>
      </c>
      <c r="C13227" s="903" t="s">
        <v>1152</v>
      </c>
      <c r="D13227" s="903" t="s">
        <v>1537</v>
      </c>
      <c r="E13227" s="1419" t="s">
        <v>122</v>
      </c>
      <c r="F13227" s="1420"/>
      <c r="G13227" s="902">
        <v>1258280200</v>
      </c>
    </row>
    <row r="13228" spans="1:7">
      <c r="A13228" s="903" t="s">
        <v>2500</v>
      </c>
      <c r="B13228" s="903" t="s">
        <v>222</v>
      </c>
      <c r="C13228" s="903" t="s">
        <v>1152</v>
      </c>
      <c r="D13228" s="903" t="s">
        <v>1537</v>
      </c>
      <c r="E13228" s="903" t="s">
        <v>122</v>
      </c>
      <c r="F13228" s="903" t="s">
        <v>765</v>
      </c>
      <c r="G13228" s="902">
        <v>21450000</v>
      </c>
    </row>
    <row r="13229" spans="1:7">
      <c r="A13229" s="903" t="s">
        <v>2500</v>
      </c>
      <c r="B13229" s="903" t="s">
        <v>222</v>
      </c>
      <c r="C13229" s="903" t="s">
        <v>1152</v>
      </c>
      <c r="D13229" s="903" t="s">
        <v>1537</v>
      </c>
      <c r="E13229" s="903" t="s">
        <v>122</v>
      </c>
      <c r="F13229" s="903" t="s">
        <v>124</v>
      </c>
      <c r="G13229" s="902">
        <v>192873000</v>
      </c>
    </row>
    <row r="13230" spans="1:7">
      <c r="A13230" s="903" t="s">
        <v>2500</v>
      </c>
      <c r="B13230" s="903" t="s">
        <v>222</v>
      </c>
      <c r="C13230" s="903" t="s">
        <v>1152</v>
      </c>
      <c r="D13230" s="903" t="s">
        <v>1537</v>
      </c>
      <c r="E13230" s="903" t="s">
        <v>122</v>
      </c>
      <c r="F13230" s="903" t="s">
        <v>126</v>
      </c>
      <c r="G13230" s="902">
        <v>1043957200</v>
      </c>
    </row>
    <row r="13231" spans="1:7">
      <c r="A13231" s="903" t="s">
        <v>2500</v>
      </c>
      <c r="B13231" s="903" t="s">
        <v>222</v>
      </c>
      <c r="C13231" s="903" t="s">
        <v>1152</v>
      </c>
      <c r="D13231" s="903" t="s">
        <v>1537</v>
      </c>
      <c r="E13231" s="1419" t="s">
        <v>360</v>
      </c>
      <c r="F13231" s="1420"/>
      <c r="G13231" s="902">
        <v>7300000</v>
      </c>
    </row>
    <row r="13232" spans="1:7">
      <c r="A13232" s="903" t="s">
        <v>2500</v>
      </c>
      <c r="B13232" s="903" t="s">
        <v>222</v>
      </c>
      <c r="C13232" s="903" t="s">
        <v>1152</v>
      </c>
      <c r="D13232" s="903" t="s">
        <v>1537</v>
      </c>
      <c r="E13232" s="903" t="s">
        <v>360</v>
      </c>
      <c r="F13232" s="903" t="s">
        <v>2522</v>
      </c>
      <c r="G13232" s="902">
        <v>7300000</v>
      </c>
    </row>
    <row r="13233" spans="1:7">
      <c r="A13233" s="903" t="s">
        <v>2500</v>
      </c>
      <c r="B13233" s="903" t="s">
        <v>222</v>
      </c>
      <c r="C13233" s="903" t="s">
        <v>1152</v>
      </c>
      <c r="D13233" s="903" t="s">
        <v>1537</v>
      </c>
      <c r="E13233" s="1419" t="s">
        <v>312</v>
      </c>
      <c r="F13233" s="1420"/>
      <c r="G13233" s="902">
        <v>209887000</v>
      </c>
    </row>
    <row r="13234" spans="1:7">
      <c r="A13234" s="903" t="s">
        <v>2500</v>
      </c>
      <c r="B13234" s="903" t="s">
        <v>222</v>
      </c>
      <c r="C13234" s="903" t="s">
        <v>1152</v>
      </c>
      <c r="D13234" s="903" t="s">
        <v>1537</v>
      </c>
      <c r="E13234" s="903" t="s">
        <v>312</v>
      </c>
      <c r="F13234" s="903" t="s">
        <v>361</v>
      </c>
      <c r="G13234" s="902">
        <v>209887000</v>
      </c>
    </row>
    <row r="13235" spans="1:7">
      <c r="A13235" s="903" t="s">
        <v>2500</v>
      </c>
      <c r="B13235" s="903" t="s">
        <v>222</v>
      </c>
      <c r="C13235" s="903" t="s">
        <v>1152</v>
      </c>
      <c r="D13235" s="903" t="s">
        <v>1537</v>
      </c>
      <c r="E13235" s="1419" t="s">
        <v>160</v>
      </c>
      <c r="F13235" s="1420"/>
      <c r="G13235" s="902">
        <v>1665607000</v>
      </c>
    </row>
    <row r="13236" spans="1:7">
      <c r="A13236" s="903" t="s">
        <v>2500</v>
      </c>
      <c r="B13236" s="903" t="s">
        <v>222</v>
      </c>
      <c r="C13236" s="903" t="s">
        <v>1152</v>
      </c>
      <c r="D13236" s="903" t="s">
        <v>1537</v>
      </c>
      <c r="E13236" s="903" t="s">
        <v>160</v>
      </c>
      <c r="F13236" s="903" t="s">
        <v>162</v>
      </c>
      <c r="G13236" s="902">
        <v>1665607000</v>
      </c>
    </row>
    <row r="13237" spans="1:7">
      <c r="A13237" s="903" t="s">
        <v>2500</v>
      </c>
      <c r="B13237" s="903" t="s">
        <v>222</v>
      </c>
      <c r="C13237" s="903" t="s">
        <v>1152</v>
      </c>
      <c r="D13237" s="903" t="s">
        <v>1537</v>
      </c>
      <c r="E13237" s="1419" t="s">
        <v>13</v>
      </c>
      <c r="F13237" s="1420"/>
      <c r="G13237" s="902">
        <v>1846151000</v>
      </c>
    </row>
    <row r="13238" spans="1:7">
      <c r="A13238" s="903" t="s">
        <v>2500</v>
      </c>
      <c r="B13238" s="903" t="s">
        <v>222</v>
      </c>
      <c r="C13238" s="903" t="s">
        <v>1152</v>
      </c>
      <c r="D13238" s="903" t="s">
        <v>1537</v>
      </c>
      <c r="E13238" s="903" t="s">
        <v>13</v>
      </c>
      <c r="F13238" s="903" t="s">
        <v>15</v>
      </c>
      <c r="G13238" s="902">
        <v>930176000</v>
      </c>
    </row>
    <row r="13239" spans="1:7">
      <c r="A13239" s="903" t="s">
        <v>2500</v>
      </c>
      <c r="B13239" s="903" t="s">
        <v>222</v>
      </c>
      <c r="C13239" s="903" t="s">
        <v>1152</v>
      </c>
      <c r="D13239" s="903" t="s">
        <v>1537</v>
      </c>
      <c r="E13239" s="903" t="s">
        <v>13</v>
      </c>
      <c r="F13239" s="903" t="s">
        <v>2530</v>
      </c>
      <c r="G13239" s="902">
        <v>726293000</v>
      </c>
    </row>
    <row r="13240" spans="1:7">
      <c r="A13240" s="903" t="s">
        <v>2500</v>
      </c>
      <c r="B13240" s="903" t="s">
        <v>222</v>
      </c>
      <c r="C13240" s="903" t="s">
        <v>1152</v>
      </c>
      <c r="D13240" s="903" t="s">
        <v>1537</v>
      </c>
      <c r="E13240" s="903" t="s">
        <v>13</v>
      </c>
      <c r="F13240" s="903" t="s">
        <v>1542</v>
      </c>
      <c r="G13240" s="902">
        <v>189682000</v>
      </c>
    </row>
    <row r="13241" spans="1:7">
      <c r="A13241" s="903" t="s">
        <v>2500</v>
      </c>
      <c r="B13241" s="903" t="s">
        <v>222</v>
      </c>
      <c r="C13241" s="903" t="s">
        <v>1152</v>
      </c>
      <c r="D13241" s="903" t="s">
        <v>1537</v>
      </c>
      <c r="E13241" s="1419" t="s">
        <v>16</v>
      </c>
      <c r="F13241" s="1420"/>
      <c r="G13241" s="902">
        <v>719996000</v>
      </c>
    </row>
    <row r="13242" spans="1:7">
      <c r="A13242" s="903" t="s">
        <v>2500</v>
      </c>
      <c r="B13242" s="903" t="s">
        <v>222</v>
      </c>
      <c r="C13242" s="903" t="s">
        <v>1152</v>
      </c>
      <c r="D13242" s="903" t="s">
        <v>1537</v>
      </c>
      <c r="E13242" s="903" t="s">
        <v>16</v>
      </c>
      <c r="F13242" s="903" t="s">
        <v>17</v>
      </c>
      <c r="G13242" s="902">
        <v>34566000</v>
      </c>
    </row>
    <row r="13243" spans="1:7">
      <c r="A13243" s="903" t="s">
        <v>2500</v>
      </c>
      <c r="B13243" s="903" t="s">
        <v>222</v>
      </c>
      <c r="C13243" s="903" t="s">
        <v>1152</v>
      </c>
      <c r="D13243" s="903" t="s">
        <v>1537</v>
      </c>
      <c r="E13243" s="903" t="s">
        <v>16</v>
      </c>
      <c r="F13243" s="903" t="s">
        <v>19</v>
      </c>
      <c r="G13243" s="902">
        <v>668588000</v>
      </c>
    </row>
    <row r="13244" spans="1:7">
      <c r="A13244" s="903" t="s">
        <v>2500</v>
      </c>
      <c r="B13244" s="903" t="s">
        <v>222</v>
      </c>
      <c r="C13244" s="903" t="s">
        <v>1152</v>
      </c>
      <c r="D13244" s="903" t="s">
        <v>1537</v>
      </c>
      <c r="E13244" s="903" t="s">
        <v>16</v>
      </c>
      <c r="F13244" s="903" t="s">
        <v>221</v>
      </c>
      <c r="G13244" s="902">
        <v>16842000</v>
      </c>
    </row>
    <row r="13245" spans="1:7">
      <c r="A13245" s="903" t="s">
        <v>2500</v>
      </c>
      <c r="B13245" s="903" t="s">
        <v>222</v>
      </c>
      <c r="C13245" s="1419" t="s">
        <v>368</v>
      </c>
      <c r="D13245" s="1420"/>
      <c r="E13245" s="1420"/>
      <c r="F13245" s="1420"/>
      <c r="G13245" s="902">
        <v>390482634086</v>
      </c>
    </row>
    <row r="13246" spans="1:7">
      <c r="A13246" s="903" t="s">
        <v>2500</v>
      </c>
      <c r="B13246" s="903" t="s">
        <v>222</v>
      </c>
      <c r="C13246" s="903" t="s">
        <v>368</v>
      </c>
      <c r="D13246" s="1419" t="s">
        <v>1538</v>
      </c>
      <c r="E13246" s="1420"/>
      <c r="F13246" s="1420"/>
      <c r="G13246" s="902">
        <v>128821309648</v>
      </c>
    </row>
    <row r="13247" spans="1:7">
      <c r="A13247" s="903" t="s">
        <v>2500</v>
      </c>
      <c r="B13247" s="903" t="s">
        <v>222</v>
      </c>
      <c r="C13247" s="903" t="s">
        <v>368</v>
      </c>
      <c r="D13247" s="903" t="s">
        <v>1538</v>
      </c>
      <c r="E13247" s="1419" t="s">
        <v>103</v>
      </c>
      <c r="F13247" s="1420"/>
      <c r="G13247" s="902">
        <v>17200000</v>
      </c>
    </row>
    <row r="13248" spans="1:7">
      <c r="A13248" s="903" t="s">
        <v>2500</v>
      </c>
      <c r="B13248" s="903" t="s">
        <v>222</v>
      </c>
      <c r="C13248" s="903" t="s">
        <v>368</v>
      </c>
      <c r="D13248" s="903" t="s">
        <v>1538</v>
      </c>
      <c r="E13248" s="903" t="s">
        <v>103</v>
      </c>
      <c r="F13248" s="903" t="s">
        <v>132</v>
      </c>
      <c r="G13248" s="902">
        <v>15000000</v>
      </c>
    </row>
    <row r="13249" spans="1:7">
      <c r="A13249" s="903" t="s">
        <v>2500</v>
      </c>
      <c r="B13249" s="903" t="s">
        <v>222</v>
      </c>
      <c r="C13249" s="903" t="s">
        <v>368</v>
      </c>
      <c r="D13249" s="903" t="s">
        <v>1538</v>
      </c>
      <c r="E13249" s="903" t="s">
        <v>103</v>
      </c>
      <c r="F13249" s="903" t="s">
        <v>106</v>
      </c>
      <c r="G13249" s="902">
        <v>2200000</v>
      </c>
    </row>
    <row r="13250" spans="1:7">
      <c r="A13250" s="903" t="s">
        <v>2500</v>
      </c>
      <c r="B13250" s="903" t="s">
        <v>222</v>
      </c>
      <c r="C13250" s="903" t="s">
        <v>368</v>
      </c>
      <c r="D13250" s="903" t="s">
        <v>1538</v>
      </c>
      <c r="E13250" s="1419" t="s">
        <v>498</v>
      </c>
      <c r="F13250" s="1420"/>
      <c r="G13250" s="902">
        <v>23218063000</v>
      </c>
    </row>
    <row r="13251" spans="1:7">
      <c r="A13251" s="903" t="s">
        <v>2500</v>
      </c>
      <c r="B13251" s="903" t="s">
        <v>222</v>
      </c>
      <c r="C13251" s="903" t="s">
        <v>368</v>
      </c>
      <c r="D13251" s="903" t="s">
        <v>1538</v>
      </c>
      <c r="E13251" s="903" t="s">
        <v>498</v>
      </c>
      <c r="F13251" s="903" t="s">
        <v>3</v>
      </c>
      <c r="G13251" s="902">
        <v>11437911500</v>
      </c>
    </row>
    <row r="13252" spans="1:7">
      <c r="A13252" s="903" t="s">
        <v>2500</v>
      </c>
      <c r="B13252" s="903" t="s">
        <v>222</v>
      </c>
      <c r="C13252" s="903" t="s">
        <v>368</v>
      </c>
      <c r="D13252" s="903" t="s">
        <v>1538</v>
      </c>
      <c r="E13252" s="903" t="s">
        <v>498</v>
      </c>
      <c r="F13252" s="903" t="s">
        <v>4</v>
      </c>
      <c r="G13252" s="902">
        <v>247400000</v>
      </c>
    </row>
    <row r="13253" spans="1:7">
      <c r="A13253" s="903" t="s">
        <v>2500</v>
      </c>
      <c r="B13253" s="903" t="s">
        <v>222</v>
      </c>
      <c r="C13253" s="903" t="s">
        <v>368</v>
      </c>
      <c r="D13253" s="903" t="s">
        <v>1538</v>
      </c>
      <c r="E13253" s="903" t="s">
        <v>498</v>
      </c>
      <c r="F13253" s="903" t="s">
        <v>501</v>
      </c>
      <c r="G13253" s="902">
        <v>11532751500</v>
      </c>
    </row>
    <row r="13254" spans="1:7">
      <c r="A13254" s="903" t="s">
        <v>2500</v>
      </c>
      <c r="B13254" s="903" t="s">
        <v>222</v>
      </c>
      <c r="C13254" s="903" t="s">
        <v>368</v>
      </c>
      <c r="D13254" s="903" t="s">
        <v>1538</v>
      </c>
      <c r="E13254" s="1419" t="s">
        <v>1429</v>
      </c>
      <c r="F13254" s="1420"/>
      <c r="G13254" s="902">
        <v>125700000</v>
      </c>
    </row>
    <row r="13255" spans="1:7">
      <c r="A13255" s="903" t="s">
        <v>2500</v>
      </c>
      <c r="B13255" s="903" t="s">
        <v>222</v>
      </c>
      <c r="C13255" s="903" t="s">
        <v>368</v>
      </c>
      <c r="D13255" s="903" t="s">
        <v>1538</v>
      </c>
      <c r="E13255" s="903" t="s">
        <v>1429</v>
      </c>
      <c r="F13255" s="903" t="s">
        <v>1483</v>
      </c>
      <c r="G13255" s="902">
        <v>8700000</v>
      </c>
    </row>
    <row r="13256" spans="1:7">
      <c r="A13256" s="903" t="s">
        <v>2500</v>
      </c>
      <c r="B13256" s="903" t="s">
        <v>222</v>
      </c>
      <c r="C13256" s="903" t="s">
        <v>368</v>
      </c>
      <c r="D13256" s="903" t="s">
        <v>1538</v>
      </c>
      <c r="E13256" s="903" t="s">
        <v>1429</v>
      </c>
      <c r="F13256" s="903" t="s">
        <v>1457</v>
      </c>
      <c r="G13256" s="902">
        <v>117000000</v>
      </c>
    </row>
    <row r="13257" spans="1:7">
      <c r="A13257" s="903" t="s">
        <v>2500</v>
      </c>
      <c r="B13257" s="903" t="s">
        <v>222</v>
      </c>
      <c r="C13257" s="903" t="s">
        <v>368</v>
      </c>
      <c r="D13257" s="903" t="s">
        <v>1538</v>
      </c>
      <c r="E13257" s="1419" t="s">
        <v>118</v>
      </c>
      <c r="F13257" s="1420"/>
      <c r="G13257" s="902">
        <v>92400000</v>
      </c>
    </row>
    <row r="13258" spans="1:7">
      <c r="A13258" s="903" t="s">
        <v>2500</v>
      </c>
      <c r="B13258" s="903" t="s">
        <v>222</v>
      </c>
      <c r="C13258" s="903" t="s">
        <v>368</v>
      </c>
      <c r="D13258" s="903" t="s">
        <v>1538</v>
      </c>
      <c r="E13258" s="903" t="s">
        <v>118</v>
      </c>
      <c r="F13258" s="903" t="s">
        <v>523</v>
      </c>
      <c r="G13258" s="902">
        <v>92400000</v>
      </c>
    </row>
    <row r="13259" spans="1:7">
      <c r="A13259" s="903" t="s">
        <v>2500</v>
      </c>
      <c r="B13259" s="903" t="s">
        <v>222</v>
      </c>
      <c r="C13259" s="903" t="s">
        <v>368</v>
      </c>
      <c r="D13259" s="903" t="s">
        <v>1538</v>
      </c>
      <c r="E13259" s="1419" t="s">
        <v>122</v>
      </c>
      <c r="F13259" s="1420"/>
      <c r="G13259" s="902">
        <v>169900000</v>
      </c>
    </row>
    <row r="13260" spans="1:7">
      <c r="A13260" s="903" t="s">
        <v>2500</v>
      </c>
      <c r="B13260" s="903" t="s">
        <v>222</v>
      </c>
      <c r="C13260" s="903" t="s">
        <v>368</v>
      </c>
      <c r="D13260" s="903" t="s">
        <v>1538</v>
      </c>
      <c r="E13260" s="903" t="s">
        <v>122</v>
      </c>
      <c r="F13260" s="903" t="s">
        <v>126</v>
      </c>
      <c r="G13260" s="902">
        <v>169900000</v>
      </c>
    </row>
    <row r="13261" spans="1:7">
      <c r="A13261" s="903" t="s">
        <v>2500</v>
      </c>
      <c r="B13261" s="903" t="s">
        <v>222</v>
      </c>
      <c r="C13261" s="903" t="s">
        <v>368</v>
      </c>
      <c r="D13261" s="903" t="s">
        <v>1538</v>
      </c>
      <c r="E13261" s="1419" t="s">
        <v>810</v>
      </c>
      <c r="F13261" s="1420"/>
      <c r="G13261" s="902">
        <v>18533000</v>
      </c>
    </row>
    <row r="13262" spans="1:7">
      <c r="A13262" s="903" t="s">
        <v>2500</v>
      </c>
      <c r="B13262" s="903" t="s">
        <v>222</v>
      </c>
      <c r="C13262" s="903" t="s">
        <v>368</v>
      </c>
      <c r="D13262" s="903" t="s">
        <v>1538</v>
      </c>
      <c r="E13262" s="903" t="s">
        <v>810</v>
      </c>
      <c r="F13262" s="903" t="s">
        <v>809</v>
      </c>
      <c r="G13262" s="902">
        <v>17533000</v>
      </c>
    </row>
    <row r="13263" spans="1:7">
      <c r="A13263" s="903" t="s">
        <v>2500</v>
      </c>
      <c r="B13263" s="903" t="s">
        <v>222</v>
      </c>
      <c r="C13263" s="903" t="s">
        <v>368</v>
      </c>
      <c r="D13263" s="903" t="s">
        <v>1538</v>
      </c>
      <c r="E13263" s="903" t="s">
        <v>810</v>
      </c>
      <c r="F13263" s="903" t="s">
        <v>813</v>
      </c>
      <c r="G13263" s="902">
        <v>1000000</v>
      </c>
    </row>
    <row r="13264" spans="1:7">
      <c r="A13264" s="903" t="s">
        <v>2500</v>
      </c>
      <c r="B13264" s="903" t="s">
        <v>222</v>
      </c>
      <c r="C13264" s="903" t="s">
        <v>368</v>
      </c>
      <c r="D13264" s="903" t="s">
        <v>1538</v>
      </c>
      <c r="E13264" s="1419" t="s">
        <v>160</v>
      </c>
      <c r="F13264" s="1420"/>
      <c r="G13264" s="902">
        <v>90759532335</v>
      </c>
    </row>
    <row r="13265" spans="1:7">
      <c r="A13265" s="903" t="s">
        <v>2500</v>
      </c>
      <c r="B13265" s="903" t="s">
        <v>222</v>
      </c>
      <c r="C13265" s="903" t="s">
        <v>368</v>
      </c>
      <c r="D13265" s="903" t="s">
        <v>1538</v>
      </c>
      <c r="E13265" s="903" t="s">
        <v>160</v>
      </c>
      <c r="F13265" s="903" t="s">
        <v>162</v>
      </c>
      <c r="G13265" s="902">
        <v>90759532335</v>
      </c>
    </row>
    <row r="13266" spans="1:7">
      <c r="A13266" s="903" t="s">
        <v>2500</v>
      </c>
      <c r="B13266" s="903" t="s">
        <v>222</v>
      </c>
      <c r="C13266" s="903" t="s">
        <v>368</v>
      </c>
      <c r="D13266" s="903" t="s">
        <v>1538</v>
      </c>
      <c r="E13266" s="1419" t="s">
        <v>13</v>
      </c>
      <c r="F13266" s="1420"/>
      <c r="G13266" s="902">
        <v>2718443000</v>
      </c>
    </row>
    <row r="13267" spans="1:7">
      <c r="A13267" s="903" t="s">
        <v>2500</v>
      </c>
      <c r="B13267" s="903" t="s">
        <v>222</v>
      </c>
      <c r="C13267" s="903" t="s">
        <v>368</v>
      </c>
      <c r="D13267" s="903" t="s">
        <v>1538</v>
      </c>
      <c r="E13267" s="903" t="s">
        <v>13</v>
      </c>
      <c r="F13267" s="903" t="s">
        <v>15</v>
      </c>
      <c r="G13267" s="902">
        <v>2638033000</v>
      </c>
    </row>
    <row r="13268" spans="1:7">
      <c r="A13268" s="903" t="s">
        <v>2500</v>
      </c>
      <c r="B13268" s="903" t="s">
        <v>222</v>
      </c>
      <c r="C13268" s="903" t="s">
        <v>368</v>
      </c>
      <c r="D13268" s="903" t="s">
        <v>1538</v>
      </c>
      <c r="E13268" s="903" t="s">
        <v>13</v>
      </c>
      <c r="F13268" s="903" t="s">
        <v>2530</v>
      </c>
      <c r="G13268" s="902">
        <v>80410000</v>
      </c>
    </row>
    <row r="13269" spans="1:7">
      <c r="A13269" s="903" t="s">
        <v>2500</v>
      </c>
      <c r="B13269" s="903" t="s">
        <v>222</v>
      </c>
      <c r="C13269" s="903" t="s">
        <v>368</v>
      </c>
      <c r="D13269" s="903" t="s">
        <v>1538</v>
      </c>
      <c r="E13269" s="1419" t="s">
        <v>16</v>
      </c>
      <c r="F13269" s="1420"/>
      <c r="G13269" s="902">
        <v>11701538313</v>
      </c>
    </row>
    <row r="13270" spans="1:7">
      <c r="A13270" s="903" t="s">
        <v>2500</v>
      </c>
      <c r="B13270" s="903" t="s">
        <v>222</v>
      </c>
      <c r="C13270" s="903" t="s">
        <v>368</v>
      </c>
      <c r="D13270" s="903" t="s">
        <v>1538</v>
      </c>
      <c r="E13270" s="903" t="s">
        <v>16</v>
      </c>
      <c r="F13270" s="903" t="s">
        <v>17</v>
      </c>
      <c r="G13270" s="902">
        <v>2212121582</v>
      </c>
    </row>
    <row r="13271" spans="1:7">
      <c r="A13271" s="903" t="s">
        <v>2500</v>
      </c>
      <c r="B13271" s="903" t="s">
        <v>222</v>
      </c>
      <c r="C13271" s="903" t="s">
        <v>368</v>
      </c>
      <c r="D13271" s="903" t="s">
        <v>1538</v>
      </c>
      <c r="E13271" s="903" t="s">
        <v>16</v>
      </c>
      <c r="F13271" s="903" t="s">
        <v>19</v>
      </c>
      <c r="G13271" s="902">
        <v>8715429164</v>
      </c>
    </row>
    <row r="13272" spans="1:7">
      <c r="A13272" s="903" t="s">
        <v>2500</v>
      </c>
      <c r="B13272" s="903" t="s">
        <v>222</v>
      </c>
      <c r="C13272" s="903" t="s">
        <v>368</v>
      </c>
      <c r="D13272" s="903" t="s">
        <v>1538</v>
      </c>
      <c r="E13272" s="903" t="s">
        <v>16</v>
      </c>
      <c r="F13272" s="903" t="s">
        <v>221</v>
      </c>
      <c r="G13272" s="902">
        <v>773987567</v>
      </c>
    </row>
    <row r="13273" spans="1:7">
      <c r="A13273" s="903" t="s">
        <v>2500</v>
      </c>
      <c r="B13273" s="903" t="s">
        <v>222</v>
      </c>
      <c r="C13273" s="903" t="s">
        <v>368</v>
      </c>
      <c r="D13273" s="1419" t="s">
        <v>1539</v>
      </c>
      <c r="E13273" s="1420"/>
      <c r="F13273" s="1420"/>
      <c r="G13273" s="902">
        <v>146214277766</v>
      </c>
    </row>
    <row r="13274" spans="1:7">
      <c r="A13274" s="903" t="s">
        <v>2500</v>
      </c>
      <c r="B13274" s="903" t="s">
        <v>222</v>
      </c>
      <c r="C13274" s="903" t="s">
        <v>368</v>
      </c>
      <c r="D13274" s="903" t="s">
        <v>1539</v>
      </c>
      <c r="E13274" s="1419" t="s">
        <v>103</v>
      </c>
      <c r="F13274" s="1420"/>
      <c r="G13274" s="902">
        <v>134899000</v>
      </c>
    </row>
    <row r="13275" spans="1:7">
      <c r="A13275" s="903" t="s">
        <v>2500</v>
      </c>
      <c r="B13275" s="903" t="s">
        <v>222</v>
      </c>
      <c r="C13275" s="903" t="s">
        <v>368</v>
      </c>
      <c r="D13275" s="903" t="s">
        <v>1539</v>
      </c>
      <c r="E13275" s="903" t="s">
        <v>103</v>
      </c>
      <c r="F13275" s="903" t="s">
        <v>132</v>
      </c>
      <c r="G13275" s="902">
        <v>134700000</v>
      </c>
    </row>
    <row r="13276" spans="1:7">
      <c r="A13276" s="903" t="s">
        <v>2500</v>
      </c>
      <c r="B13276" s="903" t="s">
        <v>222</v>
      </c>
      <c r="C13276" s="903" t="s">
        <v>368</v>
      </c>
      <c r="D13276" s="903" t="s">
        <v>1539</v>
      </c>
      <c r="E13276" s="903" t="s">
        <v>103</v>
      </c>
      <c r="F13276" s="903" t="s">
        <v>106</v>
      </c>
      <c r="G13276" s="902">
        <v>199000</v>
      </c>
    </row>
    <row r="13277" spans="1:7">
      <c r="A13277" s="903" t="s">
        <v>2500</v>
      </c>
      <c r="B13277" s="903" t="s">
        <v>222</v>
      </c>
      <c r="C13277" s="903" t="s">
        <v>368</v>
      </c>
      <c r="D13277" s="903" t="s">
        <v>1539</v>
      </c>
      <c r="E13277" s="1419" t="s">
        <v>108</v>
      </c>
      <c r="F13277" s="1420"/>
      <c r="G13277" s="902">
        <v>8700000</v>
      </c>
    </row>
    <row r="13278" spans="1:7">
      <c r="A13278" s="903" t="s">
        <v>2500</v>
      </c>
      <c r="B13278" s="903" t="s">
        <v>222</v>
      </c>
      <c r="C13278" s="903" t="s">
        <v>368</v>
      </c>
      <c r="D13278" s="903" t="s">
        <v>1539</v>
      </c>
      <c r="E13278" s="903" t="s">
        <v>108</v>
      </c>
      <c r="F13278" s="903" t="s">
        <v>283</v>
      </c>
      <c r="G13278" s="902">
        <v>8700000</v>
      </c>
    </row>
    <row r="13279" spans="1:7">
      <c r="A13279" s="903" t="s">
        <v>2500</v>
      </c>
      <c r="B13279" s="903" t="s">
        <v>222</v>
      </c>
      <c r="C13279" s="903" t="s">
        <v>368</v>
      </c>
      <c r="D13279" s="903" t="s">
        <v>1539</v>
      </c>
      <c r="E13279" s="1419" t="s">
        <v>492</v>
      </c>
      <c r="F13279" s="1420"/>
      <c r="G13279" s="902">
        <v>200000000</v>
      </c>
    </row>
    <row r="13280" spans="1:7">
      <c r="A13280" s="903" t="s">
        <v>2500</v>
      </c>
      <c r="B13280" s="903" t="s">
        <v>222</v>
      </c>
      <c r="C13280" s="903" t="s">
        <v>368</v>
      </c>
      <c r="D13280" s="903" t="s">
        <v>1539</v>
      </c>
      <c r="E13280" s="903" t="s">
        <v>492</v>
      </c>
      <c r="F13280" s="903" t="s">
        <v>496</v>
      </c>
      <c r="G13280" s="902">
        <v>200000000</v>
      </c>
    </row>
    <row r="13281" spans="1:7">
      <c r="A13281" s="903" t="s">
        <v>2500</v>
      </c>
      <c r="B13281" s="903" t="s">
        <v>222</v>
      </c>
      <c r="C13281" s="903" t="s">
        <v>368</v>
      </c>
      <c r="D13281" s="903" t="s">
        <v>1539</v>
      </c>
      <c r="E13281" s="1419" t="s">
        <v>498</v>
      </c>
      <c r="F13281" s="1420"/>
      <c r="G13281" s="902">
        <v>29117936150</v>
      </c>
    </row>
    <row r="13282" spans="1:7">
      <c r="A13282" s="903" t="s">
        <v>2500</v>
      </c>
      <c r="B13282" s="903" t="s">
        <v>222</v>
      </c>
      <c r="C13282" s="903" t="s">
        <v>368</v>
      </c>
      <c r="D13282" s="903" t="s">
        <v>1539</v>
      </c>
      <c r="E13282" s="903" t="s">
        <v>498</v>
      </c>
      <c r="F13282" s="903" t="s">
        <v>3</v>
      </c>
      <c r="G13282" s="902">
        <v>15970828000</v>
      </c>
    </row>
    <row r="13283" spans="1:7">
      <c r="A13283" s="903" t="s">
        <v>2500</v>
      </c>
      <c r="B13283" s="903" t="s">
        <v>222</v>
      </c>
      <c r="C13283" s="903" t="s">
        <v>368</v>
      </c>
      <c r="D13283" s="903" t="s">
        <v>1539</v>
      </c>
      <c r="E13283" s="903" t="s">
        <v>498</v>
      </c>
      <c r="F13283" s="903" t="s">
        <v>4</v>
      </c>
      <c r="G13283" s="902">
        <v>38560150</v>
      </c>
    </row>
    <row r="13284" spans="1:7">
      <c r="A13284" s="903" t="s">
        <v>2500</v>
      </c>
      <c r="B13284" s="903" t="s">
        <v>222</v>
      </c>
      <c r="C13284" s="903" t="s">
        <v>368</v>
      </c>
      <c r="D13284" s="903" t="s">
        <v>1539</v>
      </c>
      <c r="E13284" s="903" t="s">
        <v>498</v>
      </c>
      <c r="F13284" s="903" t="s">
        <v>466</v>
      </c>
      <c r="G13284" s="902">
        <v>20000000</v>
      </c>
    </row>
    <row r="13285" spans="1:7">
      <c r="A13285" s="903" t="s">
        <v>2500</v>
      </c>
      <c r="B13285" s="903" t="s">
        <v>222</v>
      </c>
      <c r="C13285" s="903" t="s">
        <v>368</v>
      </c>
      <c r="D13285" s="903" t="s">
        <v>1539</v>
      </c>
      <c r="E13285" s="903" t="s">
        <v>498</v>
      </c>
      <c r="F13285" s="903" t="s">
        <v>501</v>
      </c>
      <c r="G13285" s="902">
        <v>13088548000</v>
      </c>
    </row>
    <row r="13286" spans="1:7">
      <c r="A13286" s="903" t="s">
        <v>2500</v>
      </c>
      <c r="B13286" s="903" t="s">
        <v>222</v>
      </c>
      <c r="C13286" s="903" t="s">
        <v>368</v>
      </c>
      <c r="D13286" s="903" t="s">
        <v>1539</v>
      </c>
      <c r="E13286" s="1419" t="s">
        <v>1429</v>
      </c>
      <c r="F13286" s="1420"/>
      <c r="G13286" s="902">
        <v>460276000</v>
      </c>
    </row>
    <row r="13287" spans="1:7">
      <c r="A13287" s="903" t="s">
        <v>2500</v>
      </c>
      <c r="B13287" s="903" t="s">
        <v>222</v>
      </c>
      <c r="C13287" s="903" t="s">
        <v>368</v>
      </c>
      <c r="D13287" s="903" t="s">
        <v>1539</v>
      </c>
      <c r="E13287" s="903" t="s">
        <v>1429</v>
      </c>
      <c r="F13287" s="903" t="s">
        <v>1483</v>
      </c>
      <c r="G13287" s="902">
        <v>8700000</v>
      </c>
    </row>
    <row r="13288" spans="1:7">
      <c r="A13288" s="903" t="s">
        <v>2500</v>
      </c>
      <c r="B13288" s="903" t="s">
        <v>222</v>
      </c>
      <c r="C13288" s="903" t="s">
        <v>368</v>
      </c>
      <c r="D13288" s="903" t="s">
        <v>1539</v>
      </c>
      <c r="E13288" s="903" t="s">
        <v>1429</v>
      </c>
      <c r="F13288" s="903" t="s">
        <v>1451</v>
      </c>
      <c r="G13288" s="902">
        <v>243046000</v>
      </c>
    </row>
    <row r="13289" spans="1:7">
      <c r="A13289" s="903" t="s">
        <v>2500</v>
      </c>
      <c r="B13289" s="903" t="s">
        <v>222</v>
      </c>
      <c r="C13289" s="903" t="s">
        <v>368</v>
      </c>
      <c r="D13289" s="903" t="s">
        <v>1539</v>
      </c>
      <c r="E13289" s="903" t="s">
        <v>1429</v>
      </c>
      <c r="F13289" s="903" t="s">
        <v>1457</v>
      </c>
      <c r="G13289" s="902">
        <v>208530000</v>
      </c>
    </row>
    <row r="13290" spans="1:7">
      <c r="A13290" s="903" t="s">
        <v>2500</v>
      </c>
      <c r="B13290" s="903" t="s">
        <v>222</v>
      </c>
      <c r="C13290" s="903" t="s">
        <v>368</v>
      </c>
      <c r="D13290" s="903" t="s">
        <v>1539</v>
      </c>
      <c r="E13290" s="1419" t="s">
        <v>118</v>
      </c>
      <c r="F13290" s="1420"/>
      <c r="G13290" s="902">
        <v>8700000</v>
      </c>
    </row>
    <row r="13291" spans="1:7">
      <c r="A13291" s="903" t="s">
        <v>2500</v>
      </c>
      <c r="B13291" s="903" t="s">
        <v>222</v>
      </c>
      <c r="C13291" s="903" t="s">
        <v>368</v>
      </c>
      <c r="D13291" s="903" t="s">
        <v>1539</v>
      </c>
      <c r="E13291" s="903" t="s">
        <v>118</v>
      </c>
      <c r="F13291" s="903" t="s">
        <v>523</v>
      </c>
      <c r="G13291" s="902">
        <v>8700000</v>
      </c>
    </row>
    <row r="13292" spans="1:7">
      <c r="A13292" s="903" t="s">
        <v>2500</v>
      </c>
      <c r="B13292" s="903" t="s">
        <v>222</v>
      </c>
      <c r="C13292" s="903" t="s">
        <v>368</v>
      </c>
      <c r="D13292" s="903" t="s">
        <v>1539</v>
      </c>
      <c r="E13292" s="1419" t="s">
        <v>122</v>
      </c>
      <c r="F13292" s="1420"/>
      <c r="G13292" s="902">
        <v>131397000</v>
      </c>
    </row>
    <row r="13293" spans="1:7">
      <c r="A13293" s="903" t="s">
        <v>2500</v>
      </c>
      <c r="B13293" s="903" t="s">
        <v>222</v>
      </c>
      <c r="C13293" s="903" t="s">
        <v>368</v>
      </c>
      <c r="D13293" s="903" t="s">
        <v>1539</v>
      </c>
      <c r="E13293" s="903" t="s">
        <v>122</v>
      </c>
      <c r="F13293" s="903" t="s">
        <v>126</v>
      </c>
      <c r="G13293" s="902">
        <v>131397000</v>
      </c>
    </row>
    <row r="13294" spans="1:7">
      <c r="A13294" s="903" t="s">
        <v>2500</v>
      </c>
      <c r="B13294" s="903" t="s">
        <v>222</v>
      </c>
      <c r="C13294" s="903" t="s">
        <v>368</v>
      </c>
      <c r="D13294" s="903" t="s">
        <v>1539</v>
      </c>
      <c r="E13294" s="1419" t="s">
        <v>810</v>
      </c>
      <c r="F13294" s="1420"/>
      <c r="G13294" s="902">
        <v>126907000</v>
      </c>
    </row>
    <row r="13295" spans="1:7">
      <c r="A13295" s="903" t="s">
        <v>2500</v>
      </c>
      <c r="B13295" s="903" t="s">
        <v>222</v>
      </c>
      <c r="C13295" s="903" t="s">
        <v>368</v>
      </c>
      <c r="D13295" s="903" t="s">
        <v>1539</v>
      </c>
      <c r="E13295" s="903" t="s">
        <v>810</v>
      </c>
      <c r="F13295" s="903" t="s">
        <v>809</v>
      </c>
      <c r="G13295" s="902">
        <v>123603000</v>
      </c>
    </row>
    <row r="13296" spans="1:7">
      <c r="A13296" s="903" t="s">
        <v>2500</v>
      </c>
      <c r="B13296" s="903" t="s">
        <v>222</v>
      </c>
      <c r="C13296" s="903" t="s">
        <v>368</v>
      </c>
      <c r="D13296" s="903" t="s">
        <v>1539</v>
      </c>
      <c r="E13296" s="903" t="s">
        <v>810</v>
      </c>
      <c r="F13296" s="903" t="s">
        <v>813</v>
      </c>
      <c r="G13296" s="902">
        <v>3304000</v>
      </c>
    </row>
    <row r="13297" spans="1:7">
      <c r="A13297" s="903" t="s">
        <v>2500</v>
      </c>
      <c r="B13297" s="903" t="s">
        <v>222</v>
      </c>
      <c r="C13297" s="903" t="s">
        <v>368</v>
      </c>
      <c r="D13297" s="903" t="s">
        <v>1539</v>
      </c>
      <c r="E13297" s="1419" t="s">
        <v>165</v>
      </c>
      <c r="F13297" s="1420"/>
      <c r="G13297" s="902">
        <v>798540000</v>
      </c>
    </row>
    <row r="13298" spans="1:7">
      <c r="A13298" s="903" t="s">
        <v>2500</v>
      </c>
      <c r="B13298" s="903" t="s">
        <v>222</v>
      </c>
      <c r="C13298" s="903" t="s">
        <v>368</v>
      </c>
      <c r="D13298" s="903" t="s">
        <v>1539</v>
      </c>
      <c r="E13298" s="903" t="s">
        <v>165</v>
      </c>
      <c r="F13298" s="903" t="s">
        <v>166</v>
      </c>
      <c r="G13298" s="902">
        <v>798540000</v>
      </c>
    </row>
    <row r="13299" spans="1:7">
      <c r="A13299" s="903" t="s">
        <v>2500</v>
      </c>
      <c r="B13299" s="903" t="s">
        <v>222</v>
      </c>
      <c r="C13299" s="903" t="s">
        <v>368</v>
      </c>
      <c r="D13299" s="903" t="s">
        <v>1539</v>
      </c>
      <c r="E13299" s="1419" t="s">
        <v>160</v>
      </c>
      <c r="F13299" s="1420"/>
      <c r="G13299" s="902">
        <v>96793496841</v>
      </c>
    </row>
    <row r="13300" spans="1:7">
      <c r="A13300" s="903" t="s">
        <v>2500</v>
      </c>
      <c r="B13300" s="903" t="s">
        <v>222</v>
      </c>
      <c r="C13300" s="903" t="s">
        <v>368</v>
      </c>
      <c r="D13300" s="903" t="s">
        <v>1539</v>
      </c>
      <c r="E13300" s="903" t="s">
        <v>160</v>
      </c>
      <c r="F13300" s="903" t="s">
        <v>162</v>
      </c>
      <c r="G13300" s="902">
        <v>96704020841</v>
      </c>
    </row>
    <row r="13301" spans="1:7">
      <c r="A13301" s="903" t="s">
        <v>2500</v>
      </c>
      <c r="B13301" s="903" t="s">
        <v>222</v>
      </c>
      <c r="C13301" s="903" t="s">
        <v>368</v>
      </c>
      <c r="D13301" s="903" t="s">
        <v>1539</v>
      </c>
      <c r="E13301" s="903" t="s">
        <v>160</v>
      </c>
      <c r="F13301" s="903" t="s">
        <v>761</v>
      </c>
      <c r="G13301" s="902">
        <v>89476000</v>
      </c>
    </row>
    <row r="13302" spans="1:7">
      <c r="A13302" s="903" t="s">
        <v>2500</v>
      </c>
      <c r="B13302" s="903" t="s">
        <v>222</v>
      </c>
      <c r="C13302" s="903" t="s">
        <v>368</v>
      </c>
      <c r="D13302" s="903" t="s">
        <v>1539</v>
      </c>
      <c r="E13302" s="1419" t="s">
        <v>13</v>
      </c>
      <c r="F13302" s="1420"/>
      <c r="G13302" s="902">
        <v>4407328400</v>
      </c>
    </row>
    <row r="13303" spans="1:7">
      <c r="A13303" s="903" t="s">
        <v>2500</v>
      </c>
      <c r="B13303" s="903" t="s">
        <v>222</v>
      </c>
      <c r="C13303" s="903" t="s">
        <v>368</v>
      </c>
      <c r="D13303" s="903" t="s">
        <v>1539</v>
      </c>
      <c r="E13303" s="903" t="s">
        <v>13</v>
      </c>
      <c r="F13303" s="903" t="s">
        <v>15</v>
      </c>
      <c r="G13303" s="902">
        <v>4407328400</v>
      </c>
    </row>
    <row r="13304" spans="1:7">
      <c r="A13304" s="903" t="s">
        <v>2500</v>
      </c>
      <c r="B13304" s="903" t="s">
        <v>222</v>
      </c>
      <c r="C13304" s="903" t="s">
        <v>368</v>
      </c>
      <c r="D13304" s="903" t="s">
        <v>1539</v>
      </c>
      <c r="E13304" s="1419" t="s">
        <v>16</v>
      </c>
      <c r="F13304" s="1420"/>
      <c r="G13304" s="902">
        <v>14026097375</v>
      </c>
    </row>
    <row r="13305" spans="1:7">
      <c r="A13305" s="903" t="s">
        <v>2500</v>
      </c>
      <c r="B13305" s="903" t="s">
        <v>222</v>
      </c>
      <c r="C13305" s="903" t="s">
        <v>368</v>
      </c>
      <c r="D13305" s="903" t="s">
        <v>1539</v>
      </c>
      <c r="E13305" s="903" t="s">
        <v>16</v>
      </c>
      <c r="F13305" s="903" t="s">
        <v>17</v>
      </c>
      <c r="G13305" s="902">
        <v>2742547000</v>
      </c>
    </row>
    <row r="13306" spans="1:7">
      <c r="A13306" s="903" t="s">
        <v>2500</v>
      </c>
      <c r="B13306" s="903" t="s">
        <v>222</v>
      </c>
      <c r="C13306" s="903" t="s">
        <v>368</v>
      </c>
      <c r="D13306" s="903" t="s">
        <v>1539</v>
      </c>
      <c r="E13306" s="903" t="s">
        <v>16</v>
      </c>
      <c r="F13306" s="903" t="s">
        <v>19</v>
      </c>
      <c r="G13306" s="902">
        <v>10674594075</v>
      </c>
    </row>
    <row r="13307" spans="1:7">
      <c r="A13307" s="903" t="s">
        <v>2500</v>
      </c>
      <c r="B13307" s="903" t="s">
        <v>222</v>
      </c>
      <c r="C13307" s="903" t="s">
        <v>368</v>
      </c>
      <c r="D13307" s="903" t="s">
        <v>1539</v>
      </c>
      <c r="E13307" s="903" t="s">
        <v>16</v>
      </c>
      <c r="F13307" s="903" t="s">
        <v>221</v>
      </c>
      <c r="G13307" s="902">
        <v>608956300</v>
      </c>
    </row>
    <row r="13308" spans="1:7">
      <c r="A13308" s="903" t="s">
        <v>2500</v>
      </c>
      <c r="B13308" s="903" t="s">
        <v>222</v>
      </c>
      <c r="C13308" s="903" t="s">
        <v>368</v>
      </c>
      <c r="D13308" s="1419" t="s">
        <v>1495</v>
      </c>
      <c r="E13308" s="1420"/>
      <c r="F13308" s="1420"/>
      <c r="G13308" s="902">
        <v>113460142672</v>
      </c>
    </row>
    <row r="13309" spans="1:7">
      <c r="A13309" s="903" t="s">
        <v>2500</v>
      </c>
      <c r="B13309" s="903" t="s">
        <v>222</v>
      </c>
      <c r="C13309" s="903" t="s">
        <v>368</v>
      </c>
      <c r="D13309" s="903" t="s">
        <v>1495</v>
      </c>
      <c r="E13309" s="1419" t="s">
        <v>103</v>
      </c>
      <c r="F13309" s="1420"/>
      <c r="G13309" s="902">
        <v>404442350</v>
      </c>
    </row>
    <row r="13310" spans="1:7">
      <c r="A13310" s="903" t="s">
        <v>2500</v>
      </c>
      <c r="B13310" s="903" t="s">
        <v>222</v>
      </c>
      <c r="C13310" s="903" t="s">
        <v>368</v>
      </c>
      <c r="D13310" s="903" t="s">
        <v>1495</v>
      </c>
      <c r="E13310" s="903" t="s">
        <v>103</v>
      </c>
      <c r="F13310" s="903" t="s">
        <v>132</v>
      </c>
      <c r="G13310" s="902">
        <v>391142350</v>
      </c>
    </row>
    <row r="13311" spans="1:7">
      <c r="A13311" s="903" t="s">
        <v>2500</v>
      </c>
      <c r="B13311" s="903" t="s">
        <v>222</v>
      </c>
      <c r="C13311" s="903" t="s">
        <v>368</v>
      </c>
      <c r="D13311" s="903" t="s">
        <v>1495</v>
      </c>
      <c r="E13311" s="903" t="s">
        <v>103</v>
      </c>
      <c r="F13311" s="903" t="s">
        <v>106</v>
      </c>
      <c r="G13311" s="902">
        <v>13300000</v>
      </c>
    </row>
    <row r="13312" spans="1:7">
      <c r="A13312" s="903" t="s">
        <v>2500</v>
      </c>
      <c r="B13312" s="903" t="s">
        <v>222</v>
      </c>
      <c r="C13312" s="903" t="s">
        <v>368</v>
      </c>
      <c r="D13312" s="903" t="s">
        <v>1495</v>
      </c>
      <c r="E13312" s="1419" t="s">
        <v>498</v>
      </c>
      <c r="F13312" s="1420"/>
      <c r="G13312" s="902">
        <v>22707187496</v>
      </c>
    </row>
    <row r="13313" spans="1:7">
      <c r="A13313" s="903" t="s">
        <v>2500</v>
      </c>
      <c r="B13313" s="903" t="s">
        <v>222</v>
      </c>
      <c r="C13313" s="903" t="s">
        <v>368</v>
      </c>
      <c r="D13313" s="903" t="s">
        <v>1495</v>
      </c>
      <c r="E13313" s="903" t="s">
        <v>498</v>
      </c>
      <c r="F13313" s="903" t="s">
        <v>3</v>
      </c>
      <c r="G13313" s="902">
        <v>13433316500</v>
      </c>
    </row>
    <row r="13314" spans="1:7">
      <c r="A13314" s="903" t="s">
        <v>2500</v>
      </c>
      <c r="B13314" s="903" t="s">
        <v>222</v>
      </c>
      <c r="C13314" s="903" t="s">
        <v>368</v>
      </c>
      <c r="D13314" s="903" t="s">
        <v>1495</v>
      </c>
      <c r="E13314" s="903" t="s">
        <v>498</v>
      </c>
      <c r="F13314" s="903" t="s">
        <v>344</v>
      </c>
      <c r="G13314" s="902">
        <v>437999000</v>
      </c>
    </row>
    <row r="13315" spans="1:7">
      <c r="A13315" s="903" t="s">
        <v>2500</v>
      </c>
      <c r="B13315" s="903" t="s">
        <v>222</v>
      </c>
      <c r="C13315" s="903" t="s">
        <v>368</v>
      </c>
      <c r="D13315" s="903" t="s">
        <v>1495</v>
      </c>
      <c r="E13315" s="903" t="s">
        <v>498</v>
      </c>
      <c r="F13315" s="903" t="s">
        <v>4</v>
      </c>
      <c r="G13315" s="902">
        <v>25349000</v>
      </c>
    </row>
    <row r="13316" spans="1:7">
      <c r="A13316" s="903" t="s">
        <v>2500</v>
      </c>
      <c r="B13316" s="903" t="s">
        <v>222</v>
      </c>
      <c r="C13316" s="903" t="s">
        <v>368</v>
      </c>
      <c r="D13316" s="903" t="s">
        <v>1495</v>
      </c>
      <c r="E13316" s="903" t="s">
        <v>498</v>
      </c>
      <c r="F13316" s="903" t="s">
        <v>228</v>
      </c>
      <c r="G13316" s="902">
        <v>250000000</v>
      </c>
    </row>
    <row r="13317" spans="1:7">
      <c r="A13317" s="903" t="s">
        <v>2500</v>
      </c>
      <c r="B13317" s="903" t="s">
        <v>222</v>
      </c>
      <c r="C13317" s="903" t="s">
        <v>368</v>
      </c>
      <c r="D13317" s="903" t="s">
        <v>1495</v>
      </c>
      <c r="E13317" s="903" t="s">
        <v>498</v>
      </c>
      <c r="F13317" s="903" t="s">
        <v>466</v>
      </c>
      <c r="G13317" s="902">
        <v>20000000</v>
      </c>
    </row>
    <row r="13318" spans="1:7">
      <c r="A13318" s="903" t="s">
        <v>2500</v>
      </c>
      <c r="B13318" s="903" t="s">
        <v>222</v>
      </c>
      <c r="C13318" s="903" t="s">
        <v>368</v>
      </c>
      <c r="D13318" s="903" t="s">
        <v>1495</v>
      </c>
      <c r="E13318" s="903" t="s">
        <v>498</v>
      </c>
      <c r="F13318" s="903" t="s">
        <v>501</v>
      </c>
      <c r="G13318" s="902">
        <v>8540522996</v>
      </c>
    </row>
    <row r="13319" spans="1:7">
      <c r="A13319" s="903" t="s">
        <v>2500</v>
      </c>
      <c r="B13319" s="903" t="s">
        <v>222</v>
      </c>
      <c r="C13319" s="903" t="s">
        <v>368</v>
      </c>
      <c r="D13319" s="903" t="s">
        <v>1495</v>
      </c>
      <c r="E13319" s="1419" t="s">
        <v>1429</v>
      </c>
      <c r="F13319" s="1420"/>
      <c r="G13319" s="902">
        <v>366850300</v>
      </c>
    </row>
    <row r="13320" spans="1:7">
      <c r="A13320" s="903" t="s">
        <v>2500</v>
      </c>
      <c r="B13320" s="903" t="s">
        <v>222</v>
      </c>
      <c r="C13320" s="903" t="s">
        <v>368</v>
      </c>
      <c r="D13320" s="903" t="s">
        <v>1495</v>
      </c>
      <c r="E13320" s="903" t="s">
        <v>1429</v>
      </c>
      <c r="F13320" s="903" t="s">
        <v>1431</v>
      </c>
      <c r="G13320" s="902">
        <v>318150300</v>
      </c>
    </row>
    <row r="13321" spans="1:7">
      <c r="A13321" s="903" t="s">
        <v>2500</v>
      </c>
      <c r="B13321" s="903" t="s">
        <v>222</v>
      </c>
      <c r="C13321" s="903" t="s">
        <v>368</v>
      </c>
      <c r="D13321" s="903" t="s">
        <v>1495</v>
      </c>
      <c r="E13321" s="903" t="s">
        <v>1429</v>
      </c>
      <c r="F13321" s="903" t="s">
        <v>1457</v>
      </c>
      <c r="G13321" s="902">
        <v>48700000</v>
      </c>
    </row>
    <row r="13322" spans="1:7">
      <c r="A13322" s="903" t="s">
        <v>2500</v>
      </c>
      <c r="B13322" s="903" t="s">
        <v>222</v>
      </c>
      <c r="C13322" s="903" t="s">
        <v>368</v>
      </c>
      <c r="D13322" s="903" t="s">
        <v>1495</v>
      </c>
      <c r="E13322" s="1419" t="s">
        <v>118</v>
      </c>
      <c r="F13322" s="1420"/>
      <c r="G13322" s="902">
        <v>17000000</v>
      </c>
    </row>
    <row r="13323" spans="1:7">
      <c r="A13323" s="903" t="s">
        <v>2500</v>
      </c>
      <c r="B13323" s="903" t="s">
        <v>222</v>
      </c>
      <c r="C13323" s="903" t="s">
        <v>368</v>
      </c>
      <c r="D13323" s="903" t="s">
        <v>1495</v>
      </c>
      <c r="E13323" s="903" t="s">
        <v>118</v>
      </c>
      <c r="F13323" s="903" t="s">
        <v>523</v>
      </c>
      <c r="G13323" s="902">
        <v>17000000</v>
      </c>
    </row>
    <row r="13324" spans="1:7">
      <c r="A13324" s="903" t="s">
        <v>2500</v>
      </c>
      <c r="B13324" s="903" t="s">
        <v>222</v>
      </c>
      <c r="C13324" s="903" t="s">
        <v>368</v>
      </c>
      <c r="D13324" s="903" t="s">
        <v>1495</v>
      </c>
      <c r="E13324" s="1419" t="s">
        <v>122</v>
      </c>
      <c r="F13324" s="1420"/>
      <c r="G13324" s="902">
        <v>85652000</v>
      </c>
    </row>
    <row r="13325" spans="1:7">
      <c r="A13325" s="903" t="s">
        <v>2500</v>
      </c>
      <c r="B13325" s="903" t="s">
        <v>222</v>
      </c>
      <c r="C13325" s="903" t="s">
        <v>368</v>
      </c>
      <c r="D13325" s="903" t="s">
        <v>1495</v>
      </c>
      <c r="E13325" s="903" t="s">
        <v>122</v>
      </c>
      <c r="F13325" s="903" t="s">
        <v>765</v>
      </c>
      <c r="G13325" s="902">
        <v>44209000</v>
      </c>
    </row>
    <row r="13326" spans="1:7">
      <c r="A13326" s="903" t="s">
        <v>2500</v>
      </c>
      <c r="B13326" s="903" t="s">
        <v>222</v>
      </c>
      <c r="C13326" s="903" t="s">
        <v>368</v>
      </c>
      <c r="D13326" s="903" t="s">
        <v>1495</v>
      </c>
      <c r="E13326" s="903" t="s">
        <v>122</v>
      </c>
      <c r="F13326" s="903" t="s">
        <v>126</v>
      </c>
      <c r="G13326" s="902">
        <v>41443000</v>
      </c>
    </row>
    <row r="13327" spans="1:7">
      <c r="A13327" s="903" t="s">
        <v>2500</v>
      </c>
      <c r="B13327" s="903" t="s">
        <v>222</v>
      </c>
      <c r="C13327" s="903" t="s">
        <v>368</v>
      </c>
      <c r="D13327" s="903" t="s">
        <v>1495</v>
      </c>
      <c r="E13327" s="1419" t="s">
        <v>810</v>
      </c>
      <c r="F13327" s="1420"/>
      <c r="G13327" s="902">
        <v>67230000</v>
      </c>
    </row>
    <row r="13328" spans="1:7">
      <c r="A13328" s="903" t="s">
        <v>2500</v>
      </c>
      <c r="B13328" s="903" t="s">
        <v>222</v>
      </c>
      <c r="C13328" s="903" t="s">
        <v>368</v>
      </c>
      <c r="D13328" s="903" t="s">
        <v>1495</v>
      </c>
      <c r="E13328" s="903" t="s">
        <v>810</v>
      </c>
      <c r="F13328" s="903" t="s">
        <v>809</v>
      </c>
      <c r="G13328" s="902">
        <v>66134000</v>
      </c>
    </row>
    <row r="13329" spans="1:7">
      <c r="A13329" s="903" t="s">
        <v>2500</v>
      </c>
      <c r="B13329" s="903" t="s">
        <v>222</v>
      </c>
      <c r="C13329" s="903" t="s">
        <v>368</v>
      </c>
      <c r="D13329" s="903" t="s">
        <v>1495</v>
      </c>
      <c r="E13329" s="903" t="s">
        <v>810</v>
      </c>
      <c r="F13329" s="903" t="s">
        <v>813</v>
      </c>
      <c r="G13329" s="902">
        <v>1096000</v>
      </c>
    </row>
    <row r="13330" spans="1:7">
      <c r="A13330" s="903" t="s">
        <v>2500</v>
      </c>
      <c r="B13330" s="903" t="s">
        <v>222</v>
      </c>
      <c r="C13330" s="903" t="s">
        <v>368</v>
      </c>
      <c r="D13330" s="903" t="s">
        <v>1495</v>
      </c>
      <c r="E13330" s="1419" t="s">
        <v>160</v>
      </c>
      <c r="F13330" s="1420"/>
      <c r="G13330" s="902">
        <v>74274697796</v>
      </c>
    </row>
    <row r="13331" spans="1:7">
      <c r="A13331" s="903" t="s">
        <v>2500</v>
      </c>
      <c r="B13331" s="903" t="s">
        <v>222</v>
      </c>
      <c r="C13331" s="903" t="s">
        <v>368</v>
      </c>
      <c r="D13331" s="903" t="s">
        <v>1495</v>
      </c>
      <c r="E13331" s="903" t="s">
        <v>160</v>
      </c>
      <c r="F13331" s="903" t="s">
        <v>162</v>
      </c>
      <c r="G13331" s="902">
        <v>74274697796</v>
      </c>
    </row>
    <row r="13332" spans="1:7">
      <c r="A13332" s="903" t="s">
        <v>2500</v>
      </c>
      <c r="B13332" s="903" t="s">
        <v>222</v>
      </c>
      <c r="C13332" s="903" t="s">
        <v>368</v>
      </c>
      <c r="D13332" s="903" t="s">
        <v>1495</v>
      </c>
      <c r="E13332" s="1419" t="s">
        <v>13</v>
      </c>
      <c r="F13332" s="1420"/>
      <c r="G13332" s="902">
        <v>4592926700</v>
      </c>
    </row>
    <row r="13333" spans="1:7">
      <c r="A13333" s="903" t="s">
        <v>2500</v>
      </c>
      <c r="B13333" s="903" t="s">
        <v>222</v>
      </c>
      <c r="C13333" s="903" t="s">
        <v>368</v>
      </c>
      <c r="D13333" s="903" t="s">
        <v>1495</v>
      </c>
      <c r="E13333" s="903" t="s">
        <v>13</v>
      </c>
      <c r="F13333" s="903" t="s">
        <v>15</v>
      </c>
      <c r="G13333" s="902">
        <v>4592926700</v>
      </c>
    </row>
    <row r="13334" spans="1:7">
      <c r="A13334" s="903" t="s">
        <v>2500</v>
      </c>
      <c r="B13334" s="903" t="s">
        <v>222</v>
      </c>
      <c r="C13334" s="903" t="s">
        <v>368</v>
      </c>
      <c r="D13334" s="903" t="s">
        <v>1495</v>
      </c>
      <c r="E13334" s="1419" t="s">
        <v>16</v>
      </c>
      <c r="F13334" s="1420"/>
      <c r="G13334" s="902">
        <v>10944156030</v>
      </c>
    </row>
    <row r="13335" spans="1:7">
      <c r="A13335" s="903" t="s">
        <v>2500</v>
      </c>
      <c r="B13335" s="903" t="s">
        <v>222</v>
      </c>
      <c r="C13335" s="903" t="s">
        <v>368</v>
      </c>
      <c r="D13335" s="903" t="s">
        <v>1495</v>
      </c>
      <c r="E13335" s="903" t="s">
        <v>16</v>
      </c>
      <c r="F13335" s="903" t="s">
        <v>17</v>
      </c>
      <c r="G13335" s="902">
        <v>2367114700</v>
      </c>
    </row>
    <row r="13336" spans="1:7">
      <c r="A13336" s="903" t="s">
        <v>2500</v>
      </c>
      <c r="B13336" s="903" t="s">
        <v>222</v>
      </c>
      <c r="C13336" s="903" t="s">
        <v>368</v>
      </c>
      <c r="D13336" s="903" t="s">
        <v>1495</v>
      </c>
      <c r="E13336" s="903" t="s">
        <v>16</v>
      </c>
      <c r="F13336" s="903" t="s">
        <v>19</v>
      </c>
      <c r="G13336" s="902">
        <v>7798973054</v>
      </c>
    </row>
    <row r="13337" spans="1:7">
      <c r="A13337" s="903" t="s">
        <v>2500</v>
      </c>
      <c r="B13337" s="903" t="s">
        <v>222</v>
      </c>
      <c r="C13337" s="903" t="s">
        <v>368</v>
      </c>
      <c r="D13337" s="903" t="s">
        <v>1495</v>
      </c>
      <c r="E13337" s="903" t="s">
        <v>16</v>
      </c>
      <c r="F13337" s="903" t="s">
        <v>221</v>
      </c>
      <c r="G13337" s="902">
        <v>778068276</v>
      </c>
    </row>
    <row r="13338" spans="1:7">
      <c r="A13338" s="903" t="s">
        <v>2500</v>
      </c>
      <c r="B13338" s="903" t="s">
        <v>222</v>
      </c>
      <c r="C13338" s="903" t="s">
        <v>368</v>
      </c>
      <c r="D13338" s="1419" t="s">
        <v>1503</v>
      </c>
      <c r="E13338" s="1420"/>
      <c r="F13338" s="1420"/>
      <c r="G13338" s="902">
        <v>30340000</v>
      </c>
    </row>
    <row r="13339" spans="1:7">
      <c r="A13339" s="903" t="s">
        <v>2500</v>
      </c>
      <c r="B13339" s="903" t="s">
        <v>222</v>
      </c>
      <c r="C13339" s="903" t="s">
        <v>368</v>
      </c>
      <c r="D13339" s="903" t="s">
        <v>1503</v>
      </c>
      <c r="E13339" s="1419" t="s">
        <v>377</v>
      </c>
      <c r="F13339" s="1420"/>
      <c r="G13339" s="902">
        <v>5800000</v>
      </c>
    </row>
    <row r="13340" spans="1:7">
      <c r="A13340" s="903" t="s">
        <v>2500</v>
      </c>
      <c r="B13340" s="903" t="s">
        <v>222</v>
      </c>
      <c r="C13340" s="903" t="s">
        <v>368</v>
      </c>
      <c r="D13340" s="903" t="s">
        <v>1503</v>
      </c>
      <c r="E13340" s="903" t="s">
        <v>377</v>
      </c>
      <c r="F13340" s="903" t="s">
        <v>379</v>
      </c>
      <c r="G13340" s="902">
        <v>5800000</v>
      </c>
    </row>
    <row r="13341" spans="1:7">
      <c r="A13341" s="903" t="s">
        <v>2500</v>
      </c>
      <c r="B13341" s="903" t="s">
        <v>222</v>
      </c>
      <c r="C13341" s="903" t="s">
        <v>368</v>
      </c>
      <c r="D13341" s="903" t="s">
        <v>1503</v>
      </c>
      <c r="E13341" s="1419" t="s">
        <v>103</v>
      </c>
      <c r="F13341" s="1420"/>
      <c r="G13341" s="902">
        <v>3740000</v>
      </c>
    </row>
    <row r="13342" spans="1:7">
      <c r="A13342" s="903" t="s">
        <v>2500</v>
      </c>
      <c r="B13342" s="903" t="s">
        <v>222</v>
      </c>
      <c r="C13342" s="903" t="s">
        <v>368</v>
      </c>
      <c r="D13342" s="903" t="s">
        <v>1503</v>
      </c>
      <c r="E13342" s="903" t="s">
        <v>103</v>
      </c>
      <c r="F13342" s="903" t="s">
        <v>104</v>
      </c>
      <c r="G13342" s="902">
        <v>3740000</v>
      </c>
    </row>
    <row r="13343" spans="1:7">
      <c r="A13343" s="903" t="s">
        <v>2500</v>
      </c>
      <c r="B13343" s="903" t="s">
        <v>222</v>
      </c>
      <c r="C13343" s="903" t="s">
        <v>368</v>
      </c>
      <c r="D13343" s="903" t="s">
        <v>1503</v>
      </c>
      <c r="E13343" s="1419" t="s">
        <v>143</v>
      </c>
      <c r="F13343" s="1420"/>
      <c r="G13343" s="902">
        <v>2830000</v>
      </c>
    </row>
    <row r="13344" spans="1:7">
      <c r="A13344" s="903" t="s">
        <v>2500</v>
      </c>
      <c r="B13344" s="903" t="s">
        <v>222</v>
      </c>
      <c r="C13344" s="903" t="s">
        <v>368</v>
      </c>
      <c r="D13344" s="903" t="s">
        <v>1503</v>
      </c>
      <c r="E13344" s="903" t="s">
        <v>143</v>
      </c>
      <c r="F13344" s="903" t="s">
        <v>145</v>
      </c>
      <c r="G13344" s="902">
        <v>130000</v>
      </c>
    </row>
    <row r="13345" spans="1:7">
      <c r="A13345" s="903" t="s">
        <v>2500</v>
      </c>
      <c r="B13345" s="903" t="s">
        <v>222</v>
      </c>
      <c r="C13345" s="903" t="s">
        <v>368</v>
      </c>
      <c r="D13345" s="903" t="s">
        <v>1503</v>
      </c>
      <c r="E13345" s="903" t="s">
        <v>143</v>
      </c>
      <c r="F13345" s="903" t="s">
        <v>487</v>
      </c>
      <c r="G13345" s="902">
        <v>2150000</v>
      </c>
    </row>
    <row r="13346" spans="1:7">
      <c r="A13346" s="903" t="s">
        <v>2500</v>
      </c>
      <c r="B13346" s="903" t="s">
        <v>222</v>
      </c>
      <c r="C13346" s="903" t="s">
        <v>368</v>
      </c>
      <c r="D13346" s="903" t="s">
        <v>1503</v>
      </c>
      <c r="E13346" s="903" t="s">
        <v>143</v>
      </c>
      <c r="F13346" s="903" t="s">
        <v>489</v>
      </c>
      <c r="G13346" s="902">
        <v>550000</v>
      </c>
    </row>
    <row r="13347" spans="1:7">
      <c r="A13347" s="903" t="s">
        <v>2500</v>
      </c>
      <c r="B13347" s="903" t="s">
        <v>222</v>
      </c>
      <c r="C13347" s="903" t="s">
        <v>368</v>
      </c>
      <c r="D13347" s="903" t="s">
        <v>1503</v>
      </c>
      <c r="E13347" s="1419" t="s">
        <v>122</v>
      </c>
      <c r="F13347" s="1420"/>
      <c r="G13347" s="902">
        <v>17970000</v>
      </c>
    </row>
    <row r="13348" spans="1:7">
      <c r="A13348" s="903" t="s">
        <v>2500</v>
      </c>
      <c r="B13348" s="903" t="s">
        <v>222</v>
      </c>
      <c r="C13348" s="903" t="s">
        <v>368</v>
      </c>
      <c r="D13348" s="903" t="s">
        <v>1503</v>
      </c>
      <c r="E13348" s="903" t="s">
        <v>122</v>
      </c>
      <c r="F13348" s="903" t="s">
        <v>126</v>
      </c>
      <c r="G13348" s="902">
        <v>17970000</v>
      </c>
    </row>
    <row r="13349" spans="1:7">
      <c r="A13349" s="903" t="s">
        <v>2500</v>
      </c>
      <c r="B13349" s="903" t="s">
        <v>222</v>
      </c>
      <c r="C13349" s="903" t="s">
        <v>368</v>
      </c>
      <c r="D13349" s="1419" t="s">
        <v>1444</v>
      </c>
      <c r="E13349" s="1420"/>
      <c r="F13349" s="1420"/>
      <c r="G13349" s="902">
        <v>641983000</v>
      </c>
    </row>
    <row r="13350" spans="1:7">
      <c r="A13350" s="903" t="s">
        <v>2500</v>
      </c>
      <c r="B13350" s="903" t="s">
        <v>222</v>
      </c>
      <c r="C13350" s="903" t="s">
        <v>368</v>
      </c>
      <c r="D13350" s="903" t="s">
        <v>1444</v>
      </c>
      <c r="E13350" s="1419" t="s">
        <v>90</v>
      </c>
      <c r="F13350" s="1420"/>
      <c r="G13350" s="902">
        <v>156238000</v>
      </c>
    </row>
    <row r="13351" spans="1:7">
      <c r="A13351" s="903" t="s">
        <v>2500</v>
      </c>
      <c r="B13351" s="903" t="s">
        <v>222</v>
      </c>
      <c r="C13351" s="903" t="s">
        <v>368</v>
      </c>
      <c r="D13351" s="903" t="s">
        <v>1444</v>
      </c>
      <c r="E13351" s="903" t="s">
        <v>90</v>
      </c>
      <c r="F13351" s="903" t="s">
        <v>137</v>
      </c>
      <c r="G13351" s="902">
        <v>156238000</v>
      </c>
    </row>
    <row r="13352" spans="1:7">
      <c r="A13352" s="903" t="s">
        <v>2500</v>
      </c>
      <c r="B13352" s="903" t="s">
        <v>222</v>
      </c>
      <c r="C13352" s="903" t="s">
        <v>368</v>
      </c>
      <c r="D13352" s="903" t="s">
        <v>1444</v>
      </c>
      <c r="E13352" s="1419" t="s">
        <v>377</v>
      </c>
      <c r="F13352" s="1420"/>
      <c r="G13352" s="902">
        <v>2150000</v>
      </c>
    </row>
    <row r="13353" spans="1:7">
      <c r="A13353" s="903" t="s">
        <v>2500</v>
      </c>
      <c r="B13353" s="903" t="s">
        <v>222</v>
      </c>
      <c r="C13353" s="903" t="s">
        <v>368</v>
      </c>
      <c r="D13353" s="903" t="s">
        <v>1444</v>
      </c>
      <c r="E13353" s="903" t="s">
        <v>377</v>
      </c>
      <c r="F13353" s="903" t="s">
        <v>379</v>
      </c>
      <c r="G13353" s="902">
        <v>2150000</v>
      </c>
    </row>
    <row r="13354" spans="1:7">
      <c r="A13354" s="903" t="s">
        <v>2500</v>
      </c>
      <c r="B13354" s="903" t="s">
        <v>222</v>
      </c>
      <c r="C13354" s="903" t="s">
        <v>368</v>
      </c>
      <c r="D13354" s="903" t="s">
        <v>1444</v>
      </c>
      <c r="E13354" s="1419" t="s">
        <v>520</v>
      </c>
      <c r="F13354" s="1420"/>
      <c r="G13354" s="902">
        <v>10780000</v>
      </c>
    </row>
    <row r="13355" spans="1:7">
      <c r="A13355" s="903" t="s">
        <v>2500</v>
      </c>
      <c r="B13355" s="903" t="s">
        <v>222</v>
      </c>
      <c r="C13355" s="903" t="s">
        <v>368</v>
      </c>
      <c r="D13355" s="903" t="s">
        <v>1444</v>
      </c>
      <c r="E13355" s="903" t="s">
        <v>520</v>
      </c>
      <c r="F13355" s="903" t="s">
        <v>290</v>
      </c>
      <c r="G13355" s="902">
        <v>10780000</v>
      </c>
    </row>
    <row r="13356" spans="1:7">
      <c r="A13356" s="903" t="s">
        <v>2500</v>
      </c>
      <c r="B13356" s="903" t="s">
        <v>222</v>
      </c>
      <c r="C13356" s="903" t="s">
        <v>368</v>
      </c>
      <c r="D13356" s="903" t="s">
        <v>1444</v>
      </c>
      <c r="E13356" s="1419" t="s">
        <v>98</v>
      </c>
      <c r="F13356" s="1420"/>
      <c r="G13356" s="902">
        <v>139580000</v>
      </c>
    </row>
    <row r="13357" spans="1:7">
      <c r="A13357" s="903" t="s">
        <v>2500</v>
      </c>
      <c r="B13357" s="903" t="s">
        <v>222</v>
      </c>
      <c r="C13357" s="903" t="s">
        <v>368</v>
      </c>
      <c r="D13357" s="903" t="s">
        <v>1444</v>
      </c>
      <c r="E13357" s="903" t="s">
        <v>98</v>
      </c>
      <c r="F13357" s="903" t="s">
        <v>99</v>
      </c>
      <c r="G13357" s="902">
        <v>139580000</v>
      </c>
    </row>
    <row r="13358" spans="1:7">
      <c r="A13358" s="903" t="s">
        <v>2500</v>
      </c>
      <c r="B13358" s="903" t="s">
        <v>222</v>
      </c>
      <c r="C13358" s="903" t="s">
        <v>368</v>
      </c>
      <c r="D13358" s="903" t="s">
        <v>1444</v>
      </c>
      <c r="E13358" s="1419" t="s">
        <v>100</v>
      </c>
      <c r="F13358" s="1420"/>
      <c r="G13358" s="902">
        <v>3100000</v>
      </c>
    </row>
    <row r="13359" spans="1:7">
      <c r="A13359" s="903" t="s">
        <v>2500</v>
      </c>
      <c r="B13359" s="903" t="s">
        <v>222</v>
      </c>
      <c r="C13359" s="903" t="s">
        <v>368</v>
      </c>
      <c r="D13359" s="903" t="s">
        <v>1444</v>
      </c>
      <c r="E13359" s="903" t="s">
        <v>100</v>
      </c>
      <c r="F13359" s="903" t="s">
        <v>139</v>
      </c>
      <c r="G13359" s="902">
        <v>3000000</v>
      </c>
    </row>
    <row r="13360" spans="1:7">
      <c r="A13360" s="903" t="s">
        <v>2500</v>
      </c>
      <c r="B13360" s="903" t="s">
        <v>222</v>
      </c>
      <c r="C13360" s="903" t="s">
        <v>368</v>
      </c>
      <c r="D13360" s="903" t="s">
        <v>1444</v>
      </c>
      <c r="E13360" s="903" t="s">
        <v>100</v>
      </c>
      <c r="F13360" s="903" t="s">
        <v>218</v>
      </c>
      <c r="G13360" s="902">
        <v>100000</v>
      </c>
    </row>
    <row r="13361" spans="1:7">
      <c r="A13361" s="903" t="s">
        <v>2500</v>
      </c>
      <c r="B13361" s="903" t="s">
        <v>222</v>
      </c>
      <c r="C13361" s="903" t="s">
        <v>368</v>
      </c>
      <c r="D13361" s="903" t="s">
        <v>1444</v>
      </c>
      <c r="E13361" s="1419" t="s">
        <v>103</v>
      </c>
      <c r="F13361" s="1420"/>
      <c r="G13361" s="902">
        <v>90460000</v>
      </c>
    </row>
    <row r="13362" spans="1:7">
      <c r="A13362" s="903" t="s">
        <v>2500</v>
      </c>
      <c r="B13362" s="903" t="s">
        <v>222</v>
      </c>
      <c r="C13362" s="903" t="s">
        <v>368</v>
      </c>
      <c r="D13362" s="903" t="s">
        <v>1444</v>
      </c>
      <c r="E13362" s="903" t="s">
        <v>103</v>
      </c>
      <c r="F13362" s="903" t="s">
        <v>104</v>
      </c>
      <c r="G13362" s="902">
        <v>35230000</v>
      </c>
    </row>
    <row r="13363" spans="1:7">
      <c r="A13363" s="903" t="s">
        <v>2500</v>
      </c>
      <c r="B13363" s="903" t="s">
        <v>222</v>
      </c>
      <c r="C13363" s="903" t="s">
        <v>368</v>
      </c>
      <c r="D13363" s="903" t="s">
        <v>1444</v>
      </c>
      <c r="E13363" s="903" t="s">
        <v>103</v>
      </c>
      <c r="F13363" s="903" t="s">
        <v>132</v>
      </c>
      <c r="G13363" s="902">
        <v>52630000</v>
      </c>
    </row>
    <row r="13364" spans="1:7">
      <c r="A13364" s="903" t="s">
        <v>2500</v>
      </c>
      <c r="B13364" s="903" t="s">
        <v>222</v>
      </c>
      <c r="C13364" s="903" t="s">
        <v>368</v>
      </c>
      <c r="D13364" s="903" t="s">
        <v>1444</v>
      </c>
      <c r="E13364" s="903" t="s">
        <v>103</v>
      </c>
      <c r="F13364" s="903" t="s">
        <v>106</v>
      </c>
      <c r="G13364" s="902">
        <v>2600000</v>
      </c>
    </row>
    <row r="13365" spans="1:7">
      <c r="A13365" s="903" t="s">
        <v>2500</v>
      </c>
      <c r="B13365" s="903" t="s">
        <v>222</v>
      </c>
      <c r="C13365" s="903" t="s">
        <v>368</v>
      </c>
      <c r="D13365" s="903" t="s">
        <v>1444</v>
      </c>
      <c r="E13365" s="1419" t="s">
        <v>108</v>
      </c>
      <c r="F13365" s="1420"/>
      <c r="G13365" s="902">
        <v>2570000</v>
      </c>
    </row>
    <row r="13366" spans="1:7">
      <c r="A13366" s="903" t="s">
        <v>2500</v>
      </c>
      <c r="B13366" s="903" t="s">
        <v>222</v>
      </c>
      <c r="C13366" s="903" t="s">
        <v>368</v>
      </c>
      <c r="D13366" s="903" t="s">
        <v>1444</v>
      </c>
      <c r="E13366" s="903" t="s">
        <v>108</v>
      </c>
      <c r="F13366" s="903" t="s">
        <v>283</v>
      </c>
      <c r="G13366" s="902">
        <v>2570000</v>
      </c>
    </row>
    <row r="13367" spans="1:7">
      <c r="A13367" s="903" t="s">
        <v>2500</v>
      </c>
      <c r="B13367" s="903" t="s">
        <v>222</v>
      </c>
      <c r="C13367" s="903" t="s">
        <v>368</v>
      </c>
      <c r="D13367" s="903" t="s">
        <v>1444</v>
      </c>
      <c r="E13367" s="1419" t="s">
        <v>143</v>
      </c>
      <c r="F13367" s="1420"/>
      <c r="G13367" s="902">
        <v>96372000</v>
      </c>
    </row>
    <row r="13368" spans="1:7">
      <c r="A13368" s="903" t="s">
        <v>2500</v>
      </c>
      <c r="B13368" s="903" t="s">
        <v>222</v>
      </c>
      <c r="C13368" s="903" t="s">
        <v>368</v>
      </c>
      <c r="D13368" s="903" t="s">
        <v>1444</v>
      </c>
      <c r="E13368" s="903" t="s">
        <v>143</v>
      </c>
      <c r="F13368" s="903" t="s">
        <v>145</v>
      </c>
      <c r="G13368" s="902">
        <v>3398000</v>
      </c>
    </row>
    <row r="13369" spans="1:7">
      <c r="A13369" s="903" t="s">
        <v>2500</v>
      </c>
      <c r="B13369" s="903" t="s">
        <v>222</v>
      </c>
      <c r="C13369" s="903" t="s">
        <v>368</v>
      </c>
      <c r="D13369" s="903" t="s">
        <v>1444</v>
      </c>
      <c r="E13369" s="903" t="s">
        <v>143</v>
      </c>
      <c r="F13369" s="903" t="s">
        <v>482</v>
      </c>
      <c r="G13369" s="902">
        <v>1800000</v>
      </c>
    </row>
    <row r="13370" spans="1:7">
      <c r="A13370" s="903" t="s">
        <v>2500</v>
      </c>
      <c r="B13370" s="903" t="s">
        <v>222</v>
      </c>
      <c r="C13370" s="903" t="s">
        <v>368</v>
      </c>
      <c r="D13370" s="903" t="s">
        <v>1444</v>
      </c>
      <c r="E13370" s="903" t="s">
        <v>143</v>
      </c>
      <c r="F13370" s="903" t="s">
        <v>387</v>
      </c>
      <c r="G13370" s="902">
        <v>690000</v>
      </c>
    </row>
    <row r="13371" spans="1:7">
      <c r="A13371" s="903" t="s">
        <v>2500</v>
      </c>
      <c r="B13371" s="903" t="s">
        <v>222</v>
      </c>
      <c r="C13371" s="903" t="s">
        <v>368</v>
      </c>
      <c r="D13371" s="903" t="s">
        <v>1444</v>
      </c>
      <c r="E13371" s="903" t="s">
        <v>143</v>
      </c>
      <c r="F13371" s="903" t="s">
        <v>487</v>
      </c>
      <c r="G13371" s="902">
        <v>62310000</v>
      </c>
    </row>
    <row r="13372" spans="1:7">
      <c r="A13372" s="903" t="s">
        <v>2500</v>
      </c>
      <c r="B13372" s="903" t="s">
        <v>222</v>
      </c>
      <c r="C13372" s="903" t="s">
        <v>368</v>
      </c>
      <c r="D13372" s="903" t="s">
        <v>1444</v>
      </c>
      <c r="E13372" s="903" t="s">
        <v>143</v>
      </c>
      <c r="F13372" s="903" t="s">
        <v>489</v>
      </c>
      <c r="G13372" s="902">
        <v>28174000</v>
      </c>
    </row>
    <row r="13373" spans="1:7">
      <c r="A13373" s="903" t="s">
        <v>2500</v>
      </c>
      <c r="B13373" s="903" t="s">
        <v>222</v>
      </c>
      <c r="C13373" s="903" t="s">
        <v>368</v>
      </c>
      <c r="D13373" s="903" t="s">
        <v>1444</v>
      </c>
      <c r="E13373" s="1419" t="s">
        <v>113</v>
      </c>
      <c r="F13373" s="1420"/>
      <c r="G13373" s="902">
        <v>450000</v>
      </c>
    </row>
    <row r="13374" spans="1:7">
      <c r="A13374" s="903" t="s">
        <v>2500</v>
      </c>
      <c r="B13374" s="903" t="s">
        <v>222</v>
      </c>
      <c r="C13374" s="903" t="s">
        <v>368</v>
      </c>
      <c r="D13374" s="903" t="s">
        <v>1444</v>
      </c>
      <c r="E13374" s="903" t="s">
        <v>113</v>
      </c>
      <c r="F13374" s="903" t="s">
        <v>490</v>
      </c>
      <c r="G13374" s="902">
        <v>450000</v>
      </c>
    </row>
    <row r="13375" spans="1:7">
      <c r="A13375" s="903" t="s">
        <v>2500</v>
      </c>
      <c r="B13375" s="903" t="s">
        <v>222</v>
      </c>
      <c r="C13375" s="903" t="s">
        <v>368</v>
      </c>
      <c r="D13375" s="903" t="s">
        <v>1444</v>
      </c>
      <c r="E13375" s="1419" t="s">
        <v>492</v>
      </c>
      <c r="F13375" s="1420"/>
      <c r="G13375" s="902">
        <v>330000</v>
      </c>
    </row>
    <row r="13376" spans="1:7">
      <c r="A13376" s="903" t="s">
        <v>2500</v>
      </c>
      <c r="B13376" s="903" t="s">
        <v>222</v>
      </c>
      <c r="C13376" s="903" t="s">
        <v>368</v>
      </c>
      <c r="D13376" s="903" t="s">
        <v>1444</v>
      </c>
      <c r="E13376" s="903" t="s">
        <v>492</v>
      </c>
      <c r="F13376" s="903" t="s">
        <v>496</v>
      </c>
      <c r="G13376" s="902">
        <v>330000</v>
      </c>
    </row>
    <row r="13377" spans="1:7">
      <c r="A13377" s="903" t="s">
        <v>2500</v>
      </c>
      <c r="B13377" s="903" t="s">
        <v>222</v>
      </c>
      <c r="C13377" s="903" t="s">
        <v>368</v>
      </c>
      <c r="D13377" s="903" t="s">
        <v>1444</v>
      </c>
      <c r="E13377" s="1419" t="s">
        <v>498</v>
      </c>
      <c r="F13377" s="1420"/>
      <c r="G13377" s="902">
        <v>27670000</v>
      </c>
    </row>
    <row r="13378" spans="1:7">
      <c r="A13378" s="903" t="s">
        <v>2500</v>
      </c>
      <c r="B13378" s="903" t="s">
        <v>222</v>
      </c>
      <c r="C13378" s="903" t="s">
        <v>368</v>
      </c>
      <c r="D13378" s="903" t="s">
        <v>1444</v>
      </c>
      <c r="E13378" s="903" t="s">
        <v>498</v>
      </c>
      <c r="F13378" s="903" t="s">
        <v>370</v>
      </c>
      <c r="G13378" s="902">
        <v>26670000</v>
      </c>
    </row>
    <row r="13379" spans="1:7">
      <c r="A13379" s="903" t="s">
        <v>2500</v>
      </c>
      <c r="B13379" s="903" t="s">
        <v>222</v>
      </c>
      <c r="C13379" s="903" t="s">
        <v>368</v>
      </c>
      <c r="D13379" s="903" t="s">
        <v>1444</v>
      </c>
      <c r="E13379" s="903" t="s">
        <v>498</v>
      </c>
      <c r="F13379" s="903" t="s">
        <v>501</v>
      </c>
      <c r="G13379" s="902">
        <v>1000000</v>
      </c>
    </row>
    <row r="13380" spans="1:7">
      <c r="A13380" s="903" t="s">
        <v>2500</v>
      </c>
      <c r="B13380" s="903" t="s">
        <v>222</v>
      </c>
      <c r="C13380" s="903" t="s">
        <v>368</v>
      </c>
      <c r="D13380" s="903" t="s">
        <v>1444</v>
      </c>
      <c r="E13380" s="1419" t="s">
        <v>1429</v>
      </c>
      <c r="F13380" s="1420"/>
      <c r="G13380" s="902">
        <v>41700000</v>
      </c>
    </row>
    <row r="13381" spans="1:7">
      <c r="A13381" s="903" t="s">
        <v>2500</v>
      </c>
      <c r="B13381" s="903" t="s">
        <v>222</v>
      </c>
      <c r="C13381" s="903" t="s">
        <v>368</v>
      </c>
      <c r="D13381" s="903" t="s">
        <v>1444</v>
      </c>
      <c r="E13381" s="903" t="s">
        <v>1429</v>
      </c>
      <c r="F13381" s="903" t="s">
        <v>1431</v>
      </c>
      <c r="G13381" s="902">
        <v>30000000</v>
      </c>
    </row>
    <row r="13382" spans="1:7">
      <c r="A13382" s="903" t="s">
        <v>2500</v>
      </c>
      <c r="B13382" s="903" t="s">
        <v>222</v>
      </c>
      <c r="C13382" s="903" t="s">
        <v>368</v>
      </c>
      <c r="D13382" s="903" t="s">
        <v>1444</v>
      </c>
      <c r="E13382" s="903" t="s">
        <v>1429</v>
      </c>
      <c r="F13382" s="903" t="s">
        <v>1457</v>
      </c>
      <c r="G13382" s="902">
        <v>11700000</v>
      </c>
    </row>
    <row r="13383" spans="1:7">
      <c r="A13383" s="903" t="s">
        <v>2500</v>
      </c>
      <c r="B13383" s="903" t="s">
        <v>222</v>
      </c>
      <c r="C13383" s="903" t="s">
        <v>368</v>
      </c>
      <c r="D13383" s="903" t="s">
        <v>1444</v>
      </c>
      <c r="E13383" s="1419" t="s">
        <v>118</v>
      </c>
      <c r="F13383" s="1420"/>
      <c r="G13383" s="902">
        <v>1598000</v>
      </c>
    </row>
    <row r="13384" spans="1:7">
      <c r="A13384" s="903" t="s">
        <v>2500</v>
      </c>
      <c r="B13384" s="903" t="s">
        <v>222</v>
      </c>
      <c r="C13384" s="903" t="s">
        <v>368</v>
      </c>
      <c r="D13384" s="903" t="s">
        <v>1444</v>
      </c>
      <c r="E13384" s="903" t="s">
        <v>118</v>
      </c>
      <c r="F13384" s="903" t="s">
        <v>523</v>
      </c>
      <c r="G13384" s="902">
        <v>1598000</v>
      </c>
    </row>
    <row r="13385" spans="1:7">
      <c r="A13385" s="903" t="s">
        <v>2500</v>
      </c>
      <c r="B13385" s="903" t="s">
        <v>222</v>
      </c>
      <c r="C13385" s="903" t="s">
        <v>368</v>
      </c>
      <c r="D13385" s="903" t="s">
        <v>1444</v>
      </c>
      <c r="E13385" s="1419" t="s">
        <v>122</v>
      </c>
      <c r="F13385" s="1420"/>
      <c r="G13385" s="902">
        <v>68985000</v>
      </c>
    </row>
    <row r="13386" spans="1:7">
      <c r="A13386" s="903" t="s">
        <v>2500</v>
      </c>
      <c r="B13386" s="903" t="s">
        <v>222</v>
      </c>
      <c r="C13386" s="903" t="s">
        <v>368</v>
      </c>
      <c r="D13386" s="903" t="s">
        <v>1444</v>
      </c>
      <c r="E13386" s="903" t="s">
        <v>122</v>
      </c>
      <c r="F13386" s="903" t="s">
        <v>124</v>
      </c>
      <c r="G13386" s="902">
        <v>10800000</v>
      </c>
    </row>
    <row r="13387" spans="1:7">
      <c r="A13387" s="903" t="s">
        <v>2500</v>
      </c>
      <c r="B13387" s="903" t="s">
        <v>222</v>
      </c>
      <c r="C13387" s="903" t="s">
        <v>368</v>
      </c>
      <c r="D13387" s="903" t="s">
        <v>1444</v>
      </c>
      <c r="E13387" s="903" t="s">
        <v>122</v>
      </c>
      <c r="F13387" s="903" t="s">
        <v>126</v>
      </c>
      <c r="G13387" s="902">
        <v>58185000</v>
      </c>
    </row>
    <row r="13388" spans="1:7">
      <c r="A13388" s="903" t="s">
        <v>2500</v>
      </c>
      <c r="B13388" s="903" t="s">
        <v>222</v>
      </c>
      <c r="C13388" s="903" t="s">
        <v>368</v>
      </c>
      <c r="D13388" s="1419" t="s">
        <v>1445</v>
      </c>
      <c r="E13388" s="1420"/>
      <c r="F13388" s="1420"/>
      <c r="G13388" s="902">
        <v>366183000</v>
      </c>
    </row>
    <row r="13389" spans="1:7">
      <c r="A13389" s="903" t="s">
        <v>2500</v>
      </c>
      <c r="B13389" s="903" t="s">
        <v>222</v>
      </c>
      <c r="C13389" s="903" t="s">
        <v>368</v>
      </c>
      <c r="D13389" s="903" t="s">
        <v>1445</v>
      </c>
      <c r="E13389" s="1419" t="s">
        <v>90</v>
      </c>
      <c r="F13389" s="1420"/>
      <c r="G13389" s="902">
        <v>1960000</v>
      </c>
    </row>
    <row r="13390" spans="1:7">
      <c r="A13390" s="903" t="s">
        <v>2500</v>
      </c>
      <c r="B13390" s="903" t="s">
        <v>222</v>
      </c>
      <c r="C13390" s="903" t="s">
        <v>368</v>
      </c>
      <c r="D13390" s="903" t="s">
        <v>1445</v>
      </c>
      <c r="E13390" s="903" t="s">
        <v>90</v>
      </c>
      <c r="F13390" s="903" t="s">
        <v>137</v>
      </c>
      <c r="G13390" s="902">
        <v>1960000</v>
      </c>
    </row>
    <row r="13391" spans="1:7">
      <c r="A13391" s="903" t="s">
        <v>2500</v>
      </c>
      <c r="B13391" s="903" t="s">
        <v>222</v>
      </c>
      <c r="C13391" s="903" t="s">
        <v>368</v>
      </c>
      <c r="D13391" s="903" t="s">
        <v>1445</v>
      </c>
      <c r="E13391" s="1419" t="s">
        <v>296</v>
      </c>
      <c r="F13391" s="1420"/>
      <c r="G13391" s="902">
        <v>7270000</v>
      </c>
    </row>
    <row r="13392" spans="1:7">
      <c r="A13392" s="903" t="s">
        <v>2500</v>
      </c>
      <c r="B13392" s="903" t="s">
        <v>222</v>
      </c>
      <c r="C13392" s="903" t="s">
        <v>368</v>
      </c>
      <c r="D13392" s="903" t="s">
        <v>1445</v>
      </c>
      <c r="E13392" s="903" t="s">
        <v>296</v>
      </c>
      <c r="F13392" s="903" t="s">
        <v>756</v>
      </c>
      <c r="G13392" s="902">
        <v>7270000</v>
      </c>
    </row>
    <row r="13393" spans="1:7">
      <c r="A13393" s="903" t="s">
        <v>2500</v>
      </c>
      <c r="B13393" s="903" t="s">
        <v>222</v>
      </c>
      <c r="C13393" s="903" t="s">
        <v>368</v>
      </c>
      <c r="D13393" s="903" t="s">
        <v>1445</v>
      </c>
      <c r="E13393" s="1419" t="s">
        <v>100</v>
      </c>
      <c r="F13393" s="1420"/>
      <c r="G13393" s="902">
        <v>1060000</v>
      </c>
    </row>
    <row r="13394" spans="1:7">
      <c r="A13394" s="903" t="s">
        <v>2500</v>
      </c>
      <c r="B13394" s="903" t="s">
        <v>222</v>
      </c>
      <c r="C13394" s="903" t="s">
        <v>368</v>
      </c>
      <c r="D13394" s="903" t="s">
        <v>1445</v>
      </c>
      <c r="E13394" s="903" t="s">
        <v>100</v>
      </c>
      <c r="F13394" s="903" t="s">
        <v>139</v>
      </c>
      <c r="G13394" s="902">
        <v>300000</v>
      </c>
    </row>
    <row r="13395" spans="1:7">
      <c r="A13395" s="903" t="s">
        <v>2500</v>
      </c>
      <c r="B13395" s="903" t="s">
        <v>222</v>
      </c>
      <c r="C13395" s="903" t="s">
        <v>368</v>
      </c>
      <c r="D13395" s="903" t="s">
        <v>1445</v>
      </c>
      <c r="E13395" s="903" t="s">
        <v>100</v>
      </c>
      <c r="F13395" s="903" t="s">
        <v>218</v>
      </c>
      <c r="G13395" s="902">
        <v>760000</v>
      </c>
    </row>
    <row r="13396" spans="1:7">
      <c r="A13396" s="903" t="s">
        <v>2500</v>
      </c>
      <c r="B13396" s="903" t="s">
        <v>222</v>
      </c>
      <c r="C13396" s="903" t="s">
        <v>368</v>
      </c>
      <c r="D13396" s="903" t="s">
        <v>1445</v>
      </c>
      <c r="E13396" s="1419" t="s">
        <v>103</v>
      </c>
      <c r="F13396" s="1420"/>
      <c r="G13396" s="902">
        <v>17240000</v>
      </c>
    </row>
    <row r="13397" spans="1:7">
      <c r="A13397" s="903" t="s">
        <v>2500</v>
      </c>
      <c r="B13397" s="903" t="s">
        <v>222</v>
      </c>
      <c r="C13397" s="903" t="s">
        <v>368</v>
      </c>
      <c r="D13397" s="903" t="s">
        <v>1445</v>
      </c>
      <c r="E13397" s="903" t="s">
        <v>103</v>
      </c>
      <c r="F13397" s="903" t="s">
        <v>104</v>
      </c>
      <c r="G13397" s="902">
        <v>4940000</v>
      </c>
    </row>
    <row r="13398" spans="1:7">
      <c r="A13398" s="903" t="s">
        <v>2500</v>
      </c>
      <c r="B13398" s="903" t="s">
        <v>222</v>
      </c>
      <c r="C13398" s="903" t="s">
        <v>368</v>
      </c>
      <c r="D13398" s="903" t="s">
        <v>1445</v>
      </c>
      <c r="E13398" s="903" t="s">
        <v>103</v>
      </c>
      <c r="F13398" s="903" t="s">
        <v>132</v>
      </c>
      <c r="G13398" s="902">
        <v>12300000</v>
      </c>
    </row>
    <row r="13399" spans="1:7">
      <c r="A13399" s="903" t="s">
        <v>2500</v>
      </c>
      <c r="B13399" s="903" t="s">
        <v>222</v>
      </c>
      <c r="C13399" s="903" t="s">
        <v>368</v>
      </c>
      <c r="D13399" s="903" t="s">
        <v>1445</v>
      </c>
      <c r="E13399" s="1419" t="s">
        <v>143</v>
      </c>
      <c r="F13399" s="1420"/>
      <c r="G13399" s="902">
        <v>8955000</v>
      </c>
    </row>
    <row r="13400" spans="1:7">
      <c r="A13400" s="903" t="s">
        <v>2500</v>
      </c>
      <c r="B13400" s="903" t="s">
        <v>222</v>
      </c>
      <c r="C13400" s="903" t="s">
        <v>368</v>
      </c>
      <c r="D13400" s="903" t="s">
        <v>1445</v>
      </c>
      <c r="E13400" s="903" t="s">
        <v>143</v>
      </c>
      <c r="F13400" s="903" t="s">
        <v>145</v>
      </c>
      <c r="G13400" s="902">
        <v>2175000</v>
      </c>
    </row>
    <row r="13401" spans="1:7">
      <c r="A13401" s="903" t="s">
        <v>2500</v>
      </c>
      <c r="B13401" s="903" t="s">
        <v>222</v>
      </c>
      <c r="C13401" s="903" t="s">
        <v>368</v>
      </c>
      <c r="D13401" s="903" t="s">
        <v>1445</v>
      </c>
      <c r="E13401" s="903" t="s">
        <v>143</v>
      </c>
      <c r="F13401" s="903" t="s">
        <v>482</v>
      </c>
      <c r="G13401" s="902">
        <v>600000</v>
      </c>
    </row>
    <row r="13402" spans="1:7">
      <c r="A13402" s="903" t="s">
        <v>2500</v>
      </c>
      <c r="B13402" s="903" t="s">
        <v>222</v>
      </c>
      <c r="C13402" s="903" t="s">
        <v>368</v>
      </c>
      <c r="D13402" s="903" t="s">
        <v>1445</v>
      </c>
      <c r="E13402" s="903" t="s">
        <v>143</v>
      </c>
      <c r="F13402" s="903" t="s">
        <v>487</v>
      </c>
      <c r="G13402" s="902">
        <v>5360000</v>
      </c>
    </row>
    <row r="13403" spans="1:7">
      <c r="A13403" s="903" t="s">
        <v>2500</v>
      </c>
      <c r="B13403" s="903" t="s">
        <v>222</v>
      </c>
      <c r="C13403" s="903" t="s">
        <v>368</v>
      </c>
      <c r="D13403" s="903" t="s">
        <v>1445</v>
      </c>
      <c r="E13403" s="903" t="s">
        <v>143</v>
      </c>
      <c r="F13403" s="903" t="s">
        <v>489</v>
      </c>
      <c r="G13403" s="902">
        <v>820000</v>
      </c>
    </row>
    <row r="13404" spans="1:7">
      <c r="A13404" s="903" t="s">
        <v>2500</v>
      </c>
      <c r="B13404" s="903" t="s">
        <v>222</v>
      </c>
      <c r="C13404" s="903" t="s">
        <v>368</v>
      </c>
      <c r="D13404" s="903" t="s">
        <v>1445</v>
      </c>
      <c r="E13404" s="1419" t="s">
        <v>113</v>
      </c>
      <c r="F13404" s="1420"/>
      <c r="G13404" s="902">
        <v>28980000</v>
      </c>
    </row>
    <row r="13405" spans="1:7">
      <c r="A13405" s="903" t="s">
        <v>2500</v>
      </c>
      <c r="B13405" s="903" t="s">
        <v>222</v>
      </c>
      <c r="C13405" s="903" t="s">
        <v>368</v>
      </c>
      <c r="D13405" s="903" t="s">
        <v>1445</v>
      </c>
      <c r="E13405" s="903" t="s">
        <v>113</v>
      </c>
      <c r="F13405" s="903" t="s">
        <v>381</v>
      </c>
      <c r="G13405" s="902">
        <v>1890000</v>
      </c>
    </row>
    <row r="13406" spans="1:7">
      <c r="A13406" s="903" t="s">
        <v>2500</v>
      </c>
      <c r="B13406" s="903" t="s">
        <v>222</v>
      </c>
      <c r="C13406" s="903" t="s">
        <v>368</v>
      </c>
      <c r="D13406" s="903" t="s">
        <v>1445</v>
      </c>
      <c r="E13406" s="903" t="s">
        <v>113</v>
      </c>
      <c r="F13406" s="903" t="s">
        <v>490</v>
      </c>
      <c r="G13406" s="902">
        <v>19440000</v>
      </c>
    </row>
    <row r="13407" spans="1:7">
      <c r="A13407" s="903" t="s">
        <v>2500</v>
      </c>
      <c r="B13407" s="903" t="s">
        <v>222</v>
      </c>
      <c r="C13407" s="903" t="s">
        <v>368</v>
      </c>
      <c r="D13407" s="903" t="s">
        <v>1445</v>
      </c>
      <c r="E13407" s="903" t="s">
        <v>113</v>
      </c>
      <c r="F13407" s="903" t="s">
        <v>115</v>
      </c>
      <c r="G13407" s="902">
        <v>7650000</v>
      </c>
    </row>
    <row r="13408" spans="1:7">
      <c r="A13408" s="903" t="s">
        <v>2500</v>
      </c>
      <c r="B13408" s="903" t="s">
        <v>222</v>
      </c>
      <c r="C13408" s="903" t="s">
        <v>368</v>
      </c>
      <c r="D13408" s="903" t="s">
        <v>1445</v>
      </c>
      <c r="E13408" s="1419" t="s">
        <v>492</v>
      </c>
      <c r="F13408" s="1420"/>
      <c r="G13408" s="902">
        <v>120483000</v>
      </c>
    </row>
    <row r="13409" spans="1:7">
      <c r="A13409" s="903" t="s">
        <v>2500</v>
      </c>
      <c r="B13409" s="903" t="s">
        <v>222</v>
      </c>
      <c r="C13409" s="903" t="s">
        <v>368</v>
      </c>
      <c r="D13409" s="903" t="s">
        <v>1445</v>
      </c>
      <c r="E13409" s="903" t="s">
        <v>492</v>
      </c>
      <c r="F13409" s="903" t="s">
        <v>186</v>
      </c>
      <c r="G13409" s="902">
        <v>120483000</v>
      </c>
    </row>
    <row r="13410" spans="1:7">
      <c r="A13410" s="903" t="s">
        <v>2500</v>
      </c>
      <c r="B13410" s="903" t="s">
        <v>222</v>
      </c>
      <c r="C13410" s="903" t="s">
        <v>368</v>
      </c>
      <c r="D13410" s="903" t="s">
        <v>1445</v>
      </c>
      <c r="E13410" s="1419" t="s">
        <v>1429</v>
      </c>
      <c r="F13410" s="1420"/>
      <c r="G13410" s="902">
        <v>25100000</v>
      </c>
    </row>
    <row r="13411" spans="1:7">
      <c r="A13411" s="903" t="s">
        <v>2500</v>
      </c>
      <c r="B13411" s="903" t="s">
        <v>222</v>
      </c>
      <c r="C13411" s="903" t="s">
        <v>368</v>
      </c>
      <c r="D13411" s="903" t="s">
        <v>1445</v>
      </c>
      <c r="E13411" s="903" t="s">
        <v>1429</v>
      </c>
      <c r="F13411" s="903" t="s">
        <v>1451</v>
      </c>
      <c r="G13411" s="902">
        <v>10500000</v>
      </c>
    </row>
    <row r="13412" spans="1:7">
      <c r="A13412" s="903" t="s">
        <v>2500</v>
      </c>
      <c r="B13412" s="903" t="s">
        <v>222</v>
      </c>
      <c r="C13412" s="903" t="s">
        <v>368</v>
      </c>
      <c r="D13412" s="903" t="s">
        <v>1445</v>
      </c>
      <c r="E13412" s="903" t="s">
        <v>1429</v>
      </c>
      <c r="F13412" s="903" t="s">
        <v>1431</v>
      </c>
      <c r="G13412" s="902">
        <v>14600000</v>
      </c>
    </row>
    <row r="13413" spans="1:7">
      <c r="A13413" s="903" t="s">
        <v>2500</v>
      </c>
      <c r="B13413" s="903" t="s">
        <v>222</v>
      </c>
      <c r="C13413" s="903" t="s">
        <v>368</v>
      </c>
      <c r="D13413" s="903" t="s">
        <v>1445</v>
      </c>
      <c r="E13413" s="1419" t="s">
        <v>122</v>
      </c>
      <c r="F13413" s="1420"/>
      <c r="G13413" s="902">
        <v>155135000</v>
      </c>
    </row>
    <row r="13414" spans="1:7">
      <c r="A13414" s="903" t="s">
        <v>2500</v>
      </c>
      <c r="B13414" s="903" t="s">
        <v>222</v>
      </c>
      <c r="C13414" s="903" t="s">
        <v>368</v>
      </c>
      <c r="D13414" s="903" t="s">
        <v>1445</v>
      </c>
      <c r="E13414" s="903" t="s">
        <v>122</v>
      </c>
      <c r="F13414" s="903" t="s">
        <v>124</v>
      </c>
      <c r="G13414" s="902">
        <v>2000000</v>
      </c>
    </row>
    <row r="13415" spans="1:7">
      <c r="A13415" s="903" t="s">
        <v>2500</v>
      </c>
      <c r="B13415" s="903" t="s">
        <v>222</v>
      </c>
      <c r="C13415" s="903" t="s">
        <v>368</v>
      </c>
      <c r="D13415" s="903" t="s">
        <v>1445</v>
      </c>
      <c r="E13415" s="903" t="s">
        <v>122</v>
      </c>
      <c r="F13415" s="903" t="s">
        <v>126</v>
      </c>
      <c r="G13415" s="902">
        <v>153135000</v>
      </c>
    </row>
    <row r="13416" spans="1:7">
      <c r="A13416" s="903" t="s">
        <v>2500</v>
      </c>
      <c r="B13416" s="903" t="s">
        <v>222</v>
      </c>
      <c r="C13416" s="903" t="s">
        <v>368</v>
      </c>
      <c r="D13416" s="1419" t="s">
        <v>1463</v>
      </c>
      <c r="E13416" s="1420"/>
      <c r="F13416" s="1420"/>
      <c r="G13416" s="902">
        <v>948398000</v>
      </c>
    </row>
    <row r="13417" spans="1:7">
      <c r="A13417" s="903" t="s">
        <v>2500</v>
      </c>
      <c r="B13417" s="903" t="s">
        <v>222</v>
      </c>
      <c r="C13417" s="903" t="s">
        <v>368</v>
      </c>
      <c r="D13417" s="903" t="s">
        <v>1463</v>
      </c>
      <c r="E13417" s="1419" t="s">
        <v>90</v>
      </c>
      <c r="F13417" s="1420"/>
      <c r="G13417" s="902">
        <v>60920000</v>
      </c>
    </row>
    <row r="13418" spans="1:7">
      <c r="A13418" s="903" t="s">
        <v>2500</v>
      </c>
      <c r="B13418" s="903" t="s">
        <v>222</v>
      </c>
      <c r="C13418" s="903" t="s">
        <v>368</v>
      </c>
      <c r="D13418" s="903" t="s">
        <v>1463</v>
      </c>
      <c r="E13418" s="903" t="s">
        <v>90</v>
      </c>
      <c r="F13418" s="903" t="s">
        <v>137</v>
      </c>
      <c r="G13418" s="902">
        <v>60920000</v>
      </c>
    </row>
    <row r="13419" spans="1:7">
      <c r="A13419" s="903" t="s">
        <v>2500</v>
      </c>
      <c r="B13419" s="903" t="s">
        <v>222</v>
      </c>
      <c r="C13419" s="903" t="s">
        <v>368</v>
      </c>
      <c r="D13419" s="903" t="s">
        <v>1463</v>
      </c>
      <c r="E13419" s="1419" t="s">
        <v>377</v>
      </c>
      <c r="F13419" s="1420"/>
      <c r="G13419" s="902">
        <v>2660000</v>
      </c>
    </row>
    <row r="13420" spans="1:7">
      <c r="A13420" s="903" t="s">
        <v>2500</v>
      </c>
      <c r="B13420" s="903" t="s">
        <v>222</v>
      </c>
      <c r="C13420" s="903" t="s">
        <v>368</v>
      </c>
      <c r="D13420" s="903" t="s">
        <v>1463</v>
      </c>
      <c r="E13420" s="903" t="s">
        <v>377</v>
      </c>
      <c r="F13420" s="903" t="s">
        <v>379</v>
      </c>
      <c r="G13420" s="902">
        <v>310000</v>
      </c>
    </row>
    <row r="13421" spans="1:7">
      <c r="A13421" s="903" t="s">
        <v>2500</v>
      </c>
      <c r="B13421" s="903" t="s">
        <v>222</v>
      </c>
      <c r="C13421" s="903" t="s">
        <v>368</v>
      </c>
      <c r="D13421" s="903" t="s">
        <v>1463</v>
      </c>
      <c r="E13421" s="903" t="s">
        <v>377</v>
      </c>
      <c r="F13421" s="903" t="s">
        <v>298</v>
      </c>
      <c r="G13421" s="902">
        <v>2350000</v>
      </c>
    </row>
    <row r="13422" spans="1:7">
      <c r="A13422" s="903" t="s">
        <v>2500</v>
      </c>
      <c r="B13422" s="903" t="s">
        <v>222</v>
      </c>
      <c r="C13422" s="903" t="s">
        <v>368</v>
      </c>
      <c r="D13422" s="903" t="s">
        <v>1463</v>
      </c>
      <c r="E13422" s="1419" t="s">
        <v>93</v>
      </c>
      <c r="F13422" s="1420"/>
      <c r="G13422" s="902">
        <v>265000</v>
      </c>
    </row>
    <row r="13423" spans="1:7">
      <c r="A13423" s="903" t="s">
        <v>2500</v>
      </c>
      <c r="B13423" s="903" t="s">
        <v>222</v>
      </c>
      <c r="C13423" s="903" t="s">
        <v>368</v>
      </c>
      <c r="D13423" s="903" t="s">
        <v>1463</v>
      </c>
      <c r="E13423" s="903" t="s">
        <v>93</v>
      </c>
      <c r="F13423" s="903" t="s">
        <v>391</v>
      </c>
      <c r="G13423" s="902">
        <v>265000</v>
      </c>
    </row>
    <row r="13424" spans="1:7">
      <c r="A13424" s="903" t="s">
        <v>2500</v>
      </c>
      <c r="B13424" s="903" t="s">
        <v>222</v>
      </c>
      <c r="C13424" s="903" t="s">
        <v>368</v>
      </c>
      <c r="D13424" s="903" t="s">
        <v>1463</v>
      </c>
      <c r="E13424" s="1419" t="s">
        <v>520</v>
      </c>
      <c r="F13424" s="1420"/>
      <c r="G13424" s="902">
        <v>980000</v>
      </c>
    </row>
    <row r="13425" spans="1:7">
      <c r="A13425" s="903" t="s">
        <v>2500</v>
      </c>
      <c r="B13425" s="903" t="s">
        <v>222</v>
      </c>
      <c r="C13425" s="903" t="s">
        <v>368</v>
      </c>
      <c r="D13425" s="903" t="s">
        <v>1463</v>
      </c>
      <c r="E13425" s="903" t="s">
        <v>520</v>
      </c>
      <c r="F13425" s="903" t="s">
        <v>290</v>
      </c>
      <c r="G13425" s="902">
        <v>980000</v>
      </c>
    </row>
    <row r="13426" spans="1:7">
      <c r="A13426" s="903" t="s">
        <v>2500</v>
      </c>
      <c r="B13426" s="903" t="s">
        <v>222</v>
      </c>
      <c r="C13426" s="903" t="s">
        <v>368</v>
      </c>
      <c r="D13426" s="903" t="s">
        <v>1463</v>
      </c>
      <c r="E13426" s="1419" t="s">
        <v>98</v>
      </c>
      <c r="F13426" s="1420"/>
      <c r="G13426" s="902">
        <v>10780000</v>
      </c>
    </row>
    <row r="13427" spans="1:7">
      <c r="A13427" s="903" t="s">
        <v>2500</v>
      </c>
      <c r="B13427" s="903" t="s">
        <v>222</v>
      </c>
      <c r="C13427" s="903" t="s">
        <v>368</v>
      </c>
      <c r="D13427" s="903" t="s">
        <v>1463</v>
      </c>
      <c r="E13427" s="903" t="s">
        <v>98</v>
      </c>
      <c r="F13427" s="903" t="s">
        <v>99</v>
      </c>
      <c r="G13427" s="902">
        <v>10780000</v>
      </c>
    </row>
    <row r="13428" spans="1:7">
      <c r="A13428" s="903" t="s">
        <v>2500</v>
      </c>
      <c r="B13428" s="903" t="s">
        <v>222</v>
      </c>
      <c r="C13428" s="903" t="s">
        <v>368</v>
      </c>
      <c r="D13428" s="903" t="s">
        <v>1463</v>
      </c>
      <c r="E13428" s="1419" t="s">
        <v>103</v>
      </c>
      <c r="F13428" s="1420"/>
      <c r="G13428" s="902">
        <v>104886547</v>
      </c>
    </row>
    <row r="13429" spans="1:7">
      <c r="A13429" s="903" t="s">
        <v>2500</v>
      </c>
      <c r="B13429" s="903" t="s">
        <v>222</v>
      </c>
      <c r="C13429" s="903" t="s">
        <v>368</v>
      </c>
      <c r="D13429" s="903" t="s">
        <v>1463</v>
      </c>
      <c r="E13429" s="903" t="s">
        <v>103</v>
      </c>
      <c r="F13429" s="903" t="s">
        <v>104</v>
      </c>
      <c r="G13429" s="902">
        <v>80766547</v>
      </c>
    </row>
    <row r="13430" spans="1:7">
      <c r="A13430" s="903" t="s">
        <v>2500</v>
      </c>
      <c r="B13430" s="903" t="s">
        <v>222</v>
      </c>
      <c r="C13430" s="903" t="s">
        <v>368</v>
      </c>
      <c r="D13430" s="903" t="s">
        <v>1463</v>
      </c>
      <c r="E13430" s="903" t="s">
        <v>103</v>
      </c>
      <c r="F13430" s="903" t="s">
        <v>132</v>
      </c>
      <c r="G13430" s="902">
        <v>14000000</v>
      </c>
    </row>
    <row r="13431" spans="1:7">
      <c r="A13431" s="903" t="s">
        <v>2500</v>
      </c>
      <c r="B13431" s="903" t="s">
        <v>222</v>
      </c>
      <c r="C13431" s="903" t="s">
        <v>368</v>
      </c>
      <c r="D13431" s="903" t="s">
        <v>1463</v>
      </c>
      <c r="E13431" s="903" t="s">
        <v>103</v>
      </c>
      <c r="F13431" s="903" t="s">
        <v>106</v>
      </c>
      <c r="G13431" s="902">
        <v>10120000</v>
      </c>
    </row>
    <row r="13432" spans="1:7">
      <c r="A13432" s="903" t="s">
        <v>2500</v>
      </c>
      <c r="B13432" s="903" t="s">
        <v>222</v>
      </c>
      <c r="C13432" s="903" t="s">
        <v>368</v>
      </c>
      <c r="D13432" s="903" t="s">
        <v>1463</v>
      </c>
      <c r="E13432" s="1419" t="s">
        <v>108</v>
      </c>
      <c r="F13432" s="1420"/>
      <c r="G13432" s="902">
        <v>13863453</v>
      </c>
    </row>
    <row r="13433" spans="1:7">
      <c r="A13433" s="903" t="s">
        <v>2500</v>
      </c>
      <c r="B13433" s="903" t="s">
        <v>222</v>
      </c>
      <c r="C13433" s="903" t="s">
        <v>368</v>
      </c>
      <c r="D13433" s="903" t="s">
        <v>1463</v>
      </c>
      <c r="E13433" s="903" t="s">
        <v>108</v>
      </c>
      <c r="F13433" s="903" t="s">
        <v>110</v>
      </c>
      <c r="G13433" s="902">
        <v>213453</v>
      </c>
    </row>
    <row r="13434" spans="1:7">
      <c r="A13434" s="903" t="s">
        <v>2500</v>
      </c>
      <c r="B13434" s="903" t="s">
        <v>222</v>
      </c>
      <c r="C13434" s="903" t="s">
        <v>368</v>
      </c>
      <c r="D13434" s="903" t="s">
        <v>1463</v>
      </c>
      <c r="E13434" s="903" t="s">
        <v>108</v>
      </c>
      <c r="F13434" s="903" t="s">
        <v>283</v>
      </c>
      <c r="G13434" s="902">
        <v>13650000</v>
      </c>
    </row>
    <row r="13435" spans="1:7">
      <c r="A13435" s="903" t="s">
        <v>2500</v>
      </c>
      <c r="B13435" s="903" t="s">
        <v>222</v>
      </c>
      <c r="C13435" s="903" t="s">
        <v>368</v>
      </c>
      <c r="D13435" s="903" t="s">
        <v>1463</v>
      </c>
      <c r="E13435" s="1419" t="s">
        <v>143</v>
      </c>
      <c r="F13435" s="1420"/>
      <c r="G13435" s="902">
        <v>269895000</v>
      </c>
    </row>
    <row r="13436" spans="1:7">
      <c r="A13436" s="903" t="s">
        <v>2500</v>
      </c>
      <c r="B13436" s="903" t="s">
        <v>222</v>
      </c>
      <c r="C13436" s="903" t="s">
        <v>368</v>
      </c>
      <c r="D13436" s="903" t="s">
        <v>1463</v>
      </c>
      <c r="E13436" s="903" t="s">
        <v>143</v>
      </c>
      <c r="F13436" s="903" t="s">
        <v>145</v>
      </c>
      <c r="G13436" s="902">
        <v>6600000</v>
      </c>
    </row>
    <row r="13437" spans="1:7">
      <c r="A13437" s="903" t="s">
        <v>2500</v>
      </c>
      <c r="B13437" s="903" t="s">
        <v>222</v>
      </c>
      <c r="C13437" s="903" t="s">
        <v>368</v>
      </c>
      <c r="D13437" s="903" t="s">
        <v>1463</v>
      </c>
      <c r="E13437" s="903" t="s">
        <v>143</v>
      </c>
      <c r="F13437" s="903" t="s">
        <v>482</v>
      </c>
      <c r="G13437" s="902">
        <v>12650000</v>
      </c>
    </row>
    <row r="13438" spans="1:7">
      <c r="A13438" s="903" t="s">
        <v>2500</v>
      </c>
      <c r="B13438" s="903" t="s">
        <v>222</v>
      </c>
      <c r="C13438" s="903" t="s">
        <v>368</v>
      </c>
      <c r="D13438" s="903" t="s">
        <v>1463</v>
      </c>
      <c r="E13438" s="903" t="s">
        <v>143</v>
      </c>
      <c r="F13438" s="903" t="s">
        <v>387</v>
      </c>
      <c r="G13438" s="902">
        <v>600000</v>
      </c>
    </row>
    <row r="13439" spans="1:7">
      <c r="A13439" s="903" t="s">
        <v>2500</v>
      </c>
      <c r="B13439" s="903" t="s">
        <v>222</v>
      </c>
      <c r="C13439" s="903" t="s">
        <v>368</v>
      </c>
      <c r="D13439" s="903" t="s">
        <v>1463</v>
      </c>
      <c r="E13439" s="903" t="s">
        <v>143</v>
      </c>
      <c r="F13439" s="903" t="s">
        <v>487</v>
      </c>
      <c r="G13439" s="902">
        <v>99310000</v>
      </c>
    </row>
    <row r="13440" spans="1:7">
      <c r="A13440" s="903" t="s">
        <v>2500</v>
      </c>
      <c r="B13440" s="903" t="s">
        <v>222</v>
      </c>
      <c r="C13440" s="903" t="s">
        <v>368</v>
      </c>
      <c r="D13440" s="903" t="s">
        <v>1463</v>
      </c>
      <c r="E13440" s="903" t="s">
        <v>143</v>
      </c>
      <c r="F13440" s="903" t="s">
        <v>489</v>
      </c>
      <c r="G13440" s="902">
        <v>150735000</v>
      </c>
    </row>
    <row r="13441" spans="1:7">
      <c r="A13441" s="903" t="s">
        <v>2500</v>
      </c>
      <c r="B13441" s="903" t="s">
        <v>222</v>
      </c>
      <c r="C13441" s="903" t="s">
        <v>368</v>
      </c>
      <c r="D13441" s="903" t="s">
        <v>1463</v>
      </c>
      <c r="E13441" s="1419" t="s">
        <v>492</v>
      </c>
      <c r="F13441" s="1420"/>
      <c r="G13441" s="902">
        <v>1100000</v>
      </c>
    </row>
    <row r="13442" spans="1:7">
      <c r="A13442" s="903" t="s">
        <v>2500</v>
      </c>
      <c r="B13442" s="903" t="s">
        <v>222</v>
      </c>
      <c r="C13442" s="903" t="s">
        <v>368</v>
      </c>
      <c r="D13442" s="903" t="s">
        <v>1463</v>
      </c>
      <c r="E13442" s="903" t="s">
        <v>492</v>
      </c>
      <c r="F13442" s="903" t="s">
        <v>496</v>
      </c>
      <c r="G13442" s="902">
        <v>1100000</v>
      </c>
    </row>
    <row r="13443" spans="1:7">
      <c r="A13443" s="903" t="s">
        <v>2500</v>
      </c>
      <c r="B13443" s="903" t="s">
        <v>222</v>
      </c>
      <c r="C13443" s="903" t="s">
        <v>368</v>
      </c>
      <c r="D13443" s="903" t="s">
        <v>1463</v>
      </c>
      <c r="E13443" s="1419" t="s">
        <v>498</v>
      </c>
      <c r="F13443" s="1420"/>
      <c r="G13443" s="902">
        <v>8100000</v>
      </c>
    </row>
    <row r="13444" spans="1:7">
      <c r="A13444" s="903" t="s">
        <v>2500</v>
      </c>
      <c r="B13444" s="903" t="s">
        <v>222</v>
      </c>
      <c r="C13444" s="903" t="s">
        <v>368</v>
      </c>
      <c r="D13444" s="903" t="s">
        <v>1463</v>
      </c>
      <c r="E13444" s="903" t="s">
        <v>498</v>
      </c>
      <c r="F13444" s="903" t="s">
        <v>370</v>
      </c>
      <c r="G13444" s="902">
        <v>8100000</v>
      </c>
    </row>
    <row r="13445" spans="1:7">
      <c r="A13445" s="903" t="s">
        <v>2500</v>
      </c>
      <c r="B13445" s="903" t="s">
        <v>222</v>
      </c>
      <c r="C13445" s="903" t="s">
        <v>368</v>
      </c>
      <c r="D13445" s="903" t="s">
        <v>1463</v>
      </c>
      <c r="E13445" s="1419" t="s">
        <v>1429</v>
      </c>
      <c r="F13445" s="1420"/>
      <c r="G13445" s="902">
        <v>58840000</v>
      </c>
    </row>
    <row r="13446" spans="1:7">
      <c r="A13446" s="903" t="s">
        <v>2500</v>
      </c>
      <c r="B13446" s="903" t="s">
        <v>222</v>
      </c>
      <c r="C13446" s="903" t="s">
        <v>368</v>
      </c>
      <c r="D13446" s="903" t="s">
        <v>1463</v>
      </c>
      <c r="E13446" s="903" t="s">
        <v>1429</v>
      </c>
      <c r="F13446" s="903" t="s">
        <v>1431</v>
      </c>
      <c r="G13446" s="902">
        <v>45000000</v>
      </c>
    </row>
    <row r="13447" spans="1:7">
      <c r="A13447" s="903" t="s">
        <v>2500</v>
      </c>
      <c r="B13447" s="903" t="s">
        <v>222</v>
      </c>
      <c r="C13447" s="903" t="s">
        <v>368</v>
      </c>
      <c r="D13447" s="903" t="s">
        <v>1463</v>
      </c>
      <c r="E13447" s="903" t="s">
        <v>1429</v>
      </c>
      <c r="F13447" s="903" t="s">
        <v>1457</v>
      </c>
      <c r="G13447" s="902">
        <v>13840000</v>
      </c>
    </row>
    <row r="13448" spans="1:7">
      <c r="A13448" s="903" t="s">
        <v>2500</v>
      </c>
      <c r="B13448" s="903" t="s">
        <v>222</v>
      </c>
      <c r="C13448" s="903" t="s">
        <v>368</v>
      </c>
      <c r="D13448" s="903" t="s">
        <v>1463</v>
      </c>
      <c r="E13448" s="1419" t="s">
        <v>118</v>
      </c>
      <c r="F13448" s="1420"/>
      <c r="G13448" s="902">
        <v>8775000</v>
      </c>
    </row>
    <row r="13449" spans="1:7">
      <c r="A13449" s="903" t="s">
        <v>2500</v>
      </c>
      <c r="B13449" s="903" t="s">
        <v>222</v>
      </c>
      <c r="C13449" s="903" t="s">
        <v>368</v>
      </c>
      <c r="D13449" s="903" t="s">
        <v>1463</v>
      </c>
      <c r="E13449" s="903" t="s">
        <v>118</v>
      </c>
      <c r="F13449" s="903" t="s">
        <v>523</v>
      </c>
      <c r="G13449" s="902">
        <v>3185000</v>
      </c>
    </row>
    <row r="13450" spans="1:7">
      <c r="A13450" s="903" t="s">
        <v>2500</v>
      </c>
      <c r="B13450" s="903" t="s">
        <v>222</v>
      </c>
      <c r="C13450" s="903" t="s">
        <v>368</v>
      </c>
      <c r="D13450" s="903" t="s">
        <v>1463</v>
      </c>
      <c r="E13450" s="903" t="s">
        <v>118</v>
      </c>
      <c r="F13450" s="903" t="s">
        <v>11</v>
      </c>
      <c r="G13450" s="902">
        <v>520000</v>
      </c>
    </row>
    <row r="13451" spans="1:7">
      <c r="A13451" s="903" t="s">
        <v>2500</v>
      </c>
      <c r="B13451" s="903" t="s">
        <v>222</v>
      </c>
      <c r="C13451" s="903" t="s">
        <v>368</v>
      </c>
      <c r="D13451" s="903" t="s">
        <v>1463</v>
      </c>
      <c r="E13451" s="903" t="s">
        <v>118</v>
      </c>
      <c r="F13451" s="903" t="s">
        <v>120</v>
      </c>
      <c r="G13451" s="902">
        <v>5070000</v>
      </c>
    </row>
    <row r="13452" spans="1:7">
      <c r="A13452" s="903" t="s">
        <v>2500</v>
      </c>
      <c r="B13452" s="903" t="s">
        <v>222</v>
      </c>
      <c r="C13452" s="903" t="s">
        <v>368</v>
      </c>
      <c r="D13452" s="903" t="s">
        <v>1463</v>
      </c>
      <c r="E13452" s="1419" t="s">
        <v>122</v>
      </c>
      <c r="F13452" s="1420"/>
      <c r="G13452" s="902">
        <v>228084000</v>
      </c>
    </row>
    <row r="13453" spans="1:7">
      <c r="A13453" s="903" t="s">
        <v>2500</v>
      </c>
      <c r="B13453" s="903" t="s">
        <v>222</v>
      </c>
      <c r="C13453" s="903" t="s">
        <v>368</v>
      </c>
      <c r="D13453" s="903" t="s">
        <v>1463</v>
      </c>
      <c r="E13453" s="903" t="s">
        <v>122</v>
      </c>
      <c r="F13453" s="903" t="s">
        <v>124</v>
      </c>
      <c r="G13453" s="902">
        <v>8540000</v>
      </c>
    </row>
    <row r="13454" spans="1:7">
      <c r="A13454" s="903" t="s">
        <v>2500</v>
      </c>
      <c r="B13454" s="903" t="s">
        <v>222</v>
      </c>
      <c r="C13454" s="903" t="s">
        <v>368</v>
      </c>
      <c r="D13454" s="903" t="s">
        <v>1463</v>
      </c>
      <c r="E13454" s="903" t="s">
        <v>122</v>
      </c>
      <c r="F13454" s="903" t="s">
        <v>126</v>
      </c>
      <c r="G13454" s="902">
        <v>219544000</v>
      </c>
    </row>
    <row r="13455" spans="1:7">
      <c r="A13455" s="903" t="s">
        <v>2500</v>
      </c>
      <c r="B13455" s="903" t="s">
        <v>222</v>
      </c>
      <c r="C13455" s="903" t="s">
        <v>368</v>
      </c>
      <c r="D13455" s="903" t="s">
        <v>1463</v>
      </c>
      <c r="E13455" s="1419" t="s">
        <v>810</v>
      </c>
      <c r="F13455" s="1420"/>
      <c r="G13455" s="902">
        <v>1458000</v>
      </c>
    </row>
    <row r="13456" spans="1:7">
      <c r="A13456" s="903" t="s">
        <v>2500</v>
      </c>
      <c r="B13456" s="903" t="s">
        <v>222</v>
      </c>
      <c r="C13456" s="903" t="s">
        <v>368</v>
      </c>
      <c r="D13456" s="903" t="s">
        <v>1463</v>
      </c>
      <c r="E13456" s="903" t="s">
        <v>810</v>
      </c>
      <c r="F13456" s="903" t="s">
        <v>813</v>
      </c>
      <c r="G13456" s="902">
        <v>1458000</v>
      </c>
    </row>
    <row r="13457" spans="1:7">
      <c r="A13457" s="903" t="s">
        <v>2500</v>
      </c>
      <c r="B13457" s="903" t="s">
        <v>222</v>
      </c>
      <c r="C13457" s="903" t="s">
        <v>368</v>
      </c>
      <c r="D13457" s="903" t="s">
        <v>1463</v>
      </c>
      <c r="E13457" s="1419" t="s">
        <v>160</v>
      </c>
      <c r="F13457" s="1420"/>
      <c r="G13457" s="902">
        <v>171856000</v>
      </c>
    </row>
    <row r="13458" spans="1:7">
      <c r="A13458" s="903" t="s">
        <v>2500</v>
      </c>
      <c r="B13458" s="903" t="s">
        <v>222</v>
      </c>
      <c r="C13458" s="903" t="s">
        <v>368</v>
      </c>
      <c r="D13458" s="903" t="s">
        <v>1463</v>
      </c>
      <c r="E13458" s="903" t="s">
        <v>160</v>
      </c>
      <c r="F13458" s="903" t="s">
        <v>162</v>
      </c>
      <c r="G13458" s="902">
        <v>171856000</v>
      </c>
    </row>
    <row r="13459" spans="1:7">
      <c r="A13459" s="903" t="s">
        <v>2500</v>
      </c>
      <c r="B13459" s="903" t="s">
        <v>222</v>
      </c>
      <c r="C13459" s="903" t="s">
        <v>368</v>
      </c>
      <c r="D13459" s="903" t="s">
        <v>1463</v>
      </c>
      <c r="E13459" s="1419" t="s">
        <v>16</v>
      </c>
      <c r="F13459" s="1420"/>
      <c r="G13459" s="902">
        <v>5935000</v>
      </c>
    </row>
    <row r="13460" spans="1:7">
      <c r="A13460" s="903" t="s">
        <v>2500</v>
      </c>
      <c r="B13460" s="903" t="s">
        <v>222</v>
      </c>
      <c r="C13460" s="903" t="s">
        <v>368</v>
      </c>
      <c r="D13460" s="903" t="s">
        <v>1463</v>
      </c>
      <c r="E13460" s="903" t="s">
        <v>16</v>
      </c>
      <c r="F13460" s="903" t="s">
        <v>221</v>
      </c>
      <c r="G13460" s="902">
        <v>5935000</v>
      </c>
    </row>
    <row r="13461" spans="1:7">
      <c r="A13461" s="903" t="s">
        <v>2500</v>
      </c>
      <c r="B13461" s="903" t="s">
        <v>222</v>
      </c>
      <c r="C13461" s="1419" t="s">
        <v>839</v>
      </c>
      <c r="D13461" s="1420"/>
      <c r="E13461" s="1420"/>
      <c r="F13461" s="1420"/>
      <c r="G13461" s="902">
        <v>10850737039</v>
      </c>
    </row>
    <row r="13462" spans="1:7">
      <c r="A13462" s="903" t="s">
        <v>2500</v>
      </c>
      <c r="B13462" s="903" t="s">
        <v>222</v>
      </c>
      <c r="C13462" s="903" t="s">
        <v>839</v>
      </c>
      <c r="D13462" s="1419" t="s">
        <v>840</v>
      </c>
      <c r="E13462" s="1420"/>
      <c r="F13462" s="1420"/>
      <c r="G13462" s="902">
        <v>531936000</v>
      </c>
    </row>
    <row r="13463" spans="1:7">
      <c r="A13463" s="903" t="s">
        <v>2500</v>
      </c>
      <c r="B13463" s="903" t="s">
        <v>222</v>
      </c>
      <c r="C13463" s="903" t="s">
        <v>839</v>
      </c>
      <c r="D13463" s="903" t="s">
        <v>840</v>
      </c>
      <c r="E13463" s="1419" t="s">
        <v>143</v>
      </c>
      <c r="F13463" s="1420"/>
      <c r="G13463" s="902">
        <v>1200000</v>
      </c>
    </row>
    <row r="13464" spans="1:7">
      <c r="A13464" s="903" t="s">
        <v>2500</v>
      </c>
      <c r="B13464" s="903" t="s">
        <v>222</v>
      </c>
      <c r="C13464" s="903" t="s">
        <v>839</v>
      </c>
      <c r="D13464" s="903" t="s">
        <v>840</v>
      </c>
      <c r="E13464" s="903" t="s">
        <v>143</v>
      </c>
      <c r="F13464" s="903" t="s">
        <v>487</v>
      </c>
      <c r="G13464" s="902">
        <v>1200000</v>
      </c>
    </row>
    <row r="13465" spans="1:7">
      <c r="A13465" s="903" t="s">
        <v>2500</v>
      </c>
      <c r="B13465" s="903" t="s">
        <v>222</v>
      </c>
      <c r="C13465" s="903" t="s">
        <v>839</v>
      </c>
      <c r="D13465" s="903" t="s">
        <v>840</v>
      </c>
      <c r="E13465" s="1419" t="s">
        <v>122</v>
      </c>
      <c r="F13465" s="1420"/>
      <c r="G13465" s="902">
        <v>7500000</v>
      </c>
    </row>
    <row r="13466" spans="1:7">
      <c r="A13466" s="903" t="s">
        <v>2500</v>
      </c>
      <c r="B13466" s="903" t="s">
        <v>222</v>
      </c>
      <c r="C13466" s="903" t="s">
        <v>839</v>
      </c>
      <c r="D13466" s="903" t="s">
        <v>840</v>
      </c>
      <c r="E13466" s="903" t="s">
        <v>122</v>
      </c>
      <c r="F13466" s="903" t="s">
        <v>126</v>
      </c>
      <c r="G13466" s="902">
        <v>7500000</v>
      </c>
    </row>
    <row r="13467" spans="1:7">
      <c r="A13467" s="903" t="s">
        <v>2500</v>
      </c>
      <c r="B13467" s="903" t="s">
        <v>222</v>
      </c>
      <c r="C13467" s="903" t="s">
        <v>839</v>
      </c>
      <c r="D13467" s="903" t="s">
        <v>840</v>
      </c>
      <c r="E13467" s="1419" t="s">
        <v>160</v>
      </c>
      <c r="F13467" s="1420"/>
      <c r="G13467" s="902">
        <v>248735000</v>
      </c>
    </row>
    <row r="13468" spans="1:7">
      <c r="A13468" s="903" t="s">
        <v>2500</v>
      </c>
      <c r="B13468" s="903" t="s">
        <v>222</v>
      </c>
      <c r="C13468" s="903" t="s">
        <v>839</v>
      </c>
      <c r="D13468" s="903" t="s">
        <v>840</v>
      </c>
      <c r="E13468" s="903" t="s">
        <v>160</v>
      </c>
      <c r="F13468" s="903" t="s">
        <v>162</v>
      </c>
      <c r="G13468" s="902">
        <v>248735000</v>
      </c>
    </row>
    <row r="13469" spans="1:7">
      <c r="A13469" s="903" t="s">
        <v>2500</v>
      </c>
      <c r="B13469" s="903" t="s">
        <v>222</v>
      </c>
      <c r="C13469" s="903" t="s">
        <v>839</v>
      </c>
      <c r="D13469" s="903" t="s">
        <v>840</v>
      </c>
      <c r="E13469" s="1419" t="s">
        <v>16</v>
      </c>
      <c r="F13469" s="1420"/>
      <c r="G13469" s="902">
        <v>274501000</v>
      </c>
    </row>
    <row r="13470" spans="1:7">
      <c r="A13470" s="903" t="s">
        <v>2500</v>
      </c>
      <c r="B13470" s="903" t="s">
        <v>222</v>
      </c>
      <c r="C13470" s="903" t="s">
        <v>839</v>
      </c>
      <c r="D13470" s="903" t="s">
        <v>840</v>
      </c>
      <c r="E13470" s="903" t="s">
        <v>16</v>
      </c>
      <c r="F13470" s="903" t="s">
        <v>17</v>
      </c>
      <c r="G13470" s="902">
        <v>72522000</v>
      </c>
    </row>
    <row r="13471" spans="1:7">
      <c r="A13471" s="903" t="s">
        <v>2500</v>
      </c>
      <c r="B13471" s="903" t="s">
        <v>222</v>
      </c>
      <c r="C13471" s="903" t="s">
        <v>839</v>
      </c>
      <c r="D13471" s="903" t="s">
        <v>840</v>
      </c>
      <c r="E13471" s="903" t="s">
        <v>16</v>
      </c>
      <c r="F13471" s="903" t="s">
        <v>19</v>
      </c>
      <c r="G13471" s="902">
        <v>155602000</v>
      </c>
    </row>
    <row r="13472" spans="1:7">
      <c r="A13472" s="903" t="s">
        <v>2500</v>
      </c>
      <c r="B13472" s="903" t="s">
        <v>222</v>
      </c>
      <c r="C13472" s="903" t="s">
        <v>839</v>
      </c>
      <c r="D13472" s="903" t="s">
        <v>840</v>
      </c>
      <c r="E13472" s="903" t="s">
        <v>16</v>
      </c>
      <c r="F13472" s="903" t="s">
        <v>221</v>
      </c>
      <c r="G13472" s="902">
        <v>46377000</v>
      </c>
    </row>
    <row r="13473" spans="1:7">
      <c r="A13473" s="903" t="s">
        <v>2500</v>
      </c>
      <c r="B13473" s="903" t="s">
        <v>222</v>
      </c>
      <c r="C13473" s="903" t="s">
        <v>839</v>
      </c>
      <c r="D13473" s="1419" t="s">
        <v>1508</v>
      </c>
      <c r="E13473" s="1420"/>
      <c r="F13473" s="1420"/>
      <c r="G13473" s="902">
        <v>4280541720</v>
      </c>
    </row>
    <row r="13474" spans="1:7">
      <c r="A13474" s="903" t="s">
        <v>2500</v>
      </c>
      <c r="B13474" s="903" t="s">
        <v>222</v>
      </c>
      <c r="C13474" s="903" t="s">
        <v>839</v>
      </c>
      <c r="D13474" s="903" t="s">
        <v>1508</v>
      </c>
      <c r="E13474" s="1419" t="s">
        <v>520</v>
      </c>
      <c r="F13474" s="1420"/>
      <c r="G13474" s="902">
        <v>28035840</v>
      </c>
    </row>
    <row r="13475" spans="1:7">
      <c r="A13475" s="903" t="s">
        <v>2500</v>
      </c>
      <c r="B13475" s="903" t="s">
        <v>222</v>
      </c>
      <c r="C13475" s="903" t="s">
        <v>839</v>
      </c>
      <c r="D13475" s="903" t="s">
        <v>1508</v>
      </c>
      <c r="E13475" s="903" t="s">
        <v>520</v>
      </c>
      <c r="F13475" s="903" t="s">
        <v>521</v>
      </c>
      <c r="G13475" s="902">
        <v>28035840</v>
      </c>
    </row>
    <row r="13476" spans="1:7">
      <c r="A13476" s="903" t="s">
        <v>2500</v>
      </c>
      <c r="B13476" s="903" t="s">
        <v>222</v>
      </c>
      <c r="C13476" s="903" t="s">
        <v>839</v>
      </c>
      <c r="D13476" s="903" t="s">
        <v>1508</v>
      </c>
      <c r="E13476" s="1419" t="s">
        <v>103</v>
      </c>
      <c r="F13476" s="1420"/>
      <c r="G13476" s="902">
        <v>8890000</v>
      </c>
    </row>
    <row r="13477" spans="1:7">
      <c r="A13477" s="903" t="s">
        <v>2500</v>
      </c>
      <c r="B13477" s="903" t="s">
        <v>222</v>
      </c>
      <c r="C13477" s="903" t="s">
        <v>839</v>
      </c>
      <c r="D13477" s="903" t="s">
        <v>1508</v>
      </c>
      <c r="E13477" s="903" t="s">
        <v>103</v>
      </c>
      <c r="F13477" s="903" t="s">
        <v>132</v>
      </c>
      <c r="G13477" s="902">
        <v>5900000</v>
      </c>
    </row>
    <row r="13478" spans="1:7">
      <c r="A13478" s="903" t="s">
        <v>2500</v>
      </c>
      <c r="B13478" s="903" t="s">
        <v>222</v>
      </c>
      <c r="C13478" s="903" t="s">
        <v>839</v>
      </c>
      <c r="D13478" s="903" t="s">
        <v>1508</v>
      </c>
      <c r="E13478" s="903" t="s">
        <v>103</v>
      </c>
      <c r="F13478" s="903" t="s">
        <v>106</v>
      </c>
      <c r="G13478" s="902">
        <v>2990000</v>
      </c>
    </row>
    <row r="13479" spans="1:7">
      <c r="A13479" s="903" t="s">
        <v>2500</v>
      </c>
      <c r="B13479" s="903" t="s">
        <v>222</v>
      </c>
      <c r="C13479" s="903" t="s">
        <v>839</v>
      </c>
      <c r="D13479" s="903" t="s">
        <v>1508</v>
      </c>
      <c r="E13479" s="1419" t="s">
        <v>108</v>
      </c>
      <c r="F13479" s="1420"/>
      <c r="G13479" s="902">
        <v>1610000</v>
      </c>
    </row>
    <row r="13480" spans="1:7">
      <c r="A13480" s="903" t="s">
        <v>2500</v>
      </c>
      <c r="B13480" s="903" t="s">
        <v>222</v>
      </c>
      <c r="C13480" s="903" t="s">
        <v>839</v>
      </c>
      <c r="D13480" s="903" t="s">
        <v>1508</v>
      </c>
      <c r="E13480" s="903" t="s">
        <v>108</v>
      </c>
      <c r="F13480" s="903" t="s">
        <v>283</v>
      </c>
      <c r="G13480" s="902">
        <v>1610000</v>
      </c>
    </row>
    <row r="13481" spans="1:7">
      <c r="A13481" s="903" t="s">
        <v>2500</v>
      </c>
      <c r="B13481" s="903" t="s">
        <v>222</v>
      </c>
      <c r="C13481" s="903" t="s">
        <v>839</v>
      </c>
      <c r="D13481" s="903" t="s">
        <v>1508</v>
      </c>
      <c r="E13481" s="1419" t="s">
        <v>143</v>
      </c>
      <c r="F13481" s="1420"/>
      <c r="G13481" s="902">
        <v>29550000</v>
      </c>
    </row>
    <row r="13482" spans="1:7">
      <c r="A13482" s="903" t="s">
        <v>2500</v>
      </c>
      <c r="B13482" s="903" t="s">
        <v>222</v>
      </c>
      <c r="C13482" s="903" t="s">
        <v>839</v>
      </c>
      <c r="D13482" s="903" t="s">
        <v>1508</v>
      </c>
      <c r="E13482" s="903" t="s">
        <v>143</v>
      </c>
      <c r="F13482" s="903" t="s">
        <v>487</v>
      </c>
      <c r="G13482" s="902">
        <v>23100000</v>
      </c>
    </row>
    <row r="13483" spans="1:7">
      <c r="A13483" s="903" t="s">
        <v>2500</v>
      </c>
      <c r="B13483" s="903" t="s">
        <v>222</v>
      </c>
      <c r="C13483" s="903" t="s">
        <v>839</v>
      </c>
      <c r="D13483" s="903" t="s">
        <v>1508</v>
      </c>
      <c r="E13483" s="903" t="s">
        <v>143</v>
      </c>
      <c r="F13483" s="903" t="s">
        <v>489</v>
      </c>
      <c r="G13483" s="902">
        <v>6450000</v>
      </c>
    </row>
    <row r="13484" spans="1:7">
      <c r="A13484" s="903" t="s">
        <v>2500</v>
      </c>
      <c r="B13484" s="903" t="s">
        <v>222</v>
      </c>
      <c r="C13484" s="903" t="s">
        <v>839</v>
      </c>
      <c r="D13484" s="903" t="s">
        <v>1508</v>
      </c>
      <c r="E13484" s="1419" t="s">
        <v>113</v>
      </c>
      <c r="F13484" s="1420"/>
      <c r="G13484" s="902">
        <v>1000000</v>
      </c>
    </row>
    <row r="13485" spans="1:7">
      <c r="A13485" s="903" t="s">
        <v>2500</v>
      </c>
      <c r="B13485" s="903" t="s">
        <v>222</v>
      </c>
      <c r="C13485" s="903" t="s">
        <v>839</v>
      </c>
      <c r="D13485" s="903" t="s">
        <v>1508</v>
      </c>
      <c r="E13485" s="903" t="s">
        <v>113</v>
      </c>
      <c r="F13485" s="903" t="s">
        <v>490</v>
      </c>
      <c r="G13485" s="902">
        <v>1000000</v>
      </c>
    </row>
    <row r="13486" spans="1:7">
      <c r="A13486" s="903" t="s">
        <v>2500</v>
      </c>
      <c r="B13486" s="903" t="s">
        <v>222</v>
      </c>
      <c r="C13486" s="903" t="s">
        <v>839</v>
      </c>
      <c r="D13486" s="903" t="s">
        <v>1508</v>
      </c>
      <c r="E13486" s="1419" t="s">
        <v>498</v>
      </c>
      <c r="F13486" s="1420"/>
      <c r="G13486" s="902">
        <v>47502000</v>
      </c>
    </row>
    <row r="13487" spans="1:7">
      <c r="A13487" s="903" t="s">
        <v>2500</v>
      </c>
      <c r="B13487" s="903" t="s">
        <v>222</v>
      </c>
      <c r="C13487" s="903" t="s">
        <v>839</v>
      </c>
      <c r="D13487" s="903" t="s">
        <v>1508</v>
      </c>
      <c r="E13487" s="903" t="s">
        <v>498</v>
      </c>
      <c r="F13487" s="903" t="s">
        <v>370</v>
      </c>
      <c r="G13487" s="902">
        <v>7600000</v>
      </c>
    </row>
    <row r="13488" spans="1:7">
      <c r="A13488" s="903" t="s">
        <v>2500</v>
      </c>
      <c r="B13488" s="903" t="s">
        <v>222</v>
      </c>
      <c r="C13488" s="903" t="s">
        <v>839</v>
      </c>
      <c r="D13488" s="903" t="s">
        <v>1508</v>
      </c>
      <c r="E13488" s="903" t="s">
        <v>498</v>
      </c>
      <c r="F13488" s="903" t="s">
        <v>501</v>
      </c>
      <c r="G13488" s="902">
        <v>39902000</v>
      </c>
    </row>
    <row r="13489" spans="1:7">
      <c r="A13489" s="903" t="s">
        <v>2500</v>
      </c>
      <c r="B13489" s="903" t="s">
        <v>222</v>
      </c>
      <c r="C13489" s="903" t="s">
        <v>839</v>
      </c>
      <c r="D13489" s="903" t="s">
        <v>1508</v>
      </c>
      <c r="E13489" s="1419" t="s">
        <v>118</v>
      </c>
      <c r="F13489" s="1420"/>
      <c r="G13489" s="902">
        <v>1550000</v>
      </c>
    </row>
    <row r="13490" spans="1:7">
      <c r="A13490" s="903" t="s">
        <v>2500</v>
      </c>
      <c r="B13490" s="903" t="s">
        <v>222</v>
      </c>
      <c r="C13490" s="903" t="s">
        <v>839</v>
      </c>
      <c r="D13490" s="903" t="s">
        <v>1508</v>
      </c>
      <c r="E13490" s="903" t="s">
        <v>118</v>
      </c>
      <c r="F13490" s="903" t="s">
        <v>523</v>
      </c>
      <c r="G13490" s="902">
        <v>1550000</v>
      </c>
    </row>
    <row r="13491" spans="1:7">
      <c r="A13491" s="903" t="s">
        <v>2500</v>
      </c>
      <c r="B13491" s="903" t="s">
        <v>222</v>
      </c>
      <c r="C13491" s="903" t="s">
        <v>839</v>
      </c>
      <c r="D13491" s="903" t="s">
        <v>1508</v>
      </c>
      <c r="E13491" s="1419" t="s">
        <v>122</v>
      </c>
      <c r="F13491" s="1420"/>
      <c r="G13491" s="902">
        <v>55774880</v>
      </c>
    </row>
    <row r="13492" spans="1:7">
      <c r="A13492" s="903" t="s">
        <v>2500</v>
      </c>
      <c r="B13492" s="903" t="s">
        <v>222</v>
      </c>
      <c r="C13492" s="903" t="s">
        <v>839</v>
      </c>
      <c r="D13492" s="903" t="s">
        <v>1508</v>
      </c>
      <c r="E13492" s="903" t="s">
        <v>122</v>
      </c>
      <c r="F13492" s="903" t="s">
        <v>765</v>
      </c>
      <c r="G13492" s="902">
        <v>900000</v>
      </c>
    </row>
    <row r="13493" spans="1:7">
      <c r="A13493" s="903" t="s">
        <v>2500</v>
      </c>
      <c r="B13493" s="903" t="s">
        <v>222</v>
      </c>
      <c r="C13493" s="903" t="s">
        <v>839</v>
      </c>
      <c r="D13493" s="903" t="s">
        <v>1508</v>
      </c>
      <c r="E13493" s="903" t="s">
        <v>122</v>
      </c>
      <c r="F13493" s="903" t="s">
        <v>124</v>
      </c>
      <c r="G13493" s="902">
        <v>6500000</v>
      </c>
    </row>
    <row r="13494" spans="1:7">
      <c r="A13494" s="903" t="s">
        <v>2500</v>
      </c>
      <c r="B13494" s="903" t="s">
        <v>222</v>
      </c>
      <c r="C13494" s="903" t="s">
        <v>839</v>
      </c>
      <c r="D13494" s="903" t="s">
        <v>1508</v>
      </c>
      <c r="E13494" s="903" t="s">
        <v>122</v>
      </c>
      <c r="F13494" s="903" t="s">
        <v>126</v>
      </c>
      <c r="G13494" s="902">
        <v>48374880</v>
      </c>
    </row>
    <row r="13495" spans="1:7">
      <c r="A13495" s="903" t="s">
        <v>2500</v>
      </c>
      <c r="B13495" s="903" t="s">
        <v>222</v>
      </c>
      <c r="C13495" s="903" t="s">
        <v>839</v>
      </c>
      <c r="D13495" s="903" t="s">
        <v>1508</v>
      </c>
      <c r="E13495" s="1419" t="s">
        <v>160</v>
      </c>
      <c r="F13495" s="1420"/>
      <c r="G13495" s="902">
        <v>3572891000</v>
      </c>
    </row>
    <row r="13496" spans="1:7">
      <c r="A13496" s="903" t="s">
        <v>2500</v>
      </c>
      <c r="B13496" s="903" t="s">
        <v>222</v>
      </c>
      <c r="C13496" s="903" t="s">
        <v>839</v>
      </c>
      <c r="D13496" s="903" t="s">
        <v>1508</v>
      </c>
      <c r="E13496" s="903" t="s">
        <v>160</v>
      </c>
      <c r="F13496" s="903" t="s">
        <v>162</v>
      </c>
      <c r="G13496" s="902">
        <v>3572891000</v>
      </c>
    </row>
    <row r="13497" spans="1:7">
      <c r="A13497" s="903" t="s">
        <v>2500</v>
      </c>
      <c r="B13497" s="903" t="s">
        <v>222</v>
      </c>
      <c r="C13497" s="903" t="s">
        <v>839</v>
      </c>
      <c r="D13497" s="903" t="s">
        <v>1508</v>
      </c>
      <c r="E13497" s="1419" t="s">
        <v>13</v>
      </c>
      <c r="F13497" s="1420"/>
      <c r="G13497" s="902">
        <v>48240000</v>
      </c>
    </row>
    <row r="13498" spans="1:7">
      <c r="A13498" s="903" t="s">
        <v>2500</v>
      </c>
      <c r="B13498" s="903" t="s">
        <v>222</v>
      </c>
      <c r="C13498" s="903" t="s">
        <v>839</v>
      </c>
      <c r="D13498" s="903" t="s">
        <v>1508</v>
      </c>
      <c r="E13498" s="903" t="s">
        <v>13</v>
      </c>
      <c r="F13498" s="903" t="s">
        <v>15</v>
      </c>
      <c r="G13498" s="902">
        <v>48240000</v>
      </c>
    </row>
    <row r="13499" spans="1:7">
      <c r="A13499" s="903" t="s">
        <v>2500</v>
      </c>
      <c r="B13499" s="903" t="s">
        <v>222</v>
      </c>
      <c r="C13499" s="903" t="s">
        <v>839</v>
      </c>
      <c r="D13499" s="903" t="s">
        <v>1508</v>
      </c>
      <c r="E13499" s="1419" t="s">
        <v>16</v>
      </c>
      <c r="F13499" s="1420"/>
      <c r="G13499" s="902">
        <v>485498000</v>
      </c>
    </row>
    <row r="13500" spans="1:7">
      <c r="A13500" s="903" t="s">
        <v>2500</v>
      </c>
      <c r="B13500" s="903" t="s">
        <v>222</v>
      </c>
      <c r="C13500" s="903" t="s">
        <v>839</v>
      </c>
      <c r="D13500" s="903" t="s">
        <v>1508</v>
      </c>
      <c r="E13500" s="903" t="s">
        <v>16</v>
      </c>
      <c r="F13500" s="903" t="s">
        <v>17</v>
      </c>
      <c r="G13500" s="902">
        <v>45654000</v>
      </c>
    </row>
    <row r="13501" spans="1:7">
      <c r="A13501" s="903" t="s">
        <v>2500</v>
      </c>
      <c r="B13501" s="903" t="s">
        <v>222</v>
      </c>
      <c r="C13501" s="903" t="s">
        <v>839</v>
      </c>
      <c r="D13501" s="903" t="s">
        <v>1508</v>
      </c>
      <c r="E13501" s="903" t="s">
        <v>16</v>
      </c>
      <c r="F13501" s="903" t="s">
        <v>19</v>
      </c>
      <c r="G13501" s="902">
        <v>363111000</v>
      </c>
    </row>
    <row r="13502" spans="1:7">
      <c r="A13502" s="903" t="s">
        <v>2500</v>
      </c>
      <c r="B13502" s="903" t="s">
        <v>222</v>
      </c>
      <c r="C13502" s="903" t="s">
        <v>839</v>
      </c>
      <c r="D13502" s="903" t="s">
        <v>1508</v>
      </c>
      <c r="E13502" s="903" t="s">
        <v>16</v>
      </c>
      <c r="F13502" s="903" t="s">
        <v>221</v>
      </c>
      <c r="G13502" s="902">
        <v>76733000</v>
      </c>
    </row>
    <row r="13503" spans="1:7">
      <c r="A13503" s="903" t="s">
        <v>2500</v>
      </c>
      <c r="B13503" s="903" t="s">
        <v>222</v>
      </c>
      <c r="C13503" s="903" t="s">
        <v>839</v>
      </c>
      <c r="D13503" s="1419" t="s">
        <v>303</v>
      </c>
      <c r="E13503" s="1420"/>
      <c r="F13503" s="1420"/>
      <c r="G13503" s="902">
        <v>5733529319</v>
      </c>
    </row>
    <row r="13504" spans="1:7">
      <c r="A13504" s="903" t="s">
        <v>2500</v>
      </c>
      <c r="B13504" s="903" t="s">
        <v>222</v>
      </c>
      <c r="C13504" s="903" t="s">
        <v>839</v>
      </c>
      <c r="D13504" s="903" t="s">
        <v>303</v>
      </c>
      <c r="E13504" s="1419" t="s">
        <v>90</v>
      </c>
      <c r="F13504" s="1420"/>
      <c r="G13504" s="902">
        <v>5280000</v>
      </c>
    </row>
    <row r="13505" spans="1:7">
      <c r="A13505" s="903" t="s">
        <v>2500</v>
      </c>
      <c r="B13505" s="903" t="s">
        <v>222</v>
      </c>
      <c r="C13505" s="903" t="s">
        <v>839</v>
      </c>
      <c r="D13505" s="903" t="s">
        <v>303</v>
      </c>
      <c r="E13505" s="903" t="s">
        <v>90</v>
      </c>
      <c r="F13505" s="903" t="s">
        <v>763</v>
      </c>
      <c r="G13505" s="902">
        <v>5280000</v>
      </c>
    </row>
    <row r="13506" spans="1:7">
      <c r="A13506" s="903" t="s">
        <v>2500</v>
      </c>
      <c r="B13506" s="903" t="s">
        <v>222</v>
      </c>
      <c r="C13506" s="903" t="s">
        <v>839</v>
      </c>
      <c r="D13506" s="903" t="s">
        <v>303</v>
      </c>
      <c r="E13506" s="1419" t="s">
        <v>93</v>
      </c>
      <c r="F13506" s="1420"/>
      <c r="G13506" s="902">
        <v>855000</v>
      </c>
    </row>
    <row r="13507" spans="1:7">
      <c r="A13507" s="903" t="s">
        <v>2500</v>
      </c>
      <c r="B13507" s="903" t="s">
        <v>222</v>
      </c>
      <c r="C13507" s="903" t="s">
        <v>839</v>
      </c>
      <c r="D13507" s="903" t="s">
        <v>303</v>
      </c>
      <c r="E13507" s="903" t="s">
        <v>93</v>
      </c>
      <c r="F13507" s="903" t="s">
        <v>391</v>
      </c>
      <c r="G13507" s="902">
        <v>855000</v>
      </c>
    </row>
    <row r="13508" spans="1:7">
      <c r="A13508" s="903" t="s">
        <v>2500</v>
      </c>
      <c r="B13508" s="903" t="s">
        <v>222</v>
      </c>
      <c r="C13508" s="903" t="s">
        <v>839</v>
      </c>
      <c r="D13508" s="903" t="s">
        <v>303</v>
      </c>
      <c r="E13508" s="1419" t="s">
        <v>94</v>
      </c>
      <c r="F13508" s="1420"/>
      <c r="G13508" s="902">
        <v>3039600</v>
      </c>
    </row>
    <row r="13509" spans="1:7">
      <c r="A13509" s="903" t="s">
        <v>2500</v>
      </c>
      <c r="B13509" s="903" t="s">
        <v>222</v>
      </c>
      <c r="C13509" s="903" t="s">
        <v>839</v>
      </c>
      <c r="D13509" s="903" t="s">
        <v>303</v>
      </c>
      <c r="E13509" s="903" t="s">
        <v>94</v>
      </c>
      <c r="F13509" s="903" t="s">
        <v>95</v>
      </c>
      <c r="G13509" s="902">
        <v>2503200</v>
      </c>
    </row>
    <row r="13510" spans="1:7">
      <c r="A13510" s="903" t="s">
        <v>2500</v>
      </c>
      <c r="B13510" s="903" t="s">
        <v>222</v>
      </c>
      <c r="C13510" s="903" t="s">
        <v>839</v>
      </c>
      <c r="D13510" s="903" t="s">
        <v>303</v>
      </c>
      <c r="E13510" s="903" t="s">
        <v>94</v>
      </c>
      <c r="F13510" s="903" t="s">
        <v>96</v>
      </c>
      <c r="G13510" s="902">
        <v>536400</v>
      </c>
    </row>
    <row r="13511" spans="1:7">
      <c r="A13511" s="903" t="s">
        <v>2500</v>
      </c>
      <c r="B13511" s="903" t="s">
        <v>222</v>
      </c>
      <c r="C13511" s="903" t="s">
        <v>839</v>
      </c>
      <c r="D13511" s="903" t="s">
        <v>303</v>
      </c>
      <c r="E13511" s="1419" t="s">
        <v>520</v>
      </c>
      <c r="F13511" s="1420"/>
      <c r="G13511" s="902">
        <v>121678650</v>
      </c>
    </row>
    <row r="13512" spans="1:7">
      <c r="A13512" s="903" t="s">
        <v>2500</v>
      </c>
      <c r="B13512" s="903" t="s">
        <v>222</v>
      </c>
      <c r="C13512" s="903" t="s">
        <v>839</v>
      </c>
      <c r="D13512" s="903" t="s">
        <v>303</v>
      </c>
      <c r="E13512" s="903" t="s">
        <v>520</v>
      </c>
      <c r="F13512" s="903" t="s">
        <v>521</v>
      </c>
      <c r="G13512" s="902">
        <v>121678650</v>
      </c>
    </row>
    <row r="13513" spans="1:7">
      <c r="A13513" s="903" t="s">
        <v>2500</v>
      </c>
      <c r="B13513" s="903" t="s">
        <v>222</v>
      </c>
      <c r="C13513" s="903" t="s">
        <v>839</v>
      </c>
      <c r="D13513" s="903" t="s">
        <v>303</v>
      </c>
      <c r="E13513" s="1419" t="s">
        <v>103</v>
      </c>
      <c r="F13513" s="1420"/>
      <c r="G13513" s="902">
        <v>37765000</v>
      </c>
    </row>
    <row r="13514" spans="1:7">
      <c r="A13514" s="903" t="s">
        <v>2500</v>
      </c>
      <c r="B13514" s="903" t="s">
        <v>222</v>
      </c>
      <c r="C13514" s="903" t="s">
        <v>839</v>
      </c>
      <c r="D13514" s="903" t="s">
        <v>303</v>
      </c>
      <c r="E13514" s="903" t="s">
        <v>103</v>
      </c>
      <c r="F13514" s="903" t="s">
        <v>104</v>
      </c>
      <c r="G13514" s="902">
        <v>16055000</v>
      </c>
    </row>
    <row r="13515" spans="1:7">
      <c r="A13515" s="903" t="s">
        <v>2500</v>
      </c>
      <c r="B13515" s="903" t="s">
        <v>222</v>
      </c>
      <c r="C13515" s="903" t="s">
        <v>839</v>
      </c>
      <c r="D13515" s="903" t="s">
        <v>303</v>
      </c>
      <c r="E13515" s="903" t="s">
        <v>103</v>
      </c>
      <c r="F13515" s="903" t="s">
        <v>132</v>
      </c>
      <c r="G13515" s="902">
        <v>9110000</v>
      </c>
    </row>
    <row r="13516" spans="1:7">
      <c r="A13516" s="903" t="s">
        <v>2500</v>
      </c>
      <c r="B13516" s="903" t="s">
        <v>222</v>
      </c>
      <c r="C13516" s="903" t="s">
        <v>839</v>
      </c>
      <c r="D13516" s="903" t="s">
        <v>303</v>
      </c>
      <c r="E13516" s="903" t="s">
        <v>103</v>
      </c>
      <c r="F13516" s="903" t="s">
        <v>106</v>
      </c>
      <c r="G13516" s="902">
        <v>12600000</v>
      </c>
    </row>
    <row r="13517" spans="1:7">
      <c r="A13517" s="903" t="s">
        <v>2500</v>
      </c>
      <c r="B13517" s="903" t="s">
        <v>222</v>
      </c>
      <c r="C13517" s="903" t="s">
        <v>839</v>
      </c>
      <c r="D13517" s="903" t="s">
        <v>303</v>
      </c>
      <c r="E13517" s="1419" t="s">
        <v>108</v>
      </c>
      <c r="F13517" s="1420"/>
      <c r="G13517" s="902">
        <v>11270000</v>
      </c>
    </row>
    <row r="13518" spans="1:7">
      <c r="A13518" s="903" t="s">
        <v>2500</v>
      </c>
      <c r="B13518" s="903" t="s">
        <v>222</v>
      </c>
      <c r="C13518" s="903" t="s">
        <v>839</v>
      </c>
      <c r="D13518" s="903" t="s">
        <v>303</v>
      </c>
      <c r="E13518" s="903" t="s">
        <v>108</v>
      </c>
      <c r="F13518" s="903" t="s">
        <v>283</v>
      </c>
      <c r="G13518" s="902">
        <v>11270000</v>
      </c>
    </row>
    <row r="13519" spans="1:7">
      <c r="A13519" s="903" t="s">
        <v>2500</v>
      </c>
      <c r="B13519" s="903" t="s">
        <v>222</v>
      </c>
      <c r="C13519" s="903" t="s">
        <v>839</v>
      </c>
      <c r="D13519" s="903" t="s">
        <v>303</v>
      </c>
      <c r="E13519" s="1419" t="s">
        <v>143</v>
      </c>
      <c r="F13519" s="1420"/>
      <c r="G13519" s="902">
        <v>52570000</v>
      </c>
    </row>
    <row r="13520" spans="1:7">
      <c r="A13520" s="903" t="s">
        <v>2500</v>
      </c>
      <c r="B13520" s="903" t="s">
        <v>222</v>
      </c>
      <c r="C13520" s="903" t="s">
        <v>839</v>
      </c>
      <c r="D13520" s="903" t="s">
        <v>303</v>
      </c>
      <c r="E13520" s="903" t="s">
        <v>143</v>
      </c>
      <c r="F13520" s="903" t="s">
        <v>145</v>
      </c>
      <c r="G13520" s="902">
        <v>150000</v>
      </c>
    </row>
    <row r="13521" spans="1:7">
      <c r="A13521" s="903" t="s">
        <v>2500</v>
      </c>
      <c r="B13521" s="903" t="s">
        <v>222</v>
      </c>
      <c r="C13521" s="903" t="s">
        <v>839</v>
      </c>
      <c r="D13521" s="903" t="s">
        <v>303</v>
      </c>
      <c r="E13521" s="903" t="s">
        <v>143</v>
      </c>
      <c r="F13521" s="903" t="s">
        <v>487</v>
      </c>
      <c r="G13521" s="902">
        <v>38440000</v>
      </c>
    </row>
    <row r="13522" spans="1:7">
      <c r="A13522" s="903" t="s">
        <v>2500</v>
      </c>
      <c r="B13522" s="903" t="s">
        <v>222</v>
      </c>
      <c r="C13522" s="903" t="s">
        <v>839</v>
      </c>
      <c r="D13522" s="903" t="s">
        <v>303</v>
      </c>
      <c r="E13522" s="903" t="s">
        <v>143</v>
      </c>
      <c r="F13522" s="903" t="s">
        <v>489</v>
      </c>
      <c r="G13522" s="902">
        <v>13980000</v>
      </c>
    </row>
    <row r="13523" spans="1:7">
      <c r="A13523" s="903" t="s">
        <v>2500</v>
      </c>
      <c r="B13523" s="903" t="s">
        <v>222</v>
      </c>
      <c r="C13523" s="903" t="s">
        <v>839</v>
      </c>
      <c r="D13523" s="903" t="s">
        <v>303</v>
      </c>
      <c r="E13523" s="1419" t="s">
        <v>492</v>
      </c>
      <c r="F13523" s="1420"/>
      <c r="G13523" s="902">
        <v>19070000</v>
      </c>
    </row>
    <row r="13524" spans="1:7">
      <c r="A13524" s="903" t="s">
        <v>2500</v>
      </c>
      <c r="B13524" s="903" t="s">
        <v>222</v>
      </c>
      <c r="C13524" s="903" t="s">
        <v>839</v>
      </c>
      <c r="D13524" s="903" t="s">
        <v>303</v>
      </c>
      <c r="E13524" s="903" t="s">
        <v>492</v>
      </c>
      <c r="F13524" s="903" t="s">
        <v>219</v>
      </c>
      <c r="G13524" s="902">
        <v>18000000</v>
      </c>
    </row>
    <row r="13525" spans="1:7">
      <c r="A13525" s="903" t="s">
        <v>2500</v>
      </c>
      <c r="B13525" s="903" t="s">
        <v>222</v>
      </c>
      <c r="C13525" s="903" t="s">
        <v>839</v>
      </c>
      <c r="D13525" s="903" t="s">
        <v>303</v>
      </c>
      <c r="E13525" s="903" t="s">
        <v>492</v>
      </c>
      <c r="F13525" s="903" t="s">
        <v>496</v>
      </c>
      <c r="G13525" s="902">
        <v>1070000</v>
      </c>
    </row>
    <row r="13526" spans="1:7">
      <c r="A13526" s="903" t="s">
        <v>2500</v>
      </c>
      <c r="B13526" s="903" t="s">
        <v>222</v>
      </c>
      <c r="C13526" s="903" t="s">
        <v>839</v>
      </c>
      <c r="D13526" s="903" t="s">
        <v>303</v>
      </c>
      <c r="E13526" s="1419" t="s">
        <v>498</v>
      </c>
      <c r="F13526" s="1420"/>
      <c r="G13526" s="902">
        <v>1114531000</v>
      </c>
    </row>
    <row r="13527" spans="1:7">
      <c r="A13527" s="903" t="s">
        <v>2500</v>
      </c>
      <c r="B13527" s="903" t="s">
        <v>222</v>
      </c>
      <c r="C13527" s="903" t="s">
        <v>839</v>
      </c>
      <c r="D13527" s="903" t="s">
        <v>303</v>
      </c>
      <c r="E13527" s="903" t="s">
        <v>498</v>
      </c>
      <c r="F13527" s="903" t="s">
        <v>3</v>
      </c>
      <c r="G13527" s="902">
        <v>1101441000</v>
      </c>
    </row>
    <row r="13528" spans="1:7">
      <c r="A13528" s="903" t="s">
        <v>2500</v>
      </c>
      <c r="B13528" s="903" t="s">
        <v>222</v>
      </c>
      <c r="C13528" s="903" t="s">
        <v>839</v>
      </c>
      <c r="D13528" s="903" t="s">
        <v>303</v>
      </c>
      <c r="E13528" s="903" t="s">
        <v>498</v>
      </c>
      <c r="F13528" s="903" t="s">
        <v>500</v>
      </c>
      <c r="G13528" s="902">
        <v>2100000</v>
      </c>
    </row>
    <row r="13529" spans="1:7">
      <c r="A13529" s="903" t="s">
        <v>2500</v>
      </c>
      <c r="B13529" s="903" t="s">
        <v>222</v>
      </c>
      <c r="C13529" s="903" t="s">
        <v>839</v>
      </c>
      <c r="D13529" s="903" t="s">
        <v>303</v>
      </c>
      <c r="E13529" s="903" t="s">
        <v>498</v>
      </c>
      <c r="F13529" s="903" t="s">
        <v>4</v>
      </c>
      <c r="G13529" s="902">
        <v>10990000</v>
      </c>
    </row>
    <row r="13530" spans="1:7">
      <c r="A13530" s="903" t="s">
        <v>2500</v>
      </c>
      <c r="B13530" s="903" t="s">
        <v>222</v>
      </c>
      <c r="C13530" s="903" t="s">
        <v>839</v>
      </c>
      <c r="D13530" s="903" t="s">
        <v>303</v>
      </c>
      <c r="E13530" s="1419" t="s">
        <v>1429</v>
      </c>
      <c r="F13530" s="1420"/>
      <c r="G13530" s="902">
        <v>17300000</v>
      </c>
    </row>
    <row r="13531" spans="1:7">
      <c r="A13531" s="903" t="s">
        <v>2500</v>
      </c>
      <c r="B13531" s="903" t="s">
        <v>222</v>
      </c>
      <c r="C13531" s="903" t="s">
        <v>839</v>
      </c>
      <c r="D13531" s="903" t="s">
        <v>303</v>
      </c>
      <c r="E13531" s="903" t="s">
        <v>1429</v>
      </c>
      <c r="F13531" s="903" t="s">
        <v>1457</v>
      </c>
      <c r="G13531" s="902">
        <v>17300000</v>
      </c>
    </row>
    <row r="13532" spans="1:7">
      <c r="A13532" s="903" t="s">
        <v>2500</v>
      </c>
      <c r="B13532" s="903" t="s">
        <v>222</v>
      </c>
      <c r="C13532" s="903" t="s">
        <v>839</v>
      </c>
      <c r="D13532" s="903" t="s">
        <v>303</v>
      </c>
      <c r="E13532" s="1419" t="s">
        <v>118</v>
      </c>
      <c r="F13532" s="1420"/>
      <c r="G13532" s="902">
        <v>217801800</v>
      </c>
    </row>
    <row r="13533" spans="1:7">
      <c r="A13533" s="903" t="s">
        <v>2500</v>
      </c>
      <c r="B13533" s="903" t="s">
        <v>222</v>
      </c>
      <c r="C13533" s="903" t="s">
        <v>839</v>
      </c>
      <c r="D13533" s="903" t="s">
        <v>303</v>
      </c>
      <c r="E13533" s="903" t="s">
        <v>118</v>
      </c>
      <c r="F13533" s="903" t="s">
        <v>523</v>
      </c>
      <c r="G13533" s="902">
        <v>20520000</v>
      </c>
    </row>
    <row r="13534" spans="1:7">
      <c r="A13534" s="903" t="s">
        <v>2500</v>
      </c>
      <c r="B13534" s="903" t="s">
        <v>222</v>
      </c>
      <c r="C13534" s="903" t="s">
        <v>839</v>
      </c>
      <c r="D13534" s="903" t="s">
        <v>303</v>
      </c>
      <c r="E13534" s="903" t="s">
        <v>118</v>
      </c>
      <c r="F13534" s="903" t="s">
        <v>120</v>
      </c>
      <c r="G13534" s="902">
        <v>197281800</v>
      </c>
    </row>
    <row r="13535" spans="1:7">
      <c r="A13535" s="903" t="s">
        <v>2500</v>
      </c>
      <c r="B13535" s="903" t="s">
        <v>222</v>
      </c>
      <c r="C13535" s="903" t="s">
        <v>839</v>
      </c>
      <c r="D13535" s="903" t="s">
        <v>303</v>
      </c>
      <c r="E13535" s="1419" t="s">
        <v>122</v>
      </c>
      <c r="F13535" s="1420"/>
      <c r="G13535" s="902">
        <v>308325269</v>
      </c>
    </row>
    <row r="13536" spans="1:7">
      <c r="A13536" s="903" t="s">
        <v>2500</v>
      </c>
      <c r="B13536" s="903" t="s">
        <v>222</v>
      </c>
      <c r="C13536" s="903" t="s">
        <v>839</v>
      </c>
      <c r="D13536" s="903" t="s">
        <v>303</v>
      </c>
      <c r="E13536" s="903" t="s">
        <v>122</v>
      </c>
      <c r="F13536" s="903" t="s">
        <v>765</v>
      </c>
      <c r="G13536" s="902">
        <v>53421269</v>
      </c>
    </row>
    <row r="13537" spans="1:7">
      <c r="A13537" s="903" t="s">
        <v>2500</v>
      </c>
      <c r="B13537" s="903" t="s">
        <v>222</v>
      </c>
      <c r="C13537" s="903" t="s">
        <v>839</v>
      </c>
      <c r="D13537" s="903" t="s">
        <v>303</v>
      </c>
      <c r="E13537" s="903" t="s">
        <v>122</v>
      </c>
      <c r="F13537" s="903" t="s">
        <v>124</v>
      </c>
      <c r="G13537" s="902">
        <v>8800000</v>
      </c>
    </row>
    <row r="13538" spans="1:7">
      <c r="A13538" s="903" t="s">
        <v>2500</v>
      </c>
      <c r="B13538" s="903" t="s">
        <v>222</v>
      </c>
      <c r="C13538" s="903" t="s">
        <v>839</v>
      </c>
      <c r="D13538" s="903" t="s">
        <v>303</v>
      </c>
      <c r="E13538" s="903" t="s">
        <v>122</v>
      </c>
      <c r="F13538" s="903" t="s">
        <v>126</v>
      </c>
      <c r="G13538" s="902">
        <v>246104000</v>
      </c>
    </row>
    <row r="13539" spans="1:7">
      <c r="A13539" s="903" t="s">
        <v>2500</v>
      </c>
      <c r="B13539" s="903" t="s">
        <v>222</v>
      </c>
      <c r="C13539" s="903" t="s">
        <v>839</v>
      </c>
      <c r="D13539" s="903" t="s">
        <v>303</v>
      </c>
      <c r="E13539" s="1419" t="s">
        <v>160</v>
      </c>
      <c r="F13539" s="1420"/>
      <c r="G13539" s="902">
        <v>3138006000</v>
      </c>
    </row>
    <row r="13540" spans="1:7">
      <c r="A13540" s="903" t="s">
        <v>2500</v>
      </c>
      <c r="B13540" s="903" t="s">
        <v>222</v>
      </c>
      <c r="C13540" s="903" t="s">
        <v>839</v>
      </c>
      <c r="D13540" s="903" t="s">
        <v>303</v>
      </c>
      <c r="E13540" s="903" t="s">
        <v>160</v>
      </c>
      <c r="F13540" s="903" t="s">
        <v>162</v>
      </c>
      <c r="G13540" s="902">
        <v>3138006000</v>
      </c>
    </row>
    <row r="13541" spans="1:7">
      <c r="A13541" s="903" t="s">
        <v>2500</v>
      </c>
      <c r="B13541" s="903" t="s">
        <v>222</v>
      </c>
      <c r="C13541" s="903" t="s">
        <v>839</v>
      </c>
      <c r="D13541" s="903" t="s">
        <v>303</v>
      </c>
      <c r="E13541" s="1419" t="s">
        <v>16</v>
      </c>
      <c r="F13541" s="1420"/>
      <c r="G13541" s="902">
        <v>686037000</v>
      </c>
    </row>
    <row r="13542" spans="1:7">
      <c r="A13542" s="903" t="s">
        <v>2500</v>
      </c>
      <c r="B13542" s="903" t="s">
        <v>222</v>
      </c>
      <c r="C13542" s="903" t="s">
        <v>839</v>
      </c>
      <c r="D13542" s="903" t="s">
        <v>303</v>
      </c>
      <c r="E13542" s="903" t="s">
        <v>16</v>
      </c>
      <c r="F13542" s="903" t="s">
        <v>17</v>
      </c>
      <c r="G13542" s="902">
        <v>37120000</v>
      </c>
    </row>
    <row r="13543" spans="1:7">
      <c r="A13543" s="903" t="s">
        <v>2500</v>
      </c>
      <c r="B13543" s="903" t="s">
        <v>222</v>
      </c>
      <c r="C13543" s="903" t="s">
        <v>839</v>
      </c>
      <c r="D13543" s="903" t="s">
        <v>303</v>
      </c>
      <c r="E13543" s="903" t="s">
        <v>16</v>
      </c>
      <c r="F13543" s="903" t="s">
        <v>19</v>
      </c>
      <c r="G13543" s="902">
        <v>628565000</v>
      </c>
    </row>
    <row r="13544" spans="1:7">
      <c r="A13544" s="903" t="s">
        <v>2500</v>
      </c>
      <c r="B13544" s="903" t="s">
        <v>222</v>
      </c>
      <c r="C13544" s="903" t="s">
        <v>839</v>
      </c>
      <c r="D13544" s="903" t="s">
        <v>303</v>
      </c>
      <c r="E13544" s="903" t="s">
        <v>16</v>
      </c>
      <c r="F13544" s="903" t="s">
        <v>221</v>
      </c>
      <c r="G13544" s="902">
        <v>20352000</v>
      </c>
    </row>
    <row r="13545" spans="1:7">
      <c r="A13545" s="903" t="s">
        <v>2500</v>
      </c>
      <c r="B13545" s="903" t="s">
        <v>222</v>
      </c>
      <c r="C13545" s="903" t="s">
        <v>839</v>
      </c>
      <c r="D13545" s="1419" t="s">
        <v>963</v>
      </c>
      <c r="E13545" s="1420"/>
      <c r="F13545" s="1420"/>
      <c r="G13545" s="902">
        <v>304730000</v>
      </c>
    </row>
    <row r="13546" spans="1:7">
      <c r="A13546" s="903" t="s">
        <v>2500</v>
      </c>
      <c r="B13546" s="903" t="s">
        <v>222</v>
      </c>
      <c r="C13546" s="903" t="s">
        <v>839</v>
      </c>
      <c r="D13546" s="903" t="s">
        <v>963</v>
      </c>
      <c r="E13546" s="1419" t="s">
        <v>103</v>
      </c>
      <c r="F13546" s="1420"/>
      <c r="G13546" s="902">
        <v>4418000</v>
      </c>
    </row>
    <row r="13547" spans="1:7">
      <c r="A13547" s="903" t="s">
        <v>2500</v>
      </c>
      <c r="B13547" s="903" t="s">
        <v>222</v>
      </c>
      <c r="C13547" s="903" t="s">
        <v>839</v>
      </c>
      <c r="D13547" s="903" t="s">
        <v>963</v>
      </c>
      <c r="E13547" s="903" t="s">
        <v>103</v>
      </c>
      <c r="F13547" s="903" t="s">
        <v>104</v>
      </c>
      <c r="G13547" s="902">
        <v>4418000</v>
      </c>
    </row>
    <row r="13548" spans="1:7">
      <c r="A13548" s="903" t="s">
        <v>2500</v>
      </c>
      <c r="B13548" s="903" t="s">
        <v>222</v>
      </c>
      <c r="C13548" s="903" t="s">
        <v>839</v>
      </c>
      <c r="D13548" s="903" t="s">
        <v>963</v>
      </c>
      <c r="E13548" s="1419" t="s">
        <v>108</v>
      </c>
      <c r="F13548" s="1420"/>
      <c r="G13548" s="902">
        <v>12420000</v>
      </c>
    </row>
    <row r="13549" spans="1:7">
      <c r="A13549" s="903" t="s">
        <v>2500</v>
      </c>
      <c r="B13549" s="903" t="s">
        <v>222</v>
      </c>
      <c r="C13549" s="903" t="s">
        <v>839</v>
      </c>
      <c r="D13549" s="903" t="s">
        <v>963</v>
      </c>
      <c r="E13549" s="903" t="s">
        <v>108</v>
      </c>
      <c r="F13549" s="903" t="s">
        <v>283</v>
      </c>
      <c r="G13549" s="902">
        <v>12420000</v>
      </c>
    </row>
    <row r="13550" spans="1:7">
      <c r="A13550" s="903" t="s">
        <v>2500</v>
      </c>
      <c r="B13550" s="903" t="s">
        <v>222</v>
      </c>
      <c r="C13550" s="903" t="s">
        <v>839</v>
      </c>
      <c r="D13550" s="903" t="s">
        <v>963</v>
      </c>
      <c r="E13550" s="1419" t="s">
        <v>143</v>
      </c>
      <c r="F13550" s="1420"/>
      <c r="G13550" s="902">
        <v>89455000</v>
      </c>
    </row>
    <row r="13551" spans="1:7">
      <c r="A13551" s="903" t="s">
        <v>2500</v>
      </c>
      <c r="B13551" s="903" t="s">
        <v>222</v>
      </c>
      <c r="C13551" s="903" t="s">
        <v>839</v>
      </c>
      <c r="D13551" s="903" t="s">
        <v>963</v>
      </c>
      <c r="E13551" s="903" t="s">
        <v>143</v>
      </c>
      <c r="F13551" s="903" t="s">
        <v>145</v>
      </c>
      <c r="G13551" s="902">
        <v>410000</v>
      </c>
    </row>
    <row r="13552" spans="1:7">
      <c r="A13552" s="903" t="s">
        <v>2500</v>
      </c>
      <c r="B13552" s="903" t="s">
        <v>222</v>
      </c>
      <c r="C13552" s="903" t="s">
        <v>839</v>
      </c>
      <c r="D13552" s="903" t="s">
        <v>963</v>
      </c>
      <c r="E13552" s="903" t="s">
        <v>143</v>
      </c>
      <c r="F13552" s="903" t="s">
        <v>482</v>
      </c>
      <c r="G13552" s="902">
        <v>150000</v>
      </c>
    </row>
    <row r="13553" spans="1:7">
      <c r="A13553" s="903" t="s">
        <v>2500</v>
      </c>
      <c r="B13553" s="903" t="s">
        <v>222</v>
      </c>
      <c r="C13553" s="903" t="s">
        <v>839</v>
      </c>
      <c r="D13553" s="903" t="s">
        <v>963</v>
      </c>
      <c r="E13553" s="903" t="s">
        <v>143</v>
      </c>
      <c r="F13553" s="903" t="s">
        <v>387</v>
      </c>
      <c r="G13553" s="902">
        <v>2980000</v>
      </c>
    </row>
    <row r="13554" spans="1:7">
      <c r="A13554" s="903" t="s">
        <v>2500</v>
      </c>
      <c r="B13554" s="903" t="s">
        <v>222</v>
      </c>
      <c r="C13554" s="903" t="s">
        <v>839</v>
      </c>
      <c r="D13554" s="903" t="s">
        <v>963</v>
      </c>
      <c r="E13554" s="903" t="s">
        <v>143</v>
      </c>
      <c r="F13554" s="903" t="s">
        <v>487</v>
      </c>
      <c r="G13554" s="902">
        <v>53310000</v>
      </c>
    </row>
    <row r="13555" spans="1:7">
      <c r="A13555" s="903" t="s">
        <v>2500</v>
      </c>
      <c r="B13555" s="903" t="s">
        <v>222</v>
      </c>
      <c r="C13555" s="903" t="s">
        <v>839</v>
      </c>
      <c r="D13555" s="903" t="s">
        <v>963</v>
      </c>
      <c r="E13555" s="903" t="s">
        <v>143</v>
      </c>
      <c r="F13555" s="903" t="s">
        <v>489</v>
      </c>
      <c r="G13555" s="902">
        <v>32605000</v>
      </c>
    </row>
    <row r="13556" spans="1:7">
      <c r="A13556" s="903" t="s">
        <v>2500</v>
      </c>
      <c r="B13556" s="903" t="s">
        <v>222</v>
      </c>
      <c r="C13556" s="903" t="s">
        <v>839</v>
      </c>
      <c r="D13556" s="903" t="s">
        <v>963</v>
      </c>
      <c r="E13556" s="1419" t="s">
        <v>113</v>
      </c>
      <c r="F13556" s="1420"/>
      <c r="G13556" s="902">
        <v>200000</v>
      </c>
    </row>
    <row r="13557" spans="1:7">
      <c r="A13557" s="903" t="s">
        <v>2500</v>
      </c>
      <c r="B13557" s="903" t="s">
        <v>222</v>
      </c>
      <c r="C13557" s="903" t="s">
        <v>839</v>
      </c>
      <c r="D13557" s="903" t="s">
        <v>963</v>
      </c>
      <c r="E13557" s="903" t="s">
        <v>113</v>
      </c>
      <c r="F13557" s="903" t="s">
        <v>381</v>
      </c>
      <c r="G13557" s="902">
        <v>200000</v>
      </c>
    </row>
    <row r="13558" spans="1:7">
      <c r="A13558" s="903" t="s">
        <v>2500</v>
      </c>
      <c r="B13558" s="903" t="s">
        <v>222</v>
      </c>
      <c r="C13558" s="903" t="s">
        <v>839</v>
      </c>
      <c r="D13558" s="903" t="s">
        <v>963</v>
      </c>
      <c r="E13558" s="1419" t="s">
        <v>492</v>
      </c>
      <c r="F13558" s="1420"/>
      <c r="G13558" s="902">
        <v>800000</v>
      </c>
    </row>
    <row r="13559" spans="1:7">
      <c r="A13559" s="903" t="s">
        <v>2500</v>
      </c>
      <c r="B13559" s="903" t="s">
        <v>222</v>
      </c>
      <c r="C13559" s="903" t="s">
        <v>839</v>
      </c>
      <c r="D13559" s="903" t="s">
        <v>963</v>
      </c>
      <c r="E13559" s="903" t="s">
        <v>492</v>
      </c>
      <c r="F13559" s="903" t="s">
        <v>494</v>
      </c>
      <c r="G13559" s="902">
        <v>800000</v>
      </c>
    </row>
    <row r="13560" spans="1:7">
      <c r="A13560" s="903" t="s">
        <v>2500</v>
      </c>
      <c r="B13560" s="903" t="s">
        <v>222</v>
      </c>
      <c r="C13560" s="903" t="s">
        <v>839</v>
      </c>
      <c r="D13560" s="903" t="s">
        <v>963</v>
      </c>
      <c r="E13560" s="1419" t="s">
        <v>498</v>
      </c>
      <c r="F13560" s="1420"/>
      <c r="G13560" s="902">
        <v>2000000</v>
      </c>
    </row>
    <row r="13561" spans="1:7">
      <c r="A13561" s="903" t="s">
        <v>2500</v>
      </c>
      <c r="B13561" s="903" t="s">
        <v>222</v>
      </c>
      <c r="C13561" s="903" t="s">
        <v>839</v>
      </c>
      <c r="D13561" s="903" t="s">
        <v>963</v>
      </c>
      <c r="E13561" s="903" t="s">
        <v>498</v>
      </c>
      <c r="F13561" s="903" t="s">
        <v>370</v>
      </c>
      <c r="G13561" s="902">
        <v>2000000</v>
      </c>
    </row>
    <row r="13562" spans="1:7">
      <c r="A13562" s="903" t="s">
        <v>2500</v>
      </c>
      <c r="B13562" s="903" t="s">
        <v>222</v>
      </c>
      <c r="C13562" s="903" t="s">
        <v>839</v>
      </c>
      <c r="D13562" s="903" t="s">
        <v>963</v>
      </c>
      <c r="E13562" s="1419" t="s">
        <v>118</v>
      </c>
      <c r="F13562" s="1420"/>
      <c r="G13562" s="902">
        <v>27726000</v>
      </c>
    </row>
    <row r="13563" spans="1:7">
      <c r="A13563" s="903" t="s">
        <v>2500</v>
      </c>
      <c r="B13563" s="903" t="s">
        <v>222</v>
      </c>
      <c r="C13563" s="903" t="s">
        <v>839</v>
      </c>
      <c r="D13563" s="903" t="s">
        <v>963</v>
      </c>
      <c r="E13563" s="903" t="s">
        <v>118</v>
      </c>
      <c r="F13563" s="903" t="s">
        <v>523</v>
      </c>
      <c r="G13563" s="902">
        <v>3808000</v>
      </c>
    </row>
    <row r="13564" spans="1:7">
      <c r="A13564" s="903" t="s">
        <v>2500</v>
      </c>
      <c r="B13564" s="903" t="s">
        <v>222</v>
      </c>
      <c r="C13564" s="903" t="s">
        <v>839</v>
      </c>
      <c r="D13564" s="903" t="s">
        <v>963</v>
      </c>
      <c r="E13564" s="903" t="s">
        <v>118</v>
      </c>
      <c r="F13564" s="903" t="s">
        <v>120</v>
      </c>
      <c r="G13564" s="902">
        <v>23918000</v>
      </c>
    </row>
    <row r="13565" spans="1:7">
      <c r="A13565" s="903" t="s">
        <v>2500</v>
      </c>
      <c r="B13565" s="903" t="s">
        <v>222</v>
      </c>
      <c r="C13565" s="903" t="s">
        <v>839</v>
      </c>
      <c r="D13565" s="903" t="s">
        <v>963</v>
      </c>
      <c r="E13565" s="1419" t="s">
        <v>122</v>
      </c>
      <c r="F13565" s="1420"/>
      <c r="G13565" s="902">
        <v>90408000</v>
      </c>
    </row>
    <row r="13566" spans="1:7">
      <c r="A13566" s="903" t="s">
        <v>2500</v>
      </c>
      <c r="B13566" s="903" t="s">
        <v>222</v>
      </c>
      <c r="C13566" s="903" t="s">
        <v>839</v>
      </c>
      <c r="D13566" s="903" t="s">
        <v>963</v>
      </c>
      <c r="E13566" s="903" t="s">
        <v>122</v>
      </c>
      <c r="F13566" s="903" t="s">
        <v>124</v>
      </c>
      <c r="G13566" s="902">
        <v>10420000</v>
      </c>
    </row>
    <row r="13567" spans="1:7">
      <c r="A13567" s="903" t="s">
        <v>2500</v>
      </c>
      <c r="B13567" s="903" t="s">
        <v>222</v>
      </c>
      <c r="C13567" s="903" t="s">
        <v>839</v>
      </c>
      <c r="D13567" s="903" t="s">
        <v>963</v>
      </c>
      <c r="E13567" s="903" t="s">
        <v>122</v>
      </c>
      <c r="F13567" s="903" t="s">
        <v>126</v>
      </c>
      <c r="G13567" s="902">
        <v>79988000</v>
      </c>
    </row>
    <row r="13568" spans="1:7">
      <c r="A13568" s="903" t="s">
        <v>2500</v>
      </c>
      <c r="B13568" s="903" t="s">
        <v>222</v>
      </c>
      <c r="C13568" s="903" t="s">
        <v>839</v>
      </c>
      <c r="D13568" s="903" t="s">
        <v>963</v>
      </c>
      <c r="E13568" s="1419" t="s">
        <v>160</v>
      </c>
      <c r="F13568" s="1420"/>
      <c r="G13568" s="902">
        <v>70000000</v>
      </c>
    </row>
    <row r="13569" spans="1:7">
      <c r="A13569" s="903" t="s">
        <v>2500</v>
      </c>
      <c r="B13569" s="903" t="s">
        <v>222</v>
      </c>
      <c r="C13569" s="903" t="s">
        <v>839</v>
      </c>
      <c r="D13569" s="903" t="s">
        <v>963</v>
      </c>
      <c r="E13569" s="903" t="s">
        <v>160</v>
      </c>
      <c r="F13569" s="903" t="s">
        <v>162</v>
      </c>
      <c r="G13569" s="902">
        <v>70000000</v>
      </c>
    </row>
    <row r="13570" spans="1:7">
      <c r="A13570" s="903" t="s">
        <v>2500</v>
      </c>
      <c r="B13570" s="903" t="s">
        <v>222</v>
      </c>
      <c r="C13570" s="903" t="s">
        <v>839</v>
      </c>
      <c r="D13570" s="903" t="s">
        <v>963</v>
      </c>
      <c r="E13570" s="1419" t="s">
        <v>16</v>
      </c>
      <c r="F13570" s="1420"/>
      <c r="G13570" s="902">
        <v>7303000</v>
      </c>
    </row>
    <row r="13571" spans="1:7">
      <c r="A13571" s="903" t="s">
        <v>2500</v>
      </c>
      <c r="B13571" s="903" t="s">
        <v>222</v>
      </c>
      <c r="C13571" s="903" t="s">
        <v>839</v>
      </c>
      <c r="D13571" s="903" t="s">
        <v>963</v>
      </c>
      <c r="E13571" s="903" t="s">
        <v>16</v>
      </c>
      <c r="F13571" s="903" t="s">
        <v>19</v>
      </c>
      <c r="G13571" s="902">
        <v>7303000</v>
      </c>
    </row>
    <row r="13572" spans="1:7">
      <c r="A13572" s="903" t="s">
        <v>2500</v>
      </c>
      <c r="B13572" s="903" t="s">
        <v>222</v>
      </c>
      <c r="C13572" s="1419" t="s">
        <v>375</v>
      </c>
      <c r="D13572" s="1420"/>
      <c r="E13572" s="1420"/>
      <c r="F13572" s="1420"/>
      <c r="G13572" s="902">
        <v>84091452825</v>
      </c>
    </row>
    <row r="13573" spans="1:7">
      <c r="A13573" s="903" t="s">
        <v>2500</v>
      </c>
      <c r="B13573" s="903" t="s">
        <v>222</v>
      </c>
      <c r="C13573" s="903" t="s">
        <v>375</v>
      </c>
      <c r="D13573" s="1419" t="s">
        <v>163</v>
      </c>
      <c r="E13573" s="1420"/>
      <c r="F13573" s="1420"/>
      <c r="G13573" s="902">
        <v>81883896602</v>
      </c>
    </row>
    <row r="13574" spans="1:7">
      <c r="A13574" s="903" t="s">
        <v>2500</v>
      </c>
      <c r="B13574" s="903" t="s">
        <v>222</v>
      </c>
      <c r="C13574" s="903" t="s">
        <v>375</v>
      </c>
      <c r="D13574" s="903" t="s">
        <v>163</v>
      </c>
      <c r="E13574" s="1419" t="s">
        <v>377</v>
      </c>
      <c r="F13574" s="1420"/>
      <c r="G13574" s="902">
        <v>33316000</v>
      </c>
    </row>
    <row r="13575" spans="1:7">
      <c r="A13575" s="903" t="s">
        <v>2500</v>
      </c>
      <c r="B13575" s="903" t="s">
        <v>222</v>
      </c>
      <c r="C13575" s="903" t="s">
        <v>375</v>
      </c>
      <c r="D13575" s="903" t="s">
        <v>163</v>
      </c>
      <c r="E13575" s="903" t="s">
        <v>377</v>
      </c>
      <c r="F13575" s="903" t="s">
        <v>379</v>
      </c>
      <c r="G13575" s="902">
        <v>13530000</v>
      </c>
    </row>
    <row r="13576" spans="1:7">
      <c r="A13576" s="903" t="s">
        <v>2500</v>
      </c>
      <c r="B13576" s="903" t="s">
        <v>222</v>
      </c>
      <c r="C13576" s="903" t="s">
        <v>375</v>
      </c>
      <c r="D13576" s="903" t="s">
        <v>163</v>
      </c>
      <c r="E13576" s="903" t="s">
        <v>377</v>
      </c>
      <c r="F13576" s="903" t="s">
        <v>298</v>
      </c>
      <c r="G13576" s="902">
        <v>8800000</v>
      </c>
    </row>
    <row r="13577" spans="1:7">
      <c r="A13577" s="903" t="s">
        <v>2500</v>
      </c>
      <c r="B13577" s="903" t="s">
        <v>222</v>
      </c>
      <c r="C13577" s="903" t="s">
        <v>375</v>
      </c>
      <c r="D13577" s="903" t="s">
        <v>163</v>
      </c>
      <c r="E13577" s="903" t="s">
        <v>377</v>
      </c>
      <c r="F13577" s="903" t="s">
        <v>380</v>
      </c>
      <c r="G13577" s="902">
        <v>10986000</v>
      </c>
    </row>
    <row r="13578" spans="1:7">
      <c r="A13578" s="903" t="s">
        <v>2500</v>
      </c>
      <c r="B13578" s="903" t="s">
        <v>222</v>
      </c>
      <c r="C13578" s="903" t="s">
        <v>375</v>
      </c>
      <c r="D13578" s="903" t="s">
        <v>163</v>
      </c>
      <c r="E13578" s="1419" t="s">
        <v>93</v>
      </c>
      <c r="F13578" s="1420"/>
      <c r="G13578" s="902">
        <v>250000</v>
      </c>
    </row>
    <row r="13579" spans="1:7">
      <c r="A13579" s="903" t="s">
        <v>2500</v>
      </c>
      <c r="B13579" s="903" t="s">
        <v>222</v>
      </c>
      <c r="C13579" s="903" t="s">
        <v>375</v>
      </c>
      <c r="D13579" s="903" t="s">
        <v>163</v>
      </c>
      <c r="E13579" s="903" t="s">
        <v>93</v>
      </c>
      <c r="F13579" s="903" t="s">
        <v>391</v>
      </c>
      <c r="G13579" s="902">
        <v>250000</v>
      </c>
    </row>
    <row r="13580" spans="1:7">
      <c r="A13580" s="903" t="s">
        <v>2500</v>
      </c>
      <c r="B13580" s="903" t="s">
        <v>222</v>
      </c>
      <c r="C13580" s="903" t="s">
        <v>375</v>
      </c>
      <c r="D13580" s="903" t="s">
        <v>163</v>
      </c>
      <c r="E13580" s="1419" t="s">
        <v>100</v>
      </c>
      <c r="F13580" s="1420"/>
      <c r="G13580" s="902">
        <v>609276</v>
      </c>
    </row>
    <row r="13581" spans="1:7">
      <c r="A13581" s="903" t="s">
        <v>2500</v>
      </c>
      <c r="B13581" s="903" t="s">
        <v>222</v>
      </c>
      <c r="C13581" s="903" t="s">
        <v>375</v>
      </c>
      <c r="D13581" s="903" t="s">
        <v>163</v>
      </c>
      <c r="E13581" s="903" t="s">
        <v>100</v>
      </c>
      <c r="F13581" s="903" t="s">
        <v>138</v>
      </c>
      <c r="G13581" s="902">
        <v>290816</v>
      </c>
    </row>
    <row r="13582" spans="1:7">
      <c r="A13582" s="903" t="s">
        <v>2500</v>
      </c>
      <c r="B13582" s="903" t="s">
        <v>222</v>
      </c>
      <c r="C13582" s="903" t="s">
        <v>375</v>
      </c>
      <c r="D13582" s="903" t="s">
        <v>163</v>
      </c>
      <c r="E13582" s="903" t="s">
        <v>100</v>
      </c>
      <c r="F13582" s="903" t="s">
        <v>102</v>
      </c>
      <c r="G13582" s="902">
        <v>53460</v>
      </c>
    </row>
    <row r="13583" spans="1:7">
      <c r="A13583" s="903" t="s">
        <v>2500</v>
      </c>
      <c r="B13583" s="903" t="s">
        <v>222</v>
      </c>
      <c r="C13583" s="903" t="s">
        <v>375</v>
      </c>
      <c r="D13583" s="903" t="s">
        <v>163</v>
      </c>
      <c r="E13583" s="903" t="s">
        <v>100</v>
      </c>
      <c r="F13583" s="903" t="s">
        <v>131</v>
      </c>
      <c r="G13583" s="902">
        <v>265000</v>
      </c>
    </row>
    <row r="13584" spans="1:7">
      <c r="A13584" s="903" t="s">
        <v>2500</v>
      </c>
      <c r="B13584" s="903" t="s">
        <v>222</v>
      </c>
      <c r="C13584" s="903" t="s">
        <v>375</v>
      </c>
      <c r="D13584" s="903" t="s">
        <v>163</v>
      </c>
      <c r="E13584" s="1419" t="s">
        <v>103</v>
      </c>
      <c r="F13584" s="1420"/>
      <c r="G13584" s="902">
        <v>407894000</v>
      </c>
    </row>
    <row r="13585" spans="1:7">
      <c r="A13585" s="903" t="s">
        <v>2500</v>
      </c>
      <c r="B13585" s="903" t="s">
        <v>222</v>
      </c>
      <c r="C13585" s="903" t="s">
        <v>375</v>
      </c>
      <c r="D13585" s="903" t="s">
        <v>163</v>
      </c>
      <c r="E13585" s="903" t="s">
        <v>103</v>
      </c>
      <c r="F13585" s="903" t="s">
        <v>104</v>
      </c>
      <c r="G13585" s="902">
        <v>39869000</v>
      </c>
    </row>
    <row r="13586" spans="1:7">
      <c r="A13586" s="903" t="s">
        <v>2500</v>
      </c>
      <c r="B13586" s="903" t="s">
        <v>222</v>
      </c>
      <c r="C13586" s="903" t="s">
        <v>375</v>
      </c>
      <c r="D13586" s="903" t="s">
        <v>163</v>
      </c>
      <c r="E13586" s="903" t="s">
        <v>103</v>
      </c>
      <c r="F13586" s="903" t="s">
        <v>132</v>
      </c>
      <c r="G13586" s="902">
        <v>310200000</v>
      </c>
    </row>
    <row r="13587" spans="1:7">
      <c r="A13587" s="903" t="s">
        <v>2500</v>
      </c>
      <c r="B13587" s="903" t="s">
        <v>222</v>
      </c>
      <c r="C13587" s="903" t="s">
        <v>375</v>
      </c>
      <c r="D13587" s="903" t="s">
        <v>163</v>
      </c>
      <c r="E13587" s="903" t="s">
        <v>103</v>
      </c>
      <c r="F13587" s="903" t="s">
        <v>106</v>
      </c>
      <c r="G13587" s="902">
        <v>57825000</v>
      </c>
    </row>
    <row r="13588" spans="1:7">
      <c r="A13588" s="903" t="s">
        <v>2500</v>
      </c>
      <c r="B13588" s="903" t="s">
        <v>222</v>
      </c>
      <c r="C13588" s="903" t="s">
        <v>375</v>
      </c>
      <c r="D13588" s="903" t="s">
        <v>163</v>
      </c>
      <c r="E13588" s="1419" t="s">
        <v>108</v>
      </c>
      <c r="F13588" s="1420"/>
      <c r="G13588" s="902">
        <v>518958256</v>
      </c>
    </row>
    <row r="13589" spans="1:7">
      <c r="A13589" s="903" t="s">
        <v>2500</v>
      </c>
      <c r="B13589" s="903" t="s">
        <v>222</v>
      </c>
      <c r="C13589" s="903" t="s">
        <v>375</v>
      </c>
      <c r="D13589" s="903" t="s">
        <v>163</v>
      </c>
      <c r="E13589" s="903" t="s">
        <v>108</v>
      </c>
      <c r="F13589" s="903" t="s">
        <v>111</v>
      </c>
      <c r="G13589" s="902">
        <v>470000</v>
      </c>
    </row>
    <row r="13590" spans="1:7">
      <c r="A13590" s="903" t="s">
        <v>2500</v>
      </c>
      <c r="B13590" s="903" t="s">
        <v>222</v>
      </c>
      <c r="C13590" s="903" t="s">
        <v>375</v>
      </c>
      <c r="D13590" s="903" t="s">
        <v>163</v>
      </c>
      <c r="E13590" s="903" t="s">
        <v>108</v>
      </c>
      <c r="F13590" s="903" t="s">
        <v>283</v>
      </c>
      <c r="G13590" s="902">
        <v>518093256</v>
      </c>
    </row>
    <row r="13591" spans="1:7">
      <c r="A13591" s="903" t="s">
        <v>2500</v>
      </c>
      <c r="B13591" s="903" t="s">
        <v>222</v>
      </c>
      <c r="C13591" s="903" t="s">
        <v>375</v>
      </c>
      <c r="D13591" s="903" t="s">
        <v>163</v>
      </c>
      <c r="E13591" s="903" t="s">
        <v>108</v>
      </c>
      <c r="F13591" s="903" t="s">
        <v>868</v>
      </c>
      <c r="G13591" s="902">
        <v>395000</v>
      </c>
    </row>
    <row r="13592" spans="1:7">
      <c r="A13592" s="903" t="s">
        <v>2500</v>
      </c>
      <c r="B13592" s="903" t="s">
        <v>222</v>
      </c>
      <c r="C13592" s="903" t="s">
        <v>375</v>
      </c>
      <c r="D13592" s="903" t="s">
        <v>163</v>
      </c>
      <c r="E13592" s="1419" t="s">
        <v>143</v>
      </c>
      <c r="F13592" s="1420"/>
      <c r="G13592" s="902">
        <v>36557000</v>
      </c>
    </row>
    <row r="13593" spans="1:7">
      <c r="A13593" s="903" t="s">
        <v>2500</v>
      </c>
      <c r="B13593" s="903" t="s">
        <v>222</v>
      </c>
      <c r="C13593" s="903" t="s">
        <v>375</v>
      </c>
      <c r="D13593" s="903" t="s">
        <v>163</v>
      </c>
      <c r="E13593" s="903" t="s">
        <v>143</v>
      </c>
      <c r="F13593" s="903" t="s">
        <v>145</v>
      </c>
      <c r="G13593" s="902">
        <v>1120000</v>
      </c>
    </row>
    <row r="13594" spans="1:7">
      <c r="A13594" s="903" t="s">
        <v>2500</v>
      </c>
      <c r="B13594" s="903" t="s">
        <v>222</v>
      </c>
      <c r="C13594" s="903" t="s">
        <v>375</v>
      </c>
      <c r="D13594" s="903" t="s">
        <v>163</v>
      </c>
      <c r="E13594" s="903" t="s">
        <v>143</v>
      </c>
      <c r="F13594" s="903" t="s">
        <v>487</v>
      </c>
      <c r="G13594" s="902">
        <v>23330000</v>
      </c>
    </row>
    <row r="13595" spans="1:7">
      <c r="A13595" s="903" t="s">
        <v>2500</v>
      </c>
      <c r="B13595" s="903" t="s">
        <v>222</v>
      </c>
      <c r="C13595" s="903" t="s">
        <v>375</v>
      </c>
      <c r="D13595" s="903" t="s">
        <v>163</v>
      </c>
      <c r="E13595" s="903" t="s">
        <v>143</v>
      </c>
      <c r="F13595" s="903" t="s">
        <v>489</v>
      </c>
      <c r="G13595" s="902">
        <v>12107000</v>
      </c>
    </row>
    <row r="13596" spans="1:7">
      <c r="A13596" s="903" t="s">
        <v>2500</v>
      </c>
      <c r="B13596" s="903" t="s">
        <v>222</v>
      </c>
      <c r="C13596" s="903" t="s">
        <v>375</v>
      </c>
      <c r="D13596" s="903" t="s">
        <v>163</v>
      </c>
      <c r="E13596" s="1419" t="s">
        <v>492</v>
      </c>
      <c r="F13596" s="1420"/>
      <c r="G13596" s="902">
        <v>80150000</v>
      </c>
    </row>
    <row r="13597" spans="1:7">
      <c r="A13597" s="903" t="s">
        <v>2500</v>
      </c>
      <c r="B13597" s="903" t="s">
        <v>222</v>
      </c>
      <c r="C13597" s="903" t="s">
        <v>375</v>
      </c>
      <c r="D13597" s="903" t="s">
        <v>163</v>
      </c>
      <c r="E13597" s="903" t="s">
        <v>492</v>
      </c>
      <c r="F13597" s="903" t="s">
        <v>494</v>
      </c>
      <c r="G13597" s="902">
        <v>1800000</v>
      </c>
    </row>
    <row r="13598" spans="1:7">
      <c r="A13598" s="903" t="s">
        <v>2500</v>
      </c>
      <c r="B13598" s="903" t="s">
        <v>222</v>
      </c>
      <c r="C13598" s="903" t="s">
        <v>375</v>
      </c>
      <c r="D13598" s="903" t="s">
        <v>163</v>
      </c>
      <c r="E13598" s="903" t="s">
        <v>492</v>
      </c>
      <c r="F13598" s="903" t="s">
        <v>219</v>
      </c>
      <c r="G13598" s="902">
        <v>2000000</v>
      </c>
    </row>
    <row r="13599" spans="1:7">
      <c r="A13599" s="903" t="s">
        <v>2500</v>
      </c>
      <c r="B13599" s="903" t="s">
        <v>222</v>
      </c>
      <c r="C13599" s="903" t="s">
        <v>375</v>
      </c>
      <c r="D13599" s="903" t="s">
        <v>163</v>
      </c>
      <c r="E13599" s="903" t="s">
        <v>492</v>
      </c>
      <c r="F13599" s="903" t="s">
        <v>496</v>
      </c>
      <c r="G13599" s="902">
        <v>76350000</v>
      </c>
    </row>
    <row r="13600" spans="1:7">
      <c r="A13600" s="903" t="s">
        <v>2500</v>
      </c>
      <c r="B13600" s="903" t="s">
        <v>222</v>
      </c>
      <c r="C13600" s="903" t="s">
        <v>375</v>
      </c>
      <c r="D13600" s="903" t="s">
        <v>163</v>
      </c>
      <c r="E13600" s="1419" t="s">
        <v>498</v>
      </c>
      <c r="F13600" s="1420"/>
      <c r="G13600" s="902">
        <v>4476233000</v>
      </c>
    </row>
    <row r="13601" spans="1:7">
      <c r="A13601" s="903" t="s">
        <v>2500</v>
      </c>
      <c r="B13601" s="903" t="s">
        <v>222</v>
      </c>
      <c r="C13601" s="903" t="s">
        <v>375</v>
      </c>
      <c r="D13601" s="903" t="s">
        <v>163</v>
      </c>
      <c r="E13601" s="903" t="s">
        <v>498</v>
      </c>
      <c r="F13601" s="903" t="s">
        <v>3</v>
      </c>
      <c r="G13601" s="902">
        <v>1341020000</v>
      </c>
    </row>
    <row r="13602" spans="1:7">
      <c r="A13602" s="903" t="s">
        <v>2500</v>
      </c>
      <c r="B13602" s="903" t="s">
        <v>222</v>
      </c>
      <c r="C13602" s="903" t="s">
        <v>375</v>
      </c>
      <c r="D13602" s="903" t="s">
        <v>163</v>
      </c>
      <c r="E13602" s="903" t="s">
        <v>498</v>
      </c>
      <c r="F13602" s="903" t="s">
        <v>370</v>
      </c>
      <c r="G13602" s="902">
        <v>4280000</v>
      </c>
    </row>
    <row r="13603" spans="1:7">
      <c r="A13603" s="903" t="s">
        <v>2500</v>
      </c>
      <c r="B13603" s="903" t="s">
        <v>222</v>
      </c>
      <c r="C13603" s="903" t="s">
        <v>375</v>
      </c>
      <c r="D13603" s="903" t="s">
        <v>163</v>
      </c>
      <c r="E13603" s="903" t="s">
        <v>498</v>
      </c>
      <c r="F13603" s="903" t="s">
        <v>344</v>
      </c>
      <c r="G13603" s="902">
        <v>1953148000</v>
      </c>
    </row>
    <row r="13604" spans="1:7">
      <c r="A13604" s="903" t="s">
        <v>2500</v>
      </c>
      <c r="B13604" s="903" t="s">
        <v>222</v>
      </c>
      <c r="C13604" s="903" t="s">
        <v>375</v>
      </c>
      <c r="D13604" s="903" t="s">
        <v>163</v>
      </c>
      <c r="E13604" s="903" t="s">
        <v>498</v>
      </c>
      <c r="F13604" s="903" t="s">
        <v>4</v>
      </c>
      <c r="G13604" s="902">
        <v>15000000</v>
      </c>
    </row>
    <row r="13605" spans="1:7">
      <c r="A13605" s="903" t="s">
        <v>2500</v>
      </c>
      <c r="B13605" s="903" t="s">
        <v>222</v>
      </c>
      <c r="C13605" s="903" t="s">
        <v>375</v>
      </c>
      <c r="D13605" s="903" t="s">
        <v>163</v>
      </c>
      <c r="E13605" s="903" t="s">
        <v>498</v>
      </c>
      <c r="F13605" s="903" t="s">
        <v>501</v>
      </c>
      <c r="G13605" s="902">
        <v>1162785000</v>
      </c>
    </row>
    <row r="13606" spans="1:7">
      <c r="A13606" s="903" t="s">
        <v>2500</v>
      </c>
      <c r="B13606" s="903" t="s">
        <v>222</v>
      </c>
      <c r="C13606" s="903" t="s">
        <v>375</v>
      </c>
      <c r="D13606" s="903" t="s">
        <v>163</v>
      </c>
      <c r="E13606" s="1419" t="s">
        <v>1429</v>
      </c>
      <c r="F13606" s="1420"/>
      <c r="G13606" s="902">
        <v>310000000</v>
      </c>
    </row>
    <row r="13607" spans="1:7">
      <c r="A13607" s="903" t="s">
        <v>2500</v>
      </c>
      <c r="B13607" s="903" t="s">
        <v>222</v>
      </c>
      <c r="C13607" s="903" t="s">
        <v>375</v>
      </c>
      <c r="D13607" s="903" t="s">
        <v>163</v>
      </c>
      <c r="E13607" s="903" t="s">
        <v>1429</v>
      </c>
      <c r="F13607" s="903" t="s">
        <v>1431</v>
      </c>
      <c r="G13607" s="902">
        <v>110000000</v>
      </c>
    </row>
    <row r="13608" spans="1:7">
      <c r="A13608" s="903" t="s">
        <v>2500</v>
      </c>
      <c r="B13608" s="903" t="s">
        <v>222</v>
      </c>
      <c r="C13608" s="903" t="s">
        <v>375</v>
      </c>
      <c r="D13608" s="903" t="s">
        <v>163</v>
      </c>
      <c r="E13608" s="903" t="s">
        <v>1429</v>
      </c>
      <c r="F13608" s="903" t="s">
        <v>1457</v>
      </c>
      <c r="G13608" s="902">
        <v>200000000</v>
      </c>
    </row>
    <row r="13609" spans="1:7">
      <c r="A13609" s="903" t="s">
        <v>2500</v>
      </c>
      <c r="B13609" s="903" t="s">
        <v>222</v>
      </c>
      <c r="C13609" s="903" t="s">
        <v>375</v>
      </c>
      <c r="D13609" s="903" t="s">
        <v>163</v>
      </c>
      <c r="E13609" s="1419" t="s">
        <v>118</v>
      </c>
      <c r="F13609" s="1420"/>
      <c r="G13609" s="902">
        <v>437088400</v>
      </c>
    </row>
    <row r="13610" spans="1:7">
      <c r="A13610" s="903" t="s">
        <v>2500</v>
      </c>
      <c r="B13610" s="903" t="s">
        <v>222</v>
      </c>
      <c r="C13610" s="903" t="s">
        <v>375</v>
      </c>
      <c r="D13610" s="903" t="s">
        <v>163</v>
      </c>
      <c r="E13610" s="903" t="s">
        <v>118</v>
      </c>
      <c r="F13610" s="903" t="s">
        <v>523</v>
      </c>
      <c r="G13610" s="902">
        <v>105552400</v>
      </c>
    </row>
    <row r="13611" spans="1:7">
      <c r="A13611" s="903" t="s">
        <v>2500</v>
      </c>
      <c r="B13611" s="903" t="s">
        <v>222</v>
      </c>
      <c r="C13611" s="903" t="s">
        <v>375</v>
      </c>
      <c r="D13611" s="903" t="s">
        <v>163</v>
      </c>
      <c r="E13611" s="903" t="s">
        <v>118</v>
      </c>
      <c r="F13611" s="903" t="s">
        <v>5</v>
      </c>
      <c r="G13611" s="902">
        <v>4000000</v>
      </c>
    </row>
    <row r="13612" spans="1:7">
      <c r="A13612" s="903" t="s">
        <v>2500</v>
      </c>
      <c r="B13612" s="903" t="s">
        <v>222</v>
      </c>
      <c r="C13612" s="903" t="s">
        <v>375</v>
      </c>
      <c r="D13612" s="903" t="s">
        <v>163</v>
      </c>
      <c r="E13612" s="903" t="s">
        <v>118</v>
      </c>
      <c r="F13612" s="903" t="s">
        <v>120</v>
      </c>
      <c r="G13612" s="902">
        <v>327536000</v>
      </c>
    </row>
    <row r="13613" spans="1:7">
      <c r="A13613" s="903" t="s">
        <v>2500</v>
      </c>
      <c r="B13613" s="903" t="s">
        <v>222</v>
      </c>
      <c r="C13613" s="903" t="s">
        <v>375</v>
      </c>
      <c r="D13613" s="903" t="s">
        <v>163</v>
      </c>
      <c r="E13613" s="1419" t="s">
        <v>27</v>
      </c>
      <c r="F13613" s="1420"/>
      <c r="G13613" s="902">
        <v>55731000</v>
      </c>
    </row>
    <row r="13614" spans="1:7">
      <c r="A13614" s="903" t="s">
        <v>2500</v>
      </c>
      <c r="B13614" s="903" t="s">
        <v>222</v>
      </c>
      <c r="C13614" s="903" t="s">
        <v>375</v>
      </c>
      <c r="D13614" s="903" t="s">
        <v>163</v>
      </c>
      <c r="E13614" s="903" t="s">
        <v>27</v>
      </c>
      <c r="F13614" s="903" t="s">
        <v>29</v>
      </c>
      <c r="G13614" s="902">
        <v>55731000</v>
      </c>
    </row>
    <row r="13615" spans="1:7">
      <c r="A13615" s="903" t="s">
        <v>2500</v>
      </c>
      <c r="B13615" s="903" t="s">
        <v>222</v>
      </c>
      <c r="C13615" s="903" t="s">
        <v>375</v>
      </c>
      <c r="D13615" s="903" t="s">
        <v>163</v>
      </c>
      <c r="E13615" s="1419" t="s">
        <v>404</v>
      </c>
      <c r="F13615" s="1420"/>
      <c r="G13615" s="902">
        <v>2400000</v>
      </c>
    </row>
    <row r="13616" spans="1:7">
      <c r="A13616" s="903" t="s">
        <v>2500</v>
      </c>
      <c r="B13616" s="903" t="s">
        <v>222</v>
      </c>
      <c r="C13616" s="903" t="s">
        <v>375</v>
      </c>
      <c r="D13616" s="903" t="s">
        <v>163</v>
      </c>
      <c r="E13616" s="903" t="s">
        <v>404</v>
      </c>
      <c r="F13616" s="903" t="s">
        <v>401</v>
      </c>
      <c r="G13616" s="902">
        <v>2400000</v>
      </c>
    </row>
    <row r="13617" spans="1:7">
      <c r="A13617" s="903" t="s">
        <v>2500</v>
      </c>
      <c r="B13617" s="903" t="s">
        <v>222</v>
      </c>
      <c r="C13617" s="903" t="s">
        <v>375</v>
      </c>
      <c r="D13617" s="903" t="s">
        <v>163</v>
      </c>
      <c r="E13617" s="1419" t="s">
        <v>122</v>
      </c>
      <c r="F13617" s="1420"/>
      <c r="G13617" s="902">
        <v>979926331</v>
      </c>
    </row>
    <row r="13618" spans="1:7">
      <c r="A13618" s="903" t="s">
        <v>2500</v>
      </c>
      <c r="B13618" s="903" t="s">
        <v>222</v>
      </c>
      <c r="C13618" s="903" t="s">
        <v>375</v>
      </c>
      <c r="D13618" s="903" t="s">
        <v>163</v>
      </c>
      <c r="E13618" s="903" t="s">
        <v>122</v>
      </c>
      <c r="F13618" s="903" t="s">
        <v>124</v>
      </c>
      <c r="G13618" s="902">
        <v>20958331</v>
      </c>
    </row>
    <row r="13619" spans="1:7">
      <c r="A13619" s="903" t="s">
        <v>2500</v>
      </c>
      <c r="B13619" s="903" t="s">
        <v>222</v>
      </c>
      <c r="C13619" s="903" t="s">
        <v>375</v>
      </c>
      <c r="D13619" s="903" t="s">
        <v>163</v>
      </c>
      <c r="E13619" s="903" t="s">
        <v>122</v>
      </c>
      <c r="F13619" s="903" t="s">
        <v>126</v>
      </c>
      <c r="G13619" s="902">
        <v>958968000</v>
      </c>
    </row>
    <row r="13620" spans="1:7">
      <c r="A13620" s="903" t="s">
        <v>2500</v>
      </c>
      <c r="B13620" s="903" t="s">
        <v>222</v>
      </c>
      <c r="C13620" s="903" t="s">
        <v>375</v>
      </c>
      <c r="D13620" s="903" t="s">
        <v>163</v>
      </c>
      <c r="E13620" s="1419" t="s">
        <v>360</v>
      </c>
      <c r="F13620" s="1420"/>
      <c r="G13620" s="902">
        <v>17333000</v>
      </c>
    </row>
    <row r="13621" spans="1:7">
      <c r="A13621" s="903" t="s">
        <v>2500</v>
      </c>
      <c r="B13621" s="903" t="s">
        <v>222</v>
      </c>
      <c r="C13621" s="903" t="s">
        <v>375</v>
      </c>
      <c r="D13621" s="903" t="s">
        <v>163</v>
      </c>
      <c r="E13621" s="903" t="s">
        <v>360</v>
      </c>
      <c r="F13621" s="903" t="s">
        <v>2522</v>
      </c>
      <c r="G13621" s="902">
        <v>2250000</v>
      </c>
    </row>
    <row r="13622" spans="1:7">
      <c r="A13622" s="903" t="s">
        <v>2500</v>
      </c>
      <c r="B13622" s="903" t="s">
        <v>222</v>
      </c>
      <c r="C13622" s="903" t="s">
        <v>375</v>
      </c>
      <c r="D13622" s="903" t="s">
        <v>163</v>
      </c>
      <c r="E13622" s="903" t="s">
        <v>360</v>
      </c>
      <c r="F13622" s="903" t="s">
        <v>1440</v>
      </c>
      <c r="G13622" s="902">
        <v>15083000</v>
      </c>
    </row>
    <row r="13623" spans="1:7">
      <c r="A13623" s="903" t="s">
        <v>2500</v>
      </c>
      <c r="B13623" s="903" t="s">
        <v>222</v>
      </c>
      <c r="C13623" s="903" t="s">
        <v>375</v>
      </c>
      <c r="D13623" s="903" t="s">
        <v>163</v>
      </c>
      <c r="E13623" s="1419" t="s">
        <v>376</v>
      </c>
      <c r="F13623" s="1420"/>
      <c r="G13623" s="902">
        <v>13840000</v>
      </c>
    </row>
    <row r="13624" spans="1:7">
      <c r="A13624" s="903" t="s">
        <v>2500</v>
      </c>
      <c r="B13624" s="903" t="s">
        <v>222</v>
      </c>
      <c r="C13624" s="903" t="s">
        <v>375</v>
      </c>
      <c r="D13624" s="903" t="s">
        <v>163</v>
      </c>
      <c r="E13624" s="903" t="s">
        <v>376</v>
      </c>
      <c r="F13624" s="903" t="s">
        <v>182</v>
      </c>
      <c r="G13624" s="902">
        <v>13840000</v>
      </c>
    </row>
    <row r="13625" spans="1:7">
      <c r="A13625" s="903" t="s">
        <v>2500</v>
      </c>
      <c r="B13625" s="903" t="s">
        <v>222</v>
      </c>
      <c r="C13625" s="903" t="s">
        <v>375</v>
      </c>
      <c r="D13625" s="903" t="s">
        <v>163</v>
      </c>
      <c r="E13625" s="1419" t="s">
        <v>810</v>
      </c>
      <c r="F13625" s="1420"/>
      <c r="G13625" s="902">
        <v>102168000</v>
      </c>
    </row>
    <row r="13626" spans="1:7">
      <c r="A13626" s="903" t="s">
        <v>2500</v>
      </c>
      <c r="B13626" s="903" t="s">
        <v>222</v>
      </c>
      <c r="C13626" s="903" t="s">
        <v>375</v>
      </c>
      <c r="D13626" s="903" t="s">
        <v>163</v>
      </c>
      <c r="E13626" s="903" t="s">
        <v>810</v>
      </c>
      <c r="F13626" s="903" t="s">
        <v>809</v>
      </c>
      <c r="G13626" s="902">
        <v>101668000</v>
      </c>
    </row>
    <row r="13627" spans="1:7">
      <c r="A13627" s="903" t="s">
        <v>2500</v>
      </c>
      <c r="B13627" s="903" t="s">
        <v>222</v>
      </c>
      <c r="C13627" s="903" t="s">
        <v>375</v>
      </c>
      <c r="D13627" s="903" t="s">
        <v>163</v>
      </c>
      <c r="E13627" s="903" t="s">
        <v>810</v>
      </c>
      <c r="F13627" s="903" t="s">
        <v>813</v>
      </c>
      <c r="G13627" s="902">
        <v>500000</v>
      </c>
    </row>
    <row r="13628" spans="1:7">
      <c r="A13628" s="903" t="s">
        <v>2500</v>
      </c>
      <c r="B13628" s="903" t="s">
        <v>222</v>
      </c>
      <c r="C13628" s="903" t="s">
        <v>375</v>
      </c>
      <c r="D13628" s="903" t="s">
        <v>163</v>
      </c>
      <c r="E13628" s="1419" t="s">
        <v>160</v>
      </c>
      <c r="F13628" s="1420"/>
      <c r="G13628" s="902">
        <v>63608640576</v>
      </c>
    </row>
    <row r="13629" spans="1:7">
      <c r="A13629" s="903" t="s">
        <v>2500</v>
      </c>
      <c r="B13629" s="903" t="s">
        <v>222</v>
      </c>
      <c r="C13629" s="903" t="s">
        <v>375</v>
      </c>
      <c r="D13629" s="903" t="s">
        <v>163</v>
      </c>
      <c r="E13629" s="903" t="s">
        <v>160</v>
      </c>
      <c r="F13629" s="903" t="s">
        <v>162</v>
      </c>
      <c r="G13629" s="902">
        <v>63608640576</v>
      </c>
    </row>
    <row r="13630" spans="1:7">
      <c r="A13630" s="903" t="s">
        <v>2500</v>
      </c>
      <c r="B13630" s="903" t="s">
        <v>222</v>
      </c>
      <c r="C13630" s="903" t="s">
        <v>375</v>
      </c>
      <c r="D13630" s="903" t="s">
        <v>163</v>
      </c>
      <c r="E13630" s="1419" t="s">
        <v>13</v>
      </c>
      <c r="F13630" s="1420"/>
      <c r="G13630" s="902">
        <v>1767167500</v>
      </c>
    </row>
    <row r="13631" spans="1:7">
      <c r="A13631" s="903" t="s">
        <v>2500</v>
      </c>
      <c r="B13631" s="903" t="s">
        <v>222</v>
      </c>
      <c r="C13631" s="903" t="s">
        <v>375</v>
      </c>
      <c r="D13631" s="903" t="s">
        <v>163</v>
      </c>
      <c r="E13631" s="903" t="s">
        <v>13</v>
      </c>
      <c r="F13631" s="903" t="s">
        <v>15</v>
      </c>
      <c r="G13631" s="902">
        <v>1767167500</v>
      </c>
    </row>
    <row r="13632" spans="1:7">
      <c r="A13632" s="903" t="s">
        <v>2500</v>
      </c>
      <c r="B13632" s="903" t="s">
        <v>222</v>
      </c>
      <c r="C13632" s="903" t="s">
        <v>375</v>
      </c>
      <c r="D13632" s="903" t="s">
        <v>163</v>
      </c>
      <c r="E13632" s="1419" t="s">
        <v>16</v>
      </c>
      <c r="F13632" s="1420"/>
      <c r="G13632" s="902">
        <v>9035634263</v>
      </c>
    </row>
    <row r="13633" spans="1:7">
      <c r="A13633" s="903" t="s">
        <v>2500</v>
      </c>
      <c r="B13633" s="903" t="s">
        <v>222</v>
      </c>
      <c r="C13633" s="903" t="s">
        <v>375</v>
      </c>
      <c r="D13633" s="903" t="s">
        <v>163</v>
      </c>
      <c r="E13633" s="903" t="s">
        <v>16</v>
      </c>
      <c r="F13633" s="903" t="s">
        <v>17</v>
      </c>
      <c r="G13633" s="902">
        <v>1263870000</v>
      </c>
    </row>
    <row r="13634" spans="1:7">
      <c r="A13634" s="903" t="s">
        <v>2500</v>
      </c>
      <c r="B13634" s="903" t="s">
        <v>222</v>
      </c>
      <c r="C13634" s="903" t="s">
        <v>375</v>
      </c>
      <c r="D13634" s="903" t="s">
        <v>163</v>
      </c>
      <c r="E13634" s="903" t="s">
        <v>16</v>
      </c>
      <c r="F13634" s="903" t="s">
        <v>19</v>
      </c>
      <c r="G13634" s="902">
        <v>7090026000</v>
      </c>
    </row>
    <row r="13635" spans="1:7">
      <c r="A13635" s="903" t="s">
        <v>2500</v>
      </c>
      <c r="B13635" s="903" t="s">
        <v>222</v>
      </c>
      <c r="C13635" s="903" t="s">
        <v>375</v>
      </c>
      <c r="D13635" s="903" t="s">
        <v>163</v>
      </c>
      <c r="E13635" s="903" t="s">
        <v>16</v>
      </c>
      <c r="F13635" s="903" t="s">
        <v>221</v>
      </c>
      <c r="G13635" s="902">
        <v>681738263</v>
      </c>
    </row>
    <row r="13636" spans="1:7">
      <c r="A13636" s="903" t="s">
        <v>2500</v>
      </c>
      <c r="B13636" s="903" t="s">
        <v>222</v>
      </c>
      <c r="C13636" s="903" t="s">
        <v>375</v>
      </c>
      <c r="D13636" s="1419" t="s">
        <v>1467</v>
      </c>
      <c r="E13636" s="1420"/>
      <c r="F13636" s="1420"/>
      <c r="G13636" s="902">
        <v>2207556223</v>
      </c>
    </row>
    <row r="13637" spans="1:7">
      <c r="A13637" s="903" t="s">
        <v>2500</v>
      </c>
      <c r="B13637" s="903" t="s">
        <v>222</v>
      </c>
      <c r="C13637" s="903" t="s">
        <v>375</v>
      </c>
      <c r="D13637" s="903" t="s">
        <v>1467</v>
      </c>
      <c r="E13637" s="1419" t="s">
        <v>377</v>
      </c>
      <c r="F13637" s="1420"/>
      <c r="G13637" s="902">
        <v>4960000</v>
      </c>
    </row>
    <row r="13638" spans="1:7">
      <c r="A13638" s="903" t="s">
        <v>2500</v>
      </c>
      <c r="B13638" s="903" t="s">
        <v>222</v>
      </c>
      <c r="C13638" s="903" t="s">
        <v>375</v>
      </c>
      <c r="D13638" s="903" t="s">
        <v>1467</v>
      </c>
      <c r="E13638" s="903" t="s">
        <v>377</v>
      </c>
      <c r="F13638" s="903" t="s">
        <v>379</v>
      </c>
      <c r="G13638" s="902">
        <v>4960000</v>
      </c>
    </row>
    <row r="13639" spans="1:7">
      <c r="A13639" s="903" t="s">
        <v>2500</v>
      </c>
      <c r="B13639" s="903" t="s">
        <v>222</v>
      </c>
      <c r="C13639" s="903" t="s">
        <v>375</v>
      </c>
      <c r="D13639" s="903" t="s">
        <v>1467</v>
      </c>
      <c r="E13639" s="1419" t="s">
        <v>100</v>
      </c>
      <c r="F13639" s="1420"/>
      <c r="G13639" s="902">
        <v>13125000</v>
      </c>
    </row>
    <row r="13640" spans="1:7">
      <c r="A13640" s="903" t="s">
        <v>2500</v>
      </c>
      <c r="B13640" s="903" t="s">
        <v>222</v>
      </c>
      <c r="C13640" s="903" t="s">
        <v>375</v>
      </c>
      <c r="D13640" s="903" t="s">
        <v>1467</v>
      </c>
      <c r="E13640" s="903" t="s">
        <v>100</v>
      </c>
      <c r="F13640" s="903" t="s">
        <v>138</v>
      </c>
      <c r="G13640" s="902">
        <v>13125000</v>
      </c>
    </row>
    <row r="13641" spans="1:7">
      <c r="A13641" s="903" t="s">
        <v>2500</v>
      </c>
      <c r="B13641" s="903" t="s">
        <v>222</v>
      </c>
      <c r="C13641" s="903" t="s">
        <v>375</v>
      </c>
      <c r="D13641" s="903" t="s">
        <v>1467</v>
      </c>
      <c r="E13641" s="1419" t="s">
        <v>103</v>
      </c>
      <c r="F13641" s="1420"/>
      <c r="G13641" s="902">
        <v>119380000</v>
      </c>
    </row>
    <row r="13642" spans="1:7">
      <c r="A13642" s="903" t="s">
        <v>2500</v>
      </c>
      <c r="B13642" s="903" t="s">
        <v>222</v>
      </c>
      <c r="C13642" s="903" t="s">
        <v>375</v>
      </c>
      <c r="D13642" s="903" t="s">
        <v>1467</v>
      </c>
      <c r="E13642" s="903" t="s">
        <v>103</v>
      </c>
      <c r="F13642" s="903" t="s">
        <v>104</v>
      </c>
      <c r="G13642" s="902">
        <v>5320000</v>
      </c>
    </row>
    <row r="13643" spans="1:7">
      <c r="A13643" s="903" t="s">
        <v>2500</v>
      </c>
      <c r="B13643" s="903" t="s">
        <v>222</v>
      </c>
      <c r="C13643" s="903" t="s">
        <v>375</v>
      </c>
      <c r="D13643" s="903" t="s">
        <v>1467</v>
      </c>
      <c r="E13643" s="903" t="s">
        <v>103</v>
      </c>
      <c r="F13643" s="903" t="s">
        <v>132</v>
      </c>
      <c r="G13643" s="902">
        <v>106759000</v>
      </c>
    </row>
    <row r="13644" spans="1:7">
      <c r="A13644" s="903" t="s">
        <v>2500</v>
      </c>
      <c r="B13644" s="903" t="s">
        <v>222</v>
      </c>
      <c r="C13644" s="903" t="s">
        <v>375</v>
      </c>
      <c r="D13644" s="903" t="s">
        <v>1467</v>
      </c>
      <c r="E13644" s="903" t="s">
        <v>103</v>
      </c>
      <c r="F13644" s="903" t="s">
        <v>106</v>
      </c>
      <c r="G13644" s="902">
        <v>7301000</v>
      </c>
    </row>
    <row r="13645" spans="1:7">
      <c r="A13645" s="903" t="s">
        <v>2500</v>
      </c>
      <c r="B13645" s="903" t="s">
        <v>222</v>
      </c>
      <c r="C13645" s="903" t="s">
        <v>375</v>
      </c>
      <c r="D13645" s="903" t="s">
        <v>1467</v>
      </c>
      <c r="E13645" s="1419" t="s">
        <v>108</v>
      </c>
      <c r="F13645" s="1420"/>
      <c r="G13645" s="902">
        <v>84962000</v>
      </c>
    </row>
    <row r="13646" spans="1:7">
      <c r="A13646" s="903" t="s">
        <v>2500</v>
      </c>
      <c r="B13646" s="903" t="s">
        <v>222</v>
      </c>
      <c r="C13646" s="903" t="s">
        <v>375</v>
      </c>
      <c r="D13646" s="903" t="s">
        <v>1467</v>
      </c>
      <c r="E13646" s="903" t="s">
        <v>108</v>
      </c>
      <c r="F13646" s="903" t="s">
        <v>283</v>
      </c>
      <c r="G13646" s="902">
        <v>81362000</v>
      </c>
    </row>
    <row r="13647" spans="1:7">
      <c r="A13647" s="903" t="s">
        <v>2500</v>
      </c>
      <c r="B13647" s="903" t="s">
        <v>222</v>
      </c>
      <c r="C13647" s="903" t="s">
        <v>375</v>
      </c>
      <c r="D13647" s="903" t="s">
        <v>1467</v>
      </c>
      <c r="E13647" s="903" t="s">
        <v>108</v>
      </c>
      <c r="F13647" s="903" t="s">
        <v>868</v>
      </c>
      <c r="G13647" s="902">
        <v>3600000</v>
      </c>
    </row>
    <row r="13648" spans="1:7">
      <c r="A13648" s="903" t="s">
        <v>2500</v>
      </c>
      <c r="B13648" s="903" t="s">
        <v>222</v>
      </c>
      <c r="C13648" s="903" t="s">
        <v>375</v>
      </c>
      <c r="D13648" s="903" t="s">
        <v>1467</v>
      </c>
      <c r="E13648" s="1419" t="s">
        <v>143</v>
      </c>
      <c r="F13648" s="1420"/>
      <c r="G13648" s="902">
        <v>10040000</v>
      </c>
    </row>
    <row r="13649" spans="1:7">
      <c r="A13649" s="903" t="s">
        <v>2500</v>
      </c>
      <c r="B13649" s="903" t="s">
        <v>222</v>
      </c>
      <c r="C13649" s="903" t="s">
        <v>375</v>
      </c>
      <c r="D13649" s="903" t="s">
        <v>1467</v>
      </c>
      <c r="E13649" s="903" t="s">
        <v>143</v>
      </c>
      <c r="F13649" s="903" t="s">
        <v>487</v>
      </c>
      <c r="G13649" s="902">
        <v>660000</v>
      </c>
    </row>
    <row r="13650" spans="1:7">
      <c r="A13650" s="903" t="s">
        <v>2500</v>
      </c>
      <c r="B13650" s="903" t="s">
        <v>222</v>
      </c>
      <c r="C13650" s="903" t="s">
        <v>375</v>
      </c>
      <c r="D13650" s="903" t="s">
        <v>1467</v>
      </c>
      <c r="E13650" s="903" t="s">
        <v>143</v>
      </c>
      <c r="F13650" s="903" t="s">
        <v>489</v>
      </c>
      <c r="G13650" s="902">
        <v>9380000</v>
      </c>
    </row>
    <row r="13651" spans="1:7">
      <c r="A13651" s="903" t="s">
        <v>2500</v>
      </c>
      <c r="B13651" s="903" t="s">
        <v>222</v>
      </c>
      <c r="C13651" s="903" t="s">
        <v>375</v>
      </c>
      <c r="D13651" s="903" t="s">
        <v>1467</v>
      </c>
      <c r="E13651" s="1419" t="s">
        <v>492</v>
      </c>
      <c r="F13651" s="1420"/>
      <c r="G13651" s="902">
        <v>33500000</v>
      </c>
    </row>
    <row r="13652" spans="1:7">
      <c r="A13652" s="903" t="s">
        <v>2500</v>
      </c>
      <c r="B13652" s="903" t="s">
        <v>222</v>
      </c>
      <c r="C13652" s="903" t="s">
        <v>375</v>
      </c>
      <c r="D13652" s="903" t="s">
        <v>1467</v>
      </c>
      <c r="E13652" s="903" t="s">
        <v>492</v>
      </c>
      <c r="F13652" s="903" t="s">
        <v>496</v>
      </c>
      <c r="G13652" s="902">
        <v>33500000</v>
      </c>
    </row>
    <row r="13653" spans="1:7">
      <c r="A13653" s="903" t="s">
        <v>2500</v>
      </c>
      <c r="B13653" s="903" t="s">
        <v>222</v>
      </c>
      <c r="C13653" s="903" t="s">
        <v>375</v>
      </c>
      <c r="D13653" s="903" t="s">
        <v>1467</v>
      </c>
      <c r="E13653" s="1419" t="s">
        <v>498</v>
      </c>
      <c r="F13653" s="1420"/>
      <c r="G13653" s="902">
        <v>12490000</v>
      </c>
    </row>
    <row r="13654" spans="1:7">
      <c r="A13654" s="903" t="s">
        <v>2500</v>
      </c>
      <c r="B13654" s="903" t="s">
        <v>222</v>
      </c>
      <c r="C13654" s="903" t="s">
        <v>375</v>
      </c>
      <c r="D13654" s="903" t="s">
        <v>1467</v>
      </c>
      <c r="E13654" s="903" t="s">
        <v>498</v>
      </c>
      <c r="F13654" s="903" t="s">
        <v>284</v>
      </c>
      <c r="G13654" s="902">
        <v>6000000</v>
      </c>
    </row>
    <row r="13655" spans="1:7">
      <c r="A13655" s="903" t="s">
        <v>2500</v>
      </c>
      <c r="B13655" s="903" t="s">
        <v>222</v>
      </c>
      <c r="C13655" s="903" t="s">
        <v>375</v>
      </c>
      <c r="D13655" s="903" t="s">
        <v>1467</v>
      </c>
      <c r="E13655" s="903" t="s">
        <v>498</v>
      </c>
      <c r="F13655" s="903" t="s">
        <v>500</v>
      </c>
      <c r="G13655" s="902">
        <v>950000</v>
      </c>
    </row>
    <row r="13656" spans="1:7">
      <c r="A13656" s="903" t="s">
        <v>2500</v>
      </c>
      <c r="B13656" s="903" t="s">
        <v>222</v>
      </c>
      <c r="C13656" s="903" t="s">
        <v>375</v>
      </c>
      <c r="D13656" s="903" t="s">
        <v>1467</v>
      </c>
      <c r="E13656" s="903" t="s">
        <v>498</v>
      </c>
      <c r="F13656" s="903" t="s">
        <v>4</v>
      </c>
      <c r="G13656" s="902">
        <v>3380000</v>
      </c>
    </row>
    <row r="13657" spans="1:7">
      <c r="A13657" s="903" t="s">
        <v>2500</v>
      </c>
      <c r="B13657" s="903" t="s">
        <v>222</v>
      </c>
      <c r="C13657" s="903" t="s">
        <v>375</v>
      </c>
      <c r="D13657" s="903" t="s">
        <v>1467</v>
      </c>
      <c r="E13657" s="903" t="s">
        <v>498</v>
      </c>
      <c r="F13657" s="903" t="s">
        <v>501</v>
      </c>
      <c r="G13657" s="902">
        <v>2160000</v>
      </c>
    </row>
    <row r="13658" spans="1:7">
      <c r="A13658" s="903" t="s">
        <v>2500</v>
      </c>
      <c r="B13658" s="903" t="s">
        <v>222</v>
      </c>
      <c r="C13658" s="903" t="s">
        <v>375</v>
      </c>
      <c r="D13658" s="903" t="s">
        <v>1467</v>
      </c>
      <c r="E13658" s="1419" t="s">
        <v>1429</v>
      </c>
      <c r="F13658" s="1420"/>
      <c r="G13658" s="902">
        <v>6750000</v>
      </c>
    </row>
    <row r="13659" spans="1:7">
      <c r="A13659" s="903" t="s">
        <v>2500</v>
      </c>
      <c r="B13659" s="903" t="s">
        <v>222</v>
      </c>
      <c r="C13659" s="903" t="s">
        <v>375</v>
      </c>
      <c r="D13659" s="903" t="s">
        <v>1467</v>
      </c>
      <c r="E13659" s="903" t="s">
        <v>1429</v>
      </c>
      <c r="F13659" s="903" t="s">
        <v>1431</v>
      </c>
      <c r="G13659" s="902">
        <v>6750000</v>
      </c>
    </row>
    <row r="13660" spans="1:7">
      <c r="A13660" s="903" t="s">
        <v>2500</v>
      </c>
      <c r="B13660" s="903" t="s">
        <v>222</v>
      </c>
      <c r="C13660" s="903" t="s">
        <v>375</v>
      </c>
      <c r="D13660" s="903" t="s">
        <v>1467</v>
      </c>
      <c r="E13660" s="1419" t="s">
        <v>118</v>
      </c>
      <c r="F13660" s="1420"/>
      <c r="G13660" s="902">
        <v>49968000</v>
      </c>
    </row>
    <row r="13661" spans="1:7">
      <c r="A13661" s="903" t="s">
        <v>2500</v>
      </c>
      <c r="B13661" s="903" t="s">
        <v>222</v>
      </c>
      <c r="C13661" s="903" t="s">
        <v>375</v>
      </c>
      <c r="D13661" s="903" t="s">
        <v>1467</v>
      </c>
      <c r="E13661" s="903" t="s">
        <v>118</v>
      </c>
      <c r="F13661" s="903" t="s">
        <v>523</v>
      </c>
      <c r="G13661" s="902">
        <v>48260000</v>
      </c>
    </row>
    <row r="13662" spans="1:7">
      <c r="A13662" s="903" t="s">
        <v>2500</v>
      </c>
      <c r="B13662" s="903" t="s">
        <v>222</v>
      </c>
      <c r="C13662" s="903" t="s">
        <v>375</v>
      </c>
      <c r="D13662" s="903" t="s">
        <v>1467</v>
      </c>
      <c r="E13662" s="903" t="s">
        <v>118</v>
      </c>
      <c r="F13662" s="903" t="s">
        <v>120</v>
      </c>
      <c r="G13662" s="902">
        <v>1708000</v>
      </c>
    </row>
    <row r="13663" spans="1:7">
      <c r="A13663" s="903" t="s">
        <v>2500</v>
      </c>
      <c r="B13663" s="903" t="s">
        <v>222</v>
      </c>
      <c r="C13663" s="903" t="s">
        <v>375</v>
      </c>
      <c r="D13663" s="903" t="s">
        <v>1467</v>
      </c>
      <c r="E13663" s="1419" t="s">
        <v>404</v>
      </c>
      <c r="F13663" s="1420"/>
      <c r="G13663" s="902">
        <v>670000</v>
      </c>
    </row>
    <row r="13664" spans="1:7">
      <c r="A13664" s="903" t="s">
        <v>2500</v>
      </c>
      <c r="B13664" s="903" t="s">
        <v>222</v>
      </c>
      <c r="C13664" s="903" t="s">
        <v>375</v>
      </c>
      <c r="D13664" s="903" t="s">
        <v>1467</v>
      </c>
      <c r="E13664" s="903" t="s">
        <v>404</v>
      </c>
      <c r="F13664" s="903" t="s">
        <v>401</v>
      </c>
      <c r="G13664" s="902">
        <v>670000</v>
      </c>
    </row>
    <row r="13665" spans="1:7">
      <c r="A13665" s="903" t="s">
        <v>2500</v>
      </c>
      <c r="B13665" s="903" t="s">
        <v>222</v>
      </c>
      <c r="C13665" s="903" t="s">
        <v>375</v>
      </c>
      <c r="D13665" s="903" t="s">
        <v>1467</v>
      </c>
      <c r="E13665" s="1419" t="s">
        <v>122</v>
      </c>
      <c r="F13665" s="1420"/>
      <c r="G13665" s="902">
        <v>67720320</v>
      </c>
    </row>
    <row r="13666" spans="1:7">
      <c r="A13666" s="903" t="s">
        <v>2500</v>
      </c>
      <c r="B13666" s="903" t="s">
        <v>222</v>
      </c>
      <c r="C13666" s="903" t="s">
        <v>375</v>
      </c>
      <c r="D13666" s="903" t="s">
        <v>1467</v>
      </c>
      <c r="E13666" s="903" t="s">
        <v>122</v>
      </c>
      <c r="F13666" s="903" t="s">
        <v>124</v>
      </c>
      <c r="G13666" s="902">
        <v>5230000</v>
      </c>
    </row>
    <row r="13667" spans="1:7">
      <c r="A13667" s="903" t="s">
        <v>2500</v>
      </c>
      <c r="B13667" s="903" t="s">
        <v>222</v>
      </c>
      <c r="C13667" s="903" t="s">
        <v>375</v>
      </c>
      <c r="D13667" s="903" t="s">
        <v>1467</v>
      </c>
      <c r="E13667" s="903" t="s">
        <v>122</v>
      </c>
      <c r="F13667" s="903" t="s">
        <v>126</v>
      </c>
      <c r="G13667" s="902">
        <v>62490320</v>
      </c>
    </row>
    <row r="13668" spans="1:7">
      <c r="A13668" s="903" t="s">
        <v>2500</v>
      </c>
      <c r="B13668" s="903" t="s">
        <v>222</v>
      </c>
      <c r="C13668" s="903" t="s">
        <v>375</v>
      </c>
      <c r="D13668" s="903" t="s">
        <v>1467</v>
      </c>
      <c r="E13668" s="1419" t="s">
        <v>360</v>
      </c>
      <c r="F13668" s="1420"/>
      <c r="G13668" s="902">
        <v>8725000</v>
      </c>
    </row>
    <row r="13669" spans="1:7">
      <c r="A13669" s="903" t="s">
        <v>2500</v>
      </c>
      <c r="B13669" s="903" t="s">
        <v>222</v>
      </c>
      <c r="C13669" s="903" t="s">
        <v>375</v>
      </c>
      <c r="D13669" s="903" t="s">
        <v>1467</v>
      </c>
      <c r="E13669" s="903" t="s">
        <v>360</v>
      </c>
      <c r="F13669" s="903" t="s">
        <v>1440</v>
      </c>
      <c r="G13669" s="902">
        <v>8725000</v>
      </c>
    </row>
    <row r="13670" spans="1:7">
      <c r="A13670" s="903" t="s">
        <v>2500</v>
      </c>
      <c r="B13670" s="903" t="s">
        <v>222</v>
      </c>
      <c r="C13670" s="903" t="s">
        <v>375</v>
      </c>
      <c r="D13670" s="903" t="s">
        <v>1467</v>
      </c>
      <c r="E13670" s="1419" t="s">
        <v>160</v>
      </c>
      <c r="F13670" s="1420"/>
      <c r="G13670" s="902">
        <v>745927000</v>
      </c>
    </row>
    <row r="13671" spans="1:7">
      <c r="A13671" s="903" t="s">
        <v>2500</v>
      </c>
      <c r="B13671" s="903" t="s">
        <v>222</v>
      </c>
      <c r="C13671" s="903" t="s">
        <v>375</v>
      </c>
      <c r="D13671" s="903" t="s">
        <v>1467</v>
      </c>
      <c r="E13671" s="903" t="s">
        <v>160</v>
      </c>
      <c r="F13671" s="903" t="s">
        <v>162</v>
      </c>
      <c r="G13671" s="902">
        <v>745927000</v>
      </c>
    </row>
    <row r="13672" spans="1:7">
      <c r="A13672" s="903" t="s">
        <v>2500</v>
      </c>
      <c r="B13672" s="903" t="s">
        <v>222</v>
      </c>
      <c r="C13672" s="903" t="s">
        <v>375</v>
      </c>
      <c r="D13672" s="903" t="s">
        <v>1467</v>
      </c>
      <c r="E13672" s="1419" t="s">
        <v>13</v>
      </c>
      <c r="F13672" s="1420"/>
      <c r="G13672" s="902">
        <v>997000000</v>
      </c>
    </row>
    <row r="13673" spans="1:7">
      <c r="A13673" s="903" t="s">
        <v>2500</v>
      </c>
      <c r="B13673" s="903" t="s">
        <v>222</v>
      </c>
      <c r="C13673" s="903" t="s">
        <v>375</v>
      </c>
      <c r="D13673" s="903" t="s">
        <v>1467</v>
      </c>
      <c r="E13673" s="903" t="s">
        <v>13</v>
      </c>
      <c r="F13673" s="903" t="s">
        <v>15</v>
      </c>
      <c r="G13673" s="902">
        <v>997000000</v>
      </c>
    </row>
    <row r="13674" spans="1:7">
      <c r="A13674" s="903" t="s">
        <v>2500</v>
      </c>
      <c r="B13674" s="903" t="s">
        <v>222</v>
      </c>
      <c r="C13674" s="903" t="s">
        <v>375</v>
      </c>
      <c r="D13674" s="903" t="s">
        <v>1467</v>
      </c>
      <c r="E13674" s="1419" t="s">
        <v>16</v>
      </c>
      <c r="F13674" s="1420"/>
      <c r="G13674" s="902">
        <v>52338903</v>
      </c>
    </row>
    <row r="13675" spans="1:7">
      <c r="A13675" s="903" t="s">
        <v>2500</v>
      </c>
      <c r="B13675" s="903" t="s">
        <v>222</v>
      </c>
      <c r="C13675" s="903" t="s">
        <v>375</v>
      </c>
      <c r="D13675" s="903" t="s">
        <v>1467</v>
      </c>
      <c r="E13675" s="903" t="s">
        <v>16</v>
      </c>
      <c r="F13675" s="903" t="s">
        <v>17</v>
      </c>
      <c r="G13675" s="902">
        <v>20163000</v>
      </c>
    </row>
    <row r="13676" spans="1:7">
      <c r="A13676" s="903" t="s">
        <v>2500</v>
      </c>
      <c r="B13676" s="903" t="s">
        <v>222</v>
      </c>
      <c r="C13676" s="903" t="s">
        <v>375</v>
      </c>
      <c r="D13676" s="903" t="s">
        <v>1467</v>
      </c>
      <c r="E13676" s="903" t="s">
        <v>16</v>
      </c>
      <c r="F13676" s="903" t="s">
        <v>19</v>
      </c>
      <c r="G13676" s="902">
        <v>27345903</v>
      </c>
    </row>
    <row r="13677" spans="1:7">
      <c r="A13677" s="903" t="s">
        <v>2500</v>
      </c>
      <c r="B13677" s="903" t="s">
        <v>222</v>
      </c>
      <c r="C13677" s="903" t="s">
        <v>375</v>
      </c>
      <c r="D13677" s="903" t="s">
        <v>1467</v>
      </c>
      <c r="E13677" s="903" t="s">
        <v>16</v>
      </c>
      <c r="F13677" s="903" t="s">
        <v>221</v>
      </c>
      <c r="G13677" s="902">
        <v>4830000</v>
      </c>
    </row>
    <row r="13678" spans="1:7">
      <c r="A13678" s="903" t="s">
        <v>2500</v>
      </c>
      <c r="B13678" s="903" t="s">
        <v>222</v>
      </c>
      <c r="C13678" s="1419" t="s">
        <v>1154</v>
      </c>
      <c r="D13678" s="1420"/>
      <c r="E13678" s="1420"/>
      <c r="F13678" s="1420"/>
      <c r="G13678" s="902">
        <v>4639694195</v>
      </c>
    </row>
    <row r="13679" spans="1:7">
      <c r="A13679" s="903" t="s">
        <v>2500</v>
      </c>
      <c r="B13679" s="903" t="s">
        <v>222</v>
      </c>
      <c r="C13679" s="903" t="s">
        <v>1154</v>
      </c>
      <c r="D13679" s="1419" t="s">
        <v>1559</v>
      </c>
      <c r="E13679" s="1420"/>
      <c r="F13679" s="1420"/>
      <c r="G13679" s="902">
        <v>4639694195</v>
      </c>
    </row>
    <row r="13680" spans="1:7">
      <c r="A13680" s="903" t="s">
        <v>2500</v>
      </c>
      <c r="B13680" s="903" t="s">
        <v>222</v>
      </c>
      <c r="C13680" s="903" t="s">
        <v>1154</v>
      </c>
      <c r="D13680" s="903" t="s">
        <v>1559</v>
      </c>
      <c r="E13680" s="1419" t="s">
        <v>100</v>
      </c>
      <c r="F13680" s="1420"/>
      <c r="G13680" s="902">
        <v>7360663</v>
      </c>
    </row>
    <row r="13681" spans="1:7">
      <c r="A13681" s="903" t="s">
        <v>2500</v>
      </c>
      <c r="B13681" s="903" t="s">
        <v>222</v>
      </c>
      <c r="C13681" s="903" t="s">
        <v>1154</v>
      </c>
      <c r="D13681" s="903" t="s">
        <v>1559</v>
      </c>
      <c r="E13681" s="903" t="s">
        <v>100</v>
      </c>
      <c r="F13681" s="903" t="s">
        <v>138</v>
      </c>
      <c r="G13681" s="902">
        <v>7360663</v>
      </c>
    </row>
    <row r="13682" spans="1:7">
      <c r="A13682" s="903" t="s">
        <v>2500</v>
      </c>
      <c r="B13682" s="903" t="s">
        <v>222</v>
      </c>
      <c r="C13682" s="903" t="s">
        <v>1154</v>
      </c>
      <c r="D13682" s="903" t="s">
        <v>1559</v>
      </c>
      <c r="E13682" s="1419" t="s">
        <v>103</v>
      </c>
      <c r="F13682" s="1420"/>
      <c r="G13682" s="902">
        <v>39880000</v>
      </c>
    </row>
    <row r="13683" spans="1:7">
      <c r="A13683" s="903" t="s">
        <v>2500</v>
      </c>
      <c r="B13683" s="903" t="s">
        <v>222</v>
      </c>
      <c r="C13683" s="903" t="s">
        <v>1154</v>
      </c>
      <c r="D13683" s="903" t="s">
        <v>1559</v>
      </c>
      <c r="E13683" s="903" t="s">
        <v>103</v>
      </c>
      <c r="F13683" s="903" t="s">
        <v>104</v>
      </c>
      <c r="G13683" s="902">
        <v>7780000</v>
      </c>
    </row>
    <row r="13684" spans="1:7">
      <c r="A13684" s="903" t="s">
        <v>2500</v>
      </c>
      <c r="B13684" s="903" t="s">
        <v>222</v>
      </c>
      <c r="C13684" s="903" t="s">
        <v>1154</v>
      </c>
      <c r="D13684" s="903" t="s">
        <v>1559</v>
      </c>
      <c r="E13684" s="903" t="s">
        <v>103</v>
      </c>
      <c r="F13684" s="903" t="s">
        <v>132</v>
      </c>
      <c r="G13684" s="902">
        <v>21500000</v>
      </c>
    </row>
    <row r="13685" spans="1:7">
      <c r="A13685" s="903" t="s">
        <v>2500</v>
      </c>
      <c r="B13685" s="903" t="s">
        <v>222</v>
      </c>
      <c r="C13685" s="903" t="s">
        <v>1154</v>
      </c>
      <c r="D13685" s="903" t="s">
        <v>1559</v>
      </c>
      <c r="E13685" s="903" t="s">
        <v>103</v>
      </c>
      <c r="F13685" s="903" t="s">
        <v>106</v>
      </c>
      <c r="G13685" s="902">
        <v>10600000</v>
      </c>
    </row>
    <row r="13686" spans="1:7">
      <c r="A13686" s="903" t="s">
        <v>2500</v>
      </c>
      <c r="B13686" s="903" t="s">
        <v>222</v>
      </c>
      <c r="C13686" s="903" t="s">
        <v>1154</v>
      </c>
      <c r="D13686" s="903" t="s">
        <v>1559</v>
      </c>
      <c r="E13686" s="1419" t="s">
        <v>108</v>
      </c>
      <c r="F13686" s="1420"/>
      <c r="G13686" s="902">
        <v>29628000</v>
      </c>
    </row>
    <row r="13687" spans="1:7">
      <c r="A13687" s="903" t="s">
        <v>2500</v>
      </c>
      <c r="B13687" s="903" t="s">
        <v>222</v>
      </c>
      <c r="C13687" s="903" t="s">
        <v>1154</v>
      </c>
      <c r="D13687" s="903" t="s">
        <v>1559</v>
      </c>
      <c r="E13687" s="903" t="s">
        <v>108</v>
      </c>
      <c r="F13687" s="903" t="s">
        <v>283</v>
      </c>
      <c r="G13687" s="902">
        <v>26728000</v>
      </c>
    </row>
    <row r="13688" spans="1:7">
      <c r="A13688" s="903" t="s">
        <v>2500</v>
      </c>
      <c r="B13688" s="903" t="s">
        <v>222</v>
      </c>
      <c r="C13688" s="903" t="s">
        <v>1154</v>
      </c>
      <c r="D13688" s="903" t="s">
        <v>1559</v>
      </c>
      <c r="E13688" s="903" t="s">
        <v>108</v>
      </c>
      <c r="F13688" s="903" t="s">
        <v>142</v>
      </c>
      <c r="G13688" s="902">
        <v>2900000</v>
      </c>
    </row>
    <row r="13689" spans="1:7">
      <c r="A13689" s="903" t="s">
        <v>2500</v>
      </c>
      <c r="B13689" s="903" t="s">
        <v>222</v>
      </c>
      <c r="C13689" s="903" t="s">
        <v>1154</v>
      </c>
      <c r="D13689" s="903" t="s">
        <v>1559</v>
      </c>
      <c r="E13689" s="1419" t="s">
        <v>492</v>
      </c>
      <c r="F13689" s="1420"/>
      <c r="G13689" s="902">
        <v>14030000</v>
      </c>
    </row>
    <row r="13690" spans="1:7">
      <c r="A13690" s="903" t="s">
        <v>2500</v>
      </c>
      <c r="B13690" s="903" t="s">
        <v>222</v>
      </c>
      <c r="C13690" s="903" t="s">
        <v>1154</v>
      </c>
      <c r="D13690" s="903" t="s">
        <v>1559</v>
      </c>
      <c r="E13690" s="903" t="s">
        <v>492</v>
      </c>
      <c r="F13690" s="903" t="s">
        <v>494</v>
      </c>
      <c r="G13690" s="902">
        <v>600000</v>
      </c>
    </row>
    <row r="13691" spans="1:7">
      <c r="A13691" s="903" t="s">
        <v>2500</v>
      </c>
      <c r="B13691" s="903" t="s">
        <v>222</v>
      </c>
      <c r="C13691" s="903" t="s">
        <v>1154</v>
      </c>
      <c r="D13691" s="903" t="s">
        <v>1559</v>
      </c>
      <c r="E13691" s="903" t="s">
        <v>492</v>
      </c>
      <c r="F13691" s="903" t="s">
        <v>219</v>
      </c>
      <c r="G13691" s="902">
        <v>12900000</v>
      </c>
    </row>
    <row r="13692" spans="1:7">
      <c r="A13692" s="903" t="s">
        <v>2500</v>
      </c>
      <c r="B13692" s="903" t="s">
        <v>222</v>
      </c>
      <c r="C13692" s="903" t="s">
        <v>1154</v>
      </c>
      <c r="D13692" s="903" t="s">
        <v>1559</v>
      </c>
      <c r="E13692" s="903" t="s">
        <v>492</v>
      </c>
      <c r="F13692" s="903" t="s">
        <v>496</v>
      </c>
      <c r="G13692" s="902">
        <v>530000</v>
      </c>
    </row>
    <row r="13693" spans="1:7">
      <c r="A13693" s="903" t="s">
        <v>2500</v>
      </c>
      <c r="B13693" s="903" t="s">
        <v>222</v>
      </c>
      <c r="C13693" s="903" t="s">
        <v>1154</v>
      </c>
      <c r="D13693" s="903" t="s">
        <v>1559</v>
      </c>
      <c r="E13693" s="1419" t="s">
        <v>498</v>
      </c>
      <c r="F13693" s="1420"/>
      <c r="G13693" s="902">
        <v>1163786000</v>
      </c>
    </row>
    <row r="13694" spans="1:7">
      <c r="A13694" s="903" t="s">
        <v>2500</v>
      </c>
      <c r="B13694" s="903" t="s">
        <v>222</v>
      </c>
      <c r="C13694" s="903" t="s">
        <v>1154</v>
      </c>
      <c r="D13694" s="903" t="s">
        <v>1559</v>
      </c>
      <c r="E13694" s="903" t="s">
        <v>498</v>
      </c>
      <c r="F13694" s="903" t="s">
        <v>370</v>
      </c>
      <c r="G13694" s="902">
        <v>13449000</v>
      </c>
    </row>
    <row r="13695" spans="1:7">
      <c r="A13695" s="903" t="s">
        <v>2500</v>
      </c>
      <c r="B13695" s="903" t="s">
        <v>222</v>
      </c>
      <c r="C13695" s="903" t="s">
        <v>1154</v>
      </c>
      <c r="D13695" s="903" t="s">
        <v>1559</v>
      </c>
      <c r="E13695" s="903" t="s">
        <v>498</v>
      </c>
      <c r="F13695" s="903" t="s">
        <v>4</v>
      </c>
      <c r="G13695" s="902">
        <v>13125000</v>
      </c>
    </row>
    <row r="13696" spans="1:7">
      <c r="A13696" s="903" t="s">
        <v>2500</v>
      </c>
      <c r="B13696" s="903" t="s">
        <v>222</v>
      </c>
      <c r="C13696" s="903" t="s">
        <v>1154</v>
      </c>
      <c r="D13696" s="903" t="s">
        <v>1559</v>
      </c>
      <c r="E13696" s="903" t="s">
        <v>498</v>
      </c>
      <c r="F13696" s="903" t="s">
        <v>501</v>
      </c>
      <c r="G13696" s="902">
        <v>1137212000</v>
      </c>
    </row>
    <row r="13697" spans="1:7">
      <c r="A13697" s="903" t="s">
        <v>2500</v>
      </c>
      <c r="B13697" s="903" t="s">
        <v>222</v>
      </c>
      <c r="C13697" s="903" t="s">
        <v>1154</v>
      </c>
      <c r="D13697" s="903" t="s">
        <v>1559</v>
      </c>
      <c r="E13697" s="1419" t="s">
        <v>1429</v>
      </c>
      <c r="F13697" s="1420"/>
      <c r="G13697" s="902">
        <v>44000000</v>
      </c>
    </row>
    <row r="13698" spans="1:7">
      <c r="A13698" s="903" t="s">
        <v>2500</v>
      </c>
      <c r="B13698" s="903" t="s">
        <v>222</v>
      </c>
      <c r="C13698" s="903" t="s">
        <v>1154</v>
      </c>
      <c r="D13698" s="903" t="s">
        <v>1559</v>
      </c>
      <c r="E13698" s="903" t="s">
        <v>1429</v>
      </c>
      <c r="F13698" s="903" t="s">
        <v>1457</v>
      </c>
      <c r="G13698" s="902">
        <v>44000000</v>
      </c>
    </row>
    <row r="13699" spans="1:7">
      <c r="A13699" s="903" t="s">
        <v>2500</v>
      </c>
      <c r="B13699" s="903" t="s">
        <v>222</v>
      </c>
      <c r="C13699" s="903" t="s">
        <v>1154</v>
      </c>
      <c r="D13699" s="903" t="s">
        <v>1559</v>
      </c>
      <c r="E13699" s="1419" t="s">
        <v>118</v>
      </c>
      <c r="F13699" s="1420"/>
      <c r="G13699" s="902">
        <v>22616817</v>
      </c>
    </row>
    <row r="13700" spans="1:7">
      <c r="A13700" s="903" t="s">
        <v>2500</v>
      </c>
      <c r="B13700" s="903" t="s">
        <v>222</v>
      </c>
      <c r="C13700" s="903" t="s">
        <v>1154</v>
      </c>
      <c r="D13700" s="903" t="s">
        <v>1559</v>
      </c>
      <c r="E13700" s="903" t="s">
        <v>118</v>
      </c>
      <c r="F13700" s="903" t="s">
        <v>523</v>
      </c>
      <c r="G13700" s="902">
        <v>16846817</v>
      </c>
    </row>
    <row r="13701" spans="1:7">
      <c r="A13701" s="903" t="s">
        <v>2500</v>
      </c>
      <c r="B13701" s="903" t="s">
        <v>222</v>
      </c>
      <c r="C13701" s="903" t="s">
        <v>1154</v>
      </c>
      <c r="D13701" s="903" t="s">
        <v>1559</v>
      </c>
      <c r="E13701" s="903" t="s">
        <v>118</v>
      </c>
      <c r="F13701" s="903" t="s">
        <v>120</v>
      </c>
      <c r="G13701" s="902">
        <v>5770000</v>
      </c>
    </row>
    <row r="13702" spans="1:7">
      <c r="A13702" s="903" t="s">
        <v>2500</v>
      </c>
      <c r="B13702" s="903" t="s">
        <v>222</v>
      </c>
      <c r="C13702" s="903" t="s">
        <v>1154</v>
      </c>
      <c r="D13702" s="903" t="s">
        <v>1559</v>
      </c>
      <c r="E13702" s="1419" t="s">
        <v>122</v>
      </c>
      <c r="F13702" s="1420"/>
      <c r="G13702" s="902">
        <v>65855000</v>
      </c>
    </row>
    <row r="13703" spans="1:7">
      <c r="A13703" s="903" t="s">
        <v>2500</v>
      </c>
      <c r="B13703" s="903" t="s">
        <v>222</v>
      </c>
      <c r="C13703" s="903" t="s">
        <v>1154</v>
      </c>
      <c r="D13703" s="903" t="s">
        <v>1559</v>
      </c>
      <c r="E13703" s="903" t="s">
        <v>122</v>
      </c>
      <c r="F13703" s="903" t="s">
        <v>124</v>
      </c>
      <c r="G13703" s="902">
        <v>3000000</v>
      </c>
    </row>
    <row r="13704" spans="1:7">
      <c r="A13704" s="903" t="s">
        <v>2500</v>
      </c>
      <c r="B13704" s="903" t="s">
        <v>222</v>
      </c>
      <c r="C13704" s="903" t="s">
        <v>1154</v>
      </c>
      <c r="D13704" s="903" t="s">
        <v>1559</v>
      </c>
      <c r="E13704" s="903" t="s">
        <v>122</v>
      </c>
      <c r="F13704" s="903" t="s">
        <v>126</v>
      </c>
      <c r="G13704" s="902">
        <v>62855000</v>
      </c>
    </row>
    <row r="13705" spans="1:7">
      <c r="A13705" s="903" t="s">
        <v>2500</v>
      </c>
      <c r="B13705" s="903" t="s">
        <v>222</v>
      </c>
      <c r="C13705" s="903" t="s">
        <v>1154</v>
      </c>
      <c r="D13705" s="903" t="s">
        <v>1559</v>
      </c>
      <c r="E13705" s="1419" t="s">
        <v>160</v>
      </c>
      <c r="F13705" s="1420"/>
      <c r="G13705" s="902">
        <v>193499990</v>
      </c>
    </row>
    <row r="13706" spans="1:7">
      <c r="A13706" s="903" t="s">
        <v>2500</v>
      </c>
      <c r="B13706" s="903" t="s">
        <v>222</v>
      </c>
      <c r="C13706" s="903" t="s">
        <v>1154</v>
      </c>
      <c r="D13706" s="903" t="s">
        <v>1559</v>
      </c>
      <c r="E13706" s="903" t="s">
        <v>160</v>
      </c>
      <c r="F13706" s="903" t="s">
        <v>162</v>
      </c>
      <c r="G13706" s="902">
        <v>193499990</v>
      </c>
    </row>
    <row r="13707" spans="1:7">
      <c r="A13707" s="903" t="s">
        <v>2500</v>
      </c>
      <c r="B13707" s="903" t="s">
        <v>222</v>
      </c>
      <c r="C13707" s="903" t="s">
        <v>1154</v>
      </c>
      <c r="D13707" s="903" t="s">
        <v>1559</v>
      </c>
      <c r="E13707" s="1419" t="s">
        <v>13</v>
      </c>
      <c r="F13707" s="1420"/>
      <c r="G13707" s="902">
        <v>2966698725</v>
      </c>
    </row>
    <row r="13708" spans="1:7">
      <c r="A13708" s="903" t="s">
        <v>2500</v>
      </c>
      <c r="B13708" s="903" t="s">
        <v>222</v>
      </c>
      <c r="C13708" s="903" t="s">
        <v>1154</v>
      </c>
      <c r="D13708" s="903" t="s">
        <v>1559</v>
      </c>
      <c r="E13708" s="903" t="s">
        <v>13</v>
      </c>
      <c r="F13708" s="903" t="s">
        <v>15</v>
      </c>
      <c r="G13708" s="902">
        <v>2566698725</v>
      </c>
    </row>
    <row r="13709" spans="1:7">
      <c r="A13709" s="903" t="s">
        <v>2500</v>
      </c>
      <c r="B13709" s="903" t="s">
        <v>222</v>
      </c>
      <c r="C13709" s="903" t="s">
        <v>1154</v>
      </c>
      <c r="D13709" s="903" t="s">
        <v>1559</v>
      </c>
      <c r="E13709" s="903" t="s">
        <v>13</v>
      </c>
      <c r="F13709" s="903" t="s">
        <v>1542</v>
      </c>
      <c r="G13709" s="902">
        <v>400000000</v>
      </c>
    </row>
    <row r="13710" spans="1:7">
      <c r="A13710" s="903" t="s">
        <v>2500</v>
      </c>
      <c r="B13710" s="903" t="s">
        <v>222</v>
      </c>
      <c r="C13710" s="903" t="s">
        <v>1154</v>
      </c>
      <c r="D13710" s="903" t="s">
        <v>1559</v>
      </c>
      <c r="E13710" s="1419" t="s">
        <v>16</v>
      </c>
      <c r="F13710" s="1420"/>
      <c r="G13710" s="902">
        <v>92339000</v>
      </c>
    </row>
    <row r="13711" spans="1:7">
      <c r="A13711" s="903" t="s">
        <v>2500</v>
      </c>
      <c r="B13711" s="903" t="s">
        <v>222</v>
      </c>
      <c r="C13711" s="903" t="s">
        <v>1154</v>
      </c>
      <c r="D13711" s="903" t="s">
        <v>1559</v>
      </c>
      <c r="E13711" s="903" t="s">
        <v>16</v>
      </c>
      <c r="F13711" s="903" t="s">
        <v>17</v>
      </c>
      <c r="G13711" s="902">
        <v>19085000</v>
      </c>
    </row>
    <row r="13712" spans="1:7">
      <c r="A13712" s="903" t="s">
        <v>2500</v>
      </c>
      <c r="B13712" s="903" t="s">
        <v>222</v>
      </c>
      <c r="C13712" s="903" t="s">
        <v>1154</v>
      </c>
      <c r="D13712" s="903" t="s">
        <v>1559</v>
      </c>
      <c r="E13712" s="903" t="s">
        <v>16</v>
      </c>
      <c r="F13712" s="903" t="s">
        <v>19</v>
      </c>
      <c r="G13712" s="902">
        <v>70809000</v>
      </c>
    </row>
    <row r="13713" spans="1:7">
      <c r="A13713" s="903" t="s">
        <v>2500</v>
      </c>
      <c r="B13713" s="903" t="s">
        <v>222</v>
      </c>
      <c r="C13713" s="903" t="s">
        <v>1154</v>
      </c>
      <c r="D13713" s="903" t="s">
        <v>1559</v>
      </c>
      <c r="E13713" s="903" t="s">
        <v>16</v>
      </c>
      <c r="F13713" s="903" t="s">
        <v>221</v>
      </c>
      <c r="G13713" s="902">
        <v>2445000</v>
      </c>
    </row>
    <row r="13714" spans="1:7">
      <c r="A13714" s="903" t="s">
        <v>2500</v>
      </c>
      <c r="B13714" s="903" t="s">
        <v>222</v>
      </c>
      <c r="C13714" s="1419" t="s">
        <v>147</v>
      </c>
      <c r="D13714" s="1420"/>
      <c r="E13714" s="1420"/>
      <c r="F13714" s="1420"/>
      <c r="G13714" s="902">
        <v>22042950869</v>
      </c>
    </row>
    <row r="13715" spans="1:7">
      <c r="A13715" s="903" t="s">
        <v>2500</v>
      </c>
      <c r="B13715" s="903" t="s">
        <v>222</v>
      </c>
      <c r="C13715" s="903" t="s">
        <v>147</v>
      </c>
      <c r="D13715" s="1419" t="s">
        <v>1520</v>
      </c>
      <c r="E13715" s="1420"/>
      <c r="F13715" s="1420"/>
      <c r="G13715" s="902">
        <v>22042950869</v>
      </c>
    </row>
    <row r="13716" spans="1:7">
      <c r="A13716" s="903" t="s">
        <v>2500</v>
      </c>
      <c r="B13716" s="903" t="s">
        <v>222</v>
      </c>
      <c r="C13716" s="903" t="s">
        <v>147</v>
      </c>
      <c r="D13716" s="903" t="s">
        <v>1520</v>
      </c>
      <c r="E13716" s="1419" t="s">
        <v>377</v>
      </c>
      <c r="F13716" s="1420"/>
      <c r="G13716" s="902">
        <v>133870000</v>
      </c>
    </row>
    <row r="13717" spans="1:7">
      <c r="A13717" s="903" t="s">
        <v>2500</v>
      </c>
      <c r="B13717" s="903" t="s">
        <v>222</v>
      </c>
      <c r="C13717" s="903" t="s">
        <v>147</v>
      </c>
      <c r="D13717" s="903" t="s">
        <v>1520</v>
      </c>
      <c r="E13717" s="903" t="s">
        <v>377</v>
      </c>
      <c r="F13717" s="903" t="s">
        <v>379</v>
      </c>
      <c r="G13717" s="902">
        <v>21800000</v>
      </c>
    </row>
    <row r="13718" spans="1:7">
      <c r="A13718" s="903" t="s">
        <v>2500</v>
      </c>
      <c r="B13718" s="903" t="s">
        <v>222</v>
      </c>
      <c r="C13718" s="903" t="s">
        <v>147</v>
      </c>
      <c r="D13718" s="903" t="s">
        <v>1520</v>
      </c>
      <c r="E13718" s="903" t="s">
        <v>377</v>
      </c>
      <c r="F13718" s="903" t="s">
        <v>298</v>
      </c>
      <c r="G13718" s="902">
        <v>49250000</v>
      </c>
    </row>
    <row r="13719" spans="1:7">
      <c r="A13719" s="903" t="s">
        <v>2500</v>
      </c>
      <c r="B13719" s="903" t="s">
        <v>222</v>
      </c>
      <c r="C13719" s="903" t="s">
        <v>147</v>
      </c>
      <c r="D13719" s="903" t="s">
        <v>1520</v>
      </c>
      <c r="E13719" s="903" t="s">
        <v>377</v>
      </c>
      <c r="F13719" s="903" t="s">
        <v>380</v>
      </c>
      <c r="G13719" s="902">
        <v>62820000</v>
      </c>
    </row>
    <row r="13720" spans="1:7">
      <c r="A13720" s="903" t="s">
        <v>2500</v>
      </c>
      <c r="B13720" s="903" t="s">
        <v>222</v>
      </c>
      <c r="C13720" s="903" t="s">
        <v>147</v>
      </c>
      <c r="D13720" s="903" t="s">
        <v>1520</v>
      </c>
      <c r="E13720" s="1419" t="s">
        <v>93</v>
      </c>
      <c r="F13720" s="1420"/>
      <c r="G13720" s="902">
        <v>1050000</v>
      </c>
    </row>
    <row r="13721" spans="1:7">
      <c r="A13721" s="903" t="s">
        <v>2500</v>
      </c>
      <c r="B13721" s="903" t="s">
        <v>222</v>
      </c>
      <c r="C13721" s="903" t="s">
        <v>147</v>
      </c>
      <c r="D13721" s="903" t="s">
        <v>1520</v>
      </c>
      <c r="E13721" s="903" t="s">
        <v>93</v>
      </c>
      <c r="F13721" s="903" t="s">
        <v>391</v>
      </c>
      <c r="G13721" s="902">
        <v>1050000</v>
      </c>
    </row>
    <row r="13722" spans="1:7">
      <c r="A13722" s="903" t="s">
        <v>2500</v>
      </c>
      <c r="B13722" s="903" t="s">
        <v>222</v>
      </c>
      <c r="C13722" s="903" t="s">
        <v>147</v>
      </c>
      <c r="D13722" s="903" t="s">
        <v>1520</v>
      </c>
      <c r="E13722" s="1419" t="s">
        <v>103</v>
      </c>
      <c r="F13722" s="1420"/>
      <c r="G13722" s="902">
        <v>71019000</v>
      </c>
    </row>
    <row r="13723" spans="1:7">
      <c r="A13723" s="903" t="s">
        <v>2500</v>
      </c>
      <c r="B13723" s="903" t="s">
        <v>222</v>
      </c>
      <c r="C13723" s="903" t="s">
        <v>147</v>
      </c>
      <c r="D13723" s="903" t="s">
        <v>1520</v>
      </c>
      <c r="E13723" s="903" t="s">
        <v>103</v>
      </c>
      <c r="F13723" s="903" t="s">
        <v>104</v>
      </c>
      <c r="G13723" s="902">
        <v>19838000</v>
      </c>
    </row>
    <row r="13724" spans="1:7">
      <c r="A13724" s="903" t="s">
        <v>2500</v>
      </c>
      <c r="B13724" s="903" t="s">
        <v>222</v>
      </c>
      <c r="C13724" s="903" t="s">
        <v>147</v>
      </c>
      <c r="D13724" s="903" t="s">
        <v>1520</v>
      </c>
      <c r="E13724" s="903" t="s">
        <v>103</v>
      </c>
      <c r="F13724" s="903" t="s">
        <v>132</v>
      </c>
      <c r="G13724" s="902">
        <v>2650000</v>
      </c>
    </row>
    <row r="13725" spans="1:7">
      <c r="A13725" s="903" t="s">
        <v>2500</v>
      </c>
      <c r="B13725" s="903" t="s">
        <v>222</v>
      </c>
      <c r="C13725" s="903" t="s">
        <v>147</v>
      </c>
      <c r="D13725" s="903" t="s">
        <v>1520</v>
      </c>
      <c r="E13725" s="903" t="s">
        <v>103</v>
      </c>
      <c r="F13725" s="903" t="s">
        <v>106</v>
      </c>
      <c r="G13725" s="902">
        <v>48531000</v>
      </c>
    </row>
    <row r="13726" spans="1:7">
      <c r="A13726" s="903" t="s">
        <v>2500</v>
      </c>
      <c r="B13726" s="903" t="s">
        <v>222</v>
      </c>
      <c r="C13726" s="903" t="s">
        <v>147</v>
      </c>
      <c r="D13726" s="903" t="s">
        <v>1520</v>
      </c>
      <c r="E13726" s="1419" t="s">
        <v>108</v>
      </c>
      <c r="F13726" s="1420"/>
      <c r="G13726" s="902">
        <v>111874320</v>
      </c>
    </row>
    <row r="13727" spans="1:7">
      <c r="A13727" s="903" t="s">
        <v>2500</v>
      </c>
      <c r="B13727" s="903" t="s">
        <v>222</v>
      </c>
      <c r="C13727" s="903" t="s">
        <v>147</v>
      </c>
      <c r="D13727" s="903" t="s">
        <v>1520</v>
      </c>
      <c r="E13727" s="903" t="s">
        <v>108</v>
      </c>
      <c r="F13727" s="903" t="s">
        <v>283</v>
      </c>
      <c r="G13727" s="902">
        <v>111874320</v>
      </c>
    </row>
    <row r="13728" spans="1:7">
      <c r="A13728" s="903" t="s">
        <v>2500</v>
      </c>
      <c r="B13728" s="903" t="s">
        <v>222</v>
      </c>
      <c r="C13728" s="903" t="s">
        <v>147</v>
      </c>
      <c r="D13728" s="903" t="s">
        <v>1520</v>
      </c>
      <c r="E13728" s="1419" t="s">
        <v>143</v>
      </c>
      <c r="F13728" s="1420"/>
      <c r="G13728" s="902">
        <v>42610000</v>
      </c>
    </row>
    <row r="13729" spans="1:7">
      <c r="A13729" s="903" t="s">
        <v>2500</v>
      </c>
      <c r="B13729" s="903" t="s">
        <v>222</v>
      </c>
      <c r="C13729" s="903" t="s">
        <v>147</v>
      </c>
      <c r="D13729" s="903" t="s">
        <v>1520</v>
      </c>
      <c r="E13729" s="903" t="s">
        <v>143</v>
      </c>
      <c r="F13729" s="903" t="s">
        <v>387</v>
      </c>
      <c r="G13729" s="902">
        <v>6650000</v>
      </c>
    </row>
    <row r="13730" spans="1:7">
      <c r="A13730" s="903" t="s">
        <v>2500</v>
      </c>
      <c r="B13730" s="903" t="s">
        <v>222</v>
      </c>
      <c r="C13730" s="903" t="s">
        <v>147</v>
      </c>
      <c r="D13730" s="903" t="s">
        <v>1520</v>
      </c>
      <c r="E13730" s="903" t="s">
        <v>143</v>
      </c>
      <c r="F13730" s="903" t="s">
        <v>487</v>
      </c>
      <c r="G13730" s="902">
        <v>17890000</v>
      </c>
    </row>
    <row r="13731" spans="1:7">
      <c r="A13731" s="903" t="s">
        <v>2500</v>
      </c>
      <c r="B13731" s="903" t="s">
        <v>222</v>
      </c>
      <c r="C13731" s="903" t="s">
        <v>147</v>
      </c>
      <c r="D13731" s="903" t="s">
        <v>1520</v>
      </c>
      <c r="E13731" s="903" t="s">
        <v>143</v>
      </c>
      <c r="F13731" s="903" t="s">
        <v>489</v>
      </c>
      <c r="G13731" s="902">
        <v>18070000</v>
      </c>
    </row>
    <row r="13732" spans="1:7">
      <c r="A13732" s="903" t="s">
        <v>2500</v>
      </c>
      <c r="B13732" s="903" t="s">
        <v>222</v>
      </c>
      <c r="C13732" s="903" t="s">
        <v>147</v>
      </c>
      <c r="D13732" s="903" t="s">
        <v>1520</v>
      </c>
      <c r="E13732" s="1419" t="s">
        <v>113</v>
      </c>
      <c r="F13732" s="1420"/>
      <c r="G13732" s="902">
        <v>5860000</v>
      </c>
    </row>
    <row r="13733" spans="1:7">
      <c r="A13733" s="903" t="s">
        <v>2500</v>
      </c>
      <c r="B13733" s="903" t="s">
        <v>222</v>
      </c>
      <c r="C13733" s="903" t="s">
        <v>147</v>
      </c>
      <c r="D13733" s="903" t="s">
        <v>1520</v>
      </c>
      <c r="E13733" s="903" t="s">
        <v>113</v>
      </c>
      <c r="F13733" s="903" t="s">
        <v>381</v>
      </c>
      <c r="G13733" s="902">
        <v>320000</v>
      </c>
    </row>
    <row r="13734" spans="1:7">
      <c r="A13734" s="903" t="s">
        <v>2500</v>
      </c>
      <c r="B13734" s="903" t="s">
        <v>222</v>
      </c>
      <c r="C13734" s="903" t="s">
        <v>147</v>
      </c>
      <c r="D13734" s="903" t="s">
        <v>1520</v>
      </c>
      <c r="E13734" s="903" t="s">
        <v>113</v>
      </c>
      <c r="F13734" s="903" t="s">
        <v>490</v>
      </c>
      <c r="G13734" s="902">
        <v>2240000</v>
      </c>
    </row>
    <row r="13735" spans="1:7">
      <c r="A13735" s="903" t="s">
        <v>2500</v>
      </c>
      <c r="B13735" s="903" t="s">
        <v>222</v>
      </c>
      <c r="C13735" s="903" t="s">
        <v>147</v>
      </c>
      <c r="D13735" s="903" t="s">
        <v>1520</v>
      </c>
      <c r="E13735" s="903" t="s">
        <v>113</v>
      </c>
      <c r="F13735" s="903" t="s">
        <v>115</v>
      </c>
      <c r="G13735" s="902">
        <v>3300000</v>
      </c>
    </row>
    <row r="13736" spans="1:7">
      <c r="A13736" s="903" t="s">
        <v>2500</v>
      </c>
      <c r="B13736" s="903" t="s">
        <v>222</v>
      </c>
      <c r="C13736" s="903" t="s">
        <v>147</v>
      </c>
      <c r="D13736" s="903" t="s">
        <v>1520</v>
      </c>
      <c r="E13736" s="1419" t="s">
        <v>492</v>
      </c>
      <c r="F13736" s="1420"/>
      <c r="G13736" s="902">
        <v>55690000</v>
      </c>
    </row>
    <row r="13737" spans="1:7">
      <c r="A13737" s="903" t="s">
        <v>2500</v>
      </c>
      <c r="B13737" s="903" t="s">
        <v>222</v>
      </c>
      <c r="C13737" s="903" t="s">
        <v>147</v>
      </c>
      <c r="D13737" s="903" t="s">
        <v>1520</v>
      </c>
      <c r="E13737" s="903" t="s">
        <v>492</v>
      </c>
      <c r="F13737" s="903" t="s">
        <v>494</v>
      </c>
      <c r="G13737" s="902">
        <v>15580000</v>
      </c>
    </row>
    <row r="13738" spans="1:7">
      <c r="A13738" s="903" t="s">
        <v>2500</v>
      </c>
      <c r="B13738" s="903" t="s">
        <v>222</v>
      </c>
      <c r="C13738" s="903" t="s">
        <v>147</v>
      </c>
      <c r="D13738" s="903" t="s">
        <v>1520</v>
      </c>
      <c r="E13738" s="903" t="s">
        <v>492</v>
      </c>
      <c r="F13738" s="903" t="s">
        <v>219</v>
      </c>
      <c r="G13738" s="902">
        <v>2000000</v>
      </c>
    </row>
    <row r="13739" spans="1:7">
      <c r="A13739" s="903" t="s">
        <v>2500</v>
      </c>
      <c r="B13739" s="903" t="s">
        <v>222</v>
      </c>
      <c r="C13739" s="903" t="s">
        <v>147</v>
      </c>
      <c r="D13739" s="903" t="s">
        <v>1520</v>
      </c>
      <c r="E13739" s="903" t="s">
        <v>492</v>
      </c>
      <c r="F13739" s="903" t="s">
        <v>496</v>
      </c>
      <c r="G13739" s="902">
        <v>38110000</v>
      </c>
    </row>
    <row r="13740" spans="1:7">
      <c r="A13740" s="903" t="s">
        <v>2500</v>
      </c>
      <c r="B13740" s="903" t="s">
        <v>222</v>
      </c>
      <c r="C13740" s="903" t="s">
        <v>147</v>
      </c>
      <c r="D13740" s="903" t="s">
        <v>1520</v>
      </c>
      <c r="E13740" s="1419" t="s">
        <v>362</v>
      </c>
      <c r="F13740" s="1420"/>
      <c r="G13740" s="902">
        <v>9180000</v>
      </c>
    </row>
    <row r="13741" spans="1:7">
      <c r="A13741" s="903" t="s">
        <v>2500</v>
      </c>
      <c r="B13741" s="903" t="s">
        <v>222</v>
      </c>
      <c r="C13741" s="903" t="s">
        <v>147</v>
      </c>
      <c r="D13741" s="903" t="s">
        <v>1520</v>
      </c>
      <c r="E13741" s="903" t="s">
        <v>362</v>
      </c>
      <c r="F13741" s="903" t="s">
        <v>848</v>
      </c>
      <c r="G13741" s="902">
        <v>1200000</v>
      </c>
    </row>
    <row r="13742" spans="1:7">
      <c r="A13742" s="903" t="s">
        <v>2500</v>
      </c>
      <c r="B13742" s="903" t="s">
        <v>222</v>
      </c>
      <c r="C13742" s="903" t="s">
        <v>147</v>
      </c>
      <c r="D13742" s="903" t="s">
        <v>1520</v>
      </c>
      <c r="E13742" s="903" t="s">
        <v>362</v>
      </c>
      <c r="F13742" s="903" t="s">
        <v>363</v>
      </c>
      <c r="G13742" s="902">
        <v>7980000</v>
      </c>
    </row>
    <row r="13743" spans="1:7">
      <c r="A13743" s="903" t="s">
        <v>2500</v>
      </c>
      <c r="B13743" s="903" t="s">
        <v>222</v>
      </c>
      <c r="C13743" s="903" t="s">
        <v>147</v>
      </c>
      <c r="D13743" s="903" t="s">
        <v>1520</v>
      </c>
      <c r="E13743" s="1419" t="s">
        <v>498</v>
      </c>
      <c r="F13743" s="1420"/>
      <c r="G13743" s="902">
        <v>27470000</v>
      </c>
    </row>
    <row r="13744" spans="1:7">
      <c r="A13744" s="903" t="s">
        <v>2500</v>
      </c>
      <c r="B13744" s="903" t="s">
        <v>222</v>
      </c>
      <c r="C13744" s="903" t="s">
        <v>147</v>
      </c>
      <c r="D13744" s="903" t="s">
        <v>1520</v>
      </c>
      <c r="E13744" s="903" t="s">
        <v>498</v>
      </c>
      <c r="F13744" s="903" t="s">
        <v>344</v>
      </c>
      <c r="G13744" s="902">
        <v>4150000</v>
      </c>
    </row>
    <row r="13745" spans="1:7">
      <c r="A13745" s="903" t="s">
        <v>2500</v>
      </c>
      <c r="B13745" s="903" t="s">
        <v>222</v>
      </c>
      <c r="C13745" s="903" t="s">
        <v>147</v>
      </c>
      <c r="D13745" s="903" t="s">
        <v>1520</v>
      </c>
      <c r="E13745" s="903" t="s">
        <v>498</v>
      </c>
      <c r="F13745" s="903" t="s">
        <v>501</v>
      </c>
      <c r="G13745" s="902">
        <v>23320000</v>
      </c>
    </row>
    <row r="13746" spans="1:7">
      <c r="A13746" s="903" t="s">
        <v>2500</v>
      </c>
      <c r="B13746" s="903" t="s">
        <v>222</v>
      </c>
      <c r="C13746" s="903" t="s">
        <v>147</v>
      </c>
      <c r="D13746" s="903" t="s">
        <v>1520</v>
      </c>
      <c r="E13746" s="1419" t="s">
        <v>118</v>
      </c>
      <c r="F13746" s="1420"/>
      <c r="G13746" s="902">
        <v>1970434500</v>
      </c>
    </row>
    <row r="13747" spans="1:7">
      <c r="A13747" s="903" t="s">
        <v>2500</v>
      </c>
      <c r="B13747" s="903" t="s">
        <v>222</v>
      </c>
      <c r="C13747" s="903" t="s">
        <v>147</v>
      </c>
      <c r="D13747" s="903" t="s">
        <v>1520</v>
      </c>
      <c r="E13747" s="903" t="s">
        <v>118</v>
      </c>
      <c r="F13747" s="903" t="s">
        <v>523</v>
      </c>
      <c r="G13747" s="902">
        <v>215742500</v>
      </c>
    </row>
    <row r="13748" spans="1:7">
      <c r="A13748" s="903" t="s">
        <v>2500</v>
      </c>
      <c r="B13748" s="903" t="s">
        <v>222</v>
      </c>
      <c r="C13748" s="903" t="s">
        <v>147</v>
      </c>
      <c r="D13748" s="903" t="s">
        <v>1520</v>
      </c>
      <c r="E13748" s="903" t="s">
        <v>118</v>
      </c>
      <c r="F13748" s="903" t="s">
        <v>5</v>
      </c>
      <c r="G13748" s="902">
        <v>18750000</v>
      </c>
    </row>
    <row r="13749" spans="1:7">
      <c r="A13749" s="903" t="s">
        <v>2500</v>
      </c>
      <c r="B13749" s="903" t="s">
        <v>222</v>
      </c>
      <c r="C13749" s="903" t="s">
        <v>147</v>
      </c>
      <c r="D13749" s="903" t="s">
        <v>1520</v>
      </c>
      <c r="E13749" s="903" t="s">
        <v>118</v>
      </c>
      <c r="F13749" s="903" t="s">
        <v>120</v>
      </c>
      <c r="G13749" s="902">
        <v>1735942000</v>
      </c>
    </row>
    <row r="13750" spans="1:7">
      <c r="A13750" s="903" t="s">
        <v>2500</v>
      </c>
      <c r="B13750" s="903" t="s">
        <v>222</v>
      </c>
      <c r="C13750" s="903" t="s">
        <v>147</v>
      </c>
      <c r="D13750" s="903" t="s">
        <v>1520</v>
      </c>
      <c r="E13750" s="1419" t="s">
        <v>122</v>
      </c>
      <c r="F13750" s="1420"/>
      <c r="G13750" s="902">
        <v>1222033000</v>
      </c>
    </row>
    <row r="13751" spans="1:7">
      <c r="A13751" s="903" t="s">
        <v>2500</v>
      </c>
      <c r="B13751" s="903" t="s">
        <v>222</v>
      </c>
      <c r="C13751" s="903" t="s">
        <v>147</v>
      </c>
      <c r="D13751" s="903" t="s">
        <v>1520</v>
      </c>
      <c r="E13751" s="903" t="s">
        <v>122</v>
      </c>
      <c r="F13751" s="903" t="s">
        <v>765</v>
      </c>
      <c r="G13751" s="902">
        <v>4810000</v>
      </c>
    </row>
    <row r="13752" spans="1:7">
      <c r="A13752" s="903" t="s">
        <v>2500</v>
      </c>
      <c r="B13752" s="903" t="s">
        <v>222</v>
      </c>
      <c r="C13752" s="903" t="s">
        <v>147</v>
      </c>
      <c r="D13752" s="903" t="s">
        <v>1520</v>
      </c>
      <c r="E13752" s="903" t="s">
        <v>122</v>
      </c>
      <c r="F13752" s="903" t="s">
        <v>124</v>
      </c>
      <c r="G13752" s="902">
        <v>18110000</v>
      </c>
    </row>
    <row r="13753" spans="1:7">
      <c r="A13753" s="903" t="s">
        <v>2500</v>
      </c>
      <c r="B13753" s="903" t="s">
        <v>222</v>
      </c>
      <c r="C13753" s="903" t="s">
        <v>147</v>
      </c>
      <c r="D13753" s="903" t="s">
        <v>1520</v>
      </c>
      <c r="E13753" s="903" t="s">
        <v>122</v>
      </c>
      <c r="F13753" s="903" t="s">
        <v>126</v>
      </c>
      <c r="G13753" s="902">
        <v>1199113000</v>
      </c>
    </row>
    <row r="13754" spans="1:7">
      <c r="A13754" s="903" t="s">
        <v>2500</v>
      </c>
      <c r="B13754" s="903" t="s">
        <v>222</v>
      </c>
      <c r="C13754" s="903" t="s">
        <v>147</v>
      </c>
      <c r="D13754" s="903" t="s">
        <v>1520</v>
      </c>
      <c r="E13754" s="1419" t="s">
        <v>360</v>
      </c>
      <c r="F13754" s="1420"/>
      <c r="G13754" s="902">
        <v>13915000</v>
      </c>
    </row>
    <row r="13755" spans="1:7">
      <c r="A13755" s="903" t="s">
        <v>2500</v>
      </c>
      <c r="B13755" s="903" t="s">
        <v>222</v>
      </c>
      <c r="C13755" s="903" t="s">
        <v>147</v>
      </c>
      <c r="D13755" s="903" t="s">
        <v>1520</v>
      </c>
      <c r="E13755" s="903" t="s">
        <v>360</v>
      </c>
      <c r="F13755" s="903" t="s">
        <v>1440</v>
      </c>
      <c r="G13755" s="902">
        <v>13915000</v>
      </c>
    </row>
    <row r="13756" spans="1:7">
      <c r="A13756" s="903" t="s">
        <v>2500</v>
      </c>
      <c r="B13756" s="903" t="s">
        <v>222</v>
      </c>
      <c r="C13756" s="903" t="s">
        <v>147</v>
      </c>
      <c r="D13756" s="903" t="s">
        <v>1520</v>
      </c>
      <c r="E13756" s="1419" t="s">
        <v>165</v>
      </c>
      <c r="F13756" s="1420"/>
      <c r="G13756" s="902">
        <v>4082568049</v>
      </c>
    </row>
    <row r="13757" spans="1:7">
      <c r="A13757" s="903" t="s">
        <v>2500</v>
      </c>
      <c r="B13757" s="903" t="s">
        <v>222</v>
      </c>
      <c r="C13757" s="903" t="s">
        <v>147</v>
      </c>
      <c r="D13757" s="903" t="s">
        <v>1520</v>
      </c>
      <c r="E13757" s="903" t="s">
        <v>165</v>
      </c>
      <c r="F13757" s="903" t="s">
        <v>166</v>
      </c>
      <c r="G13757" s="902">
        <v>4022576049</v>
      </c>
    </row>
    <row r="13758" spans="1:7">
      <c r="A13758" s="903" t="s">
        <v>2500</v>
      </c>
      <c r="B13758" s="903" t="s">
        <v>222</v>
      </c>
      <c r="C13758" s="903" t="s">
        <v>147</v>
      </c>
      <c r="D13758" s="903" t="s">
        <v>1520</v>
      </c>
      <c r="E13758" s="903" t="s">
        <v>165</v>
      </c>
      <c r="F13758" s="903" t="s">
        <v>408</v>
      </c>
      <c r="G13758" s="902">
        <v>59992000</v>
      </c>
    </row>
    <row r="13759" spans="1:7">
      <c r="A13759" s="903" t="s">
        <v>2500</v>
      </c>
      <c r="B13759" s="903" t="s">
        <v>222</v>
      </c>
      <c r="C13759" s="903" t="s">
        <v>147</v>
      </c>
      <c r="D13759" s="903" t="s">
        <v>1520</v>
      </c>
      <c r="E13759" s="1419" t="s">
        <v>160</v>
      </c>
      <c r="F13759" s="1420"/>
      <c r="G13759" s="902">
        <v>12806874000</v>
      </c>
    </row>
    <row r="13760" spans="1:7">
      <c r="A13760" s="903" t="s">
        <v>2500</v>
      </c>
      <c r="B13760" s="903" t="s">
        <v>222</v>
      </c>
      <c r="C13760" s="903" t="s">
        <v>147</v>
      </c>
      <c r="D13760" s="903" t="s">
        <v>1520</v>
      </c>
      <c r="E13760" s="903" t="s">
        <v>160</v>
      </c>
      <c r="F13760" s="903" t="s">
        <v>162</v>
      </c>
      <c r="G13760" s="902">
        <v>12806874000</v>
      </c>
    </row>
    <row r="13761" spans="1:7">
      <c r="A13761" s="903" t="s">
        <v>2500</v>
      </c>
      <c r="B13761" s="903" t="s">
        <v>222</v>
      </c>
      <c r="C13761" s="903" t="s">
        <v>147</v>
      </c>
      <c r="D13761" s="903" t="s">
        <v>1520</v>
      </c>
      <c r="E13761" s="1419" t="s">
        <v>16</v>
      </c>
      <c r="F13761" s="1420"/>
      <c r="G13761" s="902">
        <v>1488503000</v>
      </c>
    </row>
    <row r="13762" spans="1:7">
      <c r="A13762" s="903" t="s">
        <v>2500</v>
      </c>
      <c r="B13762" s="903" t="s">
        <v>222</v>
      </c>
      <c r="C13762" s="903" t="s">
        <v>147</v>
      </c>
      <c r="D13762" s="903" t="s">
        <v>1520</v>
      </c>
      <c r="E13762" s="903" t="s">
        <v>16</v>
      </c>
      <c r="F13762" s="903" t="s">
        <v>17</v>
      </c>
      <c r="G13762" s="902">
        <v>69992000</v>
      </c>
    </row>
    <row r="13763" spans="1:7">
      <c r="A13763" s="903" t="s">
        <v>2500</v>
      </c>
      <c r="B13763" s="903" t="s">
        <v>222</v>
      </c>
      <c r="C13763" s="903" t="s">
        <v>147</v>
      </c>
      <c r="D13763" s="903" t="s">
        <v>1520</v>
      </c>
      <c r="E13763" s="903" t="s">
        <v>16</v>
      </c>
      <c r="F13763" s="903" t="s">
        <v>19</v>
      </c>
      <c r="G13763" s="902">
        <v>1384107000</v>
      </c>
    </row>
    <row r="13764" spans="1:7">
      <c r="A13764" s="903" t="s">
        <v>2500</v>
      </c>
      <c r="B13764" s="903" t="s">
        <v>222</v>
      </c>
      <c r="C13764" s="903" t="s">
        <v>147</v>
      </c>
      <c r="D13764" s="903" t="s">
        <v>1520</v>
      </c>
      <c r="E13764" s="903" t="s">
        <v>16</v>
      </c>
      <c r="F13764" s="903" t="s">
        <v>221</v>
      </c>
      <c r="G13764" s="902">
        <v>34404000</v>
      </c>
    </row>
    <row r="13765" spans="1:7">
      <c r="A13765" s="903" t="s">
        <v>2500</v>
      </c>
      <c r="B13765" s="903" t="s">
        <v>222</v>
      </c>
      <c r="C13765" s="1419" t="s">
        <v>191</v>
      </c>
      <c r="D13765" s="1420"/>
      <c r="E13765" s="1420"/>
      <c r="F13765" s="1420"/>
      <c r="G13765" s="902">
        <v>6297211219</v>
      </c>
    </row>
    <row r="13766" spans="1:7">
      <c r="A13766" s="903" t="s">
        <v>2500</v>
      </c>
      <c r="B13766" s="903" t="s">
        <v>222</v>
      </c>
      <c r="C13766" s="903" t="s">
        <v>191</v>
      </c>
      <c r="D13766" s="1419" t="s">
        <v>1469</v>
      </c>
      <c r="E13766" s="1420"/>
      <c r="F13766" s="1420"/>
      <c r="G13766" s="902">
        <v>677661000</v>
      </c>
    </row>
    <row r="13767" spans="1:7">
      <c r="A13767" s="903" t="s">
        <v>2500</v>
      </c>
      <c r="B13767" s="903" t="s">
        <v>222</v>
      </c>
      <c r="C13767" s="903" t="s">
        <v>191</v>
      </c>
      <c r="D13767" s="903" t="s">
        <v>1469</v>
      </c>
      <c r="E13767" s="1419" t="s">
        <v>90</v>
      </c>
      <c r="F13767" s="1420"/>
      <c r="G13767" s="902">
        <v>4330000</v>
      </c>
    </row>
    <row r="13768" spans="1:7">
      <c r="A13768" s="903" t="s">
        <v>2500</v>
      </c>
      <c r="B13768" s="903" t="s">
        <v>222</v>
      </c>
      <c r="C13768" s="903" t="s">
        <v>191</v>
      </c>
      <c r="D13768" s="903" t="s">
        <v>1469</v>
      </c>
      <c r="E13768" s="903" t="s">
        <v>90</v>
      </c>
      <c r="F13768" s="903" t="s">
        <v>763</v>
      </c>
      <c r="G13768" s="902">
        <v>4330000</v>
      </c>
    </row>
    <row r="13769" spans="1:7">
      <c r="A13769" s="903" t="s">
        <v>2500</v>
      </c>
      <c r="B13769" s="903" t="s">
        <v>222</v>
      </c>
      <c r="C13769" s="903" t="s">
        <v>191</v>
      </c>
      <c r="D13769" s="903" t="s">
        <v>1469</v>
      </c>
      <c r="E13769" s="1419" t="s">
        <v>100</v>
      </c>
      <c r="F13769" s="1420"/>
      <c r="G13769" s="902">
        <v>129640000</v>
      </c>
    </row>
    <row r="13770" spans="1:7">
      <c r="A13770" s="903" t="s">
        <v>2500</v>
      </c>
      <c r="B13770" s="903" t="s">
        <v>222</v>
      </c>
      <c r="C13770" s="903" t="s">
        <v>191</v>
      </c>
      <c r="D13770" s="903" t="s">
        <v>1469</v>
      </c>
      <c r="E13770" s="903" t="s">
        <v>100</v>
      </c>
      <c r="F13770" s="903" t="s">
        <v>131</v>
      </c>
      <c r="G13770" s="902">
        <v>129640000</v>
      </c>
    </row>
    <row r="13771" spans="1:7">
      <c r="A13771" s="903" t="s">
        <v>2500</v>
      </c>
      <c r="B13771" s="903" t="s">
        <v>222</v>
      </c>
      <c r="C13771" s="903" t="s">
        <v>191</v>
      </c>
      <c r="D13771" s="903" t="s">
        <v>1469</v>
      </c>
      <c r="E13771" s="1419" t="s">
        <v>143</v>
      </c>
      <c r="F13771" s="1420"/>
      <c r="G13771" s="902">
        <v>5400000</v>
      </c>
    </row>
    <row r="13772" spans="1:7">
      <c r="A13772" s="903" t="s">
        <v>2500</v>
      </c>
      <c r="B13772" s="903" t="s">
        <v>222</v>
      </c>
      <c r="C13772" s="903" t="s">
        <v>191</v>
      </c>
      <c r="D13772" s="903" t="s">
        <v>1469</v>
      </c>
      <c r="E13772" s="903" t="s">
        <v>143</v>
      </c>
      <c r="F13772" s="903" t="s">
        <v>487</v>
      </c>
      <c r="G13772" s="902">
        <v>4200000</v>
      </c>
    </row>
    <row r="13773" spans="1:7">
      <c r="A13773" s="903" t="s">
        <v>2500</v>
      </c>
      <c r="B13773" s="903" t="s">
        <v>222</v>
      </c>
      <c r="C13773" s="903" t="s">
        <v>191</v>
      </c>
      <c r="D13773" s="903" t="s">
        <v>1469</v>
      </c>
      <c r="E13773" s="903" t="s">
        <v>143</v>
      </c>
      <c r="F13773" s="903" t="s">
        <v>489</v>
      </c>
      <c r="G13773" s="902">
        <v>1200000</v>
      </c>
    </row>
    <row r="13774" spans="1:7">
      <c r="A13774" s="903" t="s">
        <v>2500</v>
      </c>
      <c r="B13774" s="903" t="s">
        <v>222</v>
      </c>
      <c r="C13774" s="903" t="s">
        <v>191</v>
      </c>
      <c r="D13774" s="903" t="s">
        <v>1469</v>
      </c>
      <c r="E13774" s="1419" t="s">
        <v>492</v>
      </c>
      <c r="F13774" s="1420"/>
      <c r="G13774" s="902">
        <v>277910000</v>
      </c>
    </row>
    <row r="13775" spans="1:7">
      <c r="A13775" s="903" t="s">
        <v>2500</v>
      </c>
      <c r="B13775" s="903" t="s">
        <v>222</v>
      </c>
      <c r="C13775" s="903" t="s">
        <v>191</v>
      </c>
      <c r="D13775" s="903" t="s">
        <v>1469</v>
      </c>
      <c r="E13775" s="903" t="s">
        <v>492</v>
      </c>
      <c r="F13775" s="903" t="s">
        <v>494</v>
      </c>
      <c r="G13775" s="902">
        <v>215910000</v>
      </c>
    </row>
    <row r="13776" spans="1:7">
      <c r="A13776" s="903" t="s">
        <v>2500</v>
      </c>
      <c r="B13776" s="903" t="s">
        <v>222</v>
      </c>
      <c r="C13776" s="903" t="s">
        <v>191</v>
      </c>
      <c r="D13776" s="903" t="s">
        <v>1469</v>
      </c>
      <c r="E13776" s="903" t="s">
        <v>492</v>
      </c>
      <c r="F13776" s="903" t="s">
        <v>219</v>
      </c>
      <c r="G13776" s="902">
        <v>2000000</v>
      </c>
    </row>
    <row r="13777" spans="1:7">
      <c r="A13777" s="903" t="s">
        <v>2500</v>
      </c>
      <c r="B13777" s="903" t="s">
        <v>222</v>
      </c>
      <c r="C13777" s="903" t="s">
        <v>191</v>
      </c>
      <c r="D13777" s="903" t="s">
        <v>1469</v>
      </c>
      <c r="E13777" s="903" t="s">
        <v>492</v>
      </c>
      <c r="F13777" s="903" t="s">
        <v>496</v>
      </c>
      <c r="G13777" s="902">
        <v>60000000</v>
      </c>
    </row>
    <row r="13778" spans="1:7">
      <c r="A13778" s="903" t="s">
        <v>2500</v>
      </c>
      <c r="B13778" s="903" t="s">
        <v>222</v>
      </c>
      <c r="C13778" s="903" t="s">
        <v>191</v>
      </c>
      <c r="D13778" s="903" t="s">
        <v>1469</v>
      </c>
      <c r="E13778" s="1419" t="s">
        <v>118</v>
      </c>
      <c r="F13778" s="1420"/>
      <c r="G13778" s="902">
        <v>2770000</v>
      </c>
    </row>
    <row r="13779" spans="1:7">
      <c r="A13779" s="903" t="s">
        <v>2500</v>
      </c>
      <c r="B13779" s="903" t="s">
        <v>222</v>
      </c>
      <c r="C13779" s="903" t="s">
        <v>191</v>
      </c>
      <c r="D13779" s="903" t="s">
        <v>1469</v>
      </c>
      <c r="E13779" s="903" t="s">
        <v>118</v>
      </c>
      <c r="F13779" s="903" t="s">
        <v>523</v>
      </c>
      <c r="G13779" s="902">
        <v>2770000</v>
      </c>
    </row>
    <row r="13780" spans="1:7">
      <c r="A13780" s="903" t="s">
        <v>2500</v>
      </c>
      <c r="B13780" s="903" t="s">
        <v>222</v>
      </c>
      <c r="C13780" s="903" t="s">
        <v>191</v>
      </c>
      <c r="D13780" s="903" t="s">
        <v>1469</v>
      </c>
      <c r="E13780" s="1419" t="s">
        <v>122</v>
      </c>
      <c r="F13780" s="1420"/>
      <c r="G13780" s="902">
        <v>76270000</v>
      </c>
    </row>
    <row r="13781" spans="1:7">
      <c r="A13781" s="903" t="s">
        <v>2500</v>
      </c>
      <c r="B13781" s="903" t="s">
        <v>222</v>
      </c>
      <c r="C13781" s="903" t="s">
        <v>191</v>
      </c>
      <c r="D13781" s="903" t="s">
        <v>1469</v>
      </c>
      <c r="E13781" s="903" t="s">
        <v>122</v>
      </c>
      <c r="F13781" s="903" t="s">
        <v>126</v>
      </c>
      <c r="G13781" s="902">
        <v>76270000</v>
      </c>
    </row>
    <row r="13782" spans="1:7">
      <c r="A13782" s="903" t="s">
        <v>2500</v>
      </c>
      <c r="B13782" s="903" t="s">
        <v>222</v>
      </c>
      <c r="C13782" s="903" t="s">
        <v>191</v>
      </c>
      <c r="D13782" s="903" t="s">
        <v>1469</v>
      </c>
      <c r="E13782" s="1419" t="s">
        <v>160</v>
      </c>
      <c r="F13782" s="1420"/>
      <c r="G13782" s="902">
        <v>172712000</v>
      </c>
    </row>
    <row r="13783" spans="1:7">
      <c r="A13783" s="903" t="s">
        <v>2500</v>
      </c>
      <c r="B13783" s="903" t="s">
        <v>222</v>
      </c>
      <c r="C13783" s="903" t="s">
        <v>191</v>
      </c>
      <c r="D13783" s="903" t="s">
        <v>1469</v>
      </c>
      <c r="E13783" s="903" t="s">
        <v>160</v>
      </c>
      <c r="F13783" s="903" t="s">
        <v>162</v>
      </c>
      <c r="G13783" s="902">
        <v>172712000</v>
      </c>
    </row>
    <row r="13784" spans="1:7">
      <c r="A13784" s="903" t="s">
        <v>2500</v>
      </c>
      <c r="B13784" s="903" t="s">
        <v>222</v>
      </c>
      <c r="C13784" s="903" t="s">
        <v>191</v>
      </c>
      <c r="D13784" s="903" t="s">
        <v>1469</v>
      </c>
      <c r="E13784" s="1419" t="s">
        <v>16</v>
      </c>
      <c r="F13784" s="1420"/>
      <c r="G13784" s="902">
        <v>8629000</v>
      </c>
    </row>
    <row r="13785" spans="1:7">
      <c r="A13785" s="903" t="s">
        <v>2500</v>
      </c>
      <c r="B13785" s="903" t="s">
        <v>222</v>
      </c>
      <c r="C13785" s="903" t="s">
        <v>191</v>
      </c>
      <c r="D13785" s="903" t="s">
        <v>1469</v>
      </c>
      <c r="E13785" s="903" t="s">
        <v>16</v>
      </c>
      <c r="F13785" s="903" t="s">
        <v>17</v>
      </c>
      <c r="G13785" s="902">
        <v>4197000</v>
      </c>
    </row>
    <row r="13786" spans="1:7">
      <c r="A13786" s="903" t="s">
        <v>2500</v>
      </c>
      <c r="B13786" s="903" t="s">
        <v>222</v>
      </c>
      <c r="C13786" s="903" t="s">
        <v>191</v>
      </c>
      <c r="D13786" s="903" t="s">
        <v>1469</v>
      </c>
      <c r="E13786" s="903" t="s">
        <v>16</v>
      </c>
      <c r="F13786" s="903" t="s">
        <v>19</v>
      </c>
      <c r="G13786" s="902">
        <v>4432000</v>
      </c>
    </row>
    <row r="13787" spans="1:7">
      <c r="A13787" s="903" t="s">
        <v>2500</v>
      </c>
      <c r="B13787" s="903" t="s">
        <v>222</v>
      </c>
      <c r="C13787" s="903" t="s">
        <v>191</v>
      </c>
      <c r="D13787" s="1419" t="s">
        <v>1543</v>
      </c>
      <c r="E13787" s="1420"/>
      <c r="F13787" s="1420"/>
      <c r="G13787" s="902">
        <v>5619550219</v>
      </c>
    </row>
    <row r="13788" spans="1:7">
      <c r="A13788" s="903" t="s">
        <v>2500</v>
      </c>
      <c r="B13788" s="903" t="s">
        <v>222</v>
      </c>
      <c r="C13788" s="903" t="s">
        <v>191</v>
      </c>
      <c r="D13788" s="903" t="s">
        <v>1543</v>
      </c>
      <c r="E13788" s="1419" t="s">
        <v>90</v>
      </c>
      <c r="F13788" s="1420"/>
      <c r="G13788" s="902">
        <v>17550888</v>
      </c>
    </row>
    <row r="13789" spans="1:7">
      <c r="A13789" s="903" t="s">
        <v>2500</v>
      </c>
      <c r="B13789" s="903" t="s">
        <v>222</v>
      </c>
      <c r="C13789" s="903" t="s">
        <v>191</v>
      </c>
      <c r="D13789" s="903" t="s">
        <v>1543</v>
      </c>
      <c r="E13789" s="903" t="s">
        <v>90</v>
      </c>
      <c r="F13789" s="903" t="s">
        <v>763</v>
      </c>
      <c r="G13789" s="902">
        <v>17550888</v>
      </c>
    </row>
    <row r="13790" spans="1:7">
      <c r="A13790" s="903" t="s">
        <v>2500</v>
      </c>
      <c r="B13790" s="903" t="s">
        <v>222</v>
      </c>
      <c r="C13790" s="903" t="s">
        <v>191</v>
      </c>
      <c r="D13790" s="903" t="s">
        <v>1543</v>
      </c>
      <c r="E13790" s="1419" t="s">
        <v>377</v>
      </c>
      <c r="F13790" s="1420"/>
      <c r="G13790" s="902">
        <v>3470000</v>
      </c>
    </row>
    <row r="13791" spans="1:7">
      <c r="A13791" s="903" t="s">
        <v>2500</v>
      </c>
      <c r="B13791" s="903" t="s">
        <v>222</v>
      </c>
      <c r="C13791" s="903" t="s">
        <v>191</v>
      </c>
      <c r="D13791" s="903" t="s">
        <v>1543</v>
      </c>
      <c r="E13791" s="903" t="s">
        <v>377</v>
      </c>
      <c r="F13791" s="903" t="s">
        <v>379</v>
      </c>
      <c r="G13791" s="902">
        <v>3470000</v>
      </c>
    </row>
    <row r="13792" spans="1:7">
      <c r="A13792" s="903" t="s">
        <v>2500</v>
      </c>
      <c r="B13792" s="903" t="s">
        <v>222</v>
      </c>
      <c r="C13792" s="903" t="s">
        <v>191</v>
      </c>
      <c r="D13792" s="903" t="s">
        <v>1543</v>
      </c>
      <c r="E13792" s="1419" t="s">
        <v>93</v>
      </c>
      <c r="F13792" s="1420"/>
      <c r="G13792" s="902">
        <v>1080000</v>
      </c>
    </row>
    <row r="13793" spans="1:7">
      <c r="A13793" s="903" t="s">
        <v>2500</v>
      </c>
      <c r="B13793" s="903" t="s">
        <v>222</v>
      </c>
      <c r="C13793" s="903" t="s">
        <v>191</v>
      </c>
      <c r="D13793" s="903" t="s">
        <v>1543</v>
      </c>
      <c r="E13793" s="903" t="s">
        <v>93</v>
      </c>
      <c r="F13793" s="903" t="s">
        <v>391</v>
      </c>
      <c r="G13793" s="902">
        <v>1080000</v>
      </c>
    </row>
    <row r="13794" spans="1:7">
      <c r="A13794" s="903" t="s">
        <v>2500</v>
      </c>
      <c r="B13794" s="903" t="s">
        <v>222</v>
      </c>
      <c r="C13794" s="903" t="s">
        <v>191</v>
      </c>
      <c r="D13794" s="903" t="s">
        <v>1543</v>
      </c>
      <c r="E13794" s="1419" t="s">
        <v>100</v>
      </c>
      <c r="F13794" s="1420"/>
      <c r="G13794" s="902">
        <v>148717225</v>
      </c>
    </row>
    <row r="13795" spans="1:7">
      <c r="A13795" s="903" t="s">
        <v>2500</v>
      </c>
      <c r="B13795" s="903" t="s">
        <v>222</v>
      </c>
      <c r="C13795" s="903" t="s">
        <v>191</v>
      </c>
      <c r="D13795" s="903" t="s">
        <v>1543</v>
      </c>
      <c r="E13795" s="903" t="s">
        <v>100</v>
      </c>
      <c r="F13795" s="903" t="s">
        <v>138</v>
      </c>
      <c r="G13795" s="902">
        <v>91835025</v>
      </c>
    </row>
    <row r="13796" spans="1:7">
      <c r="A13796" s="903" t="s">
        <v>2500</v>
      </c>
      <c r="B13796" s="903" t="s">
        <v>222</v>
      </c>
      <c r="C13796" s="903" t="s">
        <v>191</v>
      </c>
      <c r="D13796" s="903" t="s">
        <v>1543</v>
      </c>
      <c r="E13796" s="903" t="s">
        <v>100</v>
      </c>
      <c r="F13796" s="903" t="s">
        <v>139</v>
      </c>
      <c r="G13796" s="902">
        <v>13016200</v>
      </c>
    </row>
    <row r="13797" spans="1:7">
      <c r="A13797" s="903" t="s">
        <v>2500</v>
      </c>
      <c r="B13797" s="903" t="s">
        <v>222</v>
      </c>
      <c r="C13797" s="903" t="s">
        <v>191</v>
      </c>
      <c r="D13797" s="903" t="s">
        <v>1543</v>
      </c>
      <c r="E13797" s="903" t="s">
        <v>100</v>
      </c>
      <c r="F13797" s="903" t="s">
        <v>131</v>
      </c>
      <c r="G13797" s="902">
        <v>43866000</v>
      </c>
    </row>
    <row r="13798" spans="1:7">
      <c r="A13798" s="903" t="s">
        <v>2500</v>
      </c>
      <c r="B13798" s="903" t="s">
        <v>222</v>
      </c>
      <c r="C13798" s="903" t="s">
        <v>191</v>
      </c>
      <c r="D13798" s="903" t="s">
        <v>1543</v>
      </c>
      <c r="E13798" s="1419" t="s">
        <v>103</v>
      </c>
      <c r="F13798" s="1420"/>
      <c r="G13798" s="902">
        <v>6130000</v>
      </c>
    </row>
    <row r="13799" spans="1:7">
      <c r="A13799" s="903" t="s">
        <v>2500</v>
      </c>
      <c r="B13799" s="903" t="s">
        <v>222</v>
      </c>
      <c r="C13799" s="903" t="s">
        <v>191</v>
      </c>
      <c r="D13799" s="903" t="s">
        <v>1543</v>
      </c>
      <c r="E13799" s="903" t="s">
        <v>103</v>
      </c>
      <c r="F13799" s="903" t="s">
        <v>104</v>
      </c>
      <c r="G13799" s="902">
        <v>630000</v>
      </c>
    </row>
    <row r="13800" spans="1:7">
      <c r="A13800" s="903" t="s">
        <v>2500</v>
      </c>
      <c r="B13800" s="903" t="s">
        <v>222</v>
      </c>
      <c r="C13800" s="903" t="s">
        <v>191</v>
      </c>
      <c r="D13800" s="903" t="s">
        <v>1543</v>
      </c>
      <c r="E13800" s="903" t="s">
        <v>103</v>
      </c>
      <c r="F13800" s="903" t="s">
        <v>132</v>
      </c>
      <c r="G13800" s="902">
        <v>1400000</v>
      </c>
    </row>
    <row r="13801" spans="1:7">
      <c r="A13801" s="903" t="s">
        <v>2500</v>
      </c>
      <c r="B13801" s="903" t="s">
        <v>222</v>
      </c>
      <c r="C13801" s="903" t="s">
        <v>191</v>
      </c>
      <c r="D13801" s="903" t="s">
        <v>1543</v>
      </c>
      <c r="E13801" s="903" t="s">
        <v>103</v>
      </c>
      <c r="F13801" s="903" t="s">
        <v>106</v>
      </c>
      <c r="G13801" s="902">
        <v>4100000</v>
      </c>
    </row>
    <row r="13802" spans="1:7">
      <c r="A13802" s="903" t="s">
        <v>2500</v>
      </c>
      <c r="B13802" s="903" t="s">
        <v>222</v>
      </c>
      <c r="C13802" s="903" t="s">
        <v>191</v>
      </c>
      <c r="D13802" s="903" t="s">
        <v>1543</v>
      </c>
      <c r="E13802" s="1419" t="s">
        <v>108</v>
      </c>
      <c r="F13802" s="1420"/>
      <c r="G13802" s="902">
        <v>16500000</v>
      </c>
    </row>
    <row r="13803" spans="1:7">
      <c r="A13803" s="903" t="s">
        <v>2500</v>
      </c>
      <c r="B13803" s="903" t="s">
        <v>222</v>
      </c>
      <c r="C13803" s="903" t="s">
        <v>191</v>
      </c>
      <c r="D13803" s="903" t="s">
        <v>1543</v>
      </c>
      <c r="E13803" s="903" t="s">
        <v>108</v>
      </c>
      <c r="F13803" s="903" t="s">
        <v>283</v>
      </c>
      <c r="G13803" s="902">
        <v>16500000</v>
      </c>
    </row>
    <row r="13804" spans="1:7">
      <c r="A13804" s="903" t="s">
        <v>2500</v>
      </c>
      <c r="B13804" s="903" t="s">
        <v>222</v>
      </c>
      <c r="C13804" s="903" t="s">
        <v>191</v>
      </c>
      <c r="D13804" s="903" t="s">
        <v>1543</v>
      </c>
      <c r="E13804" s="1419" t="s">
        <v>143</v>
      </c>
      <c r="F13804" s="1420"/>
      <c r="G13804" s="902">
        <v>83888000</v>
      </c>
    </row>
    <row r="13805" spans="1:7">
      <c r="A13805" s="903" t="s">
        <v>2500</v>
      </c>
      <c r="B13805" s="903" t="s">
        <v>222</v>
      </c>
      <c r="C13805" s="903" t="s">
        <v>191</v>
      </c>
      <c r="D13805" s="903" t="s">
        <v>1543</v>
      </c>
      <c r="E13805" s="903" t="s">
        <v>143</v>
      </c>
      <c r="F13805" s="903" t="s">
        <v>145</v>
      </c>
      <c r="G13805" s="902">
        <v>480000</v>
      </c>
    </row>
    <row r="13806" spans="1:7">
      <c r="A13806" s="903" t="s">
        <v>2500</v>
      </c>
      <c r="B13806" s="903" t="s">
        <v>222</v>
      </c>
      <c r="C13806" s="903" t="s">
        <v>191</v>
      </c>
      <c r="D13806" s="903" t="s">
        <v>1543</v>
      </c>
      <c r="E13806" s="903" t="s">
        <v>143</v>
      </c>
      <c r="F13806" s="903" t="s">
        <v>482</v>
      </c>
      <c r="G13806" s="902">
        <v>1000000</v>
      </c>
    </row>
    <row r="13807" spans="1:7">
      <c r="A13807" s="903" t="s">
        <v>2500</v>
      </c>
      <c r="B13807" s="903" t="s">
        <v>222</v>
      </c>
      <c r="C13807" s="903" t="s">
        <v>191</v>
      </c>
      <c r="D13807" s="903" t="s">
        <v>1543</v>
      </c>
      <c r="E13807" s="903" t="s">
        <v>143</v>
      </c>
      <c r="F13807" s="903" t="s">
        <v>487</v>
      </c>
      <c r="G13807" s="902">
        <v>65230000</v>
      </c>
    </row>
    <row r="13808" spans="1:7">
      <c r="A13808" s="903" t="s">
        <v>2500</v>
      </c>
      <c r="B13808" s="903" t="s">
        <v>222</v>
      </c>
      <c r="C13808" s="903" t="s">
        <v>191</v>
      </c>
      <c r="D13808" s="903" t="s">
        <v>1543</v>
      </c>
      <c r="E13808" s="903" t="s">
        <v>143</v>
      </c>
      <c r="F13808" s="903" t="s">
        <v>489</v>
      </c>
      <c r="G13808" s="902">
        <v>17178000</v>
      </c>
    </row>
    <row r="13809" spans="1:7">
      <c r="A13809" s="903" t="s">
        <v>2500</v>
      </c>
      <c r="B13809" s="903" t="s">
        <v>222</v>
      </c>
      <c r="C13809" s="903" t="s">
        <v>191</v>
      </c>
      <c r="D13809" s="903" t="s">
        <v>1543</v>
      </c>
      <c r="E13809" s="1419" t="s">
        <v>492</v>
      </c>
      <c r="F13809" s="1420"/>
      <c r="G13809" s="902">
        <v>651662500</v>
      </c>
    </row>
    <row r="13810" spans="1:7">
      <c r="A13810" s="903" t="s">
        <v>2500</v>
      </c>
      <c r="B13810" s="903" t="s">
        <v>222</v>
      </c>
      <c r="C13810" s="903" t="s">
        <v>191</v>
      </c>
      <c r="D13810" s="903" t="s">
        <v>1543</v>
      </c>
      <c r="E13810" s="903" t="s">
        <v>492</v>
      </c>
      <c r="F13810" s="903" t="s">
        <v>494</v>
      </c>
      <c r="G13810" s="902">
        <v>352732500</v>
      </c>
    </row>
    <row r="13811" spans="1:7">
      <c r="A13811" s="903" t="s">
        <v>2500</v>
      </c>
      <c r="B13811" s="903" t="s">
        <v>222</v>
      </c>
      <c r="C13811" s="903" t="s">
        <v>191</v>
      </c>
      <c r="D13811" s="903" t="s">
        <v>1543</v>
      </c>
      <c r="E13811" s="903" t="s">
        <v>492</v>
      </c>
      <c r="F13811" s="903" t="s">
        <v>219</v>
      </c>
      <c r="G13811" s="902">
        <v>22800000</v>
      </c>
    </row>
    <row r="13812" spans="1:7">
      <c r="A13812" s="903" t="s">
        <v>2500</v>
      </c>
      <c r="B13812" s="903" t="s">
        <v>222</v>
      </c>
      <c r="C13812" s="903" t="s">
        <v>191</v>
      </c>
      <c r="D13812" s="903" t="s">
        <v>1543</v>
      </c>
      <c r="E13812" s="903" t="s">
        <v>492</v>
      </c>
      <c r="F13812" s="903" t="s">
        <v>496</v>
      </c>
      <c r="G13812" s="902">
        <v>276130000</v>
      </c>
    </row>
    <row r="13813" spans="1:7">
      <c r="A13813" s="903" t="s">
        <v>2500</v>
      </c>
      <c r="B13813" s="903" t="s">
        <v>222</v>
      </c>
      <c r="C13813" s="903" t="s">
        <v>191</v>
      </c>
      <c r="D13813" s="903" t="s">
        <v>1543</v>
      </c>
      <c r="E13813" s="1419" t="s">
        <v>498</v>
      </c>
      <c r="F13813" s="1420"/>
      <c r="G13813" s="902">
        <v>2732920506</v>
      </c>
    </row>
    <row r="13814" spans="1:7">
      <c r="A13814" s="903" t="s">
        <v>2500</v>
      </c>
      <c r="B13814" s="903" t="s">
        <v>222</v>
      </c>
      <c r="C13814" s="903" t="s">
        <v>191</v>
      </c>
      <c r="D13814" s="903" t="s">
        <v>1543</v>
      </c>
      <c r="E13814" s="903" t="s">
        <v>498</v>
      </c>
      <c r="F13814" s="903" t="s">
        <v>370</v>
      </c>
      <c r="G13814" s="902">
        <v>1600000</v>
      </c>
    </row>
    <row r="13815" spans="1:7">
      <c r="A13815" s="903" t="s">
        <v>2500</v>
      </c>
      <c r="B13815" s="903" t="s">
        <v>222</v>
      </c>
      <c r="C13815" s="903" t="s">
        <v>191</v>
      </c>
      <c r="D13815" s="903" t="s">
        <v>1543</v>
      </c>
      <c r="E13815" s="903" t="s">
        <v>498</v>
      </c>
      <c r="F13815" s="903" t="s">
        <v>4</v>
      </c>
      <c r="G13815" s="902">
        <v>16840000</v>
      </c>
    </row>
    <row r="13816" spans="1:7">
      <c r="A13816" s="903" t="s">
        <v>2500</v>
      </c>
      <c r="B13816" s="903" t="s">
        <v>222</v>
      </c>
      <c r="C13816" s="903" t="s">
        <v>191</v>
      </c>
      <c r="D13816" s="903" t="s">
        <v>1543</v>
      </c>
      <c r="E13816" s="903" t="s">
        <v>498</v>
      </c>
      <c r="F13816" s="903" t="s">
        <v>228</v>
      </c>
      <c r="G13816" s="902">
        <v>79061000</v>
      </c>
    </row>
    <row r="13817" spans="1:7">
      <c r="A13817" s="903" t="s">
        <v>2500</v>
      </c>
      <c r="B13817" s="903" t="s">
        <v>222</v>
      </c>
      <c r="C13817" s="903" t="s">
        <v>191</v>
      </c>
      <c r="D13817" s="903" t="s">
        <v>1543</v>
      </c>
      <c r="E13817" s="903" t="s">
        <v>498</v>
      </c>
      <c r="F13817" s="903" t="s">
        <v>501</v>
      </c>
      <c r="G13817" s="902">
        <v>2635419506</v>
      </c>
    </row>
    <row r="13818" spans="1:7">
      <c r="A13818" s="903" t="s">
        <v>2500</v>
      </c>
      <c r="B13818" s="903" t="s">
        <v>222</v>
      </c>
      <c r="C13818" s="903" t="s">
        <v>191</v>
      </c>
      <c r="D13818" s="903" t="s">
        <v>1543</v>
      </c>
      <c r="E13818" s="1419" t="s">
        <v>1429</v>
      </c>
      <c r="F13818" s="1420"/>
      <c r="G13818" s="902">
        <v>20000000</v>
      </c>
    </row>
    <row r="13819" spans="1:7">
      <c r="A13819" s="903" t="s">
        <v>2500</v>
      </c>
      <c r="B13819" s="903" t="s">
        <v>222</v>
      </c>
      <c r="C13819" s="903" t="s">
        <v>191</v>
      </c>
      <c r="D13819" s="903" t="s">
        <v>1543</v>
      </c>
      <c r="E13819" s="903" t="s">
        <v>1429</v>
      </c>
      <c r="F13819" s="903" t="s">
        <v>1483</v>
      </c>
      <c r="G13819" s="902">
        <v>20000000</v>
      </c>
    </row>
    <row r="13820" spans="1:7">
      <c r="A13820" s="903" t="s">
        <v>2500</v>
      </c>
      <c r="B13820" s="903" t="s">
        <v>222</v>
      </c>
      <c r="C13820" s="903" t="s">
        <v>191</v>
      </c>
      <c r="D13820" s="903" t="s">
        <v>1543</v>
      </c>
      <c r="E13820" s="1419" t="s">
        <v>118</v>
      </c>
      <c r="F13820" s="1420"/>
      <c r="G13820" s="902">
        <v>248707000</v>
      </c>
    </row>
    <row r="13821" spans="1:7">
      <c r="A13821" s="903" t="s">
        <v>2500</v>
      </c>
      <c r="B13821" s="903" t="s">
        <v>222</v>
      </c>
      <c r="C13821" s="903" t="s">
        <v>191</v>
      </c>
      <c r="D13821" s="903" t="s">
        <v>1543</v>
      </c>
      <c r="E13821" s="903" t="s">
        <v>118</v>
      </c>
      <c r="F13821" s="903" t="s">
        <v>523</v>
      </c>
      <c r="G13821" s="902">
        <v>46333000</v>
      </c>
    </row>
    <row r="13822" spans="1:7">
      <c r="A13822" s="903" t="s">
        <v>2500</v>
      </c>
      <c r="B13822" s="903" t="s">
        <v>222</v>
      </c>
      <c r="C13822" s="903" t="s">
        <v>191</v>
      </c>
      <c r="D13822" s="903" t="s">
        <v>1543</v>
      </c>
      <c r="E13822" s="903" t="s">
        <v>118</v>
      </c>
      <c r="F13822" s="903" t="s">
        <v>5</v>
      </c>
      <c r="G13822" s="902">
        <v>55716000</v>
      </c>
    </row>
    <row r="13823" spans="1:7">
      <c r="A13823" s="903" t="s">
        <v>2500</v>
      </c>
      <c r="B13823" s="903" t="s">
        <v>222</v>
      </c>
      <c r="C13823" s="903" t="s">
        <v>191</v>
      </c>
      <c r="D13823" s="903" t="s">
        <v>1543</v>
      </c>
      <c r="E13823" s="903" t="s">
        <v>118</v>
      </c>
      <c r="F13823" s="903" t="s">
        <v>120</v>
      </c>
      <c r="G13823" s="902">
        <v>146658000</v>
      </c>
    </row>
    <row r="13824" spans="1:7">
      <c r="A13824" s="903" t="s">
        <v>2500</v>
      </c>
      <c r="B13824" s="903" t="s">
        <v>222</v>
      </c>
      <c r="C13824" s="903" t="s">
        <v>191</v>
      </c>
      <c r="D13824" s="903" t="s">
        <v>1543</v>
      </c>
      <c r="E13824" s="1419" t="s">
        <v>122</v>
      </c>
      <c r="F13824" s="1420"/>
      <c r="G13824" s="902">
        <v>1354171500</v>
      </c>
    </row>
    <row r="13825" spans="1:7">
      <c r="A13825" s="903" t="s">
        <v>2500</v>
      </c>
      <c r="B13825" s="903" t="s">
        <v>222</v>
      </c>
      <c r="C13825" s="903" t="s">
        <v>191</v>
      </c>
      <c r="D13825" s="903" t="s">
        <v>1543</v>
      </c>
      <c r="E13825" s="903" t="s">
        <v>122</v>
      </c>
      <c r="F13825" s="903" t="s">
        <v>124</v>
      </c>
      <c r="G13825" s="902">
        <v>28010000</v>
      </c>
    </row>
    <row r="13826" spans="1:7">
      <c r="A13826" s="903" t="s">
        <v>2500</v>
      </c>
      <c r="B13826" s="903" t="s">
        <v>222</v>
      </c>
      <c r="C13826" s="903" t="s">
        <v>191</v>
      </c>
      <c r="D13826" s="903" t="s">
        <v>1543</v>
      </c>
      <c r="E13826" s="903" t="s">
        <v>122</v>
      </c>
      <c r="F13826" s="903" t="s">
        <v>126</v>
      </c>
      <c r="G13826" s="902">
        <v>1326161500</v>
      </c>
    </row>
    <row r="13827" spans="1:7">
      <c r="A13827" s="903" t="s">
        <v>2500</v>
      </c>
      <c r="B13827" s="903" t="s">
        <v>222</v>
      </c>
      <c r="C13827" s="903" t="s">
        <v>191</v>
      </c>
      <c r="D13827" s="903" t="s">
        <v>1543</v>
      </c>
      <c r="E13827" s="1419" t="s">
        <v>160</v>
      </c>
      <c r="F13827" s="1420"/>
      <c r="G13827" s="902">
        <v>15460000</v>
      </c>
    </row>
    <row r="13828" spans="1:7">
      <c r="A13828" s="903" t="s">
        <v>2500</v>
      </c>
      <c r="B13828" s="903" t="s">
        <v>222</v>
      </c>
      <c r="C13828" s="903" t="s">
        <v>191</v>
      </c>
      <c r="D13828" s="903" t="s">
        <v>1543</v>
      </c>
      <c r="E13828" s="903" t="s">
        <v>160</v>
      </c>
      <c r="F13828" s="903" t="s">
        <v>162</v>
      </c>
      <c r="G13828" s="902">
        <v>15460000</v>
      </c>
    </row>
    <row r="13829" spans="1:7">
      <c r="A13829" s="903" t="s">
        <v>2500</v>
      </c>
      <c r="B13829" s="903" t="s">
        <v>222</v>
      </c>
      <c r="C13829" s="903" t="s">
        <v>191</v>
      </c>
      <c r="D13829" s="903" t="s">
        <v>1543</v>
      </c>
      <c r="E13829" s="1419" t="s">
        <v>13</v>
      </c>
      <c r="F13829" s="1420"/>
      <c r="G13829" s="902">
        <v>295680000</v>
      </c>
    </row>
    <row r="13830" spans="1:7">
      <c r="A13830" s="903" t="s">
        <v>2500</v>
      </c>
      <c r="B13830" s="903" t="s">
        <v>222</v>
      </c>
      <c r="C13830" s="903" t="s">
        <v>191</v>
      </c>
      <c r="D13830" s="903" t="s">
        <v>1543</v>
      </c>
      <c r="E13830" s="903" t="s">
        <v>13</v>
      </c>
      <c r="F13830" s="903" t="s">
        <v>15</v>
      </c>
      <c r="G13830" s="902">
        <v>295680000</v>
      </c>
    </row>
    <row r="13831" spans="1:7">
      <c r="A13831" s="903" t="s">
        <v>2500</v>
      </c>
      <c r="B13831" s="903" t="s">
        <v>222</v>
      </c>
      <c r="C13831" s="903" t="s">
        <v>191</v>
      </c>
      <c r="D13831" s="903" t="s">
        <v>1543</v>
      </c>
      <c r="E13831" s="1419" t="s">
        <v>16</v>
      </c>
      <c r="F13831" s="1420"/>
      <c r="G13831" s="902">
        <v>23612600</v>
      </c>
    </row>
    <row r="13832" spans="1:7">
      <c r="A13832" s="903" t="s">
        <v>2500</v>
      </c>
      <c r="B13832" s="903" t="s">
        <v>222</v>
      </c>
      <c r="C13832" s="903" t="s">
        <v>191</v>
      </c>
      <c r="D13832" s="903" t="s">
        <v>1543</v>
      </c>
      <c r="E13832" s="903" t="s">
        <v>16</v>
      </c>
      <c r="F13832" s="903" t="s">
        <v>17</v>
      </c>
      <c r="G13832" s="902">
        <v>15173000</v>
      </c>
    </row>
    <row r="13833" spans="1:7">
      <c r="A13833" s="903" t="s">
        <v>2500</v>
      </c>
      <c r="B13833" s="903" t="s">
        <v>222</v>
      </c>
      <c r="C13833" s="903" t="s">
        <v>191</v>
      </c>
      <c r="D13833" s="903" t="s">
        <v>1543</v>
      </c>
      <c r="E13833" s="903" t="s">
        <v>16</v>
      </c>
      <c r="F13833" s="903" t="s">
        <v>221</v>
      </c>
      <c r="G13833" s="902">
        <v>8439600</v>
      </c>
    </row>
    <row r="13834" spans="1:7">
      <c r="A13834" s="903" t="s">
        <v>2500</v>
      </c>
      <c r="B13834" s="903" t="s">
        <v>222</v>
      </c>
      <c r="C13834" s="1419" t="s">
        <v>170</v>
      </c>
      <c r="D13834" s="1420"/>
      <c r="E13834" s="1420"/>
      <c r="F13834" s="1420"/>
      <c r="G13834" s="902">
        <v>890790998314</v>
      </c>
    </row>
    <row r="13835" spans="1:7">
      <c r="A13835" s="903" t="s">
        <v>2500</v>
      </c>
      <c r="B13835" s="903" t="s">
        <v>222</v>
      </c>
      <c r="C13835" s="903" t="s">
        <v>170</v>
      </c>
      <c r="D13835" s="1419" t="s">
        <v>881</v>
      </c>
      <c r="E13835" s="1420"/>
      <c r="F13835" s="1420"/>
      <c r="G13835" s="902">
        <v>33695504394</v>
      </c>
    </row>
    <row r="13836" spans="1:7">
      <c r="A13836" s="903" t="s">
        <v>2500</v>
      </c>
      <c r="B13836" s="903" t="s">
        <v>222</v>
      </c>
      <c r="C13836" s="903" t="s">
        <v>170</v>
      </c>
      <c r="D13836" s="903" t="s">
        <v>881</v>
      </c>
      <c r="E13836" s="1419" t="s">
        <v>377</v>
      </c>
      <c r="F13836" s="1420"/>
      <c r="G13836" s="902">
        <v>12100000</v>
      </c>
    </row>
    <row r="13837" spans="1:7">
      <c r="A13837" s="903" t="s">
        <v>2500</v>
      </c>
      <c r="B13837" s="903" t="s">
        <v>222</v>
      </c>
      <c r="C13837" s="903" t="s">
        <v>170</v>
      </c>
      <c r="D13837" s="903" t="s">
        <v>881</v>
      </c>
      <c r="E13837" s="903" t="s">
        <v>377</v>
      </c>
      <c r="F13837" s="903" t="s">
        <v>379</v>
      </c>
      <c r="G13837" s="902">
        <v>2400000</v>
      </c>
    </row>
    <row r="13838" spans="1:7">
      <c r="A13838" s="903" t="s">
        <v>2500</v>
      </c>
      <c r="B13838" s="903" t="s">
        <v>222</v>
      </c>
      <c r="C13838" s="903" t="s">
        <v>170</v>
      </c>
      <c r="D13838" s="903" t="s">
        <v>881</v>
      </c>
      <c r="E13838" s="903" t="s">
        <v>377</v>
      </c>
      <c r="F13838" s="903" t="s">
        <v>380</v>
      </c>
      <c r="G13838" s="902">
        <v>9700000</v>
      </c>
    </row>
    <row r="13839" spans="1:7">
      <c r="A13839" s="903" t="s">
        <v>2500</v>
      </c>
      <c r="B13839" s="903" t="s">
        <v>222</v>
      </c>
      <c r="C13839" s="903" t="s">
        <v>170</v>
      </c>
      <c r="D13839" s="903" t="s">
        <v>881</v>
      </c>
      <c r="E13839" s="1419" t="s">
        <v>520</v>
      </c>
      <c r="F13839" s="1420"/>
      <c r="G13839" s="902">
        <v>17880000</v>
      </c>
    </row>
    <row r="13840" spans="1:7">
      <c r="A13840" s="903" t="s">
        <v>2500</v>
      </c>
      <c r="B13840" s="903" t="s">
        <v>222</v>
      </c>
      <c r="C13840" s="903" t="s">
        <v>170</v>
      </c>
      <c r="D13840" s="903" t="s">
        <v>881</v>
      </c>
      <c r="E13840" s="903" t="s">
        <v>520</v>
      </c>
      <c r="F13840" s="903" t="s">
        <v>521</v>
      </c>
      <c r="G13840" s="902">
        <v>17880000</v>
      </c>
    </row>
    <row r="13841" spans="1:7">
      <c r="A13841" s="903" t="s">
        <v>2500</v>
      </c>
      <c r="B13841" s="903" t="s">
        <v>222</v>
      </c>
      <c r="C13841" s="903" t="s">
        <v>170</v>
      </c>
      <c r="D13841" s="903" t="s">
        <v>881</v>
      </c>
      <c r="E13841" s="1419" t="s">
        <v>100</v>
      </c>
      <c r="F13841" s="1420"/>
      <c r="G13841" s="902">
        <v>52175655</v>
      </c>
    </row>
    <row r="13842" spans="1:7">
      <c r="A13842" s="903" t="s">
        <v>2500</v>
      </c>
      <c r="B13842" s="903" t="s">
        <v>222</v>
      </c>
      <c r="C13842" s="903" t="s">
        <v>170</v>
      </c>
      <c r="D13842" s="903" t="s">
        <v>881</v>
      </c>
      <c r="E13842" s="903" t="s">
        <v>100</v>
      </c>
      <c r="F13842" s="903" t="s">
        <v>138</v>
      </c>
      <c r="G13842" s="902">
        <v>47790655</v>
      </c>
    </row>
    <row r="13843" spans="1:7">
      <c r="A13843" s="903" t="s">
        <v>2500</v>
      </c>
      <c r="B13843" s="903" t="s">
        <v>222</v>
      </c>
      <c r="C13843" s="903" t="s">
        <v>170</v>
      </c>
      <c r="D13843" s="903" t="s">
        <v>881</v>
      </c>
      <c r="E13843" s="903" t="s">
        <v>100</v>
      </c>
      <c r="F13843" s="903" t="s">
        <v>139</v>
      </c>
      <c r="G13843" s="902">
        <v>4385000</v>
      </c>
    </row>
    <row r="13844" spans="1:7">
      <c r="A13844" s="903" t="s">
        <v>2500</v>
      </c>
      <c r="B13844" s="903" t="s">
        <v>222</v>
      </c>
      <c r="C13844" s="903" t="s">
        <v>170</v>
      </c>
      <c r="D13844" s="903" t="s">
        <v>881</v>
      </c>
      <c r="E13844" s="1419" t="s">
        <v>103</v>
      </c>
      <c r="F13844" s="1420"/>
      <c r="G13844" s="902">
        <v>24610000</v>
      </c>
    </row>
    <row r="13845" spans="1:7">
      <c r="A13845" s="903" t="s">
        <v>2500</v>
      </c>
      <c r="B13845" s="903" t="s">
        <v>222</v>
      </c>
      <c r="C13845" s="903" t="s">
        <v>170</v>
      </c>
      <c r="D13845" s="903" t="s">
        <v>881</v>
      </c>
      <c r="E13845" s="903" t="s">
        <v>103</v>
      </c>
      <c r="F13845" s="903" t="s">
        <v>104</v>
      </c>
      <c r="G13845" s="902">
        <v>20230000</v>
      </c>
    </row>
    <row r="13846" spans="1:7">
      <c r="A13846" s="903" t="s">
        <v>2500</v>
      </c>
      <c r="B13846" s="903" t="s">
        <v>222</v>
      </c>
      <c r="C13846" s="903" t="s">
        <v>170</v>
      </c>
      <c r="D13846" s="903" t="s">
        <v>881</v>
      </c>
      <c r="E13846" s="903" t="s">
        <v>103</v>
      </c>
      <c r="F13846" s="903" t="s">
        <v>106</v>
      </c>
      <c r="G13846" s="902">
        <v>4380000</v>
      </c>
    </row>
    <row r="13847" spans="1:7">
      <c r="A13847" s="903" t="s">
        <v>2500</v>
      </c>
      <c r="B13847" s="903" t="s">
        <v>222</v>
      </c>
      <c r="C13847" s="903" t="s">
        <v>170</v>
      </c>
      <c r="D13847" s="903" t="s">
        <v>881</v>
      </c>
      <c r="E13847" s="1419" t="s">
        <v>108</v>
      </c>
      <c r="F13847" s="1420"/>
      <c r="G13847" s="902">
        <v>25700000</v>
      </c>
    </row>
    <row r="13848" spans="1:7">
      <c r="A13848" s="903" t="s">
        <v>2500</v>
      </c>
      <c r="B13848" s="903" t="s">
        <v>222</v>
      </c>
      <c r="C13848" s="903" t="s">
        <v>170</v>
      </c>
      <c r="D13848" s="903" t="s">
        <v>881</v>
      </c>
      <c r="E13848" s="903" t="s">
        <v>108</v>
      </c>
      <c r="F13848" s="903" t="s">
        <v>283</v>
      </c>
      <c r="G13848" s="902">
        <v>25700000</v>
      </c>
    </row>
    <row r="13849" spans="1:7">
      <c r="A13849" s="903" t="s">
        <v>2500</v>
      </c>
      <c r="B13849" s="903" t="s">
        <v>222</v>
      </c>
      <c r="C13849" s="903" t="s">
        <v>170</v>
      </c>
      <c r="D13849" s="903" t="s">
        <v>881</v>
      </c>
      <c r="E13849" s="1419" t="s">
        <v>143</v>
      </c>
      <c r="F13849" s="1420"/>
      <c r="G13849" s="902">
        <v>91022000</v>
      </c>
    </row>
    <row r="13850" spans="1:7">
      <c r="A13850" s="903" t="s">
        <v>2500</v>
      </c>
      <c r="B13850" s="903" t="s">
        <v>222</v>
      </c>
      <c r="C13850" s="903" t="s">
        <v>170</v>
      </c>
      <c r="D13850" s="903" t="s">
        <v>881</v>
      </c>
      <c r="E13850" s="903" t="s">
        <v>143</v>
      </c>
      <c r="F13850" s="903" t="s">
        <v>145</v>
      </c>
      <c r="G13850" s="902">
        <v>180000</v>
      </c>
    </row>
    <row r="13851" spans="1:7">
      <c r="A13851" s="903" t="s">
        <v>2500</v>
      </c>
      <c r="B13851" s="903" t="s">
        <v>222</v>
      </c>
      <c r="C13851" s="903" t="s">
        <v>170</v>
      </c>
      <c r="D13851" s="903" t="s">
        <v>881</v>
      </c>
      <c r="E13851" s="903" t="s">
        <v>143</v>
      </c>
      <c r="F13851" s="903" t="s">
        <v>482</v>
      </c>
      <c r="G13851" s="902">
        <v>400000</v>
      </c>
    </row>
    <row r="13852" spans="1:7">
      <c r="A13852" s="903" t="s">
        <v>2500</v>
      </c>
      <c r="B13852" s="903" t="s">
        <v>222</v>
      </c>
      <c r="C13852" s="903" t="s">
        <v>170</v>
      </c>
      <c r="D13852" s="903" t="s">
        <v>881</v>
      </c>
      <c r="E13852" s="903" t="s">
        <v>143</v>
      </c>
      <c r="F13852" s="903" t="s">
        <v>387</v>
      </c>
      <c r="G13852" s="902">
        <v>650000</v>
      </c>
    </row>
    <row r="13853" spans="1:7">
      <c r="A13853" s="903" t="s">
        <v>2500</v>
      </c>
      <c r="B13853" s="903" t="s">
        <v>222</v>
      </c>
      <c r="C13853" s="903" t="s">
        <v>170</v>
      </c>
      <c r="D13853" s="903" t="s">
        <v>881</v>
      </c>
      <c r="E13853" s="903" t="s">
        <v>143</v>
      </c>
      <c r="F13853" s="903" t="s">
        <v>487</v>
      </c>
      <c r="G13853" s="902">
        <v>23685000</v>
      </c>
    </row>
    <row r="13854" spans="1:7">
      <c r="A13854" s="903" t="s">
        <v>2500</v>
      </c>
      <c r="B13854" s="903" t="s">
        <v>222</v>
      </c>
      <c r="C13854" s="903" t="s">
        <v>170</v>
      </c>
      <c r="D13854" s="903" t="s">
        <v>881</v>
      </c>
      <c r="E13854" s="903" t="s">
        <v>143</v>
      </c>
      <c r="F13854" s="903" t="s">
        <v>489</v>
      </c>
      <c r="G13854" s="902">
        <v>66107000</v>
      </c>
    </row>
    <row r="13855" spans="1:7">
      <c r="A13855" s="903" t="s">
        <v>2500</v>
      </c>
      <c r="B13855" s="903" t="s">
        <v>222</v>
      </c>
      <c r="C13855" s="903" t="s">
        <v>170</v>
      </c>
      <c r="D13855" s="903" t="s">
        <v>881</v>
      </c>
      <c r="E13855" s="1419" t="s">
        <v>113</v>
      </c>
      <c r="F13855" s="1420"/>
      <c r="G13855" s="902">
        <v>1500000</v>
      </c>
    </row>
    <row r="13856" spans="1:7">
      <c r="A13856" s="903" t="s">
        <v>2500</v>
      </c>
      <c r="B13856" s="903" t="s">
        <v>222</v>
      </c>
      <c r="C13856" s="903" t="s">
        <v>170</v>
      </c>
      <c r="D13856" s="903" t="s">
        <v>881</v>
      </c>
      <c r="E13856" s="903" t="s">
        <v>113</v>
      </c>
      <c r="F13856" s="903" t="s">
        <v>490</v>
      </c>
      <c r="G13856" s="902">
        <v>1500000</v>
      </c>
    </row>
    <row r="13857" spans="1:7">
      <c r="A13857" s="903" t="s">
        <v>2500</v>
      </c>
      <c r="B13857" s="903" t="s">
        <v>222</v>
      </c>
      <c r="C13857" s="903" t="s">
        <v>170</v>
      </c>
      <c r="D13857" s="903" t="s">
        <v>881</v>
      </c>
      <c r="E13857" s="1419" t="s">
        <v>492</v>
      </c>
      <c r="F13857" s="1420"/>
      <c r="G13857" s="902">
        <v>466257000</v>
      </c>
    </row>
    <row r="13858" spans="1:7">
      <c r="A13858" s="903" t="s">
        <v>2500</v>
      </c>
      <c r="B13858" s="903" t="s">
        <v>222</v>
      </c>
      <c r="C13858" s="903" t="s">
        <v>170</v>
      </c>
      <c r="D13858" s="903" t="s">
        <v>881</v>
      </c>
      <c r="E13858" s="903" t="s">
        <v>492</v>
      </c>
      <c r="F13858" s="903" t="s">
        <v>494</v>
      </c>
      <c r="G13858" s="902">
        <v>50720000</v>
      </c>
    </row>
    <row r="13859" spans="1:7">
      <c r="A13859" s="903" t="s">
        <v>2500</v>
      </c>
      <c r="B13859" s="903" t="s">
        <v>222</v>
      </c>
      <c r="C13859" s="903" t="s">
        <v>170</v>
      </c>
      <c r="D13859" s="903" t="s">
        <v>881</v>
      </c>
      <c r="E13859" s="903" t="s">
        <v>492</v>
      </c>
      <c r="F13859" s="903" t="s">
        <v>219</v>
      </c>
      <c r="G13859" s="902">
        <v>68930000</v>
      </c>
    </row>
    <row r="13860" spans="1:7">
      <c r="A13860" s="903" t="s">
        <v>2500</v>
      </c>
      <c r="B13860" s="903" t="s">
        <v>222</v>
      </c>
      <c r="C13860" s="903" t="s">
        <v>170</v>
      </c>
      <c r="D13860" s="903" t="s">
        <v>881</v>
      </c>
      <c r="E13860" s="903" t="s">
        <v>492</v>
      </c>
      <c r="F13860" s="903" t="s">
        <v>496</v>
      </c>
      <c r="G13860" s="902">
        <v>346607000</v>
      </c>
    </row>
    <row r="13861" spans="1:7">
      <c r="A13861" s="903" t="s">
        <v>2500</v>
      </c>
      <c r="B13861" s="903" t="s">
        <v>222</v>
      </c>
      <c r="C13861" s="903" t="s">
        <v>170</v>
      </c>
      <c r="D13861" s="903" t="s">
        <v>881</v>
      </c>
      <c r="E13861" s="1419" t="s">
        <v>498</v>
      </c>
      <c r="F13861" s="1420"/>
      <c r="G13861" s="902">
        <v>4572593000</v>
      </c>
    </row>
    <row r="13862" spans="1:7">
      <c r="A13862" s="903" t="s">
        <v>2500</v>
      </c>
      <c r="B13862" s="903" t="s">
        <v>222</v>
      </c>
      <c r="C13862" s="903" t="s">
        <v>170</v>
      </c>
      <c r="D13862" s="903" t="s">
        <v>881</v>
      </c>
      <c r="E13862" s="903" t="s">
        <v>498</v>
      </c>
      <c r="F13862" s="903" t="s">
        <v>370</v>
      </c>
      <c r="G13862" s="902">
        <v>1070000</v>
      </c>
    </row>
    <row r="13863" spans="1:7">
      <c r="A13863" s="903" t="s">
        <v>2500</v>
      </c>
      <c r="B13863" s="903" t="s">
        <v>222</v>
      </c>
      <c r="C13863" s="903" t="s">
        <v>170</v>
      </c>
      <c r="D13863" s="903" t="s">
        <v>881</v>
      </c>
      <c r="E13863" s="903" t="s">
        <v>498</v>
      </c>
      <c r="F13863" s="903" t="s">
        <v>4</v>
      </c>
      <c r="G13863" s="902">
        <v>49973000</v>
      </c>
    </row>
    <row r="13864" spans="1:7">
      <c r="A13864" s="903" t="s">
        <v>2500</v>
      </c>
      <c r="B13864" s="903" t="s">
        <v>222</v>
      </c>
      <c r="C13864" s="903" t="s">
        <v>170</v>
      </c>
      <c r="D13864" s="903" t="s">
        <v>881</v>
      </c>
      <c r="E13864" s="903" t="s">
        <v>498</v>
      </c>
      <c r="F13864" s="903" t="s">
        <v>228</v>
      </c>
      <c r="G13864" s="902">
        <v>1047286000</v>
      </c>
    </row>
    <row r="13865" spans="1:7">
      <c r="A13865" s="903" t="s">
        <v>2500</v>
      </c>
      <c r="B13865" s="903" t="s">
        <v>222</v>
      </c>
      <c r="C13865" s="903" t="s">
        <v>170</v>
      </c>
      <c r="D13865" s="903" t="s">
        <v>881</v>
      </c>
      <c r="E13865" s="903" t="s">
        <v>498</v>
      </c>
      <c r="F13865" s="903" t="s">
        <v>466</v>
      </c>
      <c r="G13865" s="902">
        <v>2986699000</v>
      </c>
    </row>
    <row r="13866" spans="1:7">
      <c r="A13866" s="903" t="s">
        <v>2500</v>
      </c>
      <c r="B13866" s="903" t="s">
        <v>222</v>
      </c>
      <c r="C13866" s="903" t="s">
        <v>170</v>
      </c>
      <c r="D13866" s="903" t="s">
        <v>881</v>
      </c>
      <c r="E13866" s="903" t="s">
        <v>498</v>
      </c>
      <c r="F13866" s="903" t="s">
        <v>501</v>
      </c>
      <c r="G13866" s="902">
        <v>487565000</v>
      </c>
    </row>
    <row r="13867" spans="1:7">
      <c r="A13867" s="903" t="s">
        <v>2500</v>
      </c>
      <c r="B13867" s="903" t="s">
        <v>222</v>
      </c>
      <c r="C13867" s="903" t="s">
        <v>170</v>
      </c>
      <c r="D13867" s="903" t="s">
        <v>881</v>
      </c>
      <c r="E13867" s="1419" t="s">
        <v>118</v>
      </c>
      <c r="F13867" s="1420"/>
      <c r="G13867" s="902">
        <v>543109500</v>
      </c>
    </row>
    <row r="13868" spans="1:7">
      <c r="A13868" s="903" t="s">
        <v>2500</v>
      </c>
      <c r="B13868" s="903" t="s">
        <v>222</v>
      </c>
      <c r="C13868" s="903" t="s">
        <v>170</v>
      </c>
      <c r="D13868" s="903" t="s">
        <v>881</v>
      </c>
      <c r="E13868" s="903" t="s">
        <v>118</v>
      </c>
      <c r="F13868" s="903" t="s">
        <v>523</v>
      </c>
      <c r="G13868" s="902">
        <v>144893000</v>
      </c>
    </row>
    <row r="13869" spans="1:7">
      <c r="A13869" s="903" t="s">
        <v>2500</v>
      </c>
      <c r="B13869" s="903" t="s">
        <v>222</v>
      </c>
      <c r="C13869" s="903" t="s">
        <v>170</v>
      </c>
      <c r="D13869" s="903" t="s">
        <v>881</v>
      </c>
      <c r="E13869" s="903" t="s">
        <v>118</v>
      </c>
      <c r="F13869" s="903" t="s">
        <v>11</v>
      </c>
      <c r="G13869" s="902">
        <v>163180000</v>
      </c>
    </row>
    <row r="13870" spans="1:7">
      <c r="A13870" s="903" t="s">
        <v>2500</v>
      </c>
      <c r="B13870" s="903" t="s">
        <v>222</v>
      </c>
      <c r="C13870" s="903" t="s">
        <v>170</v>
      </c>
      <c r="D13870" s="903" t="s">
        <v>881</v>
      </c>
      <c r="E13870" s="903" t="s">
        <v>118</v>
      </c>
      <c r="F13870" s="903" t="s">
        <v>120</v>
      </c>
      <c r="G13870" s="902">
        <v>235036500</v>
      </c>
    </row>
    <row r="13871" spans="1:7">
      <c r="A13871" s="903" t="s">
        <v>2500</v>
      </c>
      <c r="B13871" s="903" t="s">
        <v>222</v>
      </c>
      <c r="C13871" s="903" t="s">
        <v>170</v>
      </c>
      <c r="D13871" s="903" t="s">
        <v>881</v>
      </c>
      <c r="E13871" s="1419" t="s">
        <v>27</v>
      </c>
      <c r="F13871" s="1420"/>
      <c r="G13871" s="902">
        <v>12669436642</v>
      </c>
    </row>
    <row r="13872" spans="1:7">
      <c r="A13872" s="903" t="s">
        <v>2500</v>
      </c>
      <c r="B13872" s="903" t="s">
        <v>222</v>
      </c>
      <c r="C13872" s="903" t="s">
        <v>170</v>
      </c>
      <c r="D13872" s="903" t="s">
        <v>881</v>
      </c>
      <c r="E13872" s="903" t="s">
        <v>27</v>
      </c>
      <c r="F13872" s="903" t="s">
        <v>590</v>
      </c>
      <c r="G13872" s="902">
        <v>396393500</v>
      </c>
    </row>
    <row r="13873" spans="1:7">
      <c r="A13873" s="903" t="s">
        <v>2500</v>
      </c>
      <c r="B13873" s="903" t="s">
        <v>222</v>
      </c>
      <c r="C13873" s="903" t="s">
        <v>170</v>
      </c>
      <c r="D13873" s="903" t="s">
        <v>881</v>
      </c>
      <c r="E13873" s="903" t="s">
        <v>27</v>
      </c>
      <c r="F13873" s="903" t="s">
        <v>29</v>
      </c>
      <c r="G13873" s="902">
        <v>12273043142</v>
      </c>
    </row>
    <row r="13874" spans="1:7">
      <c r="A13874" s="903" t="s">
        <v>2500</v>
      </c>
      <c r="B13874" s="903" t="s">
        <v>222</v>
      </c>
      <c r="C13874" s="903" t="s">
        <v>170</v>
      </c>
      <c r="D13874" s="903" t="s">
        <v>881</v>
      </c>
      <c r="E13874" s="1419" t="s">
        <v>842</v>
      </c>
      <c r="F13874" s="1420"/>
      <c r="G13874" s="902">
        <v>646857842</v>
      </c>
    </row>
    <row r="13875" spans="1:7">
      <c r="A13875" s="903" t="s">
        <v>2500</v>
      </c>
      <c r="B13875" s="903" t="s">
        <v>222</v>
      </c>
      <c r="C13875" s="903" t="s">
        <v>170</v>
      </c>
      <c r="D13875" s="903" t="s">
        <v>881</v>
      </c>
      <c r="E13875" s="903" t="s">
        <v>842</v>
      </c>
      <c r="F13875" s="903" t="s">
        <v>841</v>
      </c>
      <c r="G13875" s="902">
        <v>646857842</v>
      </c>
    </row>
    <row r="13876" spans="1:7">
      <c r="A13876" s="903" t="s">
        <v>2500</v>
      </c>
      <c r="B13876" s="903" t="s">
        <v>222</v>
      </c>
      <c r="C13876" s="903" t="s">
        <v>170</v>
      </c>
      <c r="D13876" s="903" t="s">
        <v>881</v>
      </c>
      <c r="E13876" s="1419" t="s">
        <v>1471</v>
      </c>
      <c r="F13876" s="1420"/>
      <c r="G13876" s="902">
        <v>135000000</v>
      </c>
    </row>
    <row r="13877" spans="1:7">
      <c r="A13877" s="903" t="s">
        <v>2500</v>
      </c>
      <c r="B13877" s="903" t="s">
        <v>222</v>
      </c>
      <c r="C13877" s="903" t="s">
        <v>170</v>
      </c>
      <c r="D13877" s="903" t="s">
        <v>881</v>
      </c>
      <c r="E13877" s="903" t="s">
        <v>1471</v>
      </c>
      <c r="F13877" s="903" t="s">
        <v>1512</v>
      </c>
      <c r="G13877" s="902">
        <v>135000000</v>
      </c>
    </row>
    <row r="13878" spans="1:7">
      <c r="A13878" s="903" t="s">
        <v>2500</v>
      </c>
      <c r="B13878" s="903" t="s">
        <v>222</v>
      </c>
      <c r="C13878" s="903" t="s">
        <v>170</v>
      </c>
      <c r="D13878" s="903" t="s">
        <v>881</v>
      </c>
      <c r="E13878" s="1419" t="s">
        <v>122</v>
      </c>
      <c r="F13878" s="1420"/>
      <c r="G13878" s="902">
        <v>12381198755</v>
      </c>
    </row>
    <row r="13879" spans="1:7">
      <c r="A13879" s="903" t="s">
        <v>2500</v>
      </c>
      <c r="B13879" s="903" t="s">
        <v>222</v>
      </c>
      <c r="C13879" s="903" t="s">
        <v>170</v>
      </c>
      <c r="D13879" s="903" t="s">
        <v>881</v>
      </c>
      <c r="E13879" s="903" t="s">
        <v>122</v>
      </c>
      <c r="F13879" s="903" t="s">
        <v>765</v>
      </c>
      <c r="G13879" s="902">
        <v>60865000</v>
      </c>
    </row>
    <row r="13880" spans="1:7">
      <c r="A13880" s="903" t="s">
        <v>2500</v>
      </c>
      <c r="B13880" s="903" t="s">
        <v>222</v>
      </c>
      <c r="C13880" s="903" t="s">
        <v>170</v>
      </c>
      <c r="D13880" s="903" t="s">
        <v>881</v>
      </c>
      <c r="E13880" s="903" t="s">
        <v>122</v>
      </c>
      <c r="F13880" s="903" t="s">
        <v>124</v>
      </c>
      <c r="G13880" s="902">
        <v>10430000</v>
      </c>
    </row>
    <row r="13881" spans="1:7">
      <c r="A13881" s="903" t="s">
        <v>2500</v>
      </c>
      <c r="B13881" s="903" t="s">
        <v>222</v>
      </c>
      <c r="C13881" s="903" t="s">
        <v>170</v>
      </c>
      <c r="D13881" s="903" t="s">
        <v>881</v>
      </c>
      <c r="E13881" s="903" t="s">
        <v>122</v>
      </c>
      <c r="F13881" s="903" t="s">
        <v>126</v>
      </c>
      <c r="G13881" s="902">
        <v>12309903755</v>
      </c>
    </row>
    <row r="13882" spans="1:7">
      <c r="A13882" s="903" t="s">
        <v>2500</v>
      </c>
      <c r="B13882" s="903" t="s">
        <v>222</v>
      </c>
      <c r="C13882" s="903" t="s">
        <v>170</v>
      </c>
      <c r="D13882" s="903" t="s">
        <v>881</v>
      </c>
      <c r="E13882" s="1419" t="s">
        <v>376</v>
      </c>
      <c r="F13882" s="1420"/>
      <c r="G13882" s="902">
        <v>84471000</v>
      </c>
    </row>
    <row r="13883" spans="1:7">
      <c r="A13883" s="903" t="s">
        <v>2500</v>
      </c>
      <c r="B13883" s="903" t="s">
        <v>222</v>
      </c>
      <c r="C13883" s="903" t="s">
        <v>170</v>
      </c>
      <c r="D13883" s="903" t="s">
        <v>881</v>
      </c>
      <c r="E13883" s="903" t="s">
        <v>376</v>
      </c>
      <c r="F13883" s="903" t="s">
        <v>183</v>
      </c>
      <c r="G13883" s="902">
        <v>84471000</v>
      </c>
    </row>
    <row r="13884" spans="1:7">
      <c r="A13884" s="903" t="s">
        <v>2500</v>
      </c>
      <c r="B13884" s="903" t="s">
        <v>222</v>
      </c>
      <c r="C13884" s="903" t="s">
        <v>170</v>
      </c>
      <c r="D13884" s="903" t="s">
        <v>881</v>
      </c>
      <c r="E13884" s="1419" t="s">
        <v>2071</v>
      </c>
      <c r="F13884" s="1420"/>
      <c r="G13884" s="902">
        <v>82064000</v>
      </c>
    </row>
    <row r="13885" spans="1:7">
      <c r="A13885" s="903" t="s">
        <v>2500</v>
      </c>
      <c r="B13885" s="903" t="s">
        <v>222</v>
      </c>
      <c r="C13885" s="903" t="s">
        <v>170</v>
      </c>
      <c r="D13885" s="903" t="s">
        <v>881</v>
      </c>
      <c r="E13885" s="903" t="s">
        <v>2071</v>
      </c>
      <c r="F13885" s="903" t="s">
        <v>2533</v>
      </c>
      <c r="G13885" s="902">
        <v>82064000</v>
      </c>
    </row>
    <row r="13886" spans="1:7">
      <c r="A13886" s="903" t="s">
        <v>2500</v>
      </c>
      <c r="B13886" s="903" t="s">
        <v>222</v>
      </c>
      <c r="C13886" s="903" t="s">
        <v>170</v>
      </c>
      <c r="D13886" s="903" t="s">
        <v>881</v>
      </c>
      <c r="E13886" s="1419" t="s">
        <v>160</v>
      </c>
      <c r="F13886" s="1420"/>
      <c r="G13886" s="902">
        <v>1410899000</v>
      </c>
    </row>
    <row r="13887" spans="1:7">
      <c r="A13887" s="903" t="s">
        <v>2500</v>
      </c>
      <c r="B13887" s="903" t="s">
        <v>222</v>
      </c>
      <c r="C13887" s="903" t="s">
        <v>170</v>
      </c>
      <c r="D13887" s="903" t="s">
        <v>881</v>
      </c>
      <c r="E13887" s="903" t="s">
        <v>160</v>
      </c>
      <c r="F13887" s="903" t="s">
        <v>162</v>
      </c>
      <c r="G13887" s="902">
        <v>1410899000</v>
      </c>
    </row>
    <row r="13888" spans="1:7">
      <c r="A13888" s="903" t="s">
        <v>2500</v>
      </c>
      <c r="B13888" s="903" t="s">
        <v>222</v>
      </c>
      <c r="C13888" s="903" t="s">
        <v>170</v>
      </c>
      <c r="D13888" s="903" t="s">
        <v>881</v>
      </c>
      <c r="E13888" s="1419" t="s">
        <v>16</v>
      </c>
      <c r="F13888" s="1420"/>
      <c r="G13888" s="902">
        <v>478630000</v>
      </c>
    </row>
    <row r="13889" spans="1:7">
      <c r="A13889" s="903" t="s">
        <v>2500</v>
      </c>
      <c r="B13889" s="903" t="s">
        <v>222</v>
      </c>
      <c r="C13889" s="903" t="s">
        <v>170</v>
      </c>
      <c r="D13889" s="903" t="s">
        <v>881</v>
      </c>
      <c r="E13889" s="903" t="s">
        <v>16</v>
      </c>
      <c r="F13889" s="903" t="s">
        <v>19</v>
      </c>
      <c r="G13889" s="902">
        <v>478630000</v>
      </c>
    </row>
    <row r="13890" spans="1:7">
      <c r="A13890" s="903" t="s">
        <v>2500</v>
      </c>
      <c r="B13890" s="903" t="s">
        <v>222</v>
      </c>
      <c r="C13890" s="903" t="s">
        <v>170</v>
      </c>
      <c r="D13890" s="1419" t="s">
        <v>367</v>
      </c>
      <c r="E13890" s="1420"/>
      <c r="F13890" s="1420"/>
      <c r="G13890" s="902">
        <v>2945953300</v>
      </c>
    </row>
    <row r="13891" spans="1:7">
      <c r="A13891" s="903" t="s">
        <v>2500</v>
      </c>
      <c r="B13891" s="903" t="s">
        <v>222</v>
      </c>
      <c r="C13891" s="903" t="s">
        <v>170</v>
      </c>
      <c r="D13891" s="903" t="s">
        <v>367</v>
      </c>
      <c r="E13891" s="1419" t="s">
        <v>100</v>
      </c>
      <c r="F13891" s="1420"/>
      <c r="G13891" s="902">
        <v>600000</v>
      </c>
    </row>
    <row r="13892" spans="1:7">
      <c r="A13892" s="903" t="s">
        <v>2500</v>
      </c>
      <c r="B13892" s="903" t="s">
        <v>222</v>
      </c>
      <c r="C13892" s="903" t="s">
        <v>170</v>
      </c>
      <c r="D13892" s="903" t="s">
        <v>367</v>
      </c>
      <c r="E13892" s="903" t="s">
        <v>100</v>
      </c>
      <c r="F13892" s="903" t="s">
        <v>139</v>
      </c>
      <c r="G13892" s="902">
        <v>600000</v>
      </c>
    </row>
    <row r="13893" spans="1:7">
      <c r="A13893" s="903" t="s">
        <v>2500</v>
      </c>
      <c r="B13893" s="903" t="s">
        <v>222</v>
      </c>
      <c r="C13893" s="903" t="s">
        <v>170</v>
      </c>
      <c r="D13893" s="903" t="s">
        <v>367</v>
      </c>
      <c r="E13893" s="1419" t="s">
        <v>103</v>
      </c>
      <c r="F13893" s="1420"/>
      <c r="G13893" s="902">
        <v>2273000</v>
      </c>
    </row>
    <row r="13894" spans="1:7">
      <c r="A13894" s="903" t="s">
        <v>2500</v>
      </c>
      <c r="B13894" s="903" t="s">
        <v>222</v>
      </c>
      <c r="C13894" s="903" t="s">
        <v>170</v>
      </c>
      <c r="D13894" s="903" t="s">
        <v>367</v>
      </c>
      <c r="E13894" s="903" t="s">
        <v>103</v>
      </c>
      <c r="F13894" s="903" t="s">
        <v>132</v>
      </c>
      <c r="G13894" s="902">
        <v>2273000</v>
      </c>
    </row>
    <row r="13895" spans="1:7">
      <c r="A13895" s="903" t="s">
        <v>2500</v>
      </c>
      <c r="B13895" s="903" t="s">
        <v>222</v>
      </c>
      <c r="C13895" s="903" t="s">
        <v>170</v>
      </c>
      <c r="D13895" s="903" t="s">
        <v>367</v>
      </c>
      <c r="E13895" s="1419" t="s">
        <v>108</v>
      </c>
      <c r="F13895" s="1420"/>
      <c r="G13895" s="902">
        <v>28454000</v>
      </c>
    </row>
    <row r="13896" spans="1:7">
      <c r="A13896" s="903" t="s">
        <v>2500</v>
      </c>
      <c r="B13896" s="903" t="s">
        <v>222</v>
      </c>
      <c r="C13896" s="903" t="s">
        <v>170</v>
      </c>
      <c r="D13896" s="903" t="s">
        <v>367</v>
      </c>
      <c r="E13896" s="903" t="s">
        <v>108</v>
      </c>
      <c r="F13896" s="903" t="s">
        <v>283</v>
      </c>
      <c r="G13896" s="902">
        <v>28454000</v>
      </c>
    </row>
    <row r="13897" spans="1:7">
      <c r="A13897" s="903" t="s">
        <v>2500</v>
      </c>
      <c r="B13897" s="903" t="s">
        <v>222</v>
      </c>
      <c r="C13897" s="903" t="s">
        <v>170</v>
      </c>
      <c r="D13897" s="903" t="s">
        <v>367</v>
      </c>
      <c r="E13897" s="1419" t="s">
        <v>143</v>
      </c>
      <c r="F13897" s="1420"/>
      <c r="G13897" s="902">
        <v>27222000</v>
      </c>
    </row>
    <row r="13898" spans="1:7">
      <c r="A13898" s="903" t="s">
        <v>2500</v>
      </c>
      <c r="B13898" s="903" t="s">
        <v>222</v>
      </c>
      <c r="C13898" s="903" t="s">
        <v>170</v>
      </c>
      <c r="D13898" s="903" t="s">
        <v>367</v>
      </c>
      <c r="E13898" s="903" t="s">
        <v>143</v>
      </c>
      <c r="F13898" s="903" t="s">
        <v>145</v>
      </c>
      <c r="G13898" s="902">
        <v>32000</v>
      </c>
    </row>
    <row r="13899" spans="1:7">
      <c r="A13899" s="903" t="s">
        <v>2500</v>
      </c>
      <c r="B13899" s="903" t="s">
        <v>222</v>
      </c>
      <c r="C13899" s="903" t="s">
        <v>170</v>
      </c>
      <c r="D13899" s="903" t="s">
        <v>367</v>
      </c>
      <c r="E13899" s="903" t="s">
        <v>143</v>
      </c>
      <c r="F13899" s="903" t="s">
        <v>487</v>
      </c>
      <c r="G13899" s="902">
        <v>7900000</v>
      </c>
    </row>
    <row r="13900" spans="1:7">
      <c r="A13900" s="903" t="s">
        <v>2500</v>
      </c>
      <c r="B13900" s="903" t="s">
        <v>222</v>
      </c>
      <c r="C13900" s="903" t="s">
        <v>170</v>
      </c>
      <c r="D13900" s="903" t="s">
        <v>367</v>
      </c>
      <c r="E13900" s="903" t="s">
        <v>143</v>
      </c>
      <c r="F13900" s="903" t="s">
        <v>489</v>
      </c>
      <c r="G13900" s="902">
        <v>19290000</v>
      </c>
    </row>
    <row r="13901" spans="1:7">
      <c r="A13901" s="903" t="s">
        <v>2500</v>
      </c>
      <c r="B13901" s="903" t="s">
        <v>222</v>
      </c>
      <c r="C13901" s="903" t="s">
        <v>170</v>
      </c>
      <c r="D13901" s="903" t="s">
        <v>367</v>
      </c>
      <c r="E13901" s="1419" t="s">
        <v>492</v>
      </c>
      <c r="F13901" s="1420"/>
      <c r="G13901" s="902">
        <v>35160000</v>
      </c>
    </row>
    <row r="13902" spans="1:7">
      <c r="A13902" s="903" t="s">
        <v>2500</v>
      </c>
      <c r="B13902" s="903" t="s">
        <v>222</v>
      </c>
      <c r="C13902" s="903" t="s">
        <v>170</v>
      </c>
      <c r="D13902" s="903" t="s">
        <v>367</v>
      </c>
      <c r="E13902" s="903" t="s">
        <v>492</v>
      </c>
      <c r="F13902" s="903" t="s">
        <v>219</v>
      </c>
      <c r="G13902" s="902">
        <v>32160000</v>
      </c>
    </row>
    <row r="13903" spans="1:7">
      <c r="A13903" s="903" t="s">
        <v>2500</v>
      </c>
      <c r="B13903" s="903" t="s">
        <v>222</v>
      </c>
      <c r="C13903" s="903" t="s">
        <v>170</v>
      </c>
      <c r="D13903" s="903" t="s">
        <v>367</v>
      </c>
      <c r="E13903" s="903" t="s">
        <v>492</v>
      </c>
      <c r="F13903" s="903" t="s">
        <v>496</v>
      </c>
      <c r="G13903" s="902">
        <v>3000000</v>
      </c>
    </row>
    <row r="13904" spans="1:7">
      <c r="A13904" s="903" t="s">
        <v>2500</v>
      </c>
      <c r="B13904" s="903" t="s">
        <v>222</v>
      </c>
      <c r="C13904" s="903" t="s">
        <v>170</v>
      </c>
      <c r="D13904" s="903" t="s">
        <v>367</v>
      </c>
      <c r="E13904" s="1419" t="s">
        <v>1429</v>
      </c>
      <c r="F13904" s="1420"/>
      <c r="G13904" s="902">
        <v>13200000</v>
      </c>
    </row>
    <row r="13905" spans="1:7">
      <c r="A13905" s="903" t="s">
        <v>2500</v>
      </c>
      <c r="B13905" s="903" t="s">
        <v>222</v>
      </c>
      <c r="C13905" s="903" t="s">
        <v>170</v>
      </c>
      <c r="D13905" s="903" t="s">
        <v>367</v>
      </c>
      <c r="E13905" s="903" t="s">
        <v>1429</v>
      </c>
      <c r="F13905" s="903" t="s">
        <v>1483</v>
      </c>
      <c r="G13905" s="902">
        <v>13200000</v>
      </c>
    </row>
    <row r="13906" spans="1:7">
      <c r="A13906" s="903" t="s">
        <v>2500</v>
      </c>
      <c r="B13906" s="903" t="s">
        <v>222</v>
      </c>
      <c r="C13906" s="903" t="s">
        <v>170</v>
      </c>
      <c r="D13906" s="903" t="s">
        <v>367</v>
      </c>
      <c r="E13906" s="1419" t="s">
        <v>118</v>
      </c>
      <c r="F13906" s="1420"/>
      <c r="G13906" s="902">
        <v>736104800</v>
      </c>
    </row>
    <row r="13907" spans="1:7">
      <c r="A13907" s="903" t="s">
        <v>2500</v>
      </c>
      <c r="B13907" s="903" t="s">
        <v>222</v>
      </c>
      <c r="C13907" s="903" t="s">
        <v>170</v>
      </c>
      <c r="D13907" s="903" t="s">
        <v>367</v>
      </c>
      <c r="E13907" s="903" t="s">
        <v>118</v>
      </c>
      <c r="F13907" s="903" t="s">
        <v>523</v>
      </c>
      <c r="G13907" s="902">
        <v>83832000</v>
      </c>
    </row>
    <row r="13908" spans="1:7">
      <c r="A13908" s="903" t="s">
        <v>2500</v>
      </c>
      <c r="B13908" s="903" t="s">
        <v>222</v>
      </c>
      <c r="C13908" s="903" t="s">
        <v>170</v>
      </c>
      <c r="D13908" s="903" t="s">
        <v>367</v>
      </c>
      <c r="E13908" s="903" t="s">
        <v>118</v>
      </c>
      <c r="F13908" s="903" t="s">
        <v>5</v>
      </c>
      <c r="G13908" s="902">
        <v>18032000</v>
      </c>
    </row>
    <row r="13909" spans="1:7">
      <c r="A13909" s="903" t="s">
        <v>2500</v>
      </c>
      <c r="B13909" s="903" t="s">
        <v>222</v>
      </c>
      <c r="C13909" s="903" t="s">
        <v>170</v>
      </c>
      <c r="D13909" s="903" t="s">
        <v>367</v>
      </c>
      <c r="E13909" s="903" t="s">
        <v>118</v>
      </c>
      <c r="F13909" s="903" t="s">
        <v>120</v>
      </c>
      <c r="G13909" s="902">
        <v>634240800</v>
      </c>
    </row>
    <row r="13910" spans="1:7">
      <c r="A13910" s="903" t="s">
        <v>2500</v>
      </c>
      <c r="B13910" s="903" t="s">
        <v>222</v>
      </c>
      <c r="C13910" s="903" t="s">
        <v>170</v>
      </c>
      <c r="D13910" s="903" t="s">
        <v>367</v>
      </c>
      <c r="E13910" s="1419" t="s">
        <v>122</v>
      </c>
      <c r="F13910" s="1420"/>
      <c r="G13910" s="902">
        <v>2102939500</v>
      </c>
    </row>
    <row r="13911" spans="1:7">
      <c r="A13911" s="903" t="s">
        <v>2500</v>
      </c>
      <c r="B13911" s="903" t="s">
        <v>222</v>
      </c>
      <c r="C13911" s="903" t="s">
        <v>170</v>
      </c>
      <c r="D13911" s="903" t="s">
        <v>367</v>
      </c>
      <c r="E13911" s="903" t="s">
        <v>122</v>
      </c>
      <c r="F13911" s="903" t="s">
        <v>124</v>
      </c>
      <c r="G13911" s="902">
        <v>27155000</v>
      </c>
    </row>
    <row r="13912" spans="1:7">
      <c r="A13912" s="903" t="s">
        <v>2500</v>
      </c>
      <c r="B13912" s="903" t="s">
        <v>222</v>
      </c>
      <c r="C13912" s="903" t="s">
        <v>170</v>
      </c>
      <c r="D13912" s="903" t="s">
        <v>367</v>
      </c>
      <c r="E13912" s="903" t="s">
        <v>122</v>
      </c>
      <c r="F13912" s="903" t="s">
        <v>126</v>
      </c>
      <c r="G13912" s="902">
        <v>2075784500</v>
      </c>
    </row>
    <row r="13913" spans="1:7">
      <c r="A13913" s="903" t="s">
        <v>2500</v>
      </c>
      <c r="B13913" s="903" t="s">
        <v>222</v>
      </c>
      <c r="C13913" s="903" t="s">
        <v>170</v>
      </c>
      <c r="D13913" s="1419" t="s">
        <v>833</v>
      </c>
      <c r="E13913" s="1420"/>
      <c r="F13913" s="1420"/>
      <c r="G13913" s="902">
        <v>244003143780</v>
      </c>
    </row>
    <row r="13914" spans="1:7">
      <c r="A13914" s="903" t="s">
        <v>2500</v>
      </c>
      <c r="B13914" s="903" t="s">
        <v>222</v>
      </c>
      <c r="C13914" s="903" t="s">
        <v>170</v>
      </c>
      <c r="D13914" s="903" t="s">
        <v>833</v>
      </c>
      <c r="E13914" s="1419" t="s">
        <v>100</v>
      </c>
      <c r="F13914" s="1420"/>
      <c r="G13914" s="902">
        <v>1217269366</v>
      </c>
    </row>
    <row r="13915" spans="1:7">
      <c r="A13915" s="903" t="s">
        <v>2500</v>
      </c>
      <c r="B13915" s="903" t="s">
        <v>222</v>
      </c>
      <c r="C13915" s="903" t="s">
        <v>170</v>
      </c>
      <c r="D13915" s="903" t="s">
        <v>833</v>
      </c>
      <c r="E13915" s="903" t="s">
        <v>100</v>
      </c>
      <c r="F13915" s="903" t="s">
        <v>138</v>
      </c>
      <c r="G13915" s="902">
        <v>1145159366</v>
      </c>
    </row>
    <row r="13916" spans="1:7">
      <c r="A13916" s="903" t="s">
        <v>2500</v>
      </c>
      <c r="B13916" s="903" t="s">
        <v>222</v>
      </c>
      <c r="C13916" s="903" t="s">
        <v>170</v>
      </c>
      <c r="D13916" s="903" t="s">
        <v>833</v>
      </c>
      <c r="E13916" s="903" t="s">
        <v>100</v>
      </c>
      <c r="F13916" s="903" t="s">
        <v>139</v>
      </c>
      <c r="G13916" s="902">
        <v>72110000</v>
      </c>
    </row>
    <row r="13917" spans="1:7">
      <c r="A13917" s="903" t="s">
        <v>2500</v>
      </c>
      <c r="B13917" s="903" t="s">
        <v>222</v>
      </c>
      <c r="C13917" s="903" t="s">
        <v>170</v>
      </c>
      <c r="D13917" s="903" t="s">
        <v>833</v>
      </c>
      <c r="E13917" s="1419" t="s">
        <v>143</v>
      </c>
      <c r="F13917" s="1420"/>
      <c r="G13917" s="902">
        <v>641000</v>
      </c>
    </row>
    <row r="13918" spans="1:7">
      <c r="A13918" s="903" t="s">
        <v>2500</v>
      </c>
      <c r="B13918" s="903" t="s">
        <v>222</v>
      </c>
      <c r="C13918" s="903" t="s">
        <v>170</v>
      </c>
      <c r="D13918" s="903" t="s">
        <v>833</v>
      </c>
      <c r="E13918" s="903" t="s">
        <v>143</v>
      </c>
      <c r="F13918" s="903" t="s">
        <v>145</v>
      </c>
      <c r="G13918" s="902">
        <v>71000</v>
      </c>
    </row>
    <row r="13919" spans="1:7">
      <c r="A13919" s="903" t="s">
        <v>2500</v>
      </c>
      <c r="B13919" s="903" t="s">
        <v>222</v>
      </c>
      <c r="C13919" s="903" t="s">
        <v>170</v>
      </c>
      <c r="D13919" s="903" t="s">
        <v>833</v>
      </c>
      <c r="E13919" s="903" t="s">
        <v>143</v>
      </c>
      <c r="F13919" s="903" t="s">
        <v>489</v>
      </c>
      <c r="G13919" s="902">
        <v>570000</v>
      </c>
    </row>
    <row r="13920" spans="1:7">
      <c r="A13920" s="903" t="s">
        <v>2500</v>
      </c>
      <c r="B13920" s="903" t="s">
        <v>222</v>
      </c>
      <c r="C13920" s="903" t="s">
        <v>170</v>
      </c>
      <c r="D13920" s="903" t="s">
        <v>833</v>
      </c>
      <c r="E13920" s="1419" t="s">
        <v>492</v>
      </c>
      <c r="F13920" s="1420"/>
      <c r="G13920" s="902">
        <v>1415460220</v>
      </c>
    </row>
    <row r="13921" spans="1:7">
      <c r="A13921" s="903" t="s">
        <v>2500</v>
      </c>
      <c r="B13921" s="903" t="s">
        <v>222</v>
      </c>
      <c r="C13921" s="903" t="s">
        <v>170</v>
      </c>
      <c r="D13921" s="903" t="s">
        <v>833</v>
      </c>
      <c r="E13921" s="903" t="s">
        <v>492</v>
      </c>
      <c r="F13921" s="903" t="s">
        <v>219</v>
      </c>
      <c r="G13921" s="902">
        <v>677857220</v>
      </c>
    </row>
    <row r="13922" spans="1:7">
      <c r="A13922" s="903" t="s">
        <v>2500</v>
      </c>
      <c r="B13922" s="903" t="s">
        <v>222</v>
      </c>
      <c r="C13922" s="903" t="s">
        <v>170</v>
      </c>
      <c r="D13922" s="903" t="s">
        <v>833</v>
      </c>
      <c r="E13922" s="903" t="s">
        <v>492</v>
      </c>
      <c r="F13922" s="903" t="s">
        <v>496</v>
      </c>
      <c r="G13922" s="902">
        <v>737603000</v>
      </c>
    </row>
    <row r="13923" spans="1:7">
      <c r="A13923" s="903" t="s">
        <v>2500</v>
      </c>
      <c r="B13923" s="903" t="s">
        <v>222</v>
      </c>
      <c r="C13923" s="903" t="s">
        <v>170</v>
      </c>
      <c r="D13923" s="903" t="s">
        <v>833</v>
      </c>
      <c r="E13923" s="1419" t="s">
        <v>498</v>
      </c>
      <c r="F13923" s="1420"/>
      <c r="G13923" s="902">
        <v>31618141820</v>
      </c>
    </row>
    <row r="13924" spans="1:7">
      <c r="A13924" s="903" t="s">
        <v>2500</v>
      </c>
      <c r="B13924" s="903" t="s">
        <v>222</v>
      </c>
      <c r="C13924" s="903" t="s">
        <v>170</v>
      </c>
      <c r="D13924" s="903" t="s">
        <v>833</v>
      </c>
      <c r="E13924" s="903" t="s">
        <v>498</v>
      </c>
      <c r="F13924" s="903" t="s">
        <v>4</v>
      </c>
      <c r="G13924" s="902">
        <v>95965000</v>
      </c>
    </row>
    <row r="13925" spans="1:7">
      <c r="A13925" s="903" t="s">
        <v>2500</v>
      </c>
      <c r="B13925" s="903" t="s">
        <v>222</v>
      </c>
      <c r="C13925" s="903" t="s">
        <v>170</v>
      </c>
      <c r="D13925" s="903" t="s">
        <v>833</v>
      </c>
      <c r="E13925" s="903" t="s">
        <v>498</v>
      </c>
      <c r="F13925" s="903" t="s">
        <v>228</v>
      </c>
      <c r="G13925" s="902">
        <v>2471485000</v>
      </c>
    </row>
    <row r="13926" spans="1:7">
      <c r="A13926" s="903" t="s">
        <v>2500</v>
      </c>
      <c r="B13926" s="903" t="s">
        <v>222</v>
      </c>
      <c r="C13926" s="903" t="s">
        <v>170</v>
      </c>
      <c r="D13926" s="903" t="s">
        <v>833</v>
      </c>
      <c r="E13926" s="903" t="s">
        <v>498</v>
      </c>
      <c r="F13926" s="903" t="s">
        <v>466</v>
      </c>
      <c r="G13926" s="902">
        <v>27017096884</v>
      </c>
    </row>
    <row r="13927" spans="1:7">
      <c r="A13927" s="903" t="s">
        <v>2500</v>
      </c>
      <c r="B13927" s="903" t="s">
        <v>222</v>
      </c>
      <c r="C13927" s="903" t="s">
        <v>170</v>
      </c>
      <c r="D13927" s="903" t="s">
        <v>833</v>
      </c>
      <c r="E13927" s="903" t="s">
        <v>498</v>
      </c>
      <c r="F13927" s="903" t="s">
        <v>501</v>
      </c>
      <c r="G13927" s="902">
        <v>2033594936</v>
      </c>
    </row>
    <row r="13928" spans="1:7">
      <c r="A13928" s="903" t="s">
        <v>2500</v>
      </c>
      <c r="B13928" s="903" t="s">
        <v>222</v>
      </c>
      <c r="C13928" s="903" t="s">
        <v>170</v>
      </c>
      <c r="D13928" s="903" t="s">
        <v>833</v>
      </c>
      <c r="E13928" s="1419" t="s">
        <v>1429</v>
      </c>
      <c r="F13928" s="1420"/>
      <c r="G13928" s="902">
        <v>67820000</v>
      </c>
    </row>
    <row r="13929" spans="1:7">
      <c r="A13929" s="903" t="s">
        <v>2500</v>
      </c>
      <c r="B13929" s="903" t="s">
        <v>222</v>
      </c>
      <c r="C13929" s="903" t="s">
        <v>170</v>
      </c>
      <c r="D13929" s="903" t="s">
        <v>833</v>
      </c>
      <c r="E13929" s="903" t="s">
        <v>1429</v>
      </c>
      <c r="F13929" s="903" t="s">
        <v>1457</v>
      </c>
      <c r="G13929" s="902">
        <v>67820000</v>
      </c>
    </row>
    <row r="13930" spans="1:7">
      <c r="A13930" s="903" t="s">
        <v>2500</v>
      </c>
      <c r="B13930" s="903" t="s">
        <v>222</v>
      </c>
      <c r="C13930" s="903" t="s">
        <v>170</v>
      </c>
      <c r="D13930" s="903" t="s">
        <v>833</v>
      </c>
      <c r="E13930" s="1419" t="s">
        <v>118</v>
      </c>
      <c r="F13930" s="1420"/>
      <c r="G13930" s="902">
        <v>109184051</v>
      </c>
    </row>
    <row r="13931" spans="1:7">
      <c r="A13931" s="903" t="s">
        <v>2500</v>
      </c>
      <c r="B13931" s="903" t="s">
        <v>222</v>
      </c>
      <c r="C13931" s="903" t="s">
        <v>170</v>
      </c>
      <c r="D13931" s="903" t="s">
        <v>833</v>
      </c>
      <c r="E13931" s="903" t="s">
        <v>118</v>
      </c>
      <c r="F13931" s="903" t="s">
        <v>120</v>
      </c>
      <c r="G13931" s="902">
        <v>109184051</v>
      </c>
    </row>
    <row r="13932" spans="1:7">
      <c r="A13932" s="903" t="s">
        <v>2500</v>
      </c>
      <c r="B13932" s="903" t="s">
        <v>222</v>
      </c>
      <c r="C13932" s="903" t="s">
        <v>170</v>
      </c>
      <c r="D13932" s="903" t="s">
        <v>833</v>
      </c>
      <c r="E13932" s="1419" t="s">
        <v>27</v>
      </c>
      <c r="F13932" s="1420"/>
      <c r="G13932" s="902">
        <v>18873656611</v>
      </c>
    </row>
    <row r="13933" spans="1:7">
      <c r="A13933" s="903" t="s">
        <v>2500</v>
      </c>
      <c r="B13933" s="903" t="s">
        <v>222</v>
      </c>
      <c r="C13933" s="903" t="s">
        <v>170</v>
      </c>
      <c r="D13933" s="903" t="s">
        <v>833</v>
      </c>
      <c r="E13933" s="903" t="s">
        <v>27</v>
      </c>
      <c r="F13933" s="903" t="s">
        <v>29</v>
      </c>
      <c r="G13933" s="902">
        <v>18873656611</v>
      </c>
    </row>
    <row r="13934" spans="1:7">
      <c r="A13934" s="903" t="s">
        <v>2500</v>
      </c>
      <c r="B13934" s="903" t="s">
        <v>222</v>
      </c>
      <c r="C13934" s="903" t="s">
        <v>170</v>
      </c>
      <c r="D13934" s="903" t="s">
        <v>833</v>
      </c>
      <c r="E13934" s="1419" t="s">
        <v>842</v>
      </c>
      <c r="F13934" s="1420"/>
      <c r="G13934" s="902">
        <v>279594000</v>
      </c>
    </row>
    <row r="13935" spans="1:7">
      <c r="A13935" s="903" t="s">
        <v>2500</v>
      </c>
      <c r="B13935" s="903" t="s">
        <v>222</v>
      </c>
      <c r="C13935" s="903" t="s">
        <v>170</v>
      </c>
      <c r="D13935" s="903" t="s">
        <v>833</v>
      </c>
      <c r="E13935" s="903" t="s">
        <v>842</v>
      </c>
      <c r="F13935" s="903" t="s">
        <v>841</v>
      </c>
      <c r="G13935" s="902">
        <v>32865000</v>
      </c>
    </row>
    <row r="13936" spans="1:7">
      <c r="A13936" s="903" t="s">
        <v>2500</v>
      </c>
      <c r="B13936" s="903" t="s">
        <v>222</v>
      </c>
      <c r="C13936" s="903" t="s">
        <v>170</v>
      </c>
      <c r="D13936" s="903" t="s">
        <v>833</v>
      </c>
      <c r="E13936" s="903" t="s">
        <v>842</v>
      </c>
      <c r="F13936" s="903" t="s">
        <v>843</v>
      </c>
      <c r="G13936" s="902">
        <v>246729000</v>
      </c>
    </row>
    <row r="13937" spans="1:7">
      <c r="A13937" s="903" t="s">
        <v>2500</v>
      </c>
      <c r="B13937" s="903" t="s">
        <v>222</v>
      </c>
      <c r="C13937" s="903" t="s">
        <v>170</v>
      </c>
      <c r="D13937" s="903" t="s">
        <v>833</v>
      </c>
      <c r="E13937" s="1419" t="s">
        <v>122</v>
      </c>
      <c r="F13937" s="1420"/>
      <c r="G13937" s="902">
        <v>9838220036</v>
      </c>
    </row>
    <row r="13938" spans="1:7">
      <c r="A13938" s="903" t="s">
        <v>2500</v>
      </c>
      <c r="B13938" s="903" t="s">
        <v>222</v>
      </c>
      <c r="C13938" s="903" t="s">
        <v>170</v>
      </c>
      <c r="D13938" s="903" t="s">
        <v>833</v>
      </c>
      <c r="E13938" s="903" t="s">
        <v>122</v>
      </c>
      <c r="F13938" s="903" t="s">
        <v>126</v>
      </c>
      <c r="G13938" s="902">
        <v>9838220036</v>
      </c>
    </row>
    <row r="13939" spans="1:7">
      <c r="A13939" s="903" t="s">
        <v>2500</v>
      </c>
      <c r="B13939" s="903" t="s">
        <v>222</v>
      </c>
      <c r="C13939" s="903" t="s">
        <v>170</v>
      </c>
      <c r="D13939" s="903" t="s">
        <v>833</v>
      </c>
      <c r="E13939" s="1419" t="s">
        <v>882</v>
      </c>
      <c r="F13939" s="1420"/>
      <c r="G13939" s="902">
        <v>1717950600</v>
      </c>
    </row>
    <row r="13940" spans="1:7">
      <c r="A13940" s="903" t="s">
        <v>2500</v>
      </c>
      <c r="B13940" s="903" t="s">
        <v>222</v>
      </c>
      <c r="C13940" s="903" t="s">
        <v>170</v>
      </c>
      <c r="D13940" s="903" t="s">
        <v>833</v>
      </c>
      <c r="E13940" s="903" t="s">
        <v>882</v>
      </c>
      <c r="F13940" s="903" t="s">
        <v>1565</v>
      </c>
      <c r="G13940" s="902">
        <v>1717950600</v>
      </c>
    </row>
    <row r="13941" spans="1:7">
      <c r="A13941" s="903" t="s">
        <v>2500</v>
      </c>
      <c r="B13941" s="903" t="s">
        <v>222</v>
      </c>
      <c r="C13941" s="903" t="s">
        <v>170</v>
      </c>
      <c r="D13941" s="903" t="s">
        <v>833</v>
      </c>
      <c r="E13941" s="1419" t="s">
        <v>810</v>
      </c>
      <c r="F13941" s="1420"/>
      <c r="G13941" s="902">
        <v>1185922600</v>
      </c>
    </row>
    <row r="13942" spans="1:7">
      <c r="A13942" s="903" t="s">
        <v>2500</v>
      </c>
      <c r="B13942" s="903" t="s">
        <v>222</v>
      </c>
      <c r="C13942" s="903" t="s">
        <v>170</v>
      </c>
      <c r="D13942" s="903" t="s">
        <v>833</v>
      </c>
      <c r="E13942" s="903" t="s">
        <v>810</v>
      </c>
      <c r="F13942" s="903" t="s">
        <v>809</v>
      </c>
      <c r="G13942" s="902">
        <v>1165322600</v>
      </c>
    </row>
    <row r="13943" spans="1:7">
      <c r="A13943" s="903" t="s">
        <v>2500</v>
      </c>
      <c r="B13943" s="903" t="s">
        <v>222</v>
      </c>
      <c r="C13943" s="903" t="s">
        <v>170</v>
      </c>
      <c r="D13943" s="903" t="s">
        <v>833</v>
      </c>
      <c r="E13943" s="903" t="s">
        <v>810</v>
      </c>
      <c r="F13943" s="903" t="s">
        <v>813</v>
      </c>
      <c r="G13943" s="902">
        <v>20600000</v>
      </c>
    </row>
    <row r="13944" spans="1:7">
      <c r="A13944" s="903" t="s">
        <v>2500</v>
      </c>
      <c r="B13944" s="903" t="s">
        <v>222</v>
      </c>
      <c r="C13944" s="903" t="s">
        <v>170</v>
      </c>
      <c r="D13944" s="903" t="s">
        <v>833</v>
      </c>
      <c r="E13944" s="1419" t="s">
        <v>165</v>
      </c>
      <c r="F13944" s="1420"/>
      <c r="G13944" s="902">
        <v>54688863</v>
      </c>
    </row>
    <row r="13945" spans="1:7">
      <c r="A13945" s="903" t="s">
        <v>2500</v>
      </c>
      <c r="B13945" s="903" t="s">
        <v>222</v>
      </c>
      <c r="C13945" s="903" t="s">
        <v>170</v>
      </c>
      <c r="D13945" s="903" t="s">
        <v>833</v>
      </c>
      <c r="E13945" s="903" t="s">
        <v>165</v>
      </c>
      <c r="F13945" s="903" t="s">
        <v>166</v>
      </c>
      <c r="G13945" s="902">
        <v>54688863</v>
      </c>
    </row>
    <row r="13946" spans="1:7">
      <c r="A13946" s="903" t="s">
        <v>2500</v>
      </c>
      <c r="B13946" s="903" t="s">
        <v>222</v>
      </c>
      <c r="C13946" s="903" t="s">
        <v>170</v>
      </c>
      <c r="D13946" s="903" t="s">
        <v>833</v>
      </c>
      <c r="E13946" s="1419" t="s">
        <v>160</v>
      </c>
      <c r="F13946" s="1420"/>
      <c r="G13946" s="902">
        <v>156206282333</v>
      </c>
    </row>
    <row r="13947" spans="1:7">
      <c r="A13947" s="903" t="s">
        <v>2500</v>
      </c>
      <c r="B13947" s="903" t="s">
        <v>222</v>
      </c>
      <c r="C13947" s="903" t="s">
        <v>170</v>
      </c>
      <c r="D13947" s="903" t="s">
        <v>833</v>
      </c>
      <c r="E13947" s="903" t="s">
        <v>160</v>
      </c>
      <c r="F13947" s="903" t="s">
        <v>162</v>
      </c>
      <c r="G13947" s="902">
        <v>156206282333</v>
      </c>
    </row>
    <row r="13948" spans="1:7">
      <c r="A13948" s="903" t="s">
        <v>2500</v>
      </c>
      <c r="B13948" s="903" t="s">
        <v>222</v>
      </c>
      <c r="C13948" s="903" t="s">
        <v>170</v>
      </c>
      <c r="D13948" s="903" t="s">
        <v>833</v>
      </c>
      <c r="E13948" s="1419" t="s">
        <v>13</v>
      </c>
      <c r="F13948" s="1420"/>
      <c r="G13948" s="902">
        <v>7513000</v>
      </c>
    </row>
    <row r="13949" spans="1:7">
      <c r="A13949" s="903" t="s">
        <v>2500</v>
      </c>
      <c r="B13949" s="903" t="s">
        <v>222</v>
      </c>
      <c r="C13949" s="903" t="s">
        <v>170</v>
      </c>
      <c r="D13949" s="903" t="s">
        <v>833</v>
      </c>
      <c r="E13949" s="903" t="s">
        <v>13</v>
      </c>
      <c r="F13949" s="903" t="s">
        <v>822</v>
      </c>
      <c r="G13949" s="902">
        <v>7513000</v>
      </c>
    </row>
    <row r="13950" spans="1:7">
      <c r="A13950" s="903" t="s">
        <v>2500</v>
      </c>
      <c r="B13950" s="903" t="s">
        <v>222</v>
      </c>
      <c r="C13950" s="903" t="s">
        <v>170</v>
      </c>
      <c r="D13950" s="903" t="s">
        <v>833</v>
      </c>
      <c r="E13950" s="1419" t="s">
        <v>16</v>
      </c>
      <c r="F13950" s="1420"/>
      <c r="G13950" s="902">
        <v>21410799280</v>
      </c>
    </row>
    <row r="13951" spans="1:7">
      <c r="A13951" s="903" t="s">
        <v>2500</v>
      </c>
      <c r="B13951" s="903" t="s">
        <v>222</v>
      </c>
      <c r="C13951" s="903" t="s">
        <v>170</v>
      </c>
      <c r="D13951" s="903" t="s">
        <v>833</v>
      </c>
      <c r="E13951" s="903" t="s">
        <v>16</v>
      </c>
      <c r="F13951" s="903" t="s">
        <v>17</v>
      </c>
      <c r="G13951" s="902">
        <v>2737430600</v>
      </c>
    </row>
    <row r="13952" spans="1:7">
      <c r="A13952" s="903" t="s">
        <v>2500</v>
      </c>
      <c r="B13952" s="903" t="s">
        <v>222</v>
      </c>
      <c r="C13952" s="903" t="s">
        <v>170</v>
      </c>
      <c r="D13952" s="903" t="s">
        <v>833</v>
      </c>
      <c r="E13952" s="903" t="s">
        <v>16</v>
      </c>
      <c r="F13952" s="903" t="s">
        <v>19</v>
      </c>
      <c r="G13952" s="902">
        <v>17748876880</v>
      </c>
    </row>
    <row r="13953" spans="1:7">
      <c r="A13953" s="903" t="s">
        <v>2500</v>
      </c>
      <c r="B13953" s="903" t="s">
        <v>222</v>
      </c>
      <c r="C13953" s="903" t="s">
        <v>170</v>
      </c>
      <c r="D13953" s="903" t="s">
        <v>833</v>
      </c>
      <c r="E13953" s="903" t="s">
        <v>16</v>
      </c>
      <c r="F13953" s="903" t="s">
        <v>221</v>
      </c>
      <c r="G13953" s="902">
        <v>924491800</v>
      </c>
    </row>
    <row r="13954" spans="1:7">
      <c r="A13954" s="903" t="s">
        <v>2500</v>
      </c>
      <c r="B13954" s="903" t="s">
        <v>222</v>
      </c>
      <c r="C13954" s="903" t="s">
        <v>170</v>
      </c>
      <c r="D13954" s="1419" t="s">
        <v>1479</v>
      </c>
      <c r="E13954" s="1420"/>
      <c r="F13954" s="1420"/>
      <c r="G13954" s="902">
        <v>717767000</v>
      </c>
    </row>
    <row r="13955" spans="1:7">
      <c r="A13955" s="903" t="s">
        <v>2500</v>
      </c>
      <c r="B13955" s="903" t="s">
        <v>222</v>
      </c>
      <c r="C13955" s="903" t="s">
        <v>170</v>
      </c>
      <c r="D13955" s="903" t="s">
        <v>1479</v>
      </c>
      <c r="E13955" s="1419" t="s">
        <v>143</v>
      </c>
      <c r="F13955" s="1420"/>
      <c r="G13955" s="902">
        <v>5000000</v>
      </c>
    </row>
    <row r="13956" spans="1:7">
      <c r="A13956" s="903" t="s">
        <v>2500</v>
      </c>
      <c r="B13956" s="903" t="s">
        <v>222</v>
      </c>
      <c r="C13956" s="903" t="s">
        <v>170</v>
      </c>
      <c r="D13956" s="903" t="s">
        <v>1479</v>
      </c>
      <c r="E13956" s="903" t="s">
        <v>143</v>
      </c>
      <c r="F13956" s="903" t="s">
        <v>487</v>
      </c>
      <c r="G13956" s="902">
        <v>5000000</v>
      </c>
    </row>
    <row r="13957" spans="1:7">
      <c r="A13957" s="903" t="s">
        <v>2500</v>
      </c>
      <c r="B13957" s="903" t="s">
        <v>222</v>
      </c>
      <c r="C13957" s="903" t="s">
        <v>170</v>
      </c>
      <c r="D13957" s="903" t="s">
        <v>1479</v>
      </c>
      <c r="E13957" s="1419" t="s">
        <v>492</v>
      </c>
      <c r="F13957" s="1420"/>
      <c r="G13957" s="902">
        <v>300000</v>
      </c>
    </row>
    <row r="13958" spans="1:7">
      <c r="A13958" s="903" t="s">
        <v>2500</v>
      </c>
      <c r="B13958" s="903" t="s">
        <v>222</v>
      </c>
      <c r="C13958" s="903" t="s">
        <v>170</v>
      </c>
      <c r="D13958" s="903" t="s">
        <v>1479</v>
      </c>
      <c r="E13958" s="903" t="s">
        <v>492</v>
      </c>
      <c r="F13958" s="903" t="s">
        <v>219</v>
      </c>
      <c r="G13958" s="902">
        <v>300000</v>
      </c>
    </row>
    <row r="13959" spans="1:7">
      <c r="A13959" s="903" t="s">
        <v>2500</v>
      </c>
      <c r="B13959" s="903" t="s">
        <v>222</v>
      </c>
      <c r="C13959" s="903" t="s">
        <v>170</v>
      </c>
      <c r="D13959" s="903" t="s">
        <v>1479</v>
      </c>
      <c r="E13959" s="1419" t="s">
        <v>498</v>
      </c>
      <c r="F13959" s="1420"/>
      <c r="G13959" s="902">
        <v>92663000</v>
      </c>
    </row>
    <row r="13960" spans="1:7">
      <c r="A13960" s="903" t="s">
        <v>2500</v>
      </c>
      <c r="B13960" s="903" t="s">
        <v>222</v>
      </c>
      <c r="C13960" s="903" t="s">
        <v>170</v>
      </c>
      <c r="D13960" s="903" t="s">
        <v>1479</v>
      </c>
      <c r="E13960" s="903" t="s">
        <v>498</v>
      </c>
      <c r="F13960" s="903" t="s">
        <v>466</v>
      </c>
      <c r="G13960" s="902">
        <v>92663000</v>
      </c>
    </row>
    <row r="13961" spans="1:7">
      <c r="A13961" s="903" t="s">
        <v>2500</v>
      </c>
      <c r="B13961" s="903" t="s">
        <v>222</v>
      </c>
      <c r="C13961" s="903" t="s">
        <v>170</v>
      </c>
      <c r="D13961" s="903" t="s">
        <v>1479</v>
      </c>
      <c r="E13961" s="1419" t="s">
        <v>118</v>
      </c>
      <c r="F13961" s="1420"/>
      <c r="G13961" s="902">
        <v>15090000</v>
      </c>
    </row>
    <row r="13962" spans="1:7">
      <c r="A13962" s="903" t="s">
        <v>2500</v>
      </c>
      <c r="B13962" s="903" t="s">
        <v>222</v>
      </c>
      <c r="C13962" s="903" t="s">
        <v>170</v>
      </c>
      <c r="D13962" s="903" t="s">
        <v>1479</v>
      </c>
      <c r="E13962" s="903" t="s">
        <v>118</v>
      </c>
      <c r="F13962" s="903" t="s">
        <v>523</v>
      </c>
      <c r="G13962" s="902">
        <v>3340000</v>
      </c>
    </row>
    <row r="13963" spans="1:7">
      <c r="A13963" s="903" t="s">
        <v>2500</v>
      </c>
      <c r="B13963" s="903" t="s">
        <v>222</v>
      </c>
      <c r="C13963" s="903" t="s">
        <v>170</v>
      </c>
      <c r="D13963" s="903" t="s">
        <v>1479</v>
      </c>
      <c r="E13963" s="903" t="s">
        <v>118</v>
      </c>
      <c r="F13963" s="903" t="s">
        <v>120</v>
      </c>
      <c r="G13963" s="902">
        <v>11750000</v>
      </c>
    </row>
    <row r="13964" spans="1:7">
      <c r="A13964" s="903" t="s">
        <v>2500</v>
      </c>
      <c r="B13964" s="903" t="s">
        <v>222</v>
      </c>
      <c r="C13964" s="903" t="s">
        <v>170</v>
      </c>
      <c r="D13964" s="903" t="s">
        <v>1479</v>
      </c>
      <c r="E13964" s="1419" t="s">
        <v>122</v>
      </c>
      <c r="F13964" s="1420"/>
      <c r="G13964" s="902">
        <v>228875000</v>
      </c>
    </row>
    <row r="13965" spans="1:7">
      <c r="A13965" s="903" t="s">
        <v>2500</v>
      </c>
      <c r="B13965" s="903" t="s">
        <v>222</v>
      </c>
      <c r="C13965" s="903" t="s">
        <v>170</v>
      </c>
      <c r="D13965" s="903" t="s">
        <v>1479</v>
      </c>
      <c r="E13965" s="903" t="s">
        <v>122</v>
      </c>
      <c r="F13965" s="903" t="s">
        <v>126</v>
      </c>
      <c r="G13965" s="902">
        <v>228875000</v>
      </c>
    </row>
    <row r="13966" spans="1:7">
      <c r="A13966" s="903" t="s">
        <v>2500</v>
      </c>
      <c r="B13966" s="903" t="s">
        <v>222</v>
      </c>
      <c r="C13966" s="903" t="s">
        <v>170</v>
      </c>
      <c r="D13966" s="903" t="s">
        <v>1479</v>
      </c>
      <c r="E13966" s="1419" t="s">
        <v>160</v>
      </c>
      <c r="F13966" s="1420"/>
      <c r="G13966" s="902">
        <v>374629000</v>
      </c>
    </row>
    <row r="13967" spans="1:7">
      <c r="A13967" s="903" t="s">
        <v>2500</v>
      </c>
      <c r="B13967" s="903" t="s">
        <v>222</v>
      </c>
      <c r="C13967" s="903" t="s">
        <v>170</v>
      </c>
      <c r="D13967" s="903" t="s">
        <v>1479</v>
      </c>
      <c r="E13967" s="903" t="s">
        <v>160</v>
      </c>
      <c r="F13967" s="903" t="s">
        <v>162</v>
      </c>
      <c r="G13967" s="902">
        <v>374629000</v>
      </c>
    </row>
    <row r="13968" spans="1:7">
      <c r="A13968" s="903" t="s">
        <v>2500</v>
      </c>
      <c r="B13968" s="903" t="s">
        <v>222</v>
      </c>
      <c r="C13968" s="903" t="s">
        <v>170</v>
      </c>
      <c r="D13968" s="903" t="s">
        <v>1479</v>
      </c>
      <c r="E13968" s="1419" t="s">
        <v>16</v>
      </c>
      <c r="F13968" s="1420"/>
      <c r="G13968" s="902">
        <v>1210000</v>
      </c>
    </row>
    <row r="13969" spans="1:7">
      <c r="A13969" s="903" t="s">
        <v>2500</v>
      </c>
      <c r="B13969" s="903" t="s">
        <v>222</v>
      </c>
      <c r="C13969" s="903" t="s">
        <v>170</v>
      </c>
      <c r="D13969" s="903" t="s">
        <v>1479</v>
      </c>
      <c r="E13969" s="903" t="s">
        <v>16</v>
      </c>
      <c r="F13969" s="903" t="s">
        <v>19</v>
      </c>
      <c r="G13969" s="902">
        <v>1210000</v>
      </c>
    </row>
    <row r="13970" spans="1:7">
      <c r="A13970" s="903" t="s">
        <v>2500</v>
      </c>
      <c r="B13970" s="903" t="s">
        <v>222</v>
      </c>
      <c r="C13970" s="903" t="s">
        <v>170</v>
      </c>
      <c r="D13970" s="1419" t="s">
        <v>1480</v>
      </c>
      <c r="E13970" s="1420"/>
      <c r="F13970" s="1420"/>
      <c r="G13970" s="902">
        <v>504060949920</v>
      </c>
    </row>
    <row r="13971" spans="1:7">
      <c r="A13971" s="903" t="s">
        <v>2500</v>
      </c>
      <c r="B13971" s="903" t="s">
        <v>222</v>
      </c>
      <c r="C13971" s="903" t="s">
        <v>170</v>
      </c>
      <c r="D13971" s="903" t="s">
        <v>1480</v>
      </c>
      <c r="E13971" s="1419" t="s">
        <v>492</v>
      </c>
      <c r="F13971" s="1420"/>
      <c r="G13971" s="902">
        <v>49301000</v>
      </c>
    </row>
    <row r="13972" spans="1:7">
      <c r="A13972" s="903" t="s">
        <v>2500</v>
      </c>
      <c r="B13972" s="903" t="s">
        <v>222</v>
      </c>
      <c r="C13972" s="903" t="s">
        <v>170</v>
      </c>
      <c r="D13972" s="903" t="s">
        <v>1480</v>
      </c>
      <c r="E13972" s="903" t="s">
        <v>492</v>
      </c>
      <c r="F13972" s="903" t="s">
        <v>496</v>
      </c>
      <c r="G13972" s="902">
        <v>49301000</v>
      </c>
    </row>
    <row r="13973" spans="1:7">
      <c r="A13973" s="903" t="s">
        <v>2500</v>
      </c>
      <c r="B13973" s="903" t="s">
        <v>222</v>
      </c>
      <c r="C13973" s="903" t="s">
        <v>170</v>
      </c>
      <c r="D13973" s="903" t="s">
        <v>1480</v>
      </c>
      <c r="E13973" s="1419" t="s">
        <v>498</v>
      </c>
      <c r="F13973" s="1420"/>
      <c r="G13973" s="902">
        <v>38933559090</v>
      </c>
    </row>
    <row r="13974" spans="1:7">
      <c r="A13974" s="903" t="s">
        <v>2500</v>
      </c>
      <c r="B13974" s="903" t="s">
        <v>222</v>
      </c>
      <c r="C13974" s="903" t="s">
        <v>170</v>
      </c>
      <c r="D13974" s="903" t="s">
        <v>1480</v>
      </c>
      <c r="E13974" s="903" t="s">
        <v>498</v>
      </c>
      <c r="F13974" s="903" t="s">
        <v>4</v>
      </c>
      <c r="G13974" s="902">
        <v>166200000</v>
      </c>
    </row>
    <row r="13975" spans="1:7">
      <c r="A13975" s="903" t="s">
        <v>2500</v>
      </c>
      <c r="B13975" s="903" t="s">
        <v>222</v>
      </c>
      <c r="C13975" s="903" t="s">
        <v>170</v>
      </c>
      <c r="D13975" s="903" t="s">
        <v>1480</v>
      </c>
      <c r="E13975" s="903" t="s">
        <v>498</v>
      </c>
      <c r="F13975" s="903" t="s">
        <v>228</v>
      </c>
      <c r="G13975" s="902">
        <v>35292710090</v>
      </c>
    </row>
    <row r="13976" spans="1:7">
      <c r="A13976" s="903" t="s">
        <v>2500</v>
      </c>
      <c r="B13976" s="903" t="s">
        <v>222</v>
      </c>
      <c r="C13976" s="903" t="s">
        <v>170</v>
      </c>
      <c r="D13976" s="903" t="s">
        <v>1480</v>
      </c>
      <c r="E13976" s="903" t="s">
        <v>498</v>
      </c>
      <c r="F13976" s="903" t="s">
        <v>466</v>
      </c>
      <c r="G13976" s="902">
        <v>421584000</v>
      </c>
    </row>
    <row r="13977" spans="1:7">
      <c r="A13977" s="903" t="s">
        <v>2500</v>
      </c>
      <c r="B13977" s="903" t="s">
        <v>222</v>
      </c>
      <c r="C13977" s="903" t="s">
        <v>170</v>
      </c>
      <c r="D13977" s="903" t="s">
        <v>1480</v>
      </c>
      <c r="E13977" s="903" t="s">
        <v>498</v>
      </c>
      <c r="F13977" s="903" t="s">
        <v>501</v>
      </c>
      <c r="G13977" s="902">
        <v>3053065000</v>
      </c>
    </row>
    <row r="13978" spans="1:7">
      <c r="A13978" s="903" t="s">
        <v>2500</v>
      </c>
      <c r="B13978" s="903" t="s">
        <v>222</v>
      </c>
      <c r="C13978" s="903" t="s">
        <v>170</v>
      </c>
      <c r="D13978" s="903" t="s">
        <v>1480</v>
      </c>
      <c r="E13978" s="1419" t="s">
        <v>1429</v>
      </c>
      <c r="F13978" s="1420"/>
      <c r="G13978" s="902">
        <v>988058000</v>
      </c>
    </row>
    <row r="13979" spans="1:7">
      <c r="A13979" s="903" t="s">
        <v>2500</v>
      </c>
      <c r="B13979" s="903" t="s">
        <v>222</v>
      </c>
      <c r="C13979" s="903" t="s">
        <v>170</v>
      </c>
      <c r="D13979" s="903" t="s">
        <v>1480</v>
      </c>
      <c r="E13979" s="903" t="s">
        <v>1429</v>
      </c>
      <c r="F13979" s="903" t="s">
        <v>1457</v>
      </c>
      <c r="G13979" s="902">
        <v>988058000</v>
      </c>
    </row>
    <row r="13980" spans="1:7">
      <c r="A13980" s="903" t="s">
        <v>2500</v>
      </c>
      <c r="B13980" s="903" t="s">
        <v>222</v>
      </c>
      <c r="C13980" s="903" t="s">
        <v>170</v>
      </c>
      <c r="D13980" s="903" t="s">
        <v>1480</v>
      </c>
      <c r="E13980" s="1419" t="s">
        <v>122</v>
      </c>
      <c r="F13980" s="1420"/>
      <c r="G13980" s="902">
        <v>115904526</v>
      </c>
    </row>
    <row r="13981" spans="1:7">
      <c r="A13981" s="903" t="s">
        <v>2500</v>
      </c>
      <c r="B13981" s="903" t="s">
        <v>222</v>
      </c>
      <c r="C13981" s="903" t="s">
        <v>170</v>
      </c>
      <c r="D13981" s="903" t="s">
        <v>1480</v>
      </c>
      <c r="E13981" s="903" t="s">
        <v>122</v>
      </c>
      <c r="F13981" s="903" t="s">
        <v>126</v>
      </c>
      <c r="G13981" s="902">
        <v>115904526</v>
      </c>
    </row>
    <row r="13982" spans="1:7">
      <c r="A13982" s="903" t="s">
        <v>2500</v>
      </c>
      <c r="B13982" s="903" t="s">
        <v>222</v>
      </c>
      <c r="C13982" s="903" t="s">
        <v>170</v>
      </c>
      <c r="D13982" s="903" t="s">
        <v>1480</v>
      </c>
      <c r="E13982" s="1419" t="s">
        <v>810</v>
      </c>
      <c r="F13982" s="1420"/>
      <c r="G13982" s="902">
        <v>1399383228</v>
      </c>
    </row>
    <row r="13983" spans="1:7">
      <c r="A13983" s="903" t="s">
        <v>2500</v>
      </c>
      <c r="B13983" s="903" t="s">
        <v>222</v>
      </c>
      <c r="C13983" s="903" t="s">
        <v>170</v>
      </c>
      <c r="D13983" s="903" t="s">
        <v>1480</v>
      </c>
      <c r="E13983" s="903" t="s">
        <v>810</v>
      </c>
      <c r="F13983" s="903" t="s">
        <v>809</v>
      </c>
      <c r="G13983" s="902">
        <v>1238359300</v>
      </c>
    </row>
    <row r="13984" spans="1:7">
      <c r="A13984" s="903" t="s">
        <v>2500</v>
      </c>
      <c r="B13984" s="903" t="s">
        <v>222</v>
      </c>
      <c r="C13984" s="903" t="s">
        <v>170</v>
      </c>
      <c r="D13984" s="903" t="s">
        <v>1480</v>
      </c>
      <c r="E13984" s="903" t="s">
        <v>810</v>
      </c>
      <c r="F13984" s="903" t="s">
        <v>834</v>
      </c>
      <c r="G13984" s="902">
        <v>134314000</v>
      </c>
    </row>
    <row r="13985" spans="1:7">
      <c r="A13985" s="903" t="s">
        <v>2500</v>
      </c>
      <c r="B13985" s="903" t="s">
        <v>222</v>
      </c>
      <c r="C13985" s="903" t="s">
        <v>170</v>
      </c>
      <c r="D13985" s="903" t="s">
        <v>1480</v>
      </c>
      <c r="E13985" s="903" t="s">
        <v>810</v>
      </c>
      <c r="F13985" s="903" t="s">
        <v>813</v>
      </c>
      <c r="G13985" s="902">
        <v>26709928</v>
      </c>
    </row>
    <row r="13986" spans="1:7">
      <c r="A13986" s="903" t="s">
        <v>2500</v>
      </c>
      <c r="B13986" s="903" t="s">
        <v>222</v>
      </c>
      <c r="C13986" s="903" t="s">
        <v>170</v>
      </c>
      <c r="D13986" s="903" t="s">
        <v>1480</v>
      </c>
      <c r="E13986" s="1419" t="s">
        <v>165</v>
      </c>
      <c r="F13986" s="1420"/>
      <c r="G13986" s="902">
        <v>5006895133</v>
      </c>
    </row>
    <row r="13987" spans="1:7">
      <c r="A13987" s="903" t="s">
        <v>2500</v>
      </c>
      <c r="B13987" s="903" t="s">
        <v>222</v>
      </c>
      <c r="C13987" s="903" t="s">
        <v>170</v>
      </c>
      <c r="D13987" s="903" t="s">
        <v>1480</v>
      </c>
      <c r="E13987" s="903" t="s">
        <v>165</v>
      </c>
      <c r="F13987" s="903" t="s">
        <v>166</v>
      </c>
      <c r="G13987" s="902">
        <v>168683986</v>
      </c>
    </row>
    <row r="13988" spans="1:7">
      <c r="A13988" s="903" t="s">
        <v>2500</v>
      </c>
      <c r="B13988" s="903" t="s">
        <v>222</v>
      </c>
      <c r="C13988" s="903" t="s">
        <v>170</v>
      </c>
      <c r="D13988" s="903" t="s">
        <v>1480</v>
      </c>
      <c r="E13988" s="903" t="s">
        <v>165</v>
      </c>
      <c r="F13988" s="903" t="s">
        <v>819</v>
      </c>
      <c r="G13988" s="902">
        <v>4838211147</v>
      </c>
    </row>
    <row r="13989" spans="1:7">
      <c r="A13989" s="903" t="s">
        <v>2500</v>
      </c>
      <c r="B13989" s="903" t="s">
        <v>222</v>
      </c>
      <c r="C13989" s="903" t="s">
        <v>170</v>
      </c>
      <c r="D13989" s="903" t="s">
        <v>1480</v>
      </c>
      <c r="E13989" s="1419" t="s">
        <v>160</v>
      </c>
      <c r="F13989" s="1420"/>
      <c r="G13989" s="902">
        <v>409077271685</v>
      </c>
    </row>
    <row r="13990" spans="1:7">
      <c r="A13990" s="903" t="s">
        <v>2500</v>
      </c>
      <c r="B13990" s="903" t="s">
        <v>222</v>
      </c>
      <c r="C13990" s="903" t="s">
        <v>170</v>
      </c>
      <c r="D13990" s="903" t="s">
        <v>1480</v>
      </c>
      <c r="E13990" s="903" t="s">
        <v>160</v>
      </c>
      <c r="F13990" s="903" t="s">
        <v>162</v>
      </c>
      <c r="G13990" s="902">
        <v>409077271685</v>
      </c>
    </row>
    <row r="13991" spans="1:7">
      <c r="A13991" s="903" t="s">
        <v>2500</v>
      </c>
      <c r="B13991" s="903" t="s">
        <v>222</v>
      </c>
      <c r="C13991" s="903" t="s">
        <v>170</v>
      </c>
      <c r="D13991" s="903" t="s">
        <v>1480</v>
      </c>
      <c r="E13991" s="1419" t="s">
        <v>13</v>
      </c>
      <c r="F13991" s="1420"/>
      <c r="G13991" s="902">
        <v>10365000</v>
      </c>
    </row>
    <row r="13992" spans="1:7">
      <c r="A13992" s="903" t="s">
        <v>2500</v>
      </c>
      <c r="B13992" s="903" t="s">
        <v>222</v>
      </c>
      <c r="C13992" s="903" t="s">
        <v>170</v>
      </c>
      <c r="D13992" s="903" t="s">
        <v>1480</v>
      </c>
      <c r="E13992" s="903" t="s">
        <v>13</v>
      </c>
      <c r="F13992" s="903" t="s">
        <v>822</v>
      </c>
      <c r="G13992" s="902">
        <v>10365000</v>
      </c>
    </row>
    <row r="13993" spans="1:7">
      <c r="A13993" s="903" t="s">
        <v>2500</v>
      </c>
      <c r="B13993" s="903" t="s">
        <v>222</v>
      </c>
      <c r="C13993" s="903" t="s">
        <v>170</v>
      </c>
      <c r="D13993" s="903" t="s">
        <v>1480</v>
      </c>
      <c r="E13993" s="1419" t="s">
        <v>16</v>
      </c>
      <c r="F13993" s="1420"/>
      <c r="G13993" s="902">
        <v>48480212258</v>
      </c>
    </row>
    <row r="13994" spans="1:7">
      <c r="A13994" s="903" t="s">
        <v>2500</v>
      </c>
      <c r="B13994" s="903" t="s">
        <v>222</v>
      </c>
      <c r="C13994" s="903" t="s">
        <v>170</v>
      </c>
      <c r="D13994" s="903" t="s">
        <v>1480</v>
      </c>
      <c r="E13994" s="903" t="s">
        <v>16</v>
      </c>
      <c r="F13994" s="903" t="s">
        <v>17</v>
      </c>
      <c r="G13994" s="902">
        <v>5822362500</v>
      </c>
    </row>
    <row r="13995" spans="1:7">
      <c r="A13995" s="903" t="s">
        <v>2500</v>
      </c>
      <c r="B13995" s="903" t="s">
        <v>222</v>
      </c>
      <c r="C13995" s="903" t="s">
        <v>170</v>
      </c>
      <c r="D13995" s="903" t="s">
        <v>1480</v>
      </c>
      <c r="E13995" s="903" t="s">
        <v>16</v>
      </c>
      <c r="F13995" s="903" t="s">
        <v>19</v>
      </c>
      <c r="G13995" s="902">
        <v>39817621554</v>
      </c>
    </row>
    <row r="13996" spans="1:7">
      <c r="A13996" s="903" t="s">
        <v>2500</v>
      </c>
      <c r="B13996" s="903" t="s">
        <v>222</v>
      </c>
      <c r="C13996" s="903" t="s">
        <v>170</v>
      </c>
      <c r="D13996" s="903" t="s">
        <v>1480</v>
      </c>
      <c r="E13996" s="903" t="s">
        <v>16</v>
      </c>
      <c r="F13996" s="903" t="s">
        <v>221</v>
      </c>
      <c r="G13996" s="902">
        <v>2840228204</v>
      </c>
    </row>
    <row r="13997" spans="1:7">
      <c r="A13997" s="903" t="s">
        <v>2500</v>
      </c>
      <c r="B13997" s="903" t="s">
        <v>222</v>
      </c>
      <c r="C13997" s="903" t="s">
        <v>170</v>
      </c>
      <c r="D13997" s="1419" t="s">
        <v>1490</v>
      </c>
      <c r="E13997" s="1420"/>
      <c r="F13997" s="1420"/>
      <c r="G13997" s="902">
        <v>2292054000</v>
      </c>
    </row>
    <row r="13998" spans="1:7">
      <c r="A13998" s="903" t="s">
        <v>2500</v>
      </c>
      <c r="B13998" s="903" t="s">
        <v>222</v>
      </c>
      <c r="C13998" s="903" t="s">
        <v>170</v>
      </c>
      <c r="D13998" s="903" t="s">
        <v>1490</v>
      </c>
      <c r="E13998" s="1419" t="s">
        <v>498</v>
      </c>
      <c r="F13998" s="1420"/>
      <c r="G13998" s="902">
        <v>720493000</v>
      </c>
    </row>
    <row r="13999" spans="1:7">
      <c r="A13999" s="903" t="s">
        <v>2500</v>
      </c>
      <c r="B13999" s="903" t="s">
        <v>222</v>
      </c>
      <c r="C13999" s="903" t="s">
        <v>170</v>
      </c>
      <c r="D13999" s="903" t="s">
        <v>1490</v>
      </c>
      <c r="E13999" s="903" t="s">
        <v>498</v>
      </c>
      <c r="F13999" s="903" t="s">
        <v>4</v>
      </c>
      <c r="G13999" s="902">
        <v>720493000</v>
      </c>
    </row>
    <row r="14000" spans="1:7">
      <c r="A14000" s="903" t="s">
        <v>2500</v>
      </c>
      <c r="B14000" s="903" t="s">
        <v>222</v>
      </c>
      <c r="C14000" s="903" t="s">
        <v>170</v>
      </c>
      <c r="D14000" s="903" t="s">
        <v>1490</v>
      </c>
      <c r="E14000" s="1419" t="s">
        <v>118</v>
      </c>
      <c r="F14000" s="1420"/>
      <c r="G14000" s="902">
        <v>3000000</v>
      </c>
    </row>
    <row r="14001" spans="1:7">
      <c r="A14001" s="903" t="s">
        <v>2500</v>
      </c>
      <c r="B14001" s="903" t="s">
        <v>222</v>
      </c>
      <c r="C14001" s="903" t="s">
        <v>170</v>
      </c>
      <c r="D14001" s="903" t="s">
        <v>1490</v>
      </c>
      <c r="E14001" s="903" t="s">
        <v>118</v>
      </c>
      <c r="F14001" s="903" t="s">
        <v>120</v>
      </c>
      <c r="G14001" s="902">
        <v>3000000</v>
      </c>
    </row>
    <row r="14002" spans="1:7">
      <c r="A14002" s="903" t="s">
        <v>2500</v>
      </c>
      <c r="B14002" s="903" t="s">
        <v>222</v>
      </c>
      <c r="C14002" s="903" t="s">
        <v>170</v>
      </c>
      <c r="D14002" s="903" t="s">
        <v>1490</v>
      </c>
      <c r="E14002" s="1419" t="s">
        <v>160</v>
      </c>
      <c r="F14002" s="1420"/>
      <c r="G14002" s="902">
        <v>1485961000</v>
      </c>
    </row>
    <row r="14003" spans="1:7">
      <c r="A14003" s="903" t="s">
        <v>2500</v>
      </c>
      <c r="B14003" s="903" t="s">
        <v>222</v>
      </c>
      <c r="C14003" s="903" t="s">
        <v>170</v>
      </c>
      <c r="D14003" s="903" t="s">
        <v>1490</v>
      </c>
      <c r="E14003" s="903" t="s">
        <v>160</v>
      </c>
      <c r="F14003" s="903" t="s">
        <v>162</v>
      </c>
      <c r="G14003" s="902">
        <v>1485961000</v>
      </c>
    </row>
    <row r="14004" spans="1:7">
      <c r="A14004" s="903" t="s">
        <v>2500</v>
      </c>
      <c r="B14004" s="903" t="s">
        <v>222</v>
      </c>
      <c r="C14004" s="903" t="s">
        <v>170</v>
      </c>
      <c r="D14004" s="903" t="s">
        <v>1490</v>
      </c>
      <c r="E14004" s="1419" t="s">
        <v>16</v>
      </c>
      <c r="F14004" s="1420"/>
      <c r="G14004" s="902">
        <v>82600000</v>
      </c>
    </row>
    <row r="14005" spans="1:7">
      <c r="A14005" s="903" t="s">
        <v>2500</v>
      </c>
      <c r="B14005" s="903" t="s">
        <v>222</v>
      </c>
      <c r="C14005" s="903" t="s">
        <v>170</v>
      </c>
      <c r="D14005" s="903" t="s">
        <v>1490</v>
      </c>
      <c r="E14005" s="903" t="s">
        <v>16</v>
      </c>
      <c r="F14005" s="903" t="s">
        <v>17</v>
      </c>
      <c r="G14005" s="902">
        <v>16900000</v>
      </c>
    </row>
    <row r="14006" spans="1:7">
      <c r="A14006" s="903" t="s">
        <v>2500</v>
      </c>
      <c r="B14006" s="903" t="s">
        <v>222</v>
      </c>
      <c r="C14006" s="903" t="s">
        <v>170</v>
      </c>
      <c r="D14006" s="903" t="s">
        <v>1490</v>
      </c>
      <c r="E14006" s="903" t="s">
        <v>16</v>
      </c>
      <c r="F14006" s="903" t="s">
        <v>19</v>
      </c>
      <c r="G14006" s="902">
        <v>65700000</v>
      </c>
    </row>
    <row r="14007" spans="1:7">
      <c r="A14007" s="903" t="s">
        <v>2500</v>
      </c>
      <c r="B14007" s="903" t="s">
        <v>222</v>
      </c>
      <c r="C14007" s="903" t="s">
        <v>170</v>
      </c>
      <c r="D14007" s="1419" t="s">
        <v>171</v>
      </c>
      <c r="E14007" s="1420"/>
      <c r="F14007" s="1420"/>
      <c r="G14007" s="902">
        <v>8867709000</v>
      </c>
    </row>
    <row r="14008" spans="1:7">
      <c r="A14008" s="903" t="s">
        <v>2500</v>
      </c>
      <c r="B14008" s="903" t="s">
        <v>222</v>
      </c>
      <c r="C14008" s="903" t="s">
        <v>170</v>
      </c>
      <c r="D14008" s="903" t="s">
        <v>171</v>
      </c>
      <c r="E14008" s="1419" t="s">
        <v>498</v>
      </c>
      <c r="F14008" s="1420"/>
      <c r="G14008" s="902">
        <v>1234598000</v>
      </c>
    </row>
    <row r="14009" spans="1:7">
      <c r="A14009" s="903" t="s">
        <v>2500</v>
      </c>
      <c r="B14009" s="903" t="s">
        <v>222</v>
      </c>
      <c r="C14009" s="903" t="s">
        <v>170</v>
      </c>
      <c r="D14009" s="903" t="s">
        <v>171</v>
      </c>
      <c r="E14009" s="903" t="s">
        <v>498</v>
      </c>
      <c r="F14009" s="903" t="s">
        <v>4</v>
      </c>
      <c r="G14009" s="902">
        <v>834598000</v>
      </c>
    </row>
    <row r="14010" spans="1:7">
      <c r="A14010" s="903" t="s">
        <v>2500</v>
      </c>
      <c r="B14010" s="903" t="s">
        <v>222</v>
      </c>
      <c r="C14010" s="903" t="s">
        <v>170</v>
      </c>
      <c r="D14010" s="903" t="s">
        <v>171</v>
      </c>
      <c r="E14010" s="903" t="s">
        <v>498</v>
      </c>
      <c r="F14010" s="903" t="s">
        <v>501</v>
      </c>
      <c r="G14010" s="902">
        <v>400000000</v>
      </c>
    </row>
    <row r="14011" spans="1:7">
      <c r="A14011" s="903" t="s">
        <v>2500</v>
      </c>
      <c r="B14011" s="903" t="s">
        <v>222</v>
      </c>
      <c r="C14011" s="903" t="s">
        <v>170</v>
      </c>
      <c r="D14011" s="903" t="s">
        <v>171</v>
      </c>
      <c r="E14011" s="1419" t="s">
        <v>810</v>
      </c>
      <c r="F14011" s="1420"/>
      <c r="G14011" s="902">
        <v>239432000</v>
      </c>
    </row>
    <row r="14012" spans="1:7">
      <c r="A14012" s="903" t="s">
        <v>2500</v>
      </c>
      <c r="B14012" s="903" t="s">
        <v>222</v>
      </c>
      <c r="C14012" s="903" t="s">
        <v>170</v>
      </c>
      <c r="D14012" s="903" t="s">
        <v>171</v>
      </c>
      <c r="E14012" s="903" t="s">
        <v>810</v>
      </c>
      <c r="F14012" s="903" t="s">
        <v>820</v>
      </c>
      <c r="G14012" s="902">
        <v>239432000</v>
      </c>
    </row>
    <row r="14013" spans="1:7">
      <c r="A14013" s="903" t="s">
        <v>2500</v>
      </c>
      <c r="B14013" s="903" t="s">
        <v>222</v>
      </c>
      <c r="C14013" s="903" t="s">
        <v>170</v>
      </c>
      <c r="D14013" s="903" t="s">
        <v>171</v>
      </c>
      <c r="E14013" s="1419" t="s">
        <v>160</v>
      </c>
      <c r="F14013" s="1420"/>
      <c r="G14013" s="902">
        <v>7012748000</v>
      </c>
    </row>
    <row r="14014" spans="1:7">
      <c r="A14014" s="903" t="s">
        <v>2500</v>
      </c>
      <c r="B14014" s="903" t="s">
        <v>222</v>
      </c>
      <c r="C14014" s="903" t="s">
        <v>170</v>
      </c>
      <c r="D14014" s="903" t="s">
        <v>171</v>
      </c>
      <c r="E14014" s="903" t="s">
        <v>160</v>
      </c>
      <c r="F14014" s="903" t="s">
        <v>162</v>
      </c>
      <c r="G14014" s="902">
        <v>7012748000</v>
      </c>
    </row>
    <row r="14015" spans="1:7">
      <c r="A14015" s="903" t="s">
        <v>2500</v>
      </c>
      <c r="B14015" s="903" t="s">
        <v>222</v>
      </c>
      <c r="C14015" s="903" t="s">
        <v>170</v>
      </c>
      <c r="D14015" s="903" t="s">
        <v>171</v>
      </c>
      <c r="E14015" s="1419" t="s">
        <v>16</v>
      </c>
      <c r="F14015" s="1420"/>
      <c r="G14015" s="902">
        <v>380931000</v>
      </c>
    </row>
    <row r="14016" spans="1:7">
      <c r="A14016" s="903" t="s">
        <v>2500</v>
      </c>
      <c r="B14016" s="903" t="s">
        <v>222</v>
      </c>
      <c r="C14016" s="903" t="s">
        <v>170</v>
      </c>
      <c r="D14016" s="903" t="s">
        <v>171</v>
      </c>
      <c r="E14016" s="903" t="s">
        <v>16</v>
      </c>
      <c r="F14016" s="903" t="s">
        <v>17</v>
      </c>
      <c r="G14016" s="902">
        <v>55553000</v>
      </c>
    </row>
    <row r="14017" spans="1:7">
      <c r="A14017" s="903" t="s">
        <v>2500</v>
      </c>
      <c r="B14017" s="903" t="s">
        <v>222</v>
      </c>
      <c r="C14017" s="903" t="s">
        <v>170</v>
      </c>
      <c r="D14017" s="903" t="s">
        <v>171</v>
      </c>
      <c r="E14017" s="903" t="s">
        <v>16</v>
      </c>
      <c r="F14017" s="903" t="s">
        <v>19</v>
      </c>
      <c r="G14017" s="902">
        <v>291299000</v>
      </c>
    </row>
    <row r="14018" spans="1:7">
      <c r="A14018" s="903" t="s">
        <v>2500</v>
      </c>
      <c r="B14018" s="903" t="s">
        <v>222</v>
      </c>
      <c r="C14018" s="903" t="s">
        <v>170</v>
      </c>
      <c r="D14018" s="903" t="s">
        <v>171</v>
      </c>
      <c r="E14018" s="903" t="s">
        <v>16</v>
      </c>
      <c r="F14018" s="903" t="s">
        <v>221</v>
      </c>
      <c r="G14018" s="902">
        <v>34079000</v>
      </c>
    </row>
    <row r="14019" spans="1:7">
      <c r="A14019" s="903" t="s">
        <v>2500</v>
      </c>
      <c r="B14019" s="903" t="s">
        <v>222</v>
      </c>
      <c r="C14019" s="903" t="s">
        <v>170</v>
      </c>
      <c r="D14019" s="1419" t="s">
        <v>1563</v>
      </c>
      <c r="E14019" s="1420"/>
      <c r="F14019" s="1420"/>
      <c r="G14019" s="902">
        <v>12459097193</v>
      </c>
    </row>
    <row r="14020" spans="1:7">
      <c r="A14020" s="903" t="s">
        <v>2500</v>
      </c>
      <c r="B14020" s="903" t="s">
        <v>222</v>
      </c>
      <c r="C14020" s="903" t="s">
        <v>170</v>
      </c>
      <c r="D14020" s="903" t="s">
        <v>1563</v>
      </c>
      <c r="E14020" s="1419" t="s">
        <v>103</v>
      </c>
      <c r="F14020" s="1420"/>
      <c r="G14020" s="902">
        <v>10600000</v>
      </c>
    </row>
    <row r="14021" spans="1:7">
      <c r="A14021" s="903" t="s">
        <v>2500</v>
      </c>
      <c r="B14021" s="903" t="s">
        <v>222</v>
      </c>
      <c r="C14021" s="903" t="s">
        <v>170</v>
      </c>
      <c r="D14021" s="903" t="s">
        <v>1563</v>
      </c>
      <c r="E14021" s="903" t="s">
        <v>103</v>
      </c>
      <c r="F14021" s="903" t="s">
        <v>132</v>
      </c>
      <c r="G14021" s="902">
        <v>10600000</v>
      </c>
    </row>
    <row r="14022" spans="1:7">
      <c r="A14022" s="903" t="s">
        <v>2500</v>
      </c>
      <c r="B14022" s="903" t="s">
        <v>222</v>
      </c>
      <c r="C14022" s="903" t="s">
        <v>170</v>
      </c>
      <c r="D14022" s="903" t="s">
        <v>1563</v>
      </c>
      <c r="E14022" s="1419" t="s">
        <v>492</v>
      </c>
      <c r="F14022" s="1420"/>
      <c r="G14022" s="902">
        <v>420000</v>
      </c>
    </row>
    <row r="14023" spans="1:7">
      <c r="A14023" s="903" t="s">
        <v>2500</v>
      </c>
      <c r="B14023" s="903" t="s">
        <v>222</v>
      </c>
      <c r="C14023" s="903" t="s">
        <v>170</v>
      </c>
      <c r="D14023" s="903" t="s">
        <v>1563</v>
      </c>
      <c r="E14023" s="903" t="s">
        <v>492</v>
      </c>
      <c r="F14023" s="903" t="s">
        <v>496</v>
      </c>
      <c r="G14023" s="902">
        <v>420000</v>
      </c>
    </row>
    <row r="14024" spans="1:7">
      <c r="A14024" s="903" t="s">
        <v>2500</v>
      </c>
      <c r="B14024" s="903" t="s">
        <v>222</v>
      </c>
      <c r="C14024" s="903" t="s">
        <v>170</v>
      </c>
      <c r="D14024" s="903" t="s">
        <v>1563</v>
      </c>
      <c r="E14024" s="1419" t="s">
        <v>498</v>
      </c>
      <c r="F14024" s="1420"/>
      <c r="G14024" s="902">
        <v>418980000</v>
      </c>
    </row>
    <row r="14025" spans="1:7">
      <c r="A14025" s="903" t="s">
        <v>2500</v>
      </c>
      <c r="B14025" s="903" t="s">
        <v>222</v>
      </c>
      <c r="C14025" s="903" t="s">
        <v>170</v>
      </c>
      <c r="D14025" s="903" t="s">
        <v>1563</v>
      </c>
      <c r="E14025" s="903" t="s">
        <v>498</v>
      </c>
      <c r="F14025" s="903" t="s">
        <v>4</v>
      </c>
      <c r="G14025" s="902">
        <v>418980000</v>
      </c>
    </row>
    <row r="14026" spans="1:7">
      <c r="A14026" s="903" t="s">
        <v>2500</v>
      </c>
      <c r="B14026" s="903" t="s">
        <v>222</v>
      </c>
      <c r="C14026" s="903" t="s">
        <v>170</v>
      </c>
      <c r="D14026" s="903" t="s">
        <v>1563</v>
      </c>
      <c r="E14026" s="1419" t="s">
        <v>160</v>
      </c>
      <c r="F14026" s="1420"/>
      <c r="G14026" s="902">
        <v>10444195000</v>
      </c>
    </row>
    <row r="14027" spans="1:7">
      <c r="A14027" s="903" t="s">
        <v>2500</v>
      </c>
      <c r="B14027" s="903" t="s">
        <v>222</v>
      </c>
      <c r="C14027" s="903" t="s">
        <v>170</v>
      </c>
      <c r="D14027" s="903" t="s">
        <v>1563</v>
      </c>
      <c r="E14027" s="903" t="s">
        <v>160</v>
      </c>
      <c r="F14027" s="903" t="s">
        <v>162</v>
      </c>
      <c r="G14027" s="902">
        <v>10444195000</v>
      </c>
    </row>
    <row r="14028" spans="1:7">
      <c r="A14028" s="903" t="s">
        <v>2500</v>
      </c>
      <c r="B14028" s="903" t="s">
        <v>222</v>
      </c>
      <c r="C14028" s="903" t="s">
        <v>170</v>
      </c>
      <c r="D14028" s="903" t="s">
        <v>1563</v>
      </c>
      <c r="E14028" s="1419" t="s">
        <v>16</v>
      </c>
      <c r="F14028" s="1420"/>
      <c r="G14028" s="902">
        <v>1584902193</v>
      </c>
    </row>
    <row r="14029" spans="1:7">
      <c r="A14029" s="903" t="s">
        <v>2500</v>
      </c>
      <c r="B14029" s="903" t="s">
        <v>222</v>
      </c>
      <c r="C14029" s="903" t="s">
        <v>170</v>
      </c>
      <c r="D14029" s="903" t="s">
        <v>1563</v>
      </c>
      <c r="E14029" s="903" t="s">
        <v>16</v>
      </c>
      <c r="F14029" s="903" t="s">
        <v>17</v>
      </c>
      <c r="G14029" s="902">
        <v>166781000</v>
      </c>
    </row>
    <row r="14030" spans="1:7">
      <c r="A14030" s="903" t="s">
        <v>2500</v>
      </c>
      <c r="B14030" s="903" t="s">
        <v>222</v>
      </c>
      <c r="C14030" s="903" t="s">
        <v>170</v>
      </c>
      <c r="D14030" s="903" t="s">
        <v>1563</v>
      </c>
      <c r="E14030" s="903" t="s">
        <v>16</v>
      </c>
      <c r="F14030" s="903" t="s">
        <v>19</v>
      </c>
      <c r="G14030" s="902">
        <v>1333217000</v>
      </c>
    </row>
    <row r="14031" spans="1:7">
      <c r="A14031" s="903" t="s">
        <v>2500</v>
      </c>
      <c r="B14031" s="903" t="s">
        <v>222</v>
      </c>
      <c r="C14031" s="903" t="s">
        <v>170</v>
      </c>
      <c r="D14031" s="903" t="s">
        <v>1563</v>
      </c>
      <c r="E14031" s="903" t="s">
        <v>16</v>
      </c>
      <c r="F14031" s="903" t="s">
        <v>221</v>
      </c>
      <c r="G14031" s="902">
        <v>84904193</v>
      </c>
    </row>
    <row r="14032" spans="1:7">
      <c r="A14032" s="903" t="s">
        <v>2500</v>
      </c>
      <c r="B14032" s="903" t="s">
        <v>222</v>
      </c>
      <c r="C14032" s="903" t="s">
        <v>170</v>
      </c>
      <c r="D14032" s="1419" t="s">
        <v>1494</v>
      </c>
      <c r="E14032" s="1420"/>
      <c r="F14032" s="1420"/>
      <c r="G14032" s="902">
        <v>39318101722</v>
      </c>
    </row>
    <row r="14033" spans="1:7">
      <c r="A14033" s="903" t="s">
        <v>2500</v>
      </c>
      <c r="B14033" s="903" t="s">
        <v>222</v>
      </c>
      <c r="C14033" s="903" t="s">
        <v>170</v>
      </c>
      <c r="D14033" s="903" t="s">
        <v>1494</v>
      </c>
      <c r="E14033" s="1419" t="s">
        <v>498</v>
      </c>
      <c r="F14033" s="1420"/>
      <c r="G14033" s="902">
        <v>789933000</v>
      </c>
    </row>
    <row r="14034" spans="1:7">
      <c r="A14034" s="903" t="s">
        <v>2500</v>
      </c>
      <c r="B14034" s="903" t="s">
        <v>222</v>
      </c>
      <c r="C14034" s="903" t="s">
        <v>170</v>
      </c>
      <c r="D14034" s="903" t="s">
        <v>1494</v>
      </c>
      <c r="E14034" s="903" t="s">
        <v>498</v>
      </c>
      <c r="F14034" s="903" t="s">
        <v>4</v>
      </c>
      <c r="G14034" s="902">
        <v>187265000</v>
      </c>
    </row>
    <row r="14035" spans="1:7">
      <c r="A14035" s="903" t="s">
        <v>2500</v>
      </c>
      <c r="B14035" s="903" t="s">
        <v>222</v>
      </c>
      <c r="C14035" s="903" t="s">
        <v>170</v>
      </c>
      <c r="D14035" s="903" t="s">
        <v>1494</v>
      </c>
      <c r="E14035" s="903" t="s">
        <v>498</v>
      </c>
      <c r="F14035" s="903" t="s">
        <v>228</v>
      </c>
      <c r="G14035" s="902">
        <v>6500000</v>
      </c>
    </row>
    <row r="14036" spans="1:7">
      <c r="A14036" s="903" t="s">
        <v>2500</v>
      </c>
      <c r="B14036" s="903" t="s">
        <v>222</v>
      </c>
      <c r="C14036" s="903" t="s">
        <v>170</v>
      </c>
      <c r="D14036" s="903" t="s">
        <v>1494</v>
      </c>
      <c r="E14036" s="903" t="s">
        <v>498</v>
      </c>
      <c r="F14036" s="903" t="s">
        <v>501</v>
      </c>
      <c r="G14036" s="902">
        <v>596168000</v>
      </c>
    </row>
    <row r="14037" spans="1:7">
      <c r="A14037" s="903" t="s">
        <v>2500</v>
      </c>
      <c r="B14037" s="903" t="s">
        <v>222</v>
      </c>
      <c r="C14037" s="903" t="s">
        <v>170</v>
      </c>
      <c r="D14037" s="903" t="s">
        <v>1494</v>
      </c>
      <c r="E14037" s="1419" t="s">
        <v>1429</v>
      </c>
      <c r="F14037" s="1420"/>
      <c r="G14037" s="902">
        <v>275060000</v>
      </c>
    </row>
    <row r="14038" spans="1:7">
      <c r="A14038" s="903" t="s">
        <v>2500</v>
      </c>
      <c r="B14038" s="903" t="s">
        <v>222</v>
      </c>
      <c r="C14038" s="903" t="s">
        <v>170</v>
      </c>
      <c r="D14038" s="903" t="s">
        <v>1494</v>
      </c>
      <c r="E14038" s="903" t="s">
        <v>1429</v>
      </c>
      <c r="F14038" s="903" t="s">
        <v>1431</v>
      </c>
      <c r="G14038" s="902">
        <v>190000000</v>
      </c>
    </row>
    <row r="14039" spans="1:7">
      <c r="A14039" s="903" t="s">
        <v>2500</v>
      </c>
      <c r="B14039" s="903" t="s">
        <v>222</v>
      </c>
      <c r="C14039" s="903" t="s">
        <v>170</v>
      </c>
      <c r="D14039" s="903" t="s">
        <v>1494</v>
      </c>
      <c r="E14039" s="903" t="s">
        <v>1429</v>
      </c>
      <c r="F14039" s="903" t="s">
        <v>1457</v>
      </c>
      <c r="G14039" s="902">
        <v>85060000</v>
      </c>
    </row>
    <row r="14040" spans="1:7">
      <c r="A14040" s="903" t="s">
        <v>2500</v>
      </c>
      <c r="B14040" s="903" t="s">
        <v>222</v>
      </c>
      <c r="C14040" s="903" t="s">
        <v>170</v>
      </c>
      <c r="D14040" s="903" t="s">
        <v>1494</v>
      </c>
      <c r="E14040" s="1419" t="s">
        <v>118</v>
      </c>
      <c r="F14040" s="1420"/>
      <c r="G14040" s="902">
        <v>33300000</v>
      </c>
    </row>
    <row r="14041" spans="1:7">
      <c r="A14041" s="903" t="s">
        <v>2500</v>
      </c>
      <c r="B14041" s="903" t="s">
        <v>222</v>
      </c>
      <c r="C14041" s="903" t="s">
        <v>170</v>
      </c>
      <c r="D14041" s="903" t="s">
        <v>1494</v>
      </c>
      <c r="E14041" s="903" t="s">
        <v>118</v>
      </c>
      <c r="F14041" s="903" t="s">
        <v>120</v>
      </c>
      <c r="G14041" s="902">
        <v>33300000</v>
      </c>
    </row>
    <row r="14042" spans="1:7">
      <c r="A14042" s="903" t="s">
        <v>2500</v>
      </c>
      <c r="B14042" s="903" t="s">
        <v>222</v>
      </c>
      <c r="C14042" s="903" t="s">
        <v>170</v>
      </c>
      <c r="D14042" s="903" t="s">
        <v>1494</v>
      </c>
      <c r="E14042" s="1419" t="s">
        <v>122</v>
      </c>
      <c r="F14042" s="1420"/>
      <c r="G14042" s="902">
        <v>73377000</v>
      </c>
    </row>
    <row r="14043" spans="1:7">
      <c r="A14043" s="903" t="s">
        <v>2500</v>
      </c>
      <c r="B14043" s="903" t="s">
        <v>222</v>
      </c>
      <c r="C14043" s="903" t="s">
        <v>170</v>
      </c>
      <c r="D14043" s="903" t="s">
        <v>1494</v>
      </c>
      <c r="E14043" s="903" t="s">
        <v>122</v>
      </c>
      <c r="F14043" s="903" t="s">
        <v>126</v>
      </c>
      <c r="G14043" s="902">
        <v>73377000</v>
      </c>
    </row>
    <row r="14044" spans="1:7">
      <c r="A14044" s="903" t="s">
        <v>2500</v>
      </c>
      <c r="B14044" s="903" t="s">
        <v>222</v>
      </c>
      <c r="C14044" s="903" t="s">
        <v>170</v>
      </c>
      <c r="D14044" s="903" t="s">
        <v>1494</v>
      </c>
      <c r="E14044" s="1419" t="s">
        <v>376</v>
      </c>
      <c r="F14044" s="1420"/>
      <c r="G14044" s="902">
        <v>49042000</v>
      </c>
    </row>
    <row r="14045" spans="1:7">
      <c r="A14045" s="903" t="s">
        <v>2500</v>
      </c>
      <c r="B14045" s="903" t="s">
        <v>222</v>
      </c>
      <c r="C14045" s="903" t="s">
        <v>170</v>
      </c>
      <c r="D14045" s="903" t="s">
        <v>1494</v>
      </c>
      <c r="E14045" s="903" t="s">
        <v>376</v>
      </c>
      <c r="F14045" s="903" t="s">
        <v>230</v>
      </c>
      <c r="G14045" s="902">
        <v>32257000</v>
      </c>
    </row>
    <row r="14046" spans="1:7">
      <c r="A14046" s="903" t="s">
        <v>2500</v>
      </c>
      <c r="B14046" s="903" t="s">
        <v>222</v>
      </c>
      <c r="C14046" s="903" t="s">
        <v>170</v>
      </c>
      <c r="D14046" s="903" t="s">
        <v>1494</v>
      </c>
      <c r="E14046" s="903" t="s">
        <v>376</v>
      </c>
      <c r="F14046" s="903" t="s">
        <v>182</v>
      </c>
      <c r="G14046" s="902">
        <v>16785000</v>
      </c>
    </row>
    <row r="14047" spans="1:7">
      <c r="A14047" s="903" t="s">
        <v>2500</v>
      </c>
      <c r="B14047" s="903" t="s">
        <v>222</v>
      </c>
      <c r="C14047" s="903" t="s">
        <v>170</v>
      </c>
      <c r="D14047" s="903" t="s">
        <v>1494</v>
      </c>
      <c r="E14047" s="1419" t="s">
        <v>2071</v>
      </c>
      <c r="F14047" s="1420"/>
      <c r="G14047" s="902">
        <v>96805000</v>
      </c>
    </row>
    <row r="14048" spans="1:7">
      <c r="A14048" s="903" t="s">
        <v>2500</v>
      </c>
      <c r="B14048" s="903" t="s">
        <v>222</v>
      </c>
      <c r="C14048" s="903" t="s">
        <v>170</v>
      </c>
      <c r="D14048" s="903" t="s">
        <v>1494</v>
      </c>
      <c r="E14048" s="903" t="s">
        <v>2071</v>
      </c>
      <c r="F14048" s="903" t="s">
        <v>2533</v>
      </c>
      <c r="G14048" s="902">
        <v>96805000</v>
      </c>
    </row>
    <row r="14049" spans="1:7">
      <c r="A14049" s="903" t="s">
        <v>2500</v>
      </c>
      <c r="B14049" s="903" t="s">
        <v>222</v>
      </c>
      <c r="C14049" s="903" t="s">
        <v>170</v>
      </c>
      <c r="D14049" s="903" t="s">
        <v>1494</v>
      </c>
      <c r="E14049" s="1419" t="s">
        <v>810</v>
      </c>
      <c r="F14049" s="1420"/>
      <c r="G14049" s="902">
        <v>23758000</v>
      </c>
    </row>
    <row r="14050" spans="1:7">
      <c r="A14050" s="903" t="s">
        <v>2500</v>
      </c>
      <c r="B14050" s="903" t="s">
        <v>222</v>
      </c>
      <c r="C14050" s="903" t="s">
        <v>170</v>
      </c>
      <c r="D14050" s="903" t="s">
        <v>1494</v>
      </c>
      <c r="E14050" s="903" t="s">
        <v>810</v>
      </c>
      <c r="F14050" s="903" t="s">
        <v>813</v>
      </c>
      <c r="G14050" s="902">
        <v>6465000</v>
      </c>
    </row>
    <row r="14051" spans="1:7">
      <c r="A14051" s="903" t="s">
        <v>2500</v>
      </c>
      <c r="B14051" s="903" t="s">
        <v>222</v>
      </c>
      <c r="C14051" s="903" t="s">
        <v>170</v>
      </c>
      <c r="D14051" s="903" t="s">
        <v>1494</v>
      </c>
      <c r="E14051" s="903" t="s">
        <v>810</v>
      </c>
      <c r="F14051" s="903" t="s">
        <v>817</v>
      </c>
      <c r="G14051" s="902">
        <v>17293000</v>
      </c>
    </row>
    <row r="14052" spans="1:7">
      <c r="A14052" s="903" t="s">
        <v>2500</v>
      </c>
      <c r="B14052" s="903" t="s">
        <v>222</v>
      </c>
      <c r="C14052" s="903" t="s">
        <v>170</v>
      </c>
      <c r="D14052" s="903" t="s">
        <v>1494</v>
      </c>
      <c r="E14052" s="1419" t="s">
        <v>160</v>
      </c>
      <c r="F14052" s="1420"/>
      <c r="G14052" s="902">
        <v>31088368000</v>
      </c>
    </row>
    <row r="14053" spans="1:7">
      <c r="A14053" s="903" t="s">
        <v>2500</v>
      </c>
      <c r="B14053" s="903" t="s">
        <v>222</v>
      </c>
      <c r="C14053" s="903" t="s">
        <v>170</v>
      </c>
      <c r="D14053" s="903" t="s">
        <v>1494</v>
      </c>
      <c r="E14053" s="903" t="s">
        <v>160</v>
      </c>
      <c r="F14053" s="903" t="s">
        <v>162</v>
      </c>
      <c r="G14053" s="902">
        <v>31088368000</v>
      </c>
    </row>
    <row r="14054" spans="1:7">
      <c r="A14054" s="903" t="s">
        <v>2500</v>
      </c>
      <c r="B14054" s="903" t="s">
        <v>222</v>
      </c>
      <c r="C14054" s="903" t="s">
        <v>170</v>
      </c>
      <c r="D14054" s="903" t="s">
        <v>1494</v>
      </c>
      <c r="E14054" s="1419" t="s">
        <v>13</v>
      </c>
      <c r="F14054" s="1420"/>
      <c r="G14054" s="902">
        <v>623096000</v>
      </c>
    </row>
    <row r="14055" spans="1:7">
      <c r="A14055" s="903" t="s">
        <v>2500</v>
      </c>
      <c r="B14055" s="903" t="s">
        <v>222</v>
      </c>
      <c r="C14055" s="903" t="s">
        <v>170</v>
      </c>
      <c r="D14055" s="903" t="s">
        <v>1494</v>
      </c>
      <c r="E14055" s="903" t="s">
        <v>13</v>
      </c>
      <c r="F14055" s="903" t="s">
        <v>15</v>
      </c>
      <c r="G14055" s="902">
        <v>620590000</v>
      </c>
    </row>
    <row r="14056" spans="1:7">
      <c r="A14056" s="903" t="s">
        <v>2500</v>
      </c>
      <c r="B14056" s="903" t="s">
        <v>222</v>
      </c>
      <c r="C14056" s="903" t="s">
        <v>170</v>
      </c>
      <c r="D14056" s="903" t="s">
        <v>1494</v>
      </c>
      <c r="E14056" s="903" t="s">
        <v>13</v>
      </c>
      <c r="F14056" s="903" t="s">
        <v>822</v>
      </c>
      <c r="G14056" s="902">
        <v>2506000</v>
      </c>
    </row>
    <row r="14057" spans="1:7">
      <c r="A14057" s="903" t="s">
        <v>2500</v>
      </c>
      <c r="B14057" s="903" t="s">
        <v>222</v>
      </c>
      <c r="C14057" s="903" t="s">
        <v>170</v>
      </c>
      <c r="D14057" s="903" t="s">
        <v>1494</v>
      </c>
      <c r="E14057" s="1419" t="s">
        <v>16</v>
      </c>
      <c r="F14057" s="1420"/>
      <c r="G14057" s="902">
        <v>6265362722</v>
      </c>
    </row>
    <row r="14058" spans="1:7">
      <c r="A14058" s="903" t="s">
        <v>2500</v>
      </c>
      <c r="B14058" s="903" t="s">
        <v>222</v>
      </c>
      <c r="C14058" s="903" t="s">
        <v>170</v>
      </c>
      <c r="D14058" s="903" t="s">
        <v>1494</v>
      </c>
      <c r="E14058" s="903" t="s">
        <v>16</v>
      </c>
      <c r="F14058" s="903" t="s">
        <v>17</v>
      </c>
      <c r="G14058" s="902">
        <v>533287000</v>
      </c>
    </row>
    <row r="14059" spans="1:7">
      <c r="A14059" s="903" t="s">
        <v>2500</v>
      </c>
      <c r="B14059" s="903" t="s">
        <v>222</v>
      </c>
      <c r="C14059" s="903" t="s">
        <v>170</v>
      </c>
      <c r="D14059" s="903" t="s">
        <v>1494</v>
      </c>
      <c r="E14059" s="903" t="s">
        <v>16</v>
      </c>
      <c r="F14059" s="903" t="s">
        <v>19</v>
      </c>
      <c r="G14059" s="902">
        <v>4840712508</v>
      </c>
    </row>
    <row r="14060" spans="1:7">
      <c r="A14060" s="903" t="s">
        <v>2500</v>
      </c>
      <c r="B14060" s="903" t="s">
        <v>222</v>
      </c>
      <c r="C14060" s="903" t="s">
        <v>170</v>
      </c>
      <c r="D14060" s="903" t="s">
        <v>1494</v>
      </c>
      <c r="E14060" s="903" t="s">
        <v>16</v>
      </c>
      <c r="F14060" s="903" t="s">
        <v>221</v>
      </c>
      <c r="G14060" s="902">
        <v>891363214</v>
      </c>
    </row>
    <row r="14061" spans="1:7">
      <c r="A14061" s="903" t="s">
        <v>2500</v>
      </c>
      <c r="B14061" s="903" t="s">
        <v>222</v>
      </c>
      <c r="C14061" s="903" t="s">
        <v>170</v>
      </c>
      <c r="D14061" s="1419" t="s">
        <v>1448</v>
      </c>
      <c r="E14061" s="1420"/>
      <c r="F14061" s="1420"/>
      <c r="G14061" s="902">
        <v>348605000</v>
      </c>
    </row>
    <row r="14062" spans="1:7">
      <c r="A14062" s="903" t="s">
        <v>2500</v>
      </c>
      <c r="B14062" s="903" t="s">
        <v>222</v>
      </c>
      <c r="C14062" s="903" t="s">
        <v>170</v>
      </c>
      <c r="D14062" s="903" t="s">
        <v>1448</v>
      </c>
      <c r="E14062" s="1419" t="s">
        <v>13</v>
      </c>
      <c r="F14062" s="1420"/>
      <c r="G14062" s="902">
        <v>348605000</v>
      </c>
    </row>
    <row r="14063" spans="1:7">
      <c r="A14063" s="903" t="s">
        <v>2500</v>
      </c>
      <c r="B14063" s="903" t="s">
        <v>222</v>
      </c>
      <c r="C14063" s="903" t="s">
        <v>170</v>
      </c>
      <c r="D14063" s="903" t="s">
        <v>1448</v>
      </c>
      <c r="E14063" s="903" t="s">
        <v>13</v>
      </c>
      <c r="F14063" s="903" t="s">
        <v>15</v>
      </c>
      <c r="G14063" s="902">
        <v>348605000</v>
      </c>
    </row>
    <row r="14064" spans="1:7">
      <c r="A14064" s="903" t="s">
        <v>2500</v>
      </c>
      <c r="B14064" s="903" t="s">
        <v>222</v>
      </c>
      <c r="C14064" s="903" t="s">
        <v>170</v>
      </c>
      <c r="D14064" s="1419" t="s">
        <v>1510</v>
      </c>
      <c r="E14064" s="1420"/>
      <c r="F14064" s="1420"/>
      <c r="G14064" s="902">
        <v>10701067618</v>
      </c>
    </row>
    <row r="14065" spans="1:7">
      <c r="A14065" s="903" t="s">
        <v>2500</v>
      </c>
      <c r="B14065" s="903" t="s">
        <v>222</v>
      </c>
      <c r="C14065" s="903" t="s">
        <v>170</v>
      </c>
      <c r="D14065" s="903" t="s">
        <v>1510</v>
      </c>
      <c r="E14065" s="1419" t="s">
        <v>492</v>
      </c>
      <c r="F14065" s="1420"/>
      <c r="G14065" s="902">
        <v>12240000</v>
      </c>
    </row>
    <row r="14066" spans="1:7">
      <c r="A14066" s="903" t="s">
        <v>2500</v>
      </c>
      <c r="B14066" s="903" t="s">
        <v>222</v>
      </c>
      <c r="C14066" s="903" t="s">
        <v>170</v>
      </c>
      <c r="D14066" s="903" t="s">
        <v>1510</v>
      </c>
      <c r="E14066" s="903" t="s">
        <v>492</v>
      </c>
      <c r="F14066" s="903" t="s">
        <v>496</v>
      </c>
      <c r="G14066" s="902">
        <v>12240000</v>
      </c>
    </row>
    <row r="14067" spans="1:7">
      <c r="A14067" s="903" t="s">
        <v>2500</v>
      </c>
      <c r="B14067" s="903" t="s">
        <v>222</v>
      </c>
      <c r="C14067" s="903" t="s">
        <v>170</v>
      </c>
      <c r="D14067" s="903" t="s">
        <v>1510</v>
      </c>
      <c r="E14067" s="1419" t="s">
        <v>498</v>
      </c>
      <c r="F14067" s="1420"/>
      <c r="G14067" s="902">
        <v>59960000</v>
      </c>
    </row>
    <row r="14068" spans="1:7">
      <c r="A14068" s="903" t="s">
        <v>2500</v>
      </c>
      <c r="B14068" s="903" t="s">
        <v>222</v>
      </c>
      <c r="C14068" s="903" t="s">
        <v>170</v>
      </c>
      <c r="D14068" s="903" t="s">
        <v>1510</v>
      </c>
      <c r="E14068" s="903" t="s">
        <v>498</v>
      </c>
      <c r="F14068" s="903" t="s">
        <v>501</v>
      </c>
      <c r="G14068" s="902">
        <v>59960000</v>
      </c>
    </row>
    <row r="14069" spans="1:7">
      <c r="A14069" s="903" t="s">
        <v>2500</v>
      </c>
      <c r="B14069" s="903" t="s">
        <v>222</v>
      </c>
      <c r="C14069" s="903" t="s">
        <v>170</v>
      </c>
      <c r="D14069" s="903" t="s">
        <v>1510</v>
      </c>
      <c r="E14069" s="1419" t="s">
        <v>376</v>
      </c>
      <c r="F14069" s="1420"/>
      <c r="G14069" s="902">
        <v>54667800</v>
      </c>
    </row>
    <row r="14070" spans="1:7">
      <c r="A14070" s="903" t="s">
        <v>2500</v>
      </c>
      <c r="B14070" s="903" t="s">
        <v>222</v>
      </c>
      <c r="C14070" s="903" t="s">
        <v>170</v>
      </c>
      <c r="D14070" s="903" t="s">
        <v>1510</v>
      </c>
      <c r="E14070" s="903" t="s">
        <v>376</v>
      </c>
      <c r="F14070" s="903" t="s">
        <v>183</v>
      </c>
      <c r="G14070" s="902">
        <v>54667800</v>
      </c>
    </row>
    <row r="14071" spans="1:7">
      <c r="A14071" s="903" t="s">
        <v>2500</v>
      </c>
      <c r="B14071" s="903" t="s">
        <v>222</v>
      </c>
      <c r="C14071" s="903" t="s">
        <v>170</v>
      </c>
      <c r="D14071" s="903" t="s">
        <v>1510</v>
      </c>
      <c r="E14071" s="1419" t="s">
        <v>810</v>
      </c>
      <c r="F14071" s="1420"/>
      <c r="G14071" s="902">
        <v>19209000</v>
      </c>
    </row>
    <row r="14072" spans="1:7">
      <c r="A14072" s="903" t="s">
        <v>2500</v>
      </c>
      <c r="B14072" s="903" t="s">
        <v>222</v>
      </c>
      <c r="C14072" s="903" t="s">
        <v>170</v>
      </c>
      <c r="D14072" s="903" t="s">
        <v>1510</v>
      </c>
      <c r="E14072" s="903" t="s">
        <v>810</v>
      </c>
      <c r="F14072" s="903" t="s">
        <v>809</v>
      </c>
      <c r="G14072" s="902">
        <v>19209000</v>
      </c>
    </row>
    <row r="14073" spans="1:7">
      <c r="A14073" s="903" t="s">
        <v>2500</v>
      </c>
      <c r="B14073" s="903" t="s">
        <v>222</v>
      </c>
      <c r="C14073" s="903" t="s">
        <v>170</v>
      </c>
      <c r="D14073" s="903" t="s">
        <v>1510</v>
      </c>
      <c r="E14073" s="1419" t="s">
        <v>160</v>
      </c>
      <c r="F14073" s="1420"/>
      <c r="G14073" s="902">
        <v>9188724704</v>
      </c>
    </row>
    <row r="14074" spans="1:7">
      <c r="A14074" s="903" t="s">
        <v>2500</v>
      </c>
      <c r="B14074" s="903" t="s">
        <v>222</v>
      </c>
      <c r="C14074" s="903" t="s">
        <v>170</v>
      </c>
      <c r="D14074" s="903" t="s">
        <v>1510</v>
      </c>
      <c r="E14074" s="903" t="s">
        <v>160</v>
      </c>
      <c r="F14074" s="903" t="s">
        <v>162</v>
      </c>
      <c r="G14074" s="902">
        <v>9188724704</v>
      </c>
    </row>
    <row r="14075" spans="1:7">
      <c r="A14075" s="903" t="s">
        <v>2500</v>
      </c>
      <c r="B14075" s="903" t="s">
        <v>222</v>
      </c>
      <c r="C14075" s="903" t="s">
        <v>170</v>
      </c>
      <c r="D14075" s="903" t="s">
        <v>1510</v>
      </c>
      <c r="E14075" s="1419" t="s">
        <v>13</v>
      </c>
      <c r="F14075" s="1420"/>
      <c r="G14075" s="902">
        <v>137313000</v>
      </c>
    </row>
    <row r="14076" spans="1:7">
      <c r="A14076" s="903" t="s">
        <v>2500</v>
      </c>
      <c r="B14076" s="903" t="s">
        <v>222</v>
      </c>
      <c r="C14076" s="903" t="s">
        <v>170</v>
      </c>
      <c r="D14076" s="903" t="s">
        <v>1510</v>
      </c>
      <c r="E14076" s="903" t="s">
        <v>13</v>
      </c>
      <c r="F14076" s="903" t="s">
        <v>15</v>
      </c>
      <c r="G14076" s="902">
        <v>137313000</v>
      </c>
    </row>
    <row r="14077" spans="1:7">
      <c r="A14077" s="903" t="s">
        <v>2500</v>
      </c>
      <c r="B14077" s="903" t="s">
        <v>222</v>
      </c>
      <c r="C14077" s="903" t="s">
        <v>170</v>
      </c>
      <c r="D14077" s="903" t="s">
        <v>1510</v>
      </c>
      <c r="E14077" s="1419" t="s">
        <v>16</v>
      </c>
      <c r="F14077" s="1420"/>
      <c r="G14077" s="902">
        <v>1228953114</v>
      </c>
    </row>
    <row r="14078" spans="1:7">
      <c r="A14078" s="903" t="s">
        <v>2500</v>
      </c>
      <c r="B14078" s="903" t="s">
        <v>222</v>
      </c>
      <c r="C14078" s="903" t="s">
        <v>170</v>
      </c>
      <c r="D14078" s="903" t="s">
        <v>1510</v>
      </c>
      <c r="E14078" s="903" t="s">
        <v>16</v>
      </c>
      <c r="F14078" s="903" t="s">
        <v>17</v>
      </c>
      <c r="G14078" s="902">
        <v>226013000</v>
      </c>
    </row>
    <row r="14079" spans="1:7">
      <c r="A14079" s="903" t="s">
        <v>2500</v>
      </c>
      <c r="B14079" s="903" t="s">
        <v>222</v>
      </c>
      <c r="C14079" s="903" t="s">
        <v>170</v>
      </c>
      <c r="D14079" s="903" t="s">
        <v>1510</v>
      </c>
      <c r="E14079" s="903" t="s">
        <v>16</v>
      </c>
      <c r="F14079" s="903" t="s">
        <v>19</v>
      </c>
      <c r="G14079" s="902">
        <v>918613000</v>
      </c>
    </row>
    <row r="14080" spans="1:7">
      <c r="A14080" s="903" t="s">
        <v>2500</v>
      </c>
      <c r="B14080" s="903" t="s">
        <v>222</v>
      </c>
      <c r="C14080" s="903" t="s">
        <v>170</v>
      </c>
      <c r="D14080" s="903" t="s">
        <v>1510</v>
      </c>
      <c r="E14080" s="903" t="s">
        <v>16</v>
      </c>
      <c r="F14080" s="903" t="s">
        <v>221</v>
      </c>
      <c r="G14080" s="902">
        <v>84327114</v>
      </c>
    </row>
    <row r="14081" spans="1:7">
      <c r="A14081" s="903" t="s">
        <v>2500</v>
      </c>
      <c r="B14081" s="903" t="s">
        <v>222</v>
      </c>
      <c r="C14081" s="903" t="s">
        <v>170</v>
      </c>
      <c r="D14081" s="1419" t="s">
        <v>1459</v>
      </c>
      <c r="E14081" s="1420"/>
      <c r="F14081" s="1420"/>
      <c r="G14081" s="902">
        <v>13662029835</v>
      </c>
    </row>
    <row r="14082" spans="1:7">
      <c r="A14082" s="903" t="s">
        <v>2500</v>
      </c>
      <c r="B14082" s="903" t="s">
        <v>222</v>
      </c>
      <c r="C14082" s="903" t="s">
        <v>170</v>
      </c>
      <c r="D14082" s="903" t="s">
        <v>1459</v>
      </c>
      <c r="E14082" s="1419" t="s">
        <v>103</v>
      </c>
      <c r="F14082" s="1420"/>
      <c r="G14082" s="902">
        <v>6175000</v>
      </c>
    </row>
    <row r="14083" spans="1:7">
      <c r="A14083" s="903" t="s">
        <v>2500</v>
      </c>
      <c r="B14083" s="903" t="s">
        <v>222</v>
      </c>
      <c r="C14083" s="903" t="s">
        <v>170</v>
      </c>
      <c r="D14083" s="903" t="s">
        <v>1459</v>
      </c>
      <c r="E14083" s="903" t="s">
        <v>103</v>
      </c>
      <c r="F14083" s="903" t="s">
        <v>104</v>
      </c>
      <c r="G14083" s="902">
        <v>6175000</v>
      </c>
    </row>
    <row r="14084" spans="1:7">
      <c r="A14084" s="903" t="s">
        <v>2500</v>
      </c>
      <c r="B14084" s="903" t="s">
        <v>222</v>
      </c>
      <c r="C14084" s="903" t="s">
        <v>170</v>
      </c>
      <c r="D14084" s="903" t="s">
        <v>1459</v>
      </c>
      <c r="E14084" s="1419" t="s">
        <v>108</v>
      </c>
      <c r="F14084" s="1420"/>
      <c r="G14084" s="902">
        <v>20000000</v>
      </c>
    </row>
    <row r="14085" spans="1:7">
      <c r="A14085" s="903" t="s">
        <v>2500</v>
      </c>
      <c r="B14085" s="903" t="s">
        <v>222</v>
      </c>
      <c r="C14085" s="903" t="s">
        <v>170</v>
      </c>
      <c r="D14085" s="903" t="s">
        <v>1459</v>
      </c>
      <c r="E14085" s="903" t="s">
        <v>108</v>
      </c>
      <c r="F14085" s="903" t="s">
        <v>283</v>
      </c>
      <c r="G14085" s="902">
        <v>20000000</v>
      </c>
    </row>
    <row r="14086" spans="1:7">
      <c r="A14086" s="903" t="s">
        <v>2500</v>
      </c>
      <c r="B14086" s="903" t="s">
        <v>222</v>
      </c>
      <c r="C14086" s="903" t="s">
        <v>170</v>
      </c>
      <c r="D14086" s="903" t="s">
        <v>1459</v>
      </c>
      <c r="E14086" s="1419" t="s">
        <v>143</v>
      </c>
      <c r="F14086" s="1420"/>
      <c r="G14086" s="902">
        <v>55675000</v>
      </c>
    </row>
    <row r="14087" spans="1:7">
      <c r="A14087" s="903" t="s">
        <v>2500</v>
      </c>
      <c r="B14087" s="903" t="s">
        <v>222</v>
      </c>
      <c r="C14087" s="903" t="s">
        <v>170</v>
      </c>
      <c r="D14087" s="903" t="s">
        <v>1459</v>
      </c>
      <c r="E14087" s="903" t="s">
        <v>143</v>
      </c>
      <c r="F14087" s="903" t="s">
        <v>145</v>
      </c>
      <c r="G14087" s="902">
        <v>1115000</v>
      </c>
    </row>
    <row r="14088" spans="1:7">
      <c r="A14088" s="903" t="s">
        <v>2500</v>
      </c>
      <c r="B14088" s="903" t="s">
        <v>222</v>
      </c>
      <c r="C14088" s="903" t="s">
        <v>170</v>
      </c>
      <c r="D14088" s="903" t="s">
        <v>1459</v>
      </c>
      <c r="E14088" s="903" t="s">
        <v>143</v>
      </c>
      <c r="F14088" s="903" t="s">
        <v>387</v>
      </c>
      <c r="G14088" s="902">
        <v>320000</v>
      </c>
    </row>
    <row r="14089" spans="1:7">
      <c r="A14089" s="903" t="s">
        <v>2500</v>
      </c>
      <c r="B14089" s="903" t="s">
        <v>222</v>
      </c>
      <c r="C14089" s="903" t="s">
        <v>170</v>
      </c>
      <c r="D14089" s="903" t="s">
        <v>1459</v>
      </c>
      <c r="E14089" s="903" t="s">
        <v>143</v>
      </c>
      <c r="F14089" s="903" t="s">
        <v>487</v>
      </c>
      <c r="G14089" s="902">
        <v>9000000</v>
      </c>
    </row>
    <row r="14090" spans="1:7">
      <c r="A14090" s="903" t="s">
        <v>2500</v>
      </c>
      <c r="B14090" s="903" t="s">
        <v>222</v>
      </c>
      <c r="C14090" s="903" t="s">
        <v>170</v>
      </c>
      <c r="D14090" s="903" t="s">
        <v>1459</v>
      </c>
      <c r="E14090" s="903" t="s">
        <v>143</v>
      </c>
      <c r="F14090" s="903" t="s">
        <v>489</v>
      </c>
      <c r="G14090" s="902">
        <v>45240000</v>
      </c>
    </row>
    <row r="14091" spans="1:7">
      <c r="A14091" s="903" t="s">
        <v>2500</v>
      </c>
      <c r="B14091" s="903" t="s">
        <v>222</v>
      </c>
      <c r="C14091" s="903" t="s">
        <v>170</v>
      </c>
      <c r="D14091" s="903" t="s">
        <v>1459</v>
      </c>
      <c r="E14091" s="1419" t="s">
        <v>113</v>
      </c>
      <c r="F14091" s="1420"/>
      <c r="G14091" s="902">
        <v>4000000</v>
      </c>
    </row>
    <row r="14092" spans="1:7">
      <c r="A14092" s="903" t="s">
        <v>2500</v>
      </c>
      <c r="B14092" s="903" t="s">
        <v>222</v>
      </c>
      <c r="C14092" s="903" t="s">
        <v>170</v>
      </c>
      <c r="D14092" s="903" t="s">
        <v>1459</v>
      </c>
      <c r="E14092" s="903" t="s">
        <v>113</v>
      </c>
      <c r="F14092" s="903" t="s">
        <v>522</v>
      </c>
      <c r="G14092" s="902">
        <v>4000000</v>
      </c>
    </row>
    <row r="14093" spans="1:7">
      <c r="A14093" s="903" t="s">
        <v>2500</v>
      </c>
      <c r="B14093" s="903" t="s">
        <v>222</v>
      </c>
      <c r="C14093" s="903" t="s">
        <v>170</v>
      </c>
      <c r="D14093" s="903" t="s">
        <v>1459</v>
      </c>
      <c r="E14093" s="1419" t="s">
        <v>492</v>
      </c>
      <c r="F14093" s="1420"/>
      <c r="G14093" s="902">
        <v>300000</v>
      </c>
    </row>
    <row r="14094" spans="1:7">
      <c r="A14094" s="903" t="s">
        <v>2500</v>
      </c>
      <c r="B14094" s="903" t="s">
        <v>222</v>
      </c>
      <c r="C14094" s="903" t="s">
        <v>170</v>
      </c>
      <c r="D14094" s="903" t="s">
        <v>1459</v>
      </c>
      <c r="E14094" s="903" t="s">
        <v>492</v>
      </c>
      <c r="F14094" s="903" t="s">
        <v>496</v>
      </c>
      <c r="G14094" s="902">
        <v>300000</v>
      </c>
    </row>
    <row r="14095" spans="1:7">
      <c r="A14095" s="903" t="s">
        <v>2500</v>
      </c>
      <c r="B14095" s="903" t="s">
        <v>222</v>
      </c>
      <c r="C14095" s="903" t="s">
        <v>170</v>
      </c>
      <c r="D14095" s="903" t="s">
        <v>1459</v>
      </c>
      <c r="E14095" s="1419" t="s">
        <v>122</v>
      </c>
      <c r="F14095" s="1420"/>
      <c r="G14095" s="902">
        <v>177327000</v>
      </c>
    </row>
    <row r="14096" spans="1:7">
      <c r="A14096" s="903" t="s">
        <v>2500</v>
      </c>
      <c r="B14096" s="903" t="s">
        <v>222</v>
      </c>
      <c r="C14096" s="903" t="s">
        <v>170</v>
      </c>
      <c r="D14096" s="903" t="s">
        <v>1459</v>
      </c>
      <c r="E14096" s="903" t="s">
        <v>122</v>
      </c>
      <c r="F14096" s="903" t="s">
        <v>126</v>
      </c>
      <c r="G14096" s="902">
        <v>177327000</v>
      </c>
    </row>
    <row r="14097" spans="1:7">
      <c r="A14097" s="903" t="s">
        <v>2500</v>
      </c>
      <c r="B14097" s="903" t="s">
        <v>222</v>
      </c>
      <c r="C14097" s="903" t="s">
        <v>170</v>
      </c>
      <c r="D14097" s="903" t="s">
        <v>1459</v>
      </c>
      <c r="E14097" s="1419" t="s">
        <v>376</v>
      </c>
      <c r="F14097" s="1420"/>
      <c r="G14097" s="902">
        <v>1841931570</v>
      </c>
    </row>
    <row r="14098" spans="1:7">
      <c r="A14098" s="903" t="s">
        <v>2500</v>
      </c>
      <c r="B14098" s="903" t="s">
        <v>222</v>
      </c>
      <c r="C14098" s="903" t="s">
        <v>170</v>
      </c>
      <c r="D14098" s="903" t="s">
        <v>1459</v>
      </c>
      <c r="E14098" s="903" t="s">
        <v>376</v>
      </c>
      <c r="F14098" s="903" t="s">
        <v>230</v>
      </c>
      <c r="G14098" s="902">
        <v>214702000</v>
      </c>
    </row>
    <row r="14099" spans="1:7">
      <c r="A14099" s="903" t="s">
        <v>2500</v>
      </c>
      <c r="B14099" s="903" t="s">
        <v>222</v>
      </c>
      <c r="C14099" s="903" t="s">
        <v>170</v>
      </c>
      <c r="D14099" s="903" t="s">
        <v>1459</v>
      </c>
      <c r="E14099" s="903" t="s">
        <v>376</v>
      </c>
      <c r="F14099" s="903" t="s">
        <v>182</v>
      </c>
      <c r="G14099" s="902">
        <v>1305630000</v>
      </c>
    </row>
    <row r="14100" spans="1:7">
      <c r="A14100" s="903" t="s">
        <v>2500</v>
      </c>
      <c r="B14100" s="903" t="s">
        <v>222</v>
      </c>
      <c r="C14100" s="903" t="s">
        <v>170</v>
      </c>
      <c r="D14100" s="903" t="s">
        <v>1459</v>
      </c>
      <c r="E14100" s="903" t="s">
        <v>376</v>
      </c>
      <c r="F14100" s="903" t="s">
        <v>183</v>
      </c>
      <c r="G14100" s="902">
        <v>321599570</v>
      </c>
    </row>
    <row r="14101" spans="1:7">
      <c r="A14101" s="903" t="s">
        <v>2500</v>
      </c>
      <c r="B14101" s="903" t="s">
        <v>222</v>
      </c>
      <c r="C14101" s="903" t="s">
        <v>170</v>
      </c>
      <c r="D14101" s="903" t="s">
        <v>1459</v>
      </c>
      <c r="E14101" s="1419" t="s">
        <v>810</v>
      </c>
      <c r="F14101" s="1420"/>
      <c r="G14101" s="902">
        <v>157993000</v>
      </c>
    </row>
    <row r="14102" spans="1:7">
      <c r="A14102" s="903" t="s">
        <v>2500</v>
      </c>
      <c r="B14102" s="903" t="s">
        <v>222</v>
      </c>
      <c r="C14102" s="903" t="s">
        <v>170</v>
      </c>
      <c r="D14102" s="903" t="s">
        <v>1459</v>
      </c>
      <c r="E14102" s="903" t="s">
        <v>810</v>
      </c>
      <c r="F14102" s="903" t="s">
        <v>809</v>
      </c>
      <c r="G14102" s="902">
        <v>77693000</v>
      </c>
    </row>
    <row r="14103" spans="1:7">
      <c r="A14103" s="903" t="s">
        <v>2500</v>
      </c>
      <c r="B14103" s="903" t="s">
        <v>222</v>
      </c>
      <c r="C14103" s="903" t="s">
        <v>170</v>
      </c>
      <c r="D14103" s="903" t="s">
        <v>1459</v>
      </c>
      <c r="E14103" s="903" t="s">
        <v>810</v>
      </c>
      <c r="F14103" s="903" t="s">
        <v>820</v>
      </c>
      <c r="G14103" s="902">
        <v>80300000</v>
      </c>
    </row>
    <row r="14104" spans="1:7">
      <c r="A14104" s="903" t="s">
        <v>2500</v>
      </c>
      <c r="B14104" s="903" t="s">
        <v>222</v>
      </c>
      <c r="C14104" s="903" t="s">
        <v>170</v>
      </c>
      <c r="D14104" s="903" t="s">
        <v>1459</v>
      </c>
      <c r="E14104" s="1419" t="s">
        <v>165</v>
      </c>
      <c r="F14104" s="1420"/>
      <c r="G14104" s="902">
        <v>3436506452</v>
      </c>
    </row>
    <row r="14105" spans="1:7">
      <c r="A14105" s="903" t="s">
        <v>2500</v>
      </c>
      <c r="B14105" s="903" t="s">
        <v>222</v>
      </c>
      <c r="C14105" s="903" t="s">
        <v>170</v>
      </c>
      <c r="D14105" s="903" t="s">
        <v>1459</v>
      </c>
      <c r="E14105" s="903" t="s">
        <v>165</v>
      </c>
      <c r="F14105" s="903" t="s">
        <v>166</v>
      </c>
      <c r="G14105" s="902">
        <v>1367894000</v>
      </c>
    </row>
    <row r="14106" spans="1:7">
      <c r="A14106" s="903" t="s">
        <v>2500</v>
      </c>
      <c r="B14106" s="903" t="s">
        <v>222</v>
      </c>
      <c r="C14106" s="903" t="s">
        <v>170</v>
      </c>
      <c r="D14106" s="903" t="s">
        <v>1459</v>
      </c>
      <c r="E14106" s="903" t="s">
        <v>165</v>
      </c>
      <c r="F14106" s="903" t="s">
        <v>819</v>
      </c>
      <c r="G14106" s="902">
        <v>1941192452</v>
      </c>
    </row>
    <row r="14107" spans="1:7">
      <c r="A14107" s="903" t="s">
        <v>2500</v>
      </c>
      <c r="B14107" s="903" t="s">
        <v>222</v>
      </c>
      <c r="C14107" s="903" t="s">
        <v>170</v>
      </c>
      <c r="D14107" s="903" t="s">
        <v>1459</v>
      </c>
      <c r="E14107" s="903" t="s">
        <v>165</v>
      </c>
      <c r="F14107" s="903" t="s">
        <v>408</v>
      </c>
      <c r="G14107" s="902">
        <v>127420000</v>
      </c>
    </row>
    <row r="14108" spans="1:7">
      <c r="A14108" s="903" t="s">
        <v>2500</v>
      </c>
      <c r="B14108" s="903" t="s">
        <v>222</v>
      </c>
      <c r="C14108" s="903" t="s">
        <v>170</v>
      </c>
      <c r="D14108" s="903" t="s">
        <v>1459</v>
      </c>
      <c r="E14108" s="1419" t="s">
        <v>160</v>
      </c>
      <c r="F14108" s="1420"/>
      <c r="G14108" s="902">
        <v>5112249338</v>
      </c>
    </row>
    <row r="14109" spans="1:7">
      <c r="A14109" s="903" t="s">
        <v>2500</v>
      </c>
      <c r="B14109" s="903" t="s">
        <v>222</v>
      </c>
      <c r="C14109" s="903" t="s">
        <v>170</v>
      </c>
      <c r="D14109" s="903" t="s">
        <v>1459</v>
      </c>
      <c r="E14109" s="903" t="s">
        <v>160</v>
      </c>
      <c r="F14109" s="903" t="s">
        <v>162</v>
      </c>
      <c r="G14109" s="902">
        <v>5112249338</v>
      </c>
    </row>
    <row r="14110" spans="1:7">
      <c r="A14110" s="903" t="s">
        <v>2500</v>
      </c>
      <c r="B14110" s="903" t="s">
        <v>222</v>
      </c>
      <c r="C14110" s="903" t="s">
        <v>170</v>
      </c>
      <c r="D14110" s="903" t="s">
        <v>1459</v>
      </c>
      <c r="E14110" s="1419" t="s">
        <v>16</v>
      </c>
      <c r="F14110" s="1420"/>
      <c r="G14110" s="902">
        <v>2849872475</v>
      </c>
    </row>
    <row r="14111" spans="1:7">
      <c r="A14111" s="903" t="s">
        <v>2500</v>
      </c>
      <c r="B14111" s="903" t="s">
        <v>222</v>
      </c>
      <c r="C14111" s="903" t="s">
        <v>170</v>
      </c>
      <c r="D14111" s="903" t="s">
        <v>1459</v>
      </c>
      <c r="E14111" s="903" t="s">
        <v>16</v>
      </c>
      <c r="F14111" s="903" t="s">
        <v>17</v>
      </c>
      <c r="G14111" s="902">
        <v>118662000</v>
      </c>
    </row>
    <row r="14112" spans="1:7">
      <c r="A14112" s="903" t="s">
        <v>2500</v>
      </c>
      <c r="B14112" s="903" t="s">
        <v>222</v>
      </c>
      <c r="C14112" s="903" t="s">
        <v>170</v>
      </c>
      <c r="D14112" s="903" t="s">
        <v>1459</v>
      </c>
      <c r="E14112" s="903" t="s">
        <v>16</v>
      </c>
      <c r="F14112" s="903" t="s">
        <v>19</v>
      </c>
      <c r="G14112" s="902">
        <v>2493915150</v>
      </c>
    </row>
    <row r="14113" spans="1:7">
      <c r="A14113" s="903" t="s">
        <v>2500</v>
      </c>
      <c r="B14113" s="903" t="s">
        <v>222</v>
      </c>
      <c r="C14113" s="903" t="s">
        <v>170</v>
      </c>
      <c r="D14113" s="903" t="s">
        <v>1459</v>
      </c>
      <c r="E14113" s="903" t="s">
        <v>16</v>
      </c>
      <c r="F14113" s="903" t="s">
        <v>221</v>
      </c>
      <c r="G14113" s="902">
        <v>237295325</v>
      </c>
    </row>
    <row r="14114" spans="1:7">
      <c r="A14114" s="903" t="s">
        <v>2500</v>
      </c>
      <c r="B14114" s="903" t="s">
        <v>222</v>
      </c>
      <c r="C14114" s="903" t="s">
        <v>170</v>
      </c>
      <c r="D14114" s="1419" t="s">
        <v>1453</v>
      </c>
      <c r="E14114" s="1420"/>
      <c r="F14114" s="1420"/>
      <c r="G14114" s="902">
        <v>17719015552</v>
      </c>
    </row>
    <row r="14115" spans="1:7">
      <c r="A14115" s="903" t="s">
        <v>2500</v>
      </c>
      <c r="B14115" s="903" t="s">
        <v>222</v>
      </c>
      <c r="C14115" s="903" t="s">
        <v>170</v>
      </c>
      <c r="D14115" s="903" t="s">
        <v>1453</v>
      </c>
      <c r="E14115" s="1419" t="s">
        <v>520</v>
      </c>
      <c r="F14115" s="1420"/>
      <c r="G14115" s="902">
        <v>178651000</v>
      </c>
    </row>
    <row r="14116" spans="1:7">
      <c r="A14116" s="903" t="s">
        <v>2500</v>
      </c>
      <c r="B14116" s="903" t="s">
        <v>222</v>
      </c>
      <c r="C14116" s="903" t="s">
        <v>170</v>
      </c>
      <c r="D14116" s="903" t="s">
        <v>1453</v>
      </c>
      <c r="E14116" s="903" t="s">
        <v>520</v>
      </c>
      <c r="F14116" s="903" t="s">
        <v>290</v>
      </c>
      <c r="G14116" s="902">
        <v>178651000</v>
      </c>
    </row>
    <row r="14117" spans="1:7">
      <c r="A14117" s="903" t="s">
        <v>2500</v>
      </c>
      <c r="B14117" s="903" t="s">
        <v>222</v>
      </c>
      <c r="C14117" s="903" t="s">
        <v>170</v>
      </c>
      <c r="D14117" s="903" t="s">
        <v>1453</v>
      </c>
      <c r="E14117" s="1419" t="s">
        <v>100</v>
      </c>
      <c r="F14117" s="1420"/>
      <c r="G14117" s="902">
        <v>49037543</v>
      </c>
    </row>
    <row r="14118" spans="1:7">
      <c r="A14118" s="903" t="s">
        <v>2500</v>
      </c>
      <c r="B14118" s="903" t="s">
        <v>222</v>
      </c>
      <c r="C14118" s="903" t="s">
        <v>170</v>
      </c>
      <c r="D14118" s="903" t="s">
        <v>1453</v>
      </c>
      <c r="E14118" s="903" t="s">
        <v>100</v>
      </c>
      <c r="F14118" s="903" t="s">
        <v>138</v>
      </c>
      <c r="G14118" s="902">
        <v>44533666</v>
      </c>
    </row>
    <row r="14119" spans="1:7">
      <c r="A14119" s="903" t="s">
        <v>2500</v>
      </c>
      <c r="B14119" s="903" t="s">
        <v>222</v>
      </c>
      <c r="C14119" s="903" t="s">
        <v>170</v>
      </c>
      <c r="D14119" s="903" t="s">
        <v>1453</v>
      </c>
      <c r="E14119" s="903" t="s">
        <v>100</v>
      </c>
      <c r="F14119" s="903" t="s">
        <v>139</v>
      </c>
      <c r="G14119" s="902">
        <v>4503877</v>
      </c>
    </row>
    <row r="14120" spans="1:7">
      <c r="A14120" s="903" t="s">
        <v>2500</v>
      </c>
      <c r="B14120" s="903" t="s">
        <v>222</v>
      </c>
      <c r="C14120" s="903" t="s">
        <v>170</v>
      </c>
      <c r="D14120" s="903" t="s">
        <v>1453</v>
      </c>
      <c r="E14120" s="1419" t="s">
        <v>103</v>
      </c>
      <c r="F14120" s="1420"/>
      <c r="G14120" s="902">
        <v>70000</v>
      </c>
    </row>
    <row r="14121" spans="1:7">
      <c r="A14121" s="903" t="s">
        <v>2500</v>
      </c>
      <c r="B14121" s="903" t="s">
        <v>222</v>
      </c>
      <c r="C14121" s="903" t="s">
        <v>170</v>
      </c>
      <c r="D14121" s="903" t="s">
        <v>1453</v>
      </c>
      <c r="E14121" s="903" t="s">
        <v>103</v>
      </c>
      <c r="F14121" s="903" t="s">
        <v>104</v>
      </c>
      <c r="G14121" s="902">
        <v>70000</v>
      </c>
    </row>
    <row r="14122" spans="1:7">
      <c r="A14122" s="903" t="s">
        <v>2500</v>
      </c>
      <c r="B14122" s="903" t="s">
        <v>222</v>
      </c>
      <c r="C14122" s="903" t="s">
        <v>170</v>
      </c>
      <c r="D14122" s="903" t="s">
        <v>1453</v>
      </c>
      <c r="E14122" s="1419" t="s">
        <v>108</v>
      </c>
      <c r="F14122" s="1420"/>
      <c r="G14122" s="902">
        <v>5290000</v>
      </c>
    </row>
    <row r="14123" spans="1:7">
      <c r="A14123" s="903" t="s">
        <v>2500</v>
      </c>
      <c r="B14123" s="903" t="s">
        <v>222</v>
      </c>
      <c r="C14123" s="903" t="s">
        <v>170</v>
      </c>
      <c r="D14123" s="903" t="s">
        <v>1453</v>
      </c>
      <c r="E14123" s="903" t="s">
        <v>108</v>
      </c>
      <c r="F14123" s="903" t="s">
        <v>142</v>
      </c>
      <c r="G14123" s="902">
        <v>5290000</v>
      </c>
    </row>
    <row r="14124" spans="1:7">
      <c r="A14124" s="903" t="s">
        <v>2500</v>
      </c>
      <c r="B14124" s="903" t="s">
        <v>222</v>
      </c>
      <c r="C14124" s="903" t="s">
        <v>170</v>
      </c>
      <c r="D14124" s="903" t="s">
        <v>1453</v>
      </c>
      <c r="E14124" s="1419" t="s">
        <v>143</v>
      </c>
      <c r="F14124" s="1420"/>
      <c r="G14124" s="902">
        <v>12800000</v>
      </c>
    </row>
    <row r="14125" spans="1:7">
      <c r="A14125" s="903" t="s">
        <v>2500</v>
      </c>
      <c r="B14125" s="903" t="s">
        <v>222</v>
      </c>
      <c r="C14125" s="903" t="s">
        <v>170</v>
      </c>
      <c r="D14125" s="903" t="s">
        <v>1453</v>
      </c>
      <c r="E14125" s="903" t="s">
        <v>143</v>
      </c>
      <c r="F14125" s="903" t="s">
        <v>487</v>
      </c>
      <c r="G14125" s="902">
        <v>12800000</v>
      </c>
    </row>
    <row r="14126" spans="1:7">
      <c r="A14126" s="903" t="s">
        <v>2500</v>
      </c>
      <c r="B14126" s="903" t="s">
        <v>222</v>
      </c>
      <c r="C14126" s="903" t="s">
        <v>170</v>
      </c>
      <c r="D14126" s="903" t="s">
        <v>1453</v>
      </c>
      <c r="E14126" s="1419" t="s">
        <v>498</v>
      </c>
      <c r="F14126" s="1420"/>
      <c r="G14126" s="902">
        <v>147140000</v>
      </c>
    </row>
    <row r="14127" spans="1:7">
      <c r="A14127" s="903" t="s">
        <v>2500</v>
      </c>
      <c r="B14127" s="903" t="s">
        <v>222</v>
      </c>
      <c r="C14127" s="903" t="s">
        <v>170</v>
      </c>
      <c r="D14127" s="903" t="s">
        <v>1453</v>
      </c>
      <c r="E14127" s="903" t="s">
        <v>498</v>
      </c>
      <c r="F14127" s="903" t="s">
        <v>228</v>
      </c>
      <c r="G14127" s="902">
        <v>96020000</v>
      </c>
    </row>
    <row r="14128" spans="1:7">
      <c r="A14128" s="903" t="s">
        <v>2500</v>
      </c>
      <c r="B14128" s="903" t="s">
        <v>222</v>
      </c>
      <c r="C14128" s="903" t="s">
        <v>170</v>
      </c>
      <c r="D14128" s="903" t="s">
        <v>1453</v>
      </c>
      <c r="E14128" s="903" t="s">
        <v>498</v>
      </c>
      <c r="F14128" s="903" t="s">
        <v>466</v>
      </c>
      <c r="G14128" s="902">
        <v>10000000</v>
      </c>
    </row>
    <row r="14129" spans="1:7">
      <c r="A14129" s="903" t="s">
        <v>2500</v>
      </c>
      <c r="B14129" s="903" t="s">
        <v>222</v>
      </c>
      <c r="C14129" s="903" t="s">
        <v>170</v>
      </c>
      <c r="D14129" s="903" t="s">
        <v>1453</v>
      </c>
      <c r="E14129" s="903" t="s">
        <v>498</v>
      </c>
      <c r="F14129" s="903" t="s">
        <v>501</v>
      </c>
      <c r="G14129" s="902">
        <v>41120000</v>
      </c>
    </row>
    <row r="14130" spans="1:7">
      <c r="A14130" s="903" t="s">
        <v>2500</v>
      </c>
      <c r="B14130" s="903" t="s">
        <v>222</v>
      </c>
      <c r="C14130" s="903" t="s">
        <v>170</v>
      </c>
      <c r="D14130" s="903" t="s">
        <v>1453</v>
      </c>
      <c r="E14130" s="1419" t="s">
        <v>118</v>
      </c>
      <c r="F14130" s="1420"/>
      <c r="G14130" s="902">
        <v>20896000</v>
      </c>
    </row>
    <row r="14131" spans="1:7">
      <c r="A14131" s="903" t="s">
        <v>2500</v>
      </c>
      <c r="B14131" s="903" t="s">
        <v>222</v>
      </c>
      <c r="C14131" s="903" t="s">
        <v>170</v>
      </c>
      <c r="D14131" s="903" t="s">
        <v>1453</v>
      </c>
      <c r="E14131" s="903" t="s">
        <v>118</v>
      </c>
      <c r="F14131" s="903" t="s">
        <v>523</v>
      </c>
      <c r="G14131" s="902">
        <v>18960000</v>
      </c>
    </row>
    <row r="14132" spans="1:7">
      <c r="A14132" s="903" t="s">
        <v>2500</v>
      </c>
      <c r="B14132" s="903" t="s">
        <v>222</v>
      </c>
      <c r="C14132" s="903" t="s">
        <v>170</v>
      </c>
      <c r="D14132" s="903" t="s">
        <v>1453</v>
      </c>
      <c r="E14132" s="903" t="s">
        <v>118</v>
      </c>
      <c r="F14132" s="903" t="s">
        <v>120</v>
      </c>
      <c r="G14132" s="902">
        <v>1936000</v>
      </c>
    </row>
    <row r="14133" spans="1:7">
      <c r="A14133" s="903" t="s">
        <v>2500</v>
      </c>
      <c r="B14133" s="903" t="s">
        <v>222</v>
      </c>
      <c r="C14133" s="903" t="s">
        <v>170</v>
      </c>
      <c r="D14133" s="903" t="s">
        <v>1453</v>
      </c>
      <c r="E14133" s="1419" t="s">
        <v>1434</v>
      </c>
      <c r="F14133" s="1420"/>
      <c r="G14133" s="902">
        <v>3588000</v>
      </c>
    </row>
    <row r="14134" spans="1:7">
      <c r="A14134" s="903" t="s">
        <v>2500</v>
      </c>
      <c r="B14134" s="903" t="s">
        <v>222</v>
      </c>
      <c r="C14134" s="903" t="s">
        <v>170</v>
      </c>
      <c r="D14134" s="903" t="s">
        <v>1453</v>
      </c>
      <c r="E14134" s="903" t="s">
        <v>1434</v>
      </c>
      <c r="F14134" s="903" t="s">
        <v>1553</v>
      </c>
      <c r="G14134" s="902">
        <v>3588000</v>
      </c>
    </row>
    <row r="14135" spans="1:7">
      <c r="A14135" s="903" t="s">
        <v>2500</v>
      </c>
      <c r="B14135" s="903" t="s">
        <v>222</v>
      </c>
      <c r="C14135" s="903" t="s">
        <v>170</v>
      </c>
      <c r="D14135" s="903" t="s">
        <v>1453</v>
      </c>
      <c r="E14135" s="1419" t="s">
        <v>122</v>
      </c>
      <c r="F14135" s="1420"/>
      <c r="G14135" s="902">
        <v>291354000</v>
      </c>
    </row>
    <row r="14136" spans="1:7">
      <c r="A14136" s="903" t="s">
        <v>2500</v>
      </c>
      <c r="B14136" s="903" t="s">
        <v>222</v>
      </c>
      <c r="C14136" s="903" t="s">
        <v>170</v>
      </c>
      <c r="D14136" s="903" t="s">
        <v>1453</v>
      </c>
      <c r="E14136" s="903" t="s">
        <v>122</v>
      </c>
      <c r="F14136" s="903" t="s">
        <v>6</v>
      </c>
      <c r="G14136" s="902">
        <v>3000000</v>
      </c>
    </row>
    <row r="14137" spans="1:7">
      <c r="A14137" s="903" t="s">
        <v>2500</v>
      </c>
      <c r="B14137" s="903" t="s">
        <v>222</v>
      </c>
      <c r="C14137" s="903" t="s">
        <v>170</v>
      </c>
      <c r="D14137" s="903" t="s">
        <v>1453</v>
      </c>
      <c r="E14137" s="903" t="s">
        <v>122</v>
      </c>
      <c r="F14137" s="903" t="s">
        <v>124</v>
      </c>
      <c r="G14137" s="902">
        <v>55224000</v>
      </c>
    </row>
    <row r="14138" spans="1:7">
      <c r="A14138" s="903" t="s">
        <v>2500</v>
      </c>
      <c r="B14138" s="903" t="s">
        <v>222</v>
      </c>
      <c r="C14138" s="903" t="s">
        <v>170</v>
      </c>
      <c r="D14138" s="903" t="s">
        <v>1453</v>
      </c>
      <c r="E14138" s="903" t="s">
        <v>122</v>
      </c>
      <c r="F14138" s="903" t="s">
        <v>126</v>
      </c>
      <c r="G14138" s="902">
        <v>233130000</v>
      </c>
    </row>
    <row r="14139" spans="1:7">
      <c r="A14139" s="903" t="s">
        <v>2500</v>
      </c>
      <c r="B14139" s="903" t="s">
        <v>222</v>
      </c>
      <c r="C14139" s="903" t="s">
        <v>170</v>
      </c>
      <c r="D14139" s="903" t="s">
        <v>1453</v>
      </c>
      <c r="E14139" s="1419" t="s">
        <v>376</v>
      </c>
      <c r="F14139" s="1420"/>
      <c r="G14139" s="902">
        <v>118823000</v>
      </c>
    </row>
    <row r="14140" spans="1:7">
      <c r="A14140" s="903" t="s">
        <v>2500</v>
      </c>
      <c r="B14140" s="903" t="s">
        <v>222</v>
      </c>
      <c r="C14140" s="903" t="s">
        <v>170</v>
      </c>
      <c r="D14140" s="903" t="s">
        <v>1453</v>
      </c>
      <c r="E14140" s="903" t="s">
        <v>376</v>
      </c>
      <c r="F14140" s="903" t="s">
        <v>183</v>
      </c>
      <c r="G14140" s="902">
        <v>118823000</v>
      </c>
    </row>
    <row r="14141" spans="1:7">
      <c r="A14141" s="903" t="s">
        <v>2500</v>
      </c>
      <c r="B14141" s="903" t="s">
        <v>222</v>
      </c>
      <c r="C14141" s="903" t="s">
        <v>170</v>
      </c>
      <c r="D14141" s="903" t="s">
        <v>1453</v>
      </c>
      <c r="E14141" s="1419" t="s">
        <v>160</v>
      </c>
      <c r="F14141" s="1420"/>
      <c r="G14141" s="902">
        <v>14841341000</v>
      </c>
    </row>
    <row r="14142" spans="1:7">
      <c r="A14142" s="903" t="s">
        <v>2500</v>
      </c>
      <c r="B14142" s="903" t="s">
        <v>222</v>
      </c>
      <c r="C14142" s="903" t="s">
        <v>170</v>
      </c>
      <c r="D14142" s="903" t="s">
        <v>1453</v>
      </c>
      <c r="E14142" s="903" t="s">
        <v>160</v>
      </c>
      <c r="F14142" s="903" t="s">
        <v>162</v>
      </c>
      <c r="G14142" s="902">
        <v>14841341000</v>
      </c>
    </row>
    <row r="14143" spans="1:7">
      <c r="A14143" s="903" t="s">
        <v>2500</v>
      </c>
      <c r="B14143" s="903" t="s">
        <v>222</v>
      </c>
      <c r="C14143" s="903" t="s">
        <v>170</v>
      </c>
      <c r="D14143" s="903" t="s">
        <v>1453</v>
      </c>
      <c r="E14143" s="1419" t="s">
        <v>16</v>
      </c>
      <c r="F14143" s="1420"/>
      <c r="G14143" s="902">
        <v>2050025009</v>
      </c>
    </row>
    <row r="14144" spans="1:7">
      <c r="A14144" s="903" t="s">
        <v>2500</v>
      </c>
      <c r="B14144" s="903" t="s">
        <v>222</v>
      </c>
      <c r="C14144" s="903" t="s">
        <v>170</v>
      </c>
      <c r="D14144" s="903" t="s">
        <v>1453</v>
      </c>
      <c r="E14144" s="903" t="s">
        <v>16</v>
      </c>
      <c r="F14144" s="903" t="s">
        <v>17</v>
      </c>
      <c r="G14144" s="902">
        <v>488698000</v>
      </c>
    </row>
    <row r="14145" spans="1:7">
      <c r="A14145" s="903" t="s">
        <v>2500</v>
      </c>
      <c r="B14145" s="903" t="s">
        <v>222</v>
      </c>
      <c r="C14145" s="903" t="s">
        <v>170</v>
      </c>
      <c r="D14145" s="903" t="s">
        <v>1453</v>
      </c>
      <c r="E14145" s="903" t="s">
        <v>16</v>
      </c>
      <c r="F14145" s="903" t="s">
        <v>19</v>
      </c>
      <c r="G14145" s="902">
        <v>1480835000</v>
      </c>
    </row>
    <row r="14146" spans="1:7">
      <c r="A14146" s="903" t="s">
        <v>2500</v>
      </c>
      <c r="B14146" s="903" t="s">
        <v>222</v>
      </c>
      <c r="C14146" s="903" t="s">
        <v>170</v>
      </c>
      <c r="D14146" s="903" t="s">
        <v>1453</v>
      </c>
      <c r="E14146" s="903" t="s">
        <v>16</v>
      </c>
      <c r="F14146" s="903" t="s">
        <v>221</v>
      </c>
      <c r="G14146" s="902">
        <v>80492009</v>
      </c>
    </row>
    <row r="14147" spans="1:7">
      <c r="A14147" s="903" t="s">
        <v>2500</v>
      </c>
      <c r="B14147" s="903" t="s">
        <v>222</v>
      </c>
      <c r="C14147" s="1419" t="s">
        <v>200</v>
      </c>
      <c r="D14147" s="1420"/>
      <c r="E14147" s="1420"/>
      <c r="F14147" s="1420"/>
      <c r="G14147" s="902">
        <v>769215258013</v>
      </c>
    </row>
    <row r="14148" spans="1:7">
      <c r="A14148" s="903" t="s">
        <v>2500</v>
      </c>
      <c r="B14148" s="903" t="s">
        <v>222</v>
      </c>
      <c r="C14148" s="903" t="s">
        <v>200</v>
      </c>
      <c r="D14148" s="1419" t="s">
        <v>1413</v>
      </c>
      <c r="E14148" s="1420"/>
      <c r="F14148" s="1420"/>
      <c r="G14148" s="902">
        <v>566460982729</v>
      </c>
    </row>
    <row r="14149" spans="1:7">
      <c r="A14149" s="903" t="s">
        <v>2500</v>
      </c>
      <c r="B14149" s="903" t="s">
        <v>222</v>
      </c>
      <c r="C14149" s="903" t="s">
        <v>200</v>
      </c>
      <c r="D14149" s="903" t="s">
        <v>1413</v>
      </c>
      <c r="E14149" s="1419" t="s">
        <v>87</v>
      </c>
      <c r="F14149" s="1420"/>
      <c r="G14149" s="902">
        <v>108380629725</v>
      </c>
    </row>
    <row r="14150" spans="1:7">
      <c r="A14150" s="903" t="s">
        <v>2500</v>
      </c>
      <c r="B14150" s="903" t="s">
        <v>222</v>
      </c>
      <c r="C14150" s="903" t="s">
        <v>200</v>
      </c>
      <c r="D14150" s="903" t="s">
        <v>1413</v>
      </c>
      <c r="E14150" s="903" t="s">
        <v>87</v>
      </c>
      <c r="F14150" s="903" t="s">
        <v>88</v>
      </c>
      <c r="G14150" s="902">
        <v>108180578094</v>
      </c>
    </row>
    <row r="14151" spans="1:7">
      <c r="A14151" s="903" t="s">
        <v>2500</v>
      </c>
      <c r="B14151" s="903" t="s">
        <v>222</v>
      </c>
      <c r="C14151" s="903" t="s">
        <v>200</v>
      </c>
      <c r="D14151" s="903" t="s">
        <v>1413</v>
      </c>
      <c r="E14151" s="903" t="s">
        <v>87</v>
      </c>
      <c r="F14151" s="903" t="s">
        <v>89</v>
      </c>
      <c r="G14151" s="902">
        <v>200051631</v>
      </c>
    </row>
    <row r="14152" spans="1:7">
      <c r="A14152" s="903" t="s">
        <v>2500</v>
      </c>
      <c r="B14152" s="903" t="s">
        <v>222</v>
      </c>
      <c r="C14152" s="903" t="s">
        <v>200</v>
      </c>
      <c r="D14152" s="903" t="s">
        <v>1413</v>
      </c>
      <c r="E14152" s="1419" t="s">
        <v>128</v>
      </c>
      <c r="F14152" s="1420"/>
      <c r="G14152" s="902">
        <v>773311800</v>
      </c>
    </row>
    <row r="14153" spans="1:7">
      <c r="A14153" s="903" t="s">
        <v>2500</v>
      </c>
      <c r="B14153" s="903" t="s">
        <v>222</v>
      </c>
      <c r="C14153" s="903" t="s">
        <v>200</v>
      </c>
      <c r="D14153" s="903" t="s">
        <v>1413</v>
      </c>
      <c r="E14153" s="903" t="s">
        <v>128</v>
      </c>
      <c r="F14153" s="903" t="s">
        <v>519</v>
      </c>
      <c r="G14153" s="902">
        <v>381475400</v>
      </c>
    </row>
    <row r="14154" spans="1:7">
      <c r="A14154" s="903" t="s">
        <v>2500</v>
      </c>
      <c r="B14154" s="903" t="s">
        <v>222</v>
      </c>
      <c r="C14154" s="903" t="s">
        <v>200</v>
      </c>
      <c r="D14154" s="903" t="s">
        <v>1413</v>
      </c>
      <c r="E14154" s="903" t="s">
        <v>128</v>
      </c>
      <c r="F14154" s="903" t="s">
        <v>129</v>
      </c>
      <c r="G14154" s="902">
        <v>391836400</v>
      </c>
    </row>
    <row r="14155" spans="1:7">
      <c r="A14155" s="903" t="s">
        <v>2500</v>
      </c>
      <c r="B14155" s="903" t="s">
        <v>222</v>
      </c>
      <c r="C14155" s="903" t="s">
        <v>200</v>
      </c>
      <c r="D14155" s="903" t="s">
        <v>1413</v>
      </c>
      <c r="E14155" s="1419" t="s">
        <v>90</v>
      </c>
      <c r="F14155" s="1420"/>
      <c r="G14155" s="902">
        <v>73690388808</v>
      </c>
    </row>
    <row r="14156" spans="1:7">
      <c r="A14156" s="903" t="s">
        <v>2500</v>
      </c>
      <c r="B14156" s="903" t="s">
        <v>222</v>
      </c>
      <c r="C14156" s="903" t="s">
        <v>200</v>
      </c>
      <c r="D14156" s="903" t="s">
        <v>1413</v>
      </c>
      <c r="E14156" s="903" t="s">
        <v>90</v>
      </c>
      <c r="F14156" s="903" t="s">
        <v>135</v>
      </c>
      <c r="G14156" s="902">
        <v>1983609293</v>
      </c>
    </row>
    <row r="14157" spans="1:7">
      <c r="A14157" s="903" t="s">
        <v>2500</v>
      </c>
      <c r="B14157" s="903" t="s">
        <v>222</v>
      </c>
      <c r="C14157" s="903" t="s">
        <v>200</v>
      </c>
      <c r="D14157" s="903" t="s">
        <v>1413</v>
      </c>
      <c r="E14157" s="903" t="s">
        <v>90</v>
      </c>
      <c r="F14157" s="903" t="s">
        <v>389</v>
      </c>
      <c r="G14157" s="902">
        <v>5644057596</v>
      </c>
    </row>
    <row r="14158" spans="1:7">
      <c r="A14158" s="903" t="s">
        <v>2500</v>
      </c>
      <c r="B14158" s="903" t="s">
        <v>222</v>
      </c>
      <c r="C14158" s="903" t="s">
        <v>200</v>
      </c>
      <c r="D14158" s="903" t="s">
        <v>1413</v>
      </c>
      <c r="E14158" s="903" t="s">
        <v>90</v>
      </c>
      <c r="F14158" s="903" t="s">
        <v>385</v>
      </c>
      <c r="G14158" s="902">
        <v>1975230698</v>
      </c>
    </row>
    <row r="14159" spans="1:7">
      <c r="A14159" s="903" t="s">
        <v>2500</v>
      </c>
      <c r="B14159" s="903" t="s">
        <v>222</v>
      </c>
      <c r="C14159" s="903" t="s">
        <v>200</v>
      </c>
      <c r="D14159" s="903" t="s">
        <v>1413</v>
      </c>
      <c r="E14159" s="903" t="s">
        <v>90</v>
      </c>
      <c r="F14159" s="903" t="s">
        <v>763</v>
      </c>
      <c r="G14159" s="902">
        <v>3686823996</v>
      </c>
    </row>
    <row r="14160" spans="1:7">
      <c r="A14160" s="903" t="s">
        <v>2500</v>
      </c>
      <c r="B14160" s="903" t="s">
        <v>222</v>
      </c>
      <c r="C14160" s="903" t="s">
        <v>200</v>
      </c>
      <c r="D14160" s="903" t="s">
        <v>1413</v>
      </c>
      <c r="E14160" s="903" t="s">
        <v>90</v>
      </c>
      <c r="F14160" s="903" t="s">
        <v>8</v>
      </c>
      <c r="G14160" s="902">
        <v>3576000</v>
      </c>
    </row>
    <row r="14161" spans="1:7">
      <c r="A14161" s="903" t="s">
        <v>2500</v>
      </c>
      <c r="B14161" s="903" t="s">
        <v>222</v>
      </c>
      <c r="C14161" s="903" t="s">
        <v>200</v>
      </c>
      <c r="D14161" s="903" t="s">
        <v>1413</v>
      </c>
      <c r="E14161" s="903" t="s">
        <v>90</v>
      </c>
      <c r="F14161" s="903" t="s">
        <v>136</v>
      </c>
      <c r="G14161" s="902">
        <v>19915754624</v>
      </c>
    </row>
    <row r="14162" spans="1:7">
      <c r="A14162" s="903" t="s">
        <v>2500</v>
      </c>
      <c r="B14162" s="903" t="s">
        <v>222</v>
      </c>
      <c r="C14162" s="903" t="s">
        <v>200</v>
      </c>
      <c r="D14162" s="903" t="s">
        <v>1413</v>
      </c>
      <c r="E14162" s="903" t="s">
        <v>90</v>
      </c>
      <c r="F14162" s="903" t="s">
        <v>386</v>
      </c>
      <c r="G14162" s="902">
        <v>3774742</v>
      </c>
    </row>
    <row r="14163" spans="1:7">
      <c r="A14163" s="903" t="s">
        <v>2500</v>
      </c>
      <c r="B14163" s="903" t="s">
        <v>222</v>
      </c>
      <c r="C14163" s="903" t="s">
        <v>200</v>
      </c>
      <c r="D14163" s="903" t="s">
        <v>1413</v>
      </c>
      <c r="E14163" s="903" t="s">
        <v>90</v>
      </c>
      <c r="F14163" s="903" t="s">
        <v>92</v>
      </c>
      <c r="G14163" s="902">
        <v>547109520</v>
      </c>
    </row>
    <row r="14164" spans="1:7">
      <c r="A14164" s="903" t="s">
        <v>2500</v>
      </c>
      <c r="B14164" s="903" t="s">
        <v>222</v>
      </c>
      <c r="C14164" s="903" t="s">
        <v>200</v>
      </c>
      <c r="D14164" s="903" t="s">
        <v>1413</v>
      </c>
      <c r="E14164" s="903" t="s">
        <v>90</v>
      </c>
      <c r="F14164" s="903" t="s">
        <v>289</v>
      </c>
      <c r="G14164" s="902">
        <v>99850000</v>
      </c>
    </row>
    <row r="14165" spans="1:7">
      <c r="A14165" s="903" t="s">
        <v>2500</v>
      </c>
      <c r="B14165" s="903" t="s">
        <v>222</v>
      </c>
      <c r="C14165" s="903" t="s">
        <v>200</v>
      </c>
      <c r="D14165" s="903" t="s">
        <v>1413</v>
      </c>
      <c r="E14165" s="903" t="s">
        <v>90</v>
      </c>
      <c r="F14165" s="903" t="s">
        <v>390</v>
      </c>
      <c r="G14165" s="902">
        <v>460717540</v>
      </c>
    </row>
    <row r="14166" spans="1:7">
      <c r="A14166" s="903" t="s">
        <v>2500</v>
      </c>
      <c r="B14166" s="903" t="s">
        <v>222</v>
      </c>
      <c r="C14166" s="903" t="s">
        <v>200</v>
      </c>
      <c r="D14166" s="903" t="s">
        <v>1413</v>
      </c>
      <c r="E14166" s="903" t="s">
        <v>90</v>
      </c>
      <c r="F14166" s="903" t="s">
        <v>294</v>
      </c>
      <c r="G14166" s="902">
        <v>1398150440</v>
      </c>
    </row>
    <row r="14167" spans="1:7">
      <c r="A14167" s="903" t="s">
        <v>2500</v>
      </c>
      <c r="B14167" s="903" t="s">
        <v>222</v>
      </c>
      <c r="C14167" s="903" t="s">
        <v>200</v>
      </c>
      <c r="D14167" s="903" t="s">
        <v>1413</v>
      </c>
      <c r="E14167" s="903" t="s">
        <v>90</v>
      </c>
      <c r="F14167" s="903" t="s">
        <v>295</v>
      </c>
      <c r="G14167" s="902">
        <v>3057658690</v>
      </c>
    </row>
    <row r="14168" spans="1:7">
      <c r="A14168" s="903" t="s">
        <v>2500</v>
      </c>
      <c r="B14168" s="903" t="s">
        <v>222</v>
      </c>
      <c r="C14168" s="903" t="s">
        <v>200</v>
      </c>
      <c r="D14168" s="903" t="s">
        <v>1413</v>
      </c>
      <c r="E14168" s="903" t="s">
        <v>90</v>
      </c>
      <c r="F14168" s="903" t="s">
        <v>403</v>
      </c>
      <c r="G14168" s="902">
        <v>102363000</v>
      </c>
    </row>
    <row r="14169" spans="1:7">
      <c r="A14169" s="903" t="s">
        <v>2500</v>
      </c>
      <c r="B14169" s="903" t="s">
        <v>222</v>
      </c>
      <c r="C14169" s="903" t="s">
        <v>200</v>
      </c>
      <c r="D14169" s="903" t="s">
        <v>1413</v>
      </c>
      <c r="E14169" s="903" t="s">
        <v>90</v>
      </c>
      <c r="F14169" s="903" t="s">
        <v>130</v>
      </c>
      <c r="G14169" s="902">
        <v>27583807789</v>
      </c>
    </row>
    <row r="14170" spans="1:7">
      <c r="A14170" s="903" t="s">
        <v>2500</v>
      </c>
      <c r="B14170" s="903" t="s">
        <v>222</v>
      </c>
      <c r="C14170" s="903" t="s">
        <v>200</v>
      </c>
      <c r="D14170" s="903" t="s">
        <v>1413</v>
      </c>
      <c r="E14170" s="903" t="s">
        <v>90</v>
      </c>
      <c r="F14170" s="903" t="s">
        <v>137</v>
      </c>
      <c r="G14170" s="902">
        <v>7227904880</v>
      </c>
    </row>
    <row r="14171" spans="1:7">
      <c r="A14171" s="903" t="s">
        <v>2500</v>
      </c>
      <c r="B14171" s="903" t="s">
        <v>222</v>
      </c>
      <c r="C14171" s="903" t="s">
        <v>200</v>
      </c>
      <c r="D14171" s="903" t="s">
        <v>1413</v>
      </c>
      <c r="E14171" s="1419" t="s">
        <v>296</v>
      </c>
      <c r="F14171" s="1420"/>
      <c r="G14171" s="902">
        <v>18176000</v>
      </c>
    </row>
    <row r="14172" spans="1:7">
      <c r="A14172" s="903" t="s">
        <v>2500</v>
      </c>
      <c r="B14172" s="903" t="s">
        <v>222</v>
      </c>
      <c r="C14172" s="903" t="s">
        <v>200</v>
      </c>
      <c r="D14172" s="903" t="s">
        <v>1413</v>
      </c>
      <c r="E14172" s="903" t="s">
        <v>296</v>
      </c>
      <c r="F14172" s="903" t="s">
        <v>1499</v>
      </c>
      <c r="G14172" s="902">
        <v>3000000</v>
      </c>
    </row>
    <row r="14173" spans="1:7">
      <c r="A14173" s="903" t="s">
        <v>2500</v>
      </c>
      <c r="B14173" s="903" t="s">
        <v>222</v>
      </c>
      <c r="C14173" s="903" t="s">
        <v>200</v>
      </c>
      <c r="D14173" s="903" t="s">
        <v>1413</v>
      </c>
      <c r="E14173" s="903" t="s">
        <v>296</v>
      </c>
      <c r="F14173" s="903" t="s">
        <v>756</v>
      </c>
      <c r="G14173" s="902">
        <v>15176000</v>
      </c>
    </row>
    <row r="14174" spans="1:7">
      <c r="A14174" s="903" t="s">
        <v>2500</v>
      </c>
      <c r="B14174" s="903" t="s">
        <v>222</v>
      </c>
      <c r="C14174" s="903" t="s">
        <v>200</v>
      </c>
      <c r="D14174" s="903" t="s">
        <v>1413</v>
      </c>
      <c r="E14174" s="1419" t="s">
        <v>377</v>
      </c>
      <c r="F14174" s="1420"/>
      <c r="G14174" s="902">
        <v>2487101200</v>
      </c>
    </row>
    <row r="14175" spans="1:7">
      <c r="A14175" s="903" t="s">
        <v>2500</v>
      </c>
      <c r="B14175" s="903" t="s">
        <v>222</v>
      </c>
      <c r="C14175" s="903" t="s">
        <v>200</v>
      </c>
      <c r="D14175" s="903" t="s">
        <v>1413</v>
      </c>
      <c r="E14175" s="903" t="s">
        <v>377</v>
      </c>
      <c r="F14175" s="903" t="s">
        <v>379</v>
      </c>
      <c r="G14175" s="902">
        <v>1750142000</v>
      </c>
    </row>
    <row r="14176" spans="1:7">
      <c r="A14176" s="903" t="s">
        <v>2500</v>
      </c>
      <c r="B14176" s="903" t="s">
        <v>222</v>
      </c>
      <c r="C14176" s="903" t="s">
        <v>200</v>
      </c>
      <c r="D14176" s="903" t="s">
        <v>1413</v>
      </c>
      <c r="E14176" s="903" t="s">
        <v>377</v>
      </c>
      <c r="F14176" s="903" t="s">
        <v>298</v>
      </c>
      <c r="G14176" s="902">
        <v>428735500</v>
      </c>
    </row>
    <row r="14177" spans="1:7">
      <c r="A14177" s="903" t="s">
        <v>2500</v>
      </c>
      <c r="B14177" s="903" t="s">
        <v>222</v>
      </c>
      <c r="C14177" s="903" t="s">
        <v>200</v>
      </c>
      <c r="D14177" s="903" t="s">
        <v>1413</v>
      </c>
      <c r="E14177" s="903" t="s">
        <v>377</v>
      </c>
      <c r="F14177" s="903" t="s">
        <v>380</v>
      </c>
      <c r="G14177" s="902">
        <v>308223700</v>
      </c>
    </row>
    <row r="14178" spans="1:7">
      <c r="A14178" s="903" t="s">
        <v>2500</v>
      </c>
      <c r="B14178" s="903" t="s">
        <v>222</v>
      </c>
      <c r="C14178" s="903" t="s">
        <v>200</v>
      </c>
      <c r="D14178" s="903" t="s">
        <v>1413</v>
      </c>
      <c r="E14178" s="1419" t="s">
        <v>93</v>
      </c>
      <c r="F14178" s="1420"/>
      <c r="G14178" s="902">
        <v>1177139120</v>
      </c>
    </row>
    <row r="14179" spans="1:7">
      <c r="A14179" s="903" t="s">
        <v>2500</v>
      </c>
      <c r="B14179" s="903" t="s">
        <v>222</v>
      </c>
      <c r="C14179" s="903" t="s">
        <v>200</v>
      </c>
      <c r="D14179" s="903" t="s">
        <v>1413</v>
      </c>
      <c r="E14179" s="903" t="s">
        <v>93</v>
      </c>
      <c r="F14179" s="903" t="s">
        <v>391</v>
      </c>
      <c r="G14179" s="902">
        <v>1177139120</v>
      </c>
    </row>
    <row r="14180" spans="1:7">
      <c r="A14180" s="903" t="s">
        <v>2500</v>
      </c>
      <c r="B14180" s="903" t="s">
        <v>222</v>
      </c>
      <c r="C14180" s="903" t="s">
        <v>200</v>
      </c>
      <c r="D14180" s="903" t="s">
        <v>1413</v>
      </c>
      <c r="E14180" s="1419" t="s">
        <v>94</v>
      </c>
      <c r="F14180" s="1420"/>
      <c r="G14180" s="902">
        <v>31142511568</v>
      </c>
    </row>
    <row r="14181" spans="1:7">
      <c r="A14181" s="903" t="s">
        <v>2500</v>
      </c>
      <c r="B14181" s="903" t="s">
        <v>222</v>
      </c>
      <c r="C14181" s="903" t="s">
        <v>200</v>
      </c>
      <c r="D14181" s="903" t="s">
        <v>1413</v>
      </c>
      <c r="E14181" s="903" t="s">
        <v>94</v>
      </c>
      <c r="F14181" s="903" t="s">
        <v>95</v>
      </c>
      <c r="G14181" s="902">
        <v>23585820699</v>
      </c>
    </row>
    <row r="14182" spans="1:7">
      <c r="A14182" s="903" t="s">
        <v>2500</v>
      </c>
      <c r="B14182" s="903" t="s">
        <v>222</v>
      </c>
      <c r="C14182" s="903" t="s">
        <v>200</v>
      </c>
      <c r="D14182" s="903" t="s">
        <v>1413</v>
      </c>
      <c r="E14182" s="903" t="s">
        <v>94</v>
      </c>
      <c r="F14182" s="903" t="s">
        <v>96</v>
      </c>
      <c r="G14182" s="902">
        <v>4974979014</v>
      </c>
    </row>
    <row r="14183" spans="1:7">
      <c r="A14183" s="903" t="s">
        <v>2500</v>
      </c>
      <c r="B14183" s="903" t="s">
        <v>222</v>
      </c>
      <c r="C14183" s="903" t="s">
        <v>200</v>
      </c>
      <c r="D14183" s="903" t="s">
        <v>1413</v>
      </c>
      <c r="E14183" s="903" t="s">
        <v>94</v>
      </c>
      <c r="F14183" s="903" t="s">
        <v>97</v>
      </c>
      <c r="G14183" s="902">
        <v>2574036039</v>
      </c>
    </row>
    <row r="14184" spans="1:7">
      <c r="A14184" s="903" t="s">
        <v>2500</v>
      </c>
      <c r="B14184" s="903" t="s">
        <v>222</v>
      </c>
      <c r="C14184" s="903" t="s">
        <v>200</v>
      </c>
      <c r="D14184" s="903" t="s">
        <v>1413</v>
      </c>
      <c r="E14184" s="903" t="s">
        <v>94</v>
      </c>
      <c r="F14184" s="903" t="s">
        <v>0</v>
      </c>
      <c r="G14184" s="902">
        <v>7675816</v>
      </c>
    </row>
    <row r="14185" spans="1:7">
      <c r="A14185" s="903" t="s">
        <v>2500</v>
      </c>
      <c r="B14185" s="903" t="s">
        <v>222</v>
      </c>
      <c r="C14185" s="903" t="s">
        <v>200</v>
      </c>
      <c r="D14185" s="903" t="s">
        <v>1413</v>
      </c>
      <c r="E14185" s="1419" t="s">
        <v>520</v>
      </c>
      <c r="F14185" s="1420"/>
      <c r="G14185" s="902">
        <v>53004920222</v>
      </c>
    </row>
    <row r="14186" spans="1:7">
      <c r="A14186" s="903" t="s">
        <v>2500</v>
      </c>
      <c r="B14186" s="903" t="s">
        <v>222</v>
      </c>
      <c r="C14186" s="903" t="s">
        <v>200</v>
      </c>
      <c r="D14186" s="903" t="s">
        <v>1413</v>
      </c>
      <c r="E14186" s="903" t="s">
        <v>520</v>
      </c>
      <c r="F14186" s="903" t="s">
        <v>521</v>
      </c>
      <c r="G14186" s="902">
        <v>34548115123</v>
      </c>
    </row>
    <row r="14187" spans="1:7">
      <c r="A14187" s="903" t="s">
        <v>2500</v>
      </c>
      <c r="B14187" s="903" t="s">
        <v>222</v>
      </c>
      <c r="C14187" s="903" t="s">
        <v>200</v>
      </c>
      <c r="D14187" s="903" t="s">
        <v>1413</v>
      </c>
      <c r="E14187" s="903" t="s">
        <v>520</v>
      </c>
      <c r="F14187" s="903" t="s">
        <v>290</v>
      </c>
      <c r="G14187" s="902">
        <v>18456805099</v>
      </c>
    </row>
    <row r="14188" spans="1:7">
      <c r="A14188" s="903" t="s">
        <v>2500</v>
      </c>
      <c r="B14188" s="903" t="s">
        <v>222</v>
      </c>
      <c r="C14188" s="903" t="s">
        <v>200</v>
      </c>
      <c r="D14188" s="903" t="s">
        <v>1413</v>
      </c>
      <c r="E14188" s="1419" t="s">
        <v>98</v>
      </c>
      <c r="F14188" s="1420"/>
      <c r="G14188" s="902">
        <v>4901749444</v>
      </c>
    </row>
    <row r="14189" spans="1:7">
      <c r="A14189" s="903" t="s">
        <v>2500</v>
      </c>
      <c r="B14189" s="903" t="s">
        <v>222</v>
      </c>
      <c r="C14189" s="903" t="s">
        <v>200</v>
      </c>
      <c r="D14189" s="903" t="s">
        <v>1413</v>
      </c>
      <c r="E14189" s="903" t="s">
        <v>98</v>
      </c>
      <c r="F14189" s="903" t="s">
        <v>1</v>
      </c>
      <c r="G14189" s="902">
        <v>26720000</v>
      </c>
    </row>
    <row r="14190" spans="1:7">
      <c r="A14190" s="903" t="s">
        <v>2500</v>
      </c>
      <c r="B14190" s="903" t="s">
        <v>222</v>
      </c>
      <c r="C14190" s="903" t="s">
        <v>200</v>
      </c>
      <c r="D14190" s="903" t="s">
        <v>1413</v>
      </c>
      <c r="E14190" s="903" t="s">
        <v>98</v>
      </c>
      <c r="F14190" s="903" t="s">
        <v>99</v>
      </c>
      <c r="G14190" s="902">
        <v>4875029444</v>
      </c>
    </row>
    <row r="14191" spans="1:7">
      <c r="A14191" s="903" t="s">
        <v>2500</v>
      </c>
      <c r="B14191" s="903" t="s">
        <v>222</v>
      </c>
      <c r="C14191" s="903" t="s">
        <v>200</v>
      </c>
      <c r="D14191" s="903" t="s">
        <v>1413</v>
      </c>
      <c r="E14191" s="1419" t="s">
        <v>100</v>
      </c>
      <c r="F14191" s="1420"/>
      <c r="G14191" s="902">
        <v>6149545673</v>
      </c>
    </row>
    <row r="14192" spans="1:7">
      <c r="A14192" s="903" t="s">
        <v>2500</v>
      </c>
      <c r="B14192" s="903" t="s">
        <v>222</v>
      </c>
      <c r="C14192" s="903" t="s">
        <v>200</v>
      </c>
      <c r="D14192" s="903" t="s">
        <v>1413</v>
      </c>
      <c r="E14192" s="903" t="s">
        <v>100</v>
      </c>
      <c r="F14192" s="903" t="s">
        <v>138</v>
      </c>
      <c r="G14192" s="902">
        <v>4851369037</v>
      </c>
    </row>
    <row r="14193" spans="1:7">
      <c r="A14193" s="903" t="s">
        <v>2500</v>
      </c>
      <c r="B14193" s="903" t="s">
        <v>222</v>
      </c>
      <c r="C14193" s="903" t="s">
        <v>200</v>
      </c>
      <c r="D14193" s="903" t="s">
        <v>1413</v>
      </c>
      <c r="E14193" s="903" t="s">
        <v>100</v>
      </c>
      <c r="F14193" s="903" t="s">
        <v>102</v>
      </c>
      <c r="G14193" s="902">
        <v>474027955</v>
      </c>
    </row>
    <row r="14194" spans="1:7">
      <c r="A14194" s="903" t="s">
        <v>2500</v>
      </c>
      <c r="B14194" s="903" t="s">
        <v>222</v>
      </c>
      <c r="C14194" s="903" t="s">
        <v>200</v>
      </c>
      <c r="D14194" s="903" t="s">
        <v>1413</v>
      </c>
      <c r="E14194" s="903" t="s">
        <v>100</v>
      </c>
      <c r="F14194" s="903" t="s">
        <v>139</v>
      </c>
      <c r="G14194" s="902">
        <v>103796681</v>
      </c>
    </row>
    <row r="14195" spans="1:7">
      <c r="A14195" s="903" t="s">
        <v>2500</v>
      </c>
      <c r="B14195" s="903" t="s">
        <v>222</v>
      </c>
      <c r="C14195" s="903" t="s">
        <v>200</v>
      </c>
      <c r="D14195" s="903" t="s">
        <v>1413</v>
      </c>
      <c r="E14195" s="903" t="s">
        <v>100</v>
      </c>
      <c r="F14195" s="903" t="s">
        <v>131</v>
      </c>
      <c r="G14195" s="902">
        <v>213887000</v>
      </c>
    </row>
    <row r="14196" spans="1:7">
      <c r="A14196" s="903" t="s">
        <v>2500</v>
      </c>
      <c r="B14196" s="903" t="s">
        <v>222</v>
      </c>
      <c r="C14196" s="903" t="s">
        <v>200</v>
      </c>
      <c r="D14196" s="903" t="s">
        <v>1413</v>
      </c>
      <c r="E14196" s="903" t="s">
        <v>100</v>
      </c>
      <c r="F14196" s="903" t="s">
        <v>218</v>
      </c>
      <c r="G14196" s="902">
        <v>2420000</v>
      </c>
    </row>
    <row r="14197" spans="1:7">
      <c r="A14197" s="903" t="s">
        <v>2500</v>
      </c>
      <c r="B14197" s="903" t="s">
        <v>222</v>
      </c>
      <c r="C14197" s="903" t="s">
        <v>200</v>
      </c>
      <c r="D14197" s="903" t="s">
        <v>1413</v>
      </c>
      <c r="E14197" s="903" t="s">
        <v>100</v>
      </c>
      <c r="F14197" s="903" t="s">
        <v>140</v>
      </c>
      <c r="G14197" s="902">
        <v>504045000</v>
      </c>
    </row>
    <row r="14198" spans="1:7">
      <c r="A14198" s="903" t="s">
        <v>2500</v>
      </c>
      <c r="B14198" s="903" t="s">
        <v>222</v>
      </c>
      <c r="C14198" s="903" t="s">
        <v>200</v>
      </c>
      <c r="D14198" s="903" t="s">
        <v>1413</v>
      </c>
      <c r="E14198" s="1419" t="s">
        <v>103</v>
      </c>
      <c r="F14198" s="1420"/>
      <c r="G14198" s="902">
        <v>16912035869</v>
      </c>
    </row>
    <row r="14199" spans="1:7">
      <c r="A14199" s="903" t="s">
        <v>2500</v>
      </c>
      <c r="B14199" s="903" t="s">
        <v>222</v>
      </c>
      <c r="C14199" s="903" t="s">
        <v>200</v>
      </c>
      <c r="D14199" s="903" t="s">
        <v>1413</v>
      </c>
      <c r="E14199" s="903" t="s">
        <v>103</v>
      </c>
      <c r="F14199" s="903" t="s">
        <v>104</v>
      </c>
      <c r="G14199" s="902">
        <v>7757874670</v>
      </c>
    </row>
    <row r="14200" spans="1:7">
      <c r="A14200" s="903" t="s">
        <v>2500</v>
      </c>
      <c r="B14200" s="903" t="s">
        <v>222</v>
      </c>
      <c r="C14200" s="903" t="s">
        <v>200</v>
      </c>
      <c r="D14200" s="903" t="s">
        <v>1413</v>
      </c>
      <c r="E14200" s="903" t="s">
        <v>103</v>
      </c>
      <c r="F14200" s="903" t="s">
        <v>132</v>
      </c>
      <c r="G14200" s="902">
        <v>5100937710</v>
      </c>
    </row>
    <row r="14201" spans="1:7">
      <c r="A14201" s="903" t="s">
        <v>2500</v>
      </c>
      <c r="B14201" s="903" t="s">
        <v>222</v>
      </c>
      <c r="C14201" s="903" t="s">
        <v>200</v>
      </c>
      <c r="D14201" s="903" t="s">
        <v>1413</v>
      </c>
      <c r="E14201" s="903" t="s">
        <v>103</v>
      </c>
      <c r="F14201" s="903" t="s">
        <v>2</v>
      </c>
      <c r="G14201" s="902">
        <v>203070000</v>
      </c>
    </row>
    <row r="14202" spans="1:7">
      <c r="A14202" s="903" t="s">
        <v>2500</v>
      </c>
      <c r="B14202" s="903" t="s">
        <v>222</v>
      </c>
      <c r="C14202" s="903" t="s">
        <v>200</v>
      </c>
      <c r="D14202" s="903" t="s">
        <v>1413</v>
      </c>
      <c r="E14202" s="903" t="s">
        <v>103</v>
      </c>
      <c r="F14202" s="903" t="s">
        <v>106</v>
      </c>
      <c r="G14202" s="902">
        <v>3850153489</v>
      </c>
    </row>
    <row r="14203" spans="1:7">
      <c r="A14203" s="903" t="s">
        <v>2500</v>
      </c>
      <c r="B14203" s="903" t="s">
        <v>222</v>
      </c>
      <c r="C14203" s="903" t="s">
        <v>200</v>
      </c>
      <c r="D14203" s="903" t="s">
        <v>1413</v>
      </c>
      <c r="E14203" s="1419" t="s">
        <v>108</v>
      </c>
      <c r="F14203" s="1420"/>
      <c r="G14203" s="902">
        <v>4047905889</v>
      </c>
    </row>
    <row r="14204" spans="1:7">
      <c r="A14204" s="903" t="s">
        <v>2500</v>
      </c>
      <c r="B14204" s="903" t="s">
        <v>222</v>
      </c>
      <c r="C14204" s="903" t="s">
        <v>200</v>
      </c>
      <c r="D14204" s="903" t="s">
        <v>1413</v>
      </c>
      <c r="E14204" s="903" t="s">
        <v>108</v>
      </c>
      <c r="F14204" s="903" t="s">
        <v>110</v>
      </c>
      <c r="G14204" s="902">
        <v>730023088</v>
      </c>
    </row>
    <row r="14205" spans="1:7">
      <c r="A14205" s="903" t="s">
        <v>2500</v>
      </c>
      <c r="B14205" s="903" t="s">
        <v>222</v>
      </c>
      <c r="C14205" s="903" t="s">
        <v>200</v>
      </c>
      <c r="D14205" s="903" t="s">
        <v>1413</v>
      </c>
      <c r="E14205" s="903" t="s">
        <v>108</v>
      </c>
      <c r="F14205" s="903" t="s">
        <v>111</v>
      </c>
      <c r="G14205" s="902">
        <v>11348070</v>
      </c>
    </row>
    <row r="14206" spans="1:7">
      <c r="A14206" s="903" t="s">
        <v>2500</v>
      </c>
      <c r="B14206" s="903" t="s">
        <v>222</v>
      </c>
      <c r="C14206" s="903" t="s">
        <v>200</v>
      </c>
      <c r="D14206" s="903" t="s">
        <v>1413</v>
      </c>
      <c r="E14206" s="903" t="s">
        <v>108</v>
      </c>
      <c r="F14206" s="903" t="s">
        <v>862</v>
      </c>
      <c r="G14206" s="902">
        <v>1207869790</v>
      </c>
    </row>
    <row r="14207" spans="1:7">
      <c r="A14207" s="903" t="s">
        <v>2500</v>
      </c>
      <c r="B14207" s="903" t="s">
        <v>222</v>
      </c>
      <c r="C14207" s="903" t="s">
        <v>200</v>
      </c>
      <c r="D14207" s="903" t="s">
        <v>1413</v>
      </c>
      <c r="E14207" s="903" t="s">
        <v>108</v>
      </c>
      <c r="F14207" s="903" t="s">
        <v>283</v>
      </c>
      <c r="G14207" s="902">
        <v>1686982190</v>
      </c>
    </row>
    <row r="14208" spans="1:7">
      <c r="A14208" s="903" t="s">
        <v>2500</v>
      </c>
      <c r="B14208" s="903" t="s">
        <v>222</v>
      </c>
      <c r="C14208" s="903" t="s">
        <v>200</v>
      </c>
      <c r="D14208" s="903" t="s">
        <v>1413</v>
      </c>
      <c r="E14208" s="903" t="s">
        <v>108</v>
      </c>
      <c r="F14208" s="903" t="s">
        <v>868</v>
      </c>
      <c r="G14208" s="902">
        <v>240550400</v>
      </c>
    </row>
    <row r="14209" spans="1:7">
      <c r="A14209" s="903" t="s">
        <v>2500</v>
      </c>
      <c r="B14209" s="903" t="s">
        <v>222</v>
      </c>
      <c r="C14209" s="903" t="s">
        <v>200</v>
      </c>
      <c r="D14209" s="903" t="s">
        <v>1413</v>
      </c>
      <c r="E14209" s="903" t="s">
        <v>108</v>
      </c>
      <c r="F14209" s="903" t="s">
        <v>141</v>
      </c>
      <c r="G14209" s="902">
        <v>1275000</v>
      </c>
    </row>
    <row r="14210" spans="1:7">
      <c r="A14210" s="903" t="s">
        <v>2500</v>
      </c>
      <c r="B14210" s="903" t="s">
        <v>222</v>
      </c>
      <c r="C14210" s="903" t="s">
        <v>200</v>
      </c>
      <c r="D14210" s="903" t="s">
        <v>1413</v>
      </c>
      <c r="E14210" s="903" t="s">
        <v>108</v>
      </c>
      <c r="F14210" s="903" t="s">
        <v>142</v>
      </c>
      <c r="G14210" s="902">
        <v>169857351</v>
      </c>
    </row>
    <row r="14211" spans="1:7">
      <c r="A14211" s="903" t="s">
        <v>2500</v>
      </c>
      <c r="B14211" s="903" t="s">
        <v>222</v>
      </c>
      <c r="C14211" s="903" t="s">
        <v>200</v>
      </c>
      <c r="D14211" s="903" t="s">
        <v>1413</v>
      </c>
      <c r="E14211" s="1419" t="s">
        <v>143</v>
      </c>
      <c r="F14211" s="1420"/>
      <c r="G14211" s="902">
        <v>12390017705</v>
      </c>
    </row>
    <row r="14212" spans="1:7">
      <c r="A14212" s="903" t="s">
        <v>2500</v>
      </c>
      <c r="B14212" s="903" t="s">
        <v>222</v>
      </c>
      <c r="C14212" s="903" t="s">
        <v>200</v>
      </c>
      <c r="D14212" s="903" t="s">
        <v>1413</v>
      </c>
      <c r="E14212" s="903" t="s">
        <v>143</v>
      </c>
      <c r="F14212" s="903" t="s">
        <v>145</v>
      </c>
      <c r="G14212" s="902">
        <v>534856930</v>
      </c>
    </row>
    <row r="14213" spans="1:7">
      <c r="A14213" s="903" t="s">
        <v>2500</v>
      </c>
      <c r="B14213" s="903" t="s">
        <v>222</v>
      </c>
      <c r="C14213" s="903" t="s">
        <v>200</v>
      </c>
      <c r="D14213" s="903" t="s">
        <v>1413</v>
      </c>
      <c r="E14213" s="903" t="s">
        <v>143</v>
      </c>
      <c r="F14213" s="903" t="s">
        <v>482</v>
      </c>
      <c r="G14213" s="902">
        <v>104050000</v>
      </c>
    </row>
    <row r="14214" spans="1:7">
      <c r="A14214" s="903" t="s">
        <v>2500</v>
      </c>
      <c r="B14214" s="903" t="s">
        <v>222</v>
      </c>
      <c r="C14214" s="903" t="s">
        <v>200</v>
      </c>
      <c r="D14214" s="903" t="s">
        <v>1413</v>
      </c>
      <c r="E14214" s="903" t="s">
        <v>143</v>
      </c>
      <c r="F14214" s="903" t="s">
        <v>485</v>
      </c>
      <c r="G14214" s="902">
        <v>3000000</v>
      </c>
    </row>
    <row r="14215" spans="1:7">
      <c r="A14215" s="903" t="s">
        <v>2500</v>
      </c>
      <c r="B14215" s="903" t="s">
        <v>222</v>
      </c>
      <c r="C14215" s="903" t="s">
        <v>200</v>
      </c>
      <c r="D14215" s="903" t="s">
        <v>1413</v>
      </c>
      <c r="E14215" s="903" t="s">
        <v>143</v>
      </c>
      <c r="F14215" s="903" t="s">
        <v>387</v>
      </c>
      <c r="G14215" s="902">
        <v>174253400</v>
      </c>
    </row>
    <row r="14216" spans="1:7">
      <c r="A14216" s="903" t="s">
        <v>2500</v>
      </c>
      <c r="B14216" s="903" t="s">
        <v>222</v>
      </c>
      <c r="C14216" s="903" t="s">
        <v>200</v>
      </c>
      <c r="D14216" s="903" t="s">
        <v>1413</v>
      </c>
      <c r="E14216" s="903" t="s">
        <v>143</v>
      </c>
      <c r="F14216" s="903" t="s">
        <v>487</v>
      </c>
      <c r="G14216" s="902">
        <v>6701173000</v>
      </c>
    </row>
    <row r="14217" spans="1:7">
      <c r="A14217" s="903" t="s">
        <v>2500</v>
      </c>
      <c r="B14217" s="903" t="s">
        <v>222</v>
      </c>
      <c r="C14217" s="903" t="s">
        <v>200</v>
      </c>
      <c r="D14217" s="903" t="s">
        <v>1413</v>
      </c>
      <c r="E14217" s="903" t="s">
        <v>143</v>
      </c>
      <c r="F14217" s="903" t="s">
        <v>489</v>
      </c>
      <c r="G14217" s="902">
        <v>4872684375</v>
      </c>
    </row>
    <row r="14218" spans="1:7">
      <c r="A14218" s="903" t="s">
        <v>2500</v>
      </c>
      <c r="B14218" s="903" t="s">
        <v>222</v>
      </c>
      <c r="C14218" s="903" t="s">
        <v>200</v>
      </c>
      <c r="D14218" s="903" t="s">
        <v>1413</v>
      </c>
      <c r="E14218" s="1419" t="s">
        <v>113</v>
      </c>
      <c r="F14218" s="1420"/>
      <c r="G14218" s="902">
        <v>4791486000</v>
      </c>
    </row>
    <row r="14219" spans="1:7">
      <c r="A14219" s="903" t="s">
        <v>2500</v>
      </c>
      <c r="B14219" s="903" t="s">
        <v>222</v>
      </c>
      <c r="C14219" s="903" t="s">
        <v>200</v>
      </c>
      <c r="D14219" s="903" t="s">
        <v>1413</v>
      </c>
      <c r="E14219" s="903" t="s">
        <v>113</v>
      </c>
      <c r="F14219" s="903" t="s">
        <v>381</v>
      </c>
      <c r="G14219" s="902">
        <v>181156000</v>
      </c>
    </row>
    <row r="14220" spans="1:7">
      <c r="A14220" s="903" t="s">
        <v>2500</v>
      </c>
      <c r="B14220" s="903" t="s">
        <v>222</v>
      </c>
      <c r="C14220" s="903" t="s">
        <v>200</v>
      </c>
      <c r="D14220" s="903" t="s">
        <v>1413</v>
      </c>
      <c r="E14220" s="903" t="s">
        <v>113</v>
      </c>
      <c r="F14220" s="903" t="s">
        <v>490</v>
      </c>
      <c r="G14220" s="902">
        <v>374451000</v>
      </c>
    </row>
    <row r="14221" spans="1:7">
      <c r="A14221" s="903" t="s">
        <v>2500</v>
      </c>
      <c r="B14221" s="903" t="s">
        <v>222</v>
      </c>
      <c r="C14221" s="903" t="s">
        <v>200</v>
      </c>
      <c r="D14221" s="903" t="s">
        <v>1413</v>
      </c>
      <c r="E14221" s="903" t="s">
        <v>113</v>
      </c>
      <c r="F14221" s="903" t="s">
        <v>115</v>
      </c>
      <c r="G14221" s="902">
        <v>104460000</v>
      </c>
    </row>
    <row r="14222" spans="1:7">
      <c r="A14222" s="903" t="s">
        <v>2500</v>
      </c>
      <c r="B14222" s="903" t="s">
        <v>222</v>
      </c>
      <c r="C14222" s="903" t="s">
        <v>200</v>
      </c>
      <c r="D14222" s="903" t="s">
        <v>1413</v>
      </c>
      <c r="E14222" s="903" t="s">
        <v>113</v>
      </c>
      <c r="F14222" s="903" t="s">
        <v>117</v>
      </c>
      <c r="G14222" s="902">
        <v>4121175000</v>
      </c>
    </row>
    <row r="14223" spans="1:7">
      <c r="A14223" s="903" t="s">
        <v>2500</v>
      </c>
      <c r="B14223" s="903" t="s">
        <v>222</v>
      </c>
      <c r="C14223" s="903" t="s">
        <v>200</v>
      </c>
      <c r="D14223" s="903" t="s">
        <v>1413</v>
      </c>
      <c r="E14223" s="903" t="s">
        <v>113</v>
      </c>
      <c r="F14223" s="903" t="s">
        <v>522</v>
      </c>
      <c r="G14223" s="902">
        <v>10244000</v>
      </c>
    </row>
    <row r="14224" spans="1:7">
      <c r="A14224" s="903" t="s">
        <v>2500</v>
      </c>
      <c r="B14224" s="903" t="s">
        <v>222</v>
      </c>
      <c r="C14224" s="903" t="s">
        <v>200</v>
      </c>
      <c r="D14224" s="903" t="s">
        <v>1413</v>
      </c>
      <c r="E14224" s="1419" t="s">
        <v>492</v>
      </c>
      <c r="F14224" s="1420"/>
      <c r="G14224" s="902">
        <v>8154290404</v>
      </c>
    </row>
    <row r="14225" spans="1:7">
      <c r="A14225" s="903" t="s">
        <v>2500</v>
      </c>
      <c r="B14225" s="903" t="s">
        <v>222</v>
      </c>
      <c r="C14225" s="903" t="s">
        <v>200</v>
      </c>
      <c r="D14225" s="903" t="s">
        <v>1413</v>
      </c>
      <c r="E14225" s="903" t="s">
        <v>492</v>
      </c>
      <c r="F14225" s="903" t="s">
        <v>494</v>
      </c>
      <c r="G14225" s="902">
        <v>831168763</v>
      </c>
    </row>
    <row r="14226" spans="1:7">
      <c r="A14226" s="903" t="s">
        <v>2500</v>
      </c>
      <c r="B14226" s="903" t="s">
        <v>222</v>
      </c>
      <c r="C14226" s="903" t="s">
        <v>200</v>
      </c>
      <c r="D14226" s="903" t="s">
        <v>1413</v>
      </c>
      <c r="E14226" s="903" t="s">
        <v>492</v>
      </c>
      <c r="F14226" s="903" t="s">
        <v>824</v>
      </c>
      <c r="G14226" s="902">
        <v>22100000</v>
      </c>
    </row>
    <row r="14227" spans="1:7">
      <c r="A14227" s="903" t="s">
        <v>2500</v>
      </c>
      <c r="B14227" s="903" t="s">
        <v>222</v>
      </c>
      <c r="C14227" s="903" t="s">
        <v>200</v>
      </c>
      <c r="D14227" s="903" t="s">
        <v>1413</v>
      </c>
      <c r="E14227" s="903" t="s">
        <v>492</v>
      </c>
      <c r="F14227" s="903" t="s">
        <v>219</v>
      </c>
      <c r="G14227" s="902">
        <v>5756549760</v>
      </c>
    </row>
    <row r="14228" spans="1:7">
      <c r="A14228" s="903" t="s">
        <v>2500</v>
      </c>
      <c r="B14228" s="903" t="s">
        <v>222</v>
      </c>
      <c r="C14228" s="903" t="s">
        <v>200</v>
      </c>
      <c r="D14228" s="903" t="s">
        <v>1413</v>
      </c>
      <c r="E14228" s="903" t="s">
        <v>492</v>
      </c>
      <c r="F14228" s="903" t="s">
        <v>186</v>
      </c>
      <c r="G14228" s="902">
        <v>314230000</v>
      </c>
    </row>
    <row r="14229" spans="1:7">
      <c r="A14229" s="903" t="s">
        <v>2500</v>
      </c>
      <c r="B14229" s="903" t="s">
        <v>222</v>
      </c>
      <c r="C14229" s="903" t="s">
        <v>200</v>
      </c>
      <c r="D14229" s="903" t="s">
        <v>1413</v>
      </c>
      <c r="E14229" s="903" t="s">
        <v>492</v>
      </c>
      <c r="F14229" s="903" t="s">
        <v>496</v>
      </c>
      <c r="G14229" s="902">
        <v>1230241881</v>
      </c>
    </row>
    <row r="14230" spans="1:7">
      <c r="A14230" s="903" t="s">
        <v>2500</v>
      </c>
      <c r="B14230" s="903" t="s">
        <v>222</v>
      </c>
      <c r="C14230" s="903" t="s">
        <v>200</v>
      </c>
      <c r="D14230" s="903" t="s">
        <v>1413</v>
      </c>
      <c r="E14230" s="1419" t="s">
        <v>498</v>
      </c>
      <c r="F14230" s="1420"/>
      <c r="G14230" s="902">
        <v>19209837512</v>
      </c>
    </row>
    <row r="14231" spans="1:7">
      <c r="A14231" s="903" t="s">
        <v>2500</v>
      </c>
      <c r="B14231" s="903" t="s">
        <v>222</v>
      </c>
      <c r="C14231" s="903" t="s">
        <v>200</v>
      </c>
      <c r="D14231" s="903" t="s">
        <v>1413</v>
      </c>
      <c r="E14231" s="903" t="s">
        <v>498</v>
      </c>
      <c r="F14231" s="903" t="s">
        <v>178</v>
      </c>
      <c r="G14231" s="902">
        <v>55880000</v>
      </c>
    </row>
    <row r="14232" spans="1:7">
      <c r="A14232" s="903" t="s">
        <v>2500</v>
      </c>
      <c r="B14232" s="903" t="s">
        <v>222</v>
      </c>
      <c r="C14232" s="903" t="s">
        <v>200</v>
      </c>
      <c r="D14232" s="903" t="s">
        <v>1413</v>
      </c>
      <c r="E14232" s="903" t="s">
        <v>498</v>
      </c>
      <c r="F14232" s="903" t="s">
        <v>284</v>
      </c>
      <c r="G14232" s="902">
        <v>372770000</v>
      </c>
    </row>
    <row r="14233" spans="1:7">
      <c r="A14233" s="903" t="s">
        <v>2500</v>
      </c>
      <c r="B14233" s="903" t="s">
        <v>222</v>
      </c>
      <c r="C14233" s="903" t="s">
        <v>200</v>
      </c>
      <c r="D14233" s="903" t="s">
        <v>1413</v>
      </c>
      <c r="E14233" s="903" t="s">
        <v>498</v>
      </c>
      <c r="F14233" s="903" t="s">
        <v>3</v>
      </c>
      <c r="G14233" s="902">
        <v>3211675280</v>
      </c>
    </row>
    <row r="14234" spans="1:7">
      <c r="A14234" s="903" t="s">
        <v>2500</v>
      </c>
      <c r="B14234" s="903" t="s">
        <v>222</v>
      </c>
      <c r="C14234" s="903" t="s">
        <v>200</v>
      </c>
      <c r="D14234" s="903" t="s">
        <v>1413</v>
      </c>
      <c r="E14234" s="903" t="s">
        <v>498</v>
      </c>
      <c r="F14234" s="903" t="s">
        <v>370</v>
      </c>
      <c r="G14234" s="902">
        <v>5095696492</v>
      </c>
    </row>
    <row r="14235" spans="1:7">
      <c r="A14235" s="903" t="s">
        <v>2500</v>
      </c>
      <c r="B14235" s="903" t="s">
        <v>222</v>
      </c>
      <c r="C14235" s="903" t="s">
        <v>200</v>
      </c>
      <c r="D14235" s="903" t="s">
        <v>1413</v>
      </c>
      <c r="E14235" s="903" t="s">
        <v>498</v>
      </c>
      <c r="F14235" s="903" t="s">
        <v>500</v>
      </c>
      <c r="G14235" s="902">
        <v>522769340</v>
      </c>
    </row>
    <row r="14236" spans="1:7">
      <c r="A14236" s="903" t="s">
        <v>2500</v>
      </c>
      <c r="B14236" s="903" t="s">
        <v>222</v>
      </c>
      <c r="C14236" s="903" t="s">
        <v>200</v>
      </c>
      <c r="D14236" s="903" t="s">
        <v>1413</v>
      </c>
      <c r="E14236" s="903" t="s">
        <v>498</v>
      </c>
      <c r="F14236" s="903" t="s">
        <v>344</v>
      </c>
      <c r="G14236" s="902">
        <v>204494000</v>
      </c>
    </row>
    <row r="14237" spans="1:7">
      <c r="A14237" s="903" t="s">
        <v>2500</v>
      </c>
      <c r="B14237" s="903" t="s">
        <v>222</v>
      </c>
      <c r="C14237" s="903" t="s">
        <v>200</v>
      </c>
      <c r="D14237" s="903" t="s">
        <v>1413</v>
      </c>
      <c r="E14237" s="903" t="s">
        <v>498</v>
      </c>
      <c r="F14237" s="903" t="s">
        <v>4</v>
      </c>
      <c r="G14237" s="902">
        <v>1874201500</v>
      </c>
    </row>
    <row r="14238" spans="1:7">
      <c r="A14238" s="903" t="s">
        <v>2500</v>
      </c>
      <c r="B14238" s="903" t="s">
        <v>222</v>
      </c>
      <c r="C14238" s="903" t="s">
        <v>200</v>
      </c>
      <c r="D14238" s="903" t="s">
        <v>1413</v>
      </c>
      <c r="E14238" s="903" t="s">
        <v>498</v>
      </c>
      <c r="F14238" s="903" t="s">
        <v>228</v>
      </c>
      <c r="G14238" s="902">
        <v>1381524000</v>
      </c>
    </row>
    <row r="14239" spans="1:7">
      <c r="A14239" s="903" t="s">
        <v>2500</v>
      </c>
      <c r="B14239" s="903" t="s">
        <v>222</v>
      </c>
      <c r="C14239" s="903" t="s">
        <v>200</v>
      </c>
      <c r="D14239" s="903" t="s">
        <v>1413</v>
      </c>
      <c r="E14239" s="903" t="s">
        <v>498</v>
      </c>
      <c r="F14239" s="903" t="s">
        <v>466</v>
      </c>
      <c r="G14239" s="902">
        <v>121372000</v>
      </c>
    </row>
    <row r="14240" spans="1:7">
      <c r="A14240" s="903" t="s">
        <v>2500</v>
      </c>
      <c r="B14240" s="903" t="s">
        <v>222</v>
      </c>
      <c r="C14240" s="903" t="s">
        <v>200</v>
      </c>
      <c r="D14240" s="903" t="s">
        <v>1413</v>
      </c>
      <c r="E14240" s="903" t="s">
        <v>498</v>
      </c>
      <c r="F14240" s="903" t="s">
        <v>501</v>
      </c>
      <c r="G14240" s="902">
        <v>6369454900</v>
      </c>
    </row>
    <row r="14241" spans="1:7">
      <c r="A14241" s="903" t="s">
        <v>2500</v>
      </c>
      <c r="B14241" s="903" t="s">
        <v>222</v>
      </c>
      <c r="C14241" s="903" t="s">
        <v>200</v>
      </c>
      <c r="D14241" s="903" t="s">
        <v>1413</v>
      </c>
      <c r="E14241" s="1419" t="s">
        <v>1429</v>
      </c>
      <c r="F14241" s="1420"/>
      <c r="G14241" s="902">
        <v>11212473200</v>
      </c>
    </row>
    <row r="14242" spans="1:7">
      <c r="A14242" s="903" t="s">
        <v>2500</v>
      </c>
      <c r="B14242" s="903" t="s">
        <v>222</v>
      </c>
      <c r="C14242" s="903" t="s">
        <v>200</v>
      </c>
      <c r="D14242" s="903" t="s">
        <v>1413</v>
      </c>
      <c r="E14242" s="903" t="s">
        <v>1429</v>
      </c>
      <c r="F14242" s="903" t="s">
        <v>1483</v>
      </c>
      <c r="G14242" s="902">
        <v>394280000</v>
      </c>
    </row>
    <row r="14243" spans="1:7">
      <c r="A14243" s="903" t="s">
        <v>2500</v>
      </c>
      <c r="B14243" s="903" t="s">
        <v>222</v>
      </c>
      <c r="C14243" s="903" t="s">
        <v>200</v>
      </c>
      <c r="D14243" s="903" t="s">
        <v>1413</v>
      </c>
      <c r="E14243" s="903" t="s">
        <v>1429</v>
      </c>
      <c r="F14243" s="903" t="s">
        <v>1451</v>
      </c>
      <c r="G14243" s="902">
        <v>2049458000</v>
      </c>
    </row>
    <row r="14244" spans="1:7">
      <c r="A14244" s="903" t="s">
        <v>2500</v>
      </c>
      <c r="B14244" s="903" t="s">
        <v>222</v>
      </c>
      <c r="C14244" s="903" t="s">
        <v>200</v>
      </c>
      <c r="D14244" s="903" t="s">
        <v>1413</v>
      </c>
      <c r="E14244" s="903" t="s">
        <v>1429</v>
      </c>
      <c r="F14244" s="903" t="s">
        <v>1431</v>
      </c>
      <c r="G14244" s="902">
        <v>4885516200</v>
      </c>
    </row>
    <row r="14245" spans="1:7">
      <c r="A14245" s="903" t="s">
        <v>2500</v>
      </c>
      <c r="B14245" s="903" t="s">
        <v>222</v>
      </c>
      <c r="C14245" s="903" t="s">
        <v>200</v>
      </c>
      <c r="D14245" s="903" t="s">
        <v>1413</v>
      </c>
      <c r="E14245" s="903" t="s">
        <v>1429</v>
      </c>
      <c r="F14245" s="903" t="s">
        <v>1457</v>
      </c>
      <c r="G14245" s="902">
        <v>3883219000</v>
      </c>
    </row>
    <row r="14246" spans="1:7">
      <c r="A14246" s="903" t="s">
        <v>2500</v>
      </c>
      <c r="B14246" s="903" t="s">
        <v>222</v>
      </c>
      <c r="C14246" s="903" t="s">
        <v>200</v>
      </c>
      <c r="D14246" s="903" t="s">
        <v>1413</v>
      </c>
      <c r="E14246" s="1419" t="s">
        <v>118</v>
      </c>
      <c r="F14246" s="1420"/>
      <c r="G14246" s="902">
        <v>7208702552</v>
      </c>
    </row>
    <row r="14247" spans="1:7">
      <c r="A14247" s="903" t="s">
        <v>2500</v>
      </c>
      <c r="B14247" s="903" t="s">
        <v>222</v>
      </c>
      <c r="C14247" s="903" t="s">
        <v>200</v>
      </c>
      <c r="D14247" s="903" t="s">
        <v>1413</v>
      </c>
      <c r="E14247" s="903" t="s">
        <v>118</v>
      </c>
      <c r="F14247" s="903" t="s">
        <v>523</v>
      </c>
      <c r="G14247" s="902">
        <v>3309130352</v>
      </c>
    </row>
    <row r="14248" spans="1:7">
      <c r="A14248" s="903" t="s">
        <v>2500</v>
      </c>
      <c r="B14248" s="903" t="s">
        <v>222</v>
      </c>
      <c r="C14248" s="903" t="s">
        <v>200</v>
      </c>
      <c r="D14248" s="903" t="s">
        <v>1413</v>
      </c>
      <c r="E14248" s="903" t="s">
        <v>118</v>
      </c>
      <c r="F14248" s="903" t="s">
        <v>5</v>
      </c>
      <c r="G14248" s="902">
        <v>491124000</v>
      </c>
    </row>
    <row r="14249" spans="1:7">
      <c r="A14249" s="903" t="s">
        <v>2500</v>
      </c>
      <c r="B14249" s="903" t="s">
        <v>222</v>
      </c>
      <c r="C14249" s="903" t="s">
        <v>200</v>
      </c>
      <c r="D14249" s="903" t="s">
        <v>1413</v>
      </c>
      <c r="E14249" s="903" t="s">
        <v>118</v>
      </c>
      <c r="F14249" s="903" t="s">
        <v>11</v>
      </c>
      <c r="G14249" s="902">
        <v>126263091</v>
      </c>
    </row>
    <row r="14250" spans="1:7">
      <c r="A14250" s="903" t="s">
        <v>2500</v>
      </c>
      <c r="B14250" s="903" t="s">
        <v>222</v>
      </c>
      <c r="C14250" s="903" t="s">
        <v>200</v>
      </c>
      <c r="D14250" s="903" t="s">
        <v>1413</v>
      </c>
      <c r="E14250" s="903" t="s">
        <v>118</v>
      </c>
      <c r="F14250" s="903" t="s">
        <v>120</v>
      </c>
      <c r="G14250" s="902">
        <v>3282185109</v>
      </c>
    </row>
    <row r="14251" spans="1:7">
      <c r="A14251" s="903" t="s">
        <v>2500</v>
      </c>
      <c r="B14251" s="903" t="s">
        <v>222</v>
      </c>
      <c r="C14251" s="903" t="s">
        <v>200</v>
      </c>
      <c r="D14251" s="903" t="s">
        <v>1413</v>
      </c>
      <c r="E14251" s="1419" t="s">
        <v>1434</v>
      </c>
      <c r="F14251" s="1420"/>
      <c r="G14251" s="902">
        <v>176827000</v>
      </c>
    </row>
    <row r="14252" spans="1:7">
      <c r="A14252" s="903" t="s">
        <v>2500</v>
      </c>
      <c r="B14252" s="903" t="s">
        <v>222</v>
      </c>
      <c r="C14252" s="903" t="s">
        <v>200</v>
      </c>
      <c r="D14252" s="903" t="s">
        <v>1413</v>
      </c>
      <c r="E14252" s="903" t="s">
        <v>1434</v>
      </c>
      <c r="F14252" s="903" t="s">
        <v>1436</v>
      </c>
      <c r="G14252" s="902">
        <v>176827000</v>
      </c>
    </row>
    <row r="14253" spans="1:7">
      <c r="A14253" s="903" t="s">
        <v>2500</v>
      </c>
      <c r="B14253" s="903" t="s">
        <v>222</v>
      </c>
      <c r="C14253" s="903" t="s">
        <v>200</v>
      </c>
      <c r="D14253" s="903" t="s">
        <v>1413</v>
      </c>
      <c r="E14253" s="1419" t="s">
        <v>27</v>
      </c>
      <c r="F14253" s="1420"/>
      <c r="G14253" s="902">
        <v>755907200</v>
      </c>
    </row>
    <row r="14254" spans="1:7">
      <c r="A14254" s="903" t="s">
        <v>2500</v>
      </c>
      <c r="B14254" s="903" t="s">
        <v>222</v>
      </c>
      <c r="C14254" s="903" t="s">
        <v>200</v>
      </c>
      <c r="D14254" s="903" t="s">
        <v>1413</v>
      </c>
      <c r="E14254" s="903" t="s">
        <v>27</v>
      </c>
      <c r="F14254" s="903" t="s">
        <v>590</v>
      </c>
      <c r="G14254" s="902">
        <v>6300000</v>
      </c>
    </row>
    <row r="14255" spans="1:7">
      <c r="A14255" s="903" t="s">
        <v>2500</v>
      </c>
      <c r="B14255" s="903" t="s">
        <v>222</v>
      </c>
      <c r="C14255" s="903" t="s">
        <v>200</v>
      </c>
      <c r="D14255" s="903" t="s">
        <v>1413</v>
      </c>
      <c r="E14255" s="903" t="s">
        <v>27</v>
      </c>
      <c r="F14255" s="903" t="s">
        <v>29</v>
      </c>
      <c r="G14255" s="902">
        <v>749607200</v>
      </c>
    </row>
    <row r="14256" spans="1:7">
      <c r="A14256" s="903" t="s">
        <v>2500</v>
      </c>
      <c r="B14256" s="903" t="s">
        <v>222</v>
      </c>
      <c r="C14256" s="903" t="s">
        <v>200</v>
      </c>
      <c r="D14256" s="903" t="s">
        <v>1413</v>
      </c>
      <c r="E14256" s="1419" t="s">
        <v>404</v>
      </c>
      <c r="F14256" s="1420"/>
      <c r="G14256" s="902">
        <v>57386000</v>
      </c>
    </row>
    <row r="14257" spans="1:7">
      <c r="A14257" s="903" t="s">
        <v>2500</v>
      </c>
      <c r="B14257" s="903" t="s">
        <v>222</v>
      </c>
      <c r="C14257" s="903" t="s">
        <v>200</v>
      </c>
      <c r="D14257" s="903" t="s">
        <v>1413</v>
      </c>
      <c r="E14257" s="903" t="s">
        <v>404</v>
      </c>
      <c r="F14257" s="903" t="s">
        <v>401</v>
      </c>
      <c r="G14257" s="902">
        <v>26041000</v>
      </c>
    </row>
    <row r="14258" spans="1:7">
      <c r="A14258" s="903" t="s">
        <v>2500</v>
      </c>
      <c r="B14258" s="903" t="s">
        <v>222</v>
      </c>
      <c r="C14258" s="903" t="s">
        <v>200</v>
      </c>
      <c r="D14258" s="903" t="s">
        <v>1413</v>
      </c>
      <c r="E14258" s="903" t="s">
        <v>404</v>
      </c>
      <c r="F14258" s="903" t="s">
        <v>407</v>
      </c>
      <c r="G14258" s="902">
        <v>10200000</v>
      </c>
    </row>
    <row r="14259" spans="1:7">
      <c r="A14259" s="903" t="s">
        <v>2500</v>
      </c>
      <c r="B14259" s="903" t="s">
        <v>222</v>
      </c>
      <c r="C14259" s="903" t="s">
        <v>200</v>
      </c>
      <c r="D14259" s="903" t="s">
        <v>1413</v>
      </c>
      <c r="E14259" s="903" t="s">
        <v>404</v>
      </c>
      <c r="F14259" s="903" t="s">
        <v>400</v>
      </c>
      <c r="G14259" s="902">
        <v>21145000</v>
      </c>
    </row>
    <row r="14260" spans="1:7">
      <c r="A14260" s="903" t="s">
        <v>2500</v>
      </c>
      <c r="B14260" s="903" t="s">
        <v>222</v>
      </c>
      <c r="C14260" s="903" t="s">
        <v>200</v>
      </c>
      <c r="D14260" s="903" t="s">
        <v>1413</v>
      </c>
      <c r="E14260" s="1419" t="s">
        <v>842</v>
      </c>
      <c r="F14260" s="1420"/>
      <c r="G14260" s="902">
        <v>439100000</v>
      </c>
    </row>
    <row r="14261" spans="1:7">
      <c r="A14261" s="903" t="s">
        <v>2500</v>
      </c>
      <c r="B14261" s="903" t="s">
        <v>222</v>
      </c>
      <c r="C14261" s="903" t="s">
        <v>200</v>
      </c>
      <c r="D14261" s="903" t="s">
        <v>1413</v>
      </c>
      <c r="E14261" s="903" t="s">
        <v>842</v>
      </c>
      <c r="F14261" s="903" t="s">
        <v>841</v>
      </c>
      <c r="G14261" s="902">
        <v>439100000</v>
      </c>
    </row>
    <row r="14262" spans="1:7">
      <c r="A14262" s="903" t="s">
        <v>2500</v>
      </c>
      <c r="B14262" s="903" t="s">
        <v>222</v>
      </c>
      <c r="C14262" s="903" t="s">
        <v>200</v>
      </c>
      <c r="D14262" s="903" t="s">
        <v>1413</v>
      </c>
      <c r="E14262" s="1419" t="s">
        <v>409</v>
      </c>
      <c r="F14262" s="1420"/>
      <c r="G14262" s="902">
        <v>189971725</v>
      </c>
    </row>
    <row r="14263" spans="1:7">
      <c r="A14263" s="903" t="s">
        <v>2500</v>
      </c>
      <c r="B14263" s="903" t="s">
        <v>222</v>
      </c>
      <c r="C14263" s="903" t="s">
        <v>200</v>
      </c>
      <c r="D14263" s="903" t="s">
        <v>1413</v>
      </c>
      <c r="E14263" s="903" t="s">
        <v>409</v>
      </c>
      <c r="F14263" s="903" t="s">
        <v>365</v>
      </c>
      <c r="G14263" s="902">
        <v>45480000</v>
      </c>
    </row>
    <row r="14264" spans="1:7">
      <c r="A14264" s="903" t="s">
        <v>2500</v>
      </c>
      <c r="B14264" s="903" t="s">
        <v>222</v>
      </c>
      <c r="C14264" s="903" t="s">
        <v>200</v>
      </c>
      <c r="D14264" s="903" t="s">
        <v>1413</v>
      </c>
      <c r="E14264" s="903" t="s">
        <v>409</v>
      </c>
      <c r="F14264" s="903" t="s">
        <v>410</v>
      </c>
      <c r="G14264" s="902">
        <v>144491725</v>
      </c>
    </row>
    <row r="14265" spans="1:7">
      <c r="A14265" s="903" t="s">
        <v>2500</v>
      </c>
      <c r="B14265" s="903" t="s">
        <v>222</v>
      </c>
      <c r="C14265" s="903" t="s">
        <v>200</v>
      </c>
      <c r="D14265" s="903" t="s">
        <v>1413</v>
      </c>
      <c r="E14265" s="1419" t="s">
        <v>1471</v>
      </c>
      <c r="F14265" s="1420"/>
      <c r="G14265" s="902">
        <v>360000</v>
      </c>
    </row>
    <row r="14266" spans="1:7">
      <c r="A14266" s="903" t="s">
        <v>2500</v>
      </c>
      <c r="B14266" s="903" t="s">
        <v>222</v>
      </c>
      <c r="C14266" s="903" t="s">
        <v>200</v>
      </c>
      <c r="D14266" s="903" t="s">
        <v>1413</v>
      </c>
      <c r="E14266" s="903" t="s">
        <v>1471</v>
      </c>
      <c r="F14266" s="903" t="s">
        <v>1512</v>
      </c>
      <c r="G14266" s="902">
        <v>360000</v>
      </c>
    </row>
    <row r="14267" spans="1:7">
      <c r="A14267" s="903" t="s">
        <v>2500</v>
      </c>
      <c r="B14267" s="903" t="s">
        <v>222</v>
      </c>
      <c r="C14267" s="903" t="s">
        <v>200</v>
      </c>
      <c r="D14267" s="903" t="s">
        <v>1413</v>
      </c>
      <c r="E14267" s="1419" t="s">
        <v>122</v>
      </c>
      <c r="F14267" s="1420"/>
      <c r="G14267" s="902">
        <v>82192815647</v>
      </c>
    </row>
    <row r="14268" spans="1:7">
      <c r="A14268" s="903" t="s">
        <v>2500</v>
      </c>
      <c r="B14268" s="903" t="s">
        <v>222</v>
      </c>
      <c r="C14268" s="903" t="s">
        <v>200</v>
      </c>
      <c r="D14268" s="903" t="s">
        <v>1413</v>
      </c>
      <c r="E14268" s="903" t="s">
        <v>122</v>
      </c>
      <c r="F14268" s="903" t="s">
        <v>765</v>
      </c>
      <c r="G14268" s="902">
        <v>30454640742</v>
      </c>
    </row>
    <row r="14269" spans="1:7">
      <c r="A14269" s="903" t="s">
        <v>2500</v>
      </c>
      <c r="B14269" s="903" t="s">
        <v>222</v>
      </c>
      <c r="C14269" s="903" t="s">
        <v>200</v>
      </c>
      <c r="D14269" s="903" t="s">
        <v>1413</v>
      </c>
      <c r="E14269" s="903" t="s">
        <v>122</v>
      </c>
      <c r="F14269" s="903" t="s">
        <v>6</v>
      </c>
      <c r="G14269" s="902">
        <v>56647000</v>
      </c>
    </row>
    <row r="14270" spans="1:7">
      <c r="A14270" s="903" t="s">
        <v>2500</v>
      </c>
      <c r="B14270" s="903" t="s">
        <v>222</v>
      </c>
      <c r="C14270" s="903" t="s">
        <v>200</v>
      </c>
      <c r="D14270" s="903" t="s">
        <v>1413</v>
      </c>
      <c r="E14270" s="903" t="s">
        <v>122</v>
      </c>
      <c r="F14270" s="903" t="s">
        <v>124</v>
      </c>
      <c r="G14270" s="902">
        <v>8659397100</v>
      </c>
    </row>
    <row r="14271" spans="1:7">
      <c r="A14271" s="903" t="s">
        <v>2500</v>
      </c>
      <c r="B14271" s="903" t="s">
        <v>222</v>
      </c>
      <c r="C14271" s="903" t="s">
        <v>200</v>
      </c>
      <c r="D14271" s="903" t="s">
        <v>1413</v>
      </c>
      <c r="E14271" s="903" t="s">
        <v>122</v>
      </c>
      <c r="F14271" s="903" t="s">
        <v>126</v>
      </c>
      <c r="G14271" s="902">
        <v>43022130805</v>
      </c>
    </row>
    <row r="14272" spans="1:7">
      <c r="A14272" s="903" t="s">
        <v>2500</v>
      </c>
      <c r="B14272" s="903" t="s">
        <v>222</v>
      </c>
      <c r="C14272" s="903" t="s">
        <v>200</v>
      </c>
      <c r="D14272" s="903" t="s">
        <v>1413</v>
      </c>
      <c r="E14272" s="1419" t="s">
        <v>371</v>
      </c>
      <c r="F14272" s="1420"/>
      <c r="G14272" s="902">
        <v>107555731</v>
      </c>
    </row>
    <row r="14273" spans="1:7">
      <c r="A14273" s="903" t="s">
        <v>2500</v>
      </c>
      <c r="B14273" s="903" t="s">
        <v>222</v>
      </c>
      <c r="C14273" s="903" t="s">
        <v>200</v>
      </c>
      <c r="D14273" s="903" t="s">
        <v>1413</v>
      </c>
      <c r="E14273" s="903" t="s">
        <v>371</v>
      </c>
      <c r="F14273" s="903" t="s">
        <v>825</v>
      </c>
      <c r="G14273" s="902">
        <v>14328300</v>
      </c>
    </row>
    <row r="14274" spans="1:7">
      <c r="A14274" s="903" t="s">
        <v>2500</v>
      </c>
      <c r="B14274" s="903" t="s">
        <v>222</v>
      </c>
      <c r="C14274" s="903" t="s">
        <v>200</v>
      </c>
      <c r="D14274" s="903" t="s">
        <v>1413</v>
      </c>
      <c r="E14274" s="903" t="s">
        <v>371</v>
      </c>
      <c r="F14274" s="903" t="s">
        <v>224</v>
      </c>
      <c r="G14274" s="902">
        <v>21900000</v>
      </c>
    </row>
    <row r="14275" spans="1:7">
      <c r="A14275" s="903" t="s">
        <v>2500</v>
      </c>
      <c r="B14275" s="903" t="s">
        <v>222</v>
      </c>
      <c r="C14275" s="903" t="s">
        <v>200</v>
      </c>
      <c r="D14275" s="903" t="s">
        <v>1413</v>
      </c>
      <c r="E14275" s="903" t="s">
        <v>371</v>
      </c>
      <c r="F14275" s="903" t="s">
        <v>225</v>
      </c>
      <c r="G14275" s="902">
        <v>9800000</v>
      </c>
    </row>
    <row r="14276" spans="1:7">
      <c r="A14276" s="903" t="s">
        <v>2500</v>
      </c>
      <c r="B14276" s="903" t="s">
        <v>222</v>
      </c>
      <c r="C14276" s="903" t="s">
        <v>200</v>
      </c>
      <c r="D14276" s="903" t="s">
        <v>1413</v>
      </c>
      <c r="E14276" s="903" t="s">
        <v>371</v>
      </c>
      <c r="F14276" s="903" t="s">
        <v>372</v>
      </c>
      <c r="G14276" s="902">
        <v>38104131</v>
      </c>
    </row>
    <row r="14277" spans="1:7">
      <c r="A14277" s="903" t="s">
        <v>2500</v>
      </c>
      <c r="B14277" s="903" t="s">
        <v>222</v>
      </c>
      <c r="C14277" s="903" t="s">
        <v>200</v>
      </c>
      <c r="D14277" s="903" t="s">
        <v>1413</v>
      </c>
      <c r="E14277" s="903" t="s">
        <v>371</v>
      </c>
      <c r="F14277" s="903" t="s">
        <v>226</v>
      </c>
      <c r="G14277" s="902">
        <v>23423300</v>
      </c>
    </row>
    <row r="14278" spans="1:7">
      <c r="A14278" s="903" t="s">
        <v>2500</v>
      </c>
      <c r="B14278" s="903" t="s">
        <v>222</v>
      </c>
      <c r="C14278" s="903" t="s">
        <v>200</v>
      </c>
      <c r="D14278" s="903" t="s">
        <v>1413</v>
      </c>
      <c r="E14278" s="1419" t="s">
        <v>360</v>
      </c>
      <c r="F14278" s="1420"/>
      <c r="G14278" s="902">
        <v>21818621094</v>
      </c>
    </row>
    <row r="14279" spans="1:7">
      <c r="A14279" s="903" t="s">
        <v>2500</v>
      </c>
      <c r="B14279" s="903" t="s">
        <v>222</v>
      </c>
      <c r="C14279" s="903" t="s">
        <v>200</v>
      </c>
      <c r="D14279" s="903" t="s">
        <v>1413</v>
      </c>
      <c r="E14279" s="903" t="s">
        <v>360</v>
      </c>
      <c r="F14279" s="903" t="s">
        <v>2522</v>
      </c>
      <c r="G14279" s="902">
        <v>21176290094</v>
      </c>
    </row>
    <row r="14280" spans="1:7">
      <c r="A14280" s="903" t="s">
        <v>2500</v>
      </c>
      <c r="B14280" s="903" t="s">
        <v>222</v>
      </c>
      <c r="C14280" s="903" t="s">
        <v>200</v>
      </c>
      <c r="D14280" s="903" t="s">
        <v>1413</v>
      </c>
      <c r="E14280" s="903" t="s">
        <v>360</v>
      </c>
      <c r="F14280" s="903" t="s">
        <v>1440</v>
      </c>
      <c r="G14280" s="902">
        <v>642331000</v>
      </c>
    </row>
    <row r="14281" spans="1:7">
      <c r="A14281" s="903" t="s">
        <v>2500</v>
      </c>
      <c r="B14281" s="903" t="s">
        <v>222</v>
      </c>
      <c r="C14281" s="903" t="s">
        <v>200</v>
      </c>
      <c r="D14281" s="903" t="s">
        <v>1413</v>
      </c>
      <c r="E14281" s="1419" t="s">
        <v>864</v>
      </c>
      <c r="F14281" s="1420"/>
      <c r="G14281" s="902">
        <v>25560000</v>
      </c>
    </row>
    <row r="14282" spans="1:7">
      <c r="A14282" s="903" t="s">
        <v>2500</v>
      </c>
      <c r="B14282" s="903" t="s">
        <v>222</v>
      </c>
      <c r="C14282" s="903" t="s">
        <v>200</v>
      </c>
      <c r="D14282" s="903" t="s">
        <v>1413</v>
      </c>
      <c r="E14282" s="903" t="s">
        <v>864</v>
      </c>
      <c r="F14282" s="903" t="s">
        <v>2019</v>
      </c>
      <c r="G14282" s="902">
        <v>25560000</v>
      </c>
    </row>
    <row r="14283" spans="1:7">
      <c r="A14283" s="903" t="s">
        <v>2500</v>
      </c>
      <c r="B14283" s="903" t="s">
        <v>222</v>
      </c>
      <c r="C14283" s="903" t="s">
        <v>200</v>
      </c>
      <c r="D14283" s="903" t="s">
        <v>1413</v>
      </c>
      <c r="E14283" s="1419" t="s">
        <v>312</v>
      </c>
      <c r="F14283" s="1420"/>
      <c r="G14283" s="902">
        <v>2659993941</v>
      </c>
    </row>
    <row r="14284" spans="1:7">
      <c r="A14284" s="903" t="s">
        <v>2500</v>
      </c>
      <c r="B14284" s="903" t="s">
        <v>222</v>
      </c>
      <c r="C14284" s="903" t="s">
        <v>200</v>
      </c>
      <c r="D14284" s="903" t="s">
        <v>1413</v>
      </c>
      <c r="E14284" s="903" t="s">
        <v>312</v>
      </c>
      <c r="F14284" s="903" t="s">
        <v>361</v>
      </c>
      <c r="G14284" s="902">
        <v>1957079441</v>
      </c>
    </row>
    <row r="14285" spans="1:7">
      <c r="A14285" s="903" t="s">
        <v>2500</v>
      </c>
      <c r="B14285" s="903" t="s">
        <v>222</v>
      </c>
      <c r="C14285" s="903" t="s">
        <v>200</v>
      </c>
      <c r="D14285" s="903" t="s">
        <v>1413</v>
      </c>
      <c r="E14285" s="903" t="s">
        <v>312</v>
      </c>
      <c r="F14285" s="903" t="s">
        <v>870</v>
      </c>
      <c r="G14285" s="902">
        <v>702914500</v>
      </c>
    </row>
    <row r="14286" spans="1:7">
      <c r="A14286" s="903" t="s">
        <v>2500</v>
      </c>
      <c r="B14286" s="903" t="s">
        <v>222</v>
      </c>
      <c r="C14286" s="903" t="s">
        <v>200</v>
      </c>
      <c r="D14286" s="903" t="s">
        <v>1413</v>
      </c>
      <c r="E14286" s="1419" t="s">
        <v>376</v>
      </c>
      <c r="F14286" s="1420"/>
      <c r="G14286" s="902">
        <v>1366034698</v>
      </c>
    </row>
    <row r="14287" spans="1:7">
      <c r="A14287" s="903" t="s">
        <v>2500</v>
      </c>
      <c r="B14287" s="903" t="s">
        <v>222</v>
      </c>
      <c r="C14287" s="903" t="s">
        <v>200</v>
      </c>
      <c r="D14287" s="903" t="s">
        <v>1413</v>
      </c>
      <c r="E14287" s="903" t="s">
        <v>376</v>
      </c>
      <c r="F14287" s="903" t="s">
        <v>230</v>
      </c>
      <c r="G14287" s="902">
        <v>509719000</v>
      </c>
    </row>
    <row r="14288" spans="1:7">
      <c r="A14288" s="903" t="s">
        <v>2500</v>
      </c>
      <c r="B14288" s="903" t="s">
        <v>222</v>
      </c>
      <c r="C14288" s="903" t="s">
        <v>200</v>
      </c>
      <c r="D14288" s="903" t="s">
        <v>1413</v>
      </c>
      <c r="E14288" s="903" t="s">
        <v>376</v>
      </c>
      <c r="F14288" s="903" t="s">
        <v>182</v>
      </c>
      <c r="G14288" s="902">
        <v>495596718</v>
      </c>
    </row>
    <row r="14289" spans="1:7">
      <c r="A14289" s="903" t="s">
        <v>2500</v>
      </c>
      <c r="B14289" s="903" t="s">
        <v>222</v>
      </c>
      <c r="C14289" s="903" t="s">
        <v>200</v>
      </c>
      <c r="D14289" s="903" t="s">
        <v>1413</v>
      </c>
      <c r="E14289" s="903" t="s">
        <v>376</v>
      </c>
      <c r="F14289" s="903" t="s">
        <v>183</v>
      </c>
      <c r="G14289" s="902">
        <v>360718980</v>
      </c>
    </row>
    <row r="14290" spans="1:7">
      <c r="A14290" s="903" t="s">
        <v>2500</v>
      </c>
      <c r="B14290" s="903" t="s">
        <v>222</v>
      </c>
      <c r="C14290" s="903" t="s">
        <v>200</v>
      </c>
      <c r="D14290" s="903" t="s">
        <v>1413</v>
      </c>
      <c r="E14290" s="1419" t="s">
        <v>810</v>
      </c>
      <c r="F14290" s="1420"/>
      <c r="G14290" s="902">
        <v>223891000</v>
      </c>
    </row>
    <row r="14291" spans="1:7">
      <c r="A14291" s="903" t="s">
        <v>2500</v>
      </c>
      <c r="B14291" s="903" t="s">
        <v>222</v>
      </c>
      <c r="C14291" s="903" t="s">
        <v>200</v>
      </c>
      <c r="D14291" s="903" t="s">
        <v>1413</v>
      </c>
      <c r="E14291" s="903" t="s">
        <v>810</v>
      </c>
      <c r="F14291" s="903" t="s">
        <v>809</v>
      </c>
      <c r="G14291" s="902">
        <v>213739000</v>
      </c>
    </row>
    <row r="14292" spans="1:7">
      <c r="A14292" s="903" t="s">
        <v>2500</v>
      </c>
      <c r="B14292" s="903" t="s">
        <v>222</v>
      </c>
      <c r="C14292" s="903" t="s">
        <v>200</v>
      </c>
      <c r="D14292" s="903" t="s">
        <v>1413</v>
      </c>
      <c r="E14292" s="903" t="s">
        <v>810</v>
      </c>
      <c r="F14292" s="903" t="s">
        <v>813</v>
      </c>
      <c r="G14292" s="902">
        <v>10152000</v>
      </c>
    </row>
    <row r="14293" spans="1:7">
      <c r="A14293" s="903" t="s">
        <v>2500</v>
      </c>
      <c r="B14293" s="903" t="s">
        <v>222</v>
      </c>
      <c r="C14293" s="903" t="s">
        <v>200</v>
      </c>
      <c r="D14293" s="903" t="s">
        <v>1413</v>
      </c>
      <c r="E14293" s="1419" t="s">
        <v>165</v>
      </c>
      <c r="F14293" s="1420"/>
      <c r="G14293" s="902">
        <v>786810000</v>
      </c>
    </row>
    <row r="14294" spans="1:7">
      <c r="A14294" s="903" t="s">
        <v>2500</v>
      </c>
      <c r="B14294" s="903" t="s">
        <v>222</v>
      </c>
      <c r="C14294" s="903" t="s">
        <v>200</v>
      </c>
      <c r="D14294" s="903" t="s">
        <v>1413</v>
      </c>
      <c r="E14294" s="903" t="s">
        <v>165</v>
      </c>
      <c r="F14294" s="903" t="s">
        <v>166</v>
      </c>
      <c r="G14294" s="902">
        <v>786810000</v>
      </c>
    </row>
    <row r="14295" spans="1:7">
      <c r="A14295" s="903" t="s">
        <v>2500</v>
      </c>
      <c r="B14295" s="903" t="s">
        <v>222</v>
      </c>
      <c r="C14295" s="903" t="s">
        <v>200</v>
      </c>
      <c r="D14295" s="903" t="s">
        <v>1413</v>
      </c>
      <c r="E14295" s="1419" t="s">
        <v>160</v>
      </c>
      <c r="F14295" s="1420"/>
      <c r="G14295" s="902">
        <v>67872368213</v>
      </c>
    </row>
    <row r="14296" spans="1:7">
      <c r="A14296" s="903" t="s">
        <v>2500</v>
      </c>
      <c r="B14296" s="903" t="s">
        <v>222</v>
      </c>
      <c r="C14296" s="903" t="s">
        <v>200</v>
      </c>
      <c r="D14296" s="903" t="s">
        <v>1413</v>
      </c>
      <c r="E14296" s="903" t="s">
        <v>160</v>
      </c>
      <c r="F14296" s="903" t="s">
        <v>162</v>
      </c>
      <c r="G14296" s="902">
        <v>67861209213</v>
      </c>
    </row>
    <row r="14297" spans="1:7">
      <c r="A14297" s="903" t="s">
        <v>2500</v>
      </c>
      <c r="B14297" s="903" t="s">
        <v>222</v>
      </c>
      <c r="C14297" s="903" t="s">
        <v>200</v>
      </c>
      <c r="D14297" s="903" t="s">
        <v>1413</v>
      </c>
      <c r="E14297" s="903" t="s">
        <v>160</v>
      </c>
      <c r="F14297" s="903" t="s">
        <v>823</v>
      </c>
      <c r="G14297" s="902">
        <v>11159000</v>
      </c>
    </row>
    <row r="14298" spans="1:7">
      <c r="A14298" s="903" t="s">
        <v>2500</v>
      </c>
      <c r="B14298" s="903" t="s">
        <v>222</v>
      </c>
      <c r="C14298" s="903" t="s">
        <v>200</v>
      </c>
      <c r="D14298" s="903" t="s">
        <v>1413</v>
      </c>
      <c r="E14298" s="1419" t="s">
        <v>13</v>
      </c>
      <c r="F14298" s="1420"/>
      <c r="G14298" s="902">
        <v>12798711600</v>
      </c>
    </row>
    <row r="14299" spans="1:7">
      <c r="A14299" s="903" t="s">
        <v>2500</v>
      </c>
      <c r="B14299" s="903" t="s">
        <v>222</v>
      </c>
      <c r="C14299" s="903" t="s">
        <v>200</v>
      </c>
      <c r="D14299" s="903" t="s">
        <v>1413</v>
      </c>
      <c r="E14299" s="903" t="s">
        <v>13</v>
      </c>
      <c r="F14299" s="903" t="s">
        <v>15</v>
      </c>
      <c r="G14299" s="902">
        <v>12795711600</v>
      </c>
    </row>
    <row r="14300" spans="1:7">
      <c r="A14300" s="903" t="s">
        <v>2500</v>
      </c>
      <c r="B14300" s="903" t="s">
        <v>222</v>
      </c>
      <c r="C14300" s="903" t="s">
        <v>200</v>
      </c>
      <c r="D14300" s="903" t="s">
        <v>1413</v>
      </c>
      <c r="E14300" s="903" t="s">
        <v>13</v>
      </c>
      <c r="F14300" s="903" t="s">
        <v>822</v>
      </c>
      <c r="G14300" s="902">
        <v>3000000</v>
      </c>
    </row>
    <row r="14301" spans="1:7">
      <c r="A14301" s="903" t="s">
        <v>2500</v>
      </c>
      <c r="B14301" s="903" t="s">
        <v>222</v>
      </c>
      <c r="C14301" s="903" t="s">
        <v>200</v>
      </c>
      <c r="D14301" s="903" t="s">
        <v>1413</v>
      </c>
      <c r="E14301" s="1419" t="s">
        <v>16</v>
      </c>
      <c r="F14301" s="1420"/>
      <c r="G14301" s="902">
        <v>9336846189</v>
      </c>
    </row>
    <row r="14302" spans="1:7">
      <c r="A14302" s="903" t="s">
        <v>2500</v>
      </c>
      <c r="B14302" s="903" t="s">
        <v>222</v>
      </c>
      <c r="C14302" s="903" t="s">
        <v>200</v>
      </c>
      <c r="D14302" s="903" t="s">
        <v>1413</v>
      </c>
      <c r="E14302" s="903" t="s">
        <v>16</v>
      </c>
      <c r="F14302" s="903" t="s">
        <v>17</v>
      </c>
      <c r="G14302" s="902">
        <v>1479730000</v>
      </c>
    </row>
    <row r="14303" spans="1:7">
      <c r="A14303" s="903" t="s">
        <v>2500</v>
      </c>
      <c r="B14303" s="903" t="s">
        <v>222</v>
      </c>
      <c r="C14303" s="903" t="s">
        <v>200</v>
      </c>
      <c r="D14303" s="903" t="s">
        <v>1413</v>
      </c>
      <c r="E14303" s="903" t="s">
        <v>16</v>
      </c>
      <c r="F14303" s="903" t="s">
        <v>19</v>
      </c>
      <c r="G14303" s="902">
        <v>7396443689</v>
      </c>
    </row>
    <row r="14304" spans="1:7">
      <c r="A14304" s="903" t="s">
        <v>2500</v>
      </c>
      <c r="B14304" s="903" t="s">
        <v>222</v>
      </c>
      <c r="C14304" s="903" t="s">
        <v>200</v>
      </c>
      <c r="D14304" s="903" t="s">
        <v>1413</v>
      </c>
      <c r="E14304" s="903" t="s">
        <v>16</v>
      </c>
      <c r="F14304" s="903" t="s">
        <v>221</v>
      </c>
      <c r="G14304" s="902">
        <v>460672500</v>
      </c>
    </row>
    <row r="14305" spans="1:7">
      <c r="A14305" s="903" t="s">
        <v>2500</v>
      </c>
      <c r="B14305" s="903" t="s">
        <v>222</v>
      </c>
      <c r="C14305" s="903" t="s">
        <v>200</v>
      </c>
      <c r="D14305" s="1419" t="s">
        <v>1528</v>
      </c>
      <c r="E14305" s="1420"/>
      <c r="F14305" s="1420"/>
      <c r="G14305" s="902">
        <v>87329128971</v>
      </c>
    </row>
    <row r="14306" spans="1:7">
      <c r="A14306" s="903" t="s">
        <v>2500</v>
      </c>
      <c r="B14306" s="903" t="s">
        <v>222</v>
      </c>
      <c r="C14306" s="903" t="s">
        <v>200</v>
      </c>
      <c r="D14306" s="903" t="s">
        <v>1528</v>
      </c>
      <c r="E14306" s="1419" t="s">
        <v>87</v>
      </c>
      <c r="F14306" s="1420"/>
      <c r="G14306" s="902">
        <v>18215821647</v>
      </c>
    </row>
    <row r="14307" spans="1:7">
      <c r="A14307" s="903" t="s">
        <v>2500</v>
      </c>
      <c r="B14307" s="903" t="s">
        <v>222</v>
      </c>
      <c r="C14307" s="903" t="s">
        <v>200</v>
      </c>
      <c r="D14307" s="903" t="s">
        <v>1528</v>
      </c>
      <c r="E14307" s="903" t="s">
        <v>87</v>
      </c>
      <c r="F14307" s="903" t="s">
        <v>88</v>
      </c>
      <c r="G14307" s="902">
        <v>18215821647</v>
      </c>
    </row>
    <row r="14308" spans="1:7">
      <c r="A14308" s="903" t="s">
        <v>2500</v>
      </c>
      <c r="B14308" s="903" t="s">
        <v>222</v>
      </c>
      <c r="C14308" s="903" t="s">
        <v>200</v>
      </c>
      <c r="D14308" s="903" t="s">
        <v>1528</v>
      </c>
      <c r="E14308" s="1419" t="s">
        <v>90</v>
      </c>
      <c r="F14308" s="1420"/>
      <c r="G14308" s="902">
        <v>17138319807</v>
      </c>
    </row>
    <row r="14309" spans="1:7">
      <c r="A14309" s="903" t="s">
        <v>2500</v>
      </c>
      <c r="B14309" s="903" t="s">
        <v>222</v>
      </c>
      <c r="C14309" s="903" t="s">
        <v>200</v>
      </c>
      <c r="D14309" s="903" t="s">
        <v>1528</v>
      </c>
      <c r="E14309" s="903" t="s">
        <v>90</v>
      </c>
      <c r="F14309" s="903" t="s">
        <v>135</v>
      </c>
      <c r="G14309" s="902">
        <v>1455443276</v>
      </c>
    </row>
    <row r="14310" spans="1:7">
      <c r="A14310" s="903" t="s">
        <v>2500</v>
      </c>
      <c r="B14310" s="903" t="s">
        <v>222</v>
      </c>
      <c r="C14310" s="903" t="s">
        <v>200</v>
      </c>
      <c r="D14310" s="903" t="s">
        <v>1528</v>
      </c>
      <c r="E14310" s="903" t="s">
        <v>90</v>
      </c>
      <c r="F14310" s="903" t="s">
        <v>389</v>
      </c>
      <c r="G14310" s="902">
        <v>827286752</v>
      </c>
    </row>
    <row r="14311" spans="1:7">
      <c r="A14311" s="903" t="s">
        <v>2500</v>
      </c>
      <c r="B14311" s="903" t="s">
        <v>222</v>
      </c>
      <c r="C14311" s="903" t="s">
        <v>200</v>
      </c>
      <c r="D14311" s="903" t="s">
        <v>1528</v>
      </c>
      <c r="E14311" s="903" t="s">
        <v>90</v>
      </c>
      <c r="F14311" s="903" t="s">
        <v>385</v>
      </c>
      <c r="G14311" s="902">
        <v>268128480</v>
      </c>
    </row>
    <row r="14312" spans="1:7">
      <c r="A14312" s="903" t="s">
        <v>2500</v>
      </c>
      <c r="B14312" s="903" t="s">
        <v>222</v>
      </c>
      <c r="C14312" s="903" t="s">
        <v>200</v>
      </c>
      <c r="D14312" s="903" t="s">
        <v>1528</v>
      </c>
      <c r="E14312" s="903" t="s">
        <v>90</v>
      </c>
      <c r="F14312" s="903" t="s">
        <v>763</v>
      </c>
      <c r="G14312" s="902">
        <v>275839951</v>
      </c>
    </row>
    <row r="14313" spans="1:7">
      <c r="A14313" s="903" t="s">
        <v>2500</v>
      </c>
      <c r="B14313" s="903" t="s">
        <v>222</v>
      </c>
      <c r="C14313" s="903" t="s">
        <v>200</v>
      </c>
      <c r="D14313" s="903" t="s">
        <v>1528</v>
      </c>
      <c r="E14313" s="903" t="s">
        <v>90</v>
      </c>
      <c r="F14313" s="903" t="s">
        <v>136</v>
      </c>
      <c r="G14313" s="902">
        <v>108323000</v>
      </c>
    </row>
    <row r="14314" spans="1:7">
      <c r="A14314" s="903" t="s">
        <v>2500</v>
      </c>
      <c r="B14314" s="903" t="s">
        <v>222</v>
      </c>
      <c r="C14314" s="903" t="s">
        <v>200</v>
      </c>
      <c r="D14314" s="903" t="s">
        <v>1528</v>
      </c>
      <c r="E14314" s="903" t="s">
        <v>90</v>
      </c>
      <c r="F14314" s="903" t="s">
        <v>92</v>
      </c>
      <c r="G14314" s="902">
        <v>202155750</v>
      </c>
    </row>
    <row r="14315" spans="1:7">
      <c r="A14315" s="903" t="s">
        <v>2500</v>
      </c>
      <c r="B14315" s="903" t="s">
        <v>222</v>
      </c>
      <c r="C14315" s="903" t="s">
        <v>200</v>
      </c>
      <c r="D14315" s="903" t="s">
        <v>1528</v>
      </c>
      <c r="E14315" s="903" t="s">
        <v>90</v>
      </c>
      <c r="F14315" s="903" t="s">
        <v>390</v>
      </c>
      <c r="G14315" s="902">
        <v>68675649</v>
      </c>
    </row>
    <row r="14316" spans="1:7">
      <c r="A14316" s="903" t="s">
        <v>2500</v>
      </c>
      <c r="B14316" s="903" t="s">
        <v>222</v>
      </c>
      <c r="C14316" s="903" t="s">
        <v>200</v>
      </c>
      <c r="D14316" s="903" t="s">
        <v>1528</v>
      </c>
      <c r="E14316" s="903" t="s">
        <v>90</v>
      </c>
      <c r="F14316" s="903" t="s">
        <v>294</v>
      </c>
      <c r="G14316" s="902">
        <v>191725750</v>
      </c>
    </row>
    <row r="14317" spans="1:7">
      <c r="A14317" s="903" t="s">
        <v>2500</v>
      </c>
      <c r="B14317" s="903" t="s">
        <v>222</v>
      </c>
      <c r="C14317" s="903" t="s">
        <v>200</v>
      </c>
      <c r="D14317" s="903" t="s">
        <v>1528</v>
      </c>
      <c r="E14317" s="903" t="s">
        <v>90</v>
      </c>
      <c r="F14317" s="903" t="s">
        <v>295</v>
      </c>
      <c r="G14317" s="902">
        <v>520297000</v>
      </c>
    </row>
    <row r="14318" spans="1:7">
      <c r="A14318" s="903" t="s">
        <v>2500</v>
      </c>
      <c r="B14318" s="903" t="s">
        <v>222</v>
      </c>
      <c r="C14318" s="903" t="s">
        <v>200</v>
      </c>
      <c r="D14318" s="903" t="s">
        <v>1528</v>
      </c>
      <c r="E14318" s="903" t="s">
        <v>90</v>
      </c>
      <c r="F14318" s="903" t="s">
        <v>403</v>
      </c>
      <c r="G14318" s="902">
        <v>4923159500</v>
      </c>
    </row>
    <row r="14319" spans="1:7">
      <c r="A14319" s="903" t="s">
        <v>2500</v>
      </c>
      <c r="B14319" s="903" t="s">
        <v>222</v>
      </c>
      <c r="C14319" s="903" t="s">
        <v>200</v>
      </c>
      <c r="D14319" s="903" t="s">
        <v>1528</v>
      </c>
      <c r="E14319" s="903" t="s">
        <v>90</v>
      </c>
      <c r="F14319" s="903" t="s">
        <v>130</v>
      </c>
      <c r="G14319" s="902">
        <v>4735421529</v>
      </c>
    </row>
    <row r="14320" spans="1:7">
      <c r="A14320" s="903" t="s">
        <v>2500</v>
      </c>
      <c r="B14320" s="903" t="s">
        <v>222</v>
      </c>
      <c r="C14320" s="903" t="s">
        <v>200</v>
      </c>
      <c r="D14320" s="903" t="s">
        <v>1528</v>
      </c>
      <c r="E14320" s="903" t="s">
        <v>90</v>
      </c>
      <c r="F14320" s="903" t="s">
        <v>137</v>
      </c>
      <c r="G14320" s="902">
        <v>3561863170</v>
      </c>
    </row>
    <row r="14321" spans="1:7">
      <c r="A14321" s="903" t="s">
        <v>2500</v>
      </c>
      <c r="B14321" s="903" t="s">
        <v>222</v>
      </c>
      <c r="C14321" s="903" t="s">
        <v>200</v>
      </c>
      <c r="D14321" s="903" t="s">
        <v>1528</v>
      </c>
      <c r="E14321" s="1419" t="s">
        <v>296</v>
      </c>
      <c r="F14321" s="1420"/>
      <c r="G14321" s="902">
        <v>1500000</v>
      </c>
    </row>
    <row r="14322" spans="1:7">
      <c r="A14322" s="903" t="s">
        <v>2500</v>
      </c>
      <c r="B14322" s="903" t="s">
        <v>222</v>
      </c>
      <c r="C14322" s="903" t="s">
        <v>200</v>
      </c>
      <c r="D14322" s="903" t="s">
        <v>1528</v>
      </c>
      <c r="E14322" s="903" t="s">
        <v>296</v>
      </c>
      <c r="F14322" s="903" t="s">
        <v>756</v>
      </c>
      <c r="G14322" s="902">
        <v>1500000</v>
      </c>
    </row>
    <row r="14323" spans="1:7">
      <c r="A14323" s="903" t="s">
        <v>2500</v>
      </c>
      <c r="B14323" s="903" t="s">
        <v>222</v>
      </c>
      <c r="C14323" s="903" t="s">
        <v>200</v>
      </c>
      <c r="D14323" s="903" t="s">
        <v>1528</v>
      </c>
      <c r="E14323" s="1419" t="s">
        <v>377</v>
      </c>
      <c r="F14323" s="1420"/>
      <c r="G14323" s="902">
        <v>627519000</v>
      </c>
    </row>
    <row r="14324" spans="1:7">
      <c r="A14324" s="903" t="s">
        <v>2500</v>
      </c>
      <c r="B14324" s="903" t="s">
        <v>222</v>
      </c>
      <c r="C14324" s="903" t="s">
        <v>200</v>
      </c>
      <c r="D14324" s="903" t="s">
        <v>1528</v>
      </c>
      <c r="E14324" s="903" t="s">
        <v>377</v>
      </c>
      <c r="F14324" s="903" t="s">
        <v>379</v>
      </c>
      <c r="G14324" s="902">
        <v>461579000</v>
      </c>
    </row>
    <row r="14325" spans="1:7">
      <c r="A14325" s="903" t="s">
        <v>2500</v>
      </c>
      <c r="B14325" s="903" t="s">
        <v>222</v>
      </c>
      <c r="C14325" s="903" t="s">
        <v>200</v>
      </c>
      <c r="D14325" s="903" t="s">
        <v>1528</v>
      </c>
      <c r="E14325" s="903" t="s">
        <v>377</v>
      </c>
      <c r="F14325" s="903" t="s">
        <v>298</v>
      </c>
      <c r="G14325" s="902">
        <v>87683000</v>
      </c>
    </row>
    <row r="14326" spans="1:7">
      <c r="A14326" s="903" t="s">
        <v>2500</v>
      </c>
      <c r="B14326" s="903" t="s">
        <v>222</v>
      </c>
      <c r="C14326" s="903" t="s">
        <v>200</v>
      </c>
      <c r="D14326" s="903" t="s">
        <v>1528</v>
      </c>
      <c r="E14326" s="903" t="s">
        <v>377</v>
      </c>
      <c r="F14326" s="903" t="s">
        <v>380</v>
      </c>
      <c r="G14326" s="902">
        <v>78257000</v>
      </c>
    </row>
    <row r="14327" spans="1:7">
      <c r="A14327" s="903" t="s">
        <v>2500</v>
      </c>
      <c r="B14327" s="903" t="s">
        <v>222</v>
      </c>
      <c r="C14327" s="903" t="s">
        <v>200</v>
      </c>
      <c r="D14327" s="903" t="s">
        <v>1528</v>
      </c>
      <c r="E14327" s="1419" t="s">
        <v>93</v>
      </c>
      <c r="F14327" s="1420"/>
      <c r="G14327" s="902">
        <v>108309781</v>
      </c>
    </row>
    <row r="14328" spans="1:7">
      <c r="A14328" s="903" t="s">
        <v>2500</v>
      </c>
      <c r="B14328" s="903" t="s">
        <v>222</v>
      </c>
      <c r="C14328" s="903" t="s">
        <v>200</v>
      </c>
      <c r="D14328" s="903" t="s">
        <v>1528</v>
      </c>
      <c r="E14328" s="903" t="s">
        <v>93</v>
      </c>
      <c r="F14328" s="903" t="s">
        <v>391</v>
      </c>
      <c r="G14328" s="902">
        <v>108309781</v>
      </c>
    </row>
    <row r="14329" spans="1:7">
      <c r="A14329" s="903" t="s">
        <v>2500</v>
      </c>
      <c r="B14329" s="903" t="s">
        <v>222</v>
      </c>
      <c r="C14329" s="903" t="s">
        <v>200</v>
      </c>
      <c r="D14329" s="903" t="s">
        <v>1528</v>
      </c>
      <c r="E14329" s="1419" t="s">
        <v>94</v>
      </c>
      <c r="F14329" s="1420"/>
      <c r="G14329" s="902">
        <v>4434492282</v>
      </c>
    </row>
    <row r="14330" spans="1:7">
      <c r="A14330" s="903" t="s">
        <v>2500</v>
      </c>
      <c r="B14330" s="903" t="s">
        <v>222</v>
      </c>
      <c r="C14330" s="903" t="s">
        <v>200</v>
      </c>
      <c r="D14330" s="903" t="s">
        <v>1528</v>
      </c>
      <c r="E14330" s="903" t="s">
        <v>94</v>
      </c>
      <c r="F14330" s="903" t="s">
        <v>95</v>
      </c>
      <c r="G14330" s="902">
        <v>3465318689</v>
      </c>
    </row>
    <row r="14331" spans="1:7">
      <c r="A14331" s="903" t="s">
        <v>2500</v>
      </c>
      <c r="B14331" s="903" t="s">
        <v>222</v>
      </c>
      <c r="C14331" s="903" t="s">
        <v>200</v>
      </c>
      <c r="D14331" s="903" t="s">
        <v>1528</v>
      </c>
      <c r="E14331" s="903" t="s">
        <v>94</v>
      </c>
      <c r="F14331" s="903" t="s">
        <v>96</v>
      </c>
      <c r="G14331" s="902">
        <v>649800989</v>
      </c>
    </row>
    <row r="14332" spans="1:7">
      <c r="A14332" s="903" t="s">
        <v>2500</v>
      </c>
      <c r="B14332" s="903" t="s">
        <v>222</v>
      </c>
      <c r="C14332" s="903" t="s">
        <v>200</v>
      </c>
      <c r="D14332" s="903" t="s">
        <v>1528</v>
      </c>
      <c r="E14332" s="903" t="s">
        <v>94</v>
      </c>
      <c r="F14332" s="903" t="s">
        <v>97</v>
      </c>
      <c r="G14332" s="902">
        <v>319372604</v>
      </c>
    </row>
    <row r="14333" spans="1:7">
      <c r="A14333" s="903" t="s">
        <v>2500</v>
      </c>
      <c r="B14333" s="903" t="s">
        <v>222</v>
      </c>
      <c r="C14333" s="903" t="s">
        <v>200</v>
      </c>
      <c r="D14333" s="903" t="s">
        <v>1528</v>
      </c>
      <c r="E14333" s="1419" t="s">
        <v>520</v>
      </c>
      <c r="F14333" s="1420"/>
      <c r="G14333" s="902">
        <v>18527892193</v>
      </c>
    </row>
    <row r="14334" spans="1:7">
      <c r="A14334" s="903" t="s">
        <v>2500</v>
      </c>
      <c r="B14334" s="903" t="s">
        <v>222</v>
      </c>
      <c r="C14334" s="903" t="s">
        <v>200</v>
      </c>
      <c r="D14334" s="903" t="s">
        <v>1528</v>
      </c>
      <c r="E14334" s="903" t="s">
        <v>520</v>
      </c>
      <c r="F14334" s="903" t="s">
        <v>521</v>
      </c>
      <c r="G14334" s="902">
        <v>16886679273</v>
      </c>
    </row>
    <row r="14335" spans="1:7">
      <c r="A14335" s="903" t="s">
        <v>2500</v>
      </c>
      <c r="B14335" s="903" t="s">
        <v>222</v>
      </c>
      <c r="C14335" s="903" t="s">
        <v>200</v>
      </c>
      <c r="D14335" s="903" t="s">
        <v>1528</v>
      </c>
      <c r="E14335" s="903" t="s">
        <v>520</v>
      </c>
      <c r="F14335" s="903" t="s">
        <v>290</v>
      </c>
      <c r="G14335" s="902">
        <v>1641212920</v>
      </c>
    </row>
    <row r="14336" spans="1:7">
      <c r="A14336" s="903" t="s">
        <v>2500</v>
      </c>
      <c r="B14336" s="903" t="s">
        <v>222</v>
      </c>
      <c r="C14336" s="903" t="s">
        <v>200</v>
      </c>
      <c r="D14336" s="903" t="s">
        <v>1528</v>
      </c>
      <c r="E14336" s="1419" t="s">
        <v>98</v>
      </c>
      <c r="F14336" s="1420"/>
      <c r="G14336" s="902">
        <v>3123373455</v>
      </c>
    </row>
    <row r="14337" spans="1:7">
      <c r="A14337" s="903" t="s">
        <v>2500</v>
      </c>
      <c r="B14337" s="903" t="s">
        <v>222</v>
      </c>
      <c r="C14337" s="903" t="s">
        <v>200</v>
      </c>
      <c r="D14337" s="903" t="s">
        <v>1528</v>
      </c>
      <c r="E14337" s="903" t="s">
        <v>98</v>
      </c>
      <c r="F14337" s="903" t="s">
        <v>99</v>
      </c>
      <c r="G14337" s="902">
        <v>3123373455</v>
      </c>
    </row>
    <row r="14338" spans="1:7">
      <c r="A14338" s="903" t="s">
        <v>2500</v>
      </c>
      <c r="B14338" s="903" t="s">
        <v>222</v>
      </c>
      <c r="C14338" s="903" t="s">
        <v>200</v>
      </c>
      <c r="D14338" s="903" t="s">
        <v>1528</v>
      </c>
      <c r="E14338" s="1419" t="s">
        <v>100</v>
      </c>
      <c r="F14338" s="1420"/>
      <c r="G14338" s="902">
        <v>16394016</v>
      </c>
    </row>
    <row r="14339" spans="1:7">
      <c r="A14339" s="903" t="s">
        <v>2500</v>
      </c>
      <c r="B14339" s="903" t="s">
        <v>222</v>
      </c>
      <c r="C14339" s="903" t="s">
        <v>200</v>
      </c>
      <c r="D14339" s="903" t="s">
        <v>1528</v>
      </c>
      <c r="E14339" s="903" t="s">
        <v>100</v>
      </c>
      <c r="F14339" s="903" t="s">
        <v>138</v>
      </c>
      <c r="G14339" s="902">
        <v>10779016</v>
      </c>
    </row>
    <row r="14340" spans="1:7">
      <c r="A14340" s="903" t="s">
        <v>2500</v>
      </c>
      <c r="B14340" s="903" t="s">
        <v>222</v>
      </c>
      <c r="C14340" s="903" t="s">
        <v>200</v>
      </c>
      <c r="D14340" s="903" t="s">
        <v>1528</v>
      </c>
      <c r="E14340" s="903" t="s">
        <v>100</v>
      </c>
      <c r="F14340" s="903" t="s">
        <v>140</v>
      </c>
      <c r="G14340" s="902">
        <v>5615000</v>
      </c>
    </row>
    <row r="14341" spans="1:7">
      <c r="A14341" s="903" t="s">
        <v>2500</v>
      </c>
      <c r="B14341" s="903" t="s">
        <v>222</v>
      </c>
      <c r="C14341" s="903" t="s">
        <v>200</v>
      </c>
      <c r="D14341" s="903" t="s">
        <v>1528</v>
      </c>
      <c r="E14341" s="1419" t="s">
        <v>103</v>
      </c>
      <c r="F14341" s="1420"/>
      <c r="G14341" s="902">
        <v>1284124000</v>
      </c>
    </row>
    <row r="14342" spans="1:7">
      <c r="A14342" s="903" t="s">
        <v>2500</v>
      </c>
      <c r="B14342" s="903" t="s">
        <v>222</v>
      </c>
      <c r="C14342" s="903" t="s">
        <v>200</v>
      </c>
      <c r="D14342" s="903" t="s">
        <v>1528</v>
      </c>
      <c r="E14342" s="903" t="s">
        <v>103</v>
      </c>
      <c r="F14342" s="903" t="s">
        <v>104</v>
      </c>
      <c r="G14342" s="902">
        <v>851252000</v>
      </c>
    </row>
    <row r="14343" spans="1:7">
      <c r="A14343" s="903" t="s">
        <v>2500</v>
      </c>
      <c r="B14343" s="903" t="s">
        <v>222</v>
      </c>
      <c r="C14343" s="903" t="s">
        <v>200</v>
      </c>
      <c r="D14343" s="903" t="s">
        <v>1528</v>
      </c>
      <c r="E14343" s="903" t="s">
        <v>103</v>
      </c>
      <c r="F14343" s="903" t="s">
        <v>132</v>
      </c>
      <c r="G14343" s="902">
        <v>183634000</v>
      </c>
    </row>
    <row r="14344" spans="1:7">
      <c r="A14344" s="903" t="s">
        <v>2500</v>
      </c>
      <c r="B14344" s="903" t="s">
        <v>222</v>
      </c>
      <c r="C14344" s="903" t="s">
        <v>200</v>
      </c>
      <c r="D14344" s="903" t="s">
        <v>1528</v>
      </c>
      <c r="E14344" s="903" t="s">
        <v>103</v>
      </c>
      <c r="F14344" s="903" t="s">
        <v>2</v>
      </c>
      <c r="G14344" s="902">
        <v>2400000</v>
      </c>
    </row>
    <row r="14345" spans="1:7">
      <c r="A14345" s="903" t="s">
        <v>2500</v>
      </c>
      <c r="B14345" s="903" t="s">
        <v>222</v>
      </c>
      <c r="C14345" s="903" t="s">
        <v>200</v>
      </c>
      <c r="D14345" s="903" t="s">
        <v>1528</v>
      </c>
      <c r="E14345" s="903" t="s">
        <v>103</v>
      </c>
      <c r="F14345" s="903" t="s">
        <v>106</v>
      </c>
      <c r="G14345" s="902">
        <v>246838000</v>
      </c>
    </row>
    <row r="14346" spans="1:7">
      <c r="A14346" s="903" t="s">
        <v>2500</v>
      </c>
      <c r="B14346" s="903" t="s">
        <v>222</v>
      </c>
      <c r="C14346" s="903" t="s">
        <v>200</v>
      </c>
      <c r="D14346" s="903" t="s">
        <v>1528</v>
      </c>
      <c r="E14346" s="1419" t="s">
        <v>108</v>
      </c>
      <c r="F14346" s="1420"/>
      <c r="G14346" s="902">
        <v>419428485</v>
      </c>
    </row>
    <row r="14347" spans="1:7">
      <c r="A14347" s="903" t="s">
        <v>2500</v>
      </c>
      <c r="B14347" s="903" t="s">
        <v>222</v>
      </c>
      <c r="C14347" s="903" t="s">
        <v>200</v>
      </c>
      <c r="D14347" s="903" t="s">
        <v>1528</v>
      </c>
      <c r="E14347" s="903" t="s">
        <v>108</v>
      </c>
      <c r="F14347" s="903" t="s">
        <v>110</v>
      </c>
      <c r="G14347" s="902">
        <v>71052020</v>
      </c>
    </row>
    <row r="14348" spans="1:7">
      <c r="A14348" s="903" t="s">
        <v>2500</v>
      </c>
      <c r="B14348" s="903" t="s">
        <v>222</v>
      </c>
      <c r="C14348" s="903" t="s">
        <v>200</v>
      </c>
      <c r="D14348" s="903" t="s">
        <v>1528</v>
      </c>
      <c r="E14348" s="903" t="s">
        <v>108</v>
      </c>
      <c r="F14348" s="903" t="s">
        <v>111</v>
      </c>
      <c r="G14348" s="902">
        <v>298000</v>
      </c>
    </row>
    <row r="14349" spans="1:7">
      <c r="A14349" s="903" t="s">
        <v>2500</v>
      </c>
      <c r="B14349" s="903" t="s">
        <v>222</v>
      </c>
      <c r="C14349" s="903" t="s">
        <v>200</v>
      </c>
      <c r="D14349" s="903" t="s">
        <v>1528</v>
      </c>
      <c r="E14349" s="903" t="s">
        <v>108</v>
      </c>
      <c r="F14349" s="903" t="s">
        <v>862</v>
      </c>
      <c r="G14349" s="902">
        <v>144693065</v>
      </c>
    </row>
    <row r="14350" spans="1:7">
      <c r="A14350" s="903" t="s">
        <v>2500</v>
      </c>
      <c r="B14350" s="903" t="s">
        <v>222</v>
      </c>
      <c r="C14350" s="903" t="s">
        <v>200</v>
      </c>
      <c r="D14350" s="903" t="s">
        <v>1528</v>
      </c>
      <c r="E14350" s="903" t="s">
        <v>108</v>
      </c>
      <c r="F14350" s="903" t="s">
        <v>283</v>
      </c>
      <c r="G14350" s="902">
        <v>42968000</v>
      </c>
    </row>
    <row r="14351" spans="1:7">
      <c r="A14351" s="903" t="s">
        <v>2500</v>
      </c>
      <c r="B14351" s="903" t="s">
        <v>222</v>
      </c>
      <c r="C14351" s="903" t="s">
        <v>200</v>
      </c>
      <c r="D14351" s="903" t="s">
        <v>1528</v>
      </c>
      <c r="E14351" s="903" t="s">
        <v>108</v>
      </c>
      <c r="F14351" s="903" t="s">
        <v>868</v>
      </c>
      <c r="G14351" s="902">
        <v>160417400</v>
      </c>
    </row>
    <row r="14352" spans="1:7">
      <c r="A14352" s="903" t="s">
        <v>2500</v>
      </c>
      <c r="B14352" s="903" t="s">
        <v>222</v>
      </c>
      <c r="C14352" s="903" t="s">
        <v>200</v>
      </c>
      <c r="D14352" s="903" t="s">
        <v>1528</v>
      </c>
      <c r="E14352" s="1419" t="s">
        <v>143</v>
      </c>
      <c r="F14352" s="1420"/>
      <c r="G14352" s="902">
        <v>3064735400</v>
      </c>
    </row>
    <row r="14353" spans="1:7">
      <c r="A14353" s="903" t="s">
        <v>2500</v>
      </c>
      <c r="B14353" s="903" t="s">
        <v>222</v>
      </c>
      <c r="C14353" s="903" t="s">
        <v>200</v>
      </c>
      <c r="D14353" s="903" t="s">
        <v>1528</v>
      </c>
      <c r="E14353" s="903" t="s">
        <v>143</v>
      </c>
      <c r="F14353" s="903" t="s">
        <v>145</v>
      </c>
      <c r="G14353" s="902">
        <v>39338400</v>
      </c>
    </row>
    <row r="14354" spans="1:7">
      <c r="A14354" s="903" t="s">
        <v>2500</v>
      </c>
      <c r="B14354" s="903" t="s">
        <v>222</v>
      </c>
      <c r="C14354" s="903" t="s">
        <v>200</v>
      </c>
      <c r="D14354" s="903" t="s">
        <v>1528</v>
      </c>
      <c r="E14354" s="903" t="s">
        <v>143</v>
      </c>
      <c r="F14354" s="903" t="s">
        <v>482</v>
      </c>
      <c r="G14354" s="902">
        <v>17400000</v>
      </c>
    </row>
    <row r="14355" spans="1:7">
      <c r="A14355" s="903" t="s">
        <v>2500</v>
      </c>
      <c r="B14355" s="903" t="s">
        <v>222</v>
      </c>
      <c r="C14355" s="903" t="s">
        <v>200</v>
      </c>
      <c r="D14355" s="903" t="s">
        <v>1528</v>
      </c>
      <c r="E14355" s="903" t="s">
        <v>143</v>
      </c>
      <c r="F14355" s="903" t="s">
        <v>387</v>
      </c>
      <c r="G14355" s="902">
        <v>1150000</v>
      </c>
    </row>
    <row r="14356" spans="1:7">
      <c r="A14356" s="903" t="s">
        <v>2500</v>
      </c>
      <c r="B14356" s="903" t="s">
        <v>222</v>
      </c>
      <c r="C14356" s="903" t="s">
        <v>200</v>
      </c>
      <c r="D14356" s="903" t="s">
        <v>1528</v>
      </c>
      <c r="E14356" s="903" t="s">
        <v>143</v>
      </c>
      <c r="F14356" s="903" t="s">
        <v>487</v>
      </c>
      <c r="G14356" s="902">
        <v>1386676000</v>
      </c>
    </row>
    <row r="14357" spans="1:7">
      <c r="A14357" s="903" t="s">
        <v>2500</v>
      </c>
      <c r="B14357" s="903" t="s">
        <v>222</v>
      </c>
      <c r="C14357" s="903" t="s">
        <v>200</v>
      </c>
      <c r="D14357" s="903" t="s">
        <v>1528</v>
      </c>
      <c r="E14357" s="903" t="s">
        <v>143</v>
      </c>
      <c r="F14357" s="903" t="s">
        <v>489</v>
      </c>
      <c r="G14357" s="902">
        <v>1620171000</v>
      </c>
    </row>
    <row r="14358" spans="1:7">
      <c r="A14358" s="903" t="s">
        <v>2500</v>
      </c>
      <c r="B14358" s="903" t="s">
        <v>222</v>
      </c>
      <c r="C14358" s="903" t="s">
        <v>200</v>
      </c>
      <c r="D14358" s="903" t="s">
        <v>1528</v>
      </c>
      <c r="E14358" s="1419" t="s">
        <v>113</v>
      </c>
      <c r="F14358" s="1420"/>
      <c r="G14358" s="902">
        <v>615540000</v>
      </c>
    </row>
    <row r="14359" spans="1:7">
      <c r="A14359" s="903" t="s">
        <v>2500</v>
      </c>
      <c r="B14359" s="903" t="s">
        <v>222</v>
      </c>
      <c r="C14359" s="903" t="s">
        <v>200</v>
      </c>
      <c r="D14359" s="903" t="s">
        <v>1528</v>
      </c>
      <c r="E14359" s="903" t="s">
        <v>113</v>
      </c>
      <c r="F14359" s="903" t="s">
        <v>381</v>
      </c>
      <c r="G14359" s="902">
        <v>43440000</v>
      </c>
    </row>
    <row r="14360" spans="1:7">
      <c r="A14360" s="903" t="s">
        <v>2500</v>
      </c>
      <c r="B14360" s="903" t="s">
        <v>222</v>
      </c>
      <c r="C14360" s="903" t="s">
        <v>200</v>
      </c>
      <c r="D14360" s="903" t="s">
        <v>1528</v>
      </c>
      <c r="E14360" s="903" t="s">
        <v>113</v>
      </c>
      <c r="F14360" s="903" t="s">
        <v>490</v>
      </c>
      <c r="G14360" s="902">
        <v>54080000</v>
      </c>
    </row>
    <row r="14361" spans="1:7">
      <c r="A14361" s="903" t="s">
        <v>2500</v>
      </c>
      <c r="B14361" s="903" t="s">
        <v>222</v>
      </c>
      <c r="C14361" s="903" t="s">
        <v>200</v>
      </c>
      <c r="D14361" s="903" t="s">
        <v>1528</v>
      </c>
      <c r="E14361" s="903" t="s">
        <v>113</v>
      </c>
      <c r="F14361" s="903" t="s">
        <v>115</v>
      </c>
      <c r="G14361" s="902">
        <v>14720000</v>
      </c>
    </row>
    <row r="14362" spans="1:7">
      <c r="A14362" s="903" t="s">
        <v>2500</v>
      </c>
      <c r="B14362" s="903" t="s">
        <v>222</v>
      </c>
      <c r="C14362" s="903" t="s">
        <v>200</v>
      </c>
      <c r="D14362" s="903" t="s">
        <v>1528</v>
      </c>
      <c r="E14362" s="903" t="s">
        <v>113</v>
      </c>
      <c r="F14362" s="903" t="s">
        <v>117</v>
      </c>
      <c r="G14362" s="902">
        <v>500740000</v>
      </c>
    </row>
    <row r="14363" spans="1:7">
      <c r="A14363" s="903" t="s">
        <v>2500</v>
      </c>
      <c r="B14363" s="903" t="s">
        <v>222</v>
      </c>
      <c r="C14363" s="903" t="s">
        <v>200</v>
      </c>
      <c r="D14363" s="903" t="s">
        <v>1528</v>
      </c>
      <c r="E14363" s="903" t="s">
        <v>113</v>
      </c>
      <c r="F14363" s="903" t="s">
        <v>522</v>
      </c>
      <c r="G14363" s="902">
        <v>2560000</v>
      </c>
    </row>
    <row r="14364" spans="1:7">
      <c r="A14364" s="903" t="s">
        <v>2500</v>
      </c>
      <c r="B14364" s="903" t="s">
        <v>222</v>
      </c>
      <c r="C14364" s="903" t="s">
        <v>200</v>
      </c>
      <c r="D14364" s="903" t="s">
        <v>1528</v>
      </c>
      <c r="E14364" s="1419" t="s">
        <v>492</v>
      </c>
      <c r="F14364" s="1420"/>
      <c r="G14364" s="902">
        <v>392838000</v>
      </c>
    </row>
    <row r="14365" spans="1:7">
      <c r="A14365" s="903" t="s">
        <v>2500</v>
      </c>
      <c r="B14365" s="903" t="s">
        <v>222</v>
      </c>
      <c r="C14365" s="903" t="s">
        <v>200</v>
      </c>
      <c r="D14365" s="903" t="s">
        <v>1528</v>
      </c>
      <c r="E14365" s="903" t="s">
        <v>492</v>
      </c>
      <c r="F14365" s="903" t="s">
        <v>494</v>
      </c>
      <c r="G14365" s="902">
        <v>2700000</v>
      </c>
    </row>
    <row r="14366" spans="1:7">
      <c r="A14366" s="903" t="s">
        <v>2500</v>
      </c>
      <c r="B14366" s="903" t="s">
        <v>222</v>
      </c>
      <c r="C14366" s="903" t="s">
        <v>200</v>
      </c>
      <c r="D14366" s="903" t="s">
        <v>1528</v>
      </c>
      <c r="E14366" s="903" t="s">
        <v>492</v>
      </c>
      <c r="F14366" s="903" t="s">
        <v>219</v>
      </c>
      <c r="G14366" s="902">
        <v>16100000</v>
      </c>
    </row>
    <row r="14367" spans="1:7">
      <c r="A14367" s="903" t="s">
        <v>2500</v>
      </c>
      <c r="B14367" s="903" t="s">
        <v>222</v>
      </c>
      <c r="C14367" s="903" t="s">
        <v>200</v>
      </c>
      <c r="D14367" s="903" t="s">
        <v>1528</v>
      </c>
      <c r="E14367" s="903" t="s">
        <v>492</v>
      </c>
      <c r="F14367" s="903" t="s">
        <v>186</v>
      </c>
      <c r="G14367" s="902">
        <v>37138000</v>
      </c>
    </row>
    <row r="14368" spans="1:7">
      <c r="A14368" s="903" t="s">
        <v>2500</v>
      </c>
      <c r="B14368" s="903" t="s">
        <v>222</v>
      </c>
      <c r="C14368" s="903" t="s">
        <v>200</v>
      </c>
      <c r="D14368" s="903" t="s">
        <v>1528</v>
      </c>
      <c r="E14368" s="903" t="s">
        <v>492</v>
      </c>
      <c r="F14368" s="903" t="s">
        <v>496</v>
      </c>
      <c r="G14368" s="902">
        <v>336900000</v>
      </c>
    </row>
    <row r="14369" spans="1:7">
      <c r="A14369" s="903" t="s">
        <v>2500</v>
      </c>
      <c r="B14369" s="903" t="s">
        <v>222</v>
      </c>
      <c r="C14369" s="903" t="s">
        <v>200</v>
      </c>
      <c r="D14369" s="903" t="s">
        <v>1528</v>
      </c>
      <c r="E14369" s="1419" t="s">
        <v>498</v>
      </c>
      <c r="F14369" s="1420"/>
      <c r="G14369" s="902">
        <v>275741000</v>
      </c>
    </row>
    <row r="14370" spans="1:7">
      <c r="A14370" s="903" t="s">
        <v>2500</v>
      </c>
      <c r="B14370" s="903" t="s">
        <v>222</v>
      </c>
      <c r="C14370" s="903" t="s">
        <v>200</v>
      </c>
      <c r="D14370" s="903" t="s">
        <v>1528</v>
      </c>
      <c r="E14370" s="903" t="s">
        <v>498</v>
      </c>
      <c r="F14370" s="903" t="s">
        <v>370</v>
      </c>
      <c r="G14370" s="902">
        <v>275691000</v>
      </c>
    </row>
    <row r="14371" spans="1:7">
      <c r="A14371" s="903" t="s">
        <v>2500</v>
      </c>
      <c r="B14371" s="903" t="s">
        <v>222</v>
      </c>
      <c r="C14371" s="903" t="s">
        <v>200</v>
      </c>
      <c r="D14371" s="903" t="s">
        <v>1528</v>
      </c>
      <c r="E14371" s="903" t="s">
        <v>498</v>
      </c>
      <c r="F14371" s="903" t="s">
        <v>500</v>
      </c>
      <c r="G14371" s="902">
        <v>50000</v>
      </c>
    </row>
    <row r="14372" spans="1:7">
      <c r="A14372" s="903" t="s">
        <v>2500</v>
      </c>
      <c r="B14372" s="903" t="s">
        <v>222</v>
      </c>
      <c r="C14372" s="903" t="s">
        <v>200</v>
      </c>
      <c r="D14372" s="903" t="s">
        <v>1528</v>
      </c>
      <c r="E14372" s="1419" t="s">
        <v>1429</v>
      </c>
      <c r="F14372" s="1420"/>
      <c r="G14372" s="902">
        <v>182526000</v>
      </c>
    </row>
    <row r="14373" spans="1:7">
      <c r="A14373" s="903" t="s">
        <v>2500</v>
      </c>
      <c r="B14373" s="903" t="s">
        <v>222</v>
      </c>
      <c r="C14373" s="903" t="s">
        <v>200</v>
      </c>
      <c r="D14373" s="903" t="s">
        <v>1528</v>
      </c>
      <c r="E14373" s="903" t="s">
        <v>1429</v>
      </c>
      <c r="F14373" s="903" t="s">
        <v>1451</v>
      </c>
      <c r="G14373" s="902">
        <v>15000000</v>
      </c>
    </row>
    <row r="14374" spans="1:7">
      <c r="A14374" s="903" t="s">
        <v>2500</v>
      </c>
      <c r="B14374" s="903" t="s">
        <v>222</v>
      </c>
      <c r="C14374" s="903" t="s">
        <v>200</v>
      </c>
      <c r="D14374" s="903" t="s">
        <v>1528</v>
      </c>
      <c r="E14374" s="903" t="s">
        <v>1429</v>
      </c>
      <c r="F14374" s="903" t="s">
        <v>1431</v>
      </c>
      <c r="G14374" s="902">
        <v>155226000</v>
      </c>
    </row>
    <row r="14375" spans="1:7">
      <c r="A14375" s="903" t="s">
        <v>2500</v>
      </c>
      <c r="B14375" s="903" t="s">
        <v>222</v>
      </c>
      <c r="C14375" s="903" t="s">
        <v>200</v>
      </c>
      <c r="D14375" s="903" t="s">
        <v>1528</v>
      </c>
      <c r="E14375" s="903" t="s">
        <v>1429</v>
      </c>
      <c r="F14375" s="903" t="s">
        <v>1457</v>
      </c>
      <c r="G14375" s="902">
        <v>12300000</v>
      </c>
    </row>
    <row r="14376" spans="1:7">
      <c r="A14376" s="903" t="s">
        <v>2500</v>
      </c>
      <c r="B14376" s="903" t="s">
        <v>222</v>
      </c>
      <c r="C14376" s="903" t="s">
        <v>200</v>
      </c>
      <c r="D14376" s="903" t="s">
        <v>1528</v>
      </c>
      <c r="E14376" s="1419" t="s">
        <v>118</v>
      </c>
      <c r="F14376" s="1420"/>
      <c r="G14376" s="902">
        <v>385202230</v>
      </c>
    </row>
    <row r="14377" spans="1:7">
      <c r="A14377" s="903" t="s">
        <v>2500</v>
      </c>
      <c r="B14377" s="903" t="s">
        <v>222</v>
      </c>
      <c r="C14377" s="903" t="s">
        <v>200</v>
      </c>
      <c r="D14377" s="903" t="s">
        <v>1528</v>
      </c>
      <c r="E14377" s="903" t="s">
        <v>118</v>
      </c>
      <c r="F14377" s="903" t="s">
        <v>523</v>
      </c>
      <c r="G14377" s="902">
        <v>253058230</v>
      </c>
    </row>
    <row r="14378" spans="1:7">
      <c r="A14378" s="903" t="s">
        <v>2500</v>
      </c>
      <c r="B14378" s="903" t="s">
        <v>222</v>
      </c>
      <c r="C14378" s="903" t="s">
        <v>200</v>
      </c>
      <c r="D14378" s="903" t="s">
        <v>1528</v>
      </c>
      <c r="E14378" s="903" t="s">
        <v>118</v>
      </c>
      <c r="F14378" s="903" t="s">
        <v>5</v>
      </c>
      <c r="G14378" s="902">
        <v>45000000</v>
      </c>
    </row>
    <row r="14379" spans="1:7">
      <c r="A14379" s="903" t="s">
        <v>2500</v>
      </c>
      <c r="B14379" s="903" t="s">
        <v>222</v>
      </c>
      <c r="C14379" s="903" t="s">
        <v>200</v>
      </c>
      <c r="D14379" s="903" t="s">
        <v>1528</v>
      </c>
      <c r="E14379" s="903" t="s">
        <v>118</v>
      </c>
      <c r="F14379" s="903" t="s">
        <v>11</v>
      </c>
      <c r="G14379" s="902">
        <v>6581000</v>
      </c>
    </row>
    <row r="14380" spans="1:7">
      <c r="A14380" s="903" t="s">
        <v>2500</v>
      </c>
      <c r="B14380" s="903" t="s">
        <v>222</v>
      </c>
      <c r="C14380" s="903" t="s">
        <v>200</v>
      </c>
      <c r="D14380" s="903" t="s">
        <v>1528</v>
      </c>
      <c r="E14380" s="903" t="s">
        <v>118</v>
      </c>
      <c r="F14380" s="903" t="s">
        <v>120</v>
      </c>
      <c r="G14380" s="902">
        <v>80563000</v>
      </c>
    </row>
    <row r="14381" spans="1:7">
      <c r="A14381" s="903" t="s">
        <v>2500</v>
      </c>
      <c r="B14381" s="903" t="s">
        <v>222</v>
      </c>
      <c r="C14381" s="903" t="s">
        <v>200</v>
      </c>
      <c r="D14381" s="903" t="s">
        <v>1528</v>
      </c>
      <c r="E14381" s="1419" t="s">
        <v>1434</v>
      </c>
      <c r="F14381" s="1420"/>
      <c r="G14381" s="902">
        <v>2080000</v>
      </c>
    </row>
    <row r="14382" spans="1:7">
      <c r="A14382" s="903" t="s">
        <v>2500</v>
      </c>
      <c r="B14382" s="903" t="s">
        <v>222</v>
      </c>
      <c r="C14382" s="903" t="s">
        <v>200</v>
      </c>
      <c r="D14382" s="903" t="s">
        <v>1528</v>
      </c>
      <c r="E14382" s="903" t="s">
        <v>1434</v>
      </c>
      <c r="F14382" s="903" t="s">
        <v>1436</v>
      </c>
      <c r="G14382" s="902">
        <v>2080000</v>
      </c>
    </row>
    <row r="14383" spans="1:7">
      <c r="A14383" s="903" t="s">
        <v>2500</v>
      </c>
      <c r="B14383" s="903" t="s">
        <v>222</v>
      </c>
      <c r="C14383" s="903" t="s">
        <v>200</v>
      </c>
      <c r="D14383" s="903" t="s">
        <v>1528</v>
      </c>
      <c r="E14383" s="1419" t="s">
        <v>404</v>
      </c>
      <c r="F14383" s="1420"/>
      <c r="G14383" s="902">
        <v>600000</v>
      </c>
    </row>
    <row r="14384" spans="1:7">
      <c r="A14384" s="903" t="s">
        <v>2500</v>
      </c>
      <c r="B14384" s="903" t="s">
        <v>222</v>
      </c>
      <c r="C14384" s="903" t="s">
        <v>200</v>
      </c>
      <c r="D14384" s="903" t="s">
        <v>1528</v>
      </c>
      <c r="E14384" s="903" t="s">
        <v>404</v>
      </c>
      <c r="F14384" s="903" t="s">
        <v>400</v>
      </c>
      <c r="G14384" s="902">
        <v>600000</v>
      </c>
    </row>
    <row r="14385" spans="1:7">
      <c r="A14385" s="903" t="s">
        <v>2500</v>
      </c>
      <c r="B14385" s="903" t="s">
        <v>222</v>
      </c>
      <c r="C14385" s="903" t="s">
        <v>200</v>
      </c>
      <c r="D14385" s="903" t="s">
        <v>1528</v>
      </c>
      <c r="E14385" s="1419" t="s">
        <v>409</v>
      </c>
      <c r="F14385" s="1420"/>
      <c r="G14385" s="902">
        <v>6258000</v>
      </c>
    </row>
    <row r="14386" spans="1:7">
      <c r="A14386" s="903" t="s">
        <v>2500</v>
      </c>
      <c r="B14386" s="903" t="s">
        <v>222</v>
      </c>
      <c r="C14386" s="903" t="s">
        <v>200</v>
      </c>
      <c r="D14386" s="903" t="s">
        <v>1528</v>
      </c>
      <c r="E14386" s="903" t="s">
        <v>409</v>
      </c>
      <c r="F14386" s="903" t="s">
        <v>410</v>
      </c>
      <c r="G14386" s="902">
        <v>6258000</v>
      </c>
    </row>
    <row r="14387" spans="1:7">
      <c r="A14387" s="903" t="s">
        <v>2500</v>
      </c>
      <c r="B14387" s="903" t="s">
        <v>222</v>
      </c>
      <c r="C14387" s="903" t="s">
        <v>200</v>
      </c>
      <c r="D14387" s="903" t="s">
        <v>1528</v>
      </c>
      <c r="E14387" s="1419" t="s">
        <v>122</v>
      </c>
      <c r="F14387" s="1420"/>
      <c r="G14387" s="902">
        <v>3414336101</v>
      </c>
    </row>
    <row r="14388" spans="1:7">
      <c r="A14388" s="903" t="s">
        <v>2500</v>
      </c>
      <c r="B14388" s="903" t="s">
        <v>222</v>
      </c>
      <c r="C14388" s="903" t="s">
        <v>200</v>
      </c>
      <c r="D14388" s="903" t="s">
        <v>1528</v>
      </c>
      <c r="E14388" s="903" t="s">
        <v>122</v>
      </c>
      <c r="F14388" s="903" t="s">
        <v>765</v>
      </c>
      <c r="G14388" s="902">
        <v>75300000</v>
      </c>
    </row>
    <row r="14389" spans="1:7">
      <c r="A14389" s="903" t="s">
        <v>2500</v>
      </c>
      <c r="B14389" s="903" t="s">
        <v>222</v>
      </c>
      <c r="C14389" s="903" t="s">
        <v>200</v>
      </c>
      <c r="D14389" s="903" t="s">
        <v>1528</v>
      </c>
      <c r="E14389" s="903" t="s">
        <v>122</v>
      </c>
      <c r="F14389" s="903" t="s">
        <v>6</v>
      </c>
      <c r="G14389" s="902">
        <v>1824000</v>
      </c>
    </row>
    <row r="14390" spans="1:7">
      <c r="A14390" s="903" t="s">
        <v>2500</v>
      </c>
      <c r="B14390" s="903" t="s">
        <v>222</v>
      </c>
      <c r="C14390" s="903" t="s">
        <v>200</v>
      </c>
      <c r="D14390" s="903" t="s">
        <v>1528</v>
      </c>
      <c r="E14390" s="903" t="s">
        <v>122</v>
      </c>
      <c r="F14390" s="903" t="s">
        <v>124</v>
      </c>
      <c r="G14390" s="902">
        <v>1844440101</v>
      </c>
    </row>
    <row r="14391" spans="1:7">
      <c r="A14391" s="903" t="s">
        <v>2500</v>
      </c>
      <c r="B14391" s="903" t="s">
        <v>222</v>
      </c>
      <c r="C14391" s="903" t="s">
        <v>200</v>
      </c>
      <c r="D14391" s="903" t="s">
        <v>1528</v>
      </c>
      <c r="E14391" s="903" t="s">
        <v>122</v>
      </c>
      <c r="F14391" s="903" t="s">
        <v>126</v>
      </c>
      <c r="G14391" s="902">
        <v>1492772000</v>
      </c>
    </row>
    <row r="14392" spans="1:7">
      <c r="A14392" s="903" t="s">
        <v>2500</v>
      </c>
      <c r="B14392" s="903" t="s">
        <v>222</v>
      </c>
      <c r="C14392" s="903" t="s">
        <v>200</v>
      </c>
      <c r="D14392" s="903" t="s">
        <v>1528</v>
      </c>
      <c r="E14392" s="1419" t="s">
        <v>371</v>
      </c>
      <c r="F14392" s="1420"/>
      <c r="G14392" s="902">
        <v>14683017373</v>
      </c>
    </row>
    <row r="14393" spans="1:7">
      <c r="A14393" s="903" t="s">
        <v>2500</v>
      </c>
      <c r="B14393" s="903" t="s">
        <v>222</v>
      </c>
      <c r="C14393" s="903" t="s">
        <v>200</v>
      </c>
      <c r="D14393" s="903" t="s">
        <v>1528</v>
      </c>
      <c r="E14393" s="903" t="s">
        <v>371</v>
      </c>
      <c r="F14393" s="903" t="s">
        <v>825</v>
      </c>
      <c r="G14393" s="902">
        <v>60449600</v>
      </c>
    </row>
    <row r="14394" spans="1:7">
      <c r="A14394" s="903" t="s">
        <v>2500</v>
      </c>
      <c r="B14394" s="903" t="s">
        <v>222</v>
      </c>
      <c r="C14394" s="903" t="s">
        <v>200</v>
      </c>
      <c r="D14394" s="903" t="s">
        <v>1528</v>
      </c>
      <c r="E14394" s="903" t="s">
        <v>371</v>
      </c>
      <c r="F14394" s="903" t="s">
        <v>224</v>
      </c>
      <c r="G14394" s="902">
        <v>104970000</v>
      </c>
    </row>
    <row r="14395" spans="1:7">
      <c r="A14395" s="903" t="s">
        <v>2500</v>
      </c>
      <c r="B14395" s="903" t="s">
        <v>222</v>
      </c>
      <c r="C14395" s="903" t="s">
        <v>200</v>
      </c>
      <c r="D14395" s="903" t="s">
        <v>1528</v>
      </c>
      <c r="E14395" s="903" t="s">
        <v>371</v>
      </c>
      <c r="F14395" s="903" t="s">
        <v>225</v>
      </c>
      <c r="G14395" s="902">
        <v>858387000</v>
      </c>
    </row>
    <row r="14396" spans="1:7">
      <c r="A14396" s="903" t="s">
        <v>2500</v>
      </c>
      <c r="B14396" s="903" t="s">
        <v>222</v>
      </c>
      <c r="C14396" s="903" t="s">
        <v>200</v>
      </c>
      <c r="D14396" s="903" t="s">
        <v>1528</v>
      </c>
      <c r="E14396" s="903" t="s">
        <v>371</v>
      </c>
      <c r="F14396" s="903" t="s">
        <v>372</v>
      </c>
      <c r="G14396" s="902">
        <v>9824733723</v>
      </c>
    </row>
    <row r="14397" spans="1:7">
      <c r="A14397" s="903" t="s">
        <v>2500</v>
      </c>
      <c r="B14397" s="903" t="s">
        <v>222</v>
      </c>
      <c r="C14397" s="903" t="s">
        <v>200</v>
      </c>
      <c r="D14397" s="903" t="s">
        <v>1528</v>
      </c>
      <c r="E14397" s="903" t="s">
        <v>371</v>
      </c>
      <c r="F14397" s="903" t="s">
        <v>226</v>
      </c>
      <c r="G14397" s="902">
        <v>3834477050</v>
      </c>
    </row>
    <row r="14398" spans="1:7">
      <c r="A14398" s="903" t="s">
        <v>2500</v>
      </c>
      <c r="B14398" s="903" t="s">
        <v>222</v>
      </c>
      <c r="C14398" s="903" t="s">
        <v>200</v>
      </c>
      <c r="D14398" s="903" t="s">
        <v>1528</v>
      </c>
      <c r="E14398" s="1419" t="s">
        <v>360</v>
      </c>
      <c r="F14398" s="1420"/>
      <c r="G14398" s="902">
        <v>33420000</v>
      </c>
    </row>
    <row r="14399" spans="1:7">
      <c r="A14399" s="903" t="s">
        <v>2500</v>
      </c>
      <c r="B14399" s="903" t="s">
        <v>222</v>
      </c>
      <c r="C14399" s="903" t="s">
        <v>200</v>
      </c>
      <c r="D14399" s="903" t="s">
        <v>1528</v>
      </c>
      <c r="E14399" s="903" t="s">
        <v>360</v>
      </c>
      <c r="F14399" s="903" t="s">
        <v>2522</v>
      </c>
      <c r="G14399" s="902">
        <v>17800000</v>
      </c>
    </row>
    <row r="14400" spans="1:7">
      <c r="A14400" s="903" t="s">
        <v>2500</v>
      </c>
      <c r="B14400" s="903" t="s">
        <v>222</v>
      </c>
      <c r="C14400" s="903" t="s">
        <v>200</v>
      </c>
      <c r="D14400" s="903" t="s">
        <v>1528</v>
      </c>
      <c r="E14400" s="903" t="s">
        <v>360</v>
      </c>
      <c r="F14400" s="903" t="s">
        <v>1440</v>
      </c>
      <c r="G14400" s="902">
        <v>15620000</v>
      </c>
    </row>
    <row r="14401" spans="1:7">
      <c r="A14401" s="903" t="s">
        <v>2500</v>
      </c>
      <c r="B14401" s="903" t="s">
        <v>222</v>
      </c>
      <c r="C14401" s="903" t="s">
        <v>200</v>
      </c>
      <c r="D14401" s="903" t="s">
        <v>1528</v>
      </c>
      <c r="E14401" s="1419" t="s">
        <v>312</v>
      </c>
      <c r="F14401" s="1420"/>
      <c r="G14401" s="902">
        <v>104021201</v>
      </c>
    </row>
    <row r="14402" spans="1:7">
      <c r="A14402" s="903" t="s">
        <v>2500</v>
      </c>
      <c r="B14402" s="903" t="s">
        <v>222</v>
      </c>
      <c r="C14402" s="903" t="s">
        <v>200</v>
      </c>
      <c r="D14402" s="903" t="s">
        <v>1528</v>
      </c>
      <c r="E14402" s="903" t="s">
        <v>312</v>
      </c>
      <c r="F14402" s="903" t="s">
        <v>361</v>
      </c>
      <c r="G14402" s="902">
        <v>104021201</v>
      </c>
    </row>
    <row r="14403" spans="1:7">
      <c r="A14403" s="903" t="s">
        <v>2500</v>
      </c>
      <c r="B14403" s="903" t="s">
        <v>222</v>
      </c>
      <c r="C14403" s="903" t="s">
        <v>200</v>
      </c>
      <c r="D14403" s="903" t="s">
        <v>1528</v>
      </c>
      <c r="E14403" s="1419" t="s">
        <v>160</v>
      </c>
      <c r="F14403" s="1420"/>
      <c r="G14403" s="902">
        <v>269941000</v>
      </c>
    </row>
    <row r="14404" spans="1:7">
      <c r="A14404" s="903" t="s">
        <v>2500</v>
      </c>
      <c r="B14404" s="903" t="s">
        <v>222</v>
      </c>
      <c r="C14404" s="903" t="s">
        <v>200</v>
      </c>
      <c r="D14404" s="903" t="s">
        <v>1528</v>
      </c>
      <c r="E14404" s="903" t="s">
        <v>160</v>
      </c>
      <c r="F14404" s="903" t="s">
        <v>162</v>
      </c>
      <c r="G14404" s="902">
        <v>269941000</v>
      </c>
    </row>
    <row r="14405" spans="1:7">
      <c r="A14405" s="903" t="s">
        <v>2500</v>
      </c>
      <c r="B14405" s="903" t="s">
        <v>222</v>
      </c>
      <c r="C14405" s="903" t="s">
        <v>200</v>
      </c>
      <c r="D14405" s="903" t="s">
        <v>1528</v>
      </c>
      <c r="E14405" s="1419" t="s">
        <v>16</v>
      </c>
      <c r="F14405" s="1420"/>
      <c r="G14405" s="902">
        <v>1698000</v>
      </c>
    </row>
    <row r="14406" spans="1:7">
      <c r="A14406" s="903" t="s">
        <v>2500</v>
      </c>
      <c r="B14406" s="903" t="s">
        <v>222</v>
      </c>
      <c r="C14406" s="903" t="s">
        <v>200</v>
      </c>
      <c r="D14406" s="903" t="s">
        <v>1528</v>
      </c>
      <c r="E14406" s="903" t="s">
        <v>16</v>
      </c>
      <c r="F14406" s="903" t="s">
        <v>19</v>
      </c>
      <c r="G14406" s="902">
        <v>1698000</v>
      </c>
    </row>
    <row r="14407" spans="1:7">
      <c r="A14407" s="903" t="s">
        <v>2500</v>
      </c>
      <c r="B14407" s="903" t="s">
        <v>222</v>
      </c>
      <c r="C14407" s="903" t="s">
        <v>200</v>
      </c>
      <c r="D14407" s="1419" t="s">
        <v>1488</v>
      </c>
      <c r="E14407" s="1420"/>
      <c r="F14407" s="1420"/>
      <c r="G14407" s="902">
        <v>103307235806</v>
      </c>
    </row>
    <row r="14408" spans="1:7">
      <c r="A14408" s="903" t="s">
        <v>2500</v>
      </c>
      <c r="B14408" s="903" t="s">
        <v>222</v>
      </c>
      <c r="C14408" s="903" t="s">
        <v>200</v>
      </c>
      <c r="D14408" s="903" t="s">
        <v>1488</v>
      </c>
      <c r="E14408" s="1419" t="s">
        <v>87</v>
      </c>
      <c r="F14408" s="1420"/>
      <c r="G14408" s="902">
        <v>35770406946</v>
      </c>
    </row>
    <row r="14409" spans="1:7">
      <c r="A14409" s="903" t="s">
        <v>2500</v>
      </c>
      <c r="B14409" s="903" t="s">
        <v>222</v>
      </c>
      <c r="C14409" s="903" t="s">
        <v>200</v>
      </c>
      <c r="D14409" s="903" t="s">
        <v>1488</v>
      </c>
      <c r="E14409" s="903" t="s">
        <v>87</v>
      </c>
      <c r="F14409" s="903" t="s">
        <v>88</v>
      </c>
      <c r="G14409" s="902">
        <v>35770406946</v>
      </c>
    </row>
    <row r="14410" spans="1:7">
      <c r="A14410" s="903" t="s">
        <v>2500</v>
      </c>
      <c r="B14410" s="903" t="s">
        <v>222</v>
      </c>
      <c r="C14410" s="903" t="s">
        <v>200</v>
      </c>
      <c r="D14410" s="903" t="s">
        <v>1488</v>
      </c>
      <c r="E14410" s="1419" t="s">
        <v>90</v>
      </c>
      <c r="F14410" s="1420"/>
      <c r="G14410" s="902">
        <v>18046640132</v>
      </c>
    </row>
    <row r="14411" spans="1:7">
      <c r="A14411" s="903" t="s">
        <v>2500</v>
      </c>
      <c r="B14411" s="903" t="s">
        <v>222</v>
      </c>
      <c r="C14411" s="903" t="s">
        <v>200</v>
      </c>
      <c r="D14411" s="903" t="s">
        <v>1488</v>
      </c>
      <c r="E14411" s="903" t="s">
        <v>90</v>
      </c>
      <c r="F14411" s="903" t="s">
        <v>135</v>
      </c>
      <c r="G14411" s="902">
        <v>1836292608</v>
      </c>
    </row>
    <row r="14412" spans="1:7">
      <c r="A14412" s="903" t="s">
        <v>2500</v>
      </c>
      <c r="B14412" s="903" t="s">
        <v>222</v>
      </c>
      <c r="C14412" s="903" t="s">
        <v>200</v>
      </c>
      <c r="D14412" s="903" t="s">
        <v>1488</v>
      </c>
      <c r="E14412" s="903" t="s">
        <v>90</v>
      </c>
      <c r="F14412" s="903" t="s">
        <v>389</v>
      </c>
      <c r="G14412" s="902">
        <v>2183506569</v>
      </c>
    </row>
    <row r="14413" spans="1:7">
      <c r="A14413" s="903" t="s">
        <v>2500</v>
      </c>
      <c r="B14413" s="903" t="s">
        <v>222</v>
      </c>
      <c r="C14413" s="903" t="s">
        <v>200</v>
      </c>
      <c r="D14413" s="903" t="s">
        <v>1488</v>
      </c>
      <c r="E14413" s="903" t="s">
        <v>90</v>
      </c>
      <c r="F14413" s="903" t="s">
        <v>385</v>
      </c>
      <c r="G14413" s="902">
        <v>1571488615</v>
      </c>
    </row>
    <row r="14414" spans="1:7">
      <c r="A14414" s="903" t="s">
        <v>2500</v>
      </c>
      <c r="B14414" s="903" t="s">
        <v>222</v>
      </c>
      <c r="C14414" s="903" t="s">
        <v>200</v>
      </c>
      <c r="D14414" s="903" t="s">
        <v>1488</v>
      </c>
      <c r="E14414" s="903" t="s">
        <v>90</v>
      </c>
      <c r="F14414" s="903" t="s">
        <v>763</v>
      </c>
      <c r="G14414" s="902">
        <v>391921470</v>
      </c>
    </row>
    <row r="14415" spans="1:7">
      <c r="A14415" s="903" t="s">
        <v>2500</v>
      </c>
      <c r="B14415" s="903" t="s">
        <v>222</v>
      </c>
      <c r="C14415" s="903" t="s">
        <v>200</v>
      </c>
      <c r="D14415" s="903" t="s">
        <v>1488</v>
      </c>
      <c r="E14415" s="903" t="s">
        <v>90</v>
      </c>
      <c r="F14415" s="903" t="s">
        <v>136</v>
      </c>
      <c r="G14415" s="902">
        <v>56322000</v>
      </c>
    </row>
    <row r="14416" spans="1:7">
      <c r="A14416" s="903" t="s">
        <v>2500</v>
      </c>
      <c r="B14416" s="903" t="s">
        <v>222</v>
      </c>
      <c r="C14416" s="903" t="s">
        <v>200</v>
      </c>
      <c r="D14416" s="903" t="s">
        <v>1488</v>
      </c>
      <c r="E14416" s="903" t="s">
        <v>90</v>
      </c>
      <c r="F14416" s="903" t="s">
        <v>92</v>
      </c>
      <c r="G14416" s="902">
        <v>36564600</v>
      </c>
    </row>
    <row r="14417" spans="1:7">
      <c r="A14417" s="903" t="s">
        <v>2500</v>
      </c>
      <c r="B14417" s="903" t="s">
        <v>222</v>
      </c>
      <c r="C14417" s="903" t="s">
        <v>200</v>
      </c>
      <c r="D14417" s="903" t="s">
        <v>1488</v>
      </c>
      <c r="E14417" s="903" t="s">
        <v>90</v>
      </c>
      <c r="F14417" s="903" t="s">
        <v>390</v>
      </c>
      <c r="G14417" s="902">
        <v>28596501</v>
      </c>
    </row>
    <row r="14418" spans="1:7">
      <c r="A14418" s="903" t="s">
        <v>2500</v>
      </c>
      <c r="B14418" s="903" t="s">
        <v>222</v>
      </c>
      <c r="C14418" s="903" t="s">
        <v>200</v>
      </c>
      <c r="D14418" s="903" t="s">
        <v>1488</v>
      </c>
      <c r="E14418" s="903" t="s">
        <v>90</v>
      </c>
      <c r="F14418" s="903" t="s">
        <v>294</v>
      </c>
      <c r="G14418" s="902">
        <v>380903600</v>
      </c>
    </row>
    <row r="14419" spans="1:7">
      <c r="A14419" s="903" t="s">
        <v>2500</v>
      </c>
      <c r="B14419" s="903" t="s">
        <v>222</v>
      </c>
      <c r="C14419" s="903" t="s">
        <v>200</v>
      </c>
      <c r="D14419" s="903" t="s">
        <v>1488</v>
      </c>
      <c r="E14419" s="903" t="s">
        <v>90</v>
      </c>
      <c r="F14419" s="903" t="s">
        <v>295</v>
      </c>
      <c r="G14419" s="902">
        <v>685698000</v>
      </c>
    </row>
    <row r="14420" spans="1:7">
      <c r="A14420" s="903" t="s">
        <v>2500</v>
      </c>
      <c r="B14420" s="903" t="s">
        <v>222</v>
      </c>
      <c r="C14420" s="903" t="s">
        <v>200</v>
      </c>
      <c r="D14420" s="903" t="s">
        <v>1488</v>
      </c>
      <c r="E14420" s="903" t="s">
        <v>90</v>
      </c>
      <c r="F14420" s="903" t="s">
        <v>403</v>
      </c>
      <c r="G14420" s="902">
        <v>211878000</v>
      </c>
    </row>
    <row r="14421" spans="1:7">
      <c r="A14421" s="903" t="s">
        <v>2500</v>
      </c>
      <c r="B14421" s="903" t="s">
        <v>222</v>
      </c>
      <c r="C14421" s="903" t="s">
        <v>200</v>
      </c>
      <c r="D14421" s="903" t="s">
        <v>1488</v>
      </c>
      <c r="E14421" s="903" t="s">
        <v>90</v>
      </c>
      <c r="F14421" s="903" t="s">
        <v>130</v>
      </c>
      <c r="G14421" s="902">
        <v>9154931769</v>
      </c>
    </row>
    <row r="14422" spans="1:7">
      <c r="A14422" s="903" t="s">
        <v>2500</v>
      </c>
      <c r="B14422" s="903" t="s">
        <v>222</v>
      </c>
      <c r="C14422" s="903" t="s">
        <v>200</v>
      </c>
      <c r="D14422" s="903" t="s">
        <v>1488</v>
      </c>
      <c r="E14422" s="903" t="s">
        <v>90</v>
      </c>
      <c r="F14422" s="903" t="s">
        <v>137</v>
      </c>
      <c r="G14422" s="902">
        <v>1508536400</v>
      </c>
    </row>
    <row r="14423" spans="1:7">
      <c r="A14423" s="903" t="s">
        <v>2500</v>
      </c>
      <c r="B14423" s="903" t="s">
        <v>222</v>
      </c>
      <c r="C14423" s="903" t="s">
        <v>200</v>
      </c>
      <c r="D14423" s="903" t="s">
        <v>1488</v>
      </c>
      <c r="E14423" s="1419" t="s">
        <v>377</v>
      </c>
      <c r="F14423" s="1420"/>
      <c r="G14423" s="902">
        <v>505899500</v>
      </c>
    </row>
    <row r="14424" spans="1:7">
      <c r="A14424" s="903" t="s">
        <v>2500</v>
      </c>
      <c r="B14424" s="903" t="s">
        <v>222</v>
      </c>
      <c r="C14424" s="903" t="s">
        <v>200</v>
      </c>
      <c r="D14424" s="903" t="s">
        <v>1488</v>
      </c>
      <c r="E14424" s="903" t="s">
        <v>377</v>
      </c>
      <c r="F14424" s="903" t="s">
        <v>379</v>
      </c>
      <c r="G14424" s="902">
        <v>324565000</v>
      </c>
    </row>
    <row r="14425" spans="1:7">
      <c r="A14425" s="903" t="s">
        <v>2500</v>
      </c>
      <c r="B14425" s="903" t="s">
        <v>222</v>
      </c>
      <c r="C14425" s="903" t="s">
        <v>200</v>
      </c>
      <c r="D14425" s="903" t="s">
        <v>1488</v>
      </c>
      <c r="E14425" s="903" t="s">
        <v>377</v>
      </c>
      <c r="F14425" s="903" t="s">
        <v>298</v>
      </c>
      <c r="G14425" s="902">
        <v>123064500</v>
      </c>
    </row>
    <row r="14426" spans="1:7">
      <c r="A14426" s="903" t="s">
        <v>2500</v>
      </c>
      <c r="B14426" s="903" t="s">
        <v>222</v>
      </c>
      <c r="C14426" s="903" t="s">
        <v>200</v>
      </c>
      <c r="D14426" s="903" t="s">
        <v>1488</v>
      </c>
      <c r="E14426" s="903" t="s">
        <v>377</v>
      </c>
      <c r="F14426" s="903" t="s">
        <v>380</v>
      </c>
      <c r="G14426" s="902">
        <v>58270000</v>
      </c>
    </row>
    <row r="14427" spans="1:7">
      <c r="A14427" s="903" t="s">
        <v>2500</v>
      </c>
      <c r="B14427" s="903" t="s">
        <v>222</v>
      </c>
      <c r="C14427" s="903" t="s">
        <v>200</v>
      </c>
      <c r="D14427" s="903" t="s">
        <v>1488</v>
      </c>
      <c r="E14427" s="1419" t="s">
        <v>93</v>
      </c>
      <c r="F14427" s="1420"/>
      <c r="G14427" s="902">
        <v>94740000</v>
      </c>
    </row>
    <row r="14428" spans="1:7">
      <c r="A14428" s="903" t="s">
        <v>2500</v>
      </c>
      <c r="B14428" s="903" t="s">
        <v>222</v>
      </c>
      <c r="C14428" s="903" t="s">
        <v>200</v>
      </c>
      <c r="D14428" s="903" t="s">
        <v>1488</v>
      </c>
      <c r="E14428" s="903" t="s">
        <v>93</v>
      </c>
      <c r="F14428" s="903" t="s">
        <v>391</v>
      </c>
      <c r="G14428" s="902">
        <v>94740000</v>
      </c>
    </row>
    <row r="14429" spans="1:7">
      <c r="A14429" s="903" t="s">
        <v>2500</v>
      </c>
      <c r="B14429" s="903" t="s">
        <v>222</v>
      </c>
      <c r="C14429" s="903" t="s">
        <v>200</v>
      </c>
      <c r="D14429" s="903" t="s">
        <v>1488</v>
      </c>
      <c r="E14429" s="1419" t="s">
        <v>94</v>
      </c>
      <c r="F14429" s="1420"/>
      <c r="G14429" s="902">
        <v>8733647974</v>
      </c>
    </row>
    <row r="14430" spans="1:7">
      <c r="A14430" s="903" t="s">
        <v>2500</v>
      </c>
      <c r="B14430" s="903" t="s">
        <v>222</v>
      </c>
      <c r="C14430" s="903" t="s">
        <v>200</v>
      </c>
      <c r="D14430" s="903" t="s">
        <v>1488</v>
      </c>
      <c r="E14430" s="903" t="s">
        <v>94</v>
      </c>
      <c r="F14430" s="903" t="s">
        <v>95</v>
      </c>
      <c r="G14430" s="902">
        <v>6793554827</v>
      </c>
    </row>
    <row r="14431" spans="1:7">
      <c r="A14431" s="903" t="s">
        <v>2500</v>
      </c>
      <c r="B14431" s="903" t="s">
        <v>222</v>
      </c>
      <c r="C14431" s="903" t="s">
        <v>200</v>
      </c>
      <c r="D14431" s="903" t="s">
        <v>1488</v>
      </c>
      <c r="E14431" s="903" t="s">
        <v>94</v>
      </c>
      <c r="F14431" s="903" t="s">
        <v>96</v>
      </c>
      <c r="G14431" s="902">
        <v>1316769912</v>
      </c>
    </row>
    <row r="14432" spans="1:7">
      <c r="A14432" s="903" t="s">
        <v>2500</v>
      </c>
      <c r="B14432" s="903" t="s">
        <v>222</v>
      </c>
      <c r="C14432" s="903" t="s">
        <v>200</v>
      </c>
      <c r="D14432" s="903" t="s">
        <v>1488</v>
      </c>
      <c r="E14432" s="903" t="s">
        <v>94</v>
      </c>
      <c r="F14432" s="903" t="s">
        <v>97</v>
      </c>
      <c r="G14432" s="902">
        <v>623323235</v>
      </c>
    </row>
    <row r="14433" spans="1:7">
      <c r="A14433" s="903" t="s">
        <v>2500</v>
      </c>
      <c r="B14433" s="903" t="s">
        <v>222</v>
      </c>
      <c r="C14433" s="903" t="s">
        <v>200</v>
      </c>
      <c r="D14433" s="903" t="s">
        <v>1488</v>
      </c>
      <c r="E14433" s="1419" t="s">
        <v>520</v>
      </c>
      <c r="F14433" s="1420"/>
      <c r="G14433" s="902">
        <v>18084603419</v>
      </c>
    </row>
    <row r="14434" spans="1:7">
      <c r="A14434" s="903" t="s">
        <v>2500</v>
      </c>
      <c r="B14434" s="903" t="s">
        <v>222</v>
      </c>
      <c r="C14434" s="903" t="s">
        <v>200</v>
      </c>
      <c r="D14434" s="903" t="s">
        <v>1488</v>
      </c>
      <c r="E14434" s="903" t="s">
        <v>520</v>
      </c>
      <c r="F14434" s="903" t="s">
        <v>521</v>
      </c>
      <c r="G14434" s="902">
        <v>17547016459</v>
      </c>
    </row>
    <row r="14435" spans="1:7">
      <c r="A14435" s="903" t="s">
        <v>2500</v>
      </c>
      <c r="B14435" s="903" t="s">
        <v>222</v>
      </c>
      <c r="C14435" s="903" t="s">
        <v>200</v>
      </c>
      <c r="D14435" s="903" t="s">
        <v>1488</v>
      </c>
      <c r="E14435" s="903" t="s">
        <v>520</v>
      </c>
      <c r="F14435" s="903" t="s">
        <v>290</v>
      </c>
      <c r="G14435" s="902">
        <v>537586960</v>
      </c>
    </row>
    <row r="14436" spans="1:7">
      <c r="A14436" s="903" t="s">
        <v>2500</v>
      </c>
      <c r="B14436" s="903" t="s">
        <v>222</v>
      </c>
      <c r="C14436" s="903" t="s">
        <v>200</v>
      </c>
      <c r="D14436" s="903" t="s">
        <v>1488</v>
      </c>
      <c r="E14436" s="1419" t="s">
        <v>98</v>
      </c>
      <c r="F14436" s="1420"/>
      <c r="G14436" s="902">
        <v>110172460</v>
      </c>
    </row>
    <row r="14437" spans="1:7">
      <c r="A14437" s="903" t="s">
        <v>2500</v>
      </c>
      <c r="B14437" s="903" t="s">
        <v>222</v>
      </c>
      <c r="C14437" s="903" t="s">
        <v>200</v>
      </c>
      <c r="D14437" s="903" t="s">
        <v>1488</v>
      </c>
      <c r="E14437" s="903" t="s">
        <v>98</v>
      </c>
      <c r="F14437" s="903" t="s">
        <v>99</v>
      </c>
      <c r="G14437" s="902">
        <v>110172460</v>
      </c>
    </row>
    <row r="14438" spans="1:7">
      <c r="A14438" s="903" t="s">
        <v>2500</v>
      </c>
      <c r="B14438" s="903" t="s">
        <v>222</v>
      </c>
      <c r="C14438" s="903" t="s">
        <v>200</v>
      </c>
      <c r="D14438" s="903" t="s">
        <v>1488</v>
      </c>
      <c r="E14438" s="1419" t="s">
        <v>100</v>
      </c>
      <c r="F14438" s="1420"/>
      <c r="G14438" s="902">
        <v>13965450</v>
      </c>
    </row>
    <row r="14439" spans="1:7">
      <c r="A14439" s="903" t="s">
        <v>2500</v>
      </c>
      <c r="B14439" s="903" t="s">
        <v>222</v>
      </c>
      <c r="C14439" s="903" t="s">
        <v>200</v>
      </c>
      <c r="D14439" s="903" t="s">
        <v>1488</v>
      </c>
      <c r="E14439" s="903" t="s">
        <v>100</v>
      </c>
      <c r="F14439" s="903" t="s">
        <v>139</v>
      </c>
      <c r="G14439" s="902">
        <v>4595450</v>
      </c>
    </row>
    <row r="14440" spans="1:7">
      <c r="A14440" s="903" t="s">
        <v>2500</v>
      </c>
      <c r="B14440" s="903" t="s">
        <v>222</v>
      </c>
      <c r="C14440" s="903" t="s">
        <v>200</v>
      </c>
      <c r="D14440" s="903" t="s">
        <v>1488</v>
      </c>
      <c r="E14440" s="903" t="s">
        <v>100</v>
      </c>
      <c r="F14440" s="903" t="s">
        <v>218</v>
      </c>
      <c r="G14440" s="902">
        <v>420000</v>
      </c>
    </row>
    <row r="14441" spans="1:7">
      <c r="A14441" s="903" t="s">
        <v>2500</v>
      </c>
      <c r="B14441" s="903" t="s">
        <v>222</v>
      </c>
      <c r="C14441" s="903" t="s">
        <v>200</v>
      </c>
      <c r="D14441" s="903" t="s">
        <v>1488</v>
      </c>
      <c r="E14441" s="903" t="s">
        <v>100</v>
      </c>
      <c r="F14441" s="903" t="s">
        <v>140</v>
      </c>
      <c r="G14441" s="902">
        <v>8950000</v>
      </c>
    </row>
    <row r="14442" spans="1:7">
      <c r="A14442" s="903" t="s">
        <v>2500</v>
      </c>
      <c r="B14442" s="903" t="s">
        <v>222</v>
      </c>
      <c r="C14442" s="903" t="s">
        <v>200</v>
      </c>
      <c r="D14442" s="903" t="s">
        <v>1488</v>
      </c>
      <c r="E14442" s="1419" t="s">
        <v>103</v>
      </c>
      <c r="F14442" s="1420"/>
      <c r="G14442" s="902">
        <v>968741302</v>
      </c>
    </row>
    <row r="14443" spans="1:7">
      <c r="A14443" s="903" t="s">
        <v>2500</v>
      </c>
      <c r="B14443" s="903" t="s">
        <v>222</v>
      </c>
      <c r="C14443" s="903" t="s">
        <v>200</v>
      </c>
      <c r="D14443" s="903" t="s">
        <v>1488</v>
      </c>
      <c r="E14443" s="903" t="s">
        <v>103</v>
      </c>
      <c r="F14443" s="903" t="s">
        <v>104</v>
      </c>
      <c r="G14443" s="902">
        <v>804261660</v>
      </c>
    </row>
    <row r="14444" spans="1:7">
      <c r="A14444" s="903" t="s">
        <v>2500</v>
      </c>
      <c r="B14444" s="903" t="s">
        <v>222</v>
      </c>
      <c r="C14444" s="903" t="s">
        <v>200</v>
      </c>
      <c r="D14444" s="903" t="s">
        <v>1488</v>
      </c>
      <c r="E14444" s="903" t="s">
        <v>103</v>
      </c>
      <c r="F14444" s="903" t="s">
        <v>132</v>
      </c>
      <c r="G14444" s="902">
        <v>42000000</v>
      </c>
    </row>
    <row r="14445" spans="1:7">
      <c r="A14445" s="903" t="s">
        <v>2500</v>
      </c>
      <c r="B14445" s="903" t="s">
        <v>222</v>
      </c>
      <c r="C14445" s="903" t="s">
        <v>200</v>
      </c>
      <c r="D14445" s="903" t="s">
        <v>1488</v>
      </c>
      <c r="E14445" s="903" t="s">
        <v>103</v>
      </c>
      <c r="F14445" s="903" t="s">
        <v>2</v>
      </c>
      <c r="G14445" s="902">
        <v>41030642</v>
      </c>
    </row>
    <row r="14446" spans="1:7">
      <c r="A14446" s="903" t="s">
        <v>2500</v>
      </c>
      <c r="B14446" s="903" t="s">
        <v>222</v>
      </c>
      <c r="C14446" s="903" t="s">
        <v>200</v>
      </c>
      <c r="D14446" s="903" t="s">
        <v>1488</v>
      </c>
      <c r="E14446" s="903" t="s">
        <v>103</v>
      </c>
      <c r="F14446" s="903" t="s">
        <v>106</v>
      </c>
      <c r="G14446" s="902">
        <v>81449000</v>
      </c>
    </row>
    <row r="14447" spans="1:7">
      <c r="A14447" s="903" t="s">
        <v>2500</v>
      </c>
      <c r="B14447" s="903" t="s">
        <v>222</v>
      </c>
      <c r="C14447" s="903" t="s">
        <v>200</v>
      </c>
      <c r="D14447" s="903" t="s">
        <v>1488</v>
      </c>
      <c r="E14447" s="1419" t="s">
        <v>108</v>
      </c>
      <c r="F14447" s="1420"/>
      <c r="G14447" s="902">
        <v>314419609</v>
      </c>
    </row>
    <row r="14448" spans="1:7">
      <c r="A14448" s="903" t="s">
        <v>2500</v>
      </c>
      <c r="B14448" s="903" t="s">
        <v>222</v>
      </c>
      <c r="C14448" s="903" t="s">
        <v>200</v>
      </c>
      <c r="D14448" s="903" t="s">
        <v>1488</v>
      </c>
      <c r="E14448" s="903" t="s">
        <v>108</v>
      </c>
      <c r="F14448" s="903" t="s">
        <v>110</v>
      </c>
      <c r="G14448" s="902">
        <v>5656209</v>
      </c>
    </row>
    <row r="14449" spans="1:7">
      <c r="A14449" s="903" t="s">
        <v>2500</v>
      </c>
      <c r="B14449" s="903" t="s">
        <v>222</v>
      </c>
      <c r="C14449" s="903" t="s">
        <v>200</v>
      </c>
      <c r="D14449" s="903" t="s">
        <v>1488</v>
      </c>
      <c r="E14449" s="903" t="s">
        <v>108</v>
      </c>
      <c r="F14449" s="903" t="s">
        <v>862</v>
      </c>
      <c r="G14449" s="902">
        <v>6398300</v>
      </c>
    </row>
    <row r="14450" spans="1:7">
      <c r="A14450" s="903" t="s">
        <v>2500</v>
      </c>
      <c r="B14450" s="903" t="s">
        <v>222</v>
      </c>
      <c r="C14450" s="903" t="s">
        <v>200</v>
      </c>
      <c r="D14450" s="903" t="s">
        <v>1488</v>
      </c>
      <c r="E14450" s="903" t="s">
        <v>108</v>
      </c>
      <c r="F14450" s="903" t="s">
        <v>283</v>
      </c>
      <c r="G14450" s="902">
        <v>276073200</v>
      </c>
    </row>
    <row r="14451" spans="1:7">
      <c r="A14451" s="903" t="s">
        <v>2500</v>
      </c>
      <c r="B14451" s="903" t="s">
        <v>222</v>
      </c>
      <c r="C14451" s="903" t="s">
        <v>200</v>
      </c>
      <c r="D14451" s="903" t="s">
        <v>1488</v>
      </c>
      <c r="E14451" s="903" t="s">
        <v>108</v>
      </c>
      <c r="F14451" s="903" t="s">
        <v>868</v>
      </c>
      <c r="G14451" s="902">
        <v>24827900</v>
      </c>
    </row>
    <row r="14452" spans="1:7">
      <c r="A14452" s="903" t="s">
        <v>2500</v>
      </c>
      <c r="B14452" s="903" t="s">
        <v>222</v>
      </c>
      <c r="C14452" s="903" t="s">
        <v>200</v>
      </c>
      <c r="D14452" s="903" t="s">
        <v>1488</v>
      </c>
      <c r="E14452" s="903" t="s">
        <v>108</v>
      </c>
      <c r="F14452" s="903" t="s">
        <v>142</v>
      </c>
      <c r="G14452" s="902">
        <v>1464000</v>
      </c>
    </row>
    <row r="14453" spans="1:7">
      <c r="A14453" s="903" t="s">
        <v>2500</v>
      </c>
      <c r="B14453" s="903" t="s">
        <v>222</v>
      </c>
      <c r="C14453" s="903" t="s">
        <v>200</v>
      </c>
      <c r="D14453" s="903" t="s">
        <v>1488</v>
      </c>
      <c r="E14453" s="1419" t="s">
        <v>143</v>
      </c>
      <c r="F14453" s="1420"/>
      <c r="G14453" s="902">
        <v>9018153900</v>
      </c>
    </row>
    <row r="14454" spans="1:7">
      <c r="A14454" s="903" t="s">
        <v>2500</v>
      </c>
      <c r="B14454" s="903" t="s">
        <v>222</v>
      </c>
      <c r="C14454" s="903" t="s">
        <v>200</v>
      </c>
      <c r="D14454" s="903" t="s">
        <v>1488</v>
      </c>
      <c r="E14454" s="903" t="s">
        <v>143</v>
      </c>
      <c r="F14454" s="903" t="s">
        <v>145</v>
      </c>
      <c r="G14454" s="902">
        <v>151790600</v>
      </c>
    </row>
    <row r="14455" spans="1:7">
      <c r="A14455" s="903" t="s">
        <v>2500</v>
      </c>
      <c r="B14455" s="903" t="s">
        <v>222</v>
      </c>
      <c r="C14455" s="903" t="s">
        <v>200</v>
      </c>
      <c r="D14455" s="903" t="s">
        <v>1488</v>
      </c>
      <c r="E14455" s="903" t="s">
        <v>143</v>
      </c>
      <c r="F14455" s="903" t="s">
        <v>482</v>
      </c>
      <c r="G14455" s="902">
        <v>7400000</v>
      </c>
    </row>
    <row r="14456" spans="1:7">
      <c r="A14456" s="903" t="s">
        <v>2500</v>
      </c>
      <c r="B14456" s="903" t="s">
        <v>222</v>
      </c>
      <c r="C14456" s="903" t="s">
        <v>200</v>
      </c>
      <c r="D14456" s="903" t="s">
        <v>1488</v>
      </c>
      <c r="E14456" s="903" t="s">
        <v>143</v>
      </c>
      <c r="F14456" s="903" t="s">
        <v>387</v>
      </c>
      <c r="G14456" s="902">
        <v>55546000</v>
      </c>
    </row>
    <row r="14457" spans="1:7">
      <c r="A14457" s="903" t="s">
        <v>2500</v>
      </c>
      <c r="B14457" s="903" t="s">
        <v>222</v>
      </c>
      <c r="C14457" s="903" t="s">
        <v>200</v>
      </c>
      <c r="D14457" s="903" t="s">
        <v>1488</v>
      </c>
      <c r="E14457" s="903" t="s">
        <v>143</v>
      </c>
      <c r="F14457" s="903" t="s">
        <v>487</v>
      </c>
      <c r="G14457" s="902">
        <v>5592385000</v>
      </c>
    </row>
    <row r="14458" spans="1:7">
      <c r="A14458" s="903" t="s">
        <v>2500</v>
      </c>
      <c r="B14458" s="903" t="s">
        <v>222</v>
      </c>
      <c r="C14458" s="903" t="s">
        <v>200</v>
      </c>
      <c r="D14458" s="903" t="s">
        <v>1488</v>
      </c>
      <c r="E14458" s="903" t="s">
        <v>143</v>
      </c>
      <c r="F14458" s="903" t="s">
        <v>489</v>
      </c>
      <c r="G14458" s="902">
        <v>3211032300</v>
      </c>
    </row>
    <row r="14459" spans="1:7">
      <c r="A14459" s="903" t="s">
        <v>2500</v>
      </c>
      <c r="B14459" s="903" t="s">
        <v>222</v>
      </c>
      <c r="C14459" s="903" t="s">
        <v>200</v>
      </c>
      <c r="D14459" s="903" t="s">
        <v>1488</v>
      </c>
      <c r="E14459" s="1419" t="s">
        <v>113</v>
      </c>
      <c r="F14459" s="1420"/>
      <c r="G14459" s="902">
        <v>1228240166</v>
      </c>
    </row>
    <row r="14460" spans="1:7">
      <c r="A14460" s="903" t="s">
        <v>2500</v>
      </c>
      <c r="B14460" s="903" t="s">
        <v>222</v>
      </c>
      <c r="C14460" s="903" t="s">
        <v>200</v>
      </c>
      <c r="D14460" s="903" t="s">
        <v>1488</v>
      </c>
      <c r="E14460" s="903" t="s">
        <v>113</v>
      </c>
      <c r="F14460" s="903" t="s">
        <v>381</v>
      </c>
      <c r="G14460" s="902">
        <v>20150000</v>
      </c>
    </row>
    <row r="14461" spans="1:7">
      <c r="A14461" s="903" t="s">
        <v>2500</v>
      </c>
      <c r="B14461" s="903" t="s">
        <v>222</v>
      </c>
      <c r="C14461" s="903" t="s">
        <v>200</v>
      </c>
      <c r="D14461" s="903" t="s">
        <v>1488</v>
      </c>
      <c r="E14461" s="903" t="s">
        <v>113</v>
      </c>
      <c r="F14461" s="903" t="s">
        <v>490</v>
      </c>
      <c r="G14461" s="902">
        <v>36550000</v>
      </c>
    </row>
    <row r="14462" spans="1:7">
      <c r="A14462" s="903" t="s">
        <v>2500</v>
      </c>
      <c r="B14462" s="903" t="s">
        <v>222</v>
      </c>
      <c r="C14462" s="903" t="s">
        <v>200</v>
      </c>
      <c r="D14462" s="903" t="s">
        <v>1488</v>
      </c>
      <c r="E14462" s="903" t="s">
        <v>113</v>
      </c>
      <c r="F14462" s="903" t="s">
        <v>115</v>
      </c>
      <c r="G14462" s="902">
        <v>3250000</v>
      </c>
    </row>
    <row r="14463" spans="1:7">
      <c r="A14463" s="903" t="s">
        <v>2500</v>
      </c>
      <c r="B14463" s="903" t="s">
        <v>222</v>
      </c>
      <c r="C14463" s="903" t="s">
        <v>200</v>
      </c>
      <c r="D14463" s="903" t="s">
        <v>1488</v>
      </c>
      <c r="E14463" s="903" t="s">
        <v>113</v>
      </c>
      <c r="F14463" s="903" t="s">
        <v>117</v>
      </c>
      <c r="G14463" s="902">
        <v>1168290166</v>
      </c>
    </row>
    <row r="14464" spans="1:7">
      <c r="A14464" s="903" t="s">
        <v>2500</v>
      </c>
      <c r="B14464" s="903" t="s">
        <v>222</v>
      </c>
      <c r="C14464" s="903" t="s">
        <v>200</v>
      </c>
      <c r="D14464" s="903" t="s">
        <v>1488</v>
      </c>
      <c r="E14464" s="1419" t="s">
        <v>492</v>
      </c>
      <c r="F14464" s="1420"/>
      <c r="G14464" s="902">
        <v>68045000</v>
      </c>
    </row>
    <row r="14465" spans="1:7">
      <c r="A14465" s="903" t="s">
        <v>2500</v>
      </c>
      <c r="B14465" s="903" t="s">
        <v>222</v>
      </c>
      <c r="C14465" s="903" t="s">
        <v>200</v>
      </c>
      <c r="D14465" s="903" t="s">
        <v>1488</v>
      </c>
      <c r="E14465" s="903" t="s">
        <v>492</v>
      </c>
      <c r="F14465" s="903" t="s">
        <v>494</v>
      </c>
      <c r="G14465" s="902">
        <v>11180000</v>
      </c>
    </row>
    <row r="14466" spans="1:7">
      <c r="A14466" s="903" t="s">
        <v>2500</v>
      </c>
      <c r="B14466" s="903" t="s">
        <v>222</v>
      </c>
      <c r="C14466" s="903" t="s">
        <v>200</v>
      </c>
      <c r="D14466" s="903" t="s">
        <v>1488</v>
      </c>
      <c r="E14466" s="903" t="s">
        <v>492</v>
      </c>
      <c r="F14466" s="903" t="s">
        <v>219</v>
      </c>
      <c r="G14466" s="902">
        <v>20500000</v>
      </c>
    </row>
    <row r="14467" spans="1:7">
      <c r="A14467" s="903" t="s">
        <v>2500</v>
      </c>
      <c r="B14467" s="903" t="s">
        <v>222</v>
      </c>
      <c r="C14467" s="903" t="s">
        <v>200</v>
      </c>
      <c r="D14467" s="903" t="s">
        <v>1488</v>
      </c>
      <c r="E14467" s="903" t="s">
        <v>492</v>
      </c>
      <c r="F14467" s="903" t="s">
        <v>186</v>
      </c>
      <c r="G14467" s="902">
        <v>1000000</v>
      </c>
    </row>
    <row r="14468" spans="1:7">
      <c r="A14468" s="903" t="s">
        <v>2500</v>
      </c>
      <c r="B14468" s="903" t="s">
        <v>222</v>
      </c>
      <c r="C14468" s="903" t="s">
        <v>200</v>
      </c>
      <c r="D14468" s="903" t="s">
        <v>1488</v>
      </c>
      <c r="E14468" s="903" t="s">
        <v>492</v>
      </c>
      <c r="F14468" s="903" t="s">
        <v>496</v>
      </c>
      <c r="G14468" s="902">
        <v>35365000</v>
      </c>
    </row>
    <row r="14469" spans="1:7">
      <c r="A14469" s="903" t="s">
        <v>2500</v>
      </c>
      <c r="B14469" s="903" t="s">
        <v>222</v>
      </c>
      <c r="C14469" s="903" t="s">
        <v>200</v>
      </c>
      <c r="D14469" s="903" t="s">
        <v>1488</v>
      </c>
      <c r="E14469" s="1419" t="s">
        <v>498</v>
      </c>
      <c r="F14469" s="1420"/>
      <c r="G14469" s="902">
        <v>242148034</v>
      </c>
    </row>
    <row r="14470" spans="1:7">
      <c r="A14470" s="903" t="s">
        <v>2500</v>
      </c>
      <c r="B14470" s="903" t="s">
        <v>222</v>
      </c>
      <c r="C14470" s="903" t="s">
        <v>200</v>
      </c>
      <c r="D14470" s="903" t="s">
        <v>1488</v>
      </c>
      <c r="E14470" s="903" t="s">
        <v>498</v>
      </c>
      <c r="F14470" s="903" t="s">
        <v>370</v>
      </c>
      <c r="G14470" s="902">
        <v>174421034</v>
      </c>
    </row>
    <row r="14471" spans="1:7">
      <c r="A14471" s="903" t="s">
        <v>2500</v>
      </c>
      <c r="B14471" s="903" t="s">
        <v>222</v>
      </c>
      <c r="C14471" s="903" t="s">
        <v>200</v>
      </c>
      <c r="D14471" s="903" t="s">
        <v>1488</v>
      </c>
      <c r="E14471" s="903" t="s">
        <v>498</v>
      </c>
      <c r="F14471" s="903" t="s">
        <v>500</v>
      </c>
      <c r="G14471" s="902">
        <v>200000</v>
      </c>
    </row>
    <row r="14472" spans="1:7">
      <c r="A14472" s="903" t="s">
        <v>2500</v>
      </c>
      <c r="B14472" s="903" t="s">
        <v>222</v>
      </c>
      <c r="C14472" s="903" t="s">
        <v>200</v>
      </c>
      <c r="D14472" s="903" t="s">
        <v>1488</v>
      </c>
      <c r="E14472" s="903" t="s">
        <v>498</v>
      </c>
      <c r="F14472" s="903" t="s">
        <v>344</v>
      </c>
      <c r="G14472" s="902">
        <v>28078000</v>
      </c>
    </row>
    <row r="14473" spans="1:7">
      <c r="A14473" s="903" t="s">
        <v>2500</v>
      </c>
      <c r="B14473" s="903" t="s">
        <v>222</v>
      </c>
      <c r="C14473" s="903" t="s">
        <v>200</v>
      </c>
      <c r="D14473" s="903" t="s">
        <v>1488</v>
      </c>
      <c r="E14473" s="903" t="s">
        <v>498</v>
      </c>
      <c r="F14473" s="903" t="s">
        <v>4</v>
      </c>
      <c r="G14473" s="902">
        <v>32249000</v>
      </c>
    </row>
    <row r="14474" spans="1:7">
      <c r="A14474" s="903" t="s">
        <v>2500</v>
      </c>
      <c r="B14474" s="903" t="s">
        <v>222</v>
      </c>
      <c r="C14474" s="903" t="s">
        <v>200</v>
      </c>
      <c r="D14474" s="903" t="s">
        <v>1488</v>
      </c>
      <c r="E14474" s="903" t="s">
        <v>498</v>
      </c>
      <c r="F14474" s="903" t="s">
        <v>501</v>
      </c>
      <c r="G14474" s="902">
        <v>7200000</v>
      </c>
    </row>
    <row r="14475" spans="1:7">
      <c r="A14475" s="903" t="s">
        <v>2500</v>
      </c>
      <c r="B14475" s="903" t="s">
        <v>222</v>
      </c>
      <c r="C14475" s="903" t="s">
        <v>200</v>
      </c>
      <c r="D14475" s="903" t="s">
        <v>1488</v>
      </c>
      <c r="E14475" s="1419" t="s">
        <v>1429</v>
      </c>
      <c r="F14475" s="1420"/>
      <c r="G14475" s="902">
        <v>76890000</v>
      </c>
    </row>
    <row r="14476" spans="1:7">
      <c r="A14476" s="903" t="s">
        <v>2500</v>
      </c>
      <c r="B14476" s="903" t="s">
        <v>222</v>
      </c>
      <c r="C14476" s="903" t="s">
        <v>200</v>
      </c>
      <c r="D14476" s="903" t="s">
        <v>1488</v>
      </c>
      <c r="E14476" s="903" t="s">
        <v>1429</v>
      </c>
      <c r="F14476" s="903" t="s">
        <v>1451</v>
      </c>
      <c r="G14476" s="902">
        <v>9950000</v>
      </c>
    </row>
    <row r="14477" spans="1:7">
      <c r="A14477" s="903" t="s">
        <v>2500</v>
      </c>
      <c r="B14477" s="903" t="s">
        <v>222</v>
      </c>
      <c r="C14477" s="903" t="s">
        <v>200</v>
      </c>
      <c r="D14477" s="903" t="s">
        <v>1488</v>
      </c>
      <c r="E14477" s="903" t="s">
        <v>1429</v>
      </c>
      <c r="F14477" s="903" t="s">
        <v>1431</v>
      </c>
      <c r="G14477" s="902">
        <v>66440000</v>
      </c>
    </row>
    <row r="14478" spans="1:7">
      <c r="A14478" s="903" t="s">
        <v>2500</v>
      </c>
      <c r="B14478" s="903" t="s">
        <v>222</v>
      </c>
      <c r="C14478" s="903" t="s">
        <v>200</v>
      </c>
      <c r="D14478" s="903" t="s">
        <v>1488</v>
      </c>
      <c r="E14478" s="903" t="s">
        <v>1429</v>
      </c>
      <c r="F14478" s="903" t="s">
        <v>1457</v>
      </c>
      <c r="G14478" s="902">
        <v>500000</v>
      </c>
    </row>
    <row r="14479" spans="1:7">
      <c r="A14479" s="903" t="s">
        <v>2500</v>
      </c>
      <c r="B14479" s="903" t="s">
        <v>222</v>
      </c>
      <c r="C14479" s="903" t="s">
        <v>200</v>
      </c>
      <c r="D14479" s="903" t="s">
        <v>1488</v>
      </c>
      <c r="E14479" s="1419" t="s">
        <v>118</v>
      </c>
      <c r="F14479" s="1420"/>
      <c r="G14479" s="902">
        <v>1400199270</v>
      </c>
    </row>
    <row r="14480" spans="1:7">
      <c r="A14480" s="903" t="s">
        <v>2500</v>
      </c>
      <c r="B14480" s="903" t="s">
        <v>222</v>
      </c>
      <c r="C14480" s="903" t="s">
        <v>200</v>
      </c>
      <c r="D14480" s="903" t="s">
        <v>1488</v>
      </c>
      <c r="E14480" s="903" t="s">
        <v>118</v>
      </c>
      <c r="F14480" s="903" t="s">
        <v>523</v>
      </c>
      <c r="G14480" s="902">
        <v>161953770</v>
      </c>
    </row>
    <row r="14481" spans="1:7">
      <c r="A14481" s="903" t="s">
        <v>2500</v>
      </c>
      <c r="B14481" s="903" t="s">
        <v>222</v>
      </c>
      <c r="C14481" s="903" t="s">
        <v>200</v>
      </c>
      <c r="D14481" s="903" t="s">
        <v>1488</v>
      </c>
      <c r="E14481" s="903" t="s">
        <v>118</v>
      </c>
      <c r="F14481" s="903" t="s">
        <v>5</v>
      </c>
      <c r="G14481" s="902">
        <v>10000000</v>
      </c>
    </row>
    <row r="14482" spans="1:7">
      <c r="A14482" s="903" t="s">
        <v>2500</v>
      </c>
      <c r="B14482" s="903" t="s">
        <v>222</v>
      </c>
      <c r="C14482" s="903" t="s">
        <v>200</v>
      </c>
      <c r="D14482" s="903" t="s">
        <v>1488</v>
      </c>
      <c r="E14482" s="903" t="s">
        <v>118</v>
      </c>
      <c r="F14482" s="903" t="s">
        <v>11</v>
      </c>
      <c r="G14482" s="902">
        <v>3420000</v>
      </c>
    </row>
    <row r="14483" spans="1:7">
      <c r="A14483" s="903" t="s">
        <v>2500</v>
      </c>
      <c r="B14483" s="903" t="s">
        <v>222</v>
      </c>
      <c r="C14483" s="903" t="s">
        <v>200</v>
      </c>
      <c r="D14483" s="903" t="s">
        <v>1488</v>
      </c>
      <c r="E14483" s="903" t="s">
        <v>118</v>
      </c>
      <c r="F14483" s="903" t="s">
        <v>120</v>
      </c>
      <c r="G14483" s="902">
        <v>1224825500</v>
      </c>
    </row>
    <row r="14484" spans="1:7">
      <c r="A14484" s="903" t="s">
        <v>2500</v>
      </c>
      <c r="B14484" s="903" t="s">
        <v>222</v>
      </c>
      <c r="C14484" s="903" t="s">
        <v>200</v>
      </c>
      <c r="D14484" s="903" t="s">
        <v>1488</v>
      </c>
      <c r="E14484" s="1419" t="s">
        <v>1434</v>
      </c>
      <c r="F14484" s="1420"/>
      <c r="G14484" s="902">
        <v>839000</v>
      </c>
    </row>
    <row r="14485" spans="1:7">
      <c r="A14485" s="903" t="s">
        <v>2500</v>
      </c>
      <c r="B14485" s="903" t="s">
        <v>222</v>
      </c>
      <c r="C14485" s="903" t="s">
        <v>200</v>
      </c>
      <c r="D14485" s="903" t="s">
        <v>1488</v>
      </c>
      <c r="E14485" s="903" t="s">
        <v>1434</v>
      </c>
      <c r="F14485" s="903" t="s">
        <v>1436</v>
      </c>
      <c r="G14485" s="902">
        <v>839000</v>
      </c>
    </row>
    <row r="14486" spans="1:7">
      <c r="A14486" s="903" t="s">
        <v>2500</v>
      </c>
      <c r="B14486" s="903" t="s">
        <v>222</v>
      </c>
      <c r="C14486" s="903" t="s">
        <v>200</v>
      </c>
      <c r="D14486" s="903" t="s">
        <v>1488</v>
      </c>
      <c r="E14486" s="1419" t="s">
        <v>404</v>
      </c>
      <c r="F14486" s="1420"/>
      <c r="G14486" s="902">
        <v>2500000</v>
      </c>
    </row>
    <row r="14487" spans="1:7">
      <c r="A14487" s="903" t="s">
        <v>2500</v>
      </c>
      <c r="B14487" s="903" t="s">
        <v>222</v>
      </c>
      <c r="C14487" s="903" t="s">
        <v>200</v>
      </c>
      <c r="D14487" s="903" t="s">
        <v>1488</v>
      </c>
      <c r="E14487" s="903" t="s">
        <v>404</v>
      </c>
      <c r="F14487" s="903" t="s">
        <v>400</v>
      </c>
      <c r="G14487" s="902">
        <v>2500000</v>
      </c>
    </row>
    <row r="14488" spans="1:7">
      <c r="A14488" s="903" t="s">
        <v>2500</v>
      </c>
      <c r="B14488" s="903" t="s">
        <v>222</v>
      </c>
      <c r="C14488" s="903" t="s">
        <v>200</v>
      </c>
      <c r="D14488" s="903" t="s">
        <v>1488</v>
      </c>
      <c r="E14488" s="1419" t="s">
        <v>122</v>
      </c>
      <c r="F14488" s="1420"/>
      <c r="G14488" s="902">
        <v>8554156644</v>
      </c>
    </row>
    <row r="14489" spans="1:7">
      <c r="A14489" s="903" t="s">
        <v>2500</v>
      </c>
      <c r="B14489" s="903" t="s">
        <v>222</v>
      </c>
      <c r="C14489" s="903" t="s">
        <v>200</v>
      </c>
      <c r="D14489" s="903" t="s">
        <v>1488</v>
      </c>
      <c r="E14489" s="903" t="s">
        <v>122</v>
      </c>
      <c r="F14489" s="903" t="s">
        <v>765</v>
      </c>
      <c r="G14489" s="902">
        <v>91470000</v>
      </c>
    </row>
    <row r="14490" spans="1:7">
      <c r="A14490" s="903" t="s">
        <v>2500</v>
      </c>
      <c r="B14490" s="903" t="s">
        <v>222</v>
      </c>
      <c r="C14490" s="903" t="s">
        <v>200</v>
      </c>
      <c r="D14490" s="903" t="s">
        <v>1488</v>
      </c>
      <c r="E14490" s="903" t="s">
        <v>122</v>
      </c>
      <c r="F14490" s="903" t="s">
        <v>124</v>
      </c>
      <c r="G14490" s="902">
        <v>460031700</v>
      </c>
    </row>
    <row r="14491" spans="1:7">
      <c r="A14491" s="903" t="s">
        <v>2500</v>
      </c>
      <c r="B14491" s="903" t="s">
        <v>222</v>
      </c>
      <c r="C14491" s="903" t="s">
        <v>200</v>
      </c>
      <c r="D14491" s="903" t="s">
        <v>1488</v>
      </c>
      <c r="E14491" s="903" t="s">
        <v>122</v>
      </c>
      <c r="F14491" s="903" t="s">
        <v>126</v>
      </c>
      <c r="G14491" s="902">
        <v>8002654944</v>
      </c>
    </row>
    <row r="14492" spans="1:7">
      <c r="A14492" s="903" t="s">
        <v>2500</v>
      </c>
      <c r="B14492" s="903" t="s">
        <v>222</v>
      </c>
      <c r="C14492" s="903" t="s">
        <v>200</v>
      </c>
      <c r="D14492" s="903" t="s">
        <v>1488</v>
      </c>
      <c r="E14492" s="1419" t="s">
        <v>360</v>
      </c>
      <c r="F14492" s="1420"/>
      <c r="G14492" s="902">
        <v>63142000</v>
      </c>
    </row>
    <row r="14493" spans="1:7">
      <c r="A14493" s="903" t="s">
        <v>2500</v>
      </c>
      <c r="B14493" s="903" t="s">
        <v>222</v>
      </c>
      <c r="C14493" s="903" t="s">
        <v>200</v>
      </c>
      <c r="D14493" s="903" t="s">
        <v>1488</v>
      </c>
      <c r="E14493" s="903" t="s">
        <v>360</v>
      </c>
      <c r="F14493" s="903" t="s">
        <v>2522</v>
      </c>
      <c r="G14493" s="902">
        <v>53842000</v>
      </c>
    </row>
    <row r="14494" spans="1:7">
      <c r="A14494" s="903" t="s">
        <v>2500</v>
      </c>
      <c r="B14494" s="903" t="s">
        <v>222</v>
      </c>
      <c r="C14494" s="903" t="s">
        <v>200</v>
      </c>
      <c r="D14494" s="903" t="s">
        <v>1488</v>
      </c>
      <c r="E14494" s="903" t="s">
        <v>360</v>
      </c>
      <c r="F14494" s="903" t="s">
        <v>1440</v>
      </c>
      <c r="G14494" s="902">
        <v>9300000</v>
      </c>
    </row>
    <row r="14495" spans="1:7">
      <c r="A14495" s="903" t="s">
        <v>2500</v>
      </c>
      <c r="B14495" s="903" t="s">
        <v>222</v>
      </c>
      <c r="C14495" s="903" t="s">
        <v>200</v>
      </c>
      <c r="D14495" s="903" t="s">
        <v>1488</v>
      </c>
      <c r="E14495" s="1419" t="s">
        <v>312</v>
      </c>
      <c r="F14495" s="1420"/>
      <c r="G14495" s="902">
        <v>9685000</v>
      </c>
    </row>
    <row r="14496" spans="1:7">
      <c r="A14496" s="903" t="s">
        <v>2500</v>
      </c>
      <c r="B14496" s="903" t="s">
        <v>222</v>
      </c>
      <c r="C14496" s="903" t="s">
        <v>200</v>
      </c>
      <c r="D14496" s="903" t="s">
        <v>1488</v>
      </c>
      <c r="E14496" s="903" t="s">
        <v>312</v>
      </c>
      <c r="F14496" s="903" t="s">
        <v>870</v>
      </c>
      <c r="G14496" s="902">
        <v>9685000</v>
      </c>
    </row>
    <row r="14497" spans="1:7">
      <c r="A14497" s="903" t="s">
        <v>2500</v>
      </c>
      <c r="B14497" s="903" t="s">
        <v>222</v>
      </c>
      <c r="C14497" s="903" t="s">
        <v>200</v>
      </c>
      <c r="D14497" s="1419" t="s">
        <v>1522</v>
      </c>
      <c r="E14497" s="1420"/>
      <c r="F14497" s="1420"/>
      <c r="G14497" s="902">
        <v>12113910507</v>
      </c>
    </row>
    <row r="14498" spans="1:7">
      <c r="A14498" s="903" t="s">
        <v>2500</v>
      </c>
      <c r="B14498" s="903" t="s">
        <v>222</v>
      </c>
      <c r="C14498" s="903" t="s">
        <v>200</v>
      </c>
      <c r="D14498" s="903" t="s">
        <v>1522</v>
      </c>
      <c r="E14498" s="1419" t="s">
        <v>87</v>
      </c>
      <c r="F14498" s="1420"/>
      <c r="G14498" s="902">
        <v>6442900</v>
      </c>
    </row>
    <row r="14499" spans="1:7">
      <c r="A14499" s="903" t="s">
        <v>2500</v>
      </c>
      <c r="B14499" s="903" t="s">
        <v>222</v>
      </c>
      <c r="C14499" s="903" t="s">
        <v>200</v>
      </c>
      <c r="D14499" s="903" t="s">
        <v>1522</v>
      </c>
      <c r="E14499" s="903" t="s">
        <v>87</v>
      </c>
      <c r="F14499" s="903" t="s">
        <v>88</v>
      </c>
      <c r="G14499" s="902">
        <v>6442900</v>
      </c>
    </row>
    <row r="14500" spans="1:7">
      <c r="A14500" s="903" t="s">
        <v>2500</v>
      </c>
      <c r="B14500" s="903" t="s">
        <v>222</v>
      </c>
      <c r="C14500" s="903" t="s">
        <v>200</v>
      </c>
      <c r="D14500" s="903" t="s">
        <v>1522</v>
      </c>
      <c r="E14500" s="1419" t="s">
        <v>90</v>
      </c>
      <c r="F14500" s="1420"/>
      <c r="G14500" s="902">
        <v>20514818</v>
      </c>
    </row>
    <row r="14501" spans="1:7">
      <c r="A14501" s="903" t="s">
        <v>2500</v>
      </c>
      <c r="B14501" s="903" t="s">
        <v>222</v>
      </c>
      <c r="C14501" s="903" t="s">
        <v>200</v>
      </c>
      <c r="D14501" s="903" t="s">
        <v>1522</v>
      </c>
      <c r="E14501" s="903" t="s">
        <v>90</v>
      </c>
      <c r="F14501" s="903" t="s">
        <v>135</v>
      </c>
      <c r="G14501" s="902">
        <v>1281028</v>
      </c>
    </row>
    <row r="14502" spans="1:7">
      <c r="A14502" s="903" t="s">
        <v>2500</v>
      </c>
      <c r="B14502" s="903" t="s">
        <v>222</v>
      </c>
      <c r="C14502" s="903" t="s">
        <v>200</v>
      </c>
      <c r="D14502" s="903" t="s">
        <v>1522</v>
      </c>
      <c r="E14502" s="903" t="s">
        <v>90</v>
      </c>
      <c r="F14502" s="903" t="s">
        <v>385</v>
      </c>
      <c r="G14502" s="902">
        <v>3473190</v>
      </c>
    </row>
    <row r="14503" spans="1:7">
      <c r="A14503" s="903" t="s">
        <v>2500</v>
      </c>
      <c r="B14503" s="903" t="s">
        <v>222</v>
      </c>
      <c r="C14503" s="903" t="s">
        <v>200</v>
      </c>
      <c r="D14503" s="903" t="s">
        <v>1522</v>
      </c>
      <c r="E14503" s="903" t="s">
        <v>90</v>
      </c>
      <c r="F14503" s="903" t="s">
        <v>763</v>
      </c>
      <c r="G14503" s="902">
        <v>950000</v>
      </c>
    </row>
    <row r="14504" spans="1:7">
      <c r="A14504" s="903" t="s">
        <v>2500</v>
      </c>
      <c r="B14504" s="903" t="s">
        <v>222</v>
      </c>
      <c r="C14504" s="903" t="s">
        <v>200</v>
      </c>
      <c r="D14504" s="903" t="s">
        <v>1522</v>
      </c>
      <c r="E14504" s="903" t="s">
        <v>90</v>
      </c>
      <c r="F14504" s="903" t="s">
        <v>137</v>
      </c>
      <c r="G14504" s="902">
        <v>14810600</v>
      </c>
    </row>
    <row r="14505" spans="1:7">
      <c r="A14505" s="903" t="s">
        <v>2500</v>
      </c>
      <c r="B14505" s="903" t="s">
        <v>222</v>
      </c>
      <c r="C14505" s="903" t="s">
        <v>200</v>
      </c>
      <c r="D14505" s="903" t="s">
        <v>1522</v>
      </c>
      <c r="E14505" s="1419" t="s">
        <v>377</v>
      </c>
      <c r="F14505" s="1420"/>
      <c r="G14505" s="902">
        <v>53100000</v>
      </c>
    </row>
    <row r="14506" spans="1:7">
      <c r="A14506" s="903" t="s">
        <v>2500</v>
      </c>
      <c r="B14506" s="903" t="s">
        <v>222</v>
      </c>
      <c r="C14506" s="903" t="s">
        <v>200</v>
      </c>
      <c r="D14506" s="903" t="s">
        <v>1522</v>
      </c>
      <c r="E14506" s="903" t="s">
        <v>377</v>
      </c>
      <c r="F14506" s="903" t="s">
        <v>379</v>
      </c>
      <c r="G14506" s="902">
        <v>44520000</v>
      </c>
    </row>
    <row r="14507" spans="1:7">
      <c r="A14507" s="903" t="s">
        <v>2500</v>
      </c>
      <c r="B14507" s="903" t="s">
        <v>222</v>
      </c>
      <c r="C14507" s="903" t="s">
        <v>200</v>
      </c>
      <c r="D14507" s="903" t="s">
        <v>1522</v>
      </c>
      <c r="E14507" s="903" t="s">
        <v>377</v>
      </c>
      <c r="F14507" s="903" t="s">
        <v>298</v>
      </c>
      <c r="G14507" s="902">
        <v>4500000</v>
      </c>
    </row>
    <row r="14508" spans="1:7">
      <c r="A14508" s="903" t="s">
        <v>2500</v>
      </c>
      <c r="B14508" s="903" t="s">
        <v>222</v>
      </c>
      <c r="C14508" s="903" t="s">
        <v>200</v>
      </c>
      <c r="D14508" s="903" t="s">
        <v>1522</v>
      </c>
      <c r="E14508" s="903" t="s">
        <v>377</v>
      </c>
      <c r="F14508" s="903" t="s">
        <v>380</v>
      </c>
      <c r="G14508" s="902">
        <v>4080000</v>
      </c>
    </row>
    <row r="14509" spans="1:7">
      <c r="A14509" s="903" t="s">
        <v>2500</v>
      </c>
      <c r="B14509" s="903" t="s">
        <v>222</v>
      </c>
      <c r="C14509" s="903" t="s">
        <v>200</v>
      </c>
      <c r="D14509" s="903" t="s">
        <v>1522</v>
      </c>
      <c r="E14509" s="1419" t="s">
        <v>93</v>
      </c>
      <c r="F14509" s="1420"/>
      <c r="G14509" s="902">
        <v>1000000</v>
      </c>
    </row>
    <row r="14510" spans="1:7">
      <c r="A14510" s="903" t="s">
        <v>2500</v>
      </c>
      <c r="B14510" s="903" t="s">
        <v>222</v>
      </c>
      <c r="C14510" s="903" t="s">
        <v>200</v>
      </c>
      <c r="D14510" s="903" t="s">
        <v>1522</v>
      </c>
      <c r="E14510" s="903" t="s">
        <v>93</v>
      </c>
      <c r="F14510" s="903" t="s">
        <v>391</v>
      </c>
      <c r="G14510" s="902">
        <v>1000000</v>
      </c>
    </row>
    <row r="14511" spans="1:7">
      <c r="A14511" s="903" t="s">
        <v>2500</v>
      </c>
      <c r="B14511" s="903" t="s">
        <v>222</v>
      </c>
      <c r="C14511" s="903" t="s">
        <v>200</v>
      </c>
      <c r="D14511" s="903" t="s">
        <v>1522</v>
      </c>
      <c r="E14511" s="1419" t="s">
        <v>94</v>
      </c>
      <c r="F14511" s="1420"/>
      <c r="G14511" s="902">
        <v>206454133</v>
      </c>
    </row>
    <row r="14512" spans="1:7">
      <c r="A14512" s="903" t="s">
        <v>2500</v>
      </c>
      <c r="B14512" s="903" t="s">
        <v>222</v>
      </c>
      <c r="C14512" s="903" t="s">
        <v>200</v>
      </c>
      <c r="D14512" s="903" t="s">
        <v>1522</v>
      </c>
      <c r="E14512" s="903" t="s">
        <v>94</v>
      </c>
      <c r="F14512" s="903" t="s">
        <v>95</v>
      </c>
      <c r="G14512" s="902">
        <v>152721100</v>
      </c>
    </row>
    <row r="14513" spans="1:7">
      <c r="A14513" s="903" t="s">
        <v>2500</v>
      </c>
      <c r="B14513" s="903" t="s">
        <v>222</v>
      </c>
      <c r="C14513" s="903" t="s">
        <v>200</v>
      </c>
      <c r="D14513" s="903" t="s">
        <v>1522</v>
      </c>
      <c r="E14513" s="903" t="s">
        <v>94</v>
      </c>
      <c r="F14513" s="903" t="s">
        <v>96</v>
      </c>
      <c r="G14513" s="902">
        <v>53733033</v>
      </c>
    </row>
    <row r="14514" spans="1:7">
      <c r="A14514" s="903" t="s">
        <v>2500</v>
      </c>
      <c r="B14514" s="903" t="s">
        <v>222</v>
      </c>
      <c r="C14514" s="903" t="s">
        <v>200</v>
      </c>
      <c r="D14514" s="903" t="s">
        <v>1522</v>
      </c>
      <c r="E14514" s="1419" t="s">
        <v>520</v>
      </c>
      <c r="F14514" s="1420"/>
      <c r="G14514" s="902">
        <v>5252478720</v>
      </c>
    </row>
    <row r="14515" spans="1:7">
      <c r="A14515" s="903" t="s">
        <v>2500</v>
      </c>
      <c r="B14515" s="903" t="s">
        <v>222</v>
      </c>
      <c r="C14515" s="903" t="s">
        <v>200</v>
      </c>
      <c r="D14515" s="903" t="s">
        <v>1522</v>
      </c>
      <c r="E14515" s="903" t="s">
        <v>520</v>
      </c>
      <c r="F14515" s="903" t="s">
        <v>521</v>
      </c>
      <c r="G14515" s="902">
        <v>4981577490</v>
      </c>
    </row>
    <row r="14516" spans="1:7">
      <c r="A14516" s="903" t="s">
        <v>2500</v>
      </c>
      <c r="B14516" s="903" t="s">
        <v>222</v>
      </c>
      <c r="C14516" s="903" t="s">
        <v>200</v>
      </c>
      <c r="D14516" s="903" t="s">
        <v>1522</v>
      </c>
      <c r="E14516" s="903" t="s">
        <v>520</v>
      </c>
      <c r="F14516" s="903" t="s">
        <v>290</v>
      </c>
      <c r="G14516" s="902">
        <v>270901230</v>
      </c>
    </row>
    <row r="14517" spans="1:7">
      <c r="A14517" s="903" t="s">
        <v>2500</v>
      </c>
      <c r="B14517" s="903" t="s">
        <v>222</v>
      </c>
      <c r="C14517" s="903" t="s">
        <v>200</v>
      </c>
      <c r="D14517" s="903" t="s">
        <v>1522</v>
      </c>
      <c r="E14517" s="1419" t="s">
        <v>98</v>
      </c>
      <c r="F14517" s="1420"/>
      <c r="G14517" s="902">
        <v>5000000</v>
      </c>
    </row>
    <row r="14518" spans="1:7">
      <c r="A14518" s="903" t="s">
        <v>2500</v>
      </c>
      <c r="B14518" s="903" t="s">
        <v>222</v>
      </c>
      <c r="C14518" s="903" t="s">
        <v>200</v>
      </c>
      <c r="D14518" s="903" t="s">
        <v>1522</v>
      </c>
      <c r="E14518" s="903" t="s">
        <v>98</v>
      </c>
      <c r="F14518" s="903" t="s">
        <v>99</v>
      </c>
      <c r="G14518" s="902">
        <v>5000000</v>
      </c>
    </row>
    <row r="14519" spans="1:7">
      <c r="A14519" s="903" t="s">
        <v>2500</v>
      </c>
      <c r="B14519" s="903" t="s">
        <v>222</v>
      </c>
      <c r="C14519" s="903" t="s">
        <v>200</v>
      </c>
      <c r="D14519" s="903" t="s">
        <v>1522</v>
      </c>
      <c r="E14519" s="1419" t="s">
        <v>100</v>
      </c>
      <c r="F14519" s="1420"/>
      <c r="G14519" s="902">
        <v>9177236</v>
      </c>
    </row>
    <row r="14520" spans="1:7">
      <c r="A14520" s="903" t="s">
        <v>2500</v>
      </c>
      <c r="B14520" s="903" t="s">
        <v>222</v>
      </c>
      <c r="C14520" s="903" t="s">
        <v>200</v>
      </c>
      <c r="D14520" s="903" t="s">
        <v>1522</v>
      </c>
      <c r="E14520" s="903" t="s">
        <v>100</v>
      </c>
      <c r="F14520" s="903" t="s">
        <v>138</v>
      </c>
      <c r="G14520" s="902">
        <v>3477236</v>
      </c>
    </row>
    <row r="14521" spans="1:7">
      <c r="A14521" s="903" t="s">
        <v>2500</v>
      </c>
      <c r="B14521" s="903" t="s">
        <v>222</v>
      </c>
      <c r="C14521" s="903" t="s">
        <v>200</v>
      </c>
      <c r="D14521" s="903" t="s">
        <v>1522</v>
      </c>
      <c r="E14521" s="903" t="s">
        <v>100</v>
      </c>
      <c r="F14521" s="903" t="s">
        <v>139</v>
      </c>
      <c r="G14521" s="902">
        <v>2700000</v>
      </c>
    </row>
    <row r="14522" spans="1:7">
      <c r="A14522" s="903" t="s">
        <v>2500</v>
      </c>
      <c r="B14522" s="903" t="s">
        <v>222</v>
      </c>
      <c r="C14522" s="903" t="s">
        <v>200</v>
      </c>
      <c r="D14522" s="903" t="s">
        <v>1522</v>
      </c>
      <c r="E14522" s="903" t="s">
        <v>100</v>
      </c>
      <c r="F14522" s="903" t="s">
        <v>140</v>
      </c>
      <c r="G14522" s="902">
        <v>3000000</v>
      </c>
    </row>
    <row r="14523" spans="1:7">
      <c r="A14523" s="903" t="s">
        <v>2500</v>
      </c>
      <c r="B14523" s="903" t="s">
        <v>222</v>
      </c>
      <c r="C14523" s="903" t="s">
        <v>200</v>
      </c>
      <c r="D14523" s="903" t="s">
        <v>1522</v>
      </c>
      <c r="E14523" s="1419" t="s">
        <v>103</v>
      </c>
      <c r="F14523" s="1420"/>
      <c r="G14523" s="902">
        <v>115856900</v>
      </c>
    </row>
    <row r="14524" spans="1:7">
      <c r="A14524" s="903" t="s">
        <v>2500</v>
      </c>
      <c r="B14524" s="903" t="s">
        <v>222</v>
      </c>
      <c r="C14524" s="903" t="s">
        <v>200</v>
      </c>
      <c r="D14524" s="903" t="s">
        <v>1522</v>
      </c>
      <c r="E14524" s="903" t="s">
        <v>103</v>
      </c>
      <c r="F14524" s="903" t="s">
        <v>104</v>
      </c>
      <c r="G14524" s="902">
        <v>107676900</v>
      </c>
    </row>
    <row r="14525" spans="1:7">
      <c r="A14525" s="903" t="s">
        <v>2500</v>
      </c>
      <c r="B14525" s="903" t="s">
        <v>222</v>
      </c>
      <c r="C14525" s="903" t="s">
        <v>200</v>
      </c>
      <c r="D14525" s="903" t="s">
        <v>1522</v>
      </c>
      <c r="E14525" s="903" t="s">
        <v>103</v>
      </c>
      <c r="F14525" s="903" t="s">
        <v>132</v>
      </c>
      <c r="G14525" s="902">
        <v>4800000</v>
      </c>
    </row>
    <row r="14526" spans="1:7">
      <c r="A14526" s="903" t="s">
        <v>2500</v>
      </c>
      <c r="B14526" s="903" t="s">
        <v>222</v>
      </c>
      <c r="C14526" s="903" t="s">
        <v>200</v>
      </c>
      <c r="D14526" s="903" t="s">
        <v>1522</v>
      </c>
      <c r="E14526" s="903" t="s">
        <v>103</v>
      </c>
      <c r="F14526" s="903" t="s">
        <v>106</v>
      </c>
      <c r="G14526" s="902">
        <v>3380000</v>
      </c>
    </row>
    <row r="14527" spans="1:7">
      <c r="A14527" s="903" t="s">
        <v>2500</v>
      </c>
      <c r="B14527" s="903" t="s">
        <v>222</v>
      </c>
      <c r="C14527" s="903" t="s">
        <v>200</v>
      </c>
      <c r="D14527" s="903" t="s">
        <v>1522</v>
      </c>
      <c r="E14527" s="1419" t="s">
        <v>108</v>
      </c>
      <c r="F14527" s="1420"/>
      <c r="G14527" s="902">
        <v>13703500</v>
      </c>
    </row>
    <row r="14528" spans="1:7">
      <c r="A14528" s="903" t="s">
        <v>2500</v>
      </c>
      <c r="B14528" s="903" t="s">
        <v>222</v>
      </c>
      <c r="C14528" s="903" t="s">
        <v>200</v>
      </c>
      <c r="D14528" s="903" t="s">
        <v>1522</v>
      </c>
      <c r="E14528" s="903" t="s">
        <v>108</v>
      </c>
      <c r="F14528" s="903" t="s">
        <v>110</v>
      </c>
      <c r="G14528" s="902">
        <v>627000</v>
      </c>
    </row>
    <row r="14529" spans="1:7">
      <c r="A14529" s="903" t="s">
        <v>2500</v>
      </c>
      <c r="B14529" s="903" t="s">
        <v>222</v>
      </c>
      <c r="C14529" s="903" t="s">
        <v>200</v>
      </c>
      <c r="D14529" s="903" t="s">
        <v>1522</v>
      </c>
      <c r="E14529" s="903" t="s">
        <v>108</v>
      </c>
      <c r="F14529" s="903" t="s">
        <v>862</v>
      </c>
      <c r="G14529" s="902">
        <v>2473500</v>
      </c>
    </row>
    <row r="14530" spans="1:7">
      <c r="A14530" s="903" t="s">
        <v>2500</v>
      </c>
      <c r="B14530" s="903" t="s">
        <v>222</v>
      </c>
      <c r="C14530" s="903" t="s">
        <v>200</v>
      </c>
      <c r="D14530" s="903" t="s">
        <v>1522</v>
      </c>
      <c r="E14530" s="903" t="s">
        <v>108</v>
      </c>
      <c r="F14530" s="903" t="s">
        <v>283</v>
      </c>
      <c r="G14530" s="902">
        <v>10353000</v>
      </c>
    </row>
    <row r="14531" spans="1:7">
      <c r="A14531" s="903" t="s">
        <v>2500</v>
      </c>
      <c r="B14531" s="903" t="s">
        <v>222</v>
      </c>
      <c r="C14531" s="903" t="s">
        <v>200</v>
      </c>
      <c r="D14531" s="903" t="s">
        <v>1522</v>
      </c>
      <c r="E14531" s="903" t="s">
        <v>108</v>
      </c>
      <c r="F14531" s="903" t="s">
        <v>868</v>
      </c>
      <c r="G14531" s="902">
        <v>250000</v>
      </c>
    </row>
    <row r="14532" spans="1:7">
      <c r="A14532" s="903" t="s">
        <v>2500</v>
      </c>
      <c r="B14532" s="903" t="s">
        <v>222</v>
      </c>
      <c r="C14532" s="903" t="s">
        <v>200</v>
      </c>
      <c r="D14532" s="903" t="s">
        <v>1522</v>
      </c>
      <c r="E14532" s="1419" t="s">
        <v>143</v>
      </c>
      <c r="F14532" s="1420"/>
      <c r="G14532" s="902">
        <v>3512070000</v>
      </c>
    </row>
    <row r="14533" spans="1:7">
      <c r="A14533" s="903" t="s">
        <v>2500</v>
      </c>
      <c r="B14533" s="903" t="s">
        <v>222</v>
      </c>
      <c r="C14533" s="903" t="s">
        <v>200</v>
      </c>
      <c r="D14533" s="903" t="s">
        <v>1522</v>
      </c>
      <c r="E14533" s="903" t="s">
        <v>143</v>
      </c>
      <c r="F14533" s="903" t="s">
        <v>145</v>
      </c>
      <c r="G14533" s="902">
        <v>66206500</v>
      </c>
    </row>
    <row r="14534" spans="1:7">
      <c r="A14534" s="903" t="s">
        <v>2500</v>
      </c>
      <c r="B14534" s="903" t="s">
        <v>222</v>
      </c>
      <c r="C14534" s="903" t="s">
        <v>200</v>
      </c>
      <c r="D14534" s="903" t="s">
        <v>1522</v>
      </c>
      <c r="E14534" s="903" t="s">
        <v>143</v>
      </c>
      <c r="F14534" s="903" t="s">
        <v>482</v>
      </c>
      <c r="G14534" s="902">
        <v>200000</v>
      </c>
    </row>
    <row r="14535" spans="1:7">
      <c r="A14535" s="903" t="s">
        <v>2500</v>
      </c>
      <c r="B14535" s="903" t="s">
        <v>222</v>
      </c>
      <c r="C14535" s="903" t="s">
        <v>200</v>
      </c>
      <c r="D14535" s="903" t="s">
        <v>1522</v>
      </c>
      <c r="E14535" s="903" t="s">
        <v>143</v>
      </c>
      <c r="F14535" s="903" t="s">
        <v>387</v>
      </c>
      <c r="G14535" s="902">
        <v>14410000</v>
      </c>
    </row>
    <row r="14536" spans="1:7">
      <c r="A14536" s="903" t="s">
        <v>2500</v>
      </c>
      <c r="B14536" s="903" t="s">
        <v>222</v>
      </c>
      <c r="C14536" s="903" t="s">
        <v>200</v>
      </c>
      <c r="D14536" s="903" t="s">
        <v>1522</v>
      </c>
      <c r="E14536" s="903" t="s">
        <v>143</v>
      </c>
      <c r="F14536" s="903" t="s">
        <v>487</v>
      </c>
      <c r="G14536" s="902">
        <v>2289005000</v>
      </c>
    </row>
    <row r="14537" spans="1:7">
      <c r="A14537" s="903" t="s">
        <v>2500</v>
      </c>
      <c r="B14537" s="903" t="s">
        <v>222</v>
      </c>
      <c r="C14537" s="903" t="s">
        <v>200</v>
      </c>
      <c r="D14537" s="903" t="s">
        <v>1522</v>
      </c>
      <c r="E14537" s="903" t="s">
        <v>143</v>
      </c>
      <c r="F14537" s="903" t="s">
        <v>489</v>
      </c>
      <c r="G14537" s="902">
        <v>1142248500</v>
      </c>
    </row>
    <row r="14538" spans="1:7">
      <c r="A14538" s="903" t="s">
        <v>2500</v>
      </c>
      <c r="B14538" s="903" t="s">
        <v>222</v>
      </c>
      <c r="C14538" s="903" t="s">
        <v>200</v>
      </c>
      <c r="D14538" s="903" t="s">
        <v>1522</v>
      </c>
      <c r="E14538" s="1419" t="s">
        <v>113</v>
      </c>
      <c r="F14538" s="1420"/>
      <c r="G14538" s="902">
        <v>4980000</v>
      </c>
    </row>
    <row r="14539" spans="1:7">
      <c r="A14539" s="903" t="s">
        <v>2500</v>
      </c>
      <c r="B14539" s="903" t="s">
        <v>222</v>
      </c>
      <c r="C14539" s="903" t="s">
        <v>200</v>
      </c>
      <c r="D14539" s="903" t="s">
        <v>1522</v>
      </c>
      <c r="E14539" s="903" t="s">
        <v>113</v>
      </c>
      <c r="F14539" s="903" t="s">
        <v>381</v>
      </c>
      <c r="G14539" s="902">
        <v>2580000</v>
      </c>
    </row>
    <row r="14540" spans="1:7">
      <c r="A14540" s="903" t="s">
        <v>2500</v>
      </c>
      <c r="B14540" s="903" t="s">
        <v>222</v>
      </c>
      <c r="C14540" s="903" t="s">
        <v>200</v>
      </c>
      <c r="D14540" s="903" t="s">
        <v>1522</v>
      </c>
      <c r="E14540" s="903" t="s">
        <v>113</v>
      </c>
      <c r="F14540" s="903" t="s">
        <v>490</v>
      </c>
      <c r="G14540" s="902">
        <v>300000</v>
      </c>
    </row>
    <row r="14541" spans="1:7">
      <c r="A14541" s="903" t="s">
        <v>2500</v>
      </c>
      <c r="B14541" s="903" t="s">
        <v>222</v>
      </c>
      <c r="C14541" s="903" t="s">
        <v>200</v>
      </c>
      <c r="D14541" s="903" t="s">
        <v>1522</v>
      </c>
      <c r="E14541" s="903" t="s">
        <v>113</v>
      </c>
      <c r="F14541" s="903" t="s">
        <v>117</v>
      </c>
      <c r="G14541" s="902">
        <v>2100000</v>
      </c>
    </row>
    <row r="14542" spans="1:7">
      <c r="A14542" s="903" t="s">
        <v>2500</v>
      </c>
      <c r="B14542" s="903" t="s">
        <v>222</v>
      </c>
      <c r="C14542" s="903" t="s">
        <v>200</v>
      </c>
      <c r="D14542" s="903" t="s">
        <v>1522</v>
      </c>
      <c r="E14542" s="1419" t="s">
        <v>492</v>
      </c>
      <c r="F14542" s="1420"/>
      <c r="G14542" s="902">
        <v>1470000</v>
      </c>
    </row>
    <row r="14543" spans="1:7">
      <c r="A14543" s="903" t="s">
        <v>2500</v>
      </c>
      <c r="B14543" s="903" t="s">
        <v>222</v>
      </c>
      <c r="C14543" s="903" t="s">
        <v>200</v>
      </c>
      <c r="D14543" s="903" t="s">
        <v>1522</v>
      </c>
      <c r="E14543" s="903" t="s">
        <v>492</v>
      </c>
      <c r="F14543" s="903" t="s">
        <v>494</v>
      </c>
      <c r="G14543" s="902">
        <v>700000</v>
      </c>
    </row>
    <row r="14544" spans="1:7">
      <c r="A14544" s="903" t="s">
        <v>2500</v>
      </c>
      <c r="B14544" s="903" t="s">
        <v>222</v>
      </c>
      <c r="C14544" s="903" t="s">
        <v>200</v>
      </c>
      <c r="D14544" s="903" t="s">
        <v>1522</v>
      </c>
      <c r="E14544" s="903" t="s">
        <v>492</v>
      </c>
      <c r="F14544" s="903" t="s">
        <v>219</v>
      </c>
      <c r="G14544" s="902">
        <v>600000</v>
      </c>
    </row>
    <row r="14545" spans="1:7">
      <c r="A14545" s="903" t="s">
        <v>2500</v>
      </c>
      <c r="B14545" s="903" t="s">
        <v>222</v>
      </c>
      <c r="C14545" s="903" t="s">
        <v>200</v>
      </c>
      <c r="D14545" s="903" t="s">
        <v>1522</v>
      </c>
      <c r="E14545" s="903" t="s">
        <v>492</v>
      </c>
      <c r="F14545" s="903" t="s">
        <v>496</v>
      </c>
      <c r="G14545" s="902">
        <v>170000</v>
      </c>
    </row>
    <row r="14546" spans="1:7">
      <c r="A14546" s="903" t="s">
        <v>2500</v>
      </c>
      <c r="B14546" s="903" t="s">
        <v>222</v>
      </c>
      <c r="C14546" s="903" t="s">
        <v>200</v>
      </c>
      <c r="D14546" s="903" t="s">
        <v>1522</v>
      </c>
      <c r="E14546" s="1419" t="s">
        <v>498</v>
      </c>
      <c r="F14546" s="1420"/>
      <c r="G14546" s="902">
        <v>4150000</v>
      </c>
    </row>
    <row r="14547" spans="1:7">
      <c r="A14547" s="903" t="s">
        <v>2500</v>
      </c>
      <c r="B14547" s="903" t="s">
        <v>222</v>
      </c>
      <c r="C14547" s="903" t="s">
        <v>200</v>
      </c>
      <c r="D14547" s="903" t="s">
        <v>1522</v>
      </c>
      <c r="E14547" s="903" t="s">
        <v>498</v>
      </c>
      <c r="F14547" s="903" t="s">
        <v>370</v>
      </c>
      <c r="G14547" s="902">
        <v>4150000</v>
      </c>
    </row>
    <row r="14548" spans="1:7">
      <c r="A14548" s="903" t="s">
        <v>2500</v>
      </c>
      <c r="B14548" s="903" t="s">
        <v>222</v>
      </c>
      <c r="C14548" s="903" t="s">
        <v>200</v>
      </c>
      <c r="D14548" s="903" t="s">
        <v>1522</v>
      </c>
      <c r="E14548" s="1419" t="s">
        <v>118</v>
      </c>
      <c r="F14548" s="1420"/>
      <c r="G14548" s="902">
        <v>61267000</v>
      </c>
    </row>
    <row r="14549" spans="1:7">
      <c r="A14549" s="903" t="s">
        <v>2500</v>
      </c>
      <c r="B14549" s="903" t="s">
        <v>222</v>
      </c>
      <c r="C14549" s="903" t="s">
        <v>200</v>
      </c>
      <c r="D14549" s="903" t="s">
        <v>1522</v>
      </c>
      <c r="E14549" s="903" t="s">
        <v>118</v>
      </c>
      <c r="F14549" s="903" t="s">
        <v>523</v>
      </c>
      <c r="G14549" s="902">
        <v>22147000</v>
      </c>
    </row>
    <row r="14550" spans="1:7">
      <c r="A14550" s="903" t="s">
        <v>2500</v>
      </c>
      <c r="B14550" s="903" t="s">
        <v>222</v>
      </c>
      <c r="C14550" s="903" t="s">
        <v>200</v>
      </c>
      <c r="D14550" s="903" t="s">
        <v>1522</v>
      </c>
      <c r="E14550" s="903" t="s">
        <v>118</v>
      </c>
      <c r="F14550" s="903" t="s">
        <v>11</v>
      </c>
      <c r="G14550" s="902">
        <v>3000000</v>
      </c>
    </row>
    <row r="14551" spans="1:7">
      <c r="A14551" s="903" t="s">
        <v>2500</v>
      </c>
      <c r="B14551" s="903" t="s">
        <v>222</v>
      </c>
      <c r="C14551" s="903" t="s">
        <v>200</v>
      </c>
      <c r="D14551" s="903" t="s">
        <v>1522</v>
      </c>
      <c r="E14551" s="903" t="s">
        <v>118</v>
      </c>
      <c r="F14551" s="903" t="s">
        <v>120</v>
      </c>
      <c r="G14551" s="902">
        <v>36120000</v>
      </c>
    </row>
    <row r="14552" spans="1:7">
      <c r="A14552" s="903" t="s">
        <v>2500</v>
      </c>
      <c r="B14552" s="903" t="s">
        <v>222</v>
      </c>
      <c r="C14552" s="903" t="s">
        <v>200</v>
      </c>
      <c r="D14552" s="903" t="s">
        <v>1522</v>
      </c>
      <c r="E14552" s="1419" t="s">
        <v>27</v>
      </c>
      <c r="F14552" s="1420"/>
      <c r="G14552" s="902">
        <v>7250000</v>
      </c>
    </row>
    <row r="14553" spans="1:7">
      <c r="A14553" s="903" t="s">
        <v>2500</v>
      </c>
      <c r="B14553" s="903" t="s">
        <v>222</v>
      </c>
      <c r="C14553" s="903" t="s">
        <v>200</v>
      </c>
      <c r="D14553" s="903" t="s">
        <v>1522</v>
      </c>
      <c r="E14553" s="903" t="s">
        <v>27</v>
      </c>
      <c r="F14553" s="903" t="s">
        <v>29</v>
      </c>
      <c r="G14553" s="902">
        <v>7250000</v>
      </c>
    </row>
    <row r="14554" spans="1:7">
      <c r="A14554" s="903" t="s">
        <v>2500</v>
      </c>
      <c r="B14554" s="903" t="s">
        <v>222</v>
      </c>
      <c r="C14554" s="903" t="s">
        <v>200</v>
      </c>
      <c r="D14554" s="903" t="s">
        <v>1522</v>
      </c>
      <c r="E14554" s="1419" t="s">
        <v>404</v>
      </c>
      <c r="F14554" s="1420"/>
      <c r="G14554" s="902">
        <v>77650000</v>
      </c>
    </row>
    <row r="14555" spans="1:7">
      <c r="A14555" s="903" t="s">
        <v>2500</v>
      </c>
      <c r="B14555" s="903" t="s">
        <v>222</v>
      </c>
      <c r="C14555" s="903" t="s">
        <v>200</v>
      </c>
      <c r="D14555" s="903" t="s">
        <v>1522</v>
      </c>
      <c r="E14555" s="903" t="s">
        <v>404</v>
      </c>
      <c r="F14555" s="903" t="s">
        <v>401</v>
      </c>
      <c r="G14555" s="902">
        <v>2400000</v>
      </c>
    </row>
    <row r="14556" spans="1:7">
      <c r="A14556" s="903" t="s">
        <v>2500</v>
      </c>
      <c r="B14556" s="903" t="s">
        <v>222</v>
      </c>
      <c r="C14556" s="903" t="s">
        <v>200</v>
      </c>
      <c r="D14556" s="903" t="s">
        <v>1522</v>
      </c>
      <c r="E14556" s="903" t="s">
        <v>404</v>
      </c>
      <c r="F14556" s="903" t="s">
        <v>400</v>
      </c>
      <c r="G14556" s="902">
        <v>75250000</v>
      </c>
    </row>
    <row r="14557" spans="1:7">
      <c r="A14557" s="903" t="s">
        <v>2500</v>
      </c>
      <c r="B14557" s="903" t="s">
        <v>222</v>
      </c>
      <c r="C14557" s="903" t="s">
        <v>200</v>
      </c>
      <c r="D14557" s="903" t="s">
        <v>1522</v>
      </c>
      <c r="E14557" s="1419" t="s">
        <v>409</v>
      </c>
      <c r="F14557" s="1420"/>
      <c r="G14557" s="902">
        <v>2346900</v>
      </c>
    </row>
    <row r="14558" spans="1:7">
      <c r="A14558" s="903" t="s">
        <v>2500</v>
      </c>
      <c r="B14558" s="903" t="s">
        <v>222</v>
      </c>
      <c r="C14558" s="903" t="s">
        <v>200</v>
      </c>
      <c r="D14558" s="903" t="s">
        <v>1522</v>
      </c>
      <c r="E14558" s="903" t="s">
        <v>409</v>
      </c>
      <c r="F14558" s="903" t="s">
        <v>821</v>
      </c>
      <c r="G14558" s="902">
        <v>2346900</v>
      </c>
    </row>
    <row r="14559" spans="1:7">
      <c r="A14559" s="903" t="s">
        <v>2500</v>
      </c>
      <c r="B14559" s="903" t="s">
        <v>222</v>
      </c>
      <c r="C14559" s="903" t="s">
        <v>200</v>
      </c>
      <c r="D14559" s="903" t="s">
        <v>1522</v>
      </c>
      <c r="E14559" s="1419" t="s">
        <v>1471</v>
      </c>
      <c r="F14559" s="1420"/>
      <c r="G14559" s="902">
        <v>17700000</v>
      </c>
    </row>
    <row r="14560" spans="1:7">
      <c r="A14560" s="903" t="s">
        <v>2500</v>
      </c>
      <c r="B14560" s="903" t="s">
        <v>222</v>
      </c>
      <c r="C14560" s="903" t="s">
        <v>200</v>
      </c>
      <c r="D14560" s="903" t="s">
        <v>1522</v>
      </c>
      <c r="E14560" s="903" t="s">
        <v>1471</v>
      </c>
      <c r="F14560" s="903" t="s">
        <v>1512</v>
      </c>
      <c r="G14560" s="902">
        <v>17700000</v>
      </c>
    </row>
    <row r="14561" spans="1:7">
      <c r="A14561" s="903" t="s">
        <v>2500</v>
      </c>
      <c r="B14561" s="903" t="s">
        <v>222</v>
      </c>
      <c r="C14561" s="903" t="s">
        <v>200</v>
      </c>
      <c r="D14561" s="903" t="s">
        <v>1522</v>
      </c>
      <c r="E14561" s="1419" t="s">
        <v>122</v>
      </c>
      <c r="F14561" s="1420"/>
      <c r="G14561" s="902">
        <v>2741298400</v>
      </c>
    </row>
    <row r="14562" spans="1:7">
      <c r="A14562" s="903" t="s">
        <v>2500</v>
      </c>
      <c r="B14562" s="903" t="s">
        <v>222</v>
      </c>
      <c r="C14562" s="903" t="s">
        <v>200</v>
      </c>
      <c r="D14562" s="903" t="s">
        <v>1522</v>
      </c>
      <c r="E14562" s="903" t="s">
        <v>122</v>
      </c>
      <c r="F14562" s="903" t="s">
        <v>124</v>
      </c>
      <c r="G14562" s="902">
        <v>63094000</v>
      </c>
    </row>
    <row r="14563" spans="1:7">
      <c r="A14563" s="903" t="s">
        <v>2500</v>
      </c>
      <c r="B14563" s="903" t="s">
        <v>222</v>
      </c>
      <c r="C14563" s="903" t="s">
        <v>200</v>
      </c>
      <c r="D14563" s="903" t="s">
        <v>1522</v>
      </c>
      <c r="E14563" s="903" t="s">
        <v>122</v>
      </c>
      <c r="F14563" s="903" t="s">
        <v>126</v>
      </c>
      <c r="G14563" s="902">
        <v>2678204400</v>
      </c>
    </row>
    <row r="14564" spans="1:7">
      <c r="A14564" s="903" t="s">
        <v>2500</v>
      </c>
      <c r="B14564" s="903" t="s">
        <v>222</v>
      </c>
      <c r="C14564" s="903" t="s">
        <v>200</v>
      </c>
      <c r="D14564" s="1419" t="s">
        <v>1554</v>
      </c>
      <c r="E14564" s="1420"/>
      <c r="F14564" s="1420"/>
      <c r="G14564" s="902">
        <v>4000000</v>
      </c>
    </row>
    <row r="14565" spans="1:7">
      <c r="A14565" s="903" t="s">
        <v>2500</v>
      </c>
      <c r="B14565" s="903" t="s">
        <v>222</v>
      </c>
      <c r="C14565" s="903" t="s">
        <v>200</v>
      </c>
      <c r="D14565" s="903" t="s">
        <v>1554</v>
      </c>
      <c r="E14565" s="1419" t="s">
        <v>122</v>
      </c>
      <c r="F14565" s="1420"/>
      <c r="G14565" s="902">
        <v>4000000</v>
      </c>
    </row>
    <row r="14566" spans="1:7">
      <c r="A14566" s="903" t="s">
        <v>2500</v>
      </c>
      <c r="B14566" s="903" t="s">
        <v>222</v>
      </c>
      <c r="C14566" s="903" t="s">
        <v>200</v>
      </c>
      <c r="D14566" s="903" t="s">
        <v>1554</v>
      </c>
      <c r="E14566" s="903" t="s">
        <v>122</v>
      </c>
      <c r="F14566" s="903" t="s">
        <v>126</v>
      </c>
      <c r="G14566" s="902">
        <v>4000000</v>
      </c>
    </row>
    <row r="14567" spans="1:7">
      <c r="A14567" s="903" t="s">
        <v>2500</v>
      </c>
      <c r="B14567" s="903" t="s">
        <v>222</v>
      </c>
      <c r="C14567" s="1419" t="s">
        <v>918</v>
      </c>
      <c r="D14567" s="1420"/>
      <c r="E14567" s="1420"/>
      <c r="F14567" s="1420"/>
      <c r="G14567" s="902">
        <v>83139060854</v>
      </c>
    </row>
    <row r="14568" spans="1:7">
      <c r="A14568" s="903" t="s">
        <v>2500</v>
      </c>
      <c r="B14568" s="903" t="s">
        <v>222</v>
      </c>
      <c r="C14568" s="903" t="s">
        <v>918</v>
      </c>
      <c r="D14568" s="1419" t="s">
        <v>928</v>
      </c>
      <c r="E14568" s="1420"/>
      <c r="F14568" s="1420"/>
      <c r="G14568" s="902">
        <v>17738433558</v>
      </c>
    </row>
    <row r="14569" spans="1:7">
      <c r="A14569" s="903" t="s">
        <v>2500</v>
      </c>
      <c r="B14569" s="903" t="s">
        <v>222</v>
      </c>
      <c r="C14569" s="903" t="s">
        <v>918</v>
      </c>
      <c r="D14569" s="903" t="s">
        <v>928</v>
      </c>
      <c r="E14569" s="1419" t="s">
        <v>90</v>
      </c>
      <c r="F14569" s="1420"/>
      <c r="G14569" s="902">
        <v>4861125</v>
      </c>
    </row>
    <row r="14570" spans="1:7">
      <c r="A14570" s="903" t="s">
        <v>2500</v>
      </c>
      <c r="B14570" s="903" t="s">
        <v>222</v>
      </c>
      <c r="C14570" s="903" t="s">
        <v>918</v>
      </c>
      <c r="D14570" s="903" t="s">
        <v>928</v>
      </c>
      <c r="E14570" s="903" t="s">
        <v>90</v>
      </c>
      <c r="F14570" s="903" t="s">
        <v>403</v>
      </c>
      <c r="G14570" s="902">
        <v>4023000</v>
      </c>
    </row>
    <row r="14571" spans="1:7">
      <c r="A14571" s="903" t="s">
        <v>2500</v>
      </c>
      <c r="B14571" s="903" t="s">
        <v>222</v>
      </c>
      <c r="C14571" s="903" t="s">
        <v>918</v>
      </c>
      <c r="D14571" s="903" t="s">
        <v>928</v>
      </c>
      <c r="E14571" s="903" t="s">
        <v>90</v>
      </c>
      <c r="F14571" s="903" t="s">
        <v>130</v>
      </c>
      <c r="G14571" s="902">
        <v>838125</v>
      </c>
    </row>
    <row r="14572" spans="1:7">
      <c r="A14572" s="903" t="s">
        <v>2500</v>
      </c>
      <c r="B14572" s="903" t="s">
        <v>222</v>
      </c>
      <c r="C14572" s="903" t="s">
        <v>918</v>
      </c>
      <c r="D14572" s="903" t="s">
        <v>928</v>
      </c>
      <c r="E14572" s="1419" t="s">
        <v>94</v>
      </c>
      <c r="F14572" s="1420"/>
      <c r="G14572" s="902">
        <v>1609200</v>
      </c>
    </row>
    <row r="14573" spans="1:7">
      <c r="A14573" s="903" t="s">
        <v>2500</v>
      </c>
      <c r="B14573" s="903" t="s">
        <v>222</v>
      </c>
      <c r="C14573" s="903" t="s">
        <v>918</v>
      </c>
      <c r="D14573" s="903" t="s">
        <v>928</v>
      </c>
      <c r="E14573" s="903" t="s">
        <v>94</v>
      </c>
      <c r="F14573" s="903" t="s">
        <v>96</v>
      </c>
      <c r="G14573" s="902">
        <v>1609200</v>
      </c>
    </row>
    <row r="14574" spans="1:7">
      <c r="A14574" s="903" t="s">
        <v>2500</v>
      </c>
      <c r="B14574" s="903" t="s">
        <v>222</v>
      </c>
      <c r="C14574" s="903" t="s">
        <v>918</v>
      </c>
      <c r="D14574" s="903" t="s">
        <v>928</v>
      </c>
      <c r="E14574" s="1419" t="s">
        <v>100</v>
      </c>
      <c r="F14574" s="1420"/>
      <c r="G14574" s="902">
        <v>2111592</v>
      </c>
    </row>
    <row r="14575" spans="1:7">
      <c r="A14575" s="903" t="s">
        <v>2500</v>
      </c>
      <c r="B14575" s="903" t="s">
        <v>222</v>
      </c>
      <c r="C14575" s="903" t="s">
        <v>918</v>
      </c>
      <c r="D14575" s="903" t="s">
        <v>928</v>
      </c>
      <c r="E14575" s="903" t="s">
        <v>100</v>
      </c>
      <c r="F14575" s="903" t="s">
        <v>138</v>
      </c>
      <c r="G14575" s="902">
        <v>2004258</v>
      </c>
    </row>
    <row r="14576" spans="1:7">
      <c r="A14576" s="903" t="s">
        <v>2500</v>
      </c>
      <c r="B14576" s="903" t="s">
        <v>222</v>
      </c>
      <c r="C14576" s="903" t="s">
        <v>918</v>
      </c>
      <c r="D14576" s="903" t="s">
        <v>928</v>
      </c>
      <c r="E14576" s="903" t="s">
        <v>100</v>
      </c>
      <c r="F14576" s="903" t="s">
        <v>102</v>
      </c>
      <c r="G14576" s="902">
        <v>107334</v>
      </c>
    </row>
    <row r="14577" spans="1:7">
      <c r="A14577" s="903" t="s">
        <v>2500</v>
      </c>
      <c r="B14577" s="903" t="s">
        <v>222</v>
      </c>
      <c r="C14577" s="903" t="s">
        <v>918</v>
      </c>
      <c r="D14577" s="903" t="s">
        <v>928</v>
      </c>
      <c r="E14577" s="1419" t="s">
        <v>103</v>
      </c>
      <c r="F14577" s="1420"/>
      <c r="G14577" s="902">
        <v>8063000</v>
      </c>
    </row>
    <row r="14578" spans="1:7">
      <c r="A14578" s="903" t="s">
        <v>2500</v>
      </c>
      <c r="B14578" s="903" t="s">
        <v>222</v>
      </c>
      <c r="C14578" s="903" t="s">
        <v>918</v>
      </c>
      <c r="D14578" s="903" t="s">
        <v>928</v>
      </c>
      <c r="E14578" s="903" t="s">
        <v>103</v>
      </c>
      <c r="F14578" s="903" t="s">
        <v>104</v>
      </c>
      <c r="G14578" s="902">
        <v>6383000</v>
      </c>
    </row>
    <row r="14579" spans="1:7">
      <c r="A14579" s="903" t="s">
        <v>2500</v>
      </c>
      <c r="B14579" s="903" t="s">
        <v>222</v>
      </c>
      <c r="C14579" s="903" t="s">
        <v>918</v>
      </c>
      <c r="D14579" s="903" t="s">
        <v>928</v>
      </c>
      <c r="E14579" s="903" t="s">
        <v>103</v>
      </c>
      <c r="F14579" s="903" t="s">
        <v>106</v>
      </c>
      <c r="G14579" s="902">
        <v>1680000</v>
      </c>
    </row>
    <row r="14580" spans="1:7">
      <c r="A14580" s="903" t="s">
        <v>2500</v>
      </c>
      <c r="B14580" s="903" t="s">
        <v>222</v>
      </c>
      <c r="C14580" s="903" t="s">
        <v>918</v>
      </c>
      <c r="D14580" s="903" t="s">
        <v>928</v>
      </c>
      <c r="E14580" s="1419" t="s">
        <v>108</v>
      </c>
      <c r="F14580" s="1420"/>
      <c r="G14580" s="902">
        <v>750000</v>
      </c>
    </row>
    <row r="14581" spans="1:7">
      <c r="A14581" s="903" t="s">
        <v>2500</v>
      </c>
      <c r="B14581" s="903" t="s">
        <v>222</v>
      </c>
      <c r="C14581" s="903" t="s">
        <v>918</v>
      </c>
      <c r="D14581" s="903" t="s">
        <v>928</v>
      </c>
      <c r="E14581" s="903" t="s">
        <v>108</v>
      </c>
      <c r="F14581" s="903" t="s">
        <v>283</v>
      </c>
      <c r="G14581" s="902">
        <v>750000</v>
      </c>
    </row>
    <row r="14582" spans="1:7">
      <c r="A14582" s="903" t="s">
        <v>2500</v>
      </c>
      <c r="B14582" s="903" t="s">
        <v>222</v>
      </c>
      <c r="C14582" s="903" t="s">
        <v>918</v>
      </c>
      <c r="D14582" s="903" t="s">
        <v>928</v>
      </c>
      <c r="E14582" s="1419" t="s">
        <v>143</v>
      </c>
      <c r="F14582" s="1420"/>
      <c r="G14582" s="902">
        <v>28455000</v>
      </c>
    </row>
    <row r="14583" spans="1:7">
      <c r="A14583" s="903" t="s">
        <v>2500</v>
      </c>
      <c r="B14583" s="903" t="s">
        <v>222</v>
      </c>
      <c r="C14583" s="903" t="s">
        <v>918</v>
      </c>
      <c r="D14583" s="903" t="s">
        <v>928</v>
      </c>
      <c r="E14583" s="903" t="s">
        <v>143</v>
      </c>
      <c r="F14583" s="903" t="s">
        <v>387</v>
      </c>
      <c r="G14583" s="902">
        <v>450000</v>
      </c>
    </row>
    <row r="14584" spans="1:7">
      <c r="A14584" s="903" t="s">
        <v>2500</v>
      </c>
      <c r="B14584" s="903" t="s">
        <v>222</v>
      </c>
      <c r="C14584" s="903" t="s">
        <v>918</v>
      </c>
      <c r="D14584" s="903" t="s">
        <v>928</v>
      </c>
      <c r="E14584" s="903" t="s">
        <v>143</v>
      </c>
      <c r="F14584" s="903" t="s">
        <v>487</v>
      </c>
      <c r="G14584" s="902">
        <v>25490000</v>
      </c>
    </row>
    <row r="14585" spans="1:7">
      <c r="A14585" s="903" t="s">
        <v>2500</v>
      </c>
      <c r="B14585" s="903" t="s">
        <v>222</v>
      </c>
      <c r="C14585" s="903" t="s">
        <v>918</v>
      </c>
      <c r="D14585" s="903" t="s">
        <v>928</v>
      </c>
      <c r="E14585" s="903" t="s">
        <v>143</v>
      </c>
      <c r="F14585" s="903" t="s">
        <v>489</v>
      </c>
      <c r="G14585" s="902">
        <v>2515000</v>
      </c>
    </row>
    <row r="14586" spans="1:7">
      <c r="A14586" s="903" t="s">
        <v>2500</v>
      </c>
      <c r="B14586" s="903" t="s">
        <v>222</v>
      </c>
      <c r="C14586" s="903" t="s">
        <v>918</v>
      </c>
      <c r="D14586" s="903" t="s">
        <v>928</v>
      </c>
      <c r="E14586" s="1419" t="s">
        <v>492</v>
      </c>
      <c r="F14586" s="1420"/>
      <c r="G14586" s="902">
        <v>5300000</v>
      </c>
    </row>
    <row r="14587" spans="1:7">
      <c r="A14587" s="903" t="s">
        <v>2500</v>
      </c>
      <c r="B14587" s="903" t="s">
        <v>222</v>
      </c>
      <c r="C14587" s="903" t="s">
        <v>918</v>
      </c>
      <c r="D14587" s="903" t="s">
        <v>928</v>
      </c>
      <c r="E14587" s="903" t="s">
        <v>492</v>
      </c>
      <c r="F14587" s="903" t="s">
        <v>219</v>
      </c>
      <c r="G14587" s="902">
        <v>4500000</v>
      </c>
    </row>
    <row r="14588" spans="1:7">
      <c r="A14588" s="903" t="s">
        <v>2500</v>
      </c>
      <c r="B14588" s="903" t="s">
        <v>222</v>
      </c>
      <c r="C14588" s="903" t="s">
        <v>918</v>
      </c>
      <c r="D14588" s="903" t="s">
        <v>928</v>
      </c>
      <c r="E14588" s="903" t="s">
        <v>492</v>
      </c>
      <c r="F14588" s="903" t="s">
        <v>496</v>
      </c>
      <c r="G14588" s="902">
        <v>800000</v>
      </c>
    </row>
    <row r="14589" spans="1:7">
      <c r="A14589" s="903" t="s">
        <v>2500</v>
      </c>
      <c r="B14589" s="903" t="s">
        <v>222</v>
      </c>
      <c r="C14589" s="903" t="s">
        <v>918</v>
      </c>
      <c r="D14589" s="903" t="s">
        <v>928</v>
      </c>
      <c r="E14589" s="1419" t="s">
        <v>498</v>
      </c>
      <c r="F14589" s="1420"/>
      <c r="G14589" s="902">
        <v>19712730</v>
      </c>
    </row>
    <row r="14590" spans="1:7">
      <c r="A14590" s="903" t="s">
        <v>2500</v>
      </c>
      <c r="B14590" s="903" t="s">
        <v>222</v>
      </c>
      <c r="C14590" s="903" t="s">
        <v>918</v>
      </c>
      <c r="D14590" s="903" t="s">
        <v>928</v>
      </c>
      <c r="E14590" s="903" t="s">
        <v>498</v>
      </c>
      <c r="F14590" s="903" t="s">
        <v>4</v>
      </c>
      <c r="G14590" s="902">
        <v>5862730</v>
      </c>
    </row>
    <row r="14591" spans="1:7">
      <c r="A14591" s="903" t="s">
        <v>2500</v>
      </c>
      <c r="B14591" s="903" t="s">
        <v>222</v>
      </c>
      <c r="C14591" s="903" t="s">
        <v>918</v>
      </c>
      <c r="D14591" s="903" t="s">
        <v>928</v>
      </c>
      <c r="E14591" s="903" t="s">
        <v>498</v>
      </c>
      <c r="F14591" s="903" t="s">
        <v>501</v>
      </c>
      <c r="G14591" s="902">
        <v>13850000</v>
      </c>
    </row>
    <row r="14592" spans="1:7">
      <c r="A14592" s="903" t="s">
        <v>2500</v>
      </c>
      <c r="B14592" s="903" t="s">
        <v>222</v>
      </c>
      <c r="C14592" s="903" t="s">
        <v>918</v>
      </c>
      <c r="D14592" s="903" t="s">
        <v>928</v>
      </c>
      <c r="E14592" s="1419" t="s">
        <v>118</v>
      </c>
      <c r="F14592" s="1420"/>
      <c r="G14592" s="902">
        <v>15047000</v>
      </c>
    </row>
    <row r="14593" spans="1:7">
      <c r="A14593" s="903" t="s">
        <v>2500</v>
      </c>
      <c r="B14593" s="903" t="s">
        <v>222</v>
      </c>
      <c r="C14593" s="903" t="s">
        <v>918</v>
      </c>
      <c r="D14593" s="903" t="s">
        <v>928</v>
      </c>
      <c r="E14593" s="903" t="s">
        <v>118</v>
      </c>
      <c r="F14593" s="903" t="s">
        <v>523</v>
      </c>
      <c r="G14593" s="902">
        <v>10772000</v>
      </c>
    </row>
    <row r="14594" spans="1:7">
      <c r="A14594" s="903" t="s">
        <v>2500</v>
      </c>
      <c r="B14594" s="903" t="s">
        <v>222</v>
      </c>
      <c r="C14594" s="903" t="s">
        <v>918</v>
      </c>
      <c r="D14594" s="903" t="s">
        <v>928</v>
      </c>
      <c r="E14594" s="903" t="s">
        <v>118</v>
      </c>
      <c r="F14594" s="903" t="s">
        <v>120</v>
      </c>
      <c r="G14594" s="902">
        <v>4275000</v>
      </c>
    </row>
    <row r="14595" spans="1:7">
      <c r="A14595" s="903" t="s">
        <v>2500</v>
      </c>
      <c r="B14595" s="903" t="s">
        <v>222</v>
      </c>
      <c r="C14595" s="903" t="s">
        <v>918</v>
      </c>
      <c r="D14595" s="903" t="s">
        <v>928</v>
      </c>
      <c r="E14595" s="1419" t="s">
        <v>27</v>
      </c>
      <c r="F14595" s="1420"/>
      <c r="G14595" s="902">
        <v>40360000</v>
      </c>
    </row>
    <row r="14596" spans="1:7">
      <c r="A14596" s="903" t="s">
        <v>2500</v>
      </c>
      <c r="B14596" s="903" t="s">
        <v>222</v>
      </c>
      <c r="C14596" s="903" t="s">
        <v>918</v>
      </c>
      <c r="D14596" s="903" t="s">
        <v>928</v>
      </c>
      <c r="E14596" s="903" t="s">
        <v>27</v>
      </c>
      <c r="F14596" s="903" t="s">
        <v>29</v>
      </c>
      <c r="G14596" s="902">
        <v>40360000</v>
      </c>
    </row>
    <row r="14597" spans="1:7">
      <c r="A14597" s="903" t="s">
        <v>2500</v>
      </c>
      <c r="B14597" s="903" t="s">
        <v>222</v>
      </c>
      <c r="C14597" s="903" t="s">
        <v>918</v>
      </c>
      <c r="D14597" s="903" t="s">
        <v>928</v>
      </c>
      <c r="E14597" s="1419" t="s">
        <v>404</v>
      </c>
      <c r="F14597" s="1420"/>
      <c r="G14597" s="902">
        <v>1495591500</v>
      </c>
    </row>
    <row r="14598" spans="1:7">
      <c r="A14598" s="903" t="s">
        <v>2500</v>
      </c>
      <c r="B14598" s="903" t="s">
        <v>222</v>
      </c>
      <c r="C14598" s="903" t="s">
        <v>918</v>
      </c>
      <c r="D14598" s="903" t="s">
        <v>928</v>
      </c>
      <c r="E14598" s="903" t="s">
        <v>404</v>
      </c>
      <c r="F14598" s="903" t="s">
        <v>401</v>
      </c>
      <c r="G14598" s="902">
        <v>268761000</v>
      </c>
    </row>
    <row r="14599" spans="1:7">
      <c r="A14599" s="903" t="s">
        <v>2500</v>
      </c>
      <c r="B14599" s="903" t="s">
        <v>222</v>
      </c>
      <c r="C14599" s="903" t="s">
        <v>918</v>
      </c>
      <c r="D14599" s="903" t="s">
        <v>928</v>
      </c>
      <c r="E14599" s="903" t="s">
        <v>404</v>
      </c>
      <c r="F14599" s="903" t="s">
        <v>407</v>
      </c>
      <c r="G14599" s="902">
        <v>948427500</v>
      </c>
    </row>
    <row r="14600" spans="1:7">
      <c r="A14600" s="903" t="s">
        <v>2500</v>
      </c>
      <c r="B14600" s="903" t="s">
        <v>222</v>
      </c>
      <c r="C14600" s="903" t="s">
        <v>918</v>
      </c>
      <c r="D14600" s="903" t="s">
        <v>928</v>
      </c>
      <c r="E14600" s="903" t="s">
        <v>404</v>
      </c>
      <c r="F14600" s="903" t="s">
        <v>400</v>
      </c>
      <c r="G14600" s="902">
        <v>278403000</v>
      </c>
    </row>
    <row r="14601" spans="1:7">
      <c r="A14601" s="903" t="s">
        <v>2500</v>
      </c>
      <c r="B14601" s="903" t="s">
        <v>222</v>
      </c>
      <c r="C14601" s="903" t="s">
        <v>918</v>
      </c>
      <c r="D14601" s="903" t="s">
        <v>928</v>
      </c>
      <c r="E14601" s="1419" t="s">
        <v>409</v>
      </c>
      <c r="F14601" s="1420"/>
      <c r="G14601" s="902">
        <v>4220572741</v>
      </c>
    </row>
    <row r="14602" spans="1:7">
      <c r="A14602" s="903" t="s">
        <v>2500</v>
      </c>
      <c r="B14602" s="903" t="s">
        <v>222</v>
      </c>
      <c r="C14602" s="903" t="s">
        <v>918</v>
      </c>
      <c r="D14602" s="903" t="s">
        <v>928</v>
      </c>
      <c r="E14602" s="903" t="s">
        <v>409</v>
      </c>
      <c r="F14602" s="903" t="s">
        <v>410</v>
      </c>
      <c r="G14602" s="902">
        <v>4220572741</v>
      </c>
    </row>
    <row r="14603" spans="1:7">
      <c r="A14603" s="903" t="s">
        <v>2500</v>
      </c>
      <c r="B14603" s="903" t="s">
        <v>222</v>
      </c>
      <c r="C14603" s="903" t="s">
        <v>918</v>
      </c>
      <c r="D14603" s="903" t="s">
        <v>928</v>
      </c>
      <c r="E14603" s="1419" t="s">
        <v>1471</v>
      </c>
      <c r="F14603" s="1420"/>
      <c r="G14603" s="902">
        <v>23900000</v>
      </c>
    </row>
    <row r="14604" spans="1:7">
      <c r="A14604" s="903" t="s">
        <v>2500</v>
      </c>
      <c r="B14604" s="903" t="s">
        <v>222</v>
      </c>
      <c r="C14604" s="903" t="s">
        <v>918</v>
      </c>
      <c r="D14604" s="903" t="s">
        <v>928</v>
      </c>
      <c r="E14604" s="903" t="s">
        <v>1471</v>
      </c>
      <c r="F14604" s="903" t="s">
        <v>1512</v>
      </c>
      <c r="G14604" s="902">
        <v>23900000</v>
      </c>
    </row>
    <row r="14605" spans="1:7">
      <c r="A14605" s="903" t="s">
        <v>2500</v>
      </c>
      <c r="B14605" s="903" t="s">
        <v>222</v>
      </c>
      <c r="C14605" s="903" t="s">
        <v>918</v>
      </c>
      <c r="D14605" s="903" t="s">
        <v>928</v>
      </c>
      <c r="E14605" s="1419" t="s">
        <v>122</v>
      </c>
      <c r="F14605" s="1420"/>
      <c r="G14605" s="902">
        <v>511840000</v>
      </c>
    </row>
    <row r="14606" spans="1:7">
      <c r="A14606" s="903" t="s">
        <v>2500</v>
      </c>
      <c r="B14606" s="903" t="s">
        <v>222</v>
      </c>
      <c r="C14606" s="903" t="s">
        <v>918</v>
      </c>
      <c r="D14606" s="903" t="s">
        <v>928</v>
      </c>
      <c r="E14606" s="903" t="s">
        <v>122</v>
      </c>
      <c r="F14606" s="903" t="s">
        <v>765</v>
      </c>
      <c r="G14606" s="902">
        <v>15000000</v>
      </c>
    </row>
    <row r="14607" spans="1:7">
      <c r="A14607" s="903" t="s">
        <v>2500</v>
      </c>
      <c r="B14607" s="903" t="s">
        <v>222</v>
      </c>
      <c r="C14607" s="903" t="s">
        <v>918</v>
      </c>
      <c r="D14607" s="903" t="s">
        <v>928</v>
      </c>
      <c r="E14607" s="903" t="s">
        <v>122</v>
      </c>
      <c r="F14607" s="903" t="s">
        <v>124</v>
      </c>
      <c r="G14607" s="902">
        <v>2200000</v>
      </c>
    </row>
    <row r="14608" spans="1:7">
      <c r="A14608" s="903" t="s">
        <v>2500</v>
      </c>
      <c r="B14608" s="903" t="s">
        <v>222</v>
      </c>
      <c r="C14608" s="903" t="s">
        <v>918</v>
      </c>
      <c r="D14608" s="903" t="s">
        <v>928</v>
      </c>
      <c r="E14608" s="903" t="s">
        <v>122</v>
      </c>
      <c r="F14608" s="903" t="s">
        <v>126</v>
      </c>
      <c r="G14608" s="902">
        <v>494640000</v>
      </c>
    </row>
    <row r="14609" spans="1:7">
      <c r="A14609" s="903" t="s">
        <v>2500</v>
      </c>
      <c r="B14609" s="903" t="s">
        <v>222</v>
      </c>
      <c r="C14609" s="903" t="s">
        <v>918</v>
      </c>
      <c r="D14609" s="903" t="s">
        <v>928</v>
      </c>
      <c r="E14609" s="1419" t="s">
        <v>165</v>
      </c>
      <c r="F14609" s="1420"/>
      <c r="G14609" s="902">
        <v>355105119</v>
      </c>
    </row>
    <row r="14610" spans="1:7">
      <c r="A14610" s="903" t="s">
        <v>2500</v>
      </c>
      <c r="B14610" s="903" t="s">
        <v>222</v>
      </c>
      <c r="C14610" s="903" t="s">
        <v>918</v>
      </c>
      <c r="D14610" s="903" t="s">
        <v>928</v>
      </c>
      <c r="E14610" s="903" t="s">
        <v>165</v>
      </c>
      <c r="F14610" s="903" t="s">
        <v>166</v>
      </c>
      <c r="G14610" s="902">
        <v>355105119</v>
      </c>
    </row>
    <row r="14611" spans="1:7">
      <c r="A14611" s="903" t="s">
        <v>2500</v>
      </c>
      <c r="B14611" s="903" t="s">
        <v>222</v>
      </c>
      <c r="C14611" s="903" t="s">
        <v>918</v>
      </c>
      <c r="D14611" s="903" t="s">
        <v>928</v>
      </c>
      <c r="E14611" s="1419" t="s">
        <v>160</v>
      </c>
      <c r="F14611" s="1420"/>
      <c r="G14611" s="902">
        <v>8947669951</v>
      </c>
    </row>
    <row r="14612" spans="1:7">
      <c r="A14612" s="903" t="s">
        <v>2500</v>
      </c>
      <c r="B14612" s="903" t="s">
        <v>222</v>
      </c>
      <c r="C14612" s="903" t="s">
        <v>918</v>
      </c>
      <c r="D14612" s="903" t="s">
        <v>928</v>
      </c>
      <c r="E14612" s="903" t="s">
        <v>160</v>
      </c>
      <c r="F14612" s="903" t="s">
        <v>162</v>
      </c>
      <c r="G14612" s="902">
        <v>8947669951</v>
      </c>
    </row>
    <row r="14613" spans="1:7">
      <c r="A14613" s="903" t="s">
        <v>2500</v>
      </c>
      <c r="B14613" s="903" t="s">
        <v>222</v>
      </c>
      <c r="C14613" s="903" t="s">
        <v>918</v>
      </c>
      <c r="D14613" s="903" t="s">
        <v>928</v>
      </c>
      <c r="E14613" s="1419" t="s">
        <v>16</v>
      </c>
      <c r="F14613" s="1420"/>
      <c r="G14613" s="902">
        <v>2057484600</v>
      </c>
    </row>
    <row r="14614" spans="1:7">
      <c r="A14614" s="903" t="s">
        <v>2500</v>
      </c>
      <c r="B14614" s="903" t="s">
        <v>222</v>
      </c>
      <c r="C14614" s="903" t="s">
        <v>918</v>
      </c>
      <c r="D14614" s="903" t="s">
        <v>928</v>
      </c>
      <c r="E14614" s="903" t="s">
        <v>16</v>
      </c>
      <c r="F14614" s="903" t="s">
        <v>17</v>
      </c>
      <c r="G14614" s="902">
        <v>223108000</v>
      </c>
    </row>
    <row r="14615" spans="1:7">
      <c r="A14615" s="903" t="s">
        <v>2500</v>
      </c>
      <c r="B14615" s="903" t="s">
        <v>222</v>
      </c>
      <c r="C14615" s="903" t="s">
        <v>918</v>
      </c>
      <c r="D14615" s="903" t="s">
        <v>928</v>
      </c>
      <c r="E14615" s="903" t="s">
        <v>16</v>
      </c>
      <c r="F14615" s="903" t="s">
        <v>19</v>
      </c>
      <c r="G14615" s="902">
        <v>1707628000</v>
      </c>
    </row>
    <row r="14616" spans="1:7">
      <c r="A14616" s="903" t="s">
        <v>2500</v>
      </c>
      <c r="B14616" s="903" t="s">
        <v>222</v>
      </c>
      <c r="C14616" s="903" t="s">
        <v>918</v>
      </c>
      <c r="D14616" s="903" t="s">
        <v>928</v>
      </c>
      <c r="E14616" s="903" t="s">
        <v>16</v>
      </c>
      <c r="F14616" s="903" t="s">
        <v>221</v>
      </c>
      <c r="G14616" s="902">
        <v>126748600</v>
      </c>
    </row>
    <row r="14617" spans="1:7">
      <c r="A14617" s="903" t="s">
        <v>2500</v>
      </c>
      <c r="B14617" s="903" t="s">
        <v>222</v>
      </c>
      <c r="C14617" s="903" t="s">
        <v>918</v>
      </c>
      <c r="D14617" s="1419" t="s">
        <v>1485</v>
      </c>
      <c r="E14617" s="1420"/>
      <c r="F14617" s="1420"/>
      <c r="G14617" s="902">
        <v>13125262130</v>
      </c>
    </row>
    <row r="14618" spans="1:7">
      <c r="A14618" s="903" t="s">
        <v>2500</v>
      </c>
      <c r="B14618" s="903" t="s">
        <v>222</v>
      </c>
      <c r="C14618" s="903" t="s">
        <v>918</v>
      </c>
      <c r="D14618" s="903" t="s">
        <v>1485</v>
      </c>
      <c r="E14618" s="1419" t="s">
        <v>87</v>
      </c>
      <c r="F14618" s="1420"/>
      <c r="G14618" s="902">
        <v>63196080</v>
      </c>
    </row>
    <row r="14619" spans="1:7">
      <c r="A14619" s="903" t="s">
        <v>2500</v>
      </c>
      <c r="B14619" s="903" t="s">
        <v>222</v>
      </c>
      <c r="C14619" s="903" t="s">
        <v>918</v>
      </c>
      <c r="D14619" s="903" t="s">
        <v>1485</v>
      </c>
      <c r="E14619" s="903" t="s">
        <v>87</v>
      </c>
      <c r="F14619" s="903" t="s">
        <v>88</v>
      </c>
      <c r="G14619" s="902">
        <v>46918120</v>
      </c>
    </row>
    <row r="14620" spans="1:7">
      <c r="A14620" s="903" t="s">
        <v>2500</v>
      </c>
      <c r="B14620" s="903" t="s">
        <v>222</v>
      </c>
      <c r="C14620" s="903" t="s">
        <v>918</v>
      </c>
      <c r="D14620" s="903" t="s">
        <v>1485</v>
      </c>
      <c r="E14620" s="903" t="s">
        <v>87</v>
      </c>
      <c r="F14620" s="903" t="s">
        <v>89</v>
      </c>
      <c r="G14620" s="902">
        <v>16277960</v>
      </c>
    </row>
    <row r="14621" spans="1:7">
      <c r="A14621" s="903" t="s">
        <v>2500</v>
      </c>
      <c r="B14621" s="903" t="s">
        <v>222</v>
      </c>
      <c r="C14621" s="903" t="s">
        <v>918</v>
      </c>
      <c r="D14621" s="903" t="s">
        <v>1485</v>
      </c>
      <c r="E14621" s="1419" t="s">
        <v>94</v>
      </c>
      <c r="F14621" s="1420"/>
      <c r="G14621" s="902">
        <v>157407622</v>
      </c>
    </row>
    <row r="14622" spans="1:7">
      <c r="A14622" s="903" t="s">
        <v>2500</v>
      </c>
      <c r="B14622" s="903" t="s">
        <v>222</v>
      </c>
      <c r="C14622" s="903" t="s">
        <v>918</v>
      </c>
      <c r="D14622" s="903" t="s">
        <v>1485</v>
      </c>
      <c r="E14622" s="903" t="s">
        <v>94</v>
      </c>
      <c r="F14622" s="903" t="s">
        <v>95</v>
      </c>
      <c r="G14622" s="902">
        <v>91267408</v>
      </c>
    </row>
    <row r="14623" spans="1:7">
      <c r="A14623" s="903" t="s">
        <v>2500</v>
      </c>
      <c r="B14623" s="903" t="s">
        <v>222</v>
      </c>
      <c r="C14623" s="903" t="s">
        <v>918</v>
      </c>
      <c r="D14623" s="903" t="s">
        <v>1485</v>
      </c>
      <c r="E14623" s="903" t="s">
        <v>94</v>
      </c>
      <c r="F14623" s="903" t="s">
        <v>96</v>
      </c>
      <c r="G14623" s="902">
        <v>66140214</v>
      </c>
    </row>
    <row r="14624" spans="1:7">
      <c r="A14624" s="903" t="s">
        <v>2500</v>
      </c>
      <c r="B14624" s="903" t="s">
        <v>222</v>
      </c>
      <c r="C14624" s="903" t="s">
        <v>918</v>
      </c>
      <c r="D14624" s="903" t="s">
        <v>1485</v>
      </c>
      <c r="E14624" s="1419" t="s">
        <v>520</v>
      </c>
      <c r="F14624" s="1420"/>
      <c r="G14624" s="902">
        <v>310876200</v>
      </c>
    </row>
    <row r="14625" spans="1:7">
      <c r="A14625" s="903" t="s">
        <v>2500</v>
      </c>
      <c r="B14625" s="903" t="s">
        <v>222</v>
      </c>
      <c r="C14625" s="903" t="s">
        <v>918</v>
      </c>
      <c r="D14625" s="903" t="s">
        <v>1485</v>
      </c>
      <c r="E14625" s="903" t="s">
        <v>520</v>
      </c>
      <c r="F14625" s="903" t="s">
        <v>521</v>
      </c>
      <c r="G14625" s="902">
        <v>310876200</v>
      </c>
    </row>
    <row r="14626" spans="1:7">
      <c r="A14626" s="903" t="s">
        <v>2500</v>
      </c>
      <c r="B14626" s="903" t="s">
        <v>222</v>
      </c>
      <c r="C14626" s="903" t="s">
        <v>918</v>
      </c>
      <c r="D14626" s="903" t="s">
        <v>1485</v>
      </c>
      <c r="E14626" s="1419" t="s">
        <v>98</v>
      </c>
      <c r="F14626" s="1420"/>
      <c r="G14626" s="902">
        <v>121150000</v>
      </c>
    </row>
    <row r="14627" spans="1:7">
      <c r="A14627" s="903" t="s">
        <v>2500</v>
      </c>
      <c r="B14627" s="903" t="s">
        <v>222</v>
      </c>
      <c r="C14627" s="903" t="s">
        <v>918</v>
      </c>
      <c r="D14627" s="903" t="s">
        <v>1485</v>
      </c>
      <c r="E14627" s="903" t="s">
        <v>98</v>
      </c>
      <c r="F14627" s="903" t="s">
        <v>99</v>
      </c>
      <c r="G14627" s="902">
        <v>121150000</v>
      </c>
    </row>
    <row r="14628" spans="1:7">
      <c r="A14628" s="903" t="s">
        <v>2500</v>
      </c>
      <c r="B14628" s="903" t="s">
        <v>222</v>
      </c>
      <c r="C14628" s="903" t="s">
        <v>918</v>
      </c>
      <c r="D14628" s="903" t="s">
        <v>1485</v>
      </c>
      <c r="E14628" s="1419" t="s">
        <v>100</v>
      </c>
      <c r="F14628" s="1420"/>
      <c r="G14628" s="902">
        <v>56500</v>
      </c>
    </row>
    <row r="14629" spans="1:7">
      <c r="A14629" s="903" t="s">
        <v>2500</v>
      </c>
      <c r="B14629" s="903" t="s">
        <v>222</v>
      </c>
      <c r="C14629" s="903" t="s">
        <v>918</v>
      </c>
      <c r="D14629" s="903" t="s">
        <v>1485</v>
      </c>
      <c r="E14629" s="903" t="s">
        <v>100</v>
      </c>
      <c r="F14629" s="903" t="s">
        <v>138</v>
      </c>
      <c r="G14629" s="902">
        <v>56500</v>
      </c>
    </row>
    <row r="14630" spans="1:7">
      <c r="A14630" s="903" t="s">
        <v>2500</v>
      </c>
      <c r="B14630" s="903" t="s">
        <v>222</v>
      </c>
      <c r="C14630" s="903" t="s">
        <v>918</v>
      </c>
      <c r="D14630" s="903" t="s">
        <v>1485</v>
      </c>
      <c r="E14630" s="1419" t="s">
        <v>498</v>
      </c>
      <c r="F14630" s="1420"/>
      <c r="G14630" s="902">
        <v>300000</v>
      </c>
    </row>
    <row r="14631" spans="1:7">
      <c r="A14631" s="903" t="s">
        <v>2500</v>
      </c>
      <c r="B14631" s="903" t="s">
        <v>222</v>
      </c>
      <c r="C14631" s="903" t="s">
        <v>918</v>
      </c>
      <c r="D14631" s="903" t="s">
        <v>1485</v>
      </c>
      <c r="E14631" s="903" t="s">
        <v>498</v>
      </c>
      <c r="F14631" s="903" t="s">
        <v>4</v>
      </c>
      <c r="G14631" s="902">
        <v>300000</v>
      </c>
    </row>
    <row r="14632" spans="1:7">
      <c r="A14632" s="903" t="s">
        <v>2500</v>
      </c>
      <c r="B14632" s="903" t="s">
        <v>222</v>
      </c>
      <c r="C14632" s="903" t="s">
        <v>918</v>
      </c>
      <c r="D14632" s="903" t="s">
        <v>1485</v>
      </c>
      <c r="E14632" s="1419" t="s">
        <v>404</v>
      </c>
      <c r="F14632" s="1420"/>
      <c r="G14632" s="902">
        <v>2700000</v>
      </c>
    </row>
    <row r="14633" spans="1:7">
      <c r="A14633" s="903" t="s">
        <v>2500</v>
      </c>
      <c r="B14633" s="903" t="s">
        <v>222</v>
      </c>
      <c r="C14633" s="903" t="s">
        <v>918</v>
      </c>
      <c r="D14633" s="903" t="s">
        <v>1485</v>
      </c>
      <c r="E14633" s="903" t="s">
        <v>404</v>
      </c>
      <c r="F14633" s="903" t="s">
        <v>400</v>
      </c>
      <c r="G14633" s="902">
        <v>2700000</v>
      </c>
    </row>
    <row r="14634" spans="1:7">
      <c r="A14634" s="903" t="s">
        <v>2500</v>
      </c>
      <c r="B14634" s="903" t="s">
        <v>222</v>
      </c>
      <c r="C14634" s="903" t="s">
        <v>918</v>
      </c>
      <c r="D14634" s="903" t="s">
        <v>1485</v>
      </c>
      <c r="E14634" s="1419" t="s">
        <v>409</v>
      </c>
      <c r="F14634" s="1420"/>
      <c r="G14634" s="902">
        <v>12450675728</v>
      </c>
    </row>
    <row r="14635" spans="1:7">
      <c r="A14635" s="903" t="s">
        <v>2500</v>
      </c>
      <c r="B14635" s="903" t="s">
        <v>222</v>
      </c>
      <c r="C14635" s="903" t="s">
        <v>918</v>
      </c>
      <c r="D14635" s="903" t="s">
        <v>1485</v>
      </c>
      <c r="E14635" s="903" t="s">
        <v>409</v>
      </c>
      <c r="F14635" s="903" t="s">
        <v>821</v>
      </c>
      <c r="G14635" s="902">
        <v>39957850</v>
      </c>
    </row>
    <row r="14636" spans="1:7">
      <c r="A14636" s="903" t="s">
        <v>2500</v>
      </c>
      <c r="B14636" s="903" t="s">
        <v>222</v>
      </c>
      <c r="C14636" s="903" t="s">
        <v>918</v>
      </c>
      <c r="D14636" s="903" t="s">
        <v>1485</v>
      </c>
      <c r="E14636" s="903" t="s">
        <v>409</v>
      </c>
      <c r="F14636" s="903" t="s">
        <v>814</v>
      </c>
      <c r="G14636" s="902">
        <v>44290000</v>
      </c>
    </row>
    <row r="14637" spans="1:7">
      <c r="A14637" s="903" t="s">
        <v>2500</v>
      </c>
      <c r="B14637" s="903" t="s">
        <v>222</v>
      </c>
      <c r="C14637" s="903" t="s">
        <v>918</v>
      </c>
      <c r="D14637" s="903" t="s">
        <v>1485</v>
      </c>
      <c r="E14637" s="903" t="s">
        <v>409</v>
      </c>
      <c r="F14637" s="903" t="s">
        <v>410</v>
      </c>
      <c r="G14637" s="902">
        <v>12366427878</v>
      </c>
    </row>
    <row r="14638" spans="1:7">
      <c r="A14638" s="903" t="s">
        <v>2500</v>
      </c>
      <c r="B14638" s="903" t="s">
        <v>222</v>
      </c>
      <c r="C14638" s="903" t="s">
        <v>918</v>
      </c>
      <c r="D14638" s="903" t="s">
        <v>1485</v>
      </c>
      <c r="E14638" s="1419" t="s">
        <v>122</v>
      </c>
      <c r="F14638" s="1420"/>
      <c r="G14638" s="902">
        <v>18900000</v>
      </c>
    </row>
    <row r="14639" spans="1:7">
      <c r="A14639" s="903" t="s">
        <v>2500</v>
      </c>
      <c r="B14639" s="903" t="s">
        <v>222</v>
      </c>
      <c r="C14639" s="903" t="s">
        <v>918</v>
      </c>
      <c r="D14639" s="903" t="s">
        <v>1485</v>
      </c>
      <c r="E14639" s="903" t="s">
        <v>122</v>
      </c>
      <c r="F14639" s="903" t="s">
        <v>126</v>
      </c>
      <c r="G14639" s="902">
        <v>18900000</v>
      </c>
    </row>
    <row r="14640" spans="1:7">
      <c r="A14640" s="903" t="s">
        <v>2500</v>
      </c>
      <c r="B14640" s="903" t="s">
        <v>222</v>
      </c>
      <c r="C14640" s="903" t="s">
        <v>918</v>
      </c>
      <c r="D14640" s="1419" t="s">
        <v>1514</v>
      </c>
      <c r="E14640" s="1420"/>
      <c r="F14640" s="1420"/>
      <c r="G14640" s="902">
        <v>52275365166</v>
      </c>
    </row>
    <row r="14641" spans="1:7">
      <c r="A14641" s="903" t="s">
        <v>2500</v>
      </c>
      <c r="B14641" s="903" t="s">
        <v>222</v>
      </c>
      <c r="C14641" s="903" t="s">
        <v>918</v>
      </c>
      <c r="D14641" s="903" t="s">
        <v>1514</v>
      </c>
      <c r="E14641" s="1419" t="s">
        <v>93</v>
      </c>
      <c r="F14641" s="1420"/>
      <c r="G14641" s="902">
        <v>14900000</v>
      </c>
    </row>
    <row r="14642" spans="1:7">
      <c r="A14642" s="903" t="s">
        <v>2500</v>
      </c>
      <c r="B14642" s="903" t="s">
        <v>222</v>
      </c>
      <c r="C14642" s="903" t="s">
        <v>918</v>
      </c>
      <c r="D14642" s="903" t="s">
        <v>1514</v>
      </c>
      <c r="E14642" s="903" t="s">
        <v>93</v>
      </c>
      <c r="F14642" s="903" t="s">
        <v>391</v>
      </c>
      <c r="G14642" s="902">
        <v>14900000</v>
      </c>
    </row>
    <row r="14643" spans="1:7">
      <c r="A14643" s="903" t="s">
        <v>2500</v>
      </c>
      <c r="B14643" s="903" t="s">
        <v>222</v>
      </c>
      <c r="C14643" s="903" t="s">
        <v>918</v>
      </c>
      <c r="D14643" s="903" t="s">
        <v>1514</v>
      </c>
      <c r="E14643" s="1419" t="s">
        <v>94</v>
      </c>
      <c r="F14643" s="1420"/>
      <c r="G14643" s="902">
        <v>35201250</v>
      </c>
    </row>
    <row r="14644" spans="1:7">
      <c r="A14644" s="903" t="s">
        <v>2500</v>
      </c>
      <c r="B14644" s="903" t="s">
        <v>222</v>
      </c>
      <c r="C14644" s="903" t="s">
        <v>918</v>
      </c>
      <c r="D14644" s="903" t="s">
        <v>1514</v>
      </c>
      <c r="E14644" s="903" t="s">
        <v>94</v>
      </c>
      <c r="F14644" s="903" t="s">
        <v>96</v>
      </c>
      <c r="G14644" s="902">
        <v>35201250</v>
      </c>
    </row>
    <row r="14645" spans="1:7">
      <c r="A14645" s="903" t="s">
        <v>2500</v>
      </c>
      <c r="B14645" s="903" t="s">
        <v>222</v>
      </c>
      <c r="C14645" s="903" t="s">
        <v>918</v>
      </c>
      <c r="D14645" s="903" t="s">
        <v>1514</v>
      </c>
      <c r="E14645" s="1419" t="s">
        <v>520</v>
      </c>
      <c r="F14645" s="1420"/>
      <c r="G14645" s="902">
        <v>112636550</v>
      </c>
    </row>
    <row r="14646" spans="1:7">
      <c r="A14646" s="903" t="s">
        <v>2500</v>
      </c>
      <c r="B14646" s="903" t="s">
        <v>222</v>
      </c>
      <c r="C14646" s="903" t="s">
        <v>918</v>
      </c>
      <c r="D14646" s="903" t="s">
        <v>1514</v>
      </c>
      <c r="E14646" s="903" t="s">
        <v>520</v>
      </c>
      <c r="F14646" s="903" t="s">
        <v>521</v>
      </c>
      <c r="G14646" s="902">
        <v>13879350</v>
      </c>
    </row>
    <row r="14647" spans="1:7">
      <c r="A14647" s="903" t="s">
        <v>2500</v>
      </c>
      <c r="B14647" s="903" t="s">
        <v>222</v>
      </c>
      <c r="C14647" s="903" t="s">
        <v>918</v>
      </c>
      <c r="D14647" s="903" t="s">
        <v>1514</v>
      </c>
      <c r="E14647" s="903" t="s">
        <v>520</v>
      </c>
      <c r="F14647" s="903" t="s">
        <v>290</v>
      </c>
      <c r="G14647" s="902">
        <v>98757200</v>
      </c>
    </row>
    <row r="14648" spans="1:7">
      <c r="A14648" s="903" t="s">
        <v>2500</v>
      </c>
      <c r="B14648" s="903" t="s">
        <v>222</v>
      </c>
      <c r="C14648" s="903" t="s">
        <v>918</v>
      </c>
      <c r="D14648" s="903" t="s">
        <v>1514</v>
      </c>
      <c r="E14648" s="1419" t="s">
        <v>98</v>
      </c>
      <c r="F14648" s="1420"/>
      <c r="G14648" s="902">
        <v>337386343</v>
      </c>
    </row>
    <row r="14649" spans="1:7">
      <c r="A14649" s="903" t="s">
        <v>2500</v>
      </c>
      <c r="B14649" s="903" t="s">
        <v>222</v>
      </c>
      <c r="C14649" s="903" t="s">
        <v>918</v>
      </c>
      <c r="D14649" s="903" t="s">
        <v>1514</v>
      </c>
      <c r="E14649" s="903" t="s">
        <v>98</v>
      </c>
      <c r="F14649" s="903" t="s">
        <v>99</v>
      </c>
      <c r="G14649" s="902">
        <v>337386343</v>
      </c>
    </row>
    <row r="14650" spans="1:7">
      <c r="A14650" s="903" t="s">
        <v>2500</v>
      </c>
      <c r="B14650" s="903" t="s">
        <v>222</v>
      </c>
      <c r="C14650" s="903" t="s">
        <v>918</v>
      </c>
      <c r="D14650" s="903" t="s">
        <v>1514</v>
      </c>
      <c r="E14650" s="1419" t="s">
        <v>100</v>
      </c>
      <c r="F14650" s="1420"/>
      <c r="G14650" s="902">
        <v>24420000</v>
      </c>
    </row>
    <row r="14651" spans="1:7">
      <c r="A14651" s="903" t="s">
        <v>2500</v>
      </c>
      <c r="B14651" s="903" t="s">
        <v>222</v>
      </c>
      <c r="C14651" s="903" t="s">
        <v>918</v>
      </c>
      <c r="D14651" s="903" t="s">
        <v>1514</v>
      </c>
      <c r="E14651" s="903" t="s">
        <v>100</v>
      </c>
      <c r="F14651" s="903" t="s">
        <v>139</v>
      </c>
      <c r="G14651" s="902">
        <v>300000</v>
      </c>
    </row>
    <row r="14652" spans="1:7">
      <c r="A14652" s="903" t="s">
        <v>2500</v>
      </c>
      <c r="B14652" s="903" t="s">
        <v>222</v>
      </c>
      <c r="C14652" s="903" t="s">
        <v>918</v>
      </c>
      <c r="D14652" s="903" t="s">
        <v>1514</v>
      </c>
      <c r="E14652" s="903" t="s">
        <v>100</v>
      </c>
      <c r="F14652" s="903" t="s">
        <v>140</v>
      </c>
      <c r="G14652" s="902">
        <v>24120000</v>
      </c>
    </row>
    <row r="14653" spans="1:7">
      <c r="A14653" s="903" t="s">
        <v>2500</v>
      </c>
      <c r="B14653" s="903" t="s">
        <v>222</v>
      </c>
      <c r="C14653" s="903" t="s">
        <v>918</v>
      </c>
      <c r="D14653" s="903" t="s">
        <v>1514</v>
      </c>
      <c r="E14653" s="1419" t="s">
        <v>103</v>
      </c>
      <c r="F14653" s="1420"/>
      <c r="G14653" s="902">
        <v>8983000</v>
      </c>
    </row>
    <row r="14654" spans="1:7">
      <c r="A14654" s="903" t="s">
        <v>2500</v>
      </c>
      <c r="B14654" s="903" t="s">
        <v>222</v>
      </c>
      <c r="C14654" s="903" t="s">
        <v>918</v>
      </c>
      <c r="D14654" s="903" t="s">
        <v>1514</v>
      </c>
      <c r="E14654" s="903" t="s">
        <v>103</v>
      </c>
      <c r="F14654" s="903" t="s">
        <v>104</v>
      </c>
      <c r="G14654" s="902">
        <v>4954000</v>
      </c>
    </row>
    <row r="14655" spans="1:7">
      <c r="A14655" s="903" t="s">
        <v>2500</v>
      </c>
      <c r="B14655" s="903" t="s">
        <v>222</v>
      </c>
      <c r="C14655" s="903" t="s">
        <v>918</v>
      </c>
      <c r="D14655" s="903" t="s">
        <v>1514</v>
      </c>
      <c r="E14655" s="903" t="s">
        <v>103</v>
      </c>
      <c r="F14655" s="903" t="s">
        <v>132</v>
      </c>
      <c r="G14655" s="902">
        <v>3479000</v>
      </c>
    </row>
    <row r="14656" spans="1:7">
      <c r="A14656" s="903" t="s">
        <v>2500</v>
      </c>
      <c r="B14656" s="903" t="s">
        <v>222</v>
      </c>
      <c r="C14656" s="903" t="s">
        <v>918</v>
      </c>
      <c r="D14656" s="903" t="s">
        <v>1514</v>
      </c>
      <c r="E14656" s="903" t="s">
        <v>103</v>
      </c>
      <c r="F14656" s="903" t="s">
        <v>106</v>
      </c>
      <c r="G14656" s="902">
        <v>550000</v>
      </c>
    </row>
    <row r="14657" spans="1:7">
      <c r="A14657" s="903" t="s">
        <v>2500</v>
      </c>
      <c r="B14657" s="903" t="s">
        <v>222</v>
      </c>
      <c r="C14657" s="903" t="s">
        <v>918</v>
      </c>
      <c r="D14657" s="903" t="s">
        <v>1514</v>
      </c>
      <c r="E14657" s="1419" t="s">
        <v>108</v>
      </c>
      <c r="F14657" s="1420"/>
      <c r="G14657" s="902">
        <v>4780000</v>
      </c>
    </row>
    <row r="14658" spans="1:7">
      <c r="A14658" s="903" t="s">
        <v>2500</v>
      </c>
      <c r="B14658" s="903" t="s">
        <v>222</v>
      </c>
      <c r="C14658" s="903" t="s">
        <v>918</v>
      </c>
      <c r="D14658" s="903" t="s">
        <v>1514</v>
      </c>
      <c r="E14658" s="903" t="s">
        <v>108</v>
      </c>
      <c r="F14658" s="903" t="s">
        <v>283</v>
      </c>
      <c r="G14658" s="902">
        <v>4780000</v>
      </c>
    </row>
    <row r="14659" spans="1:7">
      <c r="A14659" s="903" t="s">
        <v>2500</v>
      </c>
      <c r="B14659" s="903" t="s">
        <v>222</v>
      </c>
      <c r="C14659" s="903" t="s">
        <v>918</v>
      </c>
      <c r="D14659" s="903" t="s">
        <v>1514</v>
      </c>
      <c r="E14659" s="1419" t="s">
        <v>143</v>
      </c>
      <c r="F14659" s="1420"/>
      <c r="G14659" s="902">
        <v>66300000</v>
      </c>
    </row>
    <row r="14660" spans="1:7">
      <c r="A14660" s="903" t="s">
        <v>2500</v>
      </c>
      <c r="B14660" s="903" t="s">
        <v>222</v>
      </c>
      <c r="C14660" s="903" t="s">
        <v>918</v>
      </c>
      <c r="D14660" s="903" t="s">
        <v>1514</v>
      </c>
      <c r="E14660" s="903" t="s">
        <v>143</v>
      </c>
      <c r="F14660" s="903" t="s">
        <v>145</v>
      </c>
      <c r="G14660" s="902">
        <v>948500</v>
      </c>
    </row>
    <row r="14661" spans="1:7">
      <c r="A14661" s="903" t="s">
        <v>2500</v>
      </c>
      <c r="B14661" s="903" t="s">
        <v>222</v>
      </c>
      <c r="C14661" s="903" t="s">
        <v>918</v>
      </c>
      <c r="D14661" s="903" t="s">
        <v>1514</v>
      </c>
      <c r="E14661" s="903" t="s">
        <v>143</v>
      </c>
      <c r="F14661" s="903" t="s">
        <v>387</v>
      </c>
      <c r="G14661" s="902">
        <v>360000</v>
      </c>
    </row>
    <row r="14662" spans="1:7">
      <c r="A14662" s="903" t="s">
        <v>2500</v>
      </c>
      <c r="B14662" s="903" t="s">
        <v>222</v>
      </c>
      <c r="C14662" s="903" t="s">
        <v>918</v>
      </c>
      <c r="D14662" s="903" t="s">
        <v>1514</v>
      </c>
      <c r="E14662" s="903" t="s">
        <v>143</v>
      </c>
      <c r="F14662" s="903" t="s">
        <v>487</v>
      </c>
      <c r="G14662" s="902">
        <v>40610000</v>
      </c>
    </row>
    <row r="14663" spans="1:7">
      <c r="A14663" s="903" t="s">
        <v>2500</v>
      </c>
      <c r="B14663" s="903" t="s">
        <v>222</v>
      </c>
      <c r="C14663" s="903" t="s">
        <v>918</v>
      </c>
      <c r="D14663" s="903" t="s">
        <v>1514</v>
      </c>
      <c r="E14663" s="903" t="s">
        <v>143</v>
      </c>
      <c r="F14663" s="903" t="s">
        <v>489</v>
      </c>
      <c r="G14663" s="902">
        <v>24381500</v>
      </c>
    </row>
    <row r="14664" spans="1:7">
      <c r="A14664" s="903" t="s">
        <v>2500</v>
      </c>
      <c r="B14664" s="903" t="s">
        <v>222</v>
      </c>
      <c r="C14664" s="903" t="s">
        <v>918</v>
      </c>
      <c r="D14664" s="903" t="s">
        <v>1514</v>
      </c>
      <c r="E14664" s="1419" t="s">
        <v>492</v>
      </c>
      <c r="F14664" s="1420"/>
      <c r="G14664" s="902">
        <v>13800000</v>
      </c>
    </row>
    <row r="14665" spans="1:7">
      <c r="A14665" s="903" t="s">
        <v>2500</v>
      </c>
      <c r="B14665" s="903" t="s">
        <v>222</v>
      </c>
      <c r="C14665" s="903" t="s">
        <v>918</v>
      </c>
      <c r="D14665" s="903" t="s">
        <v>1514</v>
      </c>
      <c r="E14665" s="903" t="s">
        <v>492</v>
      </c>
      <c r="F14665" s="903" t="s">
        <v>494</v>
      </c>
      <c r="G14665" s="902">
        <v>3220000</v>
      </c>
    </row>
    <row r="14666" spans="1:7">
      <c r="A14666" s="903" t="s">
        <v>2500</v>
      </c>
      <c r="B14666" s="903" t="s">
        <v>222</v>
      </c>
      <c r="C14666" s="903" t="s">
        <v>918</v>
      </c>
      <c r="D14666" s="903" t="s">
        <v>1514</v>
      </c>
      <c r="E14666" s="903" t="s">
        <v>492</v>
      </c>
      <c r="F14666" s="903" t="s">
        <v>219</v>
      </c>
      <c r="G14666" s="902">
        <v>7000000</v>
      </c>
    </row>
    <row r="14667" spans="1:7">
      <c r="A14667" s="903" t="s">
        <v>2500</v>
      </c>
      <c r="B14667" s="903" t="s">
        <v>222</v>
      </c>
      <c r="C14667" s="903" t="s">
        <v>918</v>
      </c>
      <c r="D14667" s="903" t="s">
        <v>1514</v>
      </c>
      <c r="E14667" s="903" t="s">
        <v>492</v>
      </c>
      <c r="F14667" s="903" t="s">
        <v>496</v>
      </c>
      <c r="G14667" s="902">
        <v>3580000</v>
      </c>
    </row>
    <row r="14668" spans="1:7">
      <c r="A14668" s="903" t="s">
        <v>2500</v>
      </c>
      <c r="B14668" s="903" t="s">
        <v>222</v>
      </c>
      <c r="C14668" s="903" t="s">
        <v>918</v>
      </c>
      <c r="D14668" s="903" t="s">
        <v>1514</v>
      </c>
      <c r="E14668" s="1419" t="s">
        <v>498</v>
      </c>
      <c r="F14668" s="1420"/>
      <c r="G14668" s="902">
        <v>119180000</v>
      </c>
    </row>
    <row r="14669" spans="1:7">
      <c r="A14669" s="903" t="s">
        <v>2500</v>
      </c>
      <c r="B14669" s="903" t="s">
        <v>222</v>
      </c>
      <c r="C14669" s="903" t="s">
        <v>918</v>
      </c>
      <c r="D14669" s="903" t="s">
        <v>1514</v>
      </c>
      <c r="E14669" s="903" t="s">
        <v>498</v>
      </c>
      <c r="F14669" s="903" t="s">
        <v>3</v>
      </c>
      <c r="G14669" s="902">
        <v>116000000</v>
      </c>
    </row>
    <row r="14670" spans="1:7">
      <c r="A14670" s="903" t="s">
        <v>2500</v>
      </c>
      <c r="B14670" s="903" t="s">
        <v>222</v>
      </c>
      <c r="C14670" s="903" t="s">
        <v>918</v>
      </c>
      <c r="D14670" s="903" t="s">
        <v>1514</v>
      </c>
      <c r="E14670" s="903" t="s">
        <v>498</v>
      </c>
      <c r="F14670" s="903" t="s">
        <v>370</v>
      </c>
      <c r="G14670" s="902">
        <v>3180000</v>
      </c>
    </row>
    <row r="14671" spans="1:7">
      <c r="A14671" s="903" t="s">
        <v>2500</v>
      </c>
      <c r="B14671" s="903" t="s">
        <v>222</v>
      </c>
      <c r="C14671" s="903" t="s">
        <v>918</v>
      </c>
      <c r="D14671" s="903" t="s">
        <v>1514</v>
      </c>
      <c r="E14671" s="1419" t="s">
        <v>1429</v>
      </c>
      <c r="F14671" s="1420"/>
      <c r="G14671" s="902">
        <v>15000000</v>
      </c>
    </row>
    <row r="14672" spans="1:7">
      <c r="A14672" s="903" t="s">
        <v>2500</v>
      </c>
      <c r="B14672" s="903" t="s">
        <v>222</v>
      </c>
      <c r="C14672" s="903" t="s">
        <v>918</v>
      </c>
      <c r="D14672" s="903" t="s">
        <v>1514</v>
      </c>
      <c r="E14672" s="903" t="s">
        <v>1429</v>
      </c>
      <c r="F14672" s="903" t="s">
        <v>1431</v>
      </c>
      <c r="G14672" s="902">
        <v>15000000</v>
      </c>
    </row>
    <row r="14673" spans="1:7">
      <c r="A14673" s="903" t="s">
        <v>2500</v>
      </c>
      <c r="B14673" s="903" t="s">
        <v>222</v>
      </c>
      <c r="C14673" s="903" t="s">
        <v>918</v>
      </c>
      <c r="D14673" s="903" t="s">
        <v>1514</v>
      </c>
      <c r="E14673" s="1419" t="s">
        <v>118</v>
      </c>
      <c r="F14673" s="1420"/>
      <c r="G14673" s="902">
        <v>205124000</v>
      </c>
    </row>
    <row r="14674" spans="1:7">
      <c r="A14674" s="903" t="s">
        <v>2500</v>
      </c>
      <c r="B14674" s="903" t="s">
        <v>222</v>
      </c>
      <c r="C14674" s="903" t="s">
        <v>918</v>
      </c>
      <c r="D14674" s="903" t="s">
        <v>1514</v>
      </c>
      <c r="E14674" s="903" t="s">
        <v>118</v>
      </c>
      <c r="F14674" s="903" t="s">
        <v>523</v>
      </c>
      <c r="G14674" s="902">
        <v>49704000</v>
      </c>
    </row>
    <row r="14675" spans="1:7">
      <c r="A14675" s="903" t="s">
        <v>2500</v>
      </c>
      <c r="B14675" s="903" t="s">
        <v>222</v>
      </c>
      <c r="C14675" s="903" t="s">
        <v>918</v>
      </c>
      <c r="D14675" s="903" t="s">
        <v>1514</v>
      </c>
      <c r="E14675" s="903" t="s">
        <v>118</v>
      </c>
      <c r="F14675" s="903" t="s">
        <v>11</v>
      </c>
      <c r="G14675" s="902">
        <v>480000</v>
      </c>
    </row>
    <row r="14676" spans="1:7">
      <c r="A14676" s="903" t="s">
        <v>2500</v>
      </c>
      <c r="B14676" s="903" t="s">
        <v>222</v>
      </c>
      <c r="C14676" s="903" t="s">
        <v>918</v>
      </c>
      <c r="D14676" s="903" t="s">
        <v>1514</v>
      </c>
      <c r="E14676" s="903" t="s">
        <v>118</v>
      </c>
      <c r="F14676" s="903" t="s">
        <v>120</v>
      </c>
      <c r="G14676" s="902">
        <v>154940000</v>
      </c>
    </row>
    <row r="14677" spans="1:7">
      <c r="A14677" s="903" t="s">
        <v>2500</v>
      </c>
      <c r="B14677" s="903" t="s">
        <v>222</v>
      </c>
      <c r="C14677" s="903" t="s">
        <v>918</v>
      </c>
      <c r="D14677" s="903" t="s">
        <v>1514</v>
      </c>
      <c r="E14677" s="1419" t="s">
        <v>27</v>
      </c>
      <c r="F14677" s="1420"/>
      <c r="G14677" s="902">
        <v>266300000</v>
      </c>
    </row>
    <row r="14678" spans="1:7">
      <c r="A14678" s="903" t="s">
        <v>2500</v>
      </c>
      <c r="B14678" s="903" t="s">
        <v>222</v>
      </c>
      <c r="C14678" s="903" t="s">
        <v>918</v>
      </c>
      <c r="D14678" s="903" t="s">
        <v>1514</v>
      </c>
      <c r="E14678" s="903" t="s">
        <v>27</v>
      </c>
      <c r="F14678" s="903" t="s">
        <v>29</v>
      </c>
      <c r="G14678" s="902">
        <v>266300000</v>
      </c>
    </row>
    <row r="14679" spans="1:7">
      <c r="A14679" s="903" t="s">
        <v>2500</v>
      </c>
      <c r="B14679" s="903" t="s">
        <v>222</v>
      </c>
      <c r="C14679" s="903" t="s">
        <v>918</v>
      </c>
      <c r="D14679" s="903" t="s">
        <v>1514</v>
      </c>
      <c r="E14679" s="1419" t="s">
        <v>404</v>
      </c>
      <c r="F14679" s="1420"/>
      <c r="G14679" s="902">
        <v>251390700</v>
      </c>
    </row>
    <row r="14680" spans="1:7">
      <c r="A14680" s="903" t="s">
        <v>2500</v>
      </c>
      <c r="B14680" s="903" t="s">
        <v>222</v>
      </c>
      <c r="C14680" s="903" t="s">
        <v>918</v>
      </c>
      <c r="D14680" s="903" t="s">
        <v>1514</v>
      </c>
      <c r="E14680" s="903" t="s">
        <v>404</v>
      </c>
      <c r="F14680" s="903" t="s">
        <v>406</v>
      </c>
      <c r="G14680" s="902">
        <v>139468000</v>
      </c>
    </row>
    <row r="14681" spans="1:7">
      <c r="A14681" s="903" t="s">
        <v>2500</v>
      </c>
      <c r="B14681" s="903" t="s">
        <v>222</v>
      </c>
      <c r="C14681" s="903" t="s">
        <v>918</v>
      </c>
      <c r="D14681" s="903" t="s">
        <v>1514</v>
      </c>
      <c r="E14681" s="903" t="s">
        <v>404</v>
      </c>
      <c r="F14681" s="903" t="s">
        <v>401</v>
      </c>
      <c r="G14681" s="902">
        <v>3235000</v>
      </c>
    </row>
    <row r="14682" spans="1:7">
      <c r="A14682" s="903" t="s">
        <v>2500</v>
      </c>
      <c r="B14682" s="903" t="s">
        <v>222</v>
      </c>
      <c r="C14682" s="903" t="s">
        <v>918</v>
      </c>
      <c r="D14682" s="903" t="s">
        <v>1514</v>
      </c>
      <c r="E14682" s="903" t="s">
        <v>404</v>
      </c>
      <c r="F14682" s="903" t="s">
        <v>407</v>
      </c>
      <c r="G14682" s="902">
        <v>34302700</v>
      </c>
    </row>
    <row r="14683" spans="1:7">
      <c r="A14683" s="903" t="s">
        <v>2500</v>
      </c>
      <c r="B14683" s="903" t="s">
        <v>222</v>
      </c>
      <c r="C14683" s="903" t="s">
        <v>918</v>
      </c>
      <c r="D14683" s="903" t="s">
        <v>1514</v>
      </c>
      <c r="E14683" s="903" t="s">
        <v>404</v>
      </c>
      <c r="F14683" s="903" t="s">
        <v>400</v>
      </c>
      <c r="G14683" s="902">
        <v>74385000</v>
      </c>
    </row>
    <row r="14684" spans="1:7">
      <c r="A14684" s="903" t="s">
        <v>2500</v>
      </c>
      <c r="B14684" s="903" t="s">
        <v>222</v>
      </c>
      <c r="C14684" s="903" t="s">
        <v>918</v>
      </c>
      <c r="D14684" s="903" t="s">
        <v>1514</v>
      </c>
      <c r="E14684" s="1419" t="s">
        <v>409</v>
      </c>
      <c r="F14684" s="1420"/>
      <c r="G14684" s="902">
        <v>6898101526</v>
      </c>
    </row>
    <row r="14685" spans="1:7">
      <c r="A14685" s="903" t="s">
        <v>2500</v>
      </c>
      <c r="B14685" s="903" t="s">
        <v>222</v>
      </c>
      <c r="C14685" s="903" t="s">
        <v>918</v>
      </c>
      <c r="D14685" s="903" t="s">
        <v>1514</v>
      </c>
      <c r="E14685" s="903" t="s">
        <v>409</v>
      </c>
      <c r="F14685" s="903" t="s">
        <v>365</v>
      </c>
      <c r="G14685" s="902">
        <v>29252000</v>
      </c>
    </row>
    <row r="14686" spans="1:7">
      <c r="A14686" s="903" t="s">
        <v>2500</v>
      </c>
      <c r="B14686" s="903" t="s">
        <v>222</v>
      </c>
      <c r="C14686" s="903" t="s">
        <v>918</v>
      </c>
      <c r="D14686" s="903" t="s">
        <v>1514</v>
      </c>
      <c r="E14686" s="903" t="s">
        <v>409</v>
      </c>
      <c r="F14686" s="903" t="s">
        <v>410</v>
      </c>
      <c r="G14686" s="902">
        <v>6817699526</v>
      </c>
    </row>
    <row r="14687" spans="1:7">
      <c r="A14687" s="903" t="s">
        <v>2500</v>
      </c>
      <c r="B14687" s="903" t="s">
        <v>222</v>
      </c>
      <c r="C14687" s="903" t="s">
        <v>918</v>
      </c>
      <c r="D14687" s="903" t="s">
        <v>1514</v>
      </c>
      <c r="E14687" s="903" t="s">
        <v>409</v>
      </c>
      <c r="F14687" s="903" t="s">
        <v>815</v>
      </c>
      <c r="G14687" s="902">
        <v>51150000</v>
      </c>
    </row>
    <row r="14688" spans="1:7">
      <c r="A14688" s="903" t="s">
        <v>2500</v>
      </c>
      <c r="B14688" s="903" t="s">
        <v>222</v>
      </c>
      <c r="C14688" s="903" t="s">
        <v>918</v>
      </c>
      <c r="D14688" s="903" t="s">
        <v>1514</v>
      </c>
      <c r="E14688" s="1419" t="s">
        <v>1471</v>
      </c>
      <c r="F14688" s="1420"/>
      <c r="G14688" s="902">
        <v>562730000</v>
      </c>
    </row>
    <row r="14689" spans="1:7">
      <c r="A14689" s="903" t="s">
        <v>2500</v>
      </c>
      <c r="B14689" s="903" t="s">
        <v>222</v>
      </c>
      <c r="C14689" s="903" t="s">
        <v>918</v>
      </c>
      <c r="D14689" s="903" t="s">
        <v>1514</v>
      </c>
      <c r="E14689" s="903" t="s">
        <v>1471</v>
      </c>
      <c r="F14689" s="903" t="s">
        <v>1473</v>
      </c>
      <c r="G14689" s="902">
        <v>137500000</v>
      </c>
    </row>
    <row r="14690" spans="1:7">
      <c r="A14690" s="903" t="s">
        <v>2500</v>
      </c>
      <c r="B14690" s="903" t="s">
        <v>222</v>
      </c>
      <c r="C14690" s="903" t="s">
        <v>918</v>
      </c>
      <c r="D14690" s="903" t="s">
        <v>1514</v>
      </c>
      <c r="E14690" s="903" t="s">
        <v>1471</v>
      </c>
      <c r="F14690" s="903" t="s">
        <v>1502</v>
      </c>
      <c r="G14690" s="902">
        <v>204500000</v>
      </c>
    </row>
    <row r="14691" spans="1:7">
      <c r="A14691" s="903" t="s">
        <v>2500</v>
      </c>
      <c r="B14691" s="903" t="s">
        <v>222</v>
      </c>
      <c r="C14691" s="903" t="s">
        <v>918</v>
      </c>
      <c r="D14691" s="903" t="s">
        <v>1514</v>
      </c>
      <c r="E14691" s="903" t="s">
        <v>1471</v>
      </c>
      <c r="F14691" s="903" t="s">
        <v>1512</v>
      </c>
      <c r="G14691" s="902">
        <v>220730000</v>
      </c>
    </row>
    <row r="14692" spans="1:7">
      <c r="A14692" s="903" t="s">
        <v>2500</v>
      </c>
      <c r="B14692" s="903" t="s">
        <v>222</v>
      </c>
      <c r="C14692" s="903" t="s">
        <v>918</v>
      </c>
      <c r="D14692" s="903" t="s">
        <v>1514</v>
      </c>
      <c r="E14692" s="1419" t="s">
        <v>122</v>
      </c>
      <c r="F14692" s="1420"/>
      <c r="G14692" s="902">
        <v>36301625009</v>
      </c>
    </row>
    <row r="14693" spans="1:7">
      <c r="A14693" s="903" t="s">
        <v>2500</v>
      </c>
      <c r="B14693" s="903" t="s">
        <v>222</v>
      </c>
      <c r="C14693" s="903" t="s">
        <v>918</v>
      </c>
      <c r="D14693" s="903" t="s">
        <v>1514</v>
      </c>
      <c r="E14693" s="903" t="s">
        <v>122</v>
      </c>
      <c r="F14693" s="903" t="s">
        <v>765</v>
      </c>
      <c r="G14693" s="902">
        <v>33138583559</v>
      </c>
    </row>
    <row r="14694" spans="1:7">
      <c r="A14694" s="903" t="s">
        <v>2500</v>
      </c>
      <c r="B14694" s="903" t="s">
        <v>222</v>
      </c>
      <c r="C14694" s="903" t="s">
        <v>918</v>
      </c>
      <c r="D14694" s="903" t="s">
        <v>1514</v>
      </c>
      <c r="E14694" s="903" t="s">
        <v>122</v>
      </c>
      <c r="F14694" s="903" t="s">
        <v>124</v>
      </c>
      <c r="G14694" s="902">
        <v>2400000</v>
      </c>
    </row>
    <row r="14695" spans="1:7">
      <c r="A14695" s="903" t="s">
        <v>2500</v>
      </c>
      <c r="B14695" s="903" t="s">
        <v>222</v>
      </c>
      <c r="C14695" s="903" t="s">
        <v>918</v>
      </c>
      <c r="D14695" s="903" t="s">
        <v>1514</v>
      </c>
      <c r="E14695" s="903" t="s">
        <v>122</v>
      </c>
      <c r="F14695" s="903" t="s">
        <v>126</v>
      </c>
      <c r="G14695" s="902">
        <v>3160641450</v>
      </c>
    </row>
    <row r="14696" spans="1:7">
      <c r="A14696" s="903" t="s">
        <v>2500</v>
      </c>
      <c r="B14696" s="903" t="s">
        <v>222</v>
      </c>
      <c r="C14696" s="903" t="s">
        <v>918</v>
      </c>
      <c r="D14696" s="903" t="s">
        <v>1514</v>
      </c>
      <c r="E14696" s="1419" t="s">
        <v>160</v>
      </c>
      <c r="F14696" s="1420"/>
      <c r="G14696" s="902">
        <v>5808706000</v>
      </c>
    </row>
    <row r="14697" spans="1:7">
      <c r="A14697" s="903" t="s">
        <v>2500</v>
      </c>
      <c r="B14697" s="903" t="s">
        <v>222</v>
      </c>
      <c r="C14697" s="903" t="s">
        <v>918</v>
      </c>
      <c r="D14697" s="903" t="s">
        <v>1514</v>
      </c>
      <c r="E14697" s="903" t="s">
        <v>160</v>
      </c>
      <c r="F14697" s="903" t="s">
        <v>162</v>
      </c>
      <c r="G14697" s="902">
        <v>5808706000</v>
      </c>
    </row>
    <row r="14698" spans="1:7">
      <c r="A14698" s="903" t="s">
        <v>2500</v>
      </c>
      <c r="B14698" s="903" t="s">
        <v>222</v>
      </c>
      <c r="C14698" s="903" t="s">
        <v>918</v>
      </c>
      <c r="D14698" s="903" t="s">
        <v>1514</v>
      </c>
      <c r="E14698" s="1419" t="s">
        <v>16</v>
      </c>
      <c r="F14698" s="1420"/>
      <c r="G14698" s="902">
        <v>1228800788</v>
      </c>
    </row>
    <row r="14699" spans="1:7">
      <c r="A14699" s="903" t="s">
        <v>2500</v>
      </c>
      <c r="B14699" s="903" t="s">
        <v>222</v>
      </c>
      <c r="C14699" s="903" t="s">
        <v>918</v>
      </c>
      <c r="D14699" s="903" t="s">
        <v>1514</v>
      </c>
      <c r="E14699" s="903" t="s">
        <v>16</v>
      </c>
      <c r="F14699" s="903" t="s">
        <v>19</v>
      </c>
      <c r="G14699" s="902">
        <v>448800788</v>
      </c>
    </row>
    <row r="14700" spans="1:7">
      <c r="A14700" s="903" t="s">
        <v>2500</v>
      </c>
      <c r="B14700" s="903" t="s">
        <v>222</v>
      </c>
      <c r="C14700" s="903" t="s">
        <v>918</v>
      </c>
      <c r="D14700" s="903" t="s">
        <v>1514</v>
      </c>
      <c r="E14700" s="903" t="s">
        <v>16</v>
      </c>
      <c r="F14700" s="903" t="s">
        <v>221</v>
      </c>
      <c r="G14700" s="902">
        <v>780000000</v>
      </c>
    </row>
    <row r="14701" spans="1:7">
      <c r="A14701" s="903" t="s">
        <v>2500</v>
      </c>
      <c r="B14701" s="903" t="s">
        <v>222</v>
      </c>
      <c r="C14701" s="1419" t="s">
        <v>1158</v>
      </c>
      <c r="D14701" s="1420"/>
      <c r="E14701" s="1420"/>
      <c r="F14701" s="1420"/>
      <c r="G14701" s="902">
        <v>249818000</v>
      </c>
    </row>
    <row r="14702" spans="1:7">
      <c r="A14702" s="903" t="s">
        <v>2500</v>
      </c>
      <c r="B14702" s="903" t="s">
        <v>222</v>
      </c>
      <c r="C14702" s="903" t="s">
        <v>1158</v>
      </c>
      <c r="D14702" s="1419" t="s">
        <v>1518</v>
      </c>
      <c r="E14702" s="1420"/>
      <c r="F14702" s="1420"/>
      <c r="G14702" s="902">
        <v>249818000</v>
      </c>
    </row>
    <row r="14703" spans="1:7">
      <c r="A14703" s="903" t="s">
        <v>2500</v>
      </c>
      <c r="B14703" s="903" t="s">
        <v>222</v>
      </c>
      <c r="C14703" s="903" t="s">
        <v>1158</v>
      </c>
      <c r="D14703" s="903" t="s">
        <v>1518</v>
      </c>
      <c r="E14703" s="1419" t="s">
        <v>377</v>
      </c>
      <c r="F14703" s="1420"/>
      <c r="G14703" s="902">
        <v>19775000</v>
      </c>
    </row>
    <row r="14704" spans="1:7">
      <c r="A14704" s="903" t="s">
        <v>2500</v>
      </c>
      <c r="B14704" s="903" t="s">
        <v>222</v>
      </c>
      <c r="C14704" s="903" t="s">
        <v>1158</v>
      </c>
      <c r="D14704" s="903" t="s">
        <v>1518</v>
      </c>
      <c r="E14704" s="903" t="s">
        <v>377</v>
      </c>
      <c r="F14704" s="903" t="s">
        <v>379</v>
      </c>
      <c r="G14704" s="902">
        <v>16200000</v>
      </c>
    </row>
    <row r="14705" spans="1:7">
      <c r="A14705" s="903" t="s">
        <v>2500</v>
      </c>
      <c r="B14705" s="903" t="s">
        <v>222</v>
      </c>
      <c r="C14705" s="903" t="s">
        <v>1158</v>
      </c>
      <c r="D14705" s="903" t="s">
        <v>1518</v>
      </c>
      <c r="E14705" s="903" t="s">
        <v>377</v>
      </c>
      <c r="F14705" s="903" t="s">
        <v>298</v>
      </c>
      <c r="G14705" s="902">
        <v>900000</v>
      </c>
    </row>
    <row r="14706" spans="1:7">
      <c r="A14706" s="903" t="s">
        <v>2500</v>
      </c>
      <c r="B14706" s="903" t="s">
        <v>222</v>
      </c>
      <c r="C14706" s="903" t="s">
        <v>1158</v>
      </c>
      <c r="D14706" s="903" t="s">
        <v>1518</v>
      </c>
      <c r="E14706" s="903" t="s">
        <v>377</v>
      </c>
      <c r="F14706" s="903" t="s">
        <v>380</v>
      </c>
      <c r="G14706" s="902">
        <v>2675000</v>
      </c>
    </row>
    <row r="14707" spans="1:7">
      <c r="A14707" s="903" t="s">
        <v>2500</v>
      </c>
      <c r="B14707" s="903" t="s">
        <v>222</v>
      </c>
      <c r="C14707" s="903" t="s">
        <v>1158</v>
      </c>
      <c r="D14707" s="903" t="s">
        <v>1518</v>
      </c>
      <c r="E14707" s="1419" t="s">
        <v>100</v>
      </c>
      <c r="F14707" s="1420"/>
      <c r="G14707" s="902">
        <v>1600000</v>
      </c>
    </row>
    <row r="14708" spans="1:7">
      <c r="A14708" s="903" t="s">
        <v>2500</v>
      </c>
      <c r="B14708" s="903" t="s">
        <v>222</v>
      </c>
      <c r="C14708" s="903" t="s">
        <v>1158</v>
      </c>
      <c r="D14708" s="903" t="s">
        <v>1518</v>
      </c>
      <c r="E14708" s="903" t="s">
        <v>100</v>
      </c>
      <c r="F14708" s="903" t="s">
        <v>131</v>
      </c>
      <c r="G14708" s="902">
        <v>1600000</v>
      </c>
    </row>
    <row r="14709" spans="1:7">
      <c r="A14709" s="903" t="s">
        <v>2500</v>
      </c>
      <c r="B14709" s="903" t="s">
        <v>222</v>
      </c>
      <c r="C14709" s="903" t="s">
        <v>1158</v>
      </c>
      <c r="D14709" s="903" t="s">
        <v>1518</v>
      </c>
      <c r="E14709" s="1419" t="s">
        <v>103</v>
      </c>
      <c r="F14709" s="1420"/>
      <c r="G14709" s="902">
        <v>11580000</v>
      </c>
    </row>
    <row r="14710" spans="1:7">
      <c r="A14710" s="903" t="s">
        <v>2500</v>
      </c>
      <c r="B14710" s="903" t="s">
        <v>222</v>
      </c>
      <c r="C14710" s="903" t="s">
        <v>1158</v>
      </c>
      <c r="D14710" s="903" t="s">
        <v>1518</v>
      </c>
      <c r="E14710" s="903" t="s">
        <v>103</v>
      </c>
      <c r="F14710" s="903" t="s">
        <v>104</v>
      </c>
      <c r="G14710" s="902">
        <v>11100000</v>
      </c>
    </row>
    <row r="14711" spans="1:7">
      <c r="A14711" s="903" t="s">
        <v>2500</v>
      </c>
      <c r="B14711" s="903" t="s">
        <v>222</v>
      </c>
      <c r="C14711" s="903" t="s">
        <v>1158</v>
      </c>
      <c r="D14711" s="903" t="s">
        <v>1518</v>
      </c>
      <c r="E14711" s="903" t="s">
        <v>103</v>
      </c>
      <c r="F14711" s="903" t="s">
        <v>106</v>
      </c>
      <c r="G14711" s="902">
        <v>480000</v>
      </c>
    </row>
    <row r="14712" spans="1:7">
      <c r="A14712" s="903" t="s">
        <v>2500</v>
      </c>
      <c r="B14712" s="903" t="s">
        <v>222</v>
      </c>
      <c r="C14712" s="903" t="s">
        <v>1158</v>
      </c>
      <c r="D14712" s="903" t="s">
        <v>1518</v>
      </c>
      <c r="E14712" s="1419" t="s">
        <v>108</v>
      </c>
      <c r="F14712" s="1420"/>
      <c r="G14712" s="902">
        <v>1750000</v>
      </c>
    </row>
    <row r="14713" spans="1:7">
      <c r="A14713" s="903" t="s">
        <v>2500</v>
      </c>
      <c r="B14713" s="903" t="s">
        <v>222</v>
      </c>
      <c r="C14713" s="903" t="s">
        <v>1158</v>
      </c>
      <c r="D14713" s="903" t="s">
        <v>1518</v>
      </c>
      <c r="E14713" s="903" t="s">
        <v>108</v>
      </c>
      <c r="F14713" s="903" t="s">
        <v>283</v>
      </c>
      <c r="G14713" s="902">
        <v>1750000</v>
      </c>
    </row>
    <row r="14714" spans="1:7">
      <c r="A14714" s="903" t="s">
        <v>2500</v>
      </c>
      <c r="B14714" s="903" t="s">
        <v>222</v>
      </c>
      <c r="C14714" s="903" t="s">
        <v>1158</v>
      </c>
      <c r="D14714" s="903" t="s">
        <v>1518</v>
      </c>
      <c r="E14714" s="1419" t="s">
        <v>143</v>
      </c>
      <c r="F14714" s="1420"/>
      <c r="G14714" s="902">
        <v>31000000</v>
      </c>
    </row>
    <row r="14715" spans="1:7">
      <c r="A14715" s="903" t="s">
        <v>2500</v>
      </c>
      <c r="B14715" s="903" t="s">
        <v>222</v>
      </c>
      <c r="C14715" s="903" t="s">
        <v>1158</v>
      </c>
      <c r="D14715" s="903" t="s">
        <v>1518</v>
      </c>
      <c r="E14715" s="903" t="s">
        <v>143</v>
      </c>
      <c r="F14715" s="903" t="s">
        <v>489</v>
      </c>
      <c r="G14715" s="902">
        <v>31000000</v>
      </c>
    </row>
    <row r="14716" spans="1:7">
      <c r="A14716" s="903" t="s">
        <v>2500</v>
      </c>
      <c r="B14716" s="903" t="s">
        <v>222</v>
      </c>
      <c r="C14716" s="903" t="s">
        <v>1158</v>
      </c>
      <c r="D14716" s="903" t="s">
        <v>1518</v>
      </c>
      <c r="E14716" s="1419" t="s">
        <v>113</v>
      </c>
      <c r="F14716" s="1420"/>
      <c r="G14716" s="902">
        <v>700000</v>
      </c>
    </row>
    <row r="14717" spans="1:7">
      <c r="A14717" s="903" t="s">
        <v>2500</v>
      </c>
      <c r="B14717" s="903" t="s">
        <v>222</v>
      </c>
      <c r="C14717" s="903" t="s">
        <v>1158</v>
      </c>
      <c r="D14717" s="903" t="s">
        <v>1518</v>
      </c>
      <c r="E14717" s="903" t="s">
        <v>113</v>
      </c>
      <c r="F14717" s="903" t="s">
        <v>381</v>
      </c>
      <c r="G14717" s="902">
        <v>700000</v>
      </c>
    </row>
    <row r="14718" spans="1:7">
      <c r="A14718" s="903" t="s">
        <v>2500</v>
      </c>
      <c r="B14718" s="903" t="s">
        <v>222</v>
      </c>
      <c r="C14718" s="903" t="s">
        <v>1158</v>
      </c>
      <c r="D14718" s="903" t="s">
        <v>1518</v>
      </c>
      <c r="E14718" s="1419" t="s">
        <v>492</v>
      </c>
      <c r="F14718" s="1420"/>
      <c r="G14718" s="902">
        <v>1600000</v>
      </c>
    </row>
    <row r="14719" spans="1:7">
      <c r="A14719" s="903" t="s">
        <v>2500</v>
      </c>
      <c r="B14719" s="903" t="s">
        <v>222</v>
      </c>
      <c r="C14719" s="903" t="s">
        <v>1158</v>
      </c>
      <c r="D14719" s="903" t="s">
        <v>1518</v>
      </c>
      <c r="E14719" s="903" t="s">
        <v>492</v>
      </c>
      <c r="F14719" s="903" t="s">
        <v>496</v>
      </c>
      <c r="G14719" s="902">
        <v>1600000</v>
      </c>
    </row>
    <row r="14720" spans="1:7">
      <c r="A14720" s="903" t="s">
        <v>2500</v>
      </c>
      <c r="B14720" s="903" t="s">
        <v>222</v>
      </c>
      <c r="C14720" s="903" t="s">
        <v>1158</v>
      </c>
      <c r="D14720" s="903" t="s">
        <v>1518</v>
      </c>
      <c r="E14720" s="1419" t="s">
        <v>498</v>
      </c>
      <c r="F14720" s="1420"/>
      <c r="G14720" s="902">
        <v>5350000</v>
      </c>
    </row>
    <row r="14721" spans="1:7">
      <c r="A14721" s="903" t="s">
        <v>2500</v>
      </c>
      <c r="B14721" s="903" t="s">
        <v>222</v>
      </c>
      <c r="C14721" s="903" t="s">
        <v>1158</v>
      </c>
      <c r="D14721" s="903" t="s">
        <v>1518</v>
      </c>
      <c r="E14721" s="903" t="s">
        <v>498</v>
      </c>
      <c r="F14721" s="903" t="s">
        <v>370</v>
      </c>
      <c r="G14721" s="902">
        <v>5350000</v>
      </c>
    </row>
    <row r="14722" spans="1:7">
      <c r="A14722" s="903" t="s">
        <v>2500</v>
      </c>
      <c r="B14722" s="903" t="s">
        <v>222</v>
      </c>
      <c r="C14722" s="903" t="s">
        <v>1158</v>
      </c>
      <c r="D14722" s="903" t="s">
        <v>1518</v>
      </c>
      <c r="E14722" s="1419" t="s">
        <v>118</v>
      </c>
      <c r="F14722" s="1420"/>
      <c r="G14722" s="902">
        <v>12522000</v>
      </c>
    </row>
    <row r="14723" spans="1:7">
      <c r="A14723" s="903" t="s">
        <v>2500</v>
      </c>
      <c r="B14723" s="903" t="s">
        <v>222</v>
      </c>
      <c r="C14723" s="903" t="s">
        <v>1158</v>
      </c>
      <c r="D14723" s="903" t="s">
        <v>1518</v>
      </c>
      <c r="E14723" s="903" t="s">
        <v>118</v>
      </c>
      <c r="F14723" s="903" t="s">
        <v>523</v>
      </c>
      <c r="G14723" s="902">
        <v>3652000</v>
      </c>
    </row>
    <row r="14724" spans="1:7">
      <c r="A14724" s="903" t="s">
        <v>2500</v>
      </c>
      <c r="B14724" s="903" t="s">
        <v>222</v>
      </c>
      <c r="C14724" s="903" t="s">
        <v>1158</v>
      </c>
      <c r="D14724" s="903" t="s">
        <v>1518</v>
      </c>
      <c r="E14724" s="903" t="s">
        <v>118</v>
      </c>
      <c r="F14724" s="903" t="s">
        <v>5</v>
      </c>
      <c r="G14724" s="902">
        <v>4370000</v>
      </c>
    </row>
    <row r="14725" spans="1:7">
      <c r="A14725" s="903" t="s">
        <v>2500</v>
      </c>
      <c r="B14725" s="903" t="s">
        <v>222</v>
      </c>
      <c r="C14725" s="903" t="s">
        <v>1158</v>
      </c>
      <c r="D14725" s="903" t="s">
        <v>1518</v>
      </c>
      <c r="E14725" s="903" t="s">
        <v>118</v>
      </c>
      <c r="F14725" s="903" t="s">
        <v>120</v>
      </c>
      <c r="G14725" s="902">
        <v>4500000</v>
      </c>
    </row>
    <row r="14726" spans="1:7">
      <c r="A14726" s="903" t="s">
        <v>2500</v>
      </c>
      <c r="B14726" s="903" t="s">
        <v>222</v>
      </c>
      <c r="C14726" s="903" t="s">
        <v>1158</v>
      </c>
      <c r="D14726" s="903" t="s">
        <v>1518</v>
      </c>
      <c r="E14726" s="1419" t="s">
        <v>122</v>
      </c>
      <c r="F14726" s="1420"/>
      <c r="G14726" s="902">
        <v>163941000</v>
      </c>
    </row>
    <row r="14727" spans="1:7">
      <c r="A14727" s="903" t="s">
        <v>2500</v>
      </c>
      <c r="B14727" s="903" t="s">
        <v>222</v>
      </c>
      <c r="C14727" s="903" t="s">
        <v>1158</v>
      </c>
      <c r="D14727" s="903" t="s">
        <v>1518</v>
      </c>
      <c r="E14727" s="903" t="s">
        <v>122</v>
      </c>
      <c r="F14727" s="903" t="s">
        <v>124</v>
      </c>
      <c r="G14727" s="902">
        <v>16160000</v>
      </c>
    </row>
    <row r="14728" spans="1:7">
      <c r="A14728" s="903" t="s">
        <v>2500</v>
      </c>
      <c r="B14728" s="903" t="s">
        <v>222</v>
      </c>
      <c r="C14728" s="903" t="s">
        <v>1158</v>
      </c>
      <c r="D14728" s="903" t="s">
        <v>1518</v>
      </c>
      <c r="E14728" s="903" t="s">
        <v>122</v>
      </c>
      <c r="F14728" s="903" t="s">
        <v>126</v>
      </c>
      <c r="G14728" s="902">
        <v>147781000</v>
      </c>
    </row>
    <row r="14729" spans="1:7">
      <c r="A14729" s="903" t="s">
        <v>2500</v>
      </c>
      <c r="B14729" s="903" t="s">
        <v>222</v>
      </c>
      <c r="C14729" s="1419" t="s">
        <v>85</v>
      </c>
      <c r="D14729" s="1420"/>
      <c r="E14729" s="1420"/>
      <c r="F14729" s="1420"/>
      <c r="G14729" s="902">
        <v>628703312170</v>
      </c>
    </row>
    <row r="14730" spans="1:7">
      <c r="A14730" s="903" t="s">
        <v>2500</v>
      </c>
      <c r="B14730" s="903" t="s">
        <v>222</v>
      </c>
      <c r="C14730" s="903" t="s">
        <v>85</v>
      </c>
      <c r="D14730" s="1419" t="s">
        <v>1549</v>
      </c>
      <c r="E14730" s="1420"/>
      <c r="F14730" s="1420"/>
      <c r="G14730" s="902">
        <v>31771957085</v>
      </c>
    </row>
    <row r="14731" spans="1:7">
      <c r="A14731" s="903" t="s">
        <v>2500</v>
      </c>
      <c r="B14731" s="903" t="s">
        <v>222</v>
      </c>
      <c r="C14731" s="903" t="s">
        <v>85</v>
      </c>
      <c r="D14731" s="903" t="s">
        <v>1549</v>
      </c>
      <c r="E14731" s="1419" t="s">
        <v>211</v>
      </c>
      <c r="F14731" s="1420"/>
      <c r="G14731" s="902">
        <v>31771957085</v>
      </c>
    </row>
    <row r="14732" spans="1:7">
      <c r="A14732" s="903" t="s">
        <v>2500</v>
      </c>
      <c r="B14732" s="903" t="s">
        <v>222</v>
      </c>
      <c r="C14732" s="903" t="s">
        <v>85</v>
      </c>
      <c r="D14732" s="903" t="s">
        <v>1549</v>
      </c>
      <c r="E14732" s="903" t="s">
        <v>211</v>
      </c>
      <c r="F14732" s="903" t="s">
        <v>832</v>
      </c>
      <c r="G14732" s="902">
        <v>14880639898</v>
      </c>
    </row>
    <row r="14733" spans="1:7">
      <c r="A14733" s="903" t="s">
        <v>2500</v>
      </c>
      <c r="B14733" s="903" t="s">
        <v>222</v>
      </c>
      <c r="C14733" s="903" t="s">
        <v>85</v>
      </c>
      <c r="D14733" s="903" t="s">
        <v>1549</v>
      </c>
      <c r="E14733" s="903" t="s">
        <v>211</v>
      </c>
      <c r="F14733" s="903" t="s">
        <v>366</v>
      </c>
      <c r="G14733" s="902">
        <v>16891317187</v>
      </c>
    </row>
    <row r="14734" spans="1:7">
      <c r="A14734" s="903" t="s">
        <v>2500</v>
      </c>
      <c r="B14734" s="903" t="s">
        <v>222</v>
      </c>
      <c r="C14734" s="903" t="s">
        <v>85</v>
      </c>
      <c r="D14734" s="1419" t="s">
        <v>1550</v>
      </c>
      <c r="E14734" s="1420"/>
      <c r="F14734" s="1420"/>
      <c r="G14734" s="902">
        <v>596931355085</v>
      </c>
    </row>
    <row r="14735" spans="1:7">
      <c r="A14735" s="903" t="s">
        <v>2500</v>
      </c>
      <c r="B14735" s="903" t="s">
        <v>222</v>
      </c>
      <c r="C14735" s="903" t="s">
        <v>85</v>
      </c>
      <c r="D14735" s="903" t="s">
        <v>1550</v>
      </c>
      <c r="E14735" s="1419" t="s">
        <v>214</v>
      </c>
      <c r="F14735" s="1420"/>
      <c r="G14735" s="902">
        <v>596931355085</v>
      </c>
    </row>
    <row r="14736" spans="1:7">
      <c r="A14736" s="903" t="s">
        <v>2500</v>
      </c>
      <c r="B14736" s="903" t="s">
        <v>222</v>
      </c>
      <c r="C14736" s="903" t="s">
        <v>85</v>
      </c>
      <c r="D14736" s="903" t="s">
        <v>1550</v>
      </c>
      <c r="E14736" s="903" t="s">
        <v>214</v>
      </c>
      <c r="F14736" s="903" t="s">
        <v>831</v>
      </c>
      <c r="G14736" s="902">
        <v>310495318841</v>
      </c>
    </row>
    <row r="14737" spans="1:7">
      <c r="A14737" s="903" t="s">
        <v>2500</v>
      </c>
      <c r="B14737" s="903" t="s">
        <v>222</v>
      </c>
      <c r="C14737" s="903" t="s">
        <v>85</v>
      </c>
      <c r="D14737" s="903" t="s">
        <v>1550</v>
      </c>
      <c r="E14737" s="903" t="s">
        <v>214</v>
      </c>
      <c r="F14737" s="903" t="s">
        <v>830</v>
      </c>
      <c r="G14737" s="902">
        <v>28001395414</v>
      </c>
    </row>
    <row r="14738" spans="1:7">
      <c r="A14738" s="903" t="s">
        <v>2500</v>
      </c>
      <c r="B14738" s="903" t="s">
        <v>222</v>
      </c>
      <c r="C14738" s="903" t="s">
        <v>85</v>
      </c>
      <c r="D14738" s="903" t="s">
        <v>1550</v>
      </c>
      <c r="E14738" s="903" t="s">
        <v>214</v>
      </c>
      <c r="F14738" s="903" t="s">
        <v>829</v>
      </c>
      <c r="G14738" s="902">
        <v>66800000</v>
      </c>
    </row>
    <row r="14739" spans="1:7">
      <c r="A14739" s="903" t="s">
        <v>2500</v>
      </c>
      <c r="B14739" s="903" t="s">
        <v>222</v>
      </c>
      <c r="C14739" s="903" t="s">
        <v>85</v>
      </c>
      <c r="D14739" s="903" t="s">
        <v>1550</v>
      </c>
      <c r="E14739" s="903" t="s">
        <v>214</v>
      </c>
      <c r="F14739" s="903" t="s">
        <v>828</v>
      </c>
      <c r="G14739" s="902">
        <v>15867576911</v>
      </c>
    </row>
    <row r="14740" spans="1:7">
      <c r="A14740" s="903" t="s">
        <v>2500</v>
      </c>
      <c r="B14740" s="903" t="s">
        <v>222</v>
      </c>
      <c r="C14740" s="903" t="s">
        <v>85</v>
      </c>
      <c r="D14740" s="903" t="s">
        <v>1550</v>
      </c>
      <c r="E14740" s="903" t="s">
        <v>214</v>
      </c>
      <c r="F14740" s="903" t="s">
        <v>827</v>
      </c>
      <c r="G14740" s="902">
        <v>220414115953</v>
      </c>
    </row>
    <row r="14741" spans="1:7">
      <c r="A14741" s="903" t="s">
        <v>2500</v>
      </c>
      <c r="B14741" s="903" t="s">
        <v>222</v>
      </c>
      <c r="C14741" s="903" t="s">
        <v>85</v>
      </c>
      <c r="D14741" s="903" t="s">
        <v>1550</v>
      </c>
      <c r="E14741" s="903" t="s">
        <v>214</v>
      </c>
      <c r="F14741" s="903" t="s">
        <v>826</v>
      </c>
      <c r="G14741" s="902">
        <v>22086147966</v>
      </c>
    </row>
    <row r="14742" spans="1:7">
      <c r="A14742" s="894" t="s">
        <v>263</v>
      </c>
    </row>
    <row r="14743" spans="1:7" ht="122.4">
      <c r="A14743" s="895" t="s">
        <v>2535</v>
      </c>
      <c r="C14743" s="1412" t="s">
        <v>2535</v>
      </c>
      <c r="D14743" s="1412"/>
      <c r="E14743" s="1412"/>
    </row>
    <row r="14744" spans="1:7">
      <c r="A14744" s="894" t="s">
        <v>263</v>
      </c>
    </row>
    <row r="14745" spans="1:7" ht="142.80000000000001">
      <c r="A14745" s="896" t="s">
        <v>2536</v>
      </c>
      <c r="E14745" s="897" t="s">
        <v>2537</v>
      </c>
    </row>
    <row r="14746" spans="1:7" ht="163.19999999999999">
      <c r="A14746" s="898" t="s">
        <v>2538</v>
      </c>
      <c r="E14746" s="899" t="s">
        <v>631</v>
      </c>
    </row>
    <row r="14747" spans="1:7">
      <c r="A14747" s="894" t="s">
        <v>263</v>
      </c>
    </row>
    <row r="14748" spans="1:7" ht="26.85" customHeight="1">
      <c r="A14748" s="1413" t="s">
        <v>2539</v>
      </c>
      <c r="B14748" s="1413"/>
      <c r="C14748" s="1413"/>
      <c r="D14748" s="1413"/>
      <c r="E14748" s="1413"/>
      <c r="F14748" s="1413"/>
      <c r="G14748" s="1413"/>
    </row>
  </sheetData>
  <mergeCells count="4811">
    <mergeCell ref="C12:F12"/>
    <mergeCell ref="D13:F13"/>
    <mergeCell ref="E14:F14"/>
    <mergeCell ref="E16:F16"/>
    <mergeCell ref="E18:F18"/>
    <mergeCell ref="E26:F26"/>
    <mergeCell ref="A9:F9"/>
    <mergeCell ref="A10:F10"/>
    <mergeCell ref="B11:F11"/>
    <mergeCell ref="E89:F89"/>
    <mergeCell ref="E91:F91"/>
    <mergeCell ref="E96:F96"/>
    <mergeCell ref="E98:F98"/>
    <mergeCell ref="E100:F100"/>
    <mergeCell ref="D102:F102"/>
    <mergeCell ref="E58:F58"/>
    <mergeCell ref="E65:F65"/>
    <mergeCell ref="E70:F70"/>
    <mergeCell ref="E75:F75"/>
    <mergeCell ref="E81:F81"/>
    <mergeCell ref="E84:F84"/>
    <mergeCell ref="E29:F29"/>
    <mergeCell ref="E32:F32"/>
    <mergeCell ref="E37:F37"/>
    <mergeCell ref="E40:F40"/>
    <mergeCell ref="E46:F46"/>
    <mergeCell ref="E51:F51"/>
    <mergeCell ref="D124:F124"/>
    <mergeCell ref="E125:F125"/>
    <mergeCell ref="D128:F128"/>
    <mergeCell ref="E129:F129"/>
    <mergeCell ref="E131:F131"/>
    <mergeCell ref="E133:F133"/>
    <mergeCell ref="C112:F112"/>
    <mergeCell ref="D113:F113"/>
    <mergeCell ref="E114:F114"/>
    <mergeCell ref="E116:F116"/>
    <mergeCell ref="E120:F120"/>
    <mergeCell ref="C123:F123"/>
    <mergeCell ref="E103:F103"/>
    <mergeCell ref="C105:F105"/>
    <mergeCell ref="D106:F106"/>
    <mergeCell ref="E107:F107"/>
    <mergeCell ref="E109:F109"/>
    <mergeCell ref="B111:F111"/>
    <mergeCell ref="E177:F177"/>
    <mergeCell ref="E179:F179"/>
    <mergeCell ref="E181:F181"/>
    <mergeCell ref="C185:F185"/>
    <mergeCell ref="D186:F186"/>
    <mergeCell ref="E187:F187"/>
    <mergeCell ref="E157:F157"/>
    <mergeCell ref="E162:F162"/>
    <mergeCell ref="E164:F164"/>
    <mergeCell ref="E167:F167"/>
    <mergeCell ref="E169:F169"/>
    <mergeCell ref="E174:F174"/>
    <mergeCell ref="E137:F137"/>
    <mergeCell ref="E139:F139"/>
    <mergeCell ref="E142:F142"/>
    <mergeCell ref="E147:F147"/>
    <mergeCell ref="E149:F149"/>
    <mergeCell ref="E152:F152"/>
    <mergeCell ref="E242:F242"/>
    <mergeCell ref="E244:F244"/>
    <mergeCell ref="E252:F252"/>
    <mergeCell ref="E256:F256"/>
    <mergeCell ref="E260:F260"/>
    <mergeCell ref="E265:F265"/>
    <mergeCell ref="E212:F212"/>
    <mergeCell ref="E218:F218"/>
    <mergeCell ref="E223:F223"/>
    <mergeCell ref="E229:F229"/>
    <mergeCell ref="E232:F232"/>
    <mergeCell ref="E237:F237"/>
    <mergeCell ref="E189:F189"/>
    <mergeCell ref="E191:F191"/>
    <mergeCell ref="E199:F199"/>
    <mergeCell ref="E202:F202"/>
    <mergeCell ref="E204:F204"/>
    <mergeCell ref="E209:F209"/>
    <mergeCell ref="E291:F291"/>
    <mergeCell ref="E294:F294"/>
    <mergeCell ref="E298:F298"/>
    <mergeCell ref="E300:F300"/>
    <mergeCell ref="E304:F304"/>
    <mergeCell ref="E307:F307"/>
    <mergeCell ref="E280:F280"/>
    <mergeCell ref="B283:F283"/>
    <mergeCell ref="C284:F284"/>
    <mergeCell ref="D285:F285"/>
    <mergeCell ref="E286:F286"/>
    <mergeCell ref="E289:F289"/>
    <mergeCell ref="E267:F267"/>
    <mergeCell ref="E271:F271"/>
    <mergeCell ref="E273:F273"/>
    <mergeCell ref="E275:F275"/>
    <mergeCell ref="C278:F278"/>
    <mergeCell ref="D279:F279"/>
    <mergeCell ref="E348:F348"/>
    <mergeCell ref="E355:F355"/>
    <mergeCell ref="E358:F358"/>
    <mergeCell ref="E363:F363"/>
    <mergeCell ref="E368:F368"/>
    <mergeCell ref="E372:F372"/>
    <mergeCell ref="E324:F324"/>
    <mergeCell ref="E327:F327"/>
    <mergeCell ref="E329:F329"/>
    <mergeCell ref="E334:F334"/>
    <mergeCell ref="E336:F336"/>
    <mergeCell ref="E343:F343"/>
    <mergeCell ref="E309:F309"/>
    <mergeCell ref="C312:F312"/>
    <mergeCell ref="D313:F313"/>
    <mergeCell ref="E314:F314"/>
    <mergeCell ref="E316:F316"/>
    <mergeCell ref="E318:F318"/>
    <mergeCell ref="E406:F406"/>
    <mergeCell ref="E409:F409"/>
    <mergeCell ref="E413:F413"/>
    <mergeCell ref="E416:F416"/>
    <mergeCell ref="E420:F420"/>
    <mergeCell ref="E426:F426"/>
    <mergeCell ref="E397:F397"/>
    <mergeCell ref="E399:F399"/>
    <mergeCell ref="B401:F401"/>
    <mergeCell ref="C402:F402"/>
    <mergeCell ref="D403:F403"/>
    <mergeCell ref="E404:F404"/>
    <mergeCell ref="E377:F377"/>
    <mergeCell ref="E383:F383"/>
    <mergeCell ref="E385:F385"/>
    <mergeCell ref="E388:F388"/>
    <mergeCell ref="E390:F390"/>
    <mergeCell ref="E395:F395"/>
    <mergeCell ref="E462:F462"/>
    <mergeCell ref="E464:F464"/>
    <mergeCell ref="E469:F469"/>
    <mergeCell ref="E471:F471"/>
    <mergeCell ref="E477:F477"/>
    <mergeCell ref="E481:F481"/>
    <mergeCell ref="C447:F447"/>
    <mergeCell ref="D448:F448"/>
    <mergeCell ref="E449:F449"/>
    <mergeCell ref="E451:F451"/>
    <mergeCell ref="E453:F453"/>
    <mergeCell ref="E459:F459"/>
    <mergeCell ref="E431:F431"/>
    <mergeCell ref="E434:F434"/>
    <mergeCell ref="E437:F437"/>
    <mergeCell ref="E439:F439"/>
    <mergeCell ref="E441:F441"/>
    <mergeCell ref="E443:F443"/>
    <mergeCell ref="E537:F537"/>
    <mergeCell ref="E539:F539"/>
    <mergeCell ref="E549:F549"/>
    <mergeCell ref="E551:F551"/>
    <mergeCell ref="E553:F553"/>
    <mergeCell ref="E558:F558"/>
    <mergeCell ref="E522:F522"/>
    <mergeCell ref="E524:F524"/>
    <mergeCell ref="E526:F526"/>
    <mergeCell ref="E531:F531"/>
    <mergeCell ref="D533:F533"/>
    <mergeCell ref="E534:F534"/>
    <mergeCell ref="E488:F488"/>
    <mergeCell ref="E497:F497"/>
    <mergeCell ref="E502:F502"/>
    <mergeCell ref="E506:F506"/>
    <mergeCell ref="E513:F513"/>
    <mergeCell ref="E517:F517"/>
    <mergeCell ref="E610:F610"/>
    <mergeCell ref="E612:F612"/>
    <mergeCell ref="E614:F614"/>
    <mergeCell ref="E616:F616"/>
    <mergeCell ref="D620:F620"/>
    <mergeCell ref="E621:F621"/>
    <mergeCell ref="E589:F589"/>
    <mergeCell ref="E593:F593"/>
    <mergeCell ref="E597:F597"/>
    <mergeCell ref="E599:F599"/>
    <mergeCell ref="E604:F604"/>
    <mergeCell ref="E606:F606"/>
    <mergeCell ref="E562:F562"/>
    <mergeCell ref="E566:F566"/>
    <mergeCell ref="E572:F572"/>
    <mergeCell ref="E574:F574"/>
    <mergeCell ref="E579:F579"/>
    <mergeCell ref="E582:F582"/>
    <mergeCell ref="D677:F677"/>
    <mergeCell ref="E678:F678"/>
    <mergeCell ref="E680:F680"/>
    <mergeCell ref="E682:F682"/>
    <mergeCell ref="E688:F688"/>
    <mergeCell ref="E690:F690"/>
    <mergeCell ref="E654:F654"/>
    <mergeCell ref="E658:F658"/>
    <mergeCell ref="E660:F660"/>
    <mergeCell ref="E665:F665"/>
    <mergeCell ref="E670:F670"/>
    <mergeCell ref="E673:F673"/>
    <mergeCell ref="E623:F623"/>
    <mergeCell ref="E628:F628"/>
    <mergeCell ref="E632:F632"/>
    <mergeCell ref="E639:F639"/>
    <mergeCell ref="E646:F646"/>
    <mergeCell ref="E651:F651"/>
    <mergeCell ref="E747:F747"/>
    <mergeCell ref="D749:F749"/>
    <mergeCell ref="E750:F750"/>
    <mergeCell ref="D752:F752"/>
    <mergeCell ref="E753:F753"/>
    <mergeCell ref="E755:F755"/>
    <mergeCell ref="E720:F720"/>
    <mergeCell ref="E729:F729"/>
    <mergeCell ref="E733:F733"/>
    <mergeCell ref="E737:F737"/>
    <mergeCell ref="E739:F739"/>
    <mergeCell ref="E745:F745"/>
    <mergeCell ref="E695:F695"/>
    <mergeCell ref="E701:F701"/>
    <mergeCell ref="E705:F705"/>
    <mergeCell ref="E711:F711"/>
    <mergeCell ref="E714:F714"/>
    <mergeCell ref="E718:F718"/>
    <mergeCell ref="E790:F790"/>
    <mergeCell ref="E792:F792"/>
    <mergeCell ref="E794:F794"/>
    <mergeCell ref="E796:F796"/>
    <mergeCell ref="E801:F801"/>
    <mergeCell ref="E807:F807"/>
    <mergeCell ref="E777:F777"/>
    <mergeCell ref="E780:F780"/>
    <mergeCell ref="E782:F782"/>
    <mergeCell ref="E784:F784"/>
    <mergeCell ref="D787:F787"/>
    <mergeCell ref="E788:F788"/>
    <mergeCell ref="E759:F759"/>
    <mergeCell ref="E764:F764"/>
    <mergeCell ref="E766:F766"/>
    <mergeCell ref="E769:F769"/>
    <mergeCell ref="E772:F772"/>
    <mergeCell ref="E775:F775"/>
    <mergeCell ref="E857:F857"/>
    <mergeCell ref="E859:F859"/>
    <mergeCell ref="E864:F864"/>
    <mergeCell ref="E867:F867"/>
    <mergeCell ref="E874:F874"/>
    <mergeCell ref="E879:F879"/>
    <mergeCell ref="C831:F831"/>
    <mergeCell ref="D832:F832"/>
    <mergeCell ref="E833:F833"/>
    <mergeCell ref="E836:F836"/>
    <mergeCell ref="E839:F839"/>
    <mergeCell ref="E853:F853"/>
    <mergeCell ref="E810:F810"/>
    <mergeCell ref="E814:F814"/>
    <mergeCell ref="E817:F817"/>
    <mergeCell ref="E821:F821"/>
    <mergeCell ref="E824:F824"/>
    <mergeCell ref="E826:F826"/>
    <mergeCell ref="B944:F944"/>
    <mergeCell ref="C945:F945"/>
    <mergeCell ref="D946:F946"/>
    <mergeCell ref="E947:F947"/>
    <mergeCell ref="E949:F949"/>
    <mergeCell ref="E954:F954"/>
    <mergeCell ref="E927:F927"/>
    <mergeCell ref="E930:F930"/>
    <mergeCell ref="E936:F936"/>
    <mergeCell ref="E938:F938"/>
    <mergeCell ref="E940:F940"/>
    <mergeCell ref="E942:F942"/>
    <mergeCell ref="E887:F887"/>
    <mergeCell ref="E897:F897"/>
    <mergeCell ref="E902:F902"/>
    <mergeCell ref="E908:F908"/>
    <mergeCell ref="E917:F917"/>
    <mergeCell ref="E922:F922"/>
    <mergeCell ref="E1002:F1002"/>
    <mergeCell ref="E1004:F1004"/>
    <mergeCell ref="D1008:F1008"/>
    <mergeCell ref="E1009:F1009"/>
    <mergeCell ref="E1011:F1011"/>
    <mergeCell ref="E1013:F1013"/>
    <mergeCell ref="E983:F983"/>
    <mergeCell ref="E988:F988"/>
    <mergeCell ref="E990:F990"/>
    <mergeCell ref="E992:F992"/>
    <mergeCell ref="E996:F996"/>
    <mergeCell ref="E998:F998"/>
    <mergeCell ref="E956:F956"/>
    <mergeCell ref="E961:F961"/>
    <mergeCell ref="E966:F966"/>
    <mergeCell ref="E971:F971"/>
    <mergeCell ref="E975:F975"/>
    <mergeCell ref="E980:F980"/>
    <mergeCell ref="E1057:F1057"/>
    <mergeCell ref="E1059:F1059"/>
    <mergeCell ref="E1061:F1061"/>
    <mergeCell ref="E1066:F1066"/>
    <mergeCell ref="C1068:F1068"/>
    <mergeCell ref="D1069:F1069"/>
    <mergeCell ref="E1037:F1037"/>
    <mergeCell ref="E1042:F1042"/>
    <mergeCell ref="E1044:F1044"/>
    <mergeCell ref="E1049:F1049"/>
    <mergeCell ref="E1053:F1053"/>
    <mergeCell ref="E1055:F1055"/>
    <mergeCell ref="E1018:F1018"/>
    <mergeCell ref="E1020:F1020"/>
    <mergeCell ref="E1022:F1022"/>
    <mergeCell ref="E1027:F1027"/>
    <mergeCell ref="E1029:F1029"/>
    <mergeCell ref="E1034:F1034"/>
    <mergeCell ref="E1124:F1124"/>
    <mergeCell ref="E1129:F1129"/>
    <mergeCell ref="E1136:F1136"/>
    <mergeCell ref="E1138:F1138"/>
    <mergeCell ref="E1143:F1143"/>
    <mergeCell ref="E1145:F1145"/>
    <mergeCell ref="E1092:F1092"/>
    <mergeCell ref="E1094:F1094"/>
    <mergeCell ref="E1101:F1101"/>
    <mergeCell ref="E1106:F1106"/>
    <mergeCell ref="E1112:F1112"/>
    <mergeCell ref="E1119:F1119"/>
    <mergeCell ref="E1070:F1070"/>
    <mergeCell ref="E1072:F1072"/>
    <mergeCell ref="E1074:F1074"/>
    <mergeCell ref="E1082:F1082"/>
    <mergeCell ref="E1085:F1085"/>
    <mergeCell ref="E1087:F1087"/>
    <mergeCell ref="E1176:F1176"/>
    <mergeCell ref="E1181:F1181"/>
    <mergeCell ref="E1188:F1188"/>
    <mergeCell ref="E1193:F1193"/>
    <mergeCell ref="E1200:F1200"/>
    <mergeCell ref="E1202:F1202"/>
    <mergeCell ref="D1158:F1158"/>
    <mergeCell ref="E1159:F1159"/>
    <mergeCell ref="E1162:F1162"/>
    <mergeCell ref="E1164:F1164"/>
    <mergeCell ref="E1172:F1172"/>
    <mergeCell ref="E1174:F1174"/>
    <mergeCell ref="E1150:F1150"/>
    <mergeCell ref="B1152:F1152"/>
    <mergeCell ref="C1153:F1153"/>
    <mergeCell ref="D1154:F1154"/>
    <mergeCell ref="E1155:F1155"/>
    <mergeCell ref="C1157:F1157"/>
    <mergeCell ref="E1244:F1244"/>
    <mergeCell ref="E1248:F1248"/>
    <mergeCell ref="E1250:F1250"/>
    <mergeCell ref="E1255:F1255"/>
    <mergeCell ref="E1258:F1258"/>
    <mergeCell ref="E1264:F1264"/>
    <mergeCell ref="E1228:F1228"/>
    <mergeCell ref="C1230:F1230"/>
    <mergeCell ref="D1231:F1231"/>
    <mergeCell ref="E1232:F1232"/>
    <mergeCell ref="E1234:F1234"/>
    <mergeCell ref="E1236:F1236"/>
    <mergeCell ref="E1207:F1207"/>
    <mergeCell ref="E1210:F1210"/>
    <mergeCell ref="E1215:F1215"/>
    <mergeCell ref="E1219:F1219"/>
    <mergeCell ref="E1222:F1222"/>
    <mergeCell ref="E1224:F1224"/>
    <mergeCell ref="E1315:F1315"/>
    <mergeCell ref="E1317:F1317"/>
    <mergeCell ref="E1319:F1319"/>
    <mergeCell ref="B1321:F1321"/>
    <mergeCell ref="C1322:F1322"/>
    <mergeCell ref="D1323:F1323"/>
    <mergeCell ref="E1299:F1299"/>
    <mergeCell ref="E1303:F1303"/>
    <mergeCell ref="E1305:F1305"/>
    <mergeCell ref="E1310:F1310"/>
    <mergeCell ref="E1312:F1312"/>
    <mergeCell ref="D1314:F1314"/>
    <mergeCell ref="E1269:F1269"/>
    <mergeCell ref="E1276:F1276"/>
    <mergeCell ref="E1281:F1281"/>
    <mergeCell ref="E1287:F1287"/>
    <mergeCell ref="E1289:F1289"/>
    <mergeCell ref="E1296:F1296"/>
    <mergeCell ref="E1348:F1348"/>
    <mergeCell ref="E1350:F1350"/>
    <mergeCell ref="E1352:F1352"/>
    <mergeCell ref="E1357:F1357"/>
    <mergeCell ref="E1363:F1363"/>
    <mergeCell ref="E1367:F1367"/>
    <mergeCell ref="E1334:F1334"/>
    <mergeCell ref="E1336:F1336"/>
    <mergeCell ref="D1339:F1339"/>
    <mergeCell ref="E1340:F1340"/>
    <mergeCell ref="E1342:F1342"/>
    <mergeCell ref="E1344:F1344"/>
    <mergeCell ref="E1324:F1324"/>
    <mergeCell ref="E1326:F1326"/>
    <mergeCell ref="C1328:F1328"/>
    <mergeCell ref="D1329:F1329"/>
    <mergeCell ref="E1330:F1330"/>
    <mergeCell ref="E1332:F1332"/>
    <mergeCell ref="E1414:F1414"/>
    <mergeCell ref="E1417:F1417"/>
    <mergeCell ref="E1419:F1419"/>
    <mergeCell ref="E1426:F1426"/>
    <mergeCell ref="E1429:F1429"/>
    <mergeCell ref="E1431:F1431"/>
    <mergeCell ref="E1399:F1399"/>
    <mergeCell ref="E1401:F1401"/>
    <mergeCell ref="E1404:F1404"/>
    <mergeCell ref="E1409:F1409"/>
    <mergeCell ref="C1412:F1412"/>
    <mergeCell ref="D1413:F1413"/>
    <mergeCell ref="E1373:F1373"/>
    <mergeCell ref="E1381:F1381"/>
    <mergeCell ref="E1386:F1386"/>
    <mergeCell ref="E1389:F1389"/>
    <mergeCell ref="E1394:F1394"/>
    <mergeCell ref="E1397:F1397"/>
    <mergeCell ref="E1487:F1487"/>
    <mergeCell ref="E1489:F1489"/>
    <mergeCell ref="B1492:F1492"/>
    <mergeCell ref="C1493:F1493"/>
    <mergeCell ref="D1494:F1494"/>
    <mergeCell ref="E1495:F1495"/>
    <mergeCell ref="E1464:F1464"/>
    <mergeCell ref="E1469:F1469"/>
    <mergeCell ref="E1475:F1475"/>
    <mergeCell ref="E1477:F1477"/>
    <mergeCell ref="E1480:F1480"/>
    <mergeCell ref="E1482:F1482"/>
    <mergeCell ref="E1436:F1436"/>
    <mergeCell ref="E1438:F1438"/>
    <mergeCell ref="E1445:F1445"/>
    <mergeCell ref="E1450:F1450"/>
    <mergeCell ref="E1456:F1456"/>
    <mergeCell ref="E1459:F1459"/>
    <mergeCell ref="E1533:F1533"/>
    <mergeCell ref="E1541:F1541"/>
    <mergeCell ref="E1550:F1550"/>
    <mergeCell ref="E1555:F1555"/>
    <mergeCell ref="E1559:F1559"/>
    <mergeCell ref="E1567:F1567"/>
    <mergeCell ref="E1508:F1508"/>
    <mergeCell ref="E1510:F1510"/>
    <mergeCell ref="E1512:F1512"/>
    <mergeCell ref="E1517:F1517"/>
    <mergeCell ref="E1522:F1522"/>
    <mergeCell ref="E1529:F1529"/>
    <mergeCell ref="C1500:F1500"/>
    <mergeCell ref="D1501:F1501"/>
    <mergeCell ref="E1502:F1502"/>
    <mergeCell ref="D1504:F1504"/>
    <mergeCell ref="E1505:F1505"/>
    <mergeCell ref="D1507:F1507"/>
    <mergeCell ref="E1609:F1609"/>
    <mergeCell ref="E1612:F1612"/>
    <mergeCell ref="E1614:F1614"/>
    <mergeCell ref="E1619:F1619"/>
    <mergeCell ref="E1621:F1621"/>
    <mergeCell ref="E1627:F1627"/>
    <mergeCell ref="E1592:F1592"/>
    <mergeCell ref="C1596:F1596"/>
    <mergeCell ref="D1597:F1597"/>
    <mergeCell ref="E1598:F1598"/>
    <mergeCell ref="E1600:F1600"/>
    <mergeCell ref="E1602:F1602"/>
    <mergeCell ref="E1572:F1572"/>
    <mergeCell ref="E1577:F1577"/>
    <mergeCell ref="E1579:F1579"/>
    <mergeCell ref="E1584:F1584"/>
    <mergeCell ref="E1587:F1587"/>
    <mergeCell ref="E1589:F1589"/>
    <mergeCell ref="C1677:F1677"/>
    <mergeCell ref="D1678:F1678"/>
    <mergeCell ref="E1679:F1679"/>
    <mergeCell ref="C1681:F1681"/>
    <mergeCell ref="D1682:F1682"/>
    <mergeCell ref="E1683:F1683"/>
    <mergeCell ref="E1662:F1662"/>
    <mergeCell ref="E1665:F1665"/>
    <mergeCell ref="E1667:F1667"/>
    <mergeCell ref="E1672:F1672"/>
    <mergeCell ref="E1674:F1674"/>
    <mergeCell ref="B1676:F1676"/>
    <mergeCell ref="E1632:F1632"/>
    <mergeCell ref="E1639:F1639"/>
    <mergeCell ref="E1641:F1641"/>
    <mergeCell ref="E1646:F1646"/>
    <mergeCell ref="E1651:F1651"/>
    <mergeCell ref="E1660:F1660"/>
    <mergeCell ref="E1734:F1734"/>
    <mergeCell ref="E1738:F1738"/>
    <mergeCell ref="C1742:F1742"/>
    <mergeCell ref="D1743:F1743"/>
    <mergeCell ref="E1744:F1744"/>
    <mergeCell ref="E1746:F1746"/>
    <mergeCell ref="E1713:F1713"/>
    <mergeCell ref="E1716:F1716"/>
    <mergeCell ref="E1721:F1721"/>
    <mergeCell ref="E1724:F1724"/>
    <mergeCell ref="E1729:F1729"/>
    <mergeCell ref="E1732:F1732"/>
    <mergeCell ref="E1685:F1685"/>
    <mergeCell ref="E1687:F1687"/>
    <mergeCell ref="E1692:F1692"/>
    <mergeCell ref="E1697:F1697"/>
    <mergeCell ref="E1703:F1703"/>
    <mergeCell ref="E1708:F1708"/>
    <mergeCell ref="E1807:F1807"/>
    <mergeCell ref="E1811:F1811"/>
    <mergeCell ref="E1814:F1814"/>
    <mergeCell ref="E1819:F1819"/>
    <mergeCell ref="E1821:F1821"/>
    <mergeCell ref="B1823:F1823"/>
    <mergeCell ref="E1776:F1776"/>
    <mergeCell ref="E1781:F1781"/>
    <mergeCell ref="E1788:F1788"/>
    <mergeCell ref="E1790:F1790"/>
    <mergeCell ref="E1795:F1795"/>
    <mergeCell ref="E1801:F1801"/>
    <mergeCell ref="E1748:F1748"/>
    <mergeCell ref="E1755:F1755"/>
    <mergeCell ref="E1758:F1758"/>
    <mergeCell ref="E1761:F1761"/>
    <mergeCell ref="E1766:F1766"/>
    <mergeCell ref="E1769:F1769"/>
    <mergeCell ref="D1851:F1851"/>
    <mergeCell ref="E1852:F1852"/>
    <mergeCell ref="E1856:F1856"/>
    <mergeCell ref="E1858:F1858"/>
    <mergeCell ref="E1866:F1866"/>
    <mergeCell ref="E1868:F1868"/>
    <mergeCell ref="E1836:F1836"/>
    <mergeCell ref="E1840:F1840"/>
    <mergeCell ref="E1844:F1844"/>
    <mergeCell ref="D1847:F1847"/>
    <mergeCell ref="E1848:F1848"/>
    <mergeCell ref="C1850:F1850"/>
    <mergeCell ref="C1824:F1824"/>
    <mergeCell ref="D1825:F1825"/>
    <mergeCell ref="E1826:F1826"/>
    <mergeCell ref="E1828:F1828"/>
    <mergeCell ref="E1831:F1831"/>
    <mergeCell ref="E1833:F1833"/>
    <mergeCell ref="E1923:F1923"/>
    <mergeCell ref="E1925:F1925"/>
    <mergeCell ref="E1927:F1927"/>
    <mergeCell ref="E1929:F1929"/>
    <mergeCell ref="B1933:F1933"/>
    <mergeCell ref="C1934:F1934"/>
    <mergeCell ref="E1896:F1896"/>
    <mergeCell ref="E1901:F1901"/>
    <mergeCell ref="E1906:F1906"/>
    <mergeCell ref="E1912:F1912"/>
    <mergeCell ref="E1915:F1915"/>
    <mergeCell ref="E1918:F1918"/>
    <mergeCell ref="E1870:F1870"/>
    <mergeCell ref="E1875:F1875"/>
    <mergeCell ref="E1877:F1877"/>
    <mergeCell ref="E1883:F1883"/>
    <mergeCell ref="E1887:F1887"/>
    <mergeCell ref="E1893:F1893"/>
    <mergeCell ref="E1959:F1959"/>
    <mergeCell ref="E1964:F1964"/>
    <mergeCell ref="E1968:F1968"/>
    <mergeCell ref="E1972:F1972"/>
    <mergeCell ref="E1977:F1977"/>
    <mergeCell ref="E1981:F1981"/>
    <mergeCell ref="E1947:F1947"/>
    <mergeCell ref="D1949:F1949"/>
    <mergeCell ref="E1950:F1950"/>
    <mergeCell ref="E1952:F1952"/>
    <mergeCell ref="E1955:F1955"/>
    <mergeCell ref="E1957:F1957"/>
    <mergeCell ref="D1935:F1935"/>
    <mergeCell ref="E1936:F1936"/>
    <mergeCell ref="E1938:F1938"/>
    <mergeCell ref="E1940:F1940"/>
    <mergeCell ref="E1942:F1942"/>
    <mergeCell ref="D1946:F1946"/>
    <mergeCell ref="E2019:F2019"/>
    <mergeCell ref="E2024:F2024"/>
    <mergeCell ref="E2027:F2027"/>
    <mergeCell ref="E2033:F2033"/>
    <mergeCell ref="E2038:F2038"/>
    <mergeCell ref="E2045:F2045"/>
    <mergeCell ref="D2003:F2003"/>
    <mergeCell ref="E2004:F2004"/>
    <mergeCell ref="E2006:F2006"/>
    <mergeCell ref="E2008:F2008"/>
    <mergeCell ref="E2015:F2015"/>
    <mergeCell ref="E2017:F2017"/>
    <mergeCell ref="E1983:F1983"/>
    <mergeCell ref="E1986:F1986"/>
    <mergeCell ref="E1991:F1991"/>
    <mergeCell ref="E1994:F1994"/>
    <mergeCell ref="E1997:F1997"/>
    <mergeCell ref="C2002:F2002"/>
    <mergeCell ref="E2092:F2092"/>
    <mergeCell ref="D2095:F2095"/>
    <mergeCell ref="E2096:F2096"/>
    <mergeCell ref="E2100:F2100"/>
    <mergeCell ref="E2103:F2103"/>
    <mergeCell ref="E2115:F2115"/>
    <mergeCell ref="E2079:F2079"/>
    <mergeCell ref="E2085:F2085"/>
    <mergeCell ref="B2087:F2087"/>
    <mergeCell ref="C2088:F2088"/>
    <mergeCell ref="D2089:F2089"/>
    <mergeCell ref="E2090:F2090"/>
    <mergeCell ref="E2048:F2048"/>
    <mergeCell ref="E2053:F2053"/>
    <mergeCell ref="E2058:F2058"/>
    <mergeCell ref="E2067:F2067"/>
    <mergeCell ref="E2072:F2072"/>
    <mergeCell ref="E2077:F2077"/>
    <mergeCell ref="E2185:F2185"/>
    <mergeCell ref="E2190:F2190"/>
    <mergeCell ref="E2193:F2193"/>
    <mergeCell ref="E2199:F2199"/>
    <mergeCell ref="E2201:F2201"/>
    <mergeCell ref="E2203:F2203"/>
    <mergeCell ref="E2148:F2148"/>
    <mergeCell ref="E2156:F2156"/>
    <mergeCell ref="E2163:F2163"/>
    <mergeCell ref="E2168:F2168"/>
    <mergeCell ref="E2173:F2173"/>
    <mergeCell ref="E2180:F2180"/>
    <mergeCell ref="E2119:F2119"/>
    <mergeCell ref="E2123:F2123"/>
    <mergeCell ref="E2127:F2127"/>
    <mergeCell ref="E2133:F2133"/>
    <mergeCell ref="E2136:F2136"/>
    <mergeCell ref="E2143:F2143"/>
    <mergeCell ref="E2242:F2242"/>
    <mergeCell ref="E2248:F2248"/>
    <mergeCell ref="E2253:F2253"/>
    <mergeCell ref="E2259:F2259"/>
    <mergeCell ref="E2261:F2261"/>
    <mergeCell ref="E2266:F2266"/>
    <mergeCell ref="E2221:F2221"/>
    <mergeCell ref="E2223:F2223"/>
    <mergeCell ref="E2231:F2231"/>
    <mergeCell ref="E2233:F2233"/>
    <mergeCell ref="E2235:F2235"/>
    <mergeCell ref="E2237:F2237"/>
    <mergeCell ref="E2208:F2208"/>
    <mergeCell ref="E2210:F2210"/>
    <mergeCell ref="E2212:F2212"/>
    <mergeCell ref="E2214:F2214"/>
    <mergeCell ref="D2218:F2218"/>
    <mergeCell ref="E2219:F2219"/>
    <mergeCell ref="E2309:F2309"/>
    <mergeCell ref="E2314:F2314"/>
    <mergeCell ref="E2320:F2320"/>
    <mergeCell ref="E2325:F2325"/>
    <mergeCell ref="E2332:F2332"/>
    <mergeCell ref="E2334:F2334"/>
    <mergeCell ref="E2289:F2289"/>
    <mergeCell ref="D2292:F2292"/>
    <mergeCell ref="E2293:F2293"/>
    <mergeCell ref="E2295:F2295"/>
    <mergeCell ref="E2304:F2304"/>
    <mergeCell ref="E2307:F2307"/>
    <mergeCell ref="E2269:F2269"/>
    <mergeCell ref="E2274:F2274"/>
    <mergeCell ref="E2277:F2277"/>
    <mergeCell ref="E2281:F2281"/>
    <mergeCell ref="E2285:F2285"/>
    <mergeCell ref="E2287:F2287"/>
    <mergeCell ref="E2384:F2384"/>
    <mergeCell ref="E2391:F2391"/>
    <mergeCell ref="E2394:F2394"/>
    <mergeCell ref="E2397:F2397"/>
    <mergeCell ref="E2401:F2401"/>
    <mergeCell ref="E2405:F2405"/>
    <mergeCell ref="E2365:F2365"/>
    <mergeCell ref="E2367:F2367"/>
    <mergeCell ref="E2372:F2372"/>
    <mergeCell ref="E2376:F2376"/>
    <mergeCell ref="D2381:F2381"/>
    <mergeCell ref="E2382:F2382"/>
    <mergeCell ref="E2339:F2339"/>
    <mergeCell ref="E2343:F2343"/>
    <mergeCell ref="E2345:F2345"/>
    <mergeCell ref="E2348:F2348"/>
    <mergeCell ref="E2356:F2356"/>
    <mergeCell ref="E2360:F2360"/>
    <mergeCell ref="E2445:F2445"/>
    <mergeCell ref="E2455:F2455"/>
    <mergeCell ref="E2457:F2457"/>
    <mergeCell ref="E2462:F2462"/>
    <mergeCell ref="E2465:F2465"/>
    <mergeCell ref="E2472:F2472"/>
    <mergeCell ref="E2433:F2433"/>
    <mergeCell ref="E2435:F2435"/>
    <mergeCell ref="C2439:F2439"/>
    <mergeCell ref="D2440:F2440"/>
    <mergeCell ref="E2441:F2441"/>
    <mergeCell ref="E2443:F2443"/>
    <mergeCell ref="E2408:F2408"/>
    <mergeCell ref="E2415:F2415"/>
    <mergeCell ref="E2419:F2419"/>
    <mergeCell ref="E2423:F2423"/>
    <mergeCell ref="E2427:F2427"/>
    <mergeCell ref="E2429:F2429"/>
    <mergeCell ref="C2519:F2519"/>
    <mergeCell ref="D2520:F2520"/>
    <mergeCell ref="E2521:F2521"/>
    <mergeCell ref="E2523:F2523"/>
    <mergeCell ref="E2531:F2531"/>
    <mergeCell ref="E2533:F2533"/>
    <mergeCell ref="E2506:F2506"/>
    <mergeCell ref="E2509:F2509"/>
    <mergeCell ref="E2511:F2511"/>
    <mergeCell ref="E2514:F2514"/>
    <mergeCell ref="E2516:F2516"/>
    <mergeCell ref="B2518:F2518"/>
    <mergeCell ref="E2477:F2477"/>
    <mergeCell ref="E2484:F2484"/>
    <mergeCell ref="E2488:F2488"/>
    <mergeCell ref="E2492:F2492"/>
    <mergeCell ref="E2497:F2497"/>
    <mergeCell ref="E2504:F2504"/>
    <mergeCell ref="C2584:F2584"/>
    <mergeCell ref="D2585:F2585"/>
    <mergeCell ref="E2586:F2586"/>
    <mergeCell ref="E2589:F2589"/>
    <mergeCell ref="E2591:F2591"/>
    <mergeCell ref="E2605:F2605"/>
    <mergeCell ref="E2564:F2564"/>
    <mergeCell ref="E2568:F2568"/>
    <mergeCell ref="E2571:F2571"/>
    <mergeCell ref="E2578:F2578"/>
    <mergeCell ref="E2580:F2580"/>
    <mergeCell ref="E2582:F2582"/>
    <mergeCell ref="E2538:F2538"/>
    <mergeCell ref="E2543:F2543"/>
    <mergeCell ref="E2547:F2547"/>
    <mergeCell ref="E2552:F2552"/>
    <mergeCell ref="E2554:F2554"/>
    <mergeCell ref="E2556:F2556"/>
    <mergeCell ref="E2673:F2673"/>
    <mergeCell ref="E2678:F2678"/>
    <mergeCell ref="E2681:F2681"/>
    <mergeCell ref="E2687:F2687"/>
    <mergeCell ref="E2689:F2689"/>
    <mergeCell ref="E2691:F2691"/>
    <mergeCell ref="E2634:F2634"/>
    <mergeCell ref="E2642:F2642"/>
    <mergeCell ref="E2649:F2649"/>
    <mergeCell ref="E2654:F2654"/>
    <mergeCell ref="E2659:F2659"/>
    <mergeCell ref="E2668:F2668"/>
    <mergeCell ref="E2607:F2607"/>
    <mergeCell ref="E2610:F2610"/>
    <mergeCell ref="E2615:F2615"/>
    <mergeCell ref="E2618:F2618"/>
    <mergeCell ref="E2622:F2622"/>
    <mergeCell ref="E2629:F2629"/>
    <mergeCell ref="E2754:F2754"/>
    <mergeCell ref="E2763:F2763"/>
    <mergeCell ref="E2767:F2767"/>
    <mergeCell ref="E2771:F2771"/>
    <mergeCell ref="E2777:F2777"/>
    <mergeCell ref="E2779:F2779"/>
    <mergeCell ref="E2723:F2723"/>
    <mergeCell ref="E2729:F2729"/>
    <mergeCell ref="E2734:F2734"/>
    <mergeCell ref="E2742:F2742"/>
    <mergeCell ref="E2746:F2746"/>
    <mergeCell ref="E2751:F2751"/>
    <mergeCell ref="E2696:F2696"/>
    <mergeCell ref="D2699:F2699"/>
    <mergeCell ref="E2700:F2700"/>
    <mergeCell ref="E2703:F2703"/>
    <mergeCell ref="E2705:F2705"/>
    <mergeCell ref="E2718:F2718"/>
    <mergeCell ref="E2818:F2818"/>
    <mergeCell ref="E2821:F2821"/>
    <mergeCell ref="E2824:F2824"/>
    <mergeCell ref="E2827:F2827"/>
    <mergeCell ref="E2829:F2829"/>
    <mergeCell ref="D2831:F2831"/>
    <mergeCell ref="E2798:F2798"/>
    <mergeCell ref="E2801:F2801"/>
    <mergeCell ref="E2804:F2804"/>
    <mergeCell ref="E2809:F2809"/>
    <mergeCell ref="E2813:F2813"/>
    <mergeCell ref="E2816:F2816"/>
    <mergeCell ref="E2782:F2782"/>
    <mergeCell ref="E2784:F2784"/>
    <mergeCell ref="D2787:F2787"/>
    <mergeCell ref="E2788:F2788"/>
    <mergeCell ref="E2791:F2791"/>
    <mergeCell ref="E2794:F2794"/>
    <mergeCell ref="E2868:F2868"/>
    <mergeCell ref="E2873:F2873"/>
    <mergeCell ref="E2875:F2875"/>
    <mergeCell ref="E2881:F2881"/>
    <mergeCell ref="E2886:F2886"/>
    <mergeCell ref="E2894:F2894"/>
    <mergeCell ref="D2849:F2849"/>
    <mergeCell ref="E2850:F2850"/>
    <mergeCell ref="E2852:F2852"/>
    <mergeCell ref="E2854:F2854"/>
    <mergeCell ref="E2863:F2863"/>
    <mergeCell ref="E2866:F2866"/>
    <mergeCell ref="E2832:F2832"/>
    <mergeCell ref="E2835:F2835"/>
    <mergeCell ref="E2841:F2841"/>
    <mergeCell ref="E2843:F2843"/>
    <mergeCell ref="E2845:F2845"/>
    <mergeCell ref="C2848:F2848"/>
    <mergeCell ref="E2943:F2943"/>
    <mergeCell ref="E2947:F2947"/>
    <mergeCell ref="E2949:F2949"/>
    <mergeCell ref="E2951:F2951"/>
    <mergeCell ref="E2957:F2957"/>
    <mergeCell ref="E2959:F2959"/>
    <mergeCell ref="E2934:F2934"/>
    <mergeCell ref="E2936:F2936"/>
    <mergeCell ref="B2938:F2938"/>
    <mergeCell ref="C2939:F2939"/>
    <mergeCell ref="D2940:F2940"/>
    <mergeCell ref="E2941:F2941"/>
    <mergeCell ref="E2903:F2903"/>
    <mergeCell ref="E2908:F2908"/>
    <mergeCell ref="E2911:F2911"/>
    <mergeCell ref="E2918:F2918"/>
    <mergeCell ref="E2923:F2923"/>
    <mergeCell ref="E2928:F2928"/>
    <mergeCell ref="E3005:F3005"/>
    <mergeCell ref="E3008:F3008"/>
    <mergeCell ref="E3010:F3010"/>
    <mergeCell ref="E3012:F3012"/>
    <mergeCell ref="E3019:F3019"/>
    <mergeCell ref="E3024:F3024"/>
    <mergeCell ref="E2975:F2975"/>
    <mergeCell ref="E2979:F2979"/>
    <mergeCell ref="E2982:F2982"/>
    <mergeCell ref="E2987:F2987"/>
    <mergeCell ref="E2993:F2993"/>
    <mergeCell ref="E2998:F2998"/>
    <mergeCell ref="E2961:F2961"/>
    <mergeCell ref="D2963:F2963"/>
    <mergeCell ref="E2964:F2964"/>
    <mergeCell ref="D2966:F2966"/>
    <mergeCell ref="E2967:F2967"/>
    <mergeCell ref="E2969:F2969"/>
    <mergeCell ref="E3058:F3058"/>
    <mergeCell ref="E3060:F3060"/>
    <mergeCell ref="E3062:F3062"/>
    <mergeCell ref="E3067:F3067"/>
    <mergeCell ref="E3074:F3074"/>
    <mergeCell ref="E3078:F3078"/>
    <mergeCell ref="D3046:F3046"/>
    <mergeCell ref="E3047:F3047"/>
    <mergeCell ref="D3049:F3049"/>
    <mergeCell ref="E3050:F3050"/>
    <mergeCell ref="E3052:F3052"/>
    <mergeCell ref="E3054:F3054"/>
    <mergeCell ref="E3028:F3028"/>
    <mergeCell ref="E3031:F3031"/>
    <mergeCell ref="E3036:F3036"/>
    <mergeCell ref="E3038:F3038"/>
    <mergeCell ref="E3042:F3042"/>
    <mergeCell ref="C3045:F3045"/>
    <mergeCell ref="E3119:F3119"/>
    <mergeCell ref="E3128:F3128"/>
    <mergeCell ref="E3130:F3130"/>
    <mergeCell ref="E3132:F3132"/>
    <mergeCell ref="E3137:F3137"/>
    <mergeCell ref="E3139:F3139"/>
    <mergeCell ref="E3107:F3107"/>
    <mergeCell ref="E3109:F3109"/>
    <mergeCell ref="C3113:F3113"/>
    <mergeCell ref="D3114:F3114"/>
    <mergeCell ref="E3115:F3115"/>
    <mergeCell ref="E3117:F3117"/>
    <mergeCell ref="E3082:F3082"/>
    <mergeCell ref="E3087:F3087"/>
    <mergeCell ref="E3091:F3091"/>
    <mergeCell ref="E3094:F3094"/>
    <mergeCell ref="E3101:F3101"/>
    <mergeCell ref="E3104:F3104"/>
    <mergeCell ref="D3197:F3197"/>
    <mergeCell ref="E3198:F3198"/>
    <mergeCell ref="E3200:F3200"/>
    <mergeCell ref="E3202:F3202"/>
    <mergeCell ref="E3209:F3209"/>
    <mergeCell ref="E3211:F3211"/>
    <mergeCell ref="E3179:F3179"/>
    <mergeCell ref="E3182:F3182"/>
    <mergeCell ref="E3186:F3186"/>
    <mergeCell ref="E3188:F3188"/>
    <mergeCell ref="E3194:F3194"/>
    <mergeCell ref="C3196:F3196"/>
    <mergeCell ref="E3146:F3146"/>
    <mergeCell ref="E3151:F3151"/>
    <mergeCell ref="E3159:F3159"/>
    <mergeCell ref="E3164:F3164"/>
    <mergeCell ref="E3168:F3168"/>
    <mergeCell ref="E3172:F3172"/>
    <mergeCell ref="D3252:F3252"/>
    <mergeCell ref="E3253:F3253"/>
    <mergeCell ref="E3255:F3255"/>
    <mergeCell ref="E3257:F3257"/>
    <mergeCell ref="E3261:F3261"/>
    <mergeCell ref="E3263:F3263"/>
    <mergeCell ref="E3237:F3237"/>
    <mergeCell ref="E3240:F3240"/>
    <mergeCell ref="E3242:F3242"/>
    <mergeCell ref="E3244:F3244"/>
    <mergeCell ref="E3246:F3246"/>
    <mergeCell ref="E3250:F3250"/>
    <mergeCell ref="E3213:F3213"/>
    <mergeCell ref="E3218:F3218"/>
    <mergeCell ref="E3224:F3224"/>
    <mergeCell ref="E3227:F3227"/>
    <mergeCell ref="E3230:F3230"/>
    <mergeCell ref="E3234:F3234"/>
    <mergeCell ref="E3309:F3309"/>
    <mergeCell ref="E3311:F3311"/>
    <mergeCell ref="E3313:F3313"/>
    <mergeCell ref="E3321:F3321"/>
    <mergeCell ref="E3323:F3323"/>
    <mergeCell ref="E3325:F3325"/>
    <mergeCell ref="E3291:F3291"/>
    <mergeCell ref="E3296:F3296"/>
    <mergeCell ref="E3298:F3298"/>
    <mergeCell ref="E3302:F3302"/>
    <mergeCell ref="E3304:F3304"/>
    <mergeCell ref="D3308:F3308"/>
    <mergeCell ref="E3265:F3265"/>
    <mergeCell ref="E3270:F3270"/>
    <mergeCell ref="E3274:F3274"/>
    <mergeCell ref="E3278:F3278"/>
    <mergeCell ref="E3285:F3285"/>
    <mergeCell ref="E3288:F3288"/>
    <mergeCell ref="E3386:F3386"/>
    <mergeCell ref="E3391:F3391"/>
    <mergeCell ref="E3393:F3393"/>
    <mergeCell ref="B3395:F3395"/>
    <mergeCell ref="C3396:F3396"/>
    <mergeCell ref="D3397:F3397"/>
    <mergeCell ref="E3363:F3363"/>
    <mergeCell ref="E3371:F3371"/>
    <mergeCell ref="E3375:F3375"/>
    <mergeCell ref="E3378:F3378"/>
    <mergeCell ref="E3380:F3380"/>
    <mergeCell ref="E3382:F3382"/>
    <mergeCell ref="E3330:F3330"/>
    <mergeCell ref="E3337:F3337"/>
    <mergeCell ref="E3341:F3341"/>
    <mergeCell ref="E3348:F3348"/>
    <mergeCell ref="E3355:F3355"/>
    <mergeCell ref="E3360:F3360"/>
    <mergeCell ref="E3426:F3426"/>
    <mergeCell ref="E3428:F3428"/>
    <mergeCell ref="E3430:F3430"/>
    <mergeCell ref="E3437:F3437"/>
    <mergeCell ref="E3442:F3442"/>
    <mergeCell ref="E3449:F3449"/>
    <mergeCell ref="E3416:F3416"/>
    <mergeCell ref="E3418:F3418"/>
    <mergeCell ref="C3421:F3421"/>
    <mergeCell ref="D3422:F3422"/>
    <mergeCell ref="E3423:F3423"/>
    <mergeCell ref="D3425:F3425"/>
    <mergeCell ref="E3398:F3398"/>
    <mergeCell ref="E3400:F3400"/>
    <mergeCell ref="E3404:F3404"/>
    <mergeCell ref="E3409:F3409"/>
    <mergeCell ref="E3413:F3413"/>
    <mergeCell ref="D3415:F3415"/>
    <mergeCell ref="D3500:F3500"/>
    <mergeCell ref="E3501:F3501"/>
    <mergeCell ref="E3503:F3503"/>
    <mergeCell ref="E3505:F3505"/>
    <mergeCell ref="E3512:F3512"/>
    <mergeCell ref="E3514:F3514"/>
    <mergeCell ref="E3485:F3485"/>
    <mergeCell ref="E3489:F3489"/>
    <mergeCell ref="E3491:F3491"/>
    <mergeCell ref="E3495:F3495"/>
    <mergeCell ref="E3497:F3497"/>
    <mergeCell ref="C3499:F3499"/>
    <mergeCell ref="E3454:F3454"/>
    <mergeCell ref="E3460:F3460"/>
    <mergeCell ref="E3465:F3465"/>
    <mergeCell ref="E3470:F3470"/>
    <mergeCell ref="E3473:F3473"/>
    <mergeCell ref="E3480:F3480"/>
    <mergeCell ref="E3563:F3563"/>
    <mergeCell ref="E3568:F3568"/>
    <mergeCell ref="E3570:F3570"/>
    <mergeCell ref="E3572:F3572"/>
    <mergeCell ref="C3574:F3574"/>
    <mergeCell ref="D3575:F3575"/>
    <mergeCell ref="E3543:F3543"/>
    <mergeCell ref="E3548:F3548"/>
    <mergeCell ref="E3550:F3550"/>
    <mergeCell ref="E3556:F3556"/>
    <mergeCell ref="E3558:F3558"/>
    <mergeCell ref="E3561:F3561"/>
    <mergeCell ref="E3517:F3517"/>
    <mergeCell ref="E3522:F3522"/>
    <mergeCell ref="E3524:F3524"/>
    <mergeCell ref="E3528:F3528"/>
    <mergeCell ref="E3533:F3533"/>
    <mergeCell ref="E3541:F3541"/>
    <mergeCell ref="E3603:F3603"/>
    <mergeCell ref="E3607:F3607"/>
    <mergeCell ref="E3611:F3611"/>
    <mergeCell ref="E3616:F3616"/>
    <mergeCell ref="E3620:F3620"/>
    <mergeCell ref="E3623:F3623"/>
    <mergeCell ref="D3584:F3584"/>
    <mergeCell ref="E3585:F3585"/>
    <mergeCell ref="E3587:F3587"/>
    <mergeCell ref="E3589:F3589"/>
    <mergeCell ref="E3593:F3593"/>
    <mergeCell ref="E3598:F3598"/>
    <mergeCell ref="E3576:F3576"/>
    <mergeCell ref="B3578:F3578"/>
    <mergeCell ref="C3579:F3579"/>
    <mergeCell ref="D3580:F3580"/>
    <mergeCell ref="E3581:F3581"/>
    <mergeCell ref="C3583:F3583"/>
    <mergeCell ref="E3660:F3660"/>
    <mergeCell ref="E3662:F3662"/>
    <mergeCell ref="E3667:F3667"/>
    <mergeCell ref="E3669:F3669"/>
    <mergeCell ref="E3675:F3675"/>
    <mergeCell ref="E3680:F3680"/>
    <mergeCell ref="C3645:F3645"/>
    <mergeCell ref="D3646:F3646"/>
    <mergeCell ref="E3647:F3647"/>
    <mergeCell ref="E3649:F3649"/>
    <mergeCell ref="E3651:F3651"/>
    <mergeCell ref="E3658:F3658"/>
    <mergeCell ref="E3626:F3626"/>
    <mergeCell ref="E3630:F3630"/>
    <mergeCell ref="E3633:F3633"/>
    <mergeCell ref="E3635:F3635"/>
    <mergeCell ref="E3639:F3639"/>
    <mergeCell ref="E3643:F3643"/>
    <mergeCell ref="B3729:F3729"/>
    <mergeCell ref="C3730:F3730"/>
    <mergeCell ref="D3731:F3731"/>
    <mergeCell ref="E3732:F3732"/>
    <mergeCell ref="E3735:F3735"/>
    <mergeCell ref="E3737:F3737"/>
    <mergeCell ref="E3712:F3712"/>
    <mergeCell ref="E3714:F3714"/>
    <mergeCell ref="E3719:F3719"/>
    <mergeCell ref="E3721:F3721"/>
    <mergeCell ref="E3723:F3723"/>
    <mergeCell ref="E3727:F3727"/>
    <mergeCell ref="E3686:F3686"/>
    <mergeCell ref="E3690:F3690"/>
    <mergeCell ref="E3695:F3695"/>
    <mergeCell ref="E3699:F3699"/>
    <mergeCell ref="E3706:F3706"/>
    <mergeCell ref="E3709:F3709"/>
    <mergeCell ref="E3788:F3788"/>
    <mergeCell ref="E3791:F3791"/>
    <mergeCell ref="D3794:F3794"/>
    <mergeCell ref="E3795:F3795"/>
    <mergeCell ref="E3797:F3797"/>
    <mergeCell ref="E3800:F3800"/>
    <mergeCell ref="E3768:F3768"/>
    <mergeCell ref="E3773:F3773"/>
    <mergeCell ref="E3778:F3778"/>
    <mergeCell ref="E3781:F3781"/>
    <mergeCell ref="E3784:F3784"/>
    <mergeCell ref="E3786:F3786"/>
    <mergeCell ref="E3740:F3740"/>
    <mergeCell ref="E3742:F3742"/>
    <mergeCell ref="E3747:F3747"/>
    <mergeCell ref="E3753:F3753"/>
    <mergeCell ref="E3757:F3757"/>
    <mergeCell ref="E3762:F3762"/>
    <mergeCell ref="E3842:F3842"/>
    <mergeCell ref="E3847:F3847"/>
    <mergeCell ref="E3852:F3852"/>
    <mergeCell ref="E3856:F3856"/>
    <mergeCell ref="E3860:F3860"/>
    <mergeCell ref="E3862:F3862"/>
    <mergeCell ref="E3816:F3816"/>
    <mergeCell ref="E3819:F3819"/>
    <mergeCell ref="E3821:F3821"/>
    <mergeCell ref="E3826:F3826"/>
    <mergeCell ref="E3832:F3832"/>
    <mergeCell ref="E3837:F3837"/>
    <mergeCell ref="E3802:F3802"/>
    <mergeCell ref="C3804:F3804"/>
    <mergeCell ref="D3805:F3805"/>
    <mergeCell ref="E3806:F3806"/>
    <mergeCell ref="E3808:F3808"/>
    <mergeCell ref="E3810:F3810"/>
    <mergeCell ref="E3904:F3904"/>
    <mergeCell ref="E3911:F3911"/>
    <mergeCell ref="E3916:F3916"/>
    <mergeCell ref="E3924:F3924"/>
    <mergeCell ref="E3927:F3927"/>
    <mergeCell ref="E3932:F3932"/>
    <mergeCell ref="E3878:F3878"/>
    <mergeCell ref="E3880:F3880"/>
    <mergeCell ref="E3890:F3890"/>
    <mergeCell ref="E3894:F3894"/>
    <mergeCell ref="E3897:F3897"/>
    <mergeCell ref="E3902:F3902"/>
    <mergeCell ref="E3865:F3865"/>
    <mergeCell ref="E3871:F3871"/>
    <mergeCell ref="B3873:F3873"/>
    <mergeCell ref="C3874:F3874"/>
    <mergeCell ref="D3875:F3875"/>
    <mergeCell ref="E3876:F3876"/>
    <mergeCell ref="E3981:F3981"/>
    <mergeCell ref="E3986:F3986"/>
    <mergeCell ref="E3988:F3988"/>
    <mergeCell ref="E3993:F3993"/>
    <mergeCell ref="E3995:F3995"/>
    <mergeCell ref="E3998:F3998"/>
    <mergeCell ref="E3967:F3967"/>
    <mergeCell ref="E3969:F3969"/>
    <mergeCell ref="E3973:F3973"/>
    <mergeCell ref="E3975:F3975"/>
    <mergeCell ref="D3978:F3978"/>
    <mergeCell ref="E3979:F3979"/>
    <mergeCell ref="E3937:F3937"/>
    <mergeCell ref="E3948:F3948"/>
    <mergeCell ref="E3953:F3953"/>
    <mergeCell ref="E3958:F3958"/>
    <mergeCell ref="E3960:F3960"/>
    <mergeCell ref="E3965:F3965"/>
    <mergeCell ref="E4035:F4035"/>
    <mergeCell ref="E4037:F4037"/>
    <mergeCell ref="E4039:F4039"/>
    <mergeCell ref="E4044:F4044"/>
    <mergeCell ref="E4047:F4047"/>
    <mergeCell ref="E4051:F4051"/>
    <mergeCell ref="E4022:F4022"/>
    <mergeCell ref="C4024:F4024"/>
    <mergeCell ref="D4025:F4025"/>
    <mergeCell ref="E4026:F4026"/>
    <mergeCell ref="E4028:F4028"/>
    <mergeCell ref="E4030:F4030"/>
    <mergeCell ref="E4002:F4002"/>
    <mergeCell ref="E4008:F4008"/>
    <mergeCell ref="E4012:F4012"/>
    <mergeCell ref="E4015:F4015"/>
    <mergeCell ref="E4017:F4017"/>
    <mergeCell ref="E4019:F4019"/>
    <mergeCell ref="E4098:F4098"/>
    <mergeCell ref="E4100:F4100"/>
    <mergeCell ref="E4102:F4102"/>
    <mergeCell ref="E4104:F4104"/>
    <mergeCell ref="C4106:F4106"/>
    <mergeCell ref="D4107:F4107"/>
    <mergeCell ref="E4085:F4085"/>
    <mergeCell ref="E4089:F4089"/>
    <mergeCell ref="E4091:F4091"/>
    <mergeCell ref="E4094:F4094"/>
    <mergeCell ref="C4096:F4096"/>
    <mergeCell ref="D4097:F4097"/>
    <mergeCell ref="E4055:F4055"/>
    <mergeCell ref="E4061:F4061"/>
    <mergeCell ref="E4067:F4067"/>
    <mergeCell ref="E4072:F4072"/>
    <mergeCell ref="E4074:F4074"/>
    <mergeCell ref="E4080:F4080"/>
    <mergeCell ref="E4158:F4158"/>
    <mergeCell ref="E4161:F4161"/>
    <mergeCell ref="E4167:F4167"/>
    <mergeCell ref="E4171:F4171"/>
    <mergeCell ref="E4173:F4173"/>
    <mergeCell ref="E4175:F4175"/>
    <mergeCell ref="E4128:F4128"/>
    <mergeCell ref="E4130:F4130"/>
    <mergeCell ref="E4136:F4136"/>
    <mergeCell ref="E4141:F4141"/>
    <mergeCell ref="E4148:F4148"/>
    <mergeCell ref="E4154:F4154"/>
    <mergeCell ref="E4108:F4108"/>
    <mergeCell ref="E4110:F4110"/>
    <mergeCell ref="E4112:F4112"/>
    <mergeCell ref="E4119:F4119"/>
    <mergeCell ref="E4121:F4121"/>
    <mergeCell ref="E4123:F4123"/>
    <mergeCell ref="D4200:F4200"/>
    <mergeCell ref="E4201:F4201"/>
    <mergeCell ref="E4203:F4203"/>
    <mergeCell ref="E4205:F4205"/>
    <mergeCell ref="E4208:F4208"/>
    <mergeCell ref="E4210:F4210"/>
    <mergeCell ref="D4191:F4191"/>
    <mergeCell ref="E4192:F4192"/>
    <mergeCell ref="C4194:F4194"/>
    <mergeCell ref="D4195:F4195"/>
    <mergeCell ref="E4196:F4196"/>
    <mergeCell ref="E4198:F4198"/>
    <mergeCell ref="E4180:F4180"/>
    <mergeCell ref="E4183:F4183"/>
    <mergeCell ref="B4186:F4186"/>
    <mergeCell ref="C4187:F4187"/>
    <mergeCell ref="D4188:F4188"/>
    <mergeCell ref="E4189:F4189"/>
    <mergeCell ref="D4254:F4254"/>
    <mergeCell ref="E4255:F4255"/>
    <mergeCell ref="E4257:F4257"/>
    <mergeCell ref="E4259:F4259"/>
    <mergeCell ref="E4267:F4267"/>
    <mergeCell ref="E4271:F4271"/>
    <mergeCell ref="E4233:F4233"/>
    <mergeCell ref="E4237:F4237"/>
    <mergeCell ref="E4243:F4243"/>
    <mergeCell ref="E4246:F4246"/>
    <mergeCell ref="E4250:F4250"/>
    <mergeCell ref="C4253:F4253"/>
    <mergeCell ref="E4212:F4212"/>
    <mergeCell ref="E4217:F4217"/>
    <mergeCell ref="E4220:F4220"/>
    <mergeCell ref="E4225:F4225"/>
    <mergeCell ref="E4229:F4229"/>
    <mergeCell ref="E4231:F4231"/>
    <mergeCell ref="E4328:F4328"/>
    <mergeCell ref="E4333:F4333"/>
    <mergeCell ref="E4335:F4335"/>
    <mergeCell ref="E4337:F4337"/>
    <mergeCell ref="E4340:F4340"/>
    <mergeCell ref="E4342:F4342"/>
    <mergeCell ref="E4303:F4303"/>
    <mergeCell ref="E4308:F4308"/>
    <mergeCell ref="E4313:F4313"/>
    <mergeCell ref="E4319:F4319"/>
    <mergeCell ref="E4321:F4321"/>
    <mergeCell ref="E4326:F4326"/>
    <mergeCell ref="E4273:F4273"/>
    <mergeCell ref="E4278:F4278"/>
    <mergeCell ref="E4280:F4280"/>
    <mergeCell ref="E4286:F4286"/>
    <mergeCell ref="E4291:F4291"/>
    <mergeCell ref="E4299:F4299"/>
    <mergeCell ref="E4384:F4384"/>
    <mergeCell ref="E4391:F4391"/>
    <mergeCell ref="E4394:F4394"/>
    <mergeCell ref="E4399:F4399"/>
    <mergeCell ref="E4402:F4402"/>
    <mergeCell ref="E4409:F4409"/>
    <mergeCell ref="E4361:F4361"/>
    <mergeCell ref="E4364:F4364"/>
    <mergeCell ref="E4366:F4366"/>
    <mergeCell ref="E4370:F4370"/>
    <mergeCell ref="E4373:F4373"/>
    <mergeCell ref="E4379:F4379"/>
    <mergeCell ref="B4346:F4346"/>
    <mergeCell ref="C4347:F4347"/>
    <mergeCell ref="D4348:F4348"/>
    <mergeCell ref="E4349:F4349"/>
    <mergeCell ref="E4351:F4351"/>
    <mergeCell ref="E4353:F4353"/>
    <mergeCell ref="E4448:F4448"/>
    <mergeCell ref="E4453:F4453"/>
    <mergeCell ref="E4460:F4460"/>
    <mergeCell ref="E4462:F4462"/>
    <mergeCell ref="E4464:F4464"/>
    <mergeCell ref="E4472:F4472"/>
    <mergeCell ref="E4426:F4426"/>
    <mergeCell ref="E4428:F4428"/>
    <mergeCell ref="E4434:F4434"/>
    <mergeCell ref="E4436:F4436"/>
    <mergeCell ref="E4441:F4441"/>
    <mergeCell ref="E4443:F4443"/>
    <mergeCell ref="E4413:F4413"/>
    <mergeCell ref="E4416:F4416"/>
    <mergeCell ref="E4421:F4421"/>
    <mergeCell ref="B4423:F4423"/>
    <mergeCell ref="C4424:F4424"/>
    <mergeCell ref="D4425:F4425"/>
    <mergeCell ref="D4501:F4501"/>
    <mergeCell ref="E4502:F4502"/>
    <mergeCell ref="E4504:F4504"/>
    <mergeCell ref="E4506:F4506"/>
    <mergeCell ref="E4513:F4513"/>
    <mergeCell ref="E4515:F4515"/>
    <mergeCell ref="B4493:F4493"/>
    <mergeCell ref="C4494:F4494"/>
    <mergeCell ref="D4495:F4495"/>
    <mergeCell ref="E4496:F4496"/>
    <mergeCell ref="E4498:F4498"/>
    <mergeCell ref="C4500:F4500"/>
    <mergeCell ref="E4476:F4476"/>
    <mergeCell ref="E4478:F4478"/>
    <mergeCell ref="E4483:F4483"/>
    <mergeCell ref="E4486:F4486"/>
    <mergeCell ref="E4488:F4488"/>
    <mergeCell ref="E4490:F4490"/>
    <mergeCell ref="E4563:F4563"/>
    <mergeCell ref="B4565:F4565"/>
    <mergeCell ref="C4566:F4566"/>
    <mergeCell ref="D4567:F4567"/>
    <mergeCell ref="E4568:F4568"/>
    <mergeCell ref="C4570:F4570"/>
    <mergeCell ref="E4545:F4545"/>
    <mergeCell ref="E4547:F4547"/>
    <mergeCell ref="E4553:F4553"/>
    <mergeCell ref="E4555:F4555"/>
    <mergeCell ref="E4557:F4557"/>
    <mergeCell ref="E4559:F4559"/>
    <mergeCell ref="E4517:F4517"/>
    <mergeCell ref="E4522:F4522"/>
    <mergeCell ref="E4528:F4528"/>
    <mergeCell ref="E4531:F4531"/>
    <mergeCell ref="E4538:F4538"/>
    <mergeCell ref="E4541:F4541"/>
    <mergeCell ref="E4599:F4599"/>
    <mergeCell ref="E4602:F4602"/>
    <mergeCell ref="E4604:F4604"/>
    <mergeCell ref="E4609:F4609"/>
    <mergeCell ref="E4611:F4611"/>
    <mergeCell ref="E4618:F4618"/>
    <mergeCell ref="E4582:F4582"/>
    <mergeCell ref="C4586:F4586"/>
    <mergeCell ref="D4587:F4587"/>
    <mergeCell ref="E4588:F4588"/>
    <mergeCell ref="E4590:F4590"/>
    <mergeCell ref="E4592:F4592"/>
    <mergeCell ref="D4571:F4571"/>
    <mergeCell ref="E4572:F4572"/>
    <mergeCell ref="E4574:F4574"/>
    <mergeCell ref="C4578:F4578"/>
    <mergeCell ref="D4579:F4579"/>
    <mergeCell ref="E4580:F4580"/>
    <mergeCell ref="B4671:F4671"/>
    <mergeCell ref="C4672:F4672"/>
    <mergeCell ref="D4673:F4673"/>
    <mergeCell ref="E4674:F4674"/>
    <mergeCell ref="E4676:F4676"/>
    <mergeCell ref="E4679:F4679"/>
    <mergeCell ref="E4655:F4655"/>
    <mergeCell ref="E4658:F4658"/>
    <mergeCell ref="E4660:F4660"/>
    <mergeCell ref="E4662:F4662"/>
    <mergeCell ref="E4664:F4664"/>
    <mergeCell ref="E4669:F4669"/>
    <mergeCell ref="E4623:F4623"/>
    <mergeCell ref="E4629:F4629"/>
    <mergeCell ref="E4637:F4637"/>
    <mergeCell ref="E4642:F4642"/>
    <mergeCell ref="E4646:F4646"/>
    <mergeCell ref="E4652:F4652"/>
    <mergeCell ref="E4714:F4714"/>
    <mergeCell ref="E4716:F4716"/>
    <mergeCell ref="E4718:F4718"/>
    <mergeCell ref="E4728:F4728"/>
    <mergeCell ref="E4731:F4731"/>
    <mergeCell ref="E4733:F4733"/>
    <mergeCell ref="E4699:F4699"/>
    <mergeCell ref="E4704:F4704"/>
    <mergeCell ref="E4707:F4707"/>
    <mergeCell ref="E4710:F4710"/>
    <mergeCell ref="C4712:F4712"/>
    <mergeCell ref="D4713:F4713"/>
    <mergeCell ref="E4681:F4681"/>
    <mergeCell ref="E4685:F4685"/>
    <mergeCell ref="E4689:F4689"/>
    <mergeCell ref="E4692:F4692"/>
    <mergeCell ref="E4695:F4695"/>
    <mergeCell ref="E4697:F4697"/>
    <mergeCell ref="E4789:F4789"/>
    <mergeCell ref="E4791:F4791"/>
    <mergeCell ref="B4793:F4793"/>
    <mergeCell ref="C4794:F4794"/>
    <mergeCell ref="D4795:F4795"/>
    <mergeCell ref="E4796:F4796"/>
    <mergeCell ref="E4768:F4768"/>
    <mergeCell ref="E4771:F4771"/>
    <mergeCell ref="E4777:F4777"/>
    <mergeCell ref="E4779:F4779"/>
    <mergeCell ref="E4782:F4782"/>
    <mergeCell ref="E4784:F4784"/>
    <mergeCell ref="E4738:F4738"/>
    <mergeCell ref="E4740:F4740"/>
    <mergeCell ref="E4746:F4746"/>
    <mergeCell ref="E4750:F4750"/>
    <mergeCell ref="E4758:F4758"/>
    <mergeCell ref="E4763:F4763"/>
    <mergeCell ref="E4852:F4852"/>
    <mergeCell ref="E4855:F4855"/>
    <mergeCell ref="E4858:F4858"/>
    <mergeCell ref="E4860:F4860"/>
    <mergeCell ref="E4865:F4865"/>
    <mergeCell ref="C4867:F4867"/>
    <mergeCell ref="E4823:F4823"/>
    <mergeCell ref="E4828:F4828"/>
    <mergeCell ref="E4836:F4836"/>
    <mergeCell ref="E4838:F4838"/>
    <mergeCell ref="E4843:F4843"/>
    <mergeCell ref="E4845:F4845"/>
    <mergeCell ref="E4798:F4798"/>
    <mergeCell ref="E4800:F4800"/>
    <mergeCell ref="E4808:F4808"/>
    <mergeCell ref="E4810:F4810"/>
    <mergeCell ref="E4812:F4812"/>
    <mergeCell ref="E4817:F4817"/>
    <mergeCell ref="E4915:F4915"/>
    <mergeCell ref="E4922:F4922"/>
    <mergeCell ref="E4926:F4926"/>
    <mergeCell ref="E4930:F4930"/>
    <mergeCell ref="C4932:F4932"/>
    <mergeCell ref="D4933:F4933"/>
    <mergeCell ref="E4891:F4891"/>
    <mergeCell ref="E4897:F4897"/>
    <mergeCell ref="E4902:F4902"/>
    <mergeCell ref="E4907:F4907"/>
    <mergeCell ref="E4910:F4910"/>
    <mergeCell ref="E4913:F4913"/>
    <mergeCell ref="D4868:F4868"/>
    <mergeCell ref="E4869:F4869"/>
    <mergeCell ref="E4871:F4871"/>
    <mergeCell ref="E4882:F4882"/>
    <mergeCell ref="E4884:F4884"/>
    <mergeCell ref="E4889:F4889"/>
    <mergeCell ref="E4980:F4980"/>
    <mergeCell ref="E4983:F4983"/>
    <mergeCell ref="E4985:F4985"/>
    <mergeCell ref="C4989:F4989"/>
    <mergeCell ref="D4990:F4990"/>
    <mergeCell ref="E4991:F4991"/>
    <mergeCell ref="E4958:F4958"/>
    <mergeCell ref="E4962:F4962"/>
    <mergeCell ref="E4966:F4966"/>
    <mergeCell ref="E4968:F4968"/>
    <mergeCell ref="E4972:F4972"/>
    <mergeCell ref="E4976:F4976"/>
    <mergeCell ref="E4934:F4934"/>
    <mergeCell ref="E4936:F4936"/>
    <mergeCell ref="E4938:F4938"/>
    <mergeCell ref="E4944:F4944"/>
    <mergeCell ref="E4949:F4949"/>
    <mergeCell ref="E4954:F4954"/>
    <mergeCell ref="E5055:F5055"/>
    <mergeCell ref="E5059:F5059"/>
    <mergeCell ref="E5061:F5061"/>
    <mergeCell ref="E5063:F5063"/>
    <mergeCell ref="E5066:F5066"/>
    <mergeCell ref="E5068:F5068"/>
    <mergeCell ref="E5027:F5027"/>
    <mergeCell ref="E5034:F5034"/>
    <mergeCell ref="E5036:F5036"/>
    <mergeCell ref="E5040:F5040"/>
    <mergeCell ref="E5043:F5043"/>
    <mergeCell ref="E5050:F5050"/>
    <mergeCell ref="E4995:F4995"/>
    <mergeCell ref="E5005:F5005"/>
    <mergeCell ref="E5008:F5008"/>
    <mergeCell ref="E5011:F5011"/>
    <mergeCell ref="E5016:F5016"/>
    <mergeCell ref="E5022:F5022"/>
    <mergeCell ref="D5092:F5092"/>
    <mergeCell ref="E5093:F5093"/>
    <mergeCell ref="E5096:F5096"/>
    <mergeCell ref="E5099:F5099"/>
    <mergeCell ref="E5101:F5101"/>
    <mergeCell ref="B5103:F5103"/>
    <mergeCell ref="E5081:F5081"/>
    <mergeCell ref="E5083:F5083"/>
    <mergeCell ref="E5085:F5085"/>
    <mergeCell ref="E5087:F5087"/>
    <mergeCell ref="E5089:F5089"/>
    <mergeCell ref="C5091:F5091"/>
    <mergeCell ref="E5070:F5070"/>
    <mergeCell ref="E5072:F5072"/>
    <mergeCell ref="E5074:F5074"/>
    <mergeCell ref="E5076:F5076"/>
    <mergeCell ref="C5079:F5079"/>
    <mergeCell ref="D5080:F5080"/>
    <mergeCell ref="E5131:F5131"/>
    <mergeCell ref="E5136:F5136"/>
    <mergeCell ref="E5143:F5143"/>
    <mergeCell ref="E5148:F5148"/>
    <mergeCell ref="E5156:F5156"/>
    <mergeCell ref="E5162:F5162"/>
    <mergeCell ref="D5112:F5112"/>
    <mergeCell ref="E5113:F5113"/>
    <mergeCell ref="E5116:F5116"/>
    <mergeCell ref="E5118:F5118"/>
    <mergeCell ref="E5126:F5126"/>
    <mergeCell ref="E5129:F5129"/>
    <mergeCell ref="C5104:F5104"/>
    <mergeCell ref="D5105:F5105"/>
    <mergeCell ref="E5106:F5106"/>
    <mergeCell ref="C5108:F5108"/>
    <mergeCell ref="D5109:F5109"/>
    <mergeCell ref="E5110:F5110"/>
    <mergeCell ref="E5201:F5201"/>
    <mergeCell ref="E5206:F5206"/>
    <mergeCell ref="E5212:F5212"/>
    <mergeCell ref="E5217:F5217"/>
    <mergeCell ref="E5223:F5223"/>
    <mergeCell ref="E5227:F5227"/>
    <mergeCell ref="E5189:F5189"/>
    <mergeCell ref="B5191:F5191"/>
    <mergeCell ref="C5192:F5192"/>
    <mergeCell ref="D5193:F5193"/>
    <mergeCell ref="E5194:F5194"/>
    <mergeCell ref="E5196:F5196"/>
    <mergeCell ref="E5167:F5167"/>
    <mergeCell ref="E5170:F5170"/>
    <mergeCell ref="E5175:F5175"/>
    <mergeCell ref="E5178:F5178"/>
    <mergeCell ref="E5182:F5182"/>
    <mergeCell ref="E5187:F5187"/>
    <mergeCell ref="E5271:F5271"/>
    <mergeCell ref="E5273:F5273"/>
    <mergeCell ref="E5278:F5278"/>
    <mergeCell ref="E5280:F5280"/>
    <mergeCell ref="E5286:F5286"/>
    <mergeCell ref="E5291:F5291"/>
    <mergeCell ref="E5254:F5254"/>
    <mergeCell ref="D5257:F5257"/>
    <mergeCell ref="E5258:F5258"/>
    <mergeCell ref="E5260:F5260"/>
    <mergeCell ref="E5262:F5262"/>
    <mergeCell ref="E5269:F5269"/>
    <mergeCell ref="E5232:F5232"/>
    <mergeCell ref="E5236:F5236"/>
    <mergeCell ref="E5242:F5242"/>
    <mergeCell ref="E5246:F5246"/>
    <mergeCell ref="E5249:F5249"/>
    <mergeCell ref="E5252:F5252"/>
    <mergeCell ref="E5333:F5333"/>
    <mergeCell ref="E5335:F5335"/>
    <mergeCell ref="E5341:F5341"/>
    <mergeCell ref="E5345:F5345"/>
    <mergeCell ref="E5347:F5347"/>
    <mergeCell ref="E5352:F5352"/>
    <mergeCell ref="E5320:F5320"/>
    <mergeCell ref="E5322:F5322"/>
    <mergeCell ref="E5327:F5327"/>
    <mergeCell ref="C5329:F5329"/>
    <mergeCell ref="D5330:F5330"/>
    <mergeCell ref="E5331:F5331"/>
    <mergeCell ref="E5297:F5297"/>
    <mergeCell ref="E5299:F5299"/>
    <mergeCell ref="E5301:F5301"/>
    <mergeCell ref="E5304:F5304"/>
    <mergeCell ref="E5312:F5312"/>
    <mergeCell ref="E5315:F5315"/>
    <mergeCell ref="D5409:F5409"/>
    <mergeCell ref="E5410:F5410"/>
    <mergeCell ref="E5412:F5412"/>
    <mergeCell ref="E5419:F5419"/>
    <mergeCell ref="E5423:F5423"/>
    <mergeCell ref="E5425:F5425"/>
    <mergeCell ref="E5385:F5385"/>
    <mergeCell ref="E5391:F5391"/>
    <mergeCell ref="E5394:F5394"/>
    <mergeCell ref="E5398:F5398"/>
    <mergeCell ref="E5400:F5400"/>
    <mergeCell ref="E5406:F5406"/>
    <mergeCell ref="E5358:F5358"/>
    <mergeCell ref="E5362:F5362"/>
    <mergeCell ref="E5369:F5369"/>
    <mergeCell ref="E5374:F5374"/>
    <mergeCell ref="E5379:F5379"/>
    <mergeCell ref="E5383:F5383"/>
    <mergeCell ref="E5471:F5471"/>
    <mergeCell ref="B5473:F5473"/>
    <mergeCell ref="C5474:F5474"/>
    <mergeCell ref="D5475:F5475"/>
    <mergeCell ref="E5476:F5476"/>
    <mergeCell ref="C5478:F5478"/>
    <mergeCell ref="E5456:F5456"/>
    <mergeCell ref="E5458:F5458"/>
    <mergeCell ref="E5461:F5461"/>
    <mergeCell ref="E5463:F5463"/>
    <mergeCell ref="E5467:F5467"/>
    <mergeCell ref="E5469:F5469"/>
    <mergeCell ref="E5430:F5430"/>
    <mergeCell ref="E5432:F5432"/>
    <mergeCell ref="E5437:F5437"/>
    <mergeCell ref="E5445:F5445"/>
    <mergeCell ref="E5452:F5452"/>
    <mergeCell ref="E5454:F5454"/>
    <mergeCell ref="E5535:F5535"/>
    <mergeCell ref="E5538:F5538"/>
    <mergeCell ref="E5544:F5544"/>
    <mergeCell ref="E5547:F5547"/>
    <mergeCell ref="E5551:F5551"/>
    <mergeCell ref="E5553:F5553"/>
    <mergeCell ref="E5497:F5497"/>
    <mergeCell ref="E5502:F5502"/>
    <mergeCell ref="E5508:F5508"/>
    <mergeCell ref="E5513:F5513"/>
    <mergeCell ref="E5521:F5521"/>
    <mergeCell ref="E5530:F5530"/>
    <mergeCell ref="D5479:F5479"/>
    <mergeCell ref="E5480:F5480"/>
    <mergeCell ref="E5483:F5483"/>
    <mergeCell ref="E5485:F5485"/>
    <mergeCell ref="E5491:F5491"/>
    <mergeCell ref="E5494:F5494"/>
    <mergeCell ref="E5579:F5579"/>
    <mergeCell ref="E5584:F5584"/>
    <mergeCell ref="E5586:F5586"/>
    <mergeCell ref="E5588:F5588"/>
    <mergeCell ref="E5593:F5593"/>
    <mergeCell ref="E5597:F5597"/>
    <mergeCell ref="E5567:F5567"/>
    <mergeCell ref="E5569:F5569"/>
    <mergeCell ref="E5572:F5572"/>
    <mergeCell ref="D5574:F5574"/>
    <mergeCell ref="E5575:F5575"/>
    <mergeCell ref="E5577:F5577"/>
    <mergeCell ref="E5558:F5558"/>
    <mergeCell ref="E5560:F5560"/>
    <mergeCell ref="B5562:F5562"/>
    <mergeCell ref="C5563:F5563"/>
    <mergeCell ref="D5564:F5564"/>
    <mergeCell ref="E5565:F5565"/>
    <mergeCell ref="E5641:F5641"/>
    <mergeCell ref="E5648:F5648"/>
    <mergeCell ref="E5651:F5651"/>
    <mergeCell ref="E5653:F5653"/>
    <mergeCell ref="E5658:F5658"/>
    <mergeCell ref="E5660:F5660"/>
    <mergeCell ref="E5627:F5627"/>
    <mergeCell ref="E5629:F5629"/>
    <mergeCell ref="C5634:F5634"/>
    <mergeCell ref="D5635:F5635"/>
    <mergeCell ref="E5636:F5636"/>
    <mergeCell ref="E5639:F5639"/>
    <mergeCell ref="E5601:F5601"/>
    <mergeCell ref="E5607:F5607"/>
    <mergeCell ref="E5613:F5613"/>
    <mergeCell ref="E5616:F5616"/>
    <mergeCell ref="E5619:F5619"/>
    <mergeCell ref="E5624:F5624"/>
    <mergeCell ref="E5714:F5714"/>
    <mergeCell ref="B5716:F5716"/>
    <mergeCell ref="C5717:F5717"/>
    <mergeCell ref="D5718:F5718"/>
    <mergeCell ref="E5719:F5719"/>
    <mergeCell ref="E5722:F5722"/>
    <mergeCell ref="E5698:F5698"/>
    <mergeCell ref="E5701:F5701"/>
    <mergeCell ref="E5704:F5704"/>
    <mergeCell ref="E5706:F5706"/>
    <mergeCell ref="E5711:F5711"/>
    <mergeCell ref="D5713:F5713"/>
    <mergeCell ref="E5666:F5666"/>
    <mergeCell ref="E5671:F5671"/>
    <mergeCell ref="E5678:F5678"/>
    <mergeCell ref="E5684:F5684"/>
    <mergeCell ref="E5689:F5689"/>
    <mergeCell ref="E5692:F5692"/>
    <mergeCell ref="E5776:F5776"/>
    <mergeCell ref="E5779:F5779"/>
    <mergeCell ref="E5784:F5784"/>
    <mergeCell ref="B5786:F5786"/>
    <mergeCell ref="C5787:F5787"/>
    <mergeCell ref="D5788:F5788"/>
    <mergeCell ref="E5749:F5749"/>
    <mergeCell ref="E5756:F5756"/>
    <mergeCell ref="E5762:F5762"/>
    <mergeCell ref="E5765:F5765"/>
    <mergeCell ref="E5767:F5767"/>
    <mergeCell ref="E5774:F5774"/>
    <mergeCell ref="E5724:F5724"/>
    <mergeCell ref="E5729:F5729"/>
    <mergeCell ref="E5732:F5732"/>
    <mergeCell ref="E5734:F5734"/>
    <mergeCell ref="E5739:F5739"/>
    <mergeCell ref="E5745:F5745"/>
    <mergeCell ref="E5806:F5806"/>
    <mergeCell ref="E5811:F5811"/>
    <mergeCell ref="E5813:F5813"/>
    <mergeCell ref="E5817:F5817"/>
    <mergeCell ref="E5821:F5821"/>
    <mergeCell ref="E5825:F5825"/>
    <mergeCell ref="D5798:F5798"/>
    <mergeCell ref="E5799:F5799"/>
    <mergeCell ref="B5801:F5801"/>
    <mergeCell ref="C5802:F5802"/>
    <mergeCell ref="D5803:F5803"/>
    <mergeCell ref="E5804:F5804"/>
    <mergeCell ref="E5789:F5789"/>
    <mergeCell ref="E5791:F5791"/>
    <mergeCell ref="C5793:F5793"/>
    <mergeCell ref="D5794:F5794"/>
    <mergeCell ref="E5795:F5795"/>
    <mergeCell ref="C5797:F5797"/>
    <mergeCell ref="E5858:F5858"/>
    <mergeCell ref="E5862:F5862"/>
    <mergeCell ref="E5864:F5864"/>
    <mergeCell ref="E5866:F5866"/>
    <mergeCell ref="E5870:F5870"/>
    <mergeCell ref="E5873:F5873"/>
    <mergeCell ref="E5848:F5848"/>
    <mergeCell ref="E5850:F5850"/>
    <mergeCell ref="B5853:F5853"/>
    <mergeCell ref="C5854:F5854"/>
    <mergeCell ref="D5855:F5855"/>
    <mergeCell ref="E5856:F5856"/>
    <mergeCell ref="E5830:F5830"/>
    <mergeCell ref="E5834:F5834"/>
    <mergeCell ref="E5839:F5839"/>
    <mergeCell ref="E5841:F5841"/>
    <mergeCell ref="E5843:F5843"/>
    <mergeCell ref="E5846:F5846"/>
    <mergeCell ref="E5915:F5915"/>
    <mergeCell ref="E5917:F5917"/>
    <mergeCell ref="E5919:F5919"/>
    <mergeCell ref="E5923:F5923"/>
    <mergeCell ref="E5926:F5926"/>
    <mergeCell ref="E5928:F5928"/>
    <mergeCell ref="E5904:F5904"/>
    <mergeCell ref="E5907:F5907"/>
    <mergeCell ref="E5909:F5909"/>
    <mergeCell ref="B5912:F5912"/>
    <mergeCell ref="C5913:F5913"/>
    <mergeCell ref="D5914:F5914"/>
    <mergeCell ref="E5878:F5878"/>
    <mergeCell ref="E5882:F5882"/>
    <mergeCell ref="E5889:F5889"/>
    <mergeCell ref="E5894:F5894"/>
    <mergeCell ref="E5897:F5897"/>
    <mergeCell ref="E5902:F5902"/>
    <mergeCell ref="B5973:F5973"/>
    <mergeCell ref="C5974:F5974"/>
    <mergeCell ref="D5975:F5975"/>
    <mergeCell ref="E5976:F5976"/>
    <mergeCell ref="E5978:F5978"/>
    <mergeCell ref="E5983:F5983"/>
    <mergeCell ref="E5959:F5959"/>
    <mergeCell ref="E5961:F5961"/>
    <mergeCell ref="E5963:F5963"/>
    <mergeCell ref="E5968:F5968"/>
    <mergeCell ref="D5970:F5970"/>
    <mergeCell ref="E5971:F5971"/>
    <mergeCell ref="E5933:F5933"/>
    <mergeCell ref="E5939:F5939"/>
    <mergeCell ref="E5943:F5943"/>
    <mergeCell ref="E5948:F5948"/>
    <mergeCell ref="E5953:F5953"/>
    <mergeCell ref="E5956:F5956"/>
    <mergeCell ref="C6027:F6027"/>
    <mergeCell ref="D6028:F6028"/>
    <mergeCell ref="E6029:F6029"/>
    <mergeCell ref="C6033:F6033"/>
    <mergeCell ref="D6034:F6034"/>
    <mergeCell ref="E6035:F6035"/>
    <mergeCell ref="E6012:F6012"/>
    <mergeCell ref="E6015:F6015"/>
    <mergeCell ref="E6018:F6018"/>
    <mergeCell ref="E6020:F6020"/>
    <mergeCell ref="E6024:F6024"/>
    <mergeCell ref="B6026:F6026"/>
    <mergeCell ref="E5985:F5985"/>
    <mergeCell ref="E5990:F5990"/>
    <mergeCell ref="E5993:F5993"/>
    <mergeCell ref="E5997:F5997"/>
    <mergeCell ref="E6001:F6001"/>
    <mergeCell ref="E6007:F6007"/>
    <mergeCell ref="E6072:F6072"/>
    <mergeCell ref="B6075:F6075"/>
    <mergeCell ref="C6076:F6076"/>
    <mergeCell ref="D6077:F6077"/>
    <mergeCell ref="E6078:F6078"/>
    <mergeCell ref="C6084:F6084"/>
    <mergeCell ref="E6053:F6053"/>
    <mergeCell ref="E6057:F6057"/>
    <mergeCell ref="E6062:F6062"/>
    <mergeCell ref="E6066:F6066"/>
    <mergeCell ref="E6068:F6068"/>
    <mergeCell ref="E6070:F6070"/>
    <mergeCell ref="E6037:F6037"/>
    <mergeCell ref="E6041:F6041"/>
    <mergeCell ref="E6043:F6043"/>
    <mergeCell ref="E6045:F6045"/>
    <mergeCell ref="E6049:F6049"/>
    <mergeCell ref="E6051:F6051"/>
    <mergeCell ref="E6127:F6127"/>
    <mergeCell ref="E6133:F6133"/>
    <mergeCell ref="E6136:F6136"/>
    <mergeCell ref="E6142:F6142"/>
    <mergeCell ref="E6146:F6146"/>
    <mergeCell ref="E6149:F6149"/>
    <mergeCell ref="E6100:F6100"/>
    <mergeCell ref="E6105:F6105"/>
    <mergeCell ref="E6107:F6107"/>
    <mergeCell ref="E6113:F6113"/>
    <mergeCell ref="E6117:F6117"/>
    <mergeCell ref="E6123:F6123"/>
    <mergeCell ref="D6085:F6085"/>
    <mergeCell ref="E6086:F6086"/>
    <mergeCell ref="E6088:F6088"/>
    <mergeCell ref="E6090:F6090"/>
    <mergeCell ref="E6096:F6096"/>
    <mergeCell ref="E6098:F6098"/>
    <mergeCell ref="E6180:F6180"/>
    <mergeCell ref="E6184:F6184"/>
    <mergeCell ref="E6193:F6193"/>
    <mergeCell ref="E6195:F6195"/>
    <mergeCell ref="E6199:F6199"/>
    <mergeCell ref="E6201:F6201"/>
    <mergeCell ref="E6162:F6162"/>
    <mergeCell ref="E6165:F6165"/>
    <mergeCell ref="E6167:F6167"/>
    <mergeCell ref="E6169:F6169"/>
    <mergeCell ref="E6174:F6174"/>
    <mergeCell ref="E6176:F6176"/>
    <mergeCell ref="E6151:F6151"/>
    <mergeCell ref="E6155:F6155"/>
    <mergeCell ref="B6157:F6157"/>
    <mergeCell ref="C6158:F6158"/>
    <mergeCell ref="D6159:F6159"/>
    <mergeCell ref="E6160:F6160"/>
    <mergeCell ref="E6233:F6233"/>
    <mergeCell ref="E6237:F6237"/>
    <mergeCell ref="E6240:F6240"/>
    <mergeCell ref="E6244:F6244"/>
    <mergeCell ref="E6246:F6246"/>
    <mergeCell ref="E6251:F6251"/>
    <mergeCell ref="C6216:F6216"/>
    <mergeCell ref="D6217:F6217"/>
    <mergeCell ref="E6218:F6218"/>
    <mergeCell ref="E6221:F6221"/>
    <mergeCell ref="E6226:F6226"/>
    <mergeCell ref="E6228:F6228"/>
    <mergeCell ref="E6204:F6204"/>
    <mergeCell ref="B6207:F6207"/>
    <mergeCell ref="C6208:F6208"/>
    <mergeCell ref="D6209:F6209"/>
    <mergeCell ref="E6210:F6210"/>
    <mergeCell ref="E6212:F6212"/>
    <mergeCell ref="E6282:F6282"/>
    <mergeCell ref="E6285:F6285"/>
    <mergeCell ref="E6288:F6288"/>
    <mergeCell ref="E6292:F6292"/>
    <mergeCell ref="E6294:F6294"/>
    <mergeCell ref="E6298:F6298"/>
    <mergeCell ref="C6266:F6266"/>
    <mergeCell ref="D6267:F6267"/>
    <mergeCell ref="E6268:F6268"/>
    <mergeCell ref="E6270:F6270"/>
    <mergeCell ref="E6275:F6275"/>
    <mergeCell ref="E6277:F6277"/>
    <mergeCell ref="E6253:F6253"/>
    <mergeCell ref="E6255:F6255"/>
    <mergeCell ref="E6257:F6257"/>
    <mergeCell ref="E6259:F6259"/>
    <mergeCell ref="E6263:F6263"/>
    <mergeCell ref="B6265:F6265"/>
    <mergeCell ref="E6326:F6326"/>
    <mergeCell ref="E6328:F6328"/>
    <mergeCell ref="E6331:F6331"/>
    <mergeCell ref="E6333:F6333"/>
    <mergeCell ref="E6338:F6338"/>
    <mergeCell ref="E6340:F6340"/>
    <mergeCell ref="B6314:F6314"/>
    <mergeCell ref="C6315:F6315"/>
    <mergeCell ref="D6316:F6316"/>
    <mergeCell ref="E6317:F6317"/>
    <mergeCell ref="C6324:F6324"/>
    <mergeCell ref="D6325:F6325"/>
    <mergeCell ref="E6301:F6301"/>
    <mergeCell ref="E6303:F6303"/>
    <mergeCell ref="E6305:F6305"/>
    <mergeCell ref="E6307:F6307"/>
    <mergeCell ref="E6309:F6309"/>
    <mergeCell ref="E6312:F6312"/>
    <mergeCell ref="E6373:F6373"/>
    <mergeCell ref="E6375:F6375"/>
    <mergeCell ref="E6380:F6380"/>
    <mergeCell ref="E6384:F6384"/>
    <mergeCell ref="E6388:F6388"/>
    <mergeCell ref="E6393:F6393"/>
    <mergeCell ref="E6362:F6362"/>
    <mergeCell ref="B6364:F6364"/>
    <mergeCell ref="C6365:F6365"/>
    <mergeCell ref="D6366:F6366"/>
    <mergeCell ref="E6367:F6367"/>
    <mergeCell ref="E6369:F6369"/>
    <mergeCell ref="E6343:F6343"/>
    <mergeCell ref="E6347:F6347"/>
    <mergeCell ref="E6352:F6352"/>
    <mergeCell ref="E6354:F6354"/>
    <mergeCell ref="E6357:F6357"/>
    <mergeCell ref="E6359:F6359"/>
    <mergeCell ref="E6428:F6428"/>
    <mergeCell ref="E6433:F6433"/>
    <mergeCell ref="E6439:F6439"/>
    <mergeCell ref="E6441:F6441"/>
    <mergeCell ref="E6444:F6444"/>
    <mergeCell ref="E6447:F6447"/>
    <mergeCell ref="E6408:F6408"/>
    <mergeCell ref="E6410:F6410"/>
    <mergeCell ref="E6414:F6414"/>
    <mergeCell ref="E6416:F6416"/>
    <mergeCell ref="E6421:F6421"/>
    <mergeCell ref="E6423:F6423"/>
    <mergeCell ref="E6399:F6399"/>
    <mergeCell ref="E6401:F6401"/>
    <mergeCell ref="E6403:F6403"/>
    <mergeCell ref="B6405:F6405"/>
    <mergeCell ref="C6406:F6406"/>
    <mergeCell ref="D6407:F6407"/>
    <mergeCell ref="E6479:F6479"/>
    <mergeCell ref="E6484:F6484"/>
    <mergeCell ref="E6489:F6489"/>
    <mergeCell ref="E6496:F6496"/>
    <mergeCell ref="E6501:F6501"/>
    <mergeCell ref="E6504:F6504"/>
    <mergeCell ref="E6461:F6461"/>
    <mergeCell ref="E6463:F6463"/>
    <mergeCell ref="E6465:F6465"/>
    <mergeCell ref="E6467:F6467"/>
    <mergeCell ref="E6472:F6472"/>
    <mergeCell ref="E6474:F6474"/>
    <mergeCell ref="E6450:F6450"/>
    <mergeCell ref="E6452:F6452"/>
    <mergeCell ref="B6456:F6456"/>
    <mergeCell ref="C6457:F6457"/>
    <mergeCell ref="D6458:F6458"/>
    <mergeCell ref="E6459:F6459"/>
    <mergeCell ref="E6531:F6531"/>
    <mergeCell ref="E6535:F6535"/>
    <mergeCell ref="E6539:F6539"/>
    <mergeCell ref="E6546:F6546"/>
    <mergeCell ref="E6548:F6548"/>
    <mergeCell ref="E6550:F6550"/>
    <mergeCell ref="E6519:F6519"/>
    <mergeCell ref="E6521:F6521"/>
    <mergeCell ref="E6523:F6523"/>
    <mergeCell ref="E6525:F6525"/>
    <mergeCell ref="E6527:F6527"/>
    <mergeCell ref="E6529:F6529"/>
    <mergeCell ref="E6508:F6508"/>
    <mergeCell ref="E6510:F6510"/>
    <mergeCell ref="B6514:F6514"/>
    <mergeCell ref="C6515:F6515"/>
    <mergeCell ref="D6516:F6516"/>
    <mergeCell ref="E6517:F6517"/>
    <mergeCell ref="E6575:F6575"/>
    <mergeCell ref="E6577:F6577"/>
    <mergeCell ref="E6579:F6579"/>
    <mergeCell ref="E6581:F6581"/>
    <mergeCell ref="E6583:F6583"/>
    <mergeCell ref="E6586:F6586"/>
    <mergeCell ref="C6565:F6565"/>
    <mergeCell ref="D6566:F6566"/>
    <mergeCell ref="E6567:F6567"/>
    <mergeCell ref="E6569:F6569"/>
    <mergeCell ref="E6571:F6571"/>
    <mergeCell ref="E6573:F6573"/>
    <mergeCell ref="E6553:F6553"/>
    <mergeCell ref="E6555:F6555"/>
    <mergeCell ref="E6557:F6557"/>
    <mergeCell ref="E6559:F6559"/>
    <mergeCell ref="D6562:F6562"/>
    <mergeCell ref="E6563:F6563"/>
    <mergeCell ref="C6607:F6607"/>
    <mergeCell ref="D6608:F6608"/>
    <mergeCell ref="E6609:F6609"/>
    <mergeCell ref="C6611:F6611"/>
    <mergeCell ref="D6612:F6612"/>
    <mergeCell ref="E6613:F6613"/>
    <mergeCell ref="E6598:F6598"/>
    <mergeCell ref="C6600:F6600"/>
    <mergeCell ref="D6601:F6601"/>
    <mergeCell ref="E6602:F6602"/>
    <mergeCell ref="D6604:F6604"/>
    <mergeCell ref="E6605:F6605"/>
    <mergeCell ref="E6588:F6588"/>
    <mergeCell ref="E6590:F6590"/>
    <mergeCell ref="C6593:F6593"/>
    <mergeCell ref="D6594:F6594"/>
    <mergeCell ref="E6595:F6595"/>
    <mergeCell ref="D6597:F6597"/>
    <mergeCell ref="C6645:F6645"/>
    <mergeCell ref="D6646:F6646"/>
    <mergeCell ref="E6647:F6647"/>
    <mergeCell ref="C6649:F6649"/>
    <mergeCell ref="D6650:F6650"/>
    <mergeCell ref="E6651:F6651"/>
    <mergeCell ref="D6627:F6627"/>
    <mergeCell ref="E6628:F6628"/>
    <mergeCell ref="E6631:F6631"/>
    <mergeCell ref="E6635:F6635"/>
    <mergeCell ref="E6639:F6639"/>
    <mergeCell ref="E6641:F6641"/>
    <mergeCell ref="D6615:F6615"/>
    <mergeCell ref="E6616:F6616"/>
    <mergeCell ref="E6619:F6619"/>
    <mergeCell ref="E6621:F6621"/>
    <mergeCell ref="D6624:F6624"/>
    <mergeCell ref="E6625:F6625"/>
    <mergeCell ref="E6672:F6672"/>
    <mergeCell ref="D6674:F6674"/>
    <mergeCell ref="E6675:F6675"/>
    <mergeCell ref="D6678:F6678"/>
    <mergeCell ref="E6679:F6679"/>
    <mergeCell ref="B6687:F6687"/>
    <mergeCell ref="D6663:F6663"/>
    <mergeCell ref="E6664:F6664"/>
    <mergeCell ref="C6667:F6667"/>
    <mergeCell ref="D6668:F6668"/>
    <mergeCell ref="E6669:F6669"/>
    <mergeCell ref="D6671:F6671"/>
    <mergeCell ref="D6653:F6653"/>
    <mergeCell ref="E6654:F6654"/>
    <mergeCell ref="D6657:F6657"/>
    <mergeCell ref="E6658:F6658"/>
    <mergeCell ref="D6660:F6660"/>
    <mergeCell ref="E6661:F6661"/>
    <mergeCell ref="D6712:F6712"/>
    <mergeCell ref="E6713:F6713"/>
    <mergeCell ref="E6715:F6715"/>
    <mergeCell ref="E6717:F6717"/>
    <mergeCell ref="E6719:F6719"/>
    <mergeCell ref="C6722:F6722"/>
    <mergeCell ref="E6699:F6699"/>
    <mergeCell ref="E6701:F6701"/>
    <mergeCell ref="E6703:F6703"/>
    <mergeCell ref="D6706:F6706"/>
    <mergeCell ref="E6707:F6707"/>
    <mergeCell ref="E6709:F6709"/>
    <mergeCell ref="C6688:F6688"/>
    <mergeCell ref="D6689:F6689"/>
    <mergeCell ref="E6690:F6690"/>
    <mergeCell ref="E6692:F6692"/>
    <mergeCell ref="E6694:F6694"/>
    <mergeCell ref="D6698:F6698"/>
    <mergeCell ref="E6746:F6746"/>
    <mergeCell ref="D6750:F6750"/>
    <mergeCell ref="E6751:F6751"/>
    <mergeCell ref="E6753:F6753"/>
    <mergeCell ref="E6755:F6755"/>
    <mergeCell ref="D6759:F6759"/>
    <mergeCell ref="E6732:F6732"/>
    <mergeCell ref="E6734:F6734"/>
    <mergeCell ref="E6737:F6737"/>
    <mergeCell ref="D6741:F6741"/>
    <mergeCell ref="E6742:F6742"/>
    <mergeCell ref="E6744:F6744"/>
    <mergeCell ref="D6723:F6723"/>
    <mergeCell ref="E6724:F6724"/>
    <mergeCell ref="B6726:F6726"/>
    <mergeCell ref="C6727:F6727"/>
    <mergeCell ref="D6728:F6728"/>
    <mergeCell ref="E6729:F6729"/>
    <mergeCell ref="D6789:F6789"/>
    <mergeCell ref="E6790:F6790"/>
    <mergeCell ref="C6792:F6792"/>
    <mergeCell ref="D6793:F6793"/>
    <mergeCell ref="E6794:F6794"/>
    <mergeCell ref="E6796:F6796"/>
    <mergeCell ref="E6772:F6772"/>
    <mergeCell ref="E6774:F6774"/>
    <mergeCell ref="E6781:F6781"/>
    <mergeCell ref="E6784:F6784"/>
    <mergeCell ref="D6786:F6786"/>
    <mergeCell ref="E6787:F6787"/>
    <mergeCell ref="E6760:F6760"/>
    <mergeCell ref="D6762:F6762"/>
    <mergeCell ref="E6763:F6763"/>
    <mergeCell ref="E6765:F6765"/>
    <mergeCell ref="E6767:F6767"/>
    <mergeCell ref="D6771:F6771"/>
    <mergeCell ref="C6824:F6824"/>
    <mergeCell ref="D6825:F6825"/>
    <mergeCell ref="E6826:F6826"/>
    <mergeCell ref="E6828:F6828"/>
    <mergeCell ref="C6831:F6831"/>
    <mergeCell ref="D6832:F6832"/>
    <mergeCell ref="E6809:F6809"/>
    <mergeCell ref="E6811:F6811"/>
    <mergeCell ref="E6813:F6813"/>
    <mergeCell ref="D6817:F6817"/>
    <mergeCell ref="E6818:F6818"/>
    <mergeCell ref="E6820:F6820"/>
    <mergeCell ref="C6799:F6799"/>
    <mergeCell ref="D6800:F6800"/>
    <mergeCell ref="E6801:F6801"/>
    <mergeCell ref="E6803:F6803"/>
    <mergeCell ref="C6807:F6807"/>
    <mergeCell ref="D6808:F6808"/>
    <mergeCell ref="E6872:F6872"/>
    <mergeCell ref="E6875:F6875"/>
    <mergeCell ref="E6879:F6879"/>
    <mergeCell ref="E6884:F6884"/>
    <mergeCell ref="E6887:F6887"/>
    <mergeCell ref="E6892:F6892"/>
    <mergeCell ref="E6847:F6847"/>
    <mergeCell ref="D6851:F6851"/>
    <mergeCell ref="E6852:F6852"/>
    <mergeCell ref="E6854:F6854"/>
    <mergeCell ref="E6856:F6856"/>
    <mergeCell ref="E6870:F6870"/>
    <mergeCell ref="E6833:F6833"/>
    <mergeCell ref="E6836:F6836"/>
    <mergeCell ref="E6838:F6838"/>
    <mergeCell ref="E6840:F6840"/>
    <mergeCell ref="D6844:F6844"/>
    <mergeCell ref="E6845:F6845"/>
    <mergeCell ref="E6952:F6952"/>
    <mergeCell ref="C6956:F6956"/>
    <mergeCell ref="D6957:F6957"/>
    <mergeCell ref="E6958:F6958"/>
    <mergeCell ref="E6960:F6960"/>
    <mergeCell ref="D6962:F6962"/>
    <mergeCell ref="E6934:F6934"/>
    <mergeCell ref="E6939:F6939"/>
    <mergeCell ref="E6941:F6941"/>
    <mergeCell ref="E6946:F6946"/>
    <mergeCell ref="E6948:F6948"/>
    <mergeCell ref="E6950:F6950"/>
    <mergeCell ref="E6897:F6897"/>
    <mergeCell ref="E6904:F6904"/>
    <mergeCell ref="E6908:F6908"/>
    <mergeCell ref="E6914:F6914"/>
    <mergeCell ref="E6919:F6919"/>
    <mergeCell ref="E6930:F6930"/>
    <mergeCell ref="E6996:F6996"/>
    <mergeCell ref="E7000:F7000"/>
    <mergeCell ref="E7002:F7002"/>
    <mergeCell ref="D7006:F7006"/>
    <mergeCell ref="E7007:F7007"/>
    <mergeCell ref="D7010:F7010"/>
    <mergeCell ref="E6980:F6980"/>
    <mergeCell ref="D6984:F6984"/>
    <mergeCell ref="E6985:F6985"/>
    <mergeCell ref="E6987:F6987"/>
    <mergeCell ref="D6991:F6991"/>
    <mergeCell ref="E6992:F6992"/>
    <mergeCell ref="E6963:F6963"/>
    <mergeCell ref="E6967:F6967"/>
    <mergeCell ref="E6971:F6971"/>
    <mergeCell ref="E6973:F6973"/>
    <mergeCell ref="D6977:F6977"/>
    <mergeCell ref="E6978:F6978"/>
    <mergeCell ref="E7038:F7038"/>
    <mergeCell ref="D7040:F7040"/>
    <mergeCell ref="E7041:F7041"/>
    <mergeCell ref="E7043:F7043"/>
    <mergeCell ref="E7049:F7049"/>
    <mergeCell ref="E7054:F7054"/>
    <mergeCell ref="D7026:F7026"/>
    <mergeCell ref="E7027:F7027"/>
    <mergeCell ref="E7030:F7030"/>
    <mergeCell ref="E7032:F7032"/>
    <mergeCell ref="D7035:F7035"/>
    <mergeCell ref="E7036:F7036"/>
    <mergeCell ref="E7011:F7011"/>
    <mergeCell ref="E7013:F7013"/>
    <mergeCell ref="E7015:F7015"/>
    <mergeCell ref="D7019:F7019"/>
    <mergeCell ref="E7020:F7020"/>
    <mergeCell ref="E7022:F7022"/>
    <mergeCell ref="E7108:F7108"/>
    <mergeCell ref="D7111:F7111"/>
    <mergeCell ref="E7112:F7112"/>
    <mergeCell ref="E7114:F7114"/>
    <mergeCell ref="E7116:F7116"/>
    <mergeCell ref="C7118:F7118"/>
    <mergeCell ref="E7087:F7087"/>
    <mergeCell ref="E7093:F7093"/>
    <mergeCell ref="E7097:F7097"/>
    <mergeCell ref="E7099:F7099"/>
    <mergeCell ref="E7104:F7104"/>
    <mergeCell ref="E7106:F7106"/>
    <mergeCell ref="E7060:F7060"/>
    <mergeCell ref="E7064:F7064"/>
    <mergeCell ref="E7072:F7072"/>
    <mergeCell ref="E7074:F7074"/>
    <mergeCell ref="E7079:F7079"/>
    <mergeCell ref="E7085:F7085"/>
    <mergeCell ref="E7146:F7146"/>
    <mergeCell ref="E7150:F7150"/>
    <mergeCell ref="E7152:F7152"/>
    <mergeCell ref="E7157:F7157"/>
    <mergeCell ref="E7162:F7162"/>
    <mergeCell ref="E7167:F7167"/>
    <mergeCell ref="E7130:F7130"/>
    <mergeCell ref="D7134:F7134"/>
    <mergeCell ref="E7135:F7135"/>
    <mergeCell ref="D7138:F7138"/>
    <mergeCell ref="E7139:F7139"/>
    <mergeCell ref="E7141:F7141"/>
    <mergeCell ref="D7119:F7119"/>
    <mergeCell ref="E7120:F7120"/>
    <mergeCell ref="E7122:F7122"/>
    <mergeCell ref="D7125:F7125"/>
    <mergeCell ref="E7126:F7126"/>
    <mergeCell ref="E7128:F7128"/>
    <mergeCell ref="E7213:F7213"/>
    <mergeCell ref="E7215:F7215"/>
    <mergeCell ref="A7217:F7217"/>
    <mergeCell ref="B7218:F7218"/>
    <mergeCell ref="C7219:F7219"/>
    <mergeCell ref="D7220:F7220"/>
    <mergeCell ref="E7201:F7201"/>
    <mergeCell ref="E7204:F7204"/>
    <mergeCell ref="E7207:F7207"/>
    <mergeCell ref="E7209:F7209"/>
    <mergeCell ref="C7211:F7211"/>
    <mergeCell ref="D7212:F7212"/>
    <mergeCell ref="E7173:F7173"/>
    <mergeCell ref="E7180:F7180"/>
    <mergeCell ref="E7185:F7185"/>
    <mergeCell ref="E7189:F7189"/>
    <mergeCell ref="E7193:F7193"/>
    <mergeCell ref="E7197:F7197"/>
    <mergeCell ref="E7246:F7246"/>
    <mergeCell ref="E7248:F7248"/>
    <mergeCell ref="E7250:F7250"/>
    <mergeCell ref="C7252:F7252"/>
    <mergeCell ref="D7253:F7253"/>
    <mergeCell ref="E7254:F7254"/>
    <mergeCell ref="D7230:F7230"/>
    <mergeCell ref="E7231:F7231"/>
    <mergeCell ref="E7233:F7233"/>
    <mergeCell ref="E7235:F7235"/>
    <mergeCell ref="E7243:F7243"/>
    <mergeCell ref="D7245:F7245"/>
    <mergeCell ref="E7221:F7221"/>
    <mergeCell ref="C7223:F7223"/>
    <mergeCell ref="D7224:F7224"/>
    <mergeCell ref="E7225:F7225"/>
    <mergeCell ref="D7227:F7227"/>
    <mergeCell ref="E7228:F7228"/>
    <mergeCell ref="E7274:F7274"/>
    <mergeCell ref="E7276:F7276"/>
    <mergeCell ref="E7280:F7280"/>
    <mergeCell ref="E7282:F7282"/>
    <mergeCell ref="E7284:F7284"/>
    <mergeCell ref="E7289:F7289"/>
    <mergeCell ref="E7264:F7264"/>
    <mergeCell ref="C7266:F7266"/>
    <mergeCell ref="D7267:F7267"/>
    <mergeCell ref="E7268:F7268"/>
    <mergeCell ref="E7270:F7270"/>
    <mergeCell ref="D7273:F7273"/>
    <mergeCell ref="C7256:F7256"/>
    <mergeCell ref="D7257:F7257"/>
    <mergeCell ref="E7258:F7258"/>
    <mergeCell ref="E7260:F7260"/>
    <mergeCell ref="C7262:F7262"/>
    <mergeCell ref="D7263:F7263"/>
    <mergeCell ref="E7322:F7322"/>
    <mergeCell ref="E7334:F7334"/>
    <mergeCell ref="E7336:F7336"/>
    <mergeCell ref="E7339:F7339"/>
    <mergeCell ref="E7341:F7341"/>
    <mergeCell ref="E7346:F7346"/>
    <mergeCell ref="E7310:F7310"/>
    <mergeCell ref="E7313:F7313"/>
    <mergeCell ref="C7315:F7315"/>
    <mergeCell ref="D7316:F7316"/>
    <mergeCell ref="E7317:F7317"/>
    <mergeCell ref="E7319:F7319"/>
    <mergeCell ref="E7293:F7293"/>
    <mergeCell ref="E7295:F7295"/>
    <mergeCell ref="E7298:F7298"/>
    <mergeCell ref="E7302:F7302"/>
    <mergeCell ref="E7304:F7304"/>
    <mergeCell ref="E7307:F7307"/>
    <mergeCell ref="E7416:F7416"/>
    <mergeCell ref="E7420:F7420"/>
    <mergeCell ref="E7423:F7423"/>
    <mergeCell ref="E7426:F7426"/>
    <mergeCell ref="E7428:F7428"/>
    <mergeCell ref="E7430:F7430"/>
    <mergeCell ref="E7388:F7388"/>
    <mergeCell ref="E7397:F7397"/>
    <mergeCell ref="E7401:F7401"/>
    <mergeCell ref="E7406:F7406"/>
    <mergeCell ref="E7408:F7408"/>
    <mergeCell ref="E7410:F7410"/>
    <mergeCell ref="E7349:F7349"/>
    <mergeCell ref="E7355:F7355"/>
    <mergeCell ref="E7360:F7360"/>
    <mergeCell ref="E7368:F7368"/>
    <mergeCell ref="E7376:F7376"/>
    <mergeCell ref="E7382:F7382"/>
    <mergeCell ref="E7465:F7465"/>
    <mergeCell ref="E7467:F7467"/>
    <mergeCell ref="E7469:F7469"/>
    <mergeCell ref="E7471:F7471"/>
    <mergeCell ref="C7475:F7475"/>
    <mergeCell ref="D7476:F7476"/>
    <mergeCell ref="E7444:F7444"/>
    <mergeCell ref="E7446:F7446"/>
    <mergeCell ref="E7451:F7451"/>
    <mergeCell ref="E7454:F7454"/>
    <mergeCell ref="E7458:F7458"/>
    <mergeCell ref="E7463:F7463"/>
    <mergeCell ref="E7432:F7432"/>
    <mergeCell ref="D7435:F7435"/>
    <mergeCell ref="E7436:F7436"/>
    <mergeCell ref="D7438:F7438"/>
    <mergeCell ref="E7439:F7439"/>
    <mergeCell ref="E7441:F7441"/>
    <mergeCell ref="E7497:F7497"/>
    <mergeCell ref="E7500:F7500"/>
    <mergeCell ref="C7502:F7502"/>
    <mergeCell ref="D7503:F7503"/>
    <mergeCell ref="E7504:F7504"/>
    <mergeCell ref="E7507:F7507"/>
    <mergeCell ref="E7486:F7486"/>
    <mergeCell ref="D7488:F7488"/>
    <mergeCell ref="E7489:F7489"/>
    <mergeCell ref="D7491:F7491"/>
    <mergeCell ref="E7492:F7492"/>
    <mergeCell ref="E7494:F7494"/>
    <mergeCell ref="E7477:F7477"/>
    <mergeCell ref="E7479:F7479"/>
    <mergeCell ref="E7481:F7481"/>
    <mergeCell ref="B7483:F7483"/>
    <mergeCell ref="C7484:F7484"/>
    <mergeCell ref="D7485:F7485"/>
    <mergeCell ref="E7567:F7567"/>
    <mergeCell ref="E7571:F7571"/>
    <mergeCell ref="E7573:F7573"/>
    <mergeCell ref="E7579:F7579"/>
    <mergeCell ref="E7581:F7581"/>
    <mergeCell ref="E7583:F7583"/>
    <mergeCell ref="E7537:F7537"/>
    <mergeCell ref="E7541:F7541"/>
    <mergeCell ref="E7548:F7548"/>
    <mergeCell ref="E7554:F7554"/>
    <mergeCell ref="E7556:F7556"/>
    <mergeCell ref="E7563:F7563"/>
    <mergeCell ref="E7509:F7509"/>
    <mergeCell ref="E7520:F7520"/>
    <mergeCell ref="E7522:F7522"/>
    <mergeCell ref="E7524:F7524"/>
    <mergeCell ref="E7529:F7529"/>
    <mergeCell ref="E7531:F7531"/>
    <mergeCell ref="E7619:F7619"/>
    <mergeCell ref="E7623:F7623"/>
    <mergeCell ref="E7630:F7630"/>
    <mergeCell ref="E7636:F7636"/>
    <mergeCell ref="E7642:F7642"/>
    <mergeCell ref="E7647:F7647"/>
    <mergeCell ref="E7596:F7596"/>
    <mergeCell ref="E7604:F7604"/>
    <mergeCell ref="E7606:F7606"/>
    <mergeCell ref="E7608:F7608"/>
    <mergeCell ref="E7613:F7613"/>
    <mergeCell ref="E7615:F7615"/>
    <mergeCell ref="E7585:F7585"/>
    <mergeCell ref="E7587:F7587"/>
    <mergeCell ref="E7589:F7589"/>
    <mergeCell ref="C7592:F7592"/>
    <mergeCell ref="D7593:F7593"/>
    <mergeCell ref="E7594:F7594"/>
    <mergeCell ref="D7686:F7686"/>
    <mergeCell ref="E7687:F7687"/>
    <mergeCell ref="E7689:F7689"/>
    <mergeCell ref="E7691:F7691"/>
    <mergeCell ref="E7696:F7696"/>
    <mergeCell ref="E7698:F7698"/>
    <mergeCell ref="E7673:F7673"/>
    <mergeCell ref="D7675:F7675"/>
    <mergeCell ref="E7676:F7676"/>
    <mergeCell ref="E7678:F7678"/>
    <mergeCell ref="E7682:F7682"/>
    <mergeCell ref="E7684:F7684"/>
    <mergeCell ref="E7652:F7652"/>
    <mergeCell ref="E7656:F7656"/>
    <mergeCell ref="E7661:F7661"/>
    <mergeCell ref="E7663:F7663"/>
    <mergeCell ref="E7666:F7666"/>
    <mergeCell ref="E7669:F7669"/>
    <mergeCell ref="E7726:F7726"/>
    <mergeCell ref="E7728:F7728"/>
    <mergeCell ref="E7730:F7730"/>
    <mergeCell ref="E7732:F7732"/>
    <mergeCell ref="E7734:F7734"/>
    <mergeCell ref="E7736:F7736"/>
    <mergeCell ref="E7714:F7714"/>
    <mergeCell ref="E7717:F7717"/>
    <mergeCell ref="E7719:F7719"/>
    <mergeCell ref="E7721:F7721"/>
    <mergeCell ref="D7723:F7723"/>
    <mergeCell ref="E7724:F7724"/>
    <mergeCell ref="E7700:F7700"/>
    <mergeCell ref="E7702:F7702"/>
    <mergeCell ref="E7705:F7705"/>
    <mergeCell ref="D7708:F7708"/>
    <mergeCell ref="E7709:F7709"/>
    <mergeCell ref="E7712:F7712"/>
    <mergeCell ref="E7784:F7784"/>
    <mergeCell ref="E7790:F7790"/>
    <mergeCell ref="E7795:F7795"/>
    <mergeCell ref="E7799:F7799"/>
    <mergeCell ref="E7802:F7802"/>
    <mergeCell ref="E7807:F7807"/>
    <mergeCell ref="E7754:F7754"/>
    <mergeCell ref="E7759:F7759"/>
    <mergeCell ref="E7761:F7761"/>
    <mergeCell ref="E7766:F7766"/>
    <mergeCell ref="E7771:F7771"/>
    <mergeCell ref="E7778:F7778"/>
    <mergeCell ref="C7738:F7738"/>
    <mergeCell ref="D7739:F7739"/>
    <mergeCell ref="E7740:F7740"/>
    <mergeCell ref="E7742:F7742"/>
    <mergeCell ref="E7750:F7750"/>
    <mergeCell ref="E7752:F7752"/>
    <mergeCell ref="E7840:F7840"/>
    <mergeCell ref="E7842:F7842"/>
    <mergeCell ref="B7844:F7844"/>
    <mergeCell ref="C7845:F7845"/>
    <mergeCell ref="D7846:F7846"/>
    <mergeCell ref="E7847:F7847"/>
    <mergeCell ref="D7824:F7824"/>
    <mergeCell ref="E7825:F7825"/>
    <mergeCell ref="E7827:F7827"/>
    <mergeCell ref="E7829:F7829"/>
    <mergeCell ref="E7833:F7833"/>
    <mergeCell ref="E7838:F7838"/>
    <mergeCell ref="E7809:F7809"/>
    <mergeCell ref="E7811:F7811"/>
    <mergeCell ref="E7814:F7814"/>
    <mergeCell ref="E7816:F7816"/>
    <mergeCell ref="E7818:F7818"/>
    <mergeCell ref="E7820:F7820"/>
    <mergeCell ref="E7876:F7876"/>
    <mergeCell ref="E7878:F7878"/>
    <mergeCell ref="E7885:F7885"/>
    <mergeCell ref="E7888:F7888"/>
    <mergeCell ref="E7890:F7890"/>
    <mergeCell ref="E7895:F7895"/>
    <mergeCell ref="E7865:F7865"/>
    <mergeCell ref="D7867:F7867"/>
    <mergeCell ref="E7868:F7868"/>
    <mergeCell ref="E7872:F7872"/>
    <mergeCell ref="C7874:F7874"/>
    <mergeCell ref="D7875:F7875"/>
    <mergeCell ref="E7849:F7849"/>
    <mergeCell ref="E7851:F7851"/>
    <mergeCell ref="E7854:F7854"/>
    <mergeCell ref="E7856:F7856"/>
    <mergeCell ref="D7858:F7858"/>
    <mergeCell ref="E7859:F7859"/>
    <mergeCell ref="E7948:F7948"/>
    <mergeCell ref="D7951:F7951"/>
    <mergeCell ref="E7952:F7952"/>
    <mergeCell ref="E7955:F7955"/>
    <mergeCell ref="E7957:F7957"/>
    <mergeCell ref="E7960:F7960"/>
    <mergeCell ref="E7930:F7930"/>
    <mergeCell ref="E7934:F7934"/>
    <mergeCell ref="E7937:F7937"/>
    <mergeCell ref="E7940:F7940"/>
    <mergeCell ref="E7943:F7943"/>
    <mergeCell ref="E7946:F7946"/>
    <mergeCell ref="E7898:F7898"/>
    <mergeCell ref="E7903:F7903"/>
    <mergeCell ref="E7908:F7908"/>
    <mergeCell ref="E7914:F7914"/>
    <mergeCell ref="E7921:F7921"/>
    <mergeCell ref="E7926:F7926"/>
    <mergeCell ref="E7986:F7986"/>
    <mergeCell ref="C7988:F7988"/>
    <mergeCell ref="D7989:F7989"/>
    <mergeCell ref="E7990:F7990"/>
    <mergeCell ref="E7992:F7992"/>
    <mergeCell ref="E7994:F7994"/>
    <mergeCell ref="C7976:F7976"/>
    <mergeCell ref="D7977:F7977"/>
    <mergeCell ref="E7978:F7978"/>
    <mergeCell ref="D7980:F7980"/>
    <mergeCell ref="E7981:F7981"/>
    <mergeCell ref="E7983:F7983"/>
    <mergeCell ref="E7962:F7962"/>
    <mergeCell ref="E7966:F7966"/>
    <mergeCell ref="E7968:F7968"/>
    <mergeCell ref="E7970:F7970"/>
    <mergeCell ref="E7972:F7972"/>
    <mergeCell ref="B7975:F7975"/>
    <mergeCell ref="E8027:F8027"/>
    <mergeCell ref="E8032:F8032"/>
    <mergeCell ref="E8035:F8035"/>
    <mergeCell ref="E8041:F8041"/>
    <mergeCell ref="E8045:F8045"/>
    <mergeCell ref="E8052:F8052"/>
    <mergeCell ref="D8007:F8007"/>
    <mergeCell ref="E8008:F8008"/>
    <mergeCell ref="E8010:F8010"/>
    <mergeCell ref="E8013:F8013"/>
    <mergeCell ref="E8021:F8021"/>
    <mergeCell ref="E8025:F8025"/>
    <mergeCell ref="E7996:F7996"/>
    <mergeCell ref="D7999:F7999"/>
    <mergeCell ref="E8000:F8000"/>
    <mergeCell ref="E8002:F8002"/>
    <mergeCell ref="E8004:F8004"/>
    <mergeCell ref="C8006:F8006"/>
    <mergeCell ref="E8101:F8101"/>
    <mergeCell ref="E8103:F8103"/>
    <mergeCell ref="E8105:F8105"/>
    <mergeCell ref="E8110:F8110"/>
    <mergeCell ref="E8113:F8113"/>
    <mergeCell ref="E8115:F8115"/>
    <mergeCell ref="E8085:F8085"/>
    <mergeCell ref="E8090:F8090"/>
    <mergeCell ref="E8093:F8093"/>
    <mergeCell ref="E8095:F8095"/>
    <mergeCell ref="D8098:F8098"/>
    <mergeCell ref="E8099:F8099"/>
    <mergeCell ref="E8056:F8056"/>
    <mergeCell ref="E8062:F8062"/>
    <mergeCell ref="E8066:F8066"/>
    <mergeCell ref="E8074:F8074"/>
    <mergeCell ref="E8078:F8078"/>
    <mergeCell ref="E8083:F8083"/>
    <mergeCell ref="E8138:F8138"/>
    <mergeCell ref="E8140:F8140"/>
    <mergeCell ref="E8144:F8144"/>
    <mergeCell ref="E8146:F8146"/>
    <mergeCell ref="E8148:F8148"/>
    <mergeCell ref="E8153:F8153"/>
    <mergeCell ref="E8126:F8126"/>
    <mergeCell ref="E8128:F8128"/>
    <mergeCell ref="E8130:F8130"/>
    <mergeCell ref="D8134:F8134"/>
    <mergeCell ref="E8135:F8135"/>
    <mergeCell ref="D8137:F8137"/>
    <mergeCell ref="B8118:F8118"/>
    <mergeCell ref="C8119:F8119"/>
    <mergeCell ref="D8120:F8120"/>
    <mergeCell ref="E8121:F8121"/>
    <mergeCell ref="D8123:F8123"/>
    <mergeCell ref="E8124:F8124"/>
    <mergeCell ref="E8191:F8191"/>
    <mergeCell ref="E8193:F8193"/>
    <mergeCell ref="E8198:F8198"/>
    <mergeCell ref="E8200:F8200"/>
    <mergeCell ref="E8202:F8202"/>
    <mergeCell ref="E8207:F8207"/>
    <mergeCell ref="E8173:F8173"/>
    <mergeCell ref="E8177:F8177"/>
    <mergeCell ref="E8182:F8182"/>
    <mergeCell ref="E8184:F8184"/>
    <mergeCell ref="D8188:F8188"/>
    <mergeCell ref="E8189:F8189"/>
    <mergeCell ref="E8157:F8157"/>
    <mergeCell ref="E8160:F8160"/>
    <mergeCell ref="E8163:F8163"/>
    <mergeCell ref="E8165:F8165"/>
    <mergeCell ref="E8167:F8167"/>
    <mergeCell ref="E8171:F8171"/>
    <mergeCell ref="E8246:F8246"/>
    <mergeCell ref="E8248:F8248"/>
    <mergeCell ref="C8252:F8252"/>
    <mergeCell ref="D8253:F8253"/>
    <mergeCell ref="E8254:F8254"/>
    <mergeCell ref="E8256:F8256"/>
    <mergeCell ref="E8228:F8228"/>
    <mergeCell ref="E8230:F8230"/>
    <mergeCell ref="E8234:F8234"/>
    <mergeCell ref="E8236:F8236"/>
    <mergeCell ref="E8241:F8241"/>
    <mergeCell ref="E8243:F8243"/>
    <mergeCell ref="E8210:F8210"/>
    <mergeCell ref="E8214:F8214"/>
    <mergeCell ref="E8216:F8216"/>
    <mergeCell ref="E8218:F8218"/>
    <mergeCell ref="E8220:F8220"/>
    <mergeCell ref="E8223:F8223"/>
    <mergeCell ref="E8299:F8299"/>
    <mergeCell ref="B8302:F8302"/>
    <mergeCell ref="C8303:F8303"/>
    <mergeCell ref="D8304:F8304"/>
    <mergeCell ref="E8305:F8305"/>
    <mergeCell ref="D8307:F8307"/>
    <mergeCell ref="E8280:F8280"/>
    <mergeCell ref="E8285:F8285"/>
    <mergeCell ref="E8287:F8287"/>
    <mergeCell ref="E8291:F8291"/>
    <mergeCell ref="E8294:F8294"/>
    <mergeCell ref="E8296:F8296"/>
    <mergeCell ref="E8258:F8258"/>
    <mergeCell ref="E8263:F8263"/>
    <mergeCell ref="E8265:F8265"/>
    <mergeCell ref="E8267:F8267"/>
    <mergeCell ref="E8272:F8272"/>
    <mergeCell ref="E8278:F8278"/>
    <mergeCell ref="E8338:F8338"/>
    <mergeCell ref="E8341:F8341"/>
    <mergeCell ref="E8343:F8343"/>
    <mergeCell ref="D8346:F8346"/>
    <mergeCell ref="E8347:F8347"/>
    <mergeCell ref="E8349:F8349"/>
    <mergeCell ref="E8318:F8318"/>
    <mergeCell ref="E8322:F8322"/>
    <mergeCell ref="E8329:F8329"/>
    <mergeCell ref="E8331:F8331"/>
    <mergeCell ref="E8333:F8333"/>
    <mergeCell ref="E8335:F8335"/>
    <mergeCell ref="E8308:F8308"/>
    <mergeCell ref="C8310:F8310"/>
    <mergeCell ref="D8311:F8311"/>
    <mergeCell ref="E8312:F8312"/>
    <mergeCell ref="E8314:F8314"/>
    <mergeCell ref="E8316:F8316"/>
    <mergeCell ref="E8379:F8379"/>
    <mergeCell ref="E8382:F8382"/>
    <mergeCell ref="E8385:F8385"/>
    <mergeCell ref="E8389:F8389"/>
    <mergeCell ref="E8391:F8391"/>
    <mergeCell ref="D8395:F8395"/>
    <mergeCell ref="E8363:F8363"/>
    <mergeCell ref="E8367:F8367"/>
    <mergeCell ref="E8370:F8370"/>
    <mergeCell ref="E8372:F8372"/>
    <mergeCell ref="E8374:F8374"/>
    <mergeCell ref="E8377:F8377"/>
    <mergeCell ref="E8351:F8351"/>
    <mergeCell ref="D8354:F8354"/>
    <mergeCell ref="E8355:F8355"/>
    <mergeCell ref="E8358:F8358"/>
    <mergeCell ref="D8360:F8360"/>
    <mergeCell ref="E8361:F8361"/>
    <mergeCell ref="E8422:F8422"/>
    <mergeCell ref="E8424:F8424"/>
    <mergeCell ref="E8427:F8427"/>
    <mergeCell ref="E8429:F8429"/>
    <mergeCell ref="E8431:F8431"/>
    <mergeCell ref="E8433:F8433"/>
    <mergeCell ref="E8408:F8408"/>
    <mergeCell ref="D8411:F8411"/>
    <mergeCell ref="E8412:F8412"/>
    <mergeCell ref="E8415:F8415"/>
    <mergeCell ref="D8419:F8419"/>
    <mergeCell ref="E8420:F8420"/>
    <mergeCell ref="E8396:F8396"/>
    <mergeCell ref="E8398:F8398"/>
    <mergeCell ref="E8400:F8400"/>
    <mergeCell ref="E8402:F8402"/>
    <mergeCell ref="D8405:F8405"/>
    <mergeCell ref="E8406:F8406"/>
    <mergeCell ref="E8482:F8482"/>
    <mergeCell ref="E8487:F8487"/>
    <mergeCell ref="E8492:F8492"/>
    <mergeCell ref="E8498:F8498"/>
    <mergeCell ref="E8505:F8505"/>
    <mergeCell ref="E8508:F8508"/>
    <mergeCell ref="E8454:F8454"/>
    <mergeCell ref="E8456:F8456"/>
    <mergeCell ref="E8461:F8461"/>
    <mergeCell ref="E8464:F8464"/>
    <mergeCell ref="E8470:F8470"/>
    <mergeCell ref="E8474:F8474"/>
    <mergeCell ref="E8436:F8436"/>
    <mergeCell ref="C8439:F8439"/>
    <mergeCell ref="D8440:F8440"/>
    <mergeCell ref="E8441:F8441"/>
    <mergeCell ref="E8443:F8443"/>
    <mergeCell ref="E8451:F8451"/>
    <mergeCell ref="D8535:F8535"/>
    <mergeCell ref="E8536:F8536"/>
    <mergeCell ref="E8540:F8540"/>
    <mergeCell ref="E8543:F8543"/>
    <mergeCell ref="E8554:F8554"/>
    <mergeCell ref="E8559:F8559"/>
    <mergeCell ref="E8526:F8526"/>
    <mergeCell ref="C8529:F8529"/>
    <mergeCell ref="D8530:F8530"/>
    <mergeCell ref="E8531:F8531"/>
    <mergeCell ref="B8533:F8533"/>
    <mergeCell ref="C8534:F8534"/>
    <mergeCell ref="E8513:F8513"/>
    <mergeCell ref="E8515:F8515"/>
    <mergeCell ref="E8518:F8518"/>
    <mergeCell ref="E8520:F8520"/>
    <mergeCell ref="E8522:F8522"/>
    <mergeCell ref="E8524:F8524"/>
    <mergeCell ref="E8631:F8631"/>
    <mergeCell ref="E8633:F8633"/>
    <mergeCell ref="E8640:F8640"/>
    <mergeCell ref="E8642:F8642"/>
    <mergeCell ref="E8644:F8644"/>
    <mergeCell ref="E8646:F8646"/>
    <mergeCell ref="E8596:F8596"/>
    <mergeCell ref="E8601:F8601"/>
    <mergeCell ref="E8606:F8606"/>
    <mergeCell ref="E8612:F8612"/>
    <mergeCell ref="E8621:F8621"/>
    <mergeCell ref="E8626:F8626"/>
    <mergeCell ref="E8563:F8563"/>
    <mergeCell ref="E8566:F8566"/>
    <mergeCell ref="E8572:F8572"/>
    <mergeCell ref="E8576:F8576"/>
    <mergeCell ref="E8583:F8583"/>
    <mergeCell ref="E8588:F8588"/>
    <mergeCell ref="E8705:F8705"/>
    <mergeCell ref="E8713:F8713"/>
    <mergeCell ref="E8719:F8719"/>
    <mergeCell ref="E8725:F8725"/>
    <mergeCell ref="E8731:F8731"/>
    <mergeCell ref="E8740:F8740"/>
    <mergeCell ref="E8677:F8677"/>
    <mergeCell ref="E8681:F8681"/>
    <mergeCell ref="E8684:F8684"/>
    <mergeCell ref="E8689:F8689"/>
    <mergeCell ref="E8693:F8693"/>
    <mergeCell ref="E8700:F8700"/>
    <mergeCell ref="E8648:F8648"/>
    <mergeCell ref="D8652:F8652"/>
    <mergeCell ref="E8653:F8653"/>
    <mergeCell ref="E8657:F8657"/>
    <mergeCell ref="E8660:F8660"/>
    <mergeCell ref="E8673:F8673"/>
    <mergeCell ref="E8782:F8782"/>
    <mergeCell ref="E8795:F8795"/>
    <mergeCell ref="E8801:F8801"/>
    <mergeCell ref="E8805:F8805"/>
    <mergeCell ref="E8808:F8808"/>
    <mergeCell ref="E8813:F8813"/>
    <mergeCell ref="E8766:F8766"/>
    <mergeCell ref="E8768:F8768"/>
    <mergeCell ref="E8770:F8770"/>
    <mergeCell ref="D8774:F8774"/>
    <mergeCell ref="E8775:F8775"/>
    <mergeCell ref="E8779:F8779"/>
    <mergeCell ref="E8745:F8745"/>
    <mergeCell ref="E8750:F8750"/>
    <mergeCell ref="E8753:F8753"/>
    <mergeCell ref="E8755:F8755"/>
    <mergeCell ref="E8760:F8760"/>
    <mergeCell ref="E8763:F8763"/>
    <mergeCell ref="E8883:F8883"/>
    <mergeCell ref="E8886:F8886"/>
    <mergeCell ref="E8889:F8889"/>
    <mergeCell ref="E8891:F8891"/>
    <mergeCell ref="D8894:F8894"/>
    <mergeCell ref="E8895:F8895"/>
    <mergeCell ref="E8854:F8854"/>
    <mergeCell ref="E8861:F8861"/>
    <mergeCell ref="E8866:F8866"/>
    <mergeCell ref="E8871:F8871"/>
    <mergeCell ref="E8873:F8873"/>
    <mergeCell ref="E8879:F8879"/>
    <mergeCell ref="E8817:F8817"/>
    <mergeCell ref="E8824:F8824"/>
    <mergeCell ref="E8829:F8829"/>
    <mergeCell ref="E8837:F8837"/>
    <mergeCell ref="E8843:F8843"/>
    <mergeCell ref="E8848:F8848"/>
    <mergeCell ref="E8960:F8960"/>
    <mergeCell ref="E8965:F8965"/>
    <mergeCell ref="E8972:F8972"/>
    <mergeCell ref="E8977:F8977"/>
    <mergeCell ref="E8981:F8981"/>
    <mergeCell ref="E8983:F8983"/>
    <mergeCell ref="E8927:F8927"/>
    <mergeCell ref="E8930:F8930"/>
    <mergeCell ref="E8936:F8936"/>
    <mergeCell ref="E8941:F8941"/>
    <mergeCell ref="E8949:F8949"/>
    <mergeCell ref="E8955:F8955"/>
    <mergeCell ref="E8897:F8897"/>
    <mergeCell ref="E8899:F8899"/>
    <mergeCell ref="E8912:F8912"/>
    <mergeCell ref="E8915:F8915"/>
    <mergeCell ref="E8919:F8919"/>
    <mergeCell ref="E8922:F8922"/>
    <mergeCell ref="E9016:F9016"/>
    <mergeCell ref="E9021:F9021"/>
    <mergeCell ref="E9028:F9028"/>
    <mergeCell ref="E9033:F9033"/>
    <mergeCell ref="E9038:F9038"/>
    <mergeCell ref="E9041:F9041"/>
    <mergeCell ref="E8999:F8999"/>
    <mergeCell ref="D9001:F9001"/>
    <mergeCell ref="E9002:F9002"/>
    <mergeCell ref="E9006:F9006"/>
    <mergeCell ref="E9010:F9010"/>
    <mergeCell ref="E9012:F9012"/>
    <mergeCell ref="E8989:F8989"/>
    <mergeCell ref="E8991:F8991"/>
    <mergeCell ref="E8993:F8993"/>
    <mergeCell ref="D8995:F8995"/>
    <mergeCell ref="E8996:F8996"/>
    <mergeCell ref="D8998:F8998"/>
    <mergeCell ref="E9080:F9080"/>
    <mergeCell ref="E9085:F9085"/>
    <mergeCell ref="E9088:F9088"/>
    <mergeCell ref="E9094:F9094"/>
    <mergeCell ref="E9099:F9099"/>
    <mergeCell ref="E9106:F9106"/>
    <mergeCell ref="E9058:F9058"/>
    <mergeCell ref="E9060:F9060"/>
    <mergeCell ref="E9063:F9063"/>
    <mergeCell ref="E9072:F9072"/>
    <mergeCell ref="E9075:F9075"/>
    <mergeCell ref="E9078:F9078"/>
    <mergeCell ref="E9045:F9045"/>
    <mergeCell ref="E9049:F9049"/>
    <mergeCell ref="E9051:F9051"/>
    <mergeCell ref="E9054:F9054"/>
    <mergeCell ref="C9056:F9056"/>
    <mergeCell ref="D9057:F9057"/>
    <mergeCell ref="D9154:F9154"/>
    <mergeCell ref="E9155:F9155"/>
    <mergeCell ref="D9157:F9157"/>
    <mergeCell ref="E9158:F9158"/>
    <mergeCell ref="E9160:F9160"/>
    <mergeCell ref="E9162:F9162"/>
    <mergeCell ref="E9139:F9139"/>
    <mergeCell ref="E9144:F9144"/>
    <mergeCell ref="E9146:F9146"/>
    <mergeCell ref="E9148:F9148"/>
    <mergeCell ref="E9150:F9150"/>
    <mergeCell ref="E9152:F9152"/>
    <mergeCell ref="E9113:F9113"/>
    <mergeCell ref="E9118:F9118"/>
    <mergeCell ref="E9123:F9123"/>
    <mergeCell ref="E9130:F9130"/>
    <mergeCell ref="E9133:F9133"/>
    <mergeCell ref="E9137:F9137"/>
    <mergeCell ref="E9187:F9187"/>
    <mergeCell ref="E9189:F9189"/>
    <mergeCell ref="E9193:F9193"/>
    <mergeCell ref="E9195:F9195"/>
    <mergeCell ref="E9199:F9199"/>
    <mergeCell ref="E9201:F9201"/>
    <mergeCell ref="D9179:F9179"/>
    <mergeCell ref="E9180:F9180"/>
    <mergeCell ref="D9182:F9182"/>
    <mergeCell ref="E9183:F9183"/>
    <mergeCell ref="C9185:F9185"/>
    <mergeCell ref="D9186:F9186"/>
    <mergeCell ref="E9164:F9164"/>
    <mergeCell ref="E9169:F9169"/>
    <mergeCell ref="E9171:F9171"/>
    <mergeCell ref="E9174:F9174"/>
    <mergeCell ref="B9177:F9177"/>
    <mergeCell ref="C9178:F9178"/>
    <mergeCell ref="E9238:F9238"/>
    <mergeCell ref="E9240:F9240"/>
    <mergeCell ref="E9248:F9248"/>
    <mergeCell ref="E9250:F9250"/>
    <mergeCell ref="E9252:F9252"/>
    <mergeCell ref="E9257:F9257"/>
    <mergeCell ref="E9223:F9223"/>
    <mergeCell ref="E9227:F9227"/>
    <mergeCell ref="E9229:F9229"/>
    <mergeCell ref="C9233:F9233"/>
    <mergeCell ref="D9234:F9234"/>
    <mergeCell ref="E9235:F9235"/>
    <mergeCell ref="E9204:F9204"/>
    <mergeCell ref="E9207:F9207"/>
    <mergeCell ref="E9213:F9213"/>
    <mergeCell ref="E9215:F9215"/>
    <mergeCell ref="E9217:F9217"/>
    <mergeCell ref="E9220:F9220"/>
    <mergeCell ref="C9308:F9308"/>
    <mergeCell ref="D9309:F9309"/>
    <mergeCell ref="E9310:F9310"/>
    <mergeCell ref="E9312:F9312"/>
    <mergeCell ref="E9314:F9314"/>
    <mergeCell ref="E9316:F9316"/>
    <mergeCell ref="E9288:F9288"/>
    <mergeCell ref="E9292:F9292"/>
    <mergeCell ref="E9296:F9296"/>
    <mergeCell ref="E9299:F9299"/>
    <mergeCell ref="E9301:F9301"/>
    <mergeCell ref="E9305:F9305"/>
    <mergeCell ref="E9259:F9259"/>
    <mergeCell ref="E9264:F9264"/>
    <mergeCell ref="E9268:F9268"/>
    <mergeCell ref="E9274:F9274"/>
    <mergeCell ref="E9280:F9280"/>
    <mergeCell ref="E9285:F9285"/>
    <mergeCell ref="E9337:F9337"/>
    <mergeCell ref="E9339:F9339"/>
    <mergeCell ref="E9341:F9341"/>
    <mergeCell ref="E9343:F9343"/>
    <mergeCell ref="E9345:F9345"/>
    <mergeCell ref="D9347:F9347"/>
    <mergeCell ref="E9327:F9327"/>
    <mergeCell ref="D9329:F9329"/>
    <mergeCell ref="E9330:F9330"/>
    <mergeCell ref="D9332:F9332"/>
    <mergeCell ref="E9333:F9333"/>
    <mergeCell ref="E9335:F9335"/>
    <mergeCell ref="E9318:F9318"/>
    <mergeCell ref="E9320:F9320"/>
    <mergeCell ref="B9322:F9322"/>
    <mergeCell ref="C9323:F9323"/>
    <mergeCell ref="D9324:F9324"/>
    <mergeCell ref="E9325:F9325"/>
    <mergeCell ref="E9369:F9369"/>
    <mergeCell ref="C9371:F9371"/>
    <mergeCell ref="D9372:F9372"/>
    <mergeCell ref="E9373:F9373"/>
    <mergeCell ref="E9376:F9376"/>
    <mergeCell ref="E9379:F9379"/>
    <mergeCell ref="E9360:F9360"/>
    <mergeCell ref="C9362:F9362"/>
    <mergeCell ref="D9363:F9363"/>
    <mergeCell ref="E9364:F9364"/>
    <mergeCell ref="E9366:F9366"/>
    <mergeCell ref="D9368:F9368"/>
    <mergeCell ref="E9348:F9348"/>
    <mergeCell ref="D9350:F9350"/>
    <mergeCell ref="E9351:F9351"/>
    <mergeCell ref="E9353:F9353"/>
    <mergeCell ref="E9356:F9356"/>
    <mergeCell ref="E9358:F9358"/>
    <mergeCell ref="E9446:F9446"/>
    <mergeCell ref="E9449:F9449"/>
    <mergeCell ref="E9451:F9451"/>
    <mergeCell ref="E9453:F9453"/>
    <mergeCell ref="E9455:F9455"/>
    <mergeCell ref="E9459:F9459"/>
    <mergeCell ref="E9412:F9412"/>
    <mergeCell ref="E9419:F9419"/>
    <mergeCell ref="E9427:F9427"/>
    <mergeCell ref="E9432:F9432"/>
    <mergeCell ref="E9437:F9437"/>
    <mergeCell ref="E9442:F9442"/>
    <mergeCell ref="E9388:F9388"/>
    <mergeCell ref="E9392:F9392"/>
    <mergeCell ref="E9395:F9395"/>
    <mergeCell ref="E9400:F9400"/>
    <mergeCell ref="E9402:F9402"/>
    <mergeCell ref="E9407:F9407"/>
    <mergeCell ref="E9487:F9487"/>
    <mergeCell ref="E9490:F9490"/>
    <mergeCell ref="E9492:F9492"/>
    <mergeCell ref="E9494:F9494"/>
    <mergeCell ref="D9497:F9497"/>
    <mergeCell ref="E9498:F9498"/>
    <mergeCell ref="E9477:F9477"/>
    <mergeCell ref="E9479:F9479"/>
    <mergeCell ref="C9481:F9481"/>
    <mergeCell ref="D9482:F9482"/>
    <mergeCell ref="E9483:F9483"/>
    <mergeCell ref="E9485:F9485"/>
    <mergeCell ref="E9464:F9464"/>
    <mergeCell ref="D9467:F9467"/>
    <mergeCell ref="E9468:F9468"/>
    <mergeCell ref="E9470:F9470"/>
    <mergeCell ref="E9473:F9473"/>
    <mergeCell ref="E9475:F9475"/>
    <mergeCell ref="E9541:F9541"/>
    <mergeCell ref="E9546:F9546"/>
    <mergeCell ref="E9549:F9549"/>
    <mergeCell ref="E9551:F9551"/>
    <mergeCell ref="B9554:F9554"/>
    <mergeCell ref="C9555:F9555"/>
    <mergeCell ref="E9523:F9523"/>
    <mergeCell ref="E9526:F9526"/>
    <mergeCell ref="E9528:F9528"/>
    <mergeCell ref="E9531:F9531"/>
    <mergeCell ref="E9533:F9533"/>
    <mergeCell ref="E9539:F9539"/>
    <mergeCell ref="E9500:F9500"/>
    <mergeCell ref="E9502:F9502"/>
    <mergeCell ref="E9504:F9504"/>
    <mergeCell ref="E9508:F9508"/>
    <mergeCell ref="E9510:F9510"/>
    <mergeCell ref="E9519:F9519"/>
    <mergeCell ref="E9589:F9589"/>
    <mergeCell ref="E9592:F9592"/>
    <mergeCell ref="E9598:F9598"/>
    <mergeCell ref="E9603:F9603"/>
    <mergeCell ref="E9611:F9611"/>
    <mergeCell ref="E9617:F9617"/>
    <mergeCell ref="E9564:F9564"/>
    <mergeCell ref="E9567:F9567"/>
    <mergeCell ref="E9570:F9570"/>
    <mergeCell ref="E9580:F9580"/>
    <mergeCell ref="E9582:F9582"/>
    <mergeCell ref="E9584:F9584"/>
    <mergeCell ref="D9556:F9556"/>
    <mergeCell ref="E9557:F9557"/>
    <mergeCell ref="D9559:F9559"/>
    <mergeCell ref="E9560:F9560"/>
    <mergeCell ref="C9562:F9562"/>
    <mergeCell ref="D9563:F9563"/>
    <mergeCell ref="E9668:F9668"/>
    <mergeCell ref="C9670:F9670"/>
    <mergeCell ref="D9671:F9671"/>
    <mergeCell ref="E9672:F9672"/>
    <mergeCell ref="E9675:F9675"/>
    <mergeCell ref="E9677:F9677"/>
    <mergeCell ref="E9655:F9655"/>
    <mergeCell ref="E9657:F9657"/>
    <mergeCell ref="E9660:F9660"/>
    <mergeCell ref="E9662:F9662"/>
    <mergeCell ref="C9666:F9666"/>
    <mergeCell ref="D9667:F9667"/>
    <mergeCell ref="E9623:F9623"/>
    <mergeCell ref="E9628:F9628"/>
    <mergeCell ref="E9637:F9637"/>
    <mergeCell ref="E9642:F9642"/>
    <mergeCell ref="E9647:F9647"/>
    <mergeCell ref="E9649:F9649"/>
    <mergeCell ref="C9708:F9708"/>
    <mergeCell ref="D9709:F9709"/>
    <mergeCell ref="E9710:F9710"/>
    <mergeCell ref="E9712:F9712"/>
    <mergeCell ref="E9714:F9714"/>
    <mergeCell ref="E9724:F9724"/>
    <mergeCell ref="D9694:F9694"/>
    <mergeCell ref="E9695:F9695"/>
    <mergeCell ref="E9697:F9697"/>
    <mergeCell ref="E9700:F9700"/>
    <mergeCell ref="E9702:F9702"/>
    <mergeCell ref="E9704:F9704"/>
    <mergeCell ref="E9679:F9679"/>
    <mergeCell ref="E9682:F9682"/>
    <mergeCell ref="E9685:F9685"/>
    <mergeCell ref="E9688:F9688"/>
    <mergeCell ref="E9691:F9691"/>
    <mergeCell ref="C9693:F9693"/>
    <mergeCell ref="E9783:F9783"/>
    <mergeCell ref="E9785:F9785"/>
    <mergeCell ref="E9789:F9789"/>
    <mergeCell ref="E9791:F9791"/>
    <mergeCell ref="E9794:F9794"/>
    <mergeCell ref="D9796:F9796"/>
    <mergeCell ref="E9752:F9752"/>
    <mergeCell ref="E9759:F9759"/>
    <mergeCell ref="E9764:F9764"/>
    <mergeCell ref="E9770:F9770"/>
    <mergeCell ref="E9774:F9774"/>
    <mergeCell ref="E9779:F9779"/>
    <mergeCell ref="E9727:F9727"/>
    <mergeCell ref="E9729:F9729"/>
    <mergeCell ref="E9734:F9734"/>
    <mergeCell ref="E9736:F9736"/>
    <mergeCell ref="E9740:F9740"/>
    <mergeCell ref="E9745:F9745"/>
    <mergeCell ref="D9820:F9820"/>
    <mergeCell ref="E9821:F9821"/>
    <mergeCell ref="C9823:F9823"/>
    <mergeCell ref="D9824:F9824"/>
    <mergeCell ref="E9825:F9825"/>
    <mergeCell ref="E9827:F9827"/>
    <mergeCell ref="B9812:F9812"/>
    <mergeCell ref="C9813:F9813"/>
    <mergeCell ref="D9814:F9814"/>
    <mergeCell ref="E9815:F9815"/>
    <mergeCell ref="D9817:F9817"/>
    <mergeCell ref="E9818:F9818"/>
    <mergeCell ref="E9797:F9797"/>
    <mergeCell ref="E9799:F9799"/>
    <mergeCell ref="E9801:F9801"/>
    <mergeCell ref="E9804:F9804"/>
    <mergeCell ref="E9807:F9807"/>
    <mergeCell ref="E9810:F9810"/>
    <mergeCell ref="E9855:F9855"/>
    <mergeCell ref="E9860:F9860"/>
    <mergeCell ref="E9862:F9862"/>
    <mergeCell ref="E9864:F9864"/>
    <mergeCell ref="E9867:F9867"/>
    <mergeCell ref="E9870:F9870"/>
    <mergeCell ref="E9842:F9842"/>
    <mergeCell ref="E9844:F9844"/>
    <mergeCell ref="D9846:F9846"/>
    <mergeCell ref="E9847:F9847"/>
    <mergeCell ref="E9849:F9849"/>
    <mergeCell ref="E9853:F9853"/>
    <mergeCell ref="E9829:F9829"/>
    <mergeCell ref="E9831:F9831"/>
    <mergeCell ref="E9833:F9833"/>
    <mergeCell ref="E9837:F9837"/>
    <mergeCell ref="C9840:F9840"/>
    <mergeCell ref="D9841:F9841"/>
    <mergeCell ref="E9907:F9907"/>
    <mergeCell ref="E9912:F9912"/>
    <mergeCell ref="E9914:F9914"/>
    <mergeCell ref="E9919:F9919"/>
    <mergeCell ref="E9923:F9923"/>
    <mergeCell ref="E9929:F9929"/>
    <mergeCell ref="C9892:F9892"/>
    <mergeCell ref="D9893:F9893"/>
    <mergeCell ref="E9894:F9894"/>
    <mergeCell ref="E9896:F9896"/>
    <mergeCell ref="E9903:F9903"/>
    <mergeCell ref="E9905:F9905"/>
    <mergeCell ref="E9875:F9875"/>
    <mergeCell ref="E9877:F9877"/>
    <mergeCell ref="E9881:F9881"/>
    <mergeCell ref="E9883:F9883"/>
    <mergeCell ref="E9886:F9886"/>
    <mergeCell ref="E9888:F9888"/>
    <mergeCell ref="E9966:F9966"/>
    <mergeCell ref="D9968:F9968"/>
    <mergeCell ref="E9969:F9969"/>
    <mergeCell ref="E9971:F9971"/>
    <mergeCell ref="E9974:F9974"/>
    <mergeCell ref="E9981:F9981"/>
    <mergeCell ref="E9955:F9955"/>
    <mergeCell ref="E9958:F9958"/>
    <mergeCell ref="E9960:F9960"/>
    <mergeCell ref="B9963:F9963"/>
    <mergeCell ref="C9964:F9964"/>
    <mergeCell ref="D9965:F9965"/>
    <mergeCell ref="E9932:F9932"/>
    <mergeCell ref="E9937:F9937"/>
    <mergeCell ref="E9942:F9942"/>
    <mergeCell ref="E9946:F9946"/>
    <mergeCell ref="E9949:F9949"/>
    <mergeCell ref="E9953:F9953"/>
    <mergeCell ref="E10022:F10022"/>
    <mergeCell ref="E10028:F10028"/>
    <mergeCell ref="E10032:F10032"/>
    <mergeCell ref="E10039:F10039"/>
    <mergeCell ref="E10046:F10046"/>
    <mergeCell ref="E10051:F10051"/>
    <mergeCell ref="E9995:F9995"/>
    <mergeCell ref="E10005:F10005"/>
    <mergeCell ref="E10007:F10007"/>
    <mergeCell ref="E10011:F10011"/>
    <mergeCell ref="E10014:F10014"/>
    <mergeCell ref="E10019:F10019"/>
    <mergeCell ref="E9984:F9984"/>
    <mergeCell ref="E9987:F9987"/>
    <mergeCell ref="E9989:F9989"/>
    <mergeCell ref="C9991:F9991"/>
    <mergeCell ref="D9992:F9992"/>
    <mergeCell ref="E9993:F9993"/>
    <mergeCell ref="E10090:F10090"/>
    <mergeCell ref="E10092:F10092"/>
    <mergeCell ref="E10094:F10094"/>
    <mergeCell ref="E10096:F10096"/>
    <mergeCell ref="C10099:F10099"/>
    <mergeCell ref="D10100:F10100"/>
    <mergeCell ref="D10075:F10075"/>
    <mergeCell ref="E10076:F10076"/>
    <mergeCell ref="E10078:F10078"/>
    <mergeCell ref="E10081:F10081"/>
    <mergeCell ref="E10083:F10083"/>
    <mergeCell ref="E10088:F10088"/>
    <mergeCell ref="E10056:F10056"/>
    <mergeCell ref="E10059:F10059"/>
    <mergeCell ref="E10063:F10063"/>
    <mergeCell ref="E10067:F10067"/>
    <mergeCell ref="E10069:F10069"/>
    <mergeCell ref="E10072:F10072"/>
    <mergeCell ref="E10122:F10122"/>
    <mergeCell ref="E10124:F10124"/>
    <mergeCell ref="E10134:F10134"/>
    <mergeCell ref="E10137:F10137"/>
    <mergeCell ref="E10139:F10139"/>
    <mergeCell ref="E10144:F10144"/>
    <mergeCell ref="D10111:F10111"/>
    <mergeCell ref="E10112:F10112"/>
    <mergeCell ref="E10114:F10114"/>
    <mergeCell ref="E10118:F10118"/>
    <mergeCell ref="C10120:F10120"/>
    <mergeCell ref="D10121:F10121"/>
    <mergeCell ref="E10101:F10101"/>
    <mergeCell ref="B10104:F10104"/>
    <mergeCell ref="C10105:F10105"/>
    <mergeCell ref="D10106:F10106"/>
    <mergeCell ref="E10107:F10107"/>
    <mergeCell ref="E10109:F10109"/>
    <mergeCell ref="E10207:F10207"/>
    <mergeCell ref="D10209:F10209"/>
    <mergeCell ref="E10210:F10210"/>
    <mergeCell ref="E10212:F10212"/>
    <mergeCell ref="E10214:F10214"/>
    <mergeCell ref="E10216:F10216"/>
    <mergeCell ref="E10184:F10184"/>
    <mergeCell ref="E10190:F10190"/>
    <mergeCell ref="E10193:F10193"/>
    <mergeCell ref="E10198:F10198"/>
    <mergeCell ref="E10200:F10200"/>
    <mergeCell ref="E10204:F10204"/>
    <mergeCell ref="E10146:F10146"/>
    <mergeCell ref="E10152:F10152"/>
    <mergeCell ref="E10157:F10157"/>
    <mergeCell ref="E10164:F10164"/>
    <mergeCell ref="E10172:F10172"/>
    <mergeCell ref="E10178:F10178"/>
    <mergeCell ref="E10237:F10237"/>
    <mergeCell ref="E10240:F10240"/>
    <mergeCell ref="E10251:F10251"/>
    <mergeCell ref="E10254:F10254"/>
    <mergeCell ref="E10256:F10256"/>
    <mergeCell ref="E10261:F10261"/>
    <mergeCell ref="E10228:F10228"/>
    <mergeCell ref="D10230:F10230"/>
    <mergeCell ref="E10231:F10231"/>
    <mergeCell ref="C10233:F10233"/>
    <mergeCell ref="D10234:F10234"/>
    <mergeCell ref="E10235:F10235"/>
    <mergeCell ref="E10218:F10218"/>
    <mergeCell ref="E10220:F10220"/>
    <mergeCell ref="E10223:F10223"/>
    <mergeCell ref="B10225:F10225"/>
    <mergeCell ref="C10226:F10226"/>
    <mergeCell ref="D10227:F10227"/>
    <mergeCell ref="E10322:F10322"/>
    <mergeCell ref="E10325:F10325"/>
    <mergeCell ref="E10327:F10327"/>
    <mergeCell ref="E10329:F10329"/>
    <mergeCell ref="C10332:F10332"/>
    <mergeCell ref="D10333:F10333"/>
    <mergeCell ref="E10295:F10295"/>
    <mergeCell ref="E10302:F10302"/>
    <mergeCell ref="E10307:F10307"/>
    <mergeCell ref="E10312:F10312"/>
    <mergeCell ref="E10315:F10315"/>
    <mergeCell ref="E10320:F10320"/>
    <mergeCell ref="E10264:F10264"/>
    <mergeCell ref="E10269:F10269"/>
    <mergeCell ref="E10274:F10274"/>
    <mergeCell ref="E10282:F10282"/>
    <mergeCell ref="E10284:F10284"/>
    <mergeCell ref="E10289:F10289"/>
    <mergeCell ref="E10362:F10362"/>
    <mergeCell ref="E10364:F10364"/>
    <mergeCell ref="E10368:F10368"/>
    <mergeCell ref="E10372:F10372"/>
    <mergeCell ref="E10376:F10376"/>
    <mergeCell ref="E10380:F10380"/>
    <mergeCell ref="D10347:F10347"/>
    <mergeCell ref="E10348:F10348"/>
    <mergeCell ref="C10350:F10350"/>
    <mergeCell ref="D10351:F10351"/>
    <mergeCell ref="E10352:F10352"/>
    <mergeCell ref="E10354:F10354"/>
    <mergeCell ref="E10334:F10334"/>
    <mergeCell ref="B10336:F10336"/>
    <mergeCell ref="C10337:F10337"/>
    <mergeCell ref="D10338:F10338"/>
    <mergeCell ref="E10339:F10339"/>
    <mergeCell ref="E10341:F10341"/>
    <mergeCell ref="E10416:F10416"/>
    <mergeCell ref="E10418:F10418"/>
    <mergeCell ref="B10420:F10420"/>
    <mergeCell ref="C10421:F10421"/>
    <mergeCell ref="D10422:F10422"/>
    <mergeCell ref="E10423:F10423"/>
    <mergeCell ref="E10404:F10404"/>
    <mergeCell ref="E10407:F10407"/>
    <mergeCell ref="E10410:F10410"/>
    <mergeCell ref="C10412:F10412"/>
    <mergeCell ref="D10413:F10413"/>
    <mergeCell ref="E10414:F10414"/>
    <mergeCell ref="E10386:F10386"/>
    <mergeCell ref="E10391:F10391"/>
    <mergeCell ref="E10393:F10393"/>
    <mergeCell ref="E10396:F10396"/>
    <mergeCell ref="E10399:F10399"/>
    <mergeCell ref="E10402:F10402"/>
    <mergeCell ref="E10461:F10461"/>
    <mergeCell ref="E10468:F10468"/>
    <mergeCell ref="E10474:F10474"/>
    <mergeCell ref="E10480:F10480"/>
    <mergeCell ref="E10485:F10485"/>
    <mergeCell ref="E10490:F10490"/>
    <mergeCell ref="E10440:F10440"/>
    <mergeCell ref="E10442:F10442"/>
    <mergeCell ref="E10444:F10444"/>
    <mergeCell ref="E10449:F10449"/>
    <mergeCell ref="E10451:F10451"/>
    <mergeCell ref="E10457:F10457"/>
    <mergeCell ref="C10425:F10425"/>
    <mergeCell ref="D10426:F10426"/>
    <mergeCell ref="E10427:F10427"/>
    <mergeCell ref="E10429:F10429"/>
    <mergeCell ref="E10431:F10431"/>
    <mergeCell ref="E10438:F10438"/>
    <mergeCell ref="E10524:F10524"/>
    <mergeCell ref="E10529:F10529"/>
    <mergeCell ref="E10535:F10535"/>
    <mergeCell ref="E10539:F10539"/>
    <mergeCell ref="E10545:F10545"/>
    <mergeCell ref="E10551:F10551"/>
    <mergeCell ref="D10508:F10508"/>
    <mergeCell ref="E10509:F10509"/>
    <mergeCell ref="E10511:F10511"/>
    <mergeCell ref="E10518:F10518"/>
    <mergeCell ref="E10520:F10520"/>
    <mergeCell ref="E10522:F10522"/>
    <mergeCell ref="E10494:F10494"/>
    <mergeCell ref="E10497:F10497"/>
    <mergeCell ref="E10499:F10499"/>
    <mergeCell ref="E10502:F10502"/>
    <mergeCell ref="E10504:F10504"/>
    <mergeCell ref="E10506:F10506"/>
    <mergeCell ref="C10584:F10584"/>
    <mergeCell ref="D10585:F10585"/>
    <mergeCell ref="E10586:F10586"/>
    <mergeCell ref="D10588:F10588"/>
    <mergeCell ref="E10589:F10589"/>
    <mergeCell ref="E10591:F10591"/>
    <mergeCell ref="D10575:F10575"/>
    <mergeCell ref="E10576:F10576"/>
    <mergeCell ref="C10578:F10578"/>
    <mergeCell ref="D10579:F10579"/>
    <mergeCell ref="E10580:F10580"/>
    <mergeCell ref="E10582:F10582"/>
    <mergeCell ref="E10556:F10556"/>
    <mergeCell ref="E10561:F10561"/>
    <mergeCell ref="E10564:F10564"/>
    <mergeCell ref="E10566:F10566"/>
    <mergeCell ref="E10569:F10569"/>
    <mergeCell ref="E10571:F10571"/>
    <mergeCell ref="E10627:F10627"/>
    <mergeCell ref="E10629:F10629"/>
    <mergeCell ref="E10633:F10633"/>
    <mergeCell ref="E10636:F10636"/>
    <mergeCell ref="E10641:F10641"/>
    <mergeCell ref="E10644:F10644"/>
    <mergeCell ref="E10603:F10603"/>
    <mergeCell ref="E10605:F10605"/>
    <mergeCell ref="D10607:F10607"/>
    <mergeCell ref="E10608:F10608"/>
    <mergeCell ref="E10611:F10611"/>
    <mergeCell ref="E10613:F10613"/>
    <mergeCell ref="D10593:F10593"/>
    <mergeCell ref="E10594:F10594"/>
    <mergeCell ref="E10596:F10596"/>
    <mergeCell ref="E10599:F10599"/>
    <mergeCell ref="C10601:F10601"/>
    <mergeCell ref="D10602:F10602"/>
    <mergeCell ref="E10713:F10713"/>
    <mergeCell ref="E10719:F10719"/>
    <mergeCell ref="E10723:F10723"/>
    <mergeCell ref="E10725:F10725"/>
    <mergeCell ref="E10727:F10727"/>
    <mergeCell ref="D10731:F10731"/>
    <mergeCell ref="E10689:F10689"/>
    <mergeCell ref="E10693:F10693"/>
    <mergeCell ref="E10699:F10699"/>
    <mergeCell ref="E10701:F10701"/>
    <mergeCell ref="E10705:F10705"/>
    <mergeCell ref="E10707:F10707"/>
    <mergeCell ref="E10650:F10650"/>
    <mergeCell ref="E10655:F10655"/>
    <mergeCell ref="E10663:F10663"/>
    <mergeCell ref="E10669:F10669"/>
    <mergeCell ref="E10675:F10675"/>
    <mergeCell ref="E10680:F10680"/>
    <mergeCell ref="D10753:F10753"/>
    <mergeCell ref="E10754:F10754"/>
    <mergeCell ref="D10756:F10756"/>
    <mergeCell ref="E10757:F10757"/>
    <mergeCell ref="D10759:F10759"/>
    <mergeCell ref="E10760:F10760"/>
    <mergeCell ref="E10744:F10744"/>
    <mergeCell ref="B10747:F10747"/>
    <mergeCell ref="C10748:F10748"/>
    <mergeCell ref="D10749:F10749"/>
    <mergeCell ref="E10750:F10750"/>
    <mergeCell ref="C10752:F10752"/>
    <mergeCell ref="E10732:F10732"/>
    <mergeCell ref="C10734:F10734"/>
    <mergeCell ref="D10735:F10735"/>
    <mergeCell ref="E10736:F10736"/>
    <mergeCell ref="E10738:F10738"/>
    <mergeCell ref="E10741:F10741"/>
    <mergeCell ref="E10805:F10805"/>
    <mergeCell ref="E10812:F10812"/>
    <mergeCell ref="E10821:F10821"/>
    <mergeCell ref="E10826:F10826"/>
    <mergeCell ref="E10831:F10831"/>
    <mergeCell ref="E10839:F10839"/>
    <mergeCell ref="E10781:F10781"/>
    <mergeCell ref="E10785:F10785"/>
    <mergeCell ref="E10787:F10787"/>
    <mergeCell ref="E10792:F10792"/>
    <mergeCell ref="E10795:F10795"/>
    <mergeCell ref="E10801:F10801"/>
    <mergeCell ref="C10762:F10762"/>
    <mergeCell ref="D10763:F10763"/>
    <mergeCell ref="E10764:F10764"/>
    <mergeCell ref="E10766:F10766"/>
    <mergeCell ref="E10769:F10769"/>
    <mergeCell ref="E10779:F10779"/>
    <mergeCell ref="E10879:F10879"/>
    <mergeCell ref="E10881:F10881"/>
    <mergeCell ref="E10884:F10884"/>
    <mergeCell ref="E10886:F10886"/>
    <mergeCell ref="E10888:F10888"/>
    <mergeCell ref="E10891:F10891"/>
    <mergeCell ref="E10866:F10866"/>
    <mergeCell ref="E10869:F10869"/>
    <mergeCell ref="E10871:F10871"/>
    <mergeCell ref="E10873:F10873"/>
    <mergeCell ref="D10876:F10876"/>
    <mergeCell ref="E10877:F10877"/>
    <mergeCell ref="E10844:F10844"/>
    <mergeCell ref="E10849:F10849"/>
    <mergeCell ref="E10851:F10851"/>
    <mergeCell ref="E10853:F10853"/>
    <mergeCell ref="E10855:F10855"/>
    <mergeCell ref="E10861:F10861"/>
    <mergeCell ref="E10921:F10921"/>
    <mergeCell ref="E10923:F10923"/>
    <mergeCell ref="B10925:F10925"/>
    <mergeCell ref="C10926:F10926"/>
    <mergeCell ref="D10927:F10927"/>
    <mergeCell ref="E10928:F10928"/>
    <mergeCell ref="D10912:F10912"/>
    <mergeCell ref="E10913:F10913"/>
    <mergeCell ref="C10915:F10915"/>
    <mergeCell ref="D10916:F10916"/>
    <mergeCell ref="E10917:F10917"/>
    <mergeCell ref="E10919:F10919"/>
    <mergeCell ref="E10896:F10896"/>
    <mergeCell ref="E10900:F10900"/>
    <mergeCell ref="E10902:F10902"/>
    <mergeCell ref="E10905:F10905"/>
    <mergeCell ref="E10908:F10908"/>
    <mergeCell ref="C10911:F10911"/>
    <mergeCell ref="E10963:F10963"/>
    <mergeCell ref="E10968:F10968"/>
    <mergeCell ref="E10973:F10973"/>
    <mergeCell ref="E10975:F10975"/>
    <mergeCell ref="E10977:F10977"/>
    <mergeCell ref="E10981:F10981"/>
    <mergeCell ref="E10945:F10945"/>
    <mergeCell ref="E10948:F10948"/>
    <mergeCell ref="E10950:F10950"/>
    <mergeCell ref="E10954:F10954"/>
    <mergeCell ref="E10956:F10956"/>
    <mergeCell ref="E10960:F10960"/>
    <mergeCell ref="E10930:F10930"/>
    <mergeCell ref="E10932:F10932"/>
    <mergeCell ref="C10934:F10934"/>
    <mergeCell ref="D10935:F10935"/>
    <mergeCell ref="E10936:F10936"/>
    <mergeCell ref="E10938:F10938"/>
    <mergeCell ref="E11007:F11007"/>
    <mergeCell ref="E11009:F11009"/>
    <mergeCell ref="E11013:F11013"/>
    <mergeCell ref="E11017:F11017"/>
    <mergeCell ref="E11019:F11019"/>
    <mergeCell ref="E11024:F11024"/>
    <mergeCell ref="B10994:F10994"/>
    <mergeCell ref="C10995:F10995"/>
    <mergeCell ref="D10996:F10996"/>
    <mergeCell ref="E10997:F10997"/>
    <mergeCell ref="E10999:F10999"/>
    <mergeCell ref="E11004:F11004"/>
    <mergeCell ref="E10983:F10983"/>
    <mergeCell ref="C10986:F10986"/>
    <mergeCell ref="D10987:F10987"/>
    <mergeCell ref="E10988:F10988"/>
    <mergeCell ref="E10990:F10990"/>
    <mergeCell ref="E10992:F10992"/>
    <mergeCell ref="E11053:F11053"/>
    <mergeCell ref="C11055:F11055"/>
    <mergeCell ref="D11056:F11056"/>
    <mergeCell ref="E11057:F11057"/>
    <mergeCell ref="E11059:F11059"/>
    <mergeCell ref="E11063:F11063"/>
    <mergeCell ref="D11045:F11045"/>
    <mergeCell ref="E11046:F11046"/>
    <mergeCell ref="B11048:F11048"/>
    <mergeCell ref="C11049:F11049"/>
    <mergeCell ref="D11050:F11050"/>
    <mergeCell ref="E11051:F11051"/>
    <mergeCell ref="E11030:F11030"/>
    <mergeCell ref="E11034:F11034"/>
    <mergeCell ref="E11037:F11037"/>
    <mergeCell ref="E11039:F11039"/>
    <mergeCell ref="E11041:F11041"/>
    <mergeCell ref="C11044:F11044"/>
    <mergeCell ref="D11104:F11104"/>
    <mergeCell ref="E11105:F11105"/>
    <mergeCell ref="B11107:F11107"/>
    <mergeCell ref="C11108:F11108"/>
    <mergeCell ref="D11109:F11109"/>
    <mergeCell ref="E11110:F11110"/>
    <mergeCell ref="E11090:F11090"/>
    <mergeCell ref="E11093:F11093"/>
    <mergeCell ref="E11095:F11095"/>
    <mergeCell ref="E11097:F11097"/>
    <mergeCell ref="E11100:F11100"/>
    <mergeCell ref="C11103:F11103"/>
    <mergeCell ref="E11066:F11066"/>
    <mergeCell ref="E11068:F11068"/>
    <mergeCell ref="E11072:F11072"/>
    <mergeCell ref="E11076:F11076"/>
    <mergeCell ref="E11078:F11078"/>
    <mergeCell ref="E11083:F11083"/>
    <mergeCell ref="E11141:F11141"/>
    <mergeCell ref="E11145:F11145"/>
    <mergeCell ref="E11147:F11147"/>
    <mergeCell ref="C11149:F11149"/>
    <mergeCell ref="D11150:F11150"/>
    <mergeCell ref="E11151:F11151"/>
    <mergeCell ref="E11123:F11123"/>
    <mergeCell ref="E11128:F11128"/>
    <mergeCell ref="E11131:F11131"/>
    <mergeCell ref="E11133:F11133"/>
    <mergeCell ref="E11137:F11137"/>
    <mergeCell ref="E11139:F11139"/>
    <mergeCell ref="E11112:F11112"/>
    <mergeCell ref="D11114:F11114"/>
    <mergeCell ref="E11115:F11115"/>
    <mergeCell ref="C11119:F11119"/>
    <mergeCell ref="D11120:F11120"/>
    <mergeCell ref="E11121:F11121"/>
    <mergeCell ref="E11168:F11168"/>
    <mergeCell ref="E11170:F11170"/>
    <mergeCell ref="E11179:F11179"/>
    <mergeCell ref="E11182:F11182"/>
    <mergeCell ref="E11184:F11184"/>
    <mergeCell ref="E11189:F11189"/>
    <mergeCell ref="D11160:F11160"/>
    <mergeCell ref="E11161:F11161"/>
    <mergeCell ref="D11163:F11163"/>
    <mergeCell ref="E11164:F11164"/>
    <mergeCell ref="C11166:F11166"/>
    <mergeCell ref="D11167:F11167"/>
    <mergeCell ref="B11153:F11153"/>
    <mergeCell ref="C11154:F11154"/>
    <mergeCell ref="D11155:F11155"/>
    <mergeCell ref="E11156:F11156"/>
    <mergeCell ref="B11158:F11158"/>
    <mergeCell ref="C11159:F11159"/>
    <mergeCell ref="B11243:F11243"/>
    <mergeCell ref="C11244:F11244"/>
    <mergeCell ref="D11245:F11245"/>
    <mergeCell ref="E11246:F11246"/>
    <mergeCell ref="D11248:F11248"/>
    <mergeCell ref="E11249:F11249"/>
    <mergeCell ref="E11224:F11224"/>
    <mergeCell ref="E11228:F11228"/>
    <mergeCell ref="E11230:F11230"/>
    <mergeCell ref="E11234:F11234"/>
    <mergeCell ref="E11236:F11236"/>
    <mergeCell ref="E11241:F11241"/>
    <mergeCell ref="E11191:F11191"/>
    <mergeCell ref="E11198:F11198"/>
    <mergeCell ref="E11202:F11202"/>
    <mergeCell ref="E11208:F11208"/>
    <mergeCell ref="E11215:F11215"/>
    <mergeCell ref="E11219:F11219"/>
    <mergeCell ref="E11295:F11295"/>
    <mergeCell ref="E11297:F11297"/>
    <mergeCell ref="E11301:F11301"/>
    <mergeCell ref="E11304:F11304"/>
    <mergeCell ref="E11307:F11307"/>
    <mergeCell ref="E11311:F11311"/>
    <mergeCell ref="E11267:F11267"/>
    <mergeCell ref="E11269:F11269"/>
    <mergeCell ref="E11274:F11274"/>
    <mergeCell ref="E11278:F11278"/>
    <mergeCell ref="E11282:F11282"/>
    <mergeCell ref="E11287:F11287"/>
    <mergeCell ref="C11251:F11251"/>
    <mergeCell ref="D11252:F11252"/>
    <mergeCell ref="E11253:F11253"/>
    <mergeCell ref="E11256:F11256"/>
    <mergeCell ref="E11259:F11259"/>
    <mergeCell ref="E11264:F11264"/>
    <mergeCell ref="E11338:F11338"/>
    <mergeCell ref="E11340:F11340"/>
    <mergeCell ref="E11345:F11345"/>
    <mergeCell ref="E11350:F11350"/>
    <mergeCell ref="E11354:F11354"/>
    <mergeCell ref="E11358:F11358"/>
    <mergeCell ref="C11323:F11323"/>
    <mergeCell ref="D11324:F11324"/>
    <mergeCell ref="E11325:F11325"/>
    <mergeCell ref="E11327:F11327"/>
    <mergeCell ref="E11329:F11329"/>
    <mergeCell ref="E11335:F11335"/>
    <mergeCell ref="E11314:F11314"/>
    <mergeCell ref="C11316:F11316"/>
    <mergeCell ref="D11317:F11317"/>
    <mergeCell ref="E11318:F11318"/>
    <mergeCell ref="E11320:F11320"/>
    <mergeCell ref="B11322:F11322"/>
    <mergeCell ref="C11391:F11391"/>
    <mergeCell ref="D11392:F11392"/>
    <mergeCell ref="E11393:F11393"/>
    <mergeCell ref="E11395:F11395"/>
    <mergeCell ref="E11397:F11397"/>
    <mergeCell ref="E11399:F11399"/>
    <mergeCell ref="E11381:F11381"/>
    <mergeCell ref="E11384:F11384"/>
    <mergeCell ref="C11386:F11386"/>
    <mergeCell ref="D11387:F11387"/>
    <mergeCell ref="E11388:F11388"/>
    <mergeCell ref="B11390:F11390"/>
    <mergeCell ref="E11364:F11364"/>
    <mergeCell ref="E11368:F11368"/>
    <mergeCell ref="E11371:F11371"/>
    <mergeCell ref="E11373:F11373"/>
    <mergeCell ref="E11376:F11376"/>
    <mergeCell ref="E11379:F11379"/>
    <mergeCell ref="E11429:F11429"/>
    <mergeCell ref="E11434:F11434"/>
    <mergeCell ref="E11437:F11437"/>
    <mergeCell ref="E11440:F11440"/>
    <mergeCell ref="E11442:F11442"/>
    <mergeCell ref="E11446:F11446"/>
    <mergeCell ref="D11414:F11414"/>
    <mergeCell ref="E11415:F11415"/>
    <mergeCell ref="E11418:F11418"/>
    <mergeCell ref="E11420:F11420"/>
    <mergeCell ref="E11423:F11423"/>
    <mergeCell ref="E11426:F11426"/>
    <mergeCell ref="E11403:F11403"/>
    <mergeCell ref="E11405:F11405"/>
    <mergeCell ref="E11407:F11407"/>
    <mergeCell ref="E11409:F11409"/>
    <mergeCell ref="E11411:F11411"/>
    <mergeCell ref="C11413:F11413"/>
    <mergeCell ref="E11482:F11482"/>
    <mergeCell ref="E11488:F11488"/>
    <mergeCell ref="E11490:F11490"/>
    <mergeCell ref="E11494:F11494"/>
    <mergeCell ref="E11497:F11497"/>
    <mergeCell ref="E11499:F11499"/>
    <mergeCell ref="E11459:F11459"/>
    <mergeCell ref="E11462:F11462"/>
    <mergeCell ref="E11464:F11464"/>
    <mergeCell ref="E11468:F11468"/>
    <mergeCell ref="E11472:F11472"/>
    <mergeCell ref="E11476:F11476"/>
    <mergeCell ref="E11449:F11449"/>
    <mergeCell ref="B11451:F11451"/>
    <mergeCell ref="C11452:F11452"/>
    <mergeCell ref="D11453:F11453"/>
    <mergeCell ref="E11454:F11454"/>
    <mergeCell ref="E11456:F11456"/>
    <mergeCell ref="E11535:F11535"/>
    <mergeCell ref="E11537:F11537"/>
    <mergeCell ref="E11540:F11540"/>
    <mergeCell ref="E11544:F11544"/>
    <mergeCell ref="B11547:F11547"/>
    <mergeCell ref="C11548:F11548"/>
    <mergeCell ref="E11514:F11514"/>
    <mergeCell ref="E11517:F11517"/>
    <mergeCell ref="E11519:F11519"/>
    <mergeCell ref="E11523:F11523"/>
    <mergeCell ref="E11526:F11526"/>
    <mergeCell ref="E11530:F11530"/>
    <mergeCell ref="E11503:F11503"/>
    <mergeCell ref="E11505:F11505"/>
    <mergeCell ref="B11508:F11508"/>
    <mergeCell ref="C11509:F11509"/>
    <mergeCell ref="D11510:F11510"/>
    <mergeCell ref="E11511:F11511"/>
    <mergeCell ref="E11585:F11585"/>
    <mergeCell ref="E11589:F11589"/>
    <mergeCell ref="C11592:F11592"/>
    <mergeCell ref="D11593:F11593"/>
    <mergeCell ref="E11594:F11594"/>
    <mergeCell ref="B11597:F11597"/>
    <mergeCell ref="E11564:F11564"/>
    <mergeCell ref="E11568:F11568"/>
    <mergeCell ref="E11573:F11573"/>
    <mergeCell ref="E11577:F11577"/>
    <mergeCell ref="E11579:F11579"/>
    <mergeCell ref="E11583:F11583"/>
    <mergeCell ref="D11549:F11549"/>
    <mergeCell ref="E11550:F11550"/>
    <mergeCell ref="E11552:F11552"/>
    <mergeCell ref="E11555:F11555"/>
    <mergeCell ref="E11558:F11558"/>
    <mergeCell ref="E11560:F11560"/>
    <mergeCell ref="E11642:F11642"/>
    <mergeCell ref="E11645:F11645"/>
    <mergeCell ref="E11648:F11648"/>
    <mergeCell ref="E11650:F11650"/>
    <mergeCell ref="E11653:F11653"/>
    <mergeCell ref="B11655:F11655"/>
    <mergeCell ref="E11614:F11614"/>
    <mergeCell ref="E11618:F11618"/>
    <mergeCell ref="E11626:F11626"/>
    <mergeCell ref="E11634:F11634"/>
    <mergeCell ref="E11637:F11637"/>
    <mergeCell ref="E11640:F11640"/>
    <mergeCell ref="C11598:F11598"/>
    <mergeCell ref="D11599:F11599"/>
    <mergeCell ref="E11600:F11600"/>
    <mergeCell ref="E11603:F11603"/>
    <mergeCell ref="E11607:F11607"/>
    <mergeCell ref="E11609:F11609"/>
    <mergeCell ref="E11689:F11689"/>
    <mergeCell ref="E11694:F11694"/>
    <mergeCell ref="E11698:F11698"/>
    <mergeCell ref="E11702:F11702"/>
    <mergeCell ref="E11704:F11704"/>
    <mergeCell ref="E11707:F11707"/>
    <mergeCell ref="E11668:F11668"/>
    <mergeCell ref="E11671:F11671"/>
    <mergeCell ref="E11675:F11675"/>
    <mergeCell ref="E11680:F11680"/>
    <mergeCell ref="E11685:F11685"/>
    <mergeCell ref="E11687:F11687"/>
    <mergeCell ref="C11656:F11656"/>
    <mergeCell ref="D11657:F11657"/>
    <mergeCell ref="E11658:F11658"/>
    <mergeCell ref="E11661:F11661"/>
    <mergeCell ref="E11663:F11663"/>
    <mergeCell ref="E11665:F11665"/>
    <mergeCell ref="E11739:F11739"/>
    <mergeCell ref="E11741:F11741"/>
    <mergeCell ref="E11744:F11744"/>
    <mergeCell ref="E11750:F11750"/>
    <mergeCell ref="E11755:F11755"/>
    <mergeCell ref="E11758:F11758"/>
    <mergeCell ref="E11721:F11721"/>
    <mergeCell ref="E11724:F11724"/>
    <mergeCell ref="E11727:F11727"/>
    <mergeCell ref="E11729:F11729"/>
    <mergeCell ref="E11732:F11732"/>
    <mergeCell ref="E11734:F11734"/>
    <mergeCell ref="E11710:F11710"/>
    <mergeCell ref="E11712:F11712"/>
    <mergeCell ref="E11714:F11714"/>
    <mergeCell ref="C11717:F11717"/>
    <mergeCell ref="D11718:F11718"/>
    <mergeCell ref="E11719:F11719"/>
    <mergeCell ref="D11787:F11787"/>
    <mergeCell ref="E11788:F11788"/>
    <mergeCell ref="E11790:F11790"/>
    <mergeCell ref="D11794:F11794"/>
    <mergeCell ref="E11795:F11795"/>
    <mergeCell ref="E11797:F11797"/>
    <mergeCell ref="E11772:F11772"/>
    <mergeCell ref="E11774:F11774"/>
    <mergeCell ref="D11778:F11778"/>
    <mergeCell ref="E11779:F11779"/>
    <mergeCell ref="E11781:F11781"/>
    <mergeCell ref="E11783:F11783"/>
    <mergeCell ref="E11761:F11761"/>
    <mergeCell ref="E11763:F11763"/>
    <mergeCell ref="E11765:F11765"/>
    <mergeCell ref="C11768:F11768"/>
    <mergeCell ref="D11769:F11769"/>
    <mergeCell ref="E11770:F11770"/>
    <mergeCell ref="C11826:F11826"/>
    <mergeCell ref="D11827:F11827"/>
    <mergeCell ref="E11828:F11828"/>
    <mergeCell ref="E11830:F11830"/>
    <mergeCell ref="E11832:F11832"/>
    <mergeCell ref="E11834:F11834"/>
    <mergeCell ref="E11815:F11815"/>
    <mergeCell ref="E11817:F11817"/>
    <mergeCell ref="C11820:F11820"/>
    <mergeCell ref="D11821:F11821"/>
    <mergeCell ref="E11822:F11822"/>
    <mergeCell ref="E11824:F11824"/>
    <mergeCell ref="E11799:F11799"/>
    <mergeCell ref="E11801:F11801"/>
    <mergeCell ref="E11808:F11808"/>
    <mergeCell ref="D11810:F11810"/>
    <mergeCell ref="E11811:F11811"/>
    <mergeCell ref="E11813:F11813"/>
    <mergeCell ref="E11860:F11860"/>
    <mergeCell ref="E11862:F11862"/>
    <mergeCell ref="C11866:F11866"/>
    <mergeCell ref="D11867:F11867"/>
    <mergeCell ref="E11868:F11868"/>
    <mergeCell ref="C11870:F11870"/>
    <mergeCell ref="E11848:F11848"/>
    <mergeCell ref="E11851:F11851"/>
    <mergeCell ref="E11853:F11853"/>
    <mergeCell ref="C11856:F11856"/>
    <mergeCell ref="D11857:F11857"/>
    <mergeCell ref="E11858:F11858"/>
    <mergeCell ref="D11836:F11836"/>
    <mergeCell ref="E11837:F11837"/>
    <mergeCell ref="E11839:F11839"/>
    <mergeCell ref="E11841:F11841"/>
    <mergeCell ref="E11844:F11844"/>
    <mergeCell ref="E11846:F11846"/>
    <mergeCell ref="D11895:F11895"/>
    <mergeCell ref="E11896:F11896"/>
    <mergeCell ref="E11898:F11898"/>
    <mergeCell ref="D11902:F11902"/>
    <mergeCell ref="E11903:F11903"/>
    <mergeCell ref="E11905:F11905"/>
    <mergeCell ref="E11883:F11883"/>
    <mergeCell ref="E11885:F11885"/>
    <mergeCell ref="E11888:F11888"/>
    <mergeCell ref="E11890:F11890"/>
    <mergeCell ref="E11892:F11892"/>
    <mergeCell ref="C11894:F11894"/>
    <mergeCell ref="D11871:F11871"/>
    <mergeCell ref="E11872:F11872"/>
    <mergeCell ref="C11876:F11876"/>
    <mergeCell ref="D11877:F11877"/>
    <mergeCell ref="E11878:F11878"/>
    <mergeCell ref="E11880:F11880"/>
    <mergeCell ref="E11933:F11933"/>
    <mergeCell ref="D11935:F11935"/>
    <mergeCell ref="E11936:F11936"/>
    <mergeCell ref="D11938:F11938"/>
    <mergeCell ref="E11939:F11939"/>
    <mergeCell ref="E11941:F11941"/>
    <mergeCell ref="E11919:F11919"/>
    <mergeCell ref="E11921:F11921"/>
    <mergeCell ref="D11925:F11925"/>
    <mergeCell ref="E11926:F11926"/>
    <mergeCell ref="E11928:F11928"/>
    <mergeCell ref="D11932:F11932"/>
    <mergeCell ref="D11907:F11907"/>
    <mergeCell ref="E11908:F11908"/>
    <mergeCell ref="E11910:F11910"/>
    <mergeCell ref="D11914:F11914"/>
    <mergeCell ref="E11915:F11915"/>
    <mergeCell ref="E11917:F11917"/>
    <mergeCell ref="D11969:F11969"/>
    <mergeCell ref="E11970:F11970"/>
    <mergeCell ref="E11972:F11972"/>
    <mergeCell ref="E11974:F11974"/>
    <mergeCell ref="D11978:F11978"/>
    <mergeCell ref="E11979:F11979"/>
    <mergeCell ref="E11956:F11956"/>
    <mergeCell ref="E11958:F11958"/>
    <mergeCell ref="E11961:F11961"/>
    <mergeCell ref="E11963:F11963"/>
    <mergeCell ref="E11965:F11965"/>
    <mergeCell ref="C11968:F11968"/>
    <mergeCell ref="E11943:F11943"/>
    <mergeCell ref="E11945:F11945"/>
    <mergeCell ref="D11949:F11949"/>
    <mergeCell ref="E11950:F11950"/>
    <mergeCell ref="E11952:F11952"/>
    <mergeCell ref="E11954:F11954"/>
    <mergeCell ref="D12004:F12004"/>
    <mergeCell ref="E12005:F12005"/>
    <mergeCell ref="E12008:F12008"/>
    <mergeCell ref="E12011:F12011"/>
    <mergeCell ref="E12015:F12015"/>
    <mergeCell ref="E12017:F12017"/>
    <mergeCell ref="E11992:F11992"/>
    <mergeCell ref="E11994:F11994"/>
    <mergeCell ref="E11996:F11996"/>
    <mergeCell ref="E11998:F11998"/>
    <mergeCell ref="E12000:F12000"/>
    <mergeCell ref="C12003:F12003"/>
    <mergeCell ref="C11981:F11981"/>
    <mergeCell ref="D11982:F11982"/>
    <mergeCell ref="E11983:F11983"/>
    <mergeCell ref="D11985:F11985"/>
    <mergeCell ref="E11986:F11986"/>
    <mergeCell ref="E11990:F11990"/>
    <mergeCell ref="E12056:F12056"/>
    <mergeCell ref="E12060:F12060"/>
    <mergeCell ref="E12064:F12064"/>
    <mergeCell ref="D12066:F12066"/>
    <mergeCell ref="E12067:F12067"/>
    <mergeCell ref="C12069:F12069"/>
    <mergeCell ref="E12034:F12034"/>
    <mergeCell ref="E12037:F12037"/>
    <mergeCell ref="E12039:F12039"/>
    <mergeCell ref="E12044:F12044"/>
    <mergeCell ref="E12048:F12048"/>
    <mergeCell ref="E12051:F12051"/>
    <mergeCell ref="E12019:F12019"/>
    <mergeCell ref="E12022:F12022"/>
    <mergeCell ref="D12025:F12025"/>
    <mergeCell ref="E12026:F12026"/>
    <mergeCell ref="E12028:F12028"/>
    <mergeCell ref="E12030:F12030"/>
    <mergeCell ref="E12093:F12093"/>
    <mergeCell ref="E12095:F12095"/>
    <mergeCell ref="E12097:F12097"/>
    <mergeCell ref="C12101:F12101"/>
    <mergeCell ref="D12102:F12102"/>
    <mergeCell ref="E12103:F12103"/>
    <mergeCell ref="D12080:F12080"/>
    <mergeCell ref="E12081:F12081"/>
    <mergeCell ref="B12088:F12088"/>
    <mergeCell ref="C12089:F12089"/>
    <mergeCell ref="D12090:F12090"/>
    <mergeCell ref="E12091:F12091"/>
    <mergeCell ref="D12070:F12070"/>
    <mergeCell ref="E12071:F12071"/>
    <mergeCell ref="D12073:F12073"/>
    <mergeCell ref="E12074:F12074"/>
    <mergeCell ref="D12076:F12076"/>
    <mergeCell ref="E12077:F12077"/>
    <mergeCell ref="E12135:F12135"/>
    <mergeCell ref="E12138:F12138"/>
    <mergeCell ref="E12140:F12140"/>
    <mergeCell ref="E12142:F12142"/>
    <mergeCell ref="E12144:F12144"/>
    <mergeCell ref="D12148:F12148"/>
    <mergeCell ref="E12119:F12119"/>
    <mergeCell ref="E12122:F12122"/>
    <mergeCell ref="E12124:F12124"/>
    <mergeCell ref="E12127:F12127"/>
    <mergeCell ref="D12131:F12131"/>
    <mergeCell ref="E12132:F12132"/>
    <mergeCell ref="E12105:F12105"/>
    <mergeCell ref="E12107:F12107"/>
    <mergeCell ref="C12111:F12111"/>
    <mergeCell ref="D12112:F12112"/>
    <mergeCell ref="E12113:F12113"/>
    <mergeCell ref="E12116:F12116"/>
    <mergeCell ref="E12187:F12187"/>
    <mergeCell ref="E12189:F12189"/>
    <mergeCell ref="E12195:F12195"/>
    <mergeCell ref="E12200:F12200"/>
    <mergeCell ref="E12208:F12208"/>
    <mergeCell ref="E12213:F12213"/>
    <mergeCell ref="E12163:F12163"/>
    <mergeCell ref="E12165:F12165"/>
    <mergeCell ref="E12167:F12167"/>
    <mergeCell ref="E12178:F12178"/>
    <mergeCell ref="E12180:F12180"/>
    <mergeCell ref="E12182:F12182"/>
    <mergeCell ref="E12149:F12149"/>
    <mergeCell ref="E12151:F12151"/>
    <mergeCell ref="E12154:F12154"/>
    <mergeCell ref="E12156:F12156"/>
    <mergeCell ref="E12158:F12158"/>
    <mergeCell ref="D12162:F12162"/>
    <mergeCell ref="E12255:F12255"/>
    <mergeCell ref="E12257:F12257"/>
    <mergeCell ref="E12259:F12259"/>
    <mergeCell ref="D12261:F12261"/>
    <mergeCell ref="E12262:F12262"/>
    <mergeCell ref="E12268:F12268"/>
    <mergeCell ref="E12242:F12242"/>
    <mergeCell ref="E12244:F12244"/>
    <mergeCell ref="D12248:F12248"/>
    <mergeCell ref="E12249:F12249"/>
    <mergeCell ref="E12251:F12251"/>
    <mergeCell ref="D12254:F12254"/>
    <mergeCell ref="E12218:F12218"/>
    <mergeCell ref="E12223:F12223"/>
    <mergeCell ref="E12230:F12230"/>
    <mergeCell ref="E12234:F12234"/>
    <mergeCell ref="E12237:F12237"/>
    <mergeCell ref="E12240:F12240"/>
    <mergeCell ref="D12292:F12292"/>
    <mergeCell ref="E12293:F12293"/>
    <mergeCell ref="E12295:F12295"/>
    <mergeCell ref="D12299:F12299"/>
    <mergeCell ref="E12300:F12300"/>
    <mergeCell ref="C12302:F12302"/>
    <mergeCell ref="E12281:F12281"/>
    <mergeCell ref="D12283:F12283"/>
    <mergeCell ref="E12284:F12284"/>
    <mergeCell ref="E12286:F12286"/>
    <mergeCell ref="D12289:F12289"/>
    <mergeCell ref="E12290:F12290"/>
    <mergeCell ref="E12270:F12270"/>
    <mergeCell ref="E12272:F12272"/>
    <mergeCell ref="E12274:F12274"/>
    <mergeCell ref="C12277:F12277"/>
    <mergeCell ref="D12278:F12278"/>
    <mergeCell ref="E12279:F12279"/>
    <mergeCell ref="E12326:F12326"/>
    <mergeCell ref="E12328:F12328"/>
    <mergeCell ref="E12330:F12330"/>
    <mergeCell ref="C12334:F12334"/>
    <mergeCell ref="D12335:F12335"/>
    <mergeCell ref="E12336:F12336"/>
    <mergeCell ref="C12316:F12316"/>
    <mergeCell ref="D12317:F12317"/>
    <mergeCell ref="E12318:F12318"/>
    <mergeCell ref="E12320:F12320"/>
    <mergeCell ref="C12324:F12324"/>
    <mergeCell ref="D12325:F12325"/>
    <mergeCell ref="D12303:F12303"/>
    <mergeCell ref="E12304:F12304"/>
    <mergeCell ref="E12306:F12306"/>
    <mergeCell ref="E12308:F12308"/>
    <mergeCell ref="E12310:F12310"/>
    <mergeCell ref="E12312:F12312"/>
    <mergeCell ref="E12370:F12370"/>
    <mergeCell ref="E12373:F12373"/>
    <mergeCell ref="E12375:F12375"/>
    <mergeCell ref="E12387:F12387"/>
    <mergeCell ref="E12389:F12389"/>
    <mergeCell ref="E12391:F12391"/>
    <mergeCell ref="E12356:F12356"/>
    <mergeCell ref="E12358:F12358"/>
    <mergeCell ref="D12362:F12362"/>
    <mergeCell ref="E12363:F12363"/>
    <mergeCell ref="E12365:F12365"/>
    <mergeCell ref="D12369:F12369"/>
    <mergeCell ref="E12338:F12338"/>
    <mergeCell ref="E12340:F12340"/>
    <mergeCell ref="E12345:F12345"/>
    <mergeCell ref="E12349:F12349"/>
    <mergeCell ref="E12351:F12351"/>
    <mergeCell ref="E12354:F12354"/>
    <mergeCell ref="E12459:F12459"/>
    <mergeCell ref="E12461:F12461"/>
    <mergeCell ref="E12464:F12464"/>
    <mergeCell ref="E12466:F12466"/>
    <mergeCell ref="C12470:F12470"/>
    <mergeCell ref="D12471:F12471"/>
    <mergeCell ref="E12425:F12425"/>
    <mergeCell ref="E12431:F12431"/>
    <mergeCell ref="E12441:F12441"/>
    <mergeCell ref="E12446:F12446"/>
    <mergeCell ref="E12451:F12451"/>
    <mergeCell ref="E12453:F12453"/>
    <mergeCell ref="E12396:F12396"/>
    <mergeCell ref="E12398:F12398"/>
    <mergeCell ref="E12405:F12405"/>
    <mergeCell ref="E12410:F12410"/>
    <mergeCell ref="E12417:F12417"/>
    <mergeCell ref="E12420:F12420"/>
    <mergeCell ref="E12520:F12520"/>
    <mergeCell ref="E12523:F12523"/>
    <mergeCell ref="E12528:F12528"/>
    <mergeCell ref="E12533:F12533"/>
    <mergeCell ref="E12537:F12537"/>
    <mergeCell ref="E12542:F12542"/>
    <mergeCell ref="E12490:F12490"/>
    <mergeCell ref="E12495:F12495"/>
    <mergeCell ref="E12497:F12497"/>
    <mergeCell ref="E12503:F12503"/>
    <mergeCell ref="E12507:F12507"/>
    <mergeCell ref="E12512:F12512"/>
    <mergeCell ref="E12472:F12472"/>
    <mergeCell ref="E12474:F12474"/>
    <mergeCell ref="E12476:F12476"/>
    <mergeCell ref="E12483:F12483"/>
    <mergeCell ref="E12485:F12485"/>
    <mergeCell ref="E12488:F12488"/>
    <mergeCell ref="E12583:F12583"/>
    <mergeCell ref="E12586:F12586"/>
    <mergeCell ref="E12591:F12591"/>
    <mergeCell ref="E12595:F12595"/>
    <mergeCell ref="E12597:F12597"/>
    <mergeCell ref="E12600:F12600"/>
    <mergeCell ref="E12556:F12556"/>
    <mergeCell ref="E12566:F12566"/>
    <mergeCell ref="E12568:F12568"/>
    <mergeCell ref="E12573:F12573"/>
    <mergeCell ref="E12575:F12575"/>
    <mergeCell ref="E12579:F12579"/>
    <mergeCell ref="E12544:F12544"/>
    <mergeCell ref="E12547:F12547"/>
    <mergeCell ref="E12549:F12549"/>
    <mergeCell ref="D12551:F12551"/>
    <mergeCell ref="E12552:F12552"/>
    <mergeCell ref="E12554:F12554"/>
    <mergeCell ref="E12630:F12630"/>
    <mergeCell ref="E12632:F12632"/>
    <mergeCell ref="D12634:F12634"/>
    <mergeCell ref="E12635:F12635"/>
    <mergeCell ref="D12637:F12637"/>
    <mergeCell ref="E12638:F12638"/>
    <mergeCell ref="E12616:F12616"/>
    <mergeCell ref="E12619:F12619"/>
    <mergeCell ref="E12622:F12622"/>
    <mergeCell ref="D12626:F12626"/>
    <mergeCell ref="E12627:F12627"/>
    <mergeCell ref="D12629:F12629"/>
    <mergeCell ref="E12602:F12602"/>
    <mergeCell ref="E12605:F12605"/>
    <mergeCell ref="E12607:F12607"/>
    <mergeCell ref="D12609:F12609"/>
    <mergeCell ref="E12610:F12610"/>
    <mergeCell ref="E12612:F12612"/>
    <mergeCell ref="D12673:F12673"/>
    <mergeCell ref="E12674:F12674"/>
    <mergeCell ref="E12676:F12676"/>
    <mergeCell ref="E12678:F12678"/>
    <mergeCell ref="E12682:F12682"/>
    <mergeCell ref="E12684:F12684"/>
    <mergeCell ref="E12658:F12658"/>
    <mergeCell ref="E12660:F12660"/>
    <mergeCell ref="D12664:F12664"/>
    <mergeCell ref="E12665:F12665"/>
    <mergeCell ref="E12667:F12667"/>
    <mergeCell ref="E12669:F12669"/>
    <mergeCell ref="E12640:F12640"/>
    <mergeCell ref="E12645:F12645"/>
    <mergeCell ref="E12649:F12649"/>
    <mergeCell ref="E12651:F12651"/>
    <mergeCell ref="E12653:F12653"/>
    <mergeCell ref="D12657:F12657"/>
    <mergeCell ref="E12722:F12722"/>
    <mergeCell ref="E12726:F12726"/>
    <mergeCell ref="E12729:F12729"/>
    <mergeCell ref="E12732:F12732"/>
    <mergeCell ref="E12735:F12735"/>
    <mergeCell ref="E12737:F12737"/>
    <mergeCell ref="E12703:F12703"/>
    <mergeCell ref="E12705:F12705"/>
    <mergeCell ref="E12710:F12710"/>
    <mergeCell ref="E12712:F12712"/>
    <mergeCell ref="E12716:F12716"/>
    <mergeCell ref="E12720:F12720"/>
    <mergeCell ref="D12688:F12688"/>
    <mergeCell ref="E12689:F12689"/>
    <mergeCell ref="E12691:F12691"/>
    <mergeCell ref="E12694:F12694"/>
    <mergeCell ref="E12696:F12696"/>
    <mergeCell ref="E12698:F12698"/>
    <mergeCell ref="E12767:F12767"/>
    <mergeCell ref="E12772:F12772"/>
    <mergeCell ref="E12776:F12776"/>
    <mergeCell ref="E12780:F12780"/>
    <mergeCell ref="E12784:F12784"/>
    <mergeCell ref="E12789:F12789"/>
    <mergeCell ref="E12753:F12753"/>
    <mergeCell ref="D12757:F12757"/>
    <mergeCell ref="E12758:F12758"/>
    <mergeCell ref="E12760:F12760"/>
    <mergeCell ref="E12763:F12763"/>
    <mergeCell ref="E12765:F12765"/>
    <mergeCell ref="E12739:F12739"/>
    <mergeCell ref="D12743:F12743"/>
    <mergeCell ref="E12744:F12744"/>
    <mergeCell ref="E12747:F12747"/>
    <mergeCell ref="E12749:F12749"/>
    <mergeCell ref="E12751:F12751"/>
    <mergeCell ref="E12830:F12830"/>
    <mergeCell ref="E12832:F12832"/>
    <mergeCell ref="E12837:F12837"/>
    <mergeCell ref="E12841:F12841"/>
    <mergeCell ref="E12844:F12844"/>
    <mergeCell ref="E12847:F12847"/>
    <mergeCell ref="E12814:F12814"/>
    <mergeCell ref="E12816:F12816"/>
    <mergeCell ref="E12818:F12818"/>
    <mergeCell ref="D12822:F12822"/>
    <mergeCell ref="E12823:F12823"/>
    <mergeCell ref="E12825:F12825"/>
    <mergeCell ref="E12792:F12792"/>
    <mergeCell ref="E12795:F12795"/>
    <mergeCell ref="E12798:F12798"/>
    <mergeCell ref="E12801:F12801"/>
    <mergeCell ref="E12803:F12803"/>
    <mergeCell ref="E12809:F12809"/>
    <mergeCell ref="E12885:F12885"/>
    <mergeCell ref="E12888:F12888"/>
    <mergeCell ref="E12890:F12890"/>
    <mergeCell ref="E12893:F12893"/>
    <mergeCell ref="E12895:F12895"/>
    <mergeCell ref="E12899:F12899"/>
    <mergeCell ref="E12873:F12873"/>
    <mergeCell ref="E12875:F12875"/>
    <mergeCell ref="E12877:F12877"/>
    <mergeCell ref="E12879:F12879"/>
    <mergeCell ref="C12883:F12883"/>
    <mergeCell ref="D12884:F12884"/>
    <mergeCell ref="E12849:F12849"/>
    <mergeCell ref="E12853:F12853"/>
    <mergeCell ref="E12860:F12860"/>
    <mergeCell ref="E12864:F12864"/>
    <mergeCell ref="E12868:F12868"/>
    <mergeCell ref="E12870:F12870"/>
    <mergeCell ref="E12929:F12929"/>
    <mergeCell ref="D12932:F12932"/>
    <mergeCell ref="E12933:F12933"/>
    <mergeCell ref="D12936:F12936"/>
    <mergeCell ref="E12937:F12937"/>
    <mergeCell ref="E12940:F12940"/>
    <mergeCell ref="E12916:F12916"/>
    <mergeCell ref="D12920:F12920"/>
    <mergeCell ref="E12921:F12921"/>
    <mergeCell ref="E12923:F12923"/>
    <mergeCell ref="E12925:F12925"/>
    <mergeCell ref="E12927:F12927"/>
    <mergeCell ref="E12901:F12901"/>
    <mergeCell ref="E12903:F12903"/>
    <mergeCell ref="E12906:F12906"/>
    <mergeCell ref="E12908:F12908"/>
    <mergeCell ref="E12911:F12911"/>
    <mergeCell ref="E12913:F12913"/>
    <mergeCell ref="D12980:F12980"/>
    <mergeCell ref="E12981:F12981"/>
    <mergeCell ref="E12983:F12983"/>
    <mergeCell ref="D12986:F12986"/>
    <mergeCell ref="E12987:F12987"/>
    <mergeCell ref="C12989:F12989"/>
    <mergeCell ref="E12965:F12965"/>
    <mergeCell ref="E12968:F12968"/>
    <mergeCell ref="E12970:F12970"/>
    <mergeCell ref="E12973:F12973"/>
    <mergeCell ref="E12976:F12976"/>
    <mergeCell ref="C12979:F12979"/>
    <mergeCell ref="E12943:F12943"/>
    <mergeCell ref="E12945:F12945"/>
    <mergeCell ref="E12949:F12949"/>
    <mergeCell ref="E12952:F12952"/>
    <mergeCell ref="E12956:F12956"/>
    <mergeCell ref="E12963:F12963"/>
    <mergeCell ref="E13023:F13023"/>
    <mergeCell ref="E13025:F13025"/>
    <mergeCell ref="E13028:F13028"/>
    <mergeCell ref="E13030:F13030"/>
    <mergeCell ref="D13032:F13032"/>
    <mergeCell ref="E13033:F13033"/>
    <mergeCell ref="E13003:F13003"/>
    <mergeCell ref="E13008:F13008"/>
    <mergeCell ref="E13011:F13011"/>
    <mergeCell ref="E13014:F13014"/>
    <mergeCell ref="E13017:F13017"/>
    <mergeCell ref="E13021:F13021"/>
    <mergeCell ref="D12990:F12990"/>
    <mergeCell ref="E12991:F12991"/>
    <mergeCell ref="E12993:F12993"/>
    <mergeCell ref="E12996:F12996"/>
    <mergeCell ref="E12998:F12998"/>
    <mergeCell ref="E13000:F13000"/>
    <mergeCell ref="C13064:F13064"/>
    <mergeCell ref="D13065:F13065"/>
    <mergeCell ref="E13066:F13066"/>
    <mergeCell ref="E13068:F13068"/>
    <mergeCell ref="E13080:F13080"/>
    <mergeCell ref="E13084:F13084"/>
    <mergeCell ref="E13051:F13051"/>
    <mergeCell ref="E13053:F13053"/>
    <mergeCell ref="E13057:F13057"/>
    <mergeCell ref="E13060:F13060"/>
    <mergeCell ref="A13062:F13062"/>
    <mergeCell ref="B13063:F13063"/>
    <mergeCell ref="E13035:F13035"/>
    <mergeCell ref="E13037:F13037"/>
    <mergeCell ref="E13042:F13042"/>
    <mergeCell ref="E13044:F13044"/>
    <mergeCell ref="E13047:F13047"/>
    <mergeCell ref="E13049:F13049"/>
    <mergeCell ref="E13136:F13136"/>
    <mergeCell ref="E13138:F13138"/>
    <mergeCell ref="E13140:F13140"/>
    <mergeCell ref="E13144:F13144"/>
    <mergeCell ref="E13147:F13147"/>
    <mergeCell ref="E13149:F13149"/>
    <mergeCell ref="E13109:F13109"/>
    <mergeCell ref="E13115:F13115"/>
    <mergeCell ref="E13120:F13120"/>
    <mergeCell ref="E13125:F13125"/>
    <mergeCell ref="E13129:F13129"/>
    <mergeCell ref="E13132:F13132"/>
    <mergeCell ref="E13086:F13086"/>
    <mergeCell ref="E13090:F13090"/>
    <mergeCell ref="E13093:F13093"/>
    <mergeCell ref="E13095:F13095"/>
    <mergeCell ref="E13099:F13099"/>
    <mergeCell ref="E13104:F13104"/>
    <mergeCell ref="E13184:F13184"/>
    <mergeCell ref="E13188:F13188"/>
    <mergeCell ref="E13193:F13193"/>
    <mergeCell ref="E13200:F13200"/>
    <mergeCell ref="E13206:F13206"/>
    <mergeCell ref="E13210:F13210"/>
    <mergeCell ref="E13163:F13163"/>
    <mergeCell ref="E13169:F13169"/>
    <mergeCell ref="E13173:F13173"/>
    <mergeCell ref="E13175:F13175"/>
    <mergeCell ref="E13179:F13179"/>
    <mergeCell ref="E13182:F13182"/>
    <mergeCell ref="E13151:F13151"/>
    <mergeCell ref="E13153:F13153"/>
    <mergeCell ref="E13155:F13155"/>
    <mergeCell ref="C13159:F13159"/>
    <mergeCell ref="D13160:F13160"/>
    <mergeCell ref="E13161:F13161"/>
    <mergeCell ref="E13247:F13247"/>
    <mergeCell ref="E13250:F13250"/>
    <mergeCell ref="E13254:F13254"/>
    <mergeCell ref="E13257:F13257"/>
    <mergeCell ref="E13259:F13259"/>
    <mergeCell ref="E13261:F13261"/>
    <mergeCell ref="E13233:F13233"/>
    <mergeCell ref="E13235:F13235"/>
    <mergeCell ref="E13237:F13237"/>
    <mergeCell ref="E13241:F13241"/>
    <mergeCell ref="C13245:F13245"/>
    <mergeCell ref="D13246:F13246"/>
    <mergeCell ref="E13213:F13213"/>
    <mergeCell ref="E13218:F13218"/>
    <mergeCell ref="E13220:F13220"/>
    <mergeCell ref="E13225:F13225"/>
    <mergeCell ref="E13227:F13227"/>
    <mergeCell ref="E13231:F13231"/>
    <mergeCell ref="E13297:F13297"/>
    <mergeCell ref="E13299:F13299"/>
    <mergeCell ref="E13302:F13302"/>
    <mergeCell ref="E13304:F13304"/>
    <mergeCell ref="D13308:F13308"/>
    <mergeCell ref="E13309:F13309"/>
    <mergeCell ref="E13279:F13279"/>
    <mergeCell ref="E13281:F13281"/>
    <mergeCell ref="E13286:F13286"/>
    <mergeCell ref="E13290:F13290"/>
    <mergeCell ref="E13292:F13292"/>
    <mergeCell ref="E13294:F13294"/>
    <mergeCell ref="E13264:F13264"/>
    <mergeCell ref="E13266:F13266"/>
    <mergeCell ref="E13269:F13269"/>
    <mergeCell ref="D13273:F13273"/>
    <mergeCell ref="E13274:F13274"/>
    <mergeCell ref="E13277:F13277"/>
    <mergeCell ref="E13347:F13347"/>
    <mergeCell ref="D13349:F13349"/>
    <mergeCell ref="E13350:F13350"/>
    <mergeCell ref="E13352:F13352"/>
    <mergeCell ref="E13354:F13354"/>
    <mergeCell ref="E13356:F13356"/>
    <mergeCell ref="E13332:F13332"/>
    <mergeCell ref="E13334:F13334"/>
    <mergeCell ref="D13338:F13338"/>
    <mergeCell ref="E13339:F13339"/>
    <mergeCell ref="E13341:F13341"/>
    <mergeCell ref="E13343:F13343"/>
    <mergeCell ref="E13312:F13312"/>
    <mergeCell ref="E13319:F13319"/>
    <mergeCell ref="E13322:F13322"/>
    <mergeCell ref="E13324:F13324"/>
    <mergeCell ref="E13327:F13327"/>
    <mergeCell ref="E13330:F13330"/>
    <mergeCell ref="E13391:F13391"/>
    <mergeCell ref="E13393:F13393"/>
    <mergeCell ref="E13396:F13396"/>
    <mergeCell ref="E13399:F13399"/>
    <mergeCell ref="E13404:F13404"/>
    <mergeCell ref="E13408:F13408"/>
    <mergeCell ref="E13377:F13377"/>
    <mergeCell ref="E13380:F13380"/>
    <mergeCell ref="E13383:F13383"/>
    <mergeCell ref="E13385:F13385"/>
    <mergeCell ref="D13388:F13388"/>
    <mergeCell ref="E13389:F13389"/>
    <mergeCell ref="E13358:F13358"/>
    <mergeCell ref="E13361:F13361"/>
    <mergeCell ref="E13365:F13365"/>
    <mergeCell ref="E13367:F13367"/>
    <mergeCell ref="E13373:F13373"/>
    <mergeCell ref="E13375:F13375"/>
    <mergeCell ref="E13443:F13443"/>
    <mergeCell ref="E13445:F13445"/>
    <mergeCell ref="E13448:F13448"/>
    <mergeCell ref="E13452:F13452"/>
    <mergeCell ref="E13455:F13455"/>
    <mergeCell ref="E13457:F13457"/>
    <mergeCell ref="E13424:F13424"/>
    <mergeCell ref="E13426:F13426"/>
    <mergeCell ref="E13428:F13428"/>
    <mergeCell ref="E13432:F13432"/>
    <mergeCell ref="E13435:F13435"/>
    <mergeCell ref="E13441:F13441"/>
    <mergeCell ref="E13410:F13410"/>
    <mergeCell ref="E13413:F13413"/>
    <mergeCell ref="D13416:F13416"/>
    <mergeCell ref="E13417:F13417"/>
    <mergeCell ref="E13419:F13419"/>
    <mergeCell ref="E13422:F13422"/>
    <mergeCell ref="E13484:F13484"/>
    <mergeCell ref="E13486:F13486"/>
    <mergeCell ref="E13489:F13489"/>
    <mergeCell ref="E13491:F13491"/>
    <mergeCell ref="E13495:F13495"/>
    <mergeCell ref="E13497:F13497"/>
    <mergeCell ref="E13469:F13469"/>
    <mergeCell ref="D13473:F13473"/>
    <mergeCell ref="E13474:F13474"/>
    <mergeCell ref="E13476:F13476"/>
    <mergeCell ref="E13479:F13479"/>
    <mergeCell ref="E13481:F13481"/>
    <mergeCell ref="E13459:F13459"/>
    <mergeCell ref="C13461:F13461"/>
    <mergeCell ref="D13462:F13462"/>
    <mergeCell ref="E13463:F13463"/>
    <mergeCell ref="E13465:F13465"/>
    <mergeCell ref="E13467:F13467"/>
    <mergeCell ref="E13532:F13532"/>
    <mergeCell ref="E13535:F13535"/>
    <mergeCell ref="E13539:F13539"/>
    <mergeCell ref="E13541:F13541"/>
    <mergeCell ref="D13545:F13545"/>
    <mergeCell ref="E13546:F13546"/>
    <mergeCell ref="E13513:F13513"/>
    <mergeCell ref="E13517:F13517"/>
    <mergeCell ref="E13519:F13519"/>
    <mergeCell ref="E13523:F13523"/>
    <mergeCell ref="E13526:F13526"/>
    <mergeCell ref="E13530:F13530"/>
    <mergeCell ref="E13499:F13499"/>
    <mergeCell ref="D13503:F13503"/>
    <mergeCell ref="E13504:F13504"/>
    <mergeCell ref="E13506:F13506"/>
    <mergeCell ref="E13508:F13508"/>
    <mergeCell ref="E13511:F13511"/>
    <mergeCell ref="E13578:F13578"/>
    <mergeCell ref="E13580:F13580"/>
    <mergeCell ref="E13584:F13584"/>
    <mergeCell ref="E13588:F13588"/>
    <mergeCell ref="E13592:F13592"/>
    <mergeCell ref="E13596:F13596"/>
    <mergeCell ref="E13565:F13565"/>
    <mergeCell ref="E13568:F13568"/>
    <mergeCell ref="E13570:F13570"/>
    <mergeCell ref="C13572:F13572"/>
    <mergeCell ref="D13573:F13573"/>
    <mergeCell ref="E13574:F13574"/>
    <mergeCell ref="E13548:F13548"/>
    <mergeCell ref="E13550:F13550"/>
    <mergeCell ref="E13556:F13556"/>
    <mergeCell ref="E13558:F13558"/>
    <mergeCell ref="E13560:F13560"/>
    <mergeCell ref="E13562:F13562"/>
    <mergeCell ref="D13636:F13636"/>
    <mergeCell ref="E13637:F13637"/>
    <mergeCell ref="E13639:F13639"/>
    <mergeCell ref="E13641:F13641"/>
    <mergeCell ref="E13645:F13645"/>
    <mergeCell ref="E13648:F13648"/>
    <mergeCell ref="E13620:F13620"/>
    <mergeCell ref="E13623:F13623"/>
    <mergeCell ref="E13625:F13625"/>
    <mergeCell ref="E13628:F13628"/>
    <mergeCell ref="E13630:F13630"/>
    <mergeCell ref="E13632:F13632"/>
    <mergeCell ref="E13600:F13600"/>
    <mergeCell ref="E13606:F13606"/>
    <mergeCell ref="E13609:F13609"/>
    <mergeCell ref="E13613:F13613"/>
    <mergeCell ref="E13615:F13615"/>
    <mergeCell ref="E13617:F13617"/>
    <mergeCell ref="E13680:F13680"/>
    <mergeCell ref="E13682:F13682"/>
    <mergeCell ref="E13686:F13686"/>
    <mergeCell ref="E13689:F13689"/>
    <mergeCell ref="E13693:F13693"/>
    <mergeCell ref="E13697:F13697"/>
    <mergeCell ref="E13668:F13668"/>
    <mergeCell ref="E13670:F13670"/>
    <mergeCell ref="E13672:F13672"/>
    <mergeCell ref="E13674:F13674"/>
    <mergeCell ref="C13678:F13678"/>
    <mergeCell ref="D13679:F13679"/>
    <mergeCell ref="E13651:F13651"/>
    <mergeCell ref="E13653:F13653"/>
    <mergeCell ref="E13658:F13658"/>
    <mergeCell ref="E13660:F13660"/>
    <mergeCell ref="E13663:F13663"/>
    <mergeCell ref="E13665:F13665"/>
    <mergeCell ref="E13732:F13732"/>
    <mergeCell ref="E13736:F13736"/>
    <mergeCell ref="E13740:F13740"/>
    <mergeCell ref="E13743:F13743"/>
    <mergeCell ref="E13746:F13746"/>
    <mergeCell ref="E13750:F13750"/>
    <mergeCell ref="D13715:F13715"/>
    <mergeCell ref="E13716:F13716"/>
    <mergeCell ref="E13720:F13720"/>
    <mergeCell ref="E13722:F13722"/>
    <mergeCell ref="E13726:F13726"/>
    <mergeCell ref="E13728:F13728"/>
    <mergeCell ref="E13699:F13699"/>
    <mergeCell ref="E13702:F13702"/>
    <mergeCell ref="E13705:F13705"/>
    <mergeCell ref="E13707:F13707"/>
    <mergeCell ref="E13710:F13710"/>
    <mergeCell ref="C13714:F13714"/>
    <mergeCell ref="E13782:F13782"/>
    <mergeCell ref="E13784:F13784"/>
    <mergeCell ref="D13787:F13787"/>
    <mergeCell ref="E13788:F13788"/>
    <mergeCell ref="E13790:F13790"/>
    <mergeCell ref="E13792:F13792"/>
    <mergeCell ref="E13767:F13767"/>
    <mergeCell ref="E13769:F13769"/>
    <mergeCell ref="E13771:F13771"/>
    <mergeCell ref="E13774:F13774"/>
    <mergeCell ref="E13778:F13778"/>
    <mergeCell ref="E13780:F13780"/>
    <mergeCell ref="E13754:F13754"/>
    <mergeCell ref="E13756:F13756"/>
    <mergeCell ref="E13759:F13759"/>
    <mergeCell ref="E13761:F13761"/>
    <mergeCell ref="C13765:F13765"/>
    <mergeCell ref="D13766:F13766"/>
    <mergeCell ref="C13834:F13834"/>
    <mergeCell ref="D13835:F13835"/>
    <mergeCell ref="E13836:F13836"/>
    <mergeCell ref="E13839:F13839"/>
    <mergeCell ref="E13841:F13841"/>
    <mergeCell ref="E13844:F13844"/>
    <mergeCell ref="E13818:F13818"/>
    <mergeCell ref="E13820:F13820"/>
    <mergeCell ref="E13824:F13824"/>
    <mergeCell ref="E13827:F13827"/>
    <mergeCell ref="E13829:F13829"/>
    <mergeCell ref="E13831:F13831"/>
    <mergeCell ref="E13794:F13794"/>
    <mergeCell ref="E13798:F13798"/>
    <mergeCell ref="E13802:F13802"/>
    <mergeCell ref="E13804:F13804"/>
    <mergeCell ref="E13809:F13809"/>
    <mergeCell ref="E13813:F13813"/>
    <mergeCell ref="E13886:F13886"/>
    <mergeCell ref="E13888:F13888"/>
    <mergeCell ref="D13890:F13890"/>
    <mergeCell ref="E13891:F13891"/>
    <mergeCell ref="E13893:F13893"/>
    <mergeCell ref="E13895:F13895"/>
    <mergeCell ref="E13871:F13871"/>
    <mergeCell ref="E13874:F13874"/>
    <mergeCell ref="E13876:F13876"/>
    <mergeCell ref="E13878:F13878"/>
    <mergeCell ref="E13882:F13882"/>
    <mergeCell ref="E13884:F13884"/>
    <mergeCell ref="E13847:F13847"/>
    <mergeCell ref="E13849:F13849"/>
    <mergeCell ref="E13855:F13855"/>
    <mergeCell ref="E13857:F13857"/>
    <mergeCell ref="E13861:F13861"/>
    <mergeCell ref="E13867:F13867"/>
    <mergeCell ref="E13932:F13932"/>
    <mergeCell ref="E13934:F13934"/>
    <mergeCell ref="E13937:F13937"/>
    <mergeCell ref="E13939:F13939"/>
    <mergeCell ref="E13941:F13941"/>
    <mergeCell ref="E13944:F13944"/>
    <mergeCell ref="E13914:F13914"/>
    <mergeCell ref="E13917:F13917"/>
    <mergeCell ref="E13920:F13920"/>
    <mergeCell ref="E13923:F13923"/>
    <mergeCell ref="E13928:F13928"/>
    <mergeCell ref="E13930:F13930"/>
    <mergeCell ref="E13897:F13897"/>
    <mergeCell ref="E13901:F13901"/>
    <mergeCell ref="E13904:F13904"/>
    <mergeCell ref="E13906:F13906"/>
    <mergeCell ref="E13910:F13910"/>
    <mergeCell ref="D13913:F13913"/>
    <mergeCell ref="E13971:F13971"/>
    <mergeCell ref="E13973:F13973"/>
    <mergeCell ref="E13978:F13978"/>
    <mergeCell ref="E13980:F13980"/>
    <mergeCell ref="E13982:F13982"/>
    <mergeCell ref="E13986:F13986"/>
    <mergeCell ref="E13959:F13959"/>
    <mergeCell ref="E13961:F13961"/>
    <mergeCell ref="E13964:F13964"/>
    <mergeCell ref="E13966:F13966"/>
    <mergeCell ref="E13968:F13968"/>
    <mergeCell ref="D13970:F13970"/>
    <mergeCell ref="E13946:F13946"/>
    <mergeCell ref="E13948:F13948"/>
    <mergeCell ref="E13950:F13950"/>
    <mergeCell ref="D13954:F13954"/>
    <mergeCell ref="E13955:F13955"/>
    <mergeCell ref="E13957:F13957"/>
    <mergeCell ref="E14015:F14015"/>
    <mergeCell ref="D14019:F14019"/>
    <mergeCell ref="E14020:F14020"/>
    <mergeCell ref="E14022:F14022"/>
    <mergeCell ref="E14024:F14024"/>
    <mergeCell ref="E14026:F14026"/>
    <mergeCell ref="E14002:F14002"/>
    <mergeCell ref="E14004:F14004"/>
    <mergeCell ref="D14007:F14007"/>
    <mergeCell ref="E14008:F14008"/>
    <mergeCell ref="E14011:F14011"/>
    <mergeCell ref="E14013:F14013"/>
    <mergeCell ref="E13989:F13989"/>
    <mergeCell ref="E13991:F13991"/>
    <mergeCell ref="E13993:F13993"/>
    <mergeCell ref="D13997:F13997"/>
    <mergeCell ref="E13998:F13998"/>
    <mergeCell ref="E14000:F14000"/>
    <mergeCell ref="D14061:F14061"/>
    <mergeCell ref="E14062:F14062"/>
    <mergeCell ref="D14064:F14064"/>
    <mergeCell ref="E14065:F14065"/>
    <mergeCell ref="E14067:F14067"/>
    <mergeCell ref="E14069:F14069"/>
    <mergeCell ref="E14044:F14044"/>
    <mergeCell ref="E14047:F14047"/>
    <mergeCell ref="E14049:F14049"/>
    <mergeCell ref="E14052:F14052"/>
    <mergeCell ref="E14054:F14054"/>
    <mergeCell ref="E14057:F14057"/>
    <mergeCell ref="E14028:F14028"/>
    <mergeCell ref="D14032:F14032"/>
    <mergeCell ref="E14033:F14033"/>
    <mergeCell ref="E14037:F14037"/>
    <mergeCell ref="E14040:F14040"/>
    <mergeCell ref="E14042:F14042"/>
    <mergeCell ref="E14101:F14101"/>
    <mergeCell ref="E14104:F14104"/>
    <mergeCell ref="E14108:F14108"/>
    <mergeCell ref="E14110:F14110"/>
    <mergeCell ref="D14114:F14114"/>
    <mergeCell ref="E14115:F14115"/>
    <mergeCell ref="E14084:F14084"/>
    <mergeCell ref="E14086:F14086"/>
    <mergeCell ref="E14091:F14091"/>
    <mergeCell ref="E14093:F14093"/>
    <mergeCell ref="E14095:F14095"/>
    <mergeCell ref="E14097:F14097"/>
    <mergeCell ref="E14071:F14071"/>
    <mergeCell ref="E14073:F14073"/>
    <mergeCell ref="E14075:F14075"/>
    <mergeCell ref="E14077:F14077"/>
    <mergeCell ref="D14081:F14081"/>
    <mergeCell ref="E14082:F14082"/>
    <mergeCell ref="D14148:F14148"/>
    <mergeCell ref="E14149:F14149"/>
    <mergeCell ref="E14152:F14152"/>
    <mergeCell ref="E14155:F14155"/>
    <mergeCell ref="E14171:F14171"/>
    <mergeCell ref="E14174:F14174"/>
    <mergeCell ref="E14133:F14133"/>
    <mergeCell ref="E14135:F14135"/>
    <mergeCell ref="E14139:F14139"/>
    <mergeCell ref="E14141:F14141"/>
    <mergeCell ref="E14143:F14143"/>
    <mergeCell ref="C14147:F14147"/>
    <mergeCell ref="E14117:F14117"/>
    <mergeCell ref="E14120:F14120"/>
    <mergeCell ref="E14122:F14122"/>
    <mergeCell ref="E14124:F14124"/>
    <mergeCell ref="E14126:F14126"/>
    <mergeCell ref="E14130:F14130"/>
    <mergeCell ref="E14246:F14246"/>
    <mergeCell ref="E14251:F14251"/>
    <mergeCell ref="E14253:F14253"/>
    <mergeCell ref="E14256:F14256"/>
    <mergeCell ref="E14260:F14260"/>
    <mergeCell ref="E14262:F14262"/>
    <mergeCell ref="E14203:F14203"/>
    <mergeCell ref="E14211:F14211"/>
    <mergeCell ref="E14218:F14218"/>
    <mergeCell ref="E14224:F14224"/>
    <mergeCell ref="E14230:F14230"/>
    <mergeCell ref="E14241:F14241"/>
    <mergeCell ref="E14178:F14178"/>
    <mergeCell ref="E14180:F14180"/>
    <mergeCell ref="E14185:F14185"/>
    <mergeCell ref="E14188:F14188"/>
    <mergeCell ref="E14191:F14191"/>
    <mergeCell ref="E14198:F14198"/>
    <mergeCell ref="D14305:F14305"/>
    <mergeCell ref="E14306:F14306"/>
    <mergeCell ref="E14308:F14308"/>
    <mergeCell ref="E14321:F14321"/>
    <mergeCell ref="E14323:F14323"/>
    <mergeCell ref="E14327:F14327"/>
    <mergeCell ref="E14286:F14286"/>
    <mergeCell ref="E14290:F14290"/>
    <mergeCell ref="E14293:F14293"/>
    <mergeCell ref="E14295:F14295"/>
    <mergeCell ref="E14298:F14298"/>
    <mergeCell ref="E14301:F14301"/>
    <mergeCell ref="E14265:F14265"/>
    <mergeCell ref="E14267:F14267"/>
    <mergeCell ref="E14272:F14272"/>
    <mergeCell ref="E14278:F14278"/>
    <mergeCell ref="E14281:F14281"/>
    <mergeCell ref="E14283:F14283"/>
    <mergeCell ref="E14381:F14381"/>
    <mergeCell ref="E14383:F14383"/>
    <mergeCell ref="E14385:F14385"/>
    <mergeCell ref="E14387:F14387"/>
    <mergeCell ref="E14392:F14392"/>
    <mergeCell ref="E14398:F14398"/>
    <mergeCell ref="E14352:F14352"/>
    <mergeCell ref="E14358:F14358"/>
    <mergeCell ref="E14364:F14364"/>
    <mergeCell ref="E14369:F14369"/>
    <mergeCell ref="E14372:F14372"/>
    <mergeCell ref="E14376:F14376"/>
    <mergeCell ref="E14329:F14329"/>
    <mergeCell ref="E14333:F14333"/>
    <mergeCell ref="E14336:F14336"/>
    <mergeCell ref="E14338:F14338"/>
    <mergeCell ref="E14341:F14341"/>
    <mergeCell ref="E14346:F14346"/>
    <mergeCell ref="E14442:F14442"/>
    <mergeCell ref="E14447:F14447"/>
    <mergeCell ref="E14453:F14453"/>
    <mergeCell ref="E14459:F14459"/>
    <mergeCell ref="E14464:F14464"/>
    <mergeCell ref="E14469:F14469"/>
    <mergeCell ref="E14423:F14423"/>
    <mergeCell ref="E14427:F14427"/>
    <mergeCell ref="E14429:F14429"/>
    <mergeCell ref="E14433:F14433"/>
    <mergeCell ref="E14436:F14436"/>
    <mergeCell ref="E14438:F14438"/>
    <mergeCell ref="E14401:F14401"/>
    <mergeCell ref="E14403:F14403"/>
    <mergeCell ref="E14405:F14405"/>
    <mergeCell ref="D14407:F14407"/>
    <mergeCell ref="E14408:F14408"/>
    <mergeCell ref="E14410:F14410"/>
    <mergeCell ref="E14511:F14511"/>
    <mergeCell ref="E14514:F14514"/>
    <mergeCell ref="E14517:F14517"/>
    <mergeCell ref="E14519:F14519"/>
    <mergeCell ref="E14523:F14523"/>
    <mergeCell ref="E14527:F14527"/>
    <mergeCell ref="E14495:F14495"/>
    <mergeCell ref="D14497:F14497"/>
    <mergeCell ref="E14498:F14498"/>
    <mergeCell ref="E14500:F14500"/>
    <mergeCell ref="E14505:F14505"/>
    <mergeCell ref="E14509:F14509"/>
    <mergeCell ref="E14475:F14475"/>
    <mergeCell ref="E14479:F14479"/>
    <mergeCell ref="E14484:F14484"/>
    <mergeCell ref="E14486:F14486"/>
    <mergeCell ref="E14488:F14488"/>
    <mergeCell ref="E14492:F14492"/>
    <mergeCell ref="C14567:F14567"/>
    <mergeCell ref="D14568:F14568"/>
    <mergeCell ref="E14569:F14569"/>
    <mergeCell ref="E14572:F14572"/>
    <mergeCell ref="E14574:F14574"/>
    <mergeCell ref="E14577:F14577"/>
    <mergeCell ref="E14554:F14554"/>
    <mergeCell ref="E14557:F14557"/>
    <mergeCell ref="E14559:F14559"/>
    <mergeCell ref="E14561:F14561"/>
    <mergeCell ref="D14564:F14564"/>
    <mergeCell ref="E14565:F14565"/>
    <mergeCell ref="E14532:F14532"/>
    <mergeCell ref="E14538:F14538"/>
    <mergeCell ref="E14542:F14542"/>
    <mergeCell ref="E14546:F14546"/>
    <mergeCell ref="E14548:F14548"/>
    <mergeCell ref="E14552:F14552"/>
    <mergeCell ref="E14613:F14613"/>
    <mergeCell ref="D14617:F14617"/>
    <mergeCell ref="E14618:F14618"/>
    <mergeCell ref="E14621:F14621"/>
    <mergeCell ref="E14624:F14624"/>
    <mergeCell ref="E14626:F14626"/>
    <mergeCell ref="E14597:F14597"/>
    <mergeCell ref="E14601:F14601"/>
    <mergeCell ref="E14603:F14603"/>
    <mergeCell ref="E14605:F14605"/>
    <mergeCell ref="E14609:F14609"/>
    <mergeCell ref="E14611:F14611"/>
    <mergeCell ref="E14580:F14580"/>
    <mergeCell ref="E14582:F14582"/>
    <mergeCell ref="E14586:F14586"/>
    <mergeCell ref="E14589:F14589"/>
    <mergeCell ref="E14592:F14592"/>
    <mergeCell ref="E14595:F14595"/>
    <mergeCell ref="E14657:F14657"/>
    <mergeCell ref="E14659:F14659"/>
    <mergeCell ref="E14664:F14664"/>
    <mergeCell ref="E14668:F14668"/>
    <mergeCell ref="E14671:F14671"/>
    <mergeCell ref="E14673:F14673"/>
    <mergeCell ref="E14641:F14641"/>
    <mergeCell ref="E14643:F14643"/>
    <mergeCell ref="E14645:F14645"/>
    <mergeCell ref="E14648:F14648"/>
    <mergeCell ref="E14650:F14650"/>
    <mergeCell ref="E14653:F14653"/>
    <mergeCell ref="E14628:F14628"/>
    <mergeCell ref="E14630:F14630"/>
    <mergeCell ref="E14632:F14632"/>
    <mergeCell ref="E14634:F14634"/>
    <mergeCell ref="E14638:F14638"/>
    <mergeCell ref="D14640:F14640"/>
    <mergeCell ref="C14743:E14743"/>
    <mergeCell ref="A14748:G14748"/>
    <mergeCell ref="A4:G4"/>
    <mergeCell ref="A5:G5"/>
    <mergeCell ref="A6:G6"/>
    <mergeCell ref="A2:C2"/>
    <mergeCell ref="A1:C1"/>
    <mergeCell ref="F1:G1"/>
    <mergeCell ref="E14726:F14726"/>
    <mergeCell ref="C14729:F14729"/>
    <mergeCell ref="D14730:F14730"/>
    <mergeCell ref="E14731:F14731"/>
    <mergeCell ref="D14734:F14734"/>
    <mergeCell ref="E14735:F14735"/>
    <mergeCell ref="E14712:F14712"/>
    <mergeCell ref="E14714:F14714"/>
    <mergeCell ref="E14716:F14716"/>
    <mergeCell ref="E14718:F14718"/>
    <mergeCell ref="E14720:F14720"/>
    <mergeCell ref="E14722:F14722"/>
    <mergeCell ref="E14698:F14698"/>
    <mergeCell ref="C14701:F14701"/>
    <mergeCell ref="D14702:F14702"/>
    <mergeCell ref="E14703:F14703"/>
    <mergeCell ref="E14707:F14707"/>
    <mergeCell ref="E14709:F14709"/>
    <mergeCell ref="E14677:F14677"/>
    <mergeCell ref="E14679:F14679"/>
    <mergeCell ref="E14684:F14684"/>
    <mergeCell ref="E14688:F14688"/>
    <mergeCell ref="E14692:F14692"/>
    <mergeCell ref="E14696:F14696"/>
  </mergeCells>
  <pageMargins left="0.7" right="0.48" top="0.4" bottom="0.54"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939"/>
  <sheetViews>
    <sheetView workbookViewId="0">
      <selection activeCell="H7" sqref="H7"/>
    </sheetView>
  </sheetViews>
  <sheetFormatPr defaultColWidth="8.765625" defaultRowHeight="14.4"/>
  <cols>
    <col min="1" max="1" width="4.921875" style="681" customWidth="1"/>
    <col min="2" max="2" width="6.3046875" style="681" customWidth="1"/>
    <col min="3" max="3" width="19.07421875" style="681" customWidth="1"/>
    <col min="4" max="4" width="5.3046875" style="681" customWidth="1"/>
    <col min="5" max="5" width="5.61328125" style="681" customWidth="1"/>
    <col min="6" max="6" width="6.3046875" style="681" customWidth="1"/>
    <col min="7" max="7" width="5.69140625" style="681" customWidth="1"/>
    <col min="8" max="8" width="6.23046875" style="681" customWidth="1"/>
    <col min="9" max="9" width="21.3828125" style="681" customWidth="1"/>
    <col min="10" max="10" width="13.4609375" style="681" customWidth="1"/>
    <col min="11" max="16384" width="8.765625" style="681"/>
  </cols>
  <sheetData>
    <row r="1" spans="1:10" ht="15.6">
      <c r="A1" s="1423" t="s">
        <v>776</v>
      </c>
      <c r="B1" s="1423"/>
      <c r="C1" s="1423"/>
      <c r="D1" s="82"/>
      <c r="E1" s="82"/>
      <c r="F1" s="82"/>
      <c r="G1" s="82"/>
      <c r="H1" s="384"/>
      <c r="I1" s="1424" t="s">
        <v>772</v>
      </c>
      <c r="J1" s="1424"/>
    </row>
    <row r="2" spans="1:10" ht="15.6">
      <c r="A2" s="1425" t="s">
        <v>778</v>
      </c>
      <c r="B2" s="1425"/>
      <c r="C2" s="1425"/>
      <c r="D2" s="384"/>
      <c r="E2" s="384"/>
      <c r="F2" s="384"/>
      <c r="G2" s="384"/>
      <c r="H2" s="384"/>
      <c r="I2" s="388"/>
      <c r="J2" s="389"/>
    </row>
    <row r="3" spans="1:10">
      <c r="A3" s="384"/>
      <c r="B3" s="385"/>
      <c r="C3" s="388"/>
      <c r="D3" s="384"/>
      <c r="E3" s="384"/>
      <c r="F3" s="384"/>
      <c r="G3" s="384"/>
      <c r="H3" s="384"/>
      <c r="I3" s="388"/>
      <c r="J3" s="389"/>
    </row>
    <row r="4" spans="1:10" ht="17.399999999999999">
      <c r="A4" s="1426" t="s">
        <v>2466</v>
      </c>
      <c r="B4" s="1426"/>
      <c r="C4" s="1426"/>
      <c r="D4" s="1426"/>
      <c r="E4" s="1426"/>
      <c r="F4" s="1426"/>
      <c r="G4" s="1426"/>
      <c r="H4" s="1426"/>
      <c r="I4" s="1426"/>
      <c r="J4" s="1426"/>
    </row>
    <row r="5" spans="1:10">
      <c r="A5" s="1427" t="s">
        <v>2467</v>
      </c>
      <c r="B5" s="1428"/>
      <c r="C5" s="1428"/>
      <c r="D5" s="1428"/>
      <c r="E5" s="1428"/>
      <c r="F5" s="1428"/>
      <c r="G5" s="1428"/>
      <c r="H5" s="1428"/>
      <c r="I5" s="1428"/>
      <c r="J5" s="1428"/>
    </row>
    <row r="6" spans="1:10">
      <c r="J6" s="907" t="s">
        <v>73</v>
      </c>
    </row>
    <row r="7" spans="1:10" ht="39.6">
      <c r="A7" s="908" t="s">
        <v>280</v>
      </c>
      <c r="B7" s="909" t="s">
        <v>2540</v>
      </c>
      <c r="C7" s="908" t="s">
        <v>2541</v>
      </c>
      <c r="D7" s="908" t="s">
        <v>234</v>
      </c>
      <c r="E7" s="908" t="s">
        <v>75</v>
      </c>
      <c r="F7" s="908" t="s">
        <v>76</v>
      </c>
      <c r="G7" s="908" t="s">
        <v>77</v>
      </c>
      <c r="H7" s="908" t="s">
        <v>235</v>
      </c>
      <c r="I7" s="908" t="s">
        <v>265</v>
      </c>
      <c r="J7" s="908" t="s">
        <v>1598</v>
      </c>
    </row>
    <row r="8" spans="1:10">
      <c r="A8" s="908">
        <v>1</v>
      </c>
      <c r="B8" s="908">
        <v>2</v>
      </c>
      <c r="C8" s="908">
        <v>3</v>
      </c>
      <c r="D8" s="908">
        <v>4</v>
      </c>
      <c r="E8" s="908">
        <v>5</v>
      </c>
      <c r="F8" s="908">
        <v>6</v>
      </c>
      <c r="G8" s="908">
        <v>7</v>
      </c>
      <c r="H8" s="908">
        <v>8</v>
      </c>
      <c r="I8" s="908">
        <v>9</v>
      </c>
      <c r="J8" s="908">
        <v>10</v>
      </c>
    </row>
    <row r="9" spans="1:10">
      <c r="A9" s="910"/>
      <c r="B9" s="910"/>
      <c r="C9" s="910"/>
      <c r="D9" s="910"/>
      <c r="E9" s="910"/>
      <c r="F9" s="910"/>
      <c r="G9" s="910"/>
      <c r="H9" s="910"/>
      <c r="I9" s="910"/>
      <c r="J9" s="911">
        <v>72506564940</v>
      </c>
    </row>
    <row r="10" spans="1:10" ht="39.6">
      <c r="A10" s="912" t="s">
        <v>175</v>
      </c>
      <c r="B10" s="912" t="s">
        <v>2039</v>
      </c>
      <c r="C10" s="913" t="s">
        <v>1997</v>
      </c>
      <c r="D10" s="914"/>
      <c r="E10" s="914"/>
      <c r="F10" s="914"/>
      <c r="G10" s="914"/>
      <c r="H10" s="914"/>
      <c r="I10" s="914"/>
      <c r="J10" s="915">
        <v>16631891700</v>
      </c>
    </row>
    <row r="11" spans="1:10">
      <c r="A11" s="910"/>
      <c r="B11" s="910" t="s">
        <v>1033</v>
      </c>
      <c r="C11" s="916" t="s">
        <v>1034</v>
      </c>
      <c r="D11" s="910"/>
      <c r="E11" s="910"/>
      <c r="F11" s="910"/>
      <c r="G11" s="910"/>
      <c r="H11" s="910"/>
      <c r="I11" s="910"/>
      <c r="J11" s="917">
        <v>13141927200</v>
      </c>
    </row>
    <row r="12" spans="1:10">
      <c r="A12" s="910"/>
      <c r="B12" s="910"/>
      <c r="C12" s="910"/>
      <c r="D12" s="910" t="s">
        <v>207</v>
      </c>
      <c r="E12" s="910"/>
      <c r="F12" s="910"/>
      <c r="G12" s="910"/>
      <c r="H12" s="910"/>
      <c r="I12" s="916" t="s">
        <v>208</v>
      </c>
      <c r="J12" s="917">
        <v>3427925400</v>
      </c>
    </row>
    <row r="13" spans="1:10">
      <c r="A13" s="910"/>
      <c r="B13" s="910"/>
      <c r="C13" s="910"/>
      <c r="D13" s="910" t="s">
        <v>207</v>
      </c>
      <c r="E13" s="910" t="s">
        <v>368</v>
      </c>
      <c r="F13" s="910"/>
      <c r="G13" s="910"/>
      <c r="H13" s="910"/>
      <c r="I13" s="916" t="s">
        <v>1443</v>
      </c>
      <c r="J13" s="917">
        <v>186148000</v>
      </c>
    </row>
    <row r="14" spans="1:10">
      <c r="A14" s="910"/>
      <c r="B14" s="910"/>
      <c r="C14" s="910"/>
      <c r="D14" s="910" t="s">
        <v>207</v>
      </c>
      <c r="E14" s="910" t="s">
        <v>368</v>
      </c>
      <c r="F14" s="910" t="s">
        <v>1495</v>
      </c>
      <c r="G14" s="910"/>
      <c r="H14" s="910"/>
      <c r="I14" s="916" t="s">
        <v>1496</v>
      </c>
      <c r="J14" s="917">
        <v>186148000</v>
      </c>
    </row>
    <row r="15" spans="1:10">
      <c r="A15" s="910"/>
      <c r="B15" s="910"/>
      <c r="C15" s="910"/>
      <c r="D15" s="910" t="s">
        <v>207</v>
      </c>
      <c r="E15" s="910" t="s">
        <v>368</v>
      </c>
      <c r="F15" s="910" t="s">
        <v>1495</v>
      </c>
      <c r="G15" s="910" t="s">
        <v>160</v>
      </c>
      <c r="H15" s="910"/>
      <c r="I15" s="916" t="s">
        <v>161</v>
      </c>
      <c r="J15" s="917">
        <v>133564000</v>
      </c>
    </row>
    <row r="16" spans="1:10" ht="26.4">
      <c r="A16" s="910"/>
      <c r="B16" s="910"/>
      <c r="C16" s="910"/>
      <c r="D16" s="910" t="s">
        <v>207</v>
      </c>
      <c r="E16" s="910" t="s">
        <v>368</v>
      </c>
      <c r="F16" s="910" t="s">
        <v>1495</v>
      </c>
      <c r="G16" s="910" t="s">
        <v>160</v>
      </c>
      <c r="H16" s="910" t="s">
        <v>162</v>
      </c>
      <c r="I16" s="916" t="s">
        <v>1441</v>
      </c>
      <c r="J16" s="917">
        <v>133564000</v>
      </c>
    </row>
    <row r="17" spans="1:10">
      <c r="A17" s="910"/>
      <c r="B17" s="910"/>
      <c r="C17" s="910"/>
      <c r="D17" s="910" t="s">
        <v>207</v>
      </c>
      <c r="E17" s="910" t="s">
        <v>368</v>
      </c>
      <c r="F17" s="910" t="s">
        <v>1495</v>
      </c>
      <c r="G17" s="910" t="s">
        <v>16</v>
      </c>
      <c r="H17" s="910"/>
      <c r="I17" s="916" t="s">
        <v>121</v>
      </c>
      <c r="J17" s="917">
        <v>52584000</v>
      </c>
    </row>
    <row r="18" spans="1:10">
      <c r="A18" s="910"/>
      <c r="B18" s="910"/>
      <c r="C18" s="910"/>
      <c r="D18" s="910" t="s">
        <v>207</v>
      </c>
      <c r="E18" s="910" t="s">
        <v>368</v>
      </c>
      <c r="F18" s="910" t="s">
        <v>1495</v>
      </c>
      <c r="G18" s="910" t="s">
        <v>16</v>
      </c>
      <c r="H18" s="910" t="s">
        <v>17</v>
      </c>
      <c r="I18" s="916" t="s">
        <v>18</v>
      </c>
      <c r="J18" s="917">
        <v>32922000</v>
      </c>
    </row>
    <row r="19" spans="1:10">
      <c r="A19" s="910"/>
      <c r="B19" s="910"/>
      <c r="C19" s="910"/>
      <c r="D19" s="910" t="s">
        <v>207</v>
      </c>
      <c r="E19" s="910" t="s">
        <v>368</v>
      </c>
      <c r="F19" s="910" t="s">
        <v>1495</v>
      </c>
      <c r="G19" s="910" t="s">
        <v>16</v>
      </c>
      <c r="H19" s="910" t="s">
        <v>19</v>
      </c>
      <c r="I19" s="916" t="s">
        <v>20</v>
      </c>
      <c r="J19" s="917">
        <v>19662000</v>
      </c>
    </row>
    <row r="20" spans="1:10">
      <c r="A20" s="910"/>
      <c r="B20" s="910"/>
      <c r="C20" s="910"/>
      <c r="D20" s="910" t="s">
        <v>207</v>
      </c>
      <c r="E20" s="910" t="s">
        <v>375</v>
      </c>
      <c r="F20" s="910"/>
      <c r="G20" s="910"/>
      <c r="H20" s="910"/>
      <c r="I20" s="916" t="s">
        <v>1466</v>
      </c>
      <c r="J20" s="917">
        <v>247144000</v>
      </c>
    </row>
    <row r="21" spans="1:10">
      <c r="A21" s="910"/>
      <c r="B21" s="910"/>
      <c r="C21" s="910"/>
      <c r="D21" s="910" t="s">
        <v>207</v>
      </c>
      <c r="E21" s="910" t="s">
        <v>375</v>
      </c>
      <c r="F21" s="910" t="s">
        <v>163</v>
      </c>
      <c r="G21" s="910"/>
      <c r="H21" s="910"/>
      <c r="I21" s="916" t="s">
        <v>1516</v>
      </c>
      <c r="J21" s="917">
        <v>247144000</v>
      </c>
    </row>
    <row r="22" spans="1:10">
      <c r="A22" s="910"/>
      <c r="B22" s="910"/>
      <c r="C22" s="910"/>
      <c r="D22" s="910" t="s">
        <v>207</v>
      </c>
      <c r="E22" s="910" t="s">
        <v>375</v>
      </c>
      <c r="F22" s="910" t="s">
        <v>163</v>
      </c>
      <c r="G22" s="910" t="s">
        <v>160</v>
      </c>
      <c r="H22" s="910"/>
      <c r="I22" s="916" t="s">
        <v>161</v>
      </c>
      <c r="J22" s="917">
        <v>88639000</v>
      </c>
    </row>
    <row r="23" spans="1:10" ht="26.4">
      <c r="A23" s="910"/>
      <c r="B23" s="910"/>
      <c r="C23" s="910"/>
      <c r="D23" s="910" t="s">
        <v>207</v>
      </c>
      <c r="E23" s="910" t="s">
        <v>375</v>
      </c>
      <c r="F23" s="910" t="s">
        <v>163</v>
      </c>
      <c r="G23" s="910" t="s">
        <v>160</v>
      </c>
      <c r="H23" s="910" t="s">
        <v>162</v>
      </c>
      <c r="I23" s="916" t="s">
        <v>1441</v>
      </c>
      <c r="J23" s="917">
        <v>88639000</v>
      </c>
    </row>
    <row r="24" spans="1:10">
      <c r="A24" s="910"/>
      <c r="B24" s="910"/>
      <c r="C24" s="910"/>
      <c r="D24" s="910" t="s">
        <v>207</v>
      </c>
      <c r="E24" s="910" t="s">
        <v>375</v>
      </c>
      <c r="F24" s="910" t="s">
        <v>163</v>
      </c>
      <c r="G24" s="910" t="s">
        <v>16</v>
      </c>
      <c r="H24" s="910"/>
      <c r="I24" s="916" t="s">
        <v>121</v>
      </c>
      <c r="J24" s="917">
        <v>158505000</v>
      </c>
    </row>
    <row r="25" spans="1:10">
      <c r="A25" s="910"/>
      <c r="B25" s="910"/>
      <c r="C25" s="910"/>
      <c r="D25" s="910" t="s">
        <v>207</v>
      </c>
      <c r="E25" s="910" t="s">
        <v>375</v>
      </c>
      <c r="F25" s="910" t="s">
        <v>163</v>
      </c>
      <c r="G25" s="910" t="s">
        <v>16</v>
      </c>
      <c r="H25" s="910" t="s">
        <v>17</v>
      </c>
      <c r="I25" s="916" t="s">
        <v>18</v>
      </c>
      <c r="J25" s="917">
        <v>56126000</v>
      </c>
    </row>
    <row r="26" spans="1:10">
      <c r="A26" s="910"/>
      <c r="B26" s="910"/>
      <c r="C26" s="910"/>
      <c r="D26" s="910" t="s">
        <v>207</v>
      </c>
      <c r="E26" s="910" t="s">
        <v>375</v>
      </c>
      <c r="F26" s="910" t="s">
        <v>163</v>
      </c>
      <c r="G26" s="910" t="s">
        <v>16</v>
      </c>
      <c r="H26" s="910" t="s">
        <v>19</v>
      </c>
      <c r="I26" s="916" t="s">
        <v>20</v>
      </c>
      <c r="J26" s="917">
        <v>72469000</v>
      </c>
    </row>
    <row r="27" spans="1:10">
      <c r="A27" s="910"/>
      <c r="B27" s="910"/>
      <c r="C27" s="910"/>
      <c r="D27" s="910" t="s">
        <v>207</v>
      </c>
      <c r="E27" s="910" t="s">
        <v>375</v>
      </c>
      <c r="F27" s="910" t="s">
        <v>163</v>
      </c>
      <c r="G27" s="910" t="s">
        <v>16</v>
      </c>
      <c r="H27" s="910" t="s">
        <v>221</v>
      </c>
      <c r="I27" s="916" t="s">
        <v>123</v>
      </c>
      <c r="J27" s="917">
        <v>29910000</v>
      </c>
    </row>
    <row r="28" spans="1:10">
      <c r="A28" s="910"/>
      <c r="B28" s="910"/>
      <c r="C28" s="910"/>
      <c r="D28" s="910" t="s">
        <v>207</v>
      </c>
      <c r="E28" s="910" t="s">
        <v>170</v>
      </c>
      <c r="F28" s="910"/>
      <c r="G28" s="910"/>
      <c r="H28" s="910"/>
      <c r="I28" s="916" t="s">
        <v>1156</v>
      </c>
      <c r="J28" s="917">
        <v>2994633400</v>
      </c>
    </row>
    <row r="29" spans="1:10">
      <c r="A29" s="910"/>
      <c r="B29" s="910"/>
      <c r="C29" s="910"/>
      <c r="D29" s="910" t="s">
        <v>207</v>
      </c>
      <c r="E29" s="910" t="s">
        <v>170</v>
      </c>
      <c r="F29" s="910" t="s">
        <v>833</v>
      </c>
      <c r="G29" s="910"/>
      <c r="H29" s="910"/>
      <c r="I29" s="916" t="s">
        <v>1478</v>
      </c>
      <c r="J29" s="917">
        <v>733077000</v>
      </c>
    </row>
    <row r="30" spans="1:10">
      <c r="A30" s="910"/>
      <c r="B30" s="910"/>
      <c r="C30" s="910"/>
      <c r="D30" s="910" t="s">
        <v>207</v>
      </c>
      <c r="E30" s="910" t="s">
        <v>170</v>
      </c>
      <c r="F30" s="910" t="s">
        <v>833</v>
      </c>
      <c r="G30" s="910" t="s">
        <v>160</v>
      </c>
      <c r="H30" s="910"/>
      <c r="I30" s="916" t="s">
        <v>161</v>
      </c>
      <c r="J30" s="917">
        <v>612269000</v>
      </c>
    </row>
    <row r="31" spans="1:10" ht="26.4">
      <c r="A31" s="910"/>
      <c r="B31" s="910"/>
      <c r="C31" s="910"/>
      <c r="D31" s="910" t="s">
        <v>207</v>
      </c>
      <c r="E31" s="910" t="s">
        <v>170</v>
      </c>
      <c r="F31" s="910" t="s">
        <v>833</v>
      </c>
      <c r="G31" s="910" t="s">
        <v>160</v>
      </c>
      <c r="H31" s="910" t="s">
        <v>162</v>
      </c>
      <c r="I31" s="916" t="s">
        <v>1441</v>
      </c>
      <c r="J31" s="917">
        <v>612269000</v>
      </c>
    </row>
    <row r="32" spans="1:10">
      <c r="A32" s="910"/>
      <c r="B32" s="910"/>
      <c r="C32" s="910"/>
      <c r="D32" s="910" t="s">
        <v>207</v>
      </c>
      <c r="E32" s="910" t="s">
        <v>170</v>
      </c>
      <c r="F32" s="910" t="s">
        <v>833</v>
      </c>
      <c r="G32" s="910" t="s">
        <v>16</v>
      </c>
      <c r="H32" s="910"/>
      <c r="I32" s="916" t="s">
        <v>121</v>
      </c>
      <c r="J32" s="917">
        <v>120808000</v>
      </c>
    </row>
    <row r="33" spans="1:10">
      <c r="A33" s="910"/>
      <c r="B33" s="910"/>
      <c r="C33" s="910"/>
      <c r="D33" s="910" t="s">
        <v>207</v>
      </c>
      <c r="E33" s="910" t="s">
        <v>170</v>
      </c>
      <c r="F33" s="910" t="s">
        <v>833</v>
      </c>
      <c r="G33" s="910" t="s">
        <v>16</v>
      </c>
      <c r="H33" s="910" t="s">
        <v>17</v>
      </c>
      <c r="I33" s="916" t="s">
        <v>18</v>
      </c>
      <c r="J33" s="917">
        <v>77623000</v>
      </c>
    </row>
    <row r="34" spans="1:10">
      <c r="A34" s="910"/>
      <c r="B34" s="910"/>
      <c r="C34" s="910"/>
      <c r="D34" s="910" t="s">
        <v>207</v>
      </c>
      <c r="E34" s="910" t="s">
        <v>170</v>
      </c>
      <c r="F34" s="910" t="s">
        <v>833</v>
      </c>
      <c r="G34" s="910" t="s">
        <v>16</v>
      </c>
      <c r="H34" s="910" t="s">
        <v>19</v>
      </c>
      <c r="I34" s="916" t="s">
        <v>20</v>
      </c>
      <c r="J34" s="917">
        <v>27011000</v>
      </c>
    </row>
    <row r="35" spans="1:10">
      <c r="A35" s="910"/>
      <c r="B35" s="910"/>
      <c r="C35" s="910"/>
      <c r="D35" s="910" t="s">
        <v>207</v>
      </c>
      <c r="E35" s="910" t="s">
        <v>170</v>
      </c>
      <c r="F35" s="910" t="s">
        <v>833</v>
      </c>
      <c r="G35" s="910" t="s">
        <v>16</v>
      </c>
      <c r="H35" s="910" t="s">
        <v>221</v>
      </c>
      <c r="I35" s="916" t="s">
        <v>123</v>
      </c>
      <c r="J35" s="917">
        <v>16174000</v>
      </c>
    </row>
    <row r="36" spans="1:10">
      <c r="A36" s="910"/>
      <c r="B36" s="910"/>
      <c r="C36" s="910"/>
      <c r="D36" s="910" t="s">
        <v>207</v>
      </c>
      <c r="E36" s="910" t="s">
        <v>170</v>
      </c>
      <c r="F36" s="910" t="s">
        <v>1480</v>
      </c>
      <c r="G36" s="910"/>
      <c r="H36" s="910"/>
      <c r="I36" s="916" t="s">
        <v>1481</v>
      </c>
      <c r="J36" s="917">
        <v>2250134400</v>
      </c>
    </row>
    <row r="37" spans="1:10">
      <c r="A37" s="910"/>
      <c r="B37" s="910"/>
      <c r="C37" s="910"/>
      <c r="D37" s="910" t="s">
        <v>207</v>
      </c>
      <c r="E37" s="910" t="s">
        <v>170</v>
      </c>
      <c r="F37" s="910" t="s">
        <v>1480</v>
      </c>
      <c r="G37" s="910" t="s">
        <v>160</v>
      </c>
      <c r="H37" s="910"/>
      <c r="I37" s="916" t="s">
        <v>161</v>
      </c>
      <c r="J37" s="917">
        <v>1990294000</v>
      </c>
    </row>
    <row r="38" spans="1:10" ht="26.4">
      <c r="A38" s="910"/>
      <c r="B38" s="910"/>
      <c r="C38" s="910"/>
      <c r="D38" s="910" t="s">
        <v>207</v>
      </c>
      <c r="E38" s="910" t="s">
        <v>170</v>
      </c>
      <c r="F38" s="910" t="s">
        <v>1480</v>
      </c>
      <c r="G38" s="910" t="s">
        <v>160</v>
      </c>
      <c r="H38" s="910" t="s">
        <v>162</v>
      </c>
      <c r="I38" s="916" t="s">
        <v>1441</v>
      </c>
      <c r="J38" s="917">
        <v>1990294000</v>
      </c>
    </row>
    <row r="39" spans="1:10">
      <c r="A39" s="910"/>
      <c r="B39" s="910"/>
      <c r="C39" s="910"/>
      <c r="D39" s="910" t="s">
        <v>207</v>
      </c>
      <c r="E39" s="910" t="s">
        <v>170</v>
      </c>
      <c r="F39" s="910" t="s">
        <v>1480</v>
      </c>
      <c r="G39" s="910" t="s">
        <v>16</v>
      </c>
      <c r="H39" s="910"/>
      <c r="I39" s="916" t="s">
        <v>121</v>
      </c>
      <c r="J39" s="917">
        <v>259840400</v>
      </c>
    </row>
    <row r="40" spans="1:10">
      <c r="A40" s="910"/>
      <c r="B40" s="910"/>
      <c r="C40" s="910"/>
      <c r="D40" s="910" t="s">
        <v>207</v>
      </c>
      <c r="E40" s="910" t="s">
        <v>170</v>
      </c>
      <c r="F40" s="910" t="s">
        <v>1480</v>
      </c>
      <c r="G40" s="910" t="s">
        <v>16</v>
      </c>
      <c r="H40" s="910" t="s">
        <v>17</v>
      </c>
      <c r="I40" s="916" t="s">
        <v>18</v>
      </c>
      <c r="J40" s="917">
        <v>146577000</v>
      </c>
    </row>
    <row r="41" spans="1:10">
      <c r="A41" s="910"/>
      <c r="B41" s="910"/>
      <c r="C41" s="910"/>
      <c r="D41" s="910" t="s">
        <v>207</v>
      </c>
      <c r="E41" s="910" t="s">
        <v>170</v>
      </c>
      <c r="F41" s="910" t="s">
        <v>1480</v>
      </c>
      <c r="G41" s="910" t="s">
        <v>16</v>
      </c>
      <c r="H41" s="910" t="s">
        <v>19</v>
      </c>
      <c r="I41" s="916" t="s">
        <v>20</v>
      </c>
      <c r="J41" s="917">
        <v>41318400</v>
      </c>
    </row>
    <row r="42" spans="1:10">
      <c r="A42" s="910"/>
      <c r="B42" s="910"/>
      <c r="C42" s="910"/>
      <c r="D42" s="910" t="s">
        <v>207</v>
      </c>
      <c r="E42" s="910" t="s">
        <v>170</v>
      </c>
      <c r="F42" s="910" t="s">
        <v>1480</v>
      </c>
      <c r="G42" s="910" t="s">
        <v>16</v>
      </c>
      <c r="H42" s="910" t="s">
        <v>221</v>
      </c>
      <c r="I42" s="916" t="s">
        <v>123</v>
      </c>
      <c r="J42" s="917">
        <v>71945000</v>
      </c>
    </row>
    <row r="43" spans="1:10">
      <c r="A43" s="910"/>
      <c r="B43" s="910"/>
      <c r="C43" s="910"/>
      <c r="D43" s="910" t="s">
        <v>207</v>
      </c>
      <c r="E43" s="910" t="s">
        <v>170</v>
      </c>
      <c r="F43" s="910" t="s">
        <v>1510</v>
      </c>
      <c r="G43" s="910"/>
      <c r="H43" s="910"/>
      <c r="I43" s="916" t="s">
        <v>1511</v>
      </c>
      <c r="J43" s="917">
        <v>11422000</v>
      </c>
    </row>
    <row r="44" spans="1:10">
      <c r="A44" s="910"/>
      <c r="B44" s="910"/>
      <c r="C44" s="910"/>
      <c r="D44" s="910" t="s">
        <v>207</v>
      </c>
      <c r="E44" s="910" t="s">
        <v>170</v>
      </c>
      <c r="F44" s="910" t="s">
        <v>1510</v>
      </c>
      <c r="G44" s="910" t="s">
        <v>16</v>
      </c>
      <c r="H44" s="910"/>
      <c r="I44" s="916" t="s">
        <v>121</v>
      </c>
      <c r="J44" s="917">
        <v>11422000</v>
      </c>
    </row>
    <row r="45" spans="1:10">
      <c r="A45" s="910"/>
      <c r="B45" s="910"/>
      <c r="C45" s="910"/>
      <c r="D45" s="910" t="s">
        <v>207</v>
      </c>
      <c r="E45" s="910" t="s">
        <v>170</v>
      </c>
      <c r="F45" s="910" t="s">
        <v>1510</v>
      </c>
      <c r="G45" s="910" t="s">
        <v>16</v>
      </c>
      <c r="H45" s="910" t="s">
        <v>19</v>
      </c>
      <c r="I45" s="916" t="s">
        <v>20</v>
      </c>
      <c r="J45" s="917">
        <v>11422000</v>
      </c>
    </row>
    <row r="46" spans="1:10">
      <c r="A46" s="910"/>
      <c r="B46" s="910"/>
      <c r="C46" s="910"/>
      <c r="D46" s="910" t="s">
        <v>215</v>
      </c>
      <c r="E46" s="910"/>
      <c r="F46" s="910"/>
      <c r="G46" s="910"/>
      <c r="H46" s="910"/>
      <c r="I46" s="916" t="s">
        <v>159</v>
      </c>
      <c r="J46" s="917">
        <v>9316001800</v>
      </c>
    </row>
    <row r="47" spans="1:10">
      <c r="A47" s="910"/>
      <c r="B47" s="910"/>
      <c r="C47" s="910"/>
      <c r="D47" s="910" t="s">
        <v>215</v>
      </c>
      <c r="E47" s="910" t="s">
        <v>375</v>
      </c>
      <c r="F47" s="910"/>
      <c r="G47" s="910"/>
      <c r="H47" s="910"/>
      <c r="I47" s="916" t="s">
        <v>1466</v>
      </c>
      <c r="J47" s="917">
        <v>624686000</v>
      </c>
    </row>
    <row r="48" spans="1:10">
      <c r="A48" s="910"/>
      <c r="B48" s="910"/>
      <c r="C48" s="910"/>
      <c r="D48" s="910" t="s">
        <v>215</v>
      </c>
      <c r="E48" s="910" t="s">
        <v>375</v>
      </c>
      <c r="F48" s="910" t="s">
        <v>163</v>
      </c>
      <c r="G48" s="910"/>
      <c r="H48" s="910"/>
      <c r="I48" s="916" t="s">
        <v>1516</v>
      </c>
      <c r="J48" s="917">
        <v>624686000</v>
      </c>
    </row>
    <row r="49" spans="1:10">
      <c r="A49" s="910"/>
      <c r="B49" s="910"/>
      <c r="C49" s="910"/>
      <c r="D49" s="910" t="s">
        <v>215</v>
      </c>
      <c r="E49" s="910" t="s">
        <v>375</v>
      </c>
      <c r="F49" s="910" t="s">
        <v>163</v>
      </c>
      <c r="G49" s="910" t="s">
        <v>160</v>
      </c>
      <c r="H49" s="910"/>
      <c r="I49" s="916" t="s">
        <v>161</v>
      </c>
      <c r="J49" s="917">
        <v>573414000</v>
      </c>
    </row>
    <row r="50" spans="1:10" ht="26.4">
      <c r="A50" s="910"/>
      <c r="B50" s="910"/>
      <c r="C50" s="910"/>
      <c r="D50" s="910" t="s">
        <v>215</v>
      </c>
      <c r="E50" s="910" t="s">
        <v>375</v>
      </c>
      <c r="F50" s="910" t="s">
        <v>163</v>
      </c>
      <c r="G50" s="910" t="s">
        <v>160</v>
      </c>
      <c r="H50" s="910" t="s">
        <v>162</v>
      </c>
      <c r="I50" s="916" t="s">
        <v>1441</v>
      </c>
      <c r="J50" s="917">
        <v>573414000</v>
      </c>
    </row>
    <row r="51" spans="1:10">
      <c r="A51" s="910"/>
      <c r="B51" s="910"/>
      <c r="C51" s="910"/>
      <c r="D51" s="910" t="s">
        <v>215</v>
      </c>
      <c r="E51" s="910" t="s">
        <v>375</v>
      </c>
      <c r="F51" s="910" t="s">
        <v>163</v>
      </c>
      <c r="G51" s="910" t="s">
        <v>16</v>
      </c>
      <c r="H51" s="910"/>
      <c r="I51" s="916" t="s">
        <v>121</v>
      </c>
      <c r="J51" s="917">
        <v>51272000</v>
      </c>
    </row>
    <row r="52" spans="1:10">
      <c r="A52" s="910"/>
      <c r="B52" s="910"/>
      <c r="C52" s="910"/>
      <c r="D52" s="910" t="s">
        <v>215</v>
      </c>
      <c r="E52" s="910" t="s">
        <v>375</v>
      </c>
      <c r="F52" s="910" t="s">
        <v>163</v>
      </c>
      <c r="G52" s="910" t="s">
        <v>16</v>
      </c>
      <c r="H52" s="910" t="s">
        <v>19</v>
      </c>
      <c r="I52" s="916" t="s">
        <v>20</v>
      </c>
      <c r="J52" s="917">
        <v>51272000</v>
      </c>
    </row>
    <row r="53" spans="1:10">
      <c r="A53" s="910"/>
      <c r="B53" s="910"/>
      <c r="C53" s="910"/>
      <c r="D53" s="910" t="s">
        <v>215</v>
      </c>
      <c r="E53" s="910" t="s">
        <v>147</v>
      </c>
      <c r="F53" s="910"/>
      <c r="G53" s="910"/>
      <c r="H53" s="910"/>
      <c r="I53" s="916" t="s">
        <v>1519</v>
      </c>
      <c r="J53" s="917">
        <v>450000000</v>
      </c>
    </row>
    <row r="54" spans="1:10">
      <c r="A54" s="910"/>
      <c r="B54" s="910"/>
      <c r="C54" s="910"/>
      <c r="D54" s="910" t="s">
        <v>215</v>
      </c>
      <c r="E54" s="910" t="s">
        <v>147</v>
      </c>
      <c r="F54" s="910" t="s">
        <v>1520</v>
      </c>
      <c r="G54" s="910"/>
      <c r="H54" s="910"/>
      <c r="I54" s="916" t="s">
        <v>1521</v>
      </c>
      <c r="J54" s="917">
        <v>450000000</v>
      </c>
    </row>
    <row r="55" spans="1:10">
      <c r="A55" s="910"/>
      <c r="B55" s="910"/>
      <c r="C55" s="910"/>
      <c r="D55" s="910" t="s">
        <v>215</v>
      </c>
      <c r="E55" s="910" t="s">
        <v>147</v>
      </c>
      <c r="F55" s="910" t="s">
        <v>1520</v>
      </c>
      <c r="G55" s="910" t="s">
        <v>160</v>
      </c>
      <c r="H55" s="910"/>
      <c r="I55" s="916" t="s">
        <v>161</v>
      </c>
      <c r="J55" s="917">
        <v>450000000</v>
      </c>
    </row>
    <row r="56" spans="1:10" ht="26.4">
      <c r="A56" s="910"/>
      <c r="B56" s="910"/>
      <c r="C56" s="910"/>
      <c r="D56" s="910" t="s">
        <v>215</v>
      </c>
      <c r="E56" s="910" t="s">
        <v>147</v>
      </c>
      <c r="F56" s="910" t="s">
        <v>1520</v>
      </c>
      <c r="G56" s="910" t="s">
        <v>160</v>
      </c>
      <c r="H56" s="910" t="s">
        <v>162</v>
      </c>
      <c r="I56" s="916" t="s">
        <v>1441</v>
      </c>
      <c r="J56" s="917">
        <v>450000000</v>
      </c>
    </row>
    <row r="57" spans="1:10">
      <c r="A57" s="910"/>
      <c r="B57" s="910"/>
      <c r="C57" s="910"/>
      <c r="D57" s="910" t="s">
        <v>215</v>
      </c>
      <c r="E57" s="910" t="s">
        <v>170</v>
      </c>
      <c r="F57" s="910"/>
      <c r="G57" s="910"/>
      <c r="H57" s="910"/>
      <c r="I57" s="916" t="s">
        <v>1156</v>
      </c>
      <c r="J57" s="917">
        <v>8241315800</v>
      </c>
    </row>
    <row r="58" spans="1:10">
      <c r="A58" s="910"/>
      <c r="B58" s="910"/>
      <c r="C58" s="910"/>
      <c r="D58" s="910" t="s">
        <v>215</v>
      </c>
      <c r="E58" s="910" t="s">
        <v>170</v>
      </c>
      <c r="F58" s="910" t="s">
        <v>833</v>
      </c>
      <c r="G58" s="910"/>
      <c r="H58" s="910"/>
      <c r="I58" s="916" t="s">
        <v>1478</v>
      </c>
      <c r="J58" s="917">
        <v>1222571000</v>
      </c>
    </row>
    <row r="59" spans="1:10">
      <c r="A59" s="910"/>
      <c r="B59" s="910"/>
      <c r="C59" s="910"/>
      <c r="D59" s="910" t="s">
        <v>215</v>
      </c>
      <c r="E59" s="910" t="s">
        <v>170</v>
      </c>
      <c r="F59" s="910" t="s">
        <v>833</v>
      </c>
      <c r="G59" s="910" t="s">
        <v>160</v>
      </c>
      <c r="H59" s="910"/>
      <c r="I59" s="916" t="s">
        <v>161</v>
      </c>
      <c r="J59" s="917">
        <v>1152571000</v>
      </c>
    </row>
    <row r="60" spans="1:10" ht="26.4">
      <c r="A60" s="910"/>
      <c r="B60" s="910"/>
      <c r="C60" s="910"/>
      <c r="D60" s="910" t="s">
        <v>215</v>
      </c>
      <c r="E60" s="910" t="s">
        <v>170</v>
      </c>
      <c r="F60" s="910" t="s">
        <v>833</v>
      </c>
      <c r="G60" s="910" t="s">
        <v>160</v>
      </c>
      <c r="H60" s="910" t="s">
        <v>162</v>
      </c>
      <c r="I60" s="916" t="s">
        <v>1441</v>
      </c>
      <c r="J60" s="917">
        <v>1152571000</v>
      </c>
    </row>
    <row r="61" spans="1:10">
      <c r="A61" s="910"/>
      <c r="B61" s="910"/>
      <c r="C61" s="910"/>
      <c r="D61" s="910" t="s">
        <v>215</v>
      </c>
      <c r="E61" s="910" t="s">
        <v>170</v>
      </c>
      <c r="F61" s="910" t="s">
        <v>833</v>
      </c>
      <c r="G61" s="910" t="s">
        <v>16</v>
      </c>
      <c r="H61" s="910"/>
      <c r="I61" s="916" t="s">
        <v>121</v>
      </c>
      <c r="J61" s="917">
        <v>70000000</v>
      </c>
    </row>
    <row r="62" spans="1:10">
      <c r="A62" s="910"/>
      <c r="B62" s="910"/>
      <c r="C62" s="910"/>
      <c r="D62" s="910" t="s">
        <v>215</v>
      </c>
      <c r="E62" s="910" t="s">
        <v>170</v>
      </c>
      <c r="F62" s="910" t="s">
        <v>833</v>
      </c>
      <c r="G62" s="910" t="s">
        <v>16</v>
      </c>
      <c r="H62" s="910" t="s">
        <v>19</v>
      </c>
      <c r="I62" s="916" t="s">
        <v>20</v>
      </c>
      <c r="J62" s="917">
        <v>70000000</v>
      </c>
    </row>
    <row r="63" spans="1:10">
      <c r="A63" s="910"/>
      <c r="B63" s="910"/>
      <c r="C63" s="910"/>
      <c r="D63" s="910" t="s">
        <v>215</v>
      </c>
      <c r="E63" s="910" t="s">
        <v>170</v>
      </c>
      <c r="F63" s="910" t="s">
        <v>1480</v>
      </c>
      <c r="G63" s="910"/>
      <c r="H63" s="910"/>
      <c r="I63" s="916" t="s">
        <v>1481</v>
      </c>
      <c r="J63" s="917">
        <v>3176095000</v>
      </c>
    </row>
    <row r="64" spans="1:10">
      <c r="A64" s="910"/>
      <c r="B64" s="910"/>
      <c r="C64" s="910"/>
      <c r="D64" s="910" t="s">
        <v>215</v>
      </c>
      <c r="E64" s="910" t="s">
        <v>170</v>
      </c>
      <c r="F64" s="910" t="s">
        <v>1480</v>
      </c>
      <c r="G64" s="910" t="s">
        <v>160</v>
      </c>
      <c r="H64" s="910"/>
      <c r="I64" s="916" t="s">
        <v>161</v>
      </c>
      <c r="J64" s="917">
        <v>3176095000</v>
      </c>
    </row>
    <row r="65" spans="1:10" ht="26.4">
      <c r="A65" s="910"/>
      <c r="B65" s="910"/>
      <c r="C65" s="910"/>
      <c r="D65" s="910" t="s">
        <v>215</v>
      </c>
      <c r="E65" s="910" t="s">
        <v>170</v>
      </c>
      <c r="F65" s="910" t="s">
        <v>1480</v>
      </c>
      <c r="G65" s="910" t="s">
        <v>160</v>
      </c>
      <c r="H65" s="910" t="s">
        <v>162</v>
      </c>
      <c r="I65" s="916" t="s">
        <v>1441</v>
      </c>
      <c r="J65" s="917">
        <v>3176095000</v>
      </c>
    </row>
    <row r="66" spans="1:10">
      <c r="A66" s="910"/>
      <c r="B66" s="910"/>
      <c r="C66" s="910"/>
      <c r="D66" s="910" t="s">
        <v>215</v>
      </c>
      <c r="E66" s="910" t="s">
        <v>170</v>
      </c>
      <c r="F66" s="910" t="s">
        <v>1563</v>
      </c>
      <c r="G66" s="910"/>
      <c r="H66" s="910"/>
      <c r="I66" s="916" t="s">
        <v>1564</v>
      </c>
      <c r="J66" s="917">
        <v>1988960800</v>
      </c>
    </row>
    <row r="67" spans="1:10" ht="26.4">
      <c r="A67" s="910"/>
      <c r="B67" s="910"/>
      <c r="C67" s="910"/>
      <c r="D67" s="910" t="s">
        <v>215</v>
      </c>
      <c r="E67" s="910" t="s">
        <v>170</v>
      </c>
      <c r="F67" s="910" t="s">
        <v>1563</v>
      </c>
      <c r="G67" s="910" t="s">
        <v>165</v>
      </c>
      <c r="H67" s="910"/>
      <c r="I67" s="916" t="s">
        <v>1476</v>
      </c>
      <c r="J67" s="917">
        <v>209958666</v>
      </c>
    </row>
    <row r="68" spans="1:10" ht="26.4">
      <c r="A68" s="910"/>
      <c r="B68" s="910"/>
      <c r="C68" s="910"/>
      <c r="D68" s="910" t="s">
        <v>215</v>
      </c>
      <c r="E68" s="910" t="s">
        <v>170</v>
      </c>
      <c r="F68" s="910" t="s">
        <v>1563</v>
      </c>
      <c r="G68" s="910" t="s">
        <v>165</v>
      </c>
      <c r="H68" s="910" t="s">
        <v>166</v>
      </c>
      <c r="I68" s="916" t="s">
        <v>1477</v>
      </c>
      <c r="J68" s="917">
        <v>204819360</v>
      </c>
    </row>
    <row r="69" spans="1:10" ht="39.6">
      <c r="A69" s="910"/>
      <c r="B69" s="910"/>
      <c r="C69" s="910"/>
      <c r="D69" s="910" t="s">
        <v>215</v>
      </c>
      <c r="E69" s="910" t="s">
        <v>170</v>
      </c>
      <c r="F69" s="910" t="s">
        <v>1563</v>
      </c>
      <c r="G69" s="910" t="s">
        <v>165</v>
      </c>
      <c r="H69" s="910" t="s">
        <v>819</v>
      </c>
      <c r="I69" s="916" t="s">
        <v>1491</v>
      </c>
      <c r="J69" s="917">
        <v>4127738</v>
      </c>
    </row>
    <row r="70" spans="1:10">
      <c r="A70" s="910"/>
      <c r="B70" s="910"/>
      <c r="C70" s="910"/>
      <c r="D70" s="910" t="s">
        <v>215</v>
      </c>
      <c r="E70" s="910" t="s">
        <v>170</v>
      </c>
      <c r="F70" s="910" t="s">
        <v>1563</v>
      </c>
      <c r="G70" s="910" t="s">
        <v>165</v>
      </c>
      <c r="H70" s="910" t="s">
        <v>408</v>
      </c>
      <c r="I70" s="916" t="s">
        <v>123</v>
      </c>
      <c r="J70" s="917">
        <v>1011568</v>
      </c>
    </row>
    <row r="71" spans="1:10">
      <c r="A71" s="910"/>
      <c r="B71" s="910"/>
      <c r="C71" s="910"/>
      <c r="D71" s="910" t="s">
        <v>215</v>
      </c>
      <c r="E71" s="910" t="s">
        <v>170</v>
      </c>
      <c r="F71" s="910" t="s">
        <v>1563</v>
      </c>
      <c r="G71" s="910" t="s">
        <v>160</v>
      </c>
      <c r="H71" s="910"/>
      <c r="I71" s="916" t="s">
        <v>161</v>
      </c>
      <c r="J71" s="917">
        <v>1692945603</v>
      </c>
    </row>
    <row r="72" spans="1:10" ht="26.4">
      <c r="A72" s="910"/>
      <c r="B72" s="910"/>
      <c r="C72" s="910"/>
      <c r="D72" s="910" t="s">
        <v>215</v>
      </c>
      <c r="E72" s="910" t="s">
        <v>170</v>
      </c>
      <c r="F72" s="910" t="s">
        <v>1563</v>
      </c>
      <c r="G72" s="910" t="s">
        <v>160</v>
      </c>
      <c r="H72" s="910" t="s">
        <v>162</v>
      </c>
      <c r="I72" s="916" t="s">
        <v>1441</v>
      </c>
      <c r="J72" s="917">
        <v>1692945603</v>
      </c>
    </row>
    <row r="73" spans="1:10">
      <c r="A73" s="910"/>
      <c r="B73" s="910"/>
      <c r="C73" s="910"/>
      <c r="D73" s="910" t="s">
        <v>215</v>
      </c>
      <c r="E73" s="910" t="s">
        <v>170</v>
      </c>
      <c r="F73" s="910" t="s">
        <v>1563</v>
      </c>
      <c r="G73" s="910" t="s">
        <v>16</v>
      </c>
      <c r="H73" s="910"/>
      <c r="I73" s="916" t="s">
        <v>121</v>
      </c>
      <c r="J73" s="917">
        <v>86056531</v>
      </c>
    </row>
    <row r="74" spans="1:10">
      <c r="A74" s="910"/>
      <c r="B74" s="910"/>
      <c r="C74" s="910"/>
      <c r="D74" s="910" t="s">
        <v>215</v>
      </c>
      <c r="E74" s="910" t="s">
        <v>170</v>
      </c>
      <c r="F74" s="910" t="s">
        <v>1563</v>
      </c>
      <c r="G74" s="910" t="s">
        <v>16</v>
      </c>
      <c r="H74" s="910" t="s">
        <v>19</v>
      </c>
      <c r="I74" s="916" t="s">
        <v>20</v>
      </c>
      <c r="J74" s="917">
        <v>78092000</v>
      </c>
    </row>
    <row r="75" spans="1:10">
      <c r="A75" s="910"/>
      <c r="B75" s="910"/>
      <c r="C75" s="910"/>
      <c r="D75" s="910" t="s">
        <v>215</v>
      </c>
      <c r="E75" s="910" t="s">
        <v>170</v>
      </c>
      <c r="F75" s="910" t="s">
        <v>1563</v>
      </c>
      <c r="G75" s="910" t="s">
        <v>16</v>
      </c>
      <c r="H75" s="910" t="s">
        <v>221</v>
      </c>
      <c r="I75" s="916" t="s">
        <v>123</v>
      </c>
      <c r="J75" s="917">
        <v>7964531</v>
      </c>
    </row>
    <row r="76" spans="1:10">
      <c r="A76" s="910"/>
      <c r="B76" s="910"/>
      <c r="C76" s="910"/>
      <c r="D76" s="910" t="s">
        <v>215</v>
      </c>
      <c r="E76" s="910" t="s">
        <v>170</v>
      </c>
      <c r="F76" s="910" t="s">
        <v>1510</v>
      </c>
      <c r="G76" s="910"/>
      <c r="H76" s="910"/>
      <c r="I76" s="916" t="s">
        <v>1511</v>
      </c>
      <c r="J76" s="917">
        <v>1853689000</v>
      </c>
    </row>
    <row r="77" spans="1:10" ht="26.4">
      <c r="A77" s="910"/>
      <c r="B77" s="910"/>
      <c r="C77" s="910"/>
      <c r="D77" s="910" t="s">
        <v>215</v>
      </c>
      <c r="E77" s="910" t="s">
        <v>170</v>
      </c>
      <c r="F77" s="910" t="s">
        <v>1510</v>
      </c>
      <c r="G77" s="910" t="s">
        <v>165</v>
      </c>
      <c r="H77" s="910"/>
      <c r="I77" s="916" t="s">
        <v>1476</v>
      </c>
      <c r="J77" s="917">
        <v>1044330000</v>
      </c>
    </row>
    <row r="78" spans="1:10" ht="26.4">
      <c r="A78" s="910"/>
      <c r="B78" s="910"/>
      <c r="C78" s="910"/>
      <c r="D78" s="910" t="s">
        <v>215</v>
      </c>
      <c r="E78" s="910" t="s">
        <v>170</v>
      </c>
      <c r="F78" s="910" t="s">
        <v>1510</v>
      </c>
      <c r="G78" s="910" t="s">
        <v>165</v>
      </c>
      <c r="H78" s="910" t="s">
        <v>166</v>
      </c>
      <c r="I78" s="916" t="s">
        <v>1477</v>
      </c>
      <c r="J78" s="917">
        <v>1044330000</v>
      </c>
    </row>
    <row r="79" spans="1:10">
      <c r="A79" s="910"/>
      <c r="B79" s="910"/>
      <c r="C79" s="910"/>
      <c r="D79" s="910" t="s">
        <v>215</v>
      </c>
      <c r="E79" s="910" t="s">
        <v>170</v>
      </c>
      <c r="F79" s="910" t="s">
        <v>1510</v>
      </c>
      <c r="G79" s="910" t="s">
        <v>160</v>
      </c>
      <c r="H79" s="910"/>
      <c r="I79" s="916" t="s">
        <v>161</v>
      </c>
      <c r="J79" s="917">
        <v>805344000</v>
      </c>
    </row>
    <row r="80" spans="1:10" ht="26.4">
      <c r="A80" s="910"/>
      <c r="B80" s="910"/>
      <c r="C80" s="910"/>
      <c r="D80" s="910" t="s">
        <v>215</v>
      </c>
      <c r="E80" s="910" t="s">
        <v>170</v>
      </c>
      <c r="F80" s="910" t="s">
        <v>1510</v>
      </c>
      <c r="G80" s="910" t="s">
        <v>160</v>
      </c>
      <c r="H80" s="910" t="s">
        <v>162</v>
      </c>
      <c r="I80" s="916" t="s">
        <v>1441</v>
      </c>
      <c r="J80" s="917">
        <v>805344000</v>
      </c>
    </row>
    <row r="81" spans="1:10">
      <c r="A81" s="910"/>
      <c r="B81" s="910"/>
      <c r="C81" s="910"/>
      <c r="D81" s="910" t="s">
        <v>215</v>
      </c>
      <c r="E81" s="910" t="s">
        <v>170</v>
      </c>
      <c r="F81" s="910" t="s">
        <v>1510</v>
      </c>
      <c r="G81" s="910" t="s">
        <v>16</v>
      </c>
      <c r="H81" s="910"/>
      <c r="I81" s="916" t="s">
        <v>121</v>
      </c>
      <c r="J81" s="917">
        <v>4015000</v>
      </c>
    </row>
    <row r="82" spans="1:10">
      <c r="A82" s="910"/>
      <c r="B82" s="910"/>
      <c r="C82" s="910"/>
      <c r="D82" s="910" t="s">
        <v>215</v>
      </c>
      <c r="E82" s="910" t="s">
        <v>170</v>
      </c>
      <c r="F82" s="910" t="s">
        <v>1510</v>
      </c>
      <c r="G82" s="910" t="s">
        <v>16</v>
      </c>
      <c r="H82" s="910" t="s">
        <v>221</v>
      </c>
      <c r="I82" s="916" t="s">
        <v>123</v>
      </c>
      <c r="J82" s="917">
        <v>4015000</v>
      </c>
    </row>
    <row r="83" spans="1:10">
      <c r="A83" s="910"/>
      <c r="B83" s="910"/>
      <c r="C83" s="910"/>
      <c r="D83" s="910" t="s">
        <v>222</v>
      </c>
      <c r="E83" s="910"/>
      <c r="F83" s="910"/>
      <c r="G83" s="910"/>
      <c r="H83" s="910"/>
      <c r="I83" s="910"/>
      <c r="J83" s="917">
        <v>398000000</v>
      </c>
    </row>
    <row r="84" spans="1:10">
      <c r="A84" s="910"/>
      <c r="B84" s="910"/>
      <c r="C84" s="910"/>
      <c r="D84" s="910" t="s">
        <v>222</v>
      </c>
      <c r="E84" s="910" t="s">
        <v>170</v>
      </c>
      <c r="F84" s="910"/>
      <c r="G84" s="910"/>
      <c r="H84" s="910"/>
      <c r="I84" s="916" t="s">
        <v>1156</v>
      </c>
      <c r="J84" s="917">
        <v>398000000</v>
      </c>
    </row>
    <row r="85" spans="1:10">
      <c r="A85" s="910"/>
      <c r="B85" s="910"/>
      <c r="C85" s="910"/>
      <c r="D85" s="910" t="s">
        <v>222</v>
      </c>
      <c r="E85" s="910" t="s">
        <v>170</v>
      </c>
      <c r="F85" s="910" t="s">
        <v>881</v>
      </c>
      <c r="G85" s="910"/>
      <c r="H85" s="910"/>
      <c r="I85" s="916" t="s">
        <v>1474</v>
      </c>
      <c r="J85" s="917">
        <v>300000000</v>
      </c>
    </row>
    <row r="86" spans="1:10">
      <c r="A86" s="910"/>
      <c r="B86" s="910"/>
      <c r="C86" s="910"/>
      <c r="D86" s="910" t="s">
        <v>222</v>
      </c>
      <c r="E86" s="910" t="s">
        <v>170</v>
      </c>
      <c r="F86" s="910" t="s">
        <v>881</v>
      </c>
      <c r="G86" s="910" t="s">
        <v>27</v>
      </c>
      <c r="H86" s="910"/>
      <c r="I86" s="916" t="s">
        <v>28</v>
      </c>
      <c r="J86" s="917">
        <v>300000000</v>
      </c>
    </row>
    <row r="87" spans="1:10">
      <c r="A87" s="910"/>
      <c r="B87" s="910"/>
      <c r="C87" s="910"/>
      <c r="D87" s="910" t="s">
        <v>222</v>
      </c>
      <c r="E87" s="910" t="s">
        <v>170</v>
      </c>
      <c r="F87" s="910" t="s">
        <v>881</v>
      </c>
      <c r="G87" s="910" t="s">
        <v>27</v>
      </c>
      <c r="H87" s="910" t="s">
        <v>29</v>
      </c>
      <c r="I87" s="916" t="s">
        <v>123</v>
      </c>
      <c r="J87" s="917">
        <v>300000000</v>
      </c>
    </row>
    <row r="88" spans="1:10">
      <c r="A88" s="910"/>
      <c r="B88" s="910"/>
      <c r="C88" s="910"/>
      <c r="D88" s="910" t="s">
        <v>222</v>
      </c>
      <c r="E88" s="910" t="s">
        <v>170</v>
      </c>
      <c r="F88" s="910" t="s">
        <v>1480</v>
      </c>
      <c r="G88" s="910"/>
      <c r="H88" s="910"/>
      <c r="I88" s="916" t="s">
        <v>1481</v>
      </c>
      <c r="J88" s="917">
        <v>98000000</v>
      </c>
    </row>
    <row r="89" spans="1:10" ht="39.6">
      <c r="A89" s="910"/>
      <c r="B89" s="910"/>
      <c r="C89" s="910"/>
      <c r="D89" s="910" t="s">
        <v>222</v>
      </c>
      <c r="E89" s="910" t="s">
        <v>170</v>
      </c>
      <c r="F89" s="910" t="s">
        <v>1480</v>
      </c>
      <c r="G89" s="910" t="s">
        <v>498</v>
      </c>
      <c r="H89" s="910"/>
      <c r="I89" s="916" t="s">
        <v>1425</v>
      </c>
      <c r="J89" s="917">
        <v>98000000</v>
      </c>
    </row>
    <row r="90" spans="1:10" ht="26.4">
      <c r="A90" s="910"/>
      <c r="B90" s="910"/>
      <c r="C90" s="910"/>
      <c r="D90" s="910" t="s">
        <v>222</v>
      </c>
      <c r="E90" s="910" t="s">
        <v>170</v>
      </c>
      <c r="F90" s="910" t="s">
        <v>1480</v>
      </c>
      <c r="G90" s="910" t="s">
        <v>498</v>
      </c>
      <c r="H90" s="910" t="s">
        <v>228</v>
      </c>
      <c r="I90" s="916" t="s">
        <v>229</v>
      </c>
      <c r="J90" s="917">
        <v>98000000</v>
      </c>
    </row>
    <row r="91" spans="1:10">
      <c r="A91" s="910"/>
      <c r="B91" s="910" t="s">
        <v>1035</v>
      </c>
      <c r="C91" s="916" t="s">
        <v>2040</v>
      </c>
      <c r="D91" s="910"/>
      <c r="E91" s="910"/>
      <c r="F91" s="910"/>
      <c r="G91" s="910"/>
      <c r="H91" s="910"/>
      <c r="I91" s="910"/>
      <c r="J91" s="917">
        <v>3438464500</v>
      </c>
    </row>
    <row r="92" spans="1:10">
      <c r="A92" s="910"/>
      <c r="B92" s="910"/>
      <c r="C92" s="910"/>
      <c r="D92" s="910" t="s">
        <v>207</v>
      </c>
      <c r="E92" s="910"/>
      <c r="F92" s="910"/>
      <c r="G92" s="910"/>
      <c r="H92" s="910"/>
      <c r="I92" s="916" t="s">
        <v>208</v>
      </c>
      <c r="J92" s="917">
        <v>2673051500</v>
      </c>
    </row>
    <row r="93" spans="1:10">
      <c r="A93" s="910"/>
      <c r="B93" s="910"/>
      <c r="C93" s="910"/>
      <c r="D93" s="910" t="s">
        <v>207</v>
      </c>
      <c r="E93" s="910" t="s">
        <v>368</v>
      </c>
      <c r="F93" s="910"/>
      <c r="G93" s="910"/>
      <c r="H93" s="910"/>
      <c r="I93" s="916" t="s">
        <v>1443</v>
      </c>
      <c r="J93" s="917">
        <v>39819000</v>
      </c>
    </row>
    <row r="94" spans="1:10">
      <c r="A94" s="910"/>
      <c r="B94" s="910"/>
      <c r="C94" s="910"/>
      <c r="D94" s="910" t="s">
        <v>207</v>
      </c>
      <c r="E94" s="910" t="s">
        <v>368</v>
      </c>
      <c r="F94" s="910" t="s">
        <v>1538</v>
      </c>
      <c r="G94" s="910"/>
      <c r="H94" s="910"/>
      <c r="I94" s="916" t="s">
        <v>388</v>
      </c>
      <c r="J94" s="917">
        <v>31210000</v>
      </c>
    </row>
    <row r="95" spans="1:10">
      <c r="A95" s="910"/>
      <c r="B95" s="910"/>
      <c r="C95" s="910"/>
      <c r="D95" s="910" t="s">
        <v>207</v>
      </c>
      <c r="E95" s="910" t="s">
        <v>368</v>
      </c>
      <c r="F95" s="910" t="s">
        <v>1538</v>
      </c>
      <c r="G95" s="910" t="s">
        <v>16</v>
      </c>
      <c r="H95" s="910"/>
      <c r="I95" s="916" t="s">
        <v>121</v>
      </c>
      <c r="J95" s="917">
        <v>31210000</v>
      </c>
    </row>
    <row r="96" spans="1:10">
      <c r="A96" s="910"/>
      <c r="B96" s="910"/>
      <c r="C96" s="910"/>
      <c r="D96" s="910" t="s">
        <v>207</v>
      </c>
      <c r="E96" s="910" t="s">
        <v>368</v>
      </c>
      <c r="F96" s="910" t="s">
        <v>1538</v>
      </c>
      <c r="G96" s="910" t="s">
        <v>16</v>
      </c>
      <c r="H96" s="910" t="s">
        <v>17</v>
      </c>
      <c r="I96" s="916" t="s">
        <v>18</v>
      </c>
      <c r="J96" s="917">
        <v>22924000</v>
      </c>
    </row>
    <row r="97" spans="1:10">
      <c r="A97" s="910"/>
      <c r="B97" s="910"/>
      <c r="C97" s="910"/>
      <c r="D97" s="910" t="s">
        <v>207</v>
      </c>
      <c r="E97" s="910" t="s">
        <v>368</v>
      </c>
      <c r="F97" s="910" t="s">
        <v>1538</v>
      </c>
      <c r="G97" s="910" t="s">
        <v>16</v>
      </c>
      <c r="H97" s="910" t="s">
        <v>221</v>
      </c>
      <c r="I97" s="916" t="s">
        <v>123</v>
      </c>
      <c r="J97" s="917">
        <v>8286000</v>
      </c>
    </row>
    <row r="98" spans="1:10">
      <c r="A98" s="910"/>
      <c r="B98" s="910"/>
      <c r="C98" s="910"/>
      <c r="D98" s="910" t="s">
        <v>207</v>
      </c>
      <c r="E98" s="910" t="s">
        <v>368</v>
      </c>
      <c r="F98" s="910" t="s">
        <v>1539</v>
      </c>
      <c r="G98" s="910"/>
      <c r="H98" s="910"/>
      <c r="I98" s="916" t="s">
        <v>7</v>
      </c>
      <c r="J98" s="917">
        <v>8609000</v>
      </c>
    </row>
    <row r="99" spans="1:10">
      <c r="A99" s="910"/>
      <c r="B99" s="910"/>
      <c r="C99" s="910"/>
      <c r="D99" s="910" t="s">
        <v>207</v>
      </c>
      <c r="E99" s="910" t="s">
        <v>368</v>
      </c>
      <c r="F99" s="910" t="s">
        <v>1539</v>
      </c>
      <c r="G99" s="910" t="s">
        <v>160</v>
      </c>
      <c r="H99" s="910"/>
      <c r="I99" s="916" t="s">
        <v>161</v>
      </c>
      <c r="J99" s="917">
        <v>8609000</v>
      </c>
    </row>
    <row r="100" spans="1:10" ht="26.4">
      <c r="A100" s="910"/>
      <c r="B100" s="910"/>
      <c r="C100" s="910"/>
      <c r="D100" s="910" t="s">
        <v>207</v>
      </c>
      <c r="E100" s="910" t="s">
        <v>368</v>
      </c>
      <c r="F100" s="910" t="s">
        <v>1539</v>
      </c>
      <c r="G100" s="910" t="s">
        <v>160</v>
      </c>
      <c r="H100" s="910" t="s">
        <v>162</v>
      </c>
      <c r="I100" s="916" t="s">
        <v>1441</v>
      </c>
      <c r="J100" s="917">
        <v>8609000</v>
      </c>
    </row>
    <row r="101" spans="1:10">
      <c r="A101" s="910"/>
      <c r="B101" s="910"/>
      <c r="C101" s="910"/>
      <c r="D101" s="910" t="s">
        <v>207</v>
      </c>
      <c r="E101" s="910" t="s">
        <v>375</v>
      </c>
      <c r="F101" s="910"/>
      <c r="G101" s="910"/>
      <c r="H101" s="910"/>
      <c r="I101" s="916" t="s">
        <v>1466</v>
      </c>
      <c r="J101" s="917">
        <v>1277290000</v>
      </c>
    </row>
    <row r="102" spans="1:10">
      <c r="A102" s="910"/>
      <c r="B102" s="910"/>
      <c r="C102" s="910"/>
      <c r="D102" s="910" t="s">
        <v>207</v>
      </c>
      <c r="E102" s="910" t="s">
        <v>375</v>
      </c>
      <c r="F102" s="910" t="s">
        <v>163</v>
      </c>
      <c r="G102" s="910"/>
      <c r="H102" s="910"/>
      <c r="I102" s="916" t="s">
        <v>1516</v>
      </c>
      <c r="J102" s="917">
        <v>1277290000</v>
      </c>
    </row>
    <row r="103" spans="1:10">
      <c r="A103" s="910"/>
      <c r="B103" s="910"/>
      <c r="C103" s="910"/>
      <c r="D103" s="910" t="s">
        <v>207</v>
      </c>
      <c r="E103" s="910" t="s">
        <v>375</v>
      </c>
      <c r="F103" s="910" t="s">
        <v>163</v>
      </c>
      <c r="G103" s="910" t="s">
        <v>160</v>
      </c>
      <c r="H103" s="910"/>
      <c r="I103" s="916" t="s">
        <v>161</v>
      </c>
      <c r="J103" s="917">
        <v>1032968000</v>
      </c>
    </row>
    <row r="104" spans="1:10" ht="26.4">
      <c r="A104" s="910"/>
      <c r="B104" s="910"/>
      <c r="C104" s="910"/>
      <c r="D104" s="910" t="s">
        <v>207</v>
      </c>
      <c r="E104" s="910" t="s">
        <v>375</v>
      </c>
      <c r="F104" s="910" t="s">
        <v>163</v>
      </c>
      <c r="G104" s="910" t="s">
        <v>160</v>
      </c>
      <c r="H104" s="910" t="s">
        <v>162</v>
      </c>
      <c r="I104" s="916" t="s">
        <v>1441</v>
      </c>
      <c r="J104" s="917">
        <v>1032968000</v>
      </c>
    </row>
    <row r="105" spans="1:10">
      <c r="A105" s="910"/>
      <c r="B105" s="910"/>
      <c r="C105" s="910"/>
      <c r="D105" s="910" t="s">
        <v>207</v>
      </c>
      <c r="E105" s="910" t="s">
        <v>375</v>
      </c>
      <c r="F105" s="910" t="s">
        <v>163</v>
      </c>
      <c r="G105" s="910" t="s">
        <v>13</v>
      </c>
      <c r="H105" s="910"/>
      <c r="I105" s="916" t="s">
        <v>14</v>
      </c>
      <c r="J105" s="917">
        <v>73805000</v>
      </c>
    </row>
    <row r="106" spans="1:10">
      <c r="A106" s="910"/>
      <c r="B106" s="910"/>
      <c r="C106" s="910"/>
      <c r="D106" s="910" t="s">
        <v>207</v>
      </c>
      <c r="E106" s="910" t="s">
        <v>375</v>
      </c>
      <c r="F106" s="910" t="s">
        <v>163</v>
      </c>
      <c r="G106" s="910" t="s">
        <v>13</v>
      </c>
      <c r="H106" s="910" t="s">
        <v>15</v>
      </c>
      <c r="I106" s="916" t="s">
        <v>1487</v>
      </c>
      <c r="J106" s="917">
        <v>73805000</v>
      </c>
    </row>
    <row r="107" spans="1:10">
      <c r="A107" s="910"/>
      <c r="B107" s="910"/>
      <c r="C107" s="910"/>
      <c r="D107" s="910" t="s">
        <v>207</v>
      </c>
      <c r="E107" s="910" t="s">
        <v>375</v>
      </c>
      <c r="F107" s="910" t="s">
        <v>163</v>
      </c>
      <c r="G107" s="910" t="s">
        <v>16</v>
      </c>
      <c r="H107" s="910"/>
      <c r="I107" s="916" t="s">
        <v>121</v>
      </c>
      <c r="J107" s="917">
        <v>170517000</v>
      </c>
    </row>
    <row r="108" spans="1:10">
      <c r="A108" s="910"/>
      <c r="B108" s="910"/>
      <c r="C108" s="910"/>
      <c r="D108" s="910" t="s">
        <v>207</v>
      </c>
      <c r="E108" s="910" t="s">
        <v>375</v>
      </c>
      <c r="F108" s="910" t="s">
        <v>163</v>
      </c>
      <c r="G108" s="910" t="s">
        <v>16</v>
      </c>
      <c r="H108" s="910" t="s">
        <v>17</v>
      </c>
      <c r="I108" s="916" t="s">
        <v>18</v>
      </c>
      <c r="J108" s="917">
        <v>27197000</v>
      </c>
    </row>
    <row r="109" spans="1:10">
      <c r="A109" s="910"/>
      <c r="B109" s="910"/>
      <c r="C109" s="910"/>
      <c r="D109" s="910" t="s">
        <v>207</v>
      </c>
      <c r="E109" s="910" t="s">
        <v>375</v>
      </c>
      <c r="F109" s="910" t="s">
        <v>163</v>
      </c>
      <c r="G109" s="910" t="s">
        <v>16</v>
      </c>
      <c r="H109" s="910" t="s">
        <v>19</v>
      </c>
      <c r="I109" s="916" t="s">
        <v>20</v>
      </c>
      <c r="J109" s="917">
        <v>128941000</v>
      </c>
    </row>
    <row r="110" spans="1:10">
      <c r="A110" s="910"/>
      <c r="B110" s="910"/>
      <c r="C110" s="910"/>
      <c r="D110" s="910" t="s">
        <v>207</v>
      </c>
      <c r="E110" s="910" t="s">
        <v>375</v>
      </c>
      <c r="F110" s="910" t="s">
        <v>163</v>
      </c>
      <c r="G110" s="910" t="s">
        <v>16</v>
      </c>
      <c r="H110" s="910" t="s">
        <v>221</v>
      </c>
      <c r="I110" s="916" t="s">
        <v>123</v>
      </c>
      <c r="J110" s="917">
        <v>14379000</v>
      </c>
    </row>
    <row r="111" spans="1:10">
      <c r="A111" s="910"/>
      <c r="B111" s="910"/>
      <c r="C111" s="910"/>
      <c r="D111" s="910" t="s">
        <v>207</v>
      </c>
      <c r="E111" s="910" t="s">
        <v>170</v>
      </c>
      <c r="F111" s="910"/>
      <c r="G111" s="910"/>
      <c r="H111" s="910"/>
      <c r="I111" s="916" t="s">
        <v>1156</v>
      </c>
      <c r="J111" s="917">
        <v>1355942500</v>
      </c>
    </row>
    <row r="112" spans="1:10">
      <c r="A112" s="910"/>
      <c r="B112" s="910"/>
      <c r="C112" s="910"/>
      <c r="D112" s="910" t="s">
        <v>207</v>
      </c>
      <c r="E112" s="910" t="s">
        <v>170</v>
      </c>
      <c r="F112" s="910" t="s">
        <v>1480</v>
      </c>
      <c r="G112" s="910"/>
      <c r="H112" s="910"/>
      <c r="I112" s="916" t="s">
        <v>1481</v>
      </c>
      <c r="J112" s="917">
        <v>1355942500</v>
      </c>
    </row>
    <row r="113" spans="1:10">
      <c r="A113" s="910"/>
      <c r="B113" s="910"/>
      <c r="C113" s="910"/>
      <c r="D113" s="910" t="s">
        <v>207</v>
      </c>
      <c r="E113" s="910" t="s">
        <v>170</v>
      </c>
      <c r="F113" s="910" t="s">
        <v>1480</v>
      </c>
      <c r="G113" s="910" t="s">
        <v>160</v>
      </c>
      <c r="H113" s="910"/>
      <c r="I113" s="916" t="s">
        <v>161</v>
      </c>
      <c r="J113" s="917">
        <v>967759824</v>
      </c>
    </row>
    <row r="114" spans="1:10" ht="26.4">
      <c r="A114" s="910"/>
      <c r="B114" s="910"/>
      <c r="C114" s="910"/>
      <c r="D114" s="910" t="s">
        <v>207</v>
      </c>
      <c r="E114" s="910" t="s">
        <v>170</v>
      </c>
      <c r="F114" s="910" t="s">
        <v>1480</v>
      </c>
      <c r="G114" s="910" t="s">
        <v>160</v>
      </c>
      <c r="H114" s="910" t="s">
        <v>162</v>
      </c>
      <c r="I114" s="916" t="s">
        <v>1441</v>
      </c>
      <c r="J114" s="917">
        <v>967759824</v>
      </c>
    </row>
    <row r="115" spans="1:10">
      <c r="A115" s="910"/>
      <c r="B115" s="910"/>
      <c r="C115" s="910"/>
      <c r="D115" s="910" t="s">
        <v>207</v>
      </c>
      <c r="E115" s="910" t="s">
        <v>170</v>
      </c>
      <c r="F115" s="910" t="s">
        <v>1480</v>
      </c>
      <c r="G115" s="910" t="s">
        <v>16</v>
      </c>
      <c r="H115" s="910"/>
      <c r="I115" s="916" t="s">
        <v>121</v>
      </c>
      <c r="J115" s="917">
        <v>388182676</v>
      </c>
    </row>
    <row r="116" spans="1:10">
      <c r="A116" s="910"/>
      <c r="B116" s="910"/>
      <c r="C116" s="910"/>
      <c r="D116" s="910" t="s">
        <v>207</v>
      </c>
      <c r="E116" s="910" t="s">
        <v>170</v>
      </c>
      <c r="F116" s="910" t="s">
        <v>1480</v>
      </c>
      <c r="G116" s="910" t="s">
        <v>16</v>
      </c>
      <c r="H116" s="910" t="s">
        <v>17</v>
      </c>
      <c r="I116" s="916" t="s">
        <v>18</v>
      </c>
      <c r="J116" s="917">
        <v>217925676</v>
      </c>
    </row>
    <row r="117" spans="1:10">
      <c r="A117" s="910"/>
      <c r="B117" s="910"/>
      <c r="C117" s="910"/>
      <c r="D117" s="910" t="s">
        <v>207</v>
      </c>
      <c r="E117" s="910" t="s">
        <v>170</v>
      </c>
      <c r="F117" s="910" t="s">
        <v>1480</v>
      </c>
      <c r="G117" s="910" t="s">
        <v>16</v>
      </c>
      <c r="H117" s="910" t="s">
        <v>19</v>
      </c>
      <c r="I117" s="916" t="s">
        <v>20</v>
      </c>
      <c r="J117" s="917">
        <v>124179000</v>
      </c>
    </row>
    <row r="118" spans="1:10">
      <c r="A118" s="910"/>
      <c r="B118" s="910"/>
      <c r="C118" s="910"/>
      <c r="D118" s="910" t="s">
        <v>207</v>
      </c>
      <c r="E118" s="910" t="s">
        <v>170</v>
      </c>
      <c r="F118" s="910" t="s">
        <v>1480</v>
      </c>
      <c r="G118" s="910" t="s">
        <v>16</v>
      </c>
      <c r="H118" s="910" t="s">
        <v>221</v>
      </c>
      <c r="I118" s="916" t="s">
        <v>123</v>
      </c>
      <c r="J118" s="917">
        <v>46078000</v>
      </c>
    </row>
    <row r="119" spans="1:10">
      <c r="A119" s="910"/>
      <c r="B119" s="910"/>
      <c r="C119" s="910"/>
      <c r="D119" s="910" t="s">
        <v>215</v>
      </c>
      <c r="E119" s="910"/>
      <c r="F119" s="910"/>
      <c r="G119" s="910"/>
      <c r="H119" s="910"/>
      <c r="I119" s="916" t="s">
        <v>159</v>
      </c>
      <c r="J119" s="917">
        <v>669266000</v>
      </c>
    </row>
    <row r="120" spans="1:10">
      <c r="A120" s="910"/>
      <c r="B120" s="910"/>
      <c r="C120" s="910"/>
      <c r="D120" s="910" t="s">
        <v>215</v>
      </c>
      <c r="E120" s="910" t="s">
        <v>170</v>
      </c>
      <c r="F120" s="910"/>
      <c r="G120" s="910"/>
      <c r="H120" s="910"/>
      <c r="I120" s="916" t="s">
        <v>1156</v>
      </c>
      <c r="J120" s="917">
        <v>669266000</v>
      </c>
    </row>
    <row r="121" spans="1:10">
      <c r="A121" s="910"/>
      <c r="B121" s="910"/>
      <c r="C121" s="910"/>
      <c r="D121" s="910" t="s">
        <v>215</v>
      </c>
      <c r="E121" s="910" t="s">
        <v>170</v>
      </c>
      <c r="F121" s="910" t="s">
        <v>833</v>
      </c>
      <c r="G121" s="910"/>
      <c r="H121" s="910"/>
      <c r="I121" s="916" t="s">
        <v>1478</v>
      </c>
      <c r="J121" s="917">
        <v>57946000</v>
      </c>
    </row>
    <row r="122" spans="1:10">
      <c r="A122" s="910"/>
      <c r="B122" s="910"/>
      <c r="C122" s="910"/>
      <c r="D122" s="910" t="s">
        <v>215</v>
      </c>
      <c r="E122" s="910" t="s">
        <v>170</v>
      </c>
      <c r="F122" s="910" t="s">
        <v>833</v>
      </c>
      <c r="G122" s="910" t="s">
        <v>160</v>
      </c>
      <c r="H122" s="910"/>
      <c r="I122" s="916" t="s">
        <v>161</v>
      </c>
      <c r="J122" s="917">
        <v>57946000</v>
      </c>
    </row>
    <row r="123" spans="1:10" ht="26.4">
      <c r="A123" s="910"/>
      <c r="B123" s="910"/>
      <c r="C123" s="910"/>
      <c r="D123" s="910" t="s">
        <v>215</v>
      </c>
      <c r="E123" s="910" t="s">
        <v>170</v>
      </c>
      <c r="F123" s="910" t="s">
        <v>833</v>
      </c>
      <c r="G123" s="910" t="s">
        <v>160</v>
      </c>
      <c r="H123" s="910" t="s">
        <v>162</v>
      </c>
      <c r="I123" s="916" t="s">
        <v>1441</v>
      </c>
      <c r="J123" s="917">
        <v>57946000</v>
      </c>
    </row>
    <row r="124" spans="1:10">
      <c r="A124" s="910"/>
      <c r="B124" s="910"/>
      <c r="C124" s="910"/>
      <c r="D124" s="910" t="s">
        <v>215</v>
      </c>
      <c r="E124" s="910" t="s">
        <v>170</v>
      </c>
      <c r="F124" s="910" t="s">
        <v>1480</v>
      </c>
      <c r="G124" s="910"/>
      <c r="H124" s="910"/>
      <c r="I124" s="916" t="s">
        <v>1481</v>
      </c>
      <c r="J124" s="917">
        <v>611320000</v>
      </c>
    </row>
    <row r="125" spans="1:10">
      <c r="A125" s="910"/>
      <c r="B125" s="910"/>
      <c r="C125" s="910"/>
      <c r="D125" s="910" t="s">
        <v>215</v>
      </c>
      <c r="E125" s="910" t="s">
        <v>170</v>
      </c>
      <c r="F125" s="910" t="s">
        <v>1480</v>
      </c>
      <c r="G125" s="910" t="s">
        <v>160</v>
      </c>
      <c r="H125" s="910"/>
      <c r="I125" s="916" t="s">
        <v>161</v>
      </c>
      <c r="J125" s="917">
        <v>572287000</v>
      </c>
    </row>
    <row r="126" spans="1:10" ht="26.4">
      <c r="A126" s="910"/>
      <c r="B126" s="910"/>
      <c r="C126" s="910"/>
      <c r="D126" s="910" t="s">
        <v>215</v>
      </c>
      <c r="E126" s="910" t="s">
        <v>170</v>
      </c>
      <c r="F126" s="910" t="s">
        <v>1480</v>
      </c>
      <c r="G126" s="910" t="s">
        <v>160</v>
      </c>
      <c r="H126" s="910" t="s">
        <v>162</v>
      </c>
      <c r="I126" s="916" t="s">
        <v>1441</v>
      </c>
      <c r="J126" s="917">
        <v>572287000</v>
      </c>
    </row>
    <row r="127" spans="1:10">
      <c r="A127" s="910"/>
      <c r="B127" s="910"/>
      <c r="C127" s="910"/>
      <c r="D127" s="910" t="s">
        <v>215</v>
      </c>
      <c r="E127" s="910" t="s">
        <v>170</v>
      </c>
      <c r="F127" s="910" t="s">
        <v>1480</v>
      </c>
      <c r="G127" s="910" t="s">
        <v>16</v>
      </c>
      <c r="H127" s="910"/>
      <c r="I127" s="916" t="s">
        <v>121</v>
      </c>
      <c r="J127" s="917">
        <v>39033000</v>
      </c>
    </row>
    <row r="128" spans="1:10">
      <c r="A128" s="910"/>
      <c r="B128" s="910"/>
      <c r="C128" s="910"/>
      <c r="D128" s="910" t="s">
        <v>215</v>
      </c>
      <c r="E128" s="910" t="s">
        <v>170</v>
      </c>
      <c r="F128" s="910" t="s">
        <v>1480</v>
      </c>
      <c r="G128" s="910" t="s">
        <v>16</v>
      </c>
      <c r="H128" s="910" t="s">
        <v>17</v>
      </c>
      <c r="I128" s="916" t="s">
        <v>18</v>
      </c>
      <c r="J128" s="917">
        <v>26740000</v>
      </c>
    </row>
    <row r="129" spans="1:10">
      <c r="A129" s="910"/>
      <c r="B129" s="910"/>
      <c r="C129" s="910"/>
      <c r="D129" s="910" t="s">
        <v>215</v>
      </c>
      <c r="E129" s="910" t="s">
        <v>170</v>
      </c>
      <c r="F129" s="910" t="s">
        <v>1480</v>
      </c>
      <c r="G129" s="910" t="s">
        <v>16</v>
      </c>
      <c r="H129" s="910" t="s">
        <v>19</v>
      </c>
      <c r="I129" s="916" t="s">
        <v>20</v>
      </c>
      <c r="J129" s="917">
        <v>4226000</v>
      </c>
    </row>
    <row r="130" spans="1:10">
      <c r="A130" s="910"/>
      <c r="B130" s="910"/>
      <c r="C130" s="910"/>
      <c r="D130" s="910" t="s">
        <v>215</v>
      </c>
      <c r="E130" s="910" t="s">
        <v>170</v>
      </c>
      <c r="F130" s="910" t="s">
        <v>1480</v>
      </c>
      <c r="G130" s="910" t="s">
        <v>16</v>
      </c>
      <c r="H130" s="910" t="s">
        <v>221</v>
      </c>
      <c r="I130" s="916" t="s">
        <v>123</v>
      </c>
      <c r="J130" s="917">
        <v>8067000</v>
      </c>
    </row>
    <row r="131" spans="1:10">
      <c r="A131" s="910"/>
      <c r="B131" s="910"/>
      <c r="C131" s="910"/>
      <c r="D131" s="910" t="s">
        <v>222</v>
      </c>
      <c r="E131" s="910"/>
      <c r="F131" s="910"/>
      <c r="G131" s="910"/>
      <c r="H131" s="910"/>
      <c r="I131" s="910"/>
      <c r="J131" s="917">
        <v>96147000</v>
      </c>
    </row>
    <row r="132" spans="1:10">
      <c r="A132" s="910"/>
      <c r="B132" s="910"/>
      <c r="C132" s="910"/>
      <c r="D132" s="910" t="s">
        <v>222</v>
      </c>
      <c r="E132" s="910" t="s">
        <v>170</v>
      </c>
      <c r="F132" s="910"/>
      <c r="G132" s="910"/>
      <c r="H132" s="910"/>
      <c r="I132" s="916" t="s">
        <v>1156</v>
      </c>
      <c r="J132" s="917">
        <v>91535000</v>
      </c>
    </row>
    <row r="133" spans="1:10">
      <c r="A133" s="910"/>
      <c r="B133" s="910"/>
      <c r="C133" s="910"/>
      <c r="D133" s="910" t="s">
        <v>222</v>
      </c>
      <c r="E133" s="910" t="s">
        <v>170</v>
      </c>
      <c r="F133" s="910" t="s">
        <v>881</v>
      </c>
      <c r="G133" s="910"/>
      <c r="H133" s="910"/>
      <c r="I133" s="916" t="s">
        <v>1474</v>
      </c>
      <c r="J133" s="917">
        <v>62535000</v>
      </c>
    </row>
    <row r="134" spans="1:10">
      <c r="A134" s="910"/>
      <c r="B134" s="910"/>
      <c r="C134" s="910"/>
      <c r="D134" s="910" t="s">
        <v>222</v>
      </c>
      <c r="E134" s="910" t="s">
        <v>170</v>
      </c>
      <c r="F134" s="910" t="s">
        <v>881</v>
      </c>
      <c r="G134" s="910" t="s">
        <v>103</v>
      </c>
      <c r="H134" s="910"/>
      <c r="I134" s="916" t="s">
        <v>1420</v>
      </c>
      <c r="J134" s="917">
        <v>480000</v>
      </c>
    </row>
    <row r="135" spans="1:10">
      <c r="A135" s="910"/>
      <c r="B135" s="910"/>
      <c r="C135" s="910"/>
      <c r="D135" s="910" t="s">
        <v>222</v>
      </c>
      <c r="E135" s="910" t="s">
        <v>170</v>
      </c>
      <c r="F135" s="910" t="s">
        <v>881</v>
      </c>
      <c r="G135" s="910" t="s">
        <v>103</v>
      </c>
      <c r="H135" s="910" t="s">
        <v>104</v>
      </c>
      <c r="I135" s="916" t="s">
        <v>105</v>
      </c>
      <c r="J135" s="917">
        <v>480000</v>
      </c>
    </row>
    <row r="136" spans="1:10">
      <c r="A136" s="910"/>
      <c r="B136" s="910"/>
      <c r="C136" s="910"/>
      <c r="D136" s="910" t="s">
        <v>222</v>
      </c>
      <c r="E136" s="910" t="s">
        <v>170</v>
      </c>
      <c r="F136" s="910" t="s">
        <v>881</v>
      </c>
      <c r="G136" s="910" t="s">
        <v>143</v>
      </c>
      <c r="H136" s="910"/>
      <c r="I136" s="916" t="s">
        <v>144</v>
      </c>
      <c r="J136" s="917">
        <v>4390000</v>
      </c>
    </row>
    <row r="137" spans="1:10">
      <c r="A137" s="910"/>
      <c r="B137" s="910"/>
      <c r="C137" s="910"/>
      <c r="D137" s="910" t="s">
        <v>222</v>
      </c>
      <c r="E137" s="910" t="s">
        <v>170</v>
      </c>
      <c r="F137" s="910" t="s">
        <v>881</v>
      </c>
      <c r="G137" s="910" t="s">
        <v>143</v>
      </c>
      <c r="H137" s="910" t="s">
        <v>489</v>
      </c>
      <c r="I137" s="916" t="s">
        <v>121</v>
      </c>
      <c r="J137" s="917">
        <v>4390000</v>
      </c>
    </row>
    <row r="138" spans="1:10" ht="26.4">
      <c r="A138" s="910"/>
      <c r="B138" s="910"/>
      <c r="C138" s="910"/>
      <c r="D138" s="910" t="s">
        <v>222</v>
      </c>
      <c r="E138" s="910" t="s">
        <v>170</v>
      </c>
      <c r="F138" s="910" t="s">
        <v>881</v>
      </c>
      <c r="G138" s="910" t="s">
        <v>118</v>
      </c>
      <c r="H138" s="910"/>
      <c r="I138" s="916" t="s">
        <v>119</v>
      </c>
      <c r="J138" s="917">
        <v>320000</v>
      </c>
    </row>
    <row r="139" spans="1:10">
      <c r="A139" s="910"/>
      <c r="B139" s="910"/>
      <c r="C139" s="910"/>
      <c r="D139" s="910" t="s">
        <v>222</v>
      </c>
      <c r="E139" s="910" t="s">
        <v>170</v>
      </c>
      <c r="F139" s="910" t="s">
        <v>881</v>
      </c>
      <c r="G139" s="910" t="s">
        <v>118</v>
      </c>
      <c r="H139" s="910" t="s">
        <v>523</v>
      </c>
      <c r="I139" s="916" t="s">
        <v>1432</v>
      </c>
      <c r="J139" s="917">
        <v>320000</v>
      </c>
    </row>
    <row r="140" spans="1:10">
      <c r="A140" s="910"/>
      <c r="B140" s="910"/>
      <c r="C140" s="910"/>
      <c r="D140" s="910" t="s">
        <v>222</v>
      </c>
      <c r="E140" s="910" t="s">
        <v>170</v>
      </c>
      <c r="F140" s="910" t="s">
        <v>881</v>
      </c>
      <c r="G140" s="910" t="s">
        <v>122</v>
      </c>
      <c r="H140" s="910"/>
      <c r="I140" s="916" t="s">
        <v>123</v>
      </c>
      <c r="J140" s="917">
        <v>57345000</v>
      </c>
    </row>
    <row r="141" spans="1:10">
      <c r="A141" s="910"/>
      <c r="B141" s="910"/>
      <c r="C141" s="910"/>
      <c r="D141" s="910" t="s">
        <v>222</v>
      </c>
      <c r="E141" s="910" t="s">
        <v>170</v>
      </c>
      <c r="F141" s="910" t="s">
        <v>881</v>
      </c>
      <c r="G141" s="910" t="s">
        <v>122</v>
      </c>
      <c r="H141" s="910" t="s">
        <v>126</v>
      </c>
      <c r="I141" s="916" t="s">
        <v>127</v>
      </c>
      <c r="J141" s="917">
        <v>57345000</v>
      </c>
    </row>
    <row r="142" spans="1:10">
      <c r="A142" s="910"/>
      <c r="B142" s="910"/>
      <c r="C142" s="910"/>
      <c r="D142" s="910" t="s">
        <v>222</v>
      </c>
      <c r="E142" s="910" t="s">
        <v>170</v>
      </c>
      <c r="F142" s="910" t="s">
        <v>1480</v>
      </c>
      <c r="G142" s="910"/>
      <c r="H142" s="910"/>
      <c r="I142" s="916" t="s">
        <v>1481</v>
      </c>
      <c r="J142" s="917">
        <v>29000000</v>
      </c>
    </row>
    <row r="143" spans="1:10" ht="39.6">
      <c r="A143" s="910"/>
      <c r="B143" s="910"/>
      <c r="C143" s="910"/>
      <c r="D143" s="910" t="s">
        <v>222</v>
      </c>
      <c r="E143" s="910" t="s">
        <v>170</v>
      </c>
      <c r="F143" s="910" t="s">
        <v>1480</v>
      </c>
      <c r="G143" s="910" t="s">
        <v>498</v>
      </c>
      <c r="H143" s="910"/>
      <c r="I143" s="916" t="s">
        <v>1425</v>
      </c>
      <c r="J143" s="917">
        <v>29000000</v>
      </c>
    </row>
    <row r="144" spans="1:10" ht="26.4">
      <c r="A144" s="910"/>
      <c r="B144" s="910"/>
      <c r="C144" s="910"/>
      <c r="D144" s="910" t="s">
        <v>222</v>
      </c>
      <c r="E144" s="910" t="s">
        <v>170</v>
      </c>
      <c r="F144" s="910" t="s">
        <v>1480</v>
      </c>
      <c r="G144" s="910" t="s">
        <v>498</v>
      </c>
      <c r="H144" s="910" t="s">
        <v>228</v>
      </c>
      <c r="I144" s="916" t="s">
        <v>229</v>
      </c>
      <c r="J144" s="917">
        <v>29000000</v>
      </c>
    </row>
    <row r="145" spans="1:10" ht="26.4">
      <c r="A145" s="910"/>
      <c r="B145" s="910"/>
      <c r="C145" s="910"/>
      <c r="D145" s="910" t="s">
        <v>222</v>
      </c>
      <c r="E145" s="910" t="s">
        <v>200</v>
      </c>
      <c r="F145" s="910"/>
      <c r="G145" s="910"/>
      <c r="H145" s="910"/>
      <c r="I145" s="916" t="s">
        <v>1412</v>
      </c>
      <c r="J145" s="917">
        <v>4612000</v>
      </c>
    </row>
    <row r="146" spans="1:10">
      <c r="A146" s="910"/>
      <c r="B146" s="910"/>
      <c r="C146" s="910"/>
      <c r="D146" s="910" t="s">
        <v>222</v>
      </c>
      <c r="E146" s="910" t="s">
        <v>200</v>
      </c>
      <c r="F146" s="910" t="s">
        <v>1413</v>
      </c>
      <c r="G146" s="910"/>
      <c r="H146" s="910"/>
      <c r="I146" s="916" t="s">
        <v>1414</v>
      </c>
      <c r="J146" s="917">
        <v>4612000</v>
      </c>
    </row>
    <row r="147" spans="1:10">
      <c r="A147" s="910"/>
      <c r="B147" s="910"/>
      <c r="C147" s="910"/>
      <c r="D147" s="910" t="s">
        <v>222</v>
      </c>
      <c r="E147" s="910" t="s">
        <v>200</v>
      </c>
      <c r="F147" s="910" t="s">
        <v>1413</v>
      </c>
      <c r="G147" s="910" t="s">
        <v>122</v>
      </c>
      <c r="H147" s="910"/>
      <c r="I147" s="916" t="s">
        <v>123</v>
      </c>
      <c r="J147" s="917">
        <v>4612000</v>
      </c>
    </row>
    <row r="148" spans="1:10">
      <c r="A148" s="910"/>
      <c r="B148" s="910"/>
      <c r="C148" s="910"/>
      <c r="D148" s="910" t="s">
        <v>222</v>
      </c>
      <c r="E148" s="910" t="s">
        <v>200</v>
      </c>
      <c r="F148" s="910" t="s">
        <v>1413</v>
      </c>
      <c r="G148" s="910" t="s">
        <v>122</v>
      </c>
      <c r="H148" s="910" t="s">
        <v>126</v>
      </c>
      <c r="I148" s="916" t="s">
        <v>127</v>
      </c>
      <c r="J148" s="917">
        <v>4612000</v>
      </c>
    </row>
    <row r="149" spans="1:10" ht="26.4">
      <c r="A149" s="910"/>
      <c r="B149" s="910" t="s">
        <v>1036</v>
      </c>
      <c r="C149" s="916" t="s">
        <v>1037</v>
      </c>
      <c r="D149" s="910"/>
      <c r="E149" s="910"/>
      <c r="F149" s="910"/>
      <c r="G149" s="910"/>
      <c r="H149" s="910"/>
      <c r="I149" s="910"/>
      <c r="J149" s="917">
        <v>1500000</v>
      </c>
    </row>
    <row r="150" spans="1:10">
      <c r="A150" s="910"/>
      <c r="B150" s="910"/>
      <c r="C150" s="910"/>
      <c r="D150" s="910" t="s">
        <v>222</v>
      </c>
      <c r="E150" s="910"/>
      <c r="F150" s="910"/>
      <c r="G150" s="910"/>
      <c r="H150" s="910"/>
      <c r="I150" s="910"/>
      <c r="J150" s="917">
        <v>1500000</v>
      </c>
    </row>
    <row r="151" spans="1:10" ht="26.4">
      <c r="A151" s="910"/>
      <c r="B151" s="910"/>
      <c r="C151" s="910"/>
      <c r="D151" s="910" t="s">
        <v>222</v>
      </c>
      <c r="E151" s="910" t="s">
        <v>200</v>
      </c>
      <c r="F151" s="910"/>
      <c r="G151" s="910"/>
      <c r="H151" s="910"/>
      <c r="I151" s="916" t="s">
        <v>1412</v>
      </c>
      <c r="J151" s="917">
        <v>1500000</v>
      </c>
    </row>
    <row r="152" spans="1:10">
      <c r="A152" s="910"/>
      <c r="B152" s="910"/>
      <c r="C152" s="910"/>
      <c r="D152" s="910" t="s">
        <v>222</v>
      </c>
      <c r="E152" s="910" t="s">
        <v>200</v>
      </c>
      <c r="F152" s="910" t="s">
        <v>1413</v>
      </c>
      <c r="G152" s="910"/>
      <c r="H152" s="910"/>
      <c r="I152" s="916" t="s">
        <v>1414</v>
      </c>
      <c r="J152" s="917">
        <v>1500000</v>
      </c>
    </row>
    <row r="153" spans="1:10">
      <c r="A153" s="910"/>
      <c r="B153" s="910"/>
      <c r="C153" s="910"/>
      <c r="D153" s="910" t="s">
        <v>222</v>
      </c>
      <c r="E153" s="910" t="s">
        <v>200</v>
      </c>
      <c r="F153" s="910" t="s">
        <v>1413</v>
      </c>
      <c r="G153" s="910" t="s">
        <v>108</v>
      </c>
      <c r="H153" s="910"/>
      <c r="I153" s="916" t="s">
        <v>109</v>
      </c>
      <c r="J153" s="917">
        <v>1500000</v>
      </c>
    </row>
    <row r="154" spans="1:10">
      <c r="A154" s="910"/>
      <c r="B154" s="910"/>
      <c r="C154" s="910"/>
      <c r="D154" s="910" t="s">
        <v>222</v>
      </c>
      <c r="E154" s="910" t="s">
        <v>200</v>
      </c>
      <c r="F154" s="910" t="s">
        <v>1413</v>
      </c>
      <c r="G154" s="910" t="s">
        <v>108</v>
      </c>
      <c r="H154" s="910" t="s">
        <v>283</v>
      </c>
      <c r="I154" s="916" t="s">
        <v>1455</v>
      </c>
      <c r="J154" s="917">
        <v>1500000</v>
      </c>
    </row>
    <row r="155" spans="1:10" ht="39.6">
      <c r="A155" s="910"/>
      <c r="B155" s="910" t="s">
        <v>1038</v>
      </c>
      <c r="C155" s="916" t="s">
        <v>1039</v>
      </c>
      <c r="D155" s="910"/>
      <c r="E155" s="910"/>
      <c r="F155" s="910"/>
      <c r="G155" s="910"/>
      <c r="H155" s="910"/>
      <c r="I155" s="910"/>
      <c r="J155" s="917">
        <v>50000000</v>
      </c>
    </row>
    <row r="156" spans="1:10" ht="26.4">
      <c r="A156" s="910"/>
      <c r="B156" s="910"/>
      <c r="C156" s="910"/>
      <c r="D156" s="910" t="s">
        <v>291</v>
      </c>
      <c r="E156" s="910"/>
      <c r="F156" s="910"/>
      <c r="G156" s="910"/>
      <c r="H156" s="910"/>
      <c r="I156" s="916" t="s">
        <v>292</v>
      </c>
      <c r="J156" s="917">
        <v>50000000</v>
      </c>
    </row>
    <row r="157" spans="1:10">
      <c r="A157" s="910"/>
      <c r="B157" s="910"/>
      <c r="C157" s="910"/>
      <c r="D157" s="910" t="s">
        <v>291</v>
      </c>
      <c r="E157" s="910" t="s">
        <v>918</v>
      </c>
      <c r="F157" s="910"/>
      <c r="G157" s="910"/>
      <c r="H157" s="910"/>
      <c r="I157" s="916" t="s">
        <v>1157</v>
      </c>
      <c r="J157" s="917">
        <v>50000000</v>
      </c>
    </row>
    <row r="158" spans="1:10" ht="39.6">
      <c r="A158" s="910"/>
      <c r="B158" s="910"/>
      <c r="C158" s="910"/>
      <c r="D158" s="910" t="s">
        <v>291</v>
      </c>
      <c r="E158" s="910" t="s">
        <v>918</v>
      </c>
      <c r="F158" s="910" t="s">
        <v>1514</v>
      </c>
      <c r="G158" s="910"/>
      <c r="H158" s="910"/>
      <c r="I158" s="916" t="s">
        <v>1515</v>
      </c>
      <c r="J158" s="917">
        <v>50000000</v>
      </c>
    </row>
    <row r="159" spans="1:10">
      <c r="A159" s="910"/>
      <c r="B159" s="910"/>
      <c r="C159" s="910"/>
      <c r="D159" s="910" t="s">
        <v>291</v>
      </c>
      <c r="E159" s="910" t="s">
        <v>918</v>
      </c>
      <c r="F159" s="910" t="s">
        <v>1514</v>
      </c>
      <c r="G159" s="910" t="s">
        <v>143</v>
      </c>
      <c r="H159" s="910"/>
      <c r="I159" s="916" t="s">
        <v>144</v>
      </c>
      <c r="J159" s="917">
        <v>50000000</v>
      </c>
    </row>
    <row r="160" spans="1:10">
      <c r="A160" s="910"/>
      <c r="B160" s="910"/>
      <c r="C160" s="910"/>
      <c r="D160" s="910" t="s">
        <v>291</v>
      </c>
      <c r="E160" s="910" t="s">
        <v>918</v>
      </c>
      <c r="F160" s="910" t="s">
        <v>1514</v>
      </c>
      <c r="G160" s="910" t="s">
        <v>143</v>
      </c>
      <c r="H160" s="910" t="s">
        <v>145</v>
      </c>
      <c r="I160" s="916" t="s">
        <v>146</v>
      </c>
      <c r="J160" s="917">
        <v>6579000</v>
      </c>
    </row>
    <row r="161" spans="1:10">
      <c r="A161" s="910"/>
      <c r="B161" s="910"/>
      <c r="C161" s="910"/>
      <c r="D161" s="910" t="s">
        <v>291</v>
      </c>
      <c r="E161" s="910" t="s">
        <v>918</v>
      </c>
      <c r="F161" s="910" t="s">
        <v>1514</v>
      </c>
      <c r="G161" s="910" t="s">
        <v>143</v>
      </c>
      <c r="H161" s="910" t="s">
        <v>482</v>
      </c>
      <c r="I161" s="916" t="s">
        <v>483</v>
      </c>
      <c r="J161" s="917">
        <v>3600000</v>
      </c>
    </row>
    <row r="162" spans="1:10" ht="26.4">
      <c r="A162" s="910"/>
      <c r="B162" s="910"/>
      <c r="C162" s="910"/>
      <c r="D162" s="910" t="s">
        <v>291</v>
      </c>
      <c r="E162" s="910" t="s">
        <v>918</v>
      </c>
      <c r="F162" s="910" t="s">
        <v>1514</v>
      </c>
      <c r="G162" s="910" t="s">
        <v>143</v>
      </c>
      <c r="H162" s="910" t="s">
        <v>485</v>
      </c>
      <c r="I162" s="916" t="s">
        <v>486</v>
      </c>
      <c r="J162" s="917">
        <v>10200000</v>
      </c>
    </row>
    <row r="163" spans="1:10">
      <c r="A163" s="910"/>
      <c r="B163" s="910"/>
      <c r="C163" s="910"/>
      <c r="D163" s="910" t="s">
        <v>291</v>
      </c>
      <c r="E163" s="910" t="s">
        <v>918</v>
      </c>
      <c r="F163" s="910" t="s">
        <v>1514</v>
      </c>
      <c r="G163" s="910" t="s">
        <v>143</v>
      </c>
      <c r="H163" s="910" t="s">
        <v>487</v>
      </c>
      <c r="I163" s="916" t="s">
        <v>488</v>
      </c>
      <c r="J163" s="917">
        <v>22950000</v>
      </c>
    </row>
    <row r="164" spans="1:10">
      <c r="A164" s="910"/>
      <c r="B164" s="910"/>
      <c r="C164" s="910"/>
      <c r="D164" s="910" t="s">
        <v>291</v>
      </c>
      <c r="E164" s="910" t="s">
        <v>918</v>
      </c>
      <c r="F164" s="910" t="s">
        <v>1514</v>
      </c>
      <c r="G164" s="910" t="s">
        <v>143</v>
      </c>
      <c r="H164" s="910" t="s">
        <v>489</v>
      </c>
      <c r="I164" s="916" t="s">
        <v>121</v>
      </c>
      <c r="J164" s="917">
        <v>6671000</v>
      </c>
    </row>
    <row r="165" spans="1:10" ht="39.6">
      <c r="A165" s="912" t="s">
        <v>78</v>
      </c>
      <c r="B165" s="912" t="s">
        <v>1599</v>
      </c>
      <c r="C165" s="913" t="s">
        <v>2041</v>
      </c>
      <c r="D165" s="914"/>
      <c r="E165" s="914"/>
      <c r="F165" s="914"/>
      <c r="G165" s="914"/>
      <c r="H165" s="914"/>
      <c r="I165" s="914"/>
      <c r="J165" s="915">
        <v>51778453240</v>
      </c>
    </row>
    <row r="166" spans="1:10" ht="26.4">
      <c r="A166" s="910"/>
      <c r="B166" s="910" t="s">
        <v>2542</v>
      </c>
      <c r="C166" s="916" t="s">
        <v>2543</v>
      </c>
      <c r="D166" s="910"/>
      <c r="E166" s="910"/>
      <c r="F166" s="910"/>
      <c r="G166" s="910"/>
      <c r="H166" s="910"/>
      <c r="I166" s="910"/>
      <c r="J166" s="917">
        <v>4796000</v>
      </c>
    </row>
    <row r="167" spans="1:10">
      <c r="A167" s="910"/>
      <c r="B167" s="910"/>
      <c r="C167" s="910"/>
      <c r="D167" s="910" t="s">
        <v>222</v>
      </c>
      <c r="E167" s="910"/>
      <c r="F167" s="910"/>
      <c r="G167" s="910"/>
      <c r="H167" s="910"/>
      <c r="I167" s="910"/>
      <c r="J167" s="917">
        <v>4796000</v>
      </c>
    </row>
    <row r="168" spans="1:10" ht="26.4">
      <c r="A168" s="910"/>
      <c r="B168" s="910"/>
      <c r="C168" s="910"/>
      <c r="D168" s="910" t="s">
        <v>222</v>
      </c>
      <c r="E168" s="910" t="s">
        <v>200</v>
      </c>
      <c r="F168" s="910"/>
      <c r="G168" s="910"/>
      <c r="H168" s="910"/>
      <c r="I168" s="916" t="s">
        <v>1412</v>
      </c>
      <c r="J168" s="917">
        <v>4796000</v>
      </c>
    </row>
    <row r="169" spans="1:10">
      <c r="A169" s="910"/>
      <c r="B169" s="910"/>
      <c r="C169" s="910"/>
      <c r="D169" s="910" t="s">
        <v>222</v>
      </c>
      <c r="E169" s="910" t="s">
        <v>200</v>
      </c>
      <c r="F169" s="910" t="s">
        <v>1413</v>
      </c>
      <c r="G169" s="910"/>
      <c r="H169" s="910"/>
      <c r="I169" s="916" t="s">
        <v>1414</v>
      </c>
      <c r="J169" s="917">
        <v>4796000</v>
      </c>
    </row>
    <row r="170" spans="1:10">
      <c r="A170" s="910"/>
      <c r="B170" s="910"/>
      <c r="C170" s="910"/>
      <c r="D170" s="910" t="s">
        <v>222</v>
      </c>
      <c r="E170" s="910" t="s">
        <v>200</v>
      </c>
      <c r="F170" s="910" t="s">
        <v>1413</v>
      </c>
      <c r="G170" s="910" t="s">
        <v>122</v>
      </c>
      <c r="H170" s="910"/>
      <c r="I170" s="916" t="s">
        <v>123</v>
      </c>
      <c r="J170" s="917">
        <v>4796000</v>
      </c>
    </row>
    <row r="171" spans="1:10">
      <c r="A171" s="910"/>
      <c r="B171" s="910"/>
      <c r="C171" s="910"/>
      <c r="D171" s="910" t="s">
        <v>222</v>
      </c>
      <c r="E171" s="910" t="s">
        <v>200</v>
      </c>
      <c r="F171" s="910" t="s">
        <v>1413</v>
      </c>
      <c r="G171" s="910" t="s">
        <v>122</v>
      </c>
      <c r="H171" s="910" t="s">
        <v>126</v>
      </c>
      <c r="I171" s="916" t="s">
        <v>127</v>
      </c>
      <c r="J171" s="917">
        <v>4796000</v>
      </c>
    </row>
    <row r="172" spans="1:10" ht="26.4">
      <c r="A172" s="910"/>
      <c r="B172" s="910" t="s">
        <v>1040</v>
      </c>
      <c r="C172" s="916" t="s">
        <v>1041</v>
      </c>
      <c r="D172" s="910"/>
      <c r="E172" s="910"/>
      <c r="F172" s="910"/>
      <c r="G172" s="910"/>
      <c r="H172" s="910"/>
      <c r="I172" s="910"/>
      <c r="J172" s="917">
        <v>32485574509</v>
      </c>
    </row>
    <row r="173" spans="1:10" ht="26.4">
      <c r="A173" s="910"/>
      <c r="B173" s="910"/>
      <c r="C173" s="910"/>
      <c r="D173" s="910" t="s">
        <v>250</v>
      </c>
      <c r="E173" s="910"/>
      <c r="F173" s="910"/>
      <c r="G173" s="910"/>
      <c r="H173" s="910"/>
      <c r="I173" s="916" t="s">
        <v>251</v>
      </c>
      <c r="J173" s="917">
        <v>2723999904</v>
      </c>
    </row>
    <row r="174" spans="1:10">
      <c r="A174" s="910"/>
      <c r="B174" s="910"/>
      <c r="C174" s="910"/>
      <c r="D174" s="910" t="s">
        <v>250</v>
      </c>
      <c r="E174" s="910" t="s">
        <v>170</v>
      </c>
      <c r="F174" s="910"/>
      <c r="G174" s="910"/>
      <c r="H174" s="910"/>
      <c r="I174" s="916" t="s">
        <v>1156</v>
      </c>
      <c r="J174" s="917">
        <v>2723999904</v>
      </c>
    </row>
    <row r="175" spans="1:10">
      <c r="A175" s="910"/>
      <c r="B175" s="910"/>
      <c r="C175" s="910"/>
      <c r="D175" s="910" t="s">
        <v>250</v>
      </c>
      <c r="E175" s="910" t="s">
        <v>170</v>
      </c>
      <c r="F175" s="910" t="s">
        <v>171</v>
      </c>
      <c r="G175" s="910"/>
      <c r="H175" s="910"/>
      <c r="I175" s="916" t="s">
        <v>1482</v>
      </c>
      <c r="J175" s="917">
        <v>2723999904</v>
      </c>
    </row>
    <row r="176" spans="1:10" ht="39.6">
      <c r="A176" s="910"/>
      <c r="B176" s="910"/>
      <c r="C176" s="910"/>
      <c r="D176" s="910" t="s">
        <v>250</v>
      </c>
      <c r="E176" s="910" t="s">
        <v>170</v>
      </c>
      <c r="F176" s="910" t="s">
        <v>171</v>
      </c>
      <c r="G176" s="910" t="s">
        <v>498</v>
      </c>
      <c r="H176" s="910"/>
      <c r="I176" s="916" t="s">
        <v>1425</v>
      </c>
      <c r="J176" s="917">
        <v>2723999904</v>
      </c>
    </row>
    <row r="177" spans="1:10">
      <c r="A177" s="910"/>
      <c r="B177" s="910"/>
      <c r="C177" s="910"/>
      <c r="D177" s="910" t="s">
        <v>250</v>
      </c>
      <c r="E177" s="910" t="s">
        <v>170</v>
      </c>
      <c r="F177" s="910" t="s">
        <v>171</v>
      </c>
      <c r="G177" s="910" t="s">
        <v>498</v>
      </c>
      <c r="H177" s="910" t="s">
        <v>4</v>
      </c>
      <c r="I177" s="916" t="s">
        <v>1428</v>
      </c>
      <c r="J177" s="917">
        <v>2723999904</v>
      </c>
    </row>
    <row r="178" spans="1:10">
      <c r="A178" s="910"/>
      <c r="B178" s="910"/>
      <c r="C178" s="910"/>
      <c r="D178" s="910" t="s">
        <v>207</v>
      </c>
      <c r="E178" s="910"/>
      <c r="F178" s="910"/>
      <c r="G178" s="910"/>
      <c r="H178" s="910"/>
      <c r="I178" s="916" t="s">
        <v>208</v>
      </c>
      <c r="J178" s="917">
        <v>20092587054</v>
      </c>
    </row>
    <row r="179" spans="1:10">
      <c r="A179" s="910"/>
      <c r="B179" s="910"/>
      <c r="C179" s="910"/>
      <c r="D179" s="910" t="s">
        <v>207</v>
      </c>
      <c r="E179" s="910" t="s">
        <v>368</v>
      </c>
      <c r="F179" s="910"/>
      <c r="G179" s="910"/>
      <c r="H179" s="910"/>
      <c r="I179" s="916" t="s">
        <v>1443</v>
      </c>
      <c r="J179" s="917">
        <v>2526196500</v>
      </c>
    </row>
    <row r="180" spans="1:10">
      <c r="A180" s="910"/>
      <c r="B180" s="910"/>
      <c r="C180" s="910"/>
      <c r="D180" s="910" t="s">
        <v>207</v>
      </c>
      <c r="E180" s="910" t="s">
        <v>368</v>
      </c>
      <c r="F180" s="910" t="s">
        <v>1538</v>
      </c>
      <c r="G180" s="910"/>
      <c r="H180" s="910"/>
      <c r="I180" s="916" t="s">
        <v>388</v>
      </c>
      <c r="J180" s="917">
        <v>210587000</v>
      </c>
    </row>
    <row r="181" spans="1:10">
      <c r="A181" s="910"/>
      <c r="B181" s="910"/>
      <c r="C181" s="910"/>
      <c r="D181" s="910" t="s">
        <v>207</v>
      </c>
      <c r="E181" s="910" t="s">
        <v>368</v>
      </c>
      <c r="F181" s="910" t="s">
        <v>1538</v>
      </c>
      <c r="G181" s="910" t="s">
        <v>160</v>
      </c>
      <c r="H181" s="910"/>
      <c r="I181" s="916" t="s">
        <v>161</v>
      </c>
      <c r="J181" s="917">
        <v>92000000</v>
      </c>
    </row>
    <row r="182" spans="1:10" ht="26.4">
      <c r="A182" s="910"/>
      <c r="B182" s="910"/>
      <c r="C182" s="910"/>
      <c r="D182" s="910" t="s">
        <v>207</v>
      </c>
      <c r="E182" s="910" t="s">
        <v>368</v>
      </c>
      <c r="F182" s="910" t="s">
        <v>1538</v>
      </c>
      <c r="G182" s="910" t="s">
        <v>160</v>
      </c>
      <c r="H182" s="910" t="s">
        <v>162</v>
      </c>
      <c r="I182" s="916" t="s">
        <v>1441</v>
      </c>
      <c r="J182" s="917">
        <v>92000000</v>
      </c>
    </row>
    <row r="183" spans="1:10">
      <c r="A183" s="910"/>
      <c r="B183" s="910"/>
      <c r="C183" s="910"/>
      <c r="D183" s="910" t="s">
        <v>207</v>
      </c>
      <c r="E183" s="910" t="s">
        <v>368</v>
      </c>
      <c r="F183" s="910" t="s">
        <v>1538</v>
      </c>
      <c r="G183" s="910" t="s">
        <v>16</v>
      </c>
      <c r="H183" s="910"/>
      <c r="I183" s="916" t="s">
        <v>121</v>
      </c>
      <c r="J183" s="917">
        <v>118587000</v>
      </c>
    </row>
    <row r="184" spans="1:10">
      <c r="A184" s="910"/>
      <c r="B184" s="910"/>
      <c r="C184" s="910"/>
      <c r="D184" s="910" t="s">
        <v>207</v>
      </c>
      <c r="E184" s="910" t="s">
        <v>368</v>
      </c>
      <c r="F184" s="910" t="s">
        <v>1538</v>
      </c>
      <c r="G184" s="910" t="s">
        <v>16</v>
      </c>
      <c r="H184" s="910" t="s">
        <v>17</v>
      </c>
      <c r="I184" s="916" t="s">
        <v>18</v>
      </c>
      <c r="J184" s="917">
        <v>118587000</v>
      </c>
    </row>
    <row r="185" spans="1:10">
      <c r="A185" s="910"/>
      <c r="B185" s="910"/>
      <c r="C185" s="910"/>
      <c r="D185" s="910" t="s">
        <v>207</v>
      </c>
      <c r="E185" s="910" t="s">
        <v>368</v>
      </c>
      <c r="F185" s="910" t="s">
        <v>1539</v>
      </c>
      <c r="G185" s="910"/>
      <c r="H185" s="910"/>
      <c r="I185" s="916" t="s">
        <v>7</v>
      </c>
      <c r="J185" s="917">
        <v>618926000</v>
      </c>
    </row>
    <row r="186" spans="1:10">
      <c r="A186" s="910"/>
      <c r="B186" s="910"/>
      <c r="C186" s="910"/>
      <c r="D186" s="910" t="s">
        <v>207</v>
      </c>
      <c r="E186" s="910" t="s">
        <v>368</v>
      </c>
      <c r="F186" s="910" t="s">
        <v>1539</v>
      </c>
      <c r="G186" s="910" t="s">
        <v>160</v>
      </c>
      <c r="H186" s="910"/>
      <c r="I186" s="916" t="s">
        <v>161</v>
      </c>
      <c r="J186" s="917">
        <v>540971000</v>
      </c>
    </row>
    <row r="187" spans="1:10" ht="26.4">
      <c r="A187" s="910"/>
      <c r="B187" s="910"/>
      <c r="C187" s="910"/>
      <c r="D187" s="910" t="s">
        <v>207</v>
      </c>
      <c r="E187" s="910" t="s">
        <v>368</v>
      </c>
      <c r="F187" s="910" t="s">
        <v>1539</v>
      </c>
      <c r="G187" s="910" t="s">
        <v>160</v>
      </c>
      <c r="H187" s="910" t="s">
        <v>162</v>
      </c>
      <c r="I187" s="916" t="s">
        <v>1441</v>
      </c>
      <c r="J187" s="917">
        <v>540971000</v>
      </c>
    </row>
    <row r="188" spans="1:10">
      <c r="A188" s="910"/>
      <c r="B188" s="910"/>
      <c r="C188" s="910"/>
      <c r="D188" s="910" t="s">
        <v>207</v>
      </c>
      <c r="E188" s="910" t="s">
        <v>368</v>
      </c>
      <c r="F188" s="910" t="s">
        <v>1539</v>
      </c>
      <c r="G188" s="910" t="s">
        <v>16</v>
      </c>
      <c r="H188" s="910"/>
      <c r="I188" s="916" t="s">
        <v>121</v>
      </c>
      <c r="J188" s="917">
        <v>77955000</v>
      </c>
    </row>
    <row r="189" spans="1:10">
      <c r="A189" s="910"/>
      <c r="B189" s="910"/>
      <c r="C189" s="910"/>
      <c r="D189" s="910" t="s">
        <v>207</v>
      </c>
      <c r="E189" s="910" t="s">
        <v>368</v>
      </c>
      <c r="F189" s="910" t="s">
        <v>1539</v>
      </c>
      <c r="G189" s="910" t="s">
        <v>16</v>
      </c>
      <c r="H189" s="910" t="s">
        <v>17</v>
      </c>
      <c r="I189" s="916" t="s">
        <v>18</v>
      </c>
      <c r="J189" s="917">
        <v>60000000</v>
      </c>
    </row>
    <row r="190" spans="1:10">
      <c r="A190" s="910"/>
      <c r="B190" s="910"/>
      <c r="C190" s="910"/>
      <c r="D190" s="910" t="s">
        <v>207</v>
      </c>
      <c r="E190" s="910" t="s">
        <v>368</v>
      </c>
      <c r="F190" s="910" t="s">
        <v>1539</v>
      </c>
      <c r="G190" s="910" t="s">
        <v>16</v>
      </c>
      <c r="H190" s="910" t="s">
        <v>221</v>
      </c>
      <c r="I190" s="916" t="s">
        <v>123</v>
      </c>
      <c r="J190" s="917">
        <v>17955000</v>
      </c>
    </row>
    <row r="191" spans="1:10">
      <c r="A191" s="910"/>
      <c r="B191" s="910"/>
      <c r="C191" s="910"/>
      <c r="D191" s="910" t="s">
        <v>207</v>
      </c>
      <c r="E191" s="910" t="s">
        <v>368</v>
      </c>
      <c r="F191" s="910" t="s">
        <v>1495</v>
      </c>
      <c r="G191" s="910"/>
      <c r="H191" s="910"/>
      <c r="I191" s="916" t="s">
        <v>1496</v>
      </c>
      <c r="J191" s="917">
        <v>1696683500</v>
      </c>
    </row>
    <row r="192" spans="1:10">
      <c r="A192" s="910"/>
      <c r="B192" s="910"/>
      <c r="C192" s="910"/>
      <c r="D192" s="910" t="s">
        <v>207</v>
      </c>
      <c r="E192" s="910" t="s">
        <v>368</v>
      </c>
      <c r="F192" s="910" t="s">
        <v>1495</v>
      </c>
      <c r="G192" s="910" t="s">
        <v>160</v>
      </c>
      <c r="H192" s="910"/>
      <c r="I192" s="916" t="s">
        <v>161</v>
      </c>
      <c r="J192" s="917">
        <v>1524474500</v>
      </c>
    </row>
    <row r="193" spans="1:10" ht="26.4">
      <c r="A193" s="910"/>
      <c r="B193" s="910"/>
      <c r="C193" s="910"/>
      <c r="D193" s="910" t="s">
        <v>207</v>
      </c>
      <c r="E193" s="910" t="s">
        <v>368</v>
      </c>
      <c r="F193" s="910" t="s">
        <v>1495</v>
      </c>
      <c r="G193" s="910" t="s">
        <v>160</v>
      </c>
      <c r="H193" s="910" t="s">
        <v>162</v>
      </c>
      <c r="I193" s="916" t="s">
        <v>1441</v>
      </c>
      <c r="J193" s="917">
        <v>1524474500</v>
      </c>
    </row>
    <row r="194" spans="1:10">
      <c r="A194" s="910"/>
      <c r="B194" s="910"/>
      <c r="C194" s="910"/>
      <c r="D194" s="910" t="s">
        <v>207</v>
      </c>
      <c r="E194" s="910" t="s">
        <v>368</v>
      </c>
      <c r="F194" s="910" t="s">
        <v>1495</v>
      </c>
      <c r="G194" s="910" t="s">
        <v>16</v>
      </c>
      <c r="H194" s="910"/>
      <c r="I194" s="916" t="s">
        <v>121</v>
      </c>
      <c r="J194" s="917">
        <v>172209000</v>
      </c>
    </row>
    <row r="195" spans="1:10">
      <c r="A195" s="910"/>
      <c r="B195" s="910"/>
      <c r="C195" s="910"/>
      <c r="D195" s="910" t="s">
        <v>207</v>
      </c>
      <c r="E195" s="910" t="s">
        <v>368</v>
      </c>
      <c r="F195" s="910" t="s">
        <v>1495</v>
      </c>
      <c r="G195" s="910" t="s">
        <v>16</v>
      </c>
      <c r="H195" s="910" t="s">
        <v>17</v>
      </c>
      <c r="I195" s="916" t="s">
        <v>18</v>
      </c>
      <c r="J195" s="917">
        <v>72718000</v>
      </c>
    </row>
    <row r="196" spans="1:10">
      <c r="A196" s="910"/>
      <c r="B196" s="910"/>
      <c r="C196" s="910"/>
      <c r="D196" s="910" t="s">
        <v>207</v>
      </c>
      <c r="E196" s="910" t="s">
        <v>368</v>
      </c>
      <c r="F196" s="910" t="s">
        <v>1495</v>
      </c>
      <c r="G196" s="910" t="s">
        <v>16</v>
      </c>
      <c r="H196" s="910" t="s">
        <v>19</v>
      </c>
      <c r="I196" s="916" t="s">
        <v>20</v>
      </c>
      <c r="J196" s="917">
        <v>74973000</v>
      </c>
    </row>
    <row r="197" spans="1:10">
      <c r="A197" s="910"/>
      <c r="B197" s="910"/>
      <c r="C197" s="910"/>
      <c r="D197" s="910" t="s">
        <v>207</v>
      </c>
      <c r="E197" s="910" t="s">
        <v>368</v>
      </c>
      <c r="F197" s="910" t="s">
        <v>1495</v>
      </c>
      <c r="G197" s="910" t="s">
        <v>16</v>
      </c>
      <c r="H197" s="910" t="s">
        <v>221</v>
      </c>
      <c r="I197" s="916" t="s">
        <v>123</v>
      </c>
      <c r="J197" s="917">
        <v>24518000</v>
      </c>
    </row>
    <row r="198" spans="1:10">
      <c r="A198" s="910"/>
      <c r="B198" s="910"/>
      <c r="C198" s="910"/>
      <c r="D198" s="910" t="s">
        <v>207</v>
      </c>
      <c r="E198" s="910" t="s">
        <v>375</v>
      </c>
      <c r="F198" s="910"/>
      <c r="G198" s="910"/>
      <c r="H198" s="910"/>
      <c r="I198" s="916" t="s">
        <v>1466</v>
      </c>
      <c r="J198" s="917">
        <v>4745754330</v>
      </c>
    </row>
    <row r="199" spans="1:10">
      <c r="A199" s="910"/>
      <c r="B199" s="910"/>
      <c r="C199" s="910"/>
      <c r="D199" s="910" t="s">
        <v>207</v>
      </c>
      <c r="E199" s="910" t="s">
        <v>375</v>
      </c>
      <c r="F199" s="910" t="s">
        <v>163</v>
      </c>
      <c r="G199" s="910"/>
      <c r="H199" s="910"/>
      <c r="I199" s="916" t="s">
        <v>1516</v>
      </c>
      <c r="J199" s="917">
        <v>4745754330</v>
      </c>
    </row>
    <row r="200" spans="1:10">
      <c r="A200" s="910"/>
      <c r="B200" s="910"/>
      <c r="C200" s="910"/>
      <c r="D200" s="910" t="s">
        <v>207</v>
      </c>
      <c r="E200" s="910" t="s">
        <v>375</v>
      </c>
      <c r="F200" s="910" t="s">
        <v>163</v>
      </c>
      <c r="G200" s="910" t="s">
        <v>160</v>
      </c>
      <c r="H200" s="910"/>
      <c r="I200" s="916" t="s">
        <v>161</v>
      </c>
      <c r="J200" s="917">
        <v>4155618000</v>
      </c>
    </row>
    <row r="201" spans="1:10" ht="26.4">
      <c r="A201" s="910"/>
      <c r="B201" s="910"/>
      <c r="C201" s="910"/>
      <c r="D201" s="910" t="s">
        <v>207</v>
      </c>
      <c r="E201" s="910" t="s">
        <v>375</v>
      </c>
      <c r="F201" s="910" t="s">
        <v>163</v>
      </c>
      <c r="G201" s="910" t="s">
        <v>160</v>
      </c>
      <c r="H201" s="910" t="s">
        <v>162</v>
      </c>
      <c r="I201" s="916" t="s">
        <v>1441</v>
      </c>
      <c r="J201" s="917">
        <v>4155618000</v>
      </c>
    </row>
    <row r="202" spans="1:10">
      <c r="A202" s="910"/>
      <c r="B202" s="910"/>
      <c r="C202" s="910"/>
      <c r="D202" s="910" t="s">
        <v>207</v>
      </c>
      <c r="E202" s="910" t="s">
        <v>375</v>
      </c>
      <c r="F202" s="910" t="s">
        <v>163</v>
      </c>
      <c r="G202" s="910" t="s">
        <v>13</v>
      </c>
      <c r="H202" s="910"/>
      <c r="I202" s="916" t="s">
        <v>14</v>
      </c>
      <c r="J202" s="917">
        <v>260000000</v>
      </c>
    </row>
    <row r="203" spans="1:10">
      <c r="A203" s="910"/>
      <c r="B203" s="910"/>
      <c r="C203" s="910"/>
      <c r="D203" s="910" t="s">
        <v>207</v>
      </c>
      <c r="E203" s="910" t="s">
        <v>375</v>
      </c>
      <c r="F203" s="910" t="s">
        <v>163</v>
      </c>
      <c r="G203" s="910" t="s">
        <v>13</v>
      </c>
      <c r="H203" s="910" t="s">
        <v>15</v>
      </c>
      <c r="I203" s="916" t="s">
        <v>1487</v>
      </c>
      <c r="J203" s="917">
        <v>260000000</v>
      </c>
    </row>
    <row r="204" spans="1:10">
      <c r="A204" s="910"/>
      <c r="B204" s="910"/>
      <c r="C204" s="910"/>
      <c r="D204" s="910" t="s">
        <v>207</v>
      </c>
      <c r="E204" s="910" t="s">
        <v>375</v>
      </c>
      <c r="F204" s="910" t="s">
        <v>163</v>
      </c>
      <c r="G204" s="910" t="s">
        <v>16</v>
      </c>
      <c r="H204" s="910"/>
      <c r="I204" s="916" t="s">
        <v>121</v>
      </c>
      <c r="J204" s="917">
        <v>330136330</v>
      </c>
    </row>
    <row r="205" spans="1:10">
      <c r="A205" s="910"/>
      <c r="B205" s="910"/>
      <c r="C205" s="910"/>
      <c r="D205" s="910" t="s">
        <v>207</v>
      </c>
      <c r="E205" s="910" t="s">
        <v>375</v>
      </c>
      <c r="F205" s="910" t="s">
        <v>163</v>
      </c>
      <c r="G205" s="910" t="s">
        <v>16</v>
      </c>
      <c r="H205" s="910" t="s">
        <v>17</v>
      </c>
      <c r="I205" s="916" t="s">
        <v>18</v>
      </c>
      <c r="J205" s="917">
        <v>122043000</v>
      </c>
    </row>
    <row r="206" spans="1:10">
      <c r="A206" s="910"/>
      <c r="B206" s="910"/>
      <c r="C206" s="910"/>
      <c r="D206" s="910" t="s">
        <v>207</v>
      </c>
      <c r="E206" s="910" t="s">
        <v>375</v>
      </c>
      <c r="F206" s="910" t="s">
        <v>163</v>
      </c>
      <c r="G206" s="910" t="s">
        <v>16</v>
      </c>
      <c r="H206" s="910" t="s">
        <v>19</v>
      </c>
      <c r="I206" s="916" t="s">
        <v>20</v>
      </c>
      <c r="J206" s="917">
        <v>107820000</v>
      </c>
    </row>
    <row r="207" spans="1:10">
      <c r="A207" s="910"/>
      <c r="B207" s="910"/>
      <c r="C207" s="910"/>
      <c r="D207" s="910" t="s">
        <v>207</v>
      </c>
      <c r="E207" s="910" t="s">
        <v>375</v>
      </c>
      <c r="F207" s="910" t="s">
        <v>163</v>
      </c>
      <c r="G207" s="910" t="s">
        <v>16</v>
      </c>
      <c r="H207" s="910" t="s">
        <v>221</v>
      </c>
      <c r="I207" s="916" t="s">
        <v>123</v>
      </c>
      <c r="J207" s="917">
        <v>100273330</v>
      </c>
    </row>
    <row r="208" spans="1:10">
      <c r="A208" s="910"/>
      <c r="B208" s="910"/>
      <c r="C208" s="910"/>
      <c r="D208" s="910" t="s">
        <v>207</v>
      </c>
      <c r="E208" s="910" t="s">
        <v>147</v>
      </c>
      <c r="F208" s="910"/>
      <c r="G208" s="910"/>
      <c r="H208" s="910"/>
      <c r="I208" s="916" t="s">
        <v>1519</v>
      </c>
      <c r="J208" s="917">
        <v>109249000</v>
      </c>
    </row>
    <row r="209" spans="1:10">
      <c r="A209" s="910"/>
      <c r="B209" s="910"/>
      <c r="C209" s="910"/>
      <c r="D209" s="910" t="s">
        <v>207</v>
      </c>
      <c r="E209" s="910" t="s">
        <v>147</v>
      </c>
      <c r="F209" s="910" t="s">
        <v>1520</v>
      </c>
      <c r="G209" s="910"/>
      <c r="H209" s="910"/>
      <c r="I209" s="916" t="s">
        <v>1521</v>
      </c>
      <c r="J209" s="917">
        <v>109249000</v>
      </c>
    </row>
    <row r="210" spans="1:10">
      <c r="A210" s="910"/>
      <c r="B210" s="910"/>
      <c r="C210" s="910"/>
      <c r="D210" s="910" t="s">
        <v>207</v>
      </c>
      <c r="E210" s="910" t="s">
        <v>147</v>
      </c>
      <c r="F210" s="910" t="s">
        <v>1520</v>
      </c>
      <c r="G210" s="910" t="s">
        <v>16</v>
      </c>
      <c r="H210" s="910"/>
      <c r="I210" s="916" t="s">
        <v>121</v>
      </c>
      <c r="J210" s="917">
        <v>109249000</v>
      </c>
    </row>
    <row r="211" spans="1:10">
      <c r="A211" s="910"/>
      <c r="B211" s="910"/>
      <c r="C211" s="910"/>
      <c r="D211" s="910" t="s">
        <v>207</v>
      </c>
      <c r="E211" s="910" t="s">
        <v>147</v>
      </c>
      <c r="F211" s="910" t="s">
        <v>1520</v>
      </c>
      <c r="G211" s="910" t="s">
        <v>16</v>
      </c>
      <c r="H211" s="910" t="s">
        <v>17</v>
      </c>
      <c r="I211" s="916" t="s">
        <v>18</v>
      </c>
      <c r="J211" s="917">
        <v>39110000</v>
      </c>
    </row>
    <row r="212" spans="1:10">
      <c r="A212" s="910"/>
      <c r="B212" s="910"/>
      <c r="C212" s="910"/>
      <c r="D212" s="910" t="s">
        <v>207</v>
      </c>
      <c r="E212" s="910" t="s">
        <v>147</v>
      </c>
      <c r="F212" s="910" t="s">
        <v>1520</v>
      </c>
      <c r="G212" s="910" t="s">
        <v>16</v>
      </c>
      <c r="H212" s="910" t="s">
        <v>19</v>
      </c>
      <c r="I212" s="916" t="s">
        <v>20</v>
      </c>
      <c r="J212" s="917">
        <v>23173000</v>
      </c>
    </row>
    <row r="213" spans="1:10">
      <c r="A213" s="910"/>
      <c r="B213" s="910"/>
      <c r="C213" s="910"/>
      <c r="D213" s="910" t="s">
        <v>207</v>
      </c>
      <c r="E213" s="910" t="s">
        <v>147</v>
      </c>
      <c r="F213" s="910" t="s">
        <v>1520</v>
      </c>
      <c r="G213" s="910" t="s">
        <v>16</v>
      </c>
      <c r="H213" s="910" t="s">
        <v>221</v>
      </c>
      <c r="I213" s="916" t="s">
        <v>123</v>
      </c>
      <c r="J213" s="917">
        <v>46966000</v>
      </c>
    </row>
    <row r="214" spans="1:10">
      <c r="A214" s="910"/>
      <c r="B214" s="910"/>
      <c r="C214" s="910"/>
      <c r="D214" s="910" t="s">
        <v>207</v>
      </c>
      <c r="E214" s="910" t="s">
        <v>170</v>
      </c>
      <c r="F214" s="910"/>
      <c r="G214" s="910"/>
      <c r="H214" s="910"/>
      <c r="I214" s="916" t="s">
        <v>1156</v>
      </c>
      <c r="J214" s="917">
        <v>12711387224</v>
      </c>
    </row>
    <row r="215" spans="1:10">
      <c r="A215" s="910"/>
      <c r="B215" s="910"/>
      <c r="C215" s="910"/>
      <c r="D215" s="910" t="s">
        <v>207</v>
      </c>
      <c r="E215" s="910" t="s">
        <v>170</v>
      </c>
      <c r="F215" s="910" t="s">
        <v>833</v>
      </c>
      <c r="G215" s="910"/>
      <c r="H215" s="910"/>
      <c r="I215" s="916" t="s">
        <v>1478</v>
      </c>
      <c r="J215" s="917">
        <v>352601000</v>
      </c>
    </row>
    <row r="216" spans="1:10">
      <c r="A216" s="910"/>
      <c r="B216" s="910"/>
      <c r="C216" s="910"/>
      <c r="D216" s="910" t="s">
        <v>207</v>
      </c>
      <c r="E216" s="910" t="s">
        <v>170</v>
      </c>
      <c r="F216" s="910" t="s">
        <v>833</v>
      </c>
      <c r="G216" s="910" t="s">
        <v>160</v>
      </c>
      <c r="H216" s="910"/>
      <c r="I216" s="916" t="s">
        <v>161</v>
      </c>
      <c r="J216" s="917">
        <v>323032000</v>
      </c>
    </row>
    <row r="217" spans="1:10" ht="26.4">
      <c r="A217" s="910"/>
      <c r="B217" s="910"/>
      <c r="C217" s="910"/>
      <c r="D217" s="910" t="s">
        <v>207</v>
      </c>
      <c r="E217" s="910" t="s">
        <v>170</v>
      </c>
      <c r="F217" s="910" t="s">
        <v>833</v>
      </c>
      <c r="G217" s="910" t="s">
        <v>160</v>
      </c>
      <c r="H217" s="910" t="s">
        <v>162</v>
      </c>
      <c r="I217" s="916" t="s">
        <v>1441</v>
      </c>
      <c r="J217" s="917">
        <v>323032000</v>
      </c>
    </row>
    <row r="218" spans="1:10">
      <c r="A218" s="910"/>
      <c r="B218" s="910"/>
      <c r="C218" s="910"/>
      <c r="D218" s="910" t="s">
        <v>207</v>
      </c>
      <c r="E218" s="910" t="s">
        <v>170</v>
      </c>
      <c r="F218" s="910" t="s">
        <v>833</v>
      </c>
      <c r="G218" s="910" t="s">
        <v>16</v>
      </c>
      <c r="H218" s="910"/>
      <c r="I218" s="916" t="s">
        <v>121</v>
      </c>
      <c r="J218" s="917">
        <v>29569000</v>
      </c>
    </row>
    <row r="219" spans="1:10">
      <c r="A219" s="910"/>
      <c r="B219" s="910"/>
      <c r="C219" s="910"/>
      <c r="D219" s="910" t="s">
        <v>207</v>
      </c>
      <c r="E219" s="910" t="s">
        <v>170</v>
      </c>
      <c r="F219" s="910" t="s">
        <v>833</v>
      </c>
      <c r="G219" s="910" t="s">
        <v>16</v>
      </c>
      <c r="H219" s="910" t="s">
        <v>19</v>
      </c>
      <c r="I219" s="916" t="s">
        <v>20</v>
      </c>
      <c r="J219" s="917">
        <v>29569000</v>
      </c>
    </row>
    <row r="220" spans="1:10">
      <c r="A220" s="910"/>
      <c r="B220" s="910"/>
      <c r="C220" s="910"/>
      <c r="D220" s="910" t="s">
        <v>207</v>
      </c>
      <c r="E220" s="910" t="s">
        <v>170</v>
      </c>
      <c r="F220" s="910" t="s">
        <v>1480</v>
      </c>
      <c r="G220" s="910"/>
      <c r="H220" s="910"/>
      <c r="I220" s="916" t="s">
        <v>1481</v>
      </c>
      <c r="J220" s="917">
        <v>11515447267</v>
      </c>
    </row>
    <row r="221" spans="1:10">
      <c r="A221" s="910"/>
      <c r="B221" s="910"/>
      <c r="C221" s="910"/>
      <c r="D221" s="910" t="s">
        <v>207</v>
      </c>
      <c r="E221" s="910" t="s">
        <v>170</v>
      </c>
      <c r="F221" s="910" t="s">
        <v>1480</v>
      </c>
      <c r="G221" s="910" t="s">
        <v>160</v>
      </c>
      <c r="H221" s="910"/>
      <c r="I221" s="916" t="s">
        <v>161</v>
      </c>
      <c r="J221" s="917">
        <v>10257225267</v>
      </c>
    </row>
    <row r="222" spans="1:10" ht="26.4">
      <c r="A222" s="910"/>
      <c r="B222" s="910"/>
      <c r="C222" s="910"/>
      <c r="D222" s="910" t="s">
        <v>207</v>
      </c>
      <c r="E222" s="910" t="s">
        <v>170</v>
      </c>
      <c r="F222" s="910" t="s">
        <v>1480</v>
      </c>
      <c r="G222" s="910" t="s">
        <v>160</v>
      </c>
      <c r="H222" s="910" t="s">
        <v>162</v>
      </c>
      <c r="I222" s="916" t="s">
        <v>1441</v>
      </c>
      <c r="J222" s="917">
        <v>10257225267</v>
      </c>
    </row>
    <row r="223" spans="1:10">
      <c r="A223" s="910"/>
      <c r="B223" s="910"/>
      <c r="C223" s="910"/>
      <c r="D223" s="910" t="s">
        <v>207</v>
      </c>
      <c r="E223" s="910" t="s">
        <v>170</v>
      </c>
      <c r="F223" s="910" t="s">
        <v>1480</v>
      </c>
      <c r="G223" s="910" t="s">
        <v>16</v>
      </c>
      <c r="H223" s="910"/>
      <c r="I223" s="916" t="s">
        <v>121</v>
      </c>
      <c r="J223" s="917">
        <v>1258222000</v>
      </c>
    </row>
    <row r="224" spans="1:10">
      <c r="A224" s="910"/>
      <c r="B224" s="910"/>
      <c r="C224" s="910"/>
      <c r="D224" s="910" t="s">
        <v>207</v>
      </c>
      <c r="E224" s="910" t="s">
        <v>170</v>
      </c>
      <c r="F224" s="910" t="s">
        <v>1480</v>
      </c>
      <c r="G224" s="910" t="s">
        <v>16</v>
      </c>
      <c r="H224" s="910" t="s">
        <v>17</v>
      </c>
      <c r="I224" s="916" t="s">
        <v>18</v>
      </c>
      <c r="J224" s="917">
        <v>469733000</v>
      </c>
    </row>
    <row r="225" spans="1:10">
      <c r="A225" s="910"/>
      <c r="B225" s="910"/>
      <c r="C225" s="910"/>
      <c r="D225" s="910" t="s">
        <v>207</v>
      </c>
      <c r="E225" s="910" t="s">
        <v>170</v>
      </c>
      <c r="F225" s="910" t="s">
        <v>1480</v>
      </c>
      <c r="G225" s="910" t="s">
        <v>16</v>
      </c>
      <c r="H225" s="910" t="s">
        <v>19</v>
      </c>
      <c r="I225" s="916" t="s">
        <v>20</v>
      </c>
      <c r="J225" s="917">
        <v>507273000</v>
      </c>
    </row>
    <row r="226" spans="1:10">
      <c r="A226" s="910"/>
      <c r="B226" s="910"/>
      <c r="C226" s="910"/>
      <c r="D226" s="910" t="s">
        <v>207</v>
      </c>
      <c r="E226" s="910" t="s">
        <v>170</v>
      </c>
      <c r="F226" s="910" t="s">
        <v>1480</v>
      </c>
      <c r="G226" s="910" t="s">
        <v>16</v>
      </c>
      <c r="H226" s="910" t="s">
        <v>221</v>
      </c>
      <c r="I226" s="916" t="s">
        <v>123</v>
      </c>
      <c r="J226" s="917">
        <v>281216000</v>
      </c>
    </row>
    <row r="227" spans="1:10">
      <c r="A227" s="910"/>
      <c r="B227" s="910"/>
      <c r="C227" s="910"/>
      <c r="D227" s="910" t="s">
        <v>207</v>
      </c>
      <c r="E227" s="910" t="s">
        <v>170</v>
      </c>
      <c r="F227" s="910" t="s">
        <v>171</v>
      </c>
      <c r="G227" s="910"/>
      <c r="H227" s="910"/>
      <c r="I227" s="916" t="s">
        <v>1482</v>
      </c>
      <c r="J227" s="917">
        <v>28522000</v>
      </c>
    </row>
    <row r="228" spans="1:10">
      <c r="A228" s="910"/>
      <c r="B228" s="910"/>
      <c r="C228" s="910"/>
      <c r="D228" s="910" t="s">
        <v>207</v>
      </c>
      <c r="E228" s="910" t="s">
        <v>170</v>
      </c>
      <c r="F228" s="910" t="s">
        <v>171</v>
      </c>
      <c r="G228" s="910" t="s">
        <v>16</v>
      </c>
      <c r="H228" s="910"/>
      <c r="I228" s="916" t="s">
        <v>121</v>
      </c>
      <c r="J228" s="917">
        <v>28522000</v>
      </c>
    </row>
    <row r="229" spans="1:10">
      <c r="A229" s="910"/>
      <c r="B229" s="910"/>
      <c r="C229" s="910"/>
      <c r="D229" s="910" t="s">
        <v>207</v>
      </c>
      <c r="E229" s="910" t="s">
        <v>170</v>
      </c>
      <c r="F229" s="910" t="s">
        <v>171</v>
      </c>
      <c r="G229" s="910" t="s">
        <v>16</v>
      </c>
      <c r="H229" s="910" t="s">
        <v>17</v>
      </c>
      <c r="I229" s="916" t="s">
        <v>18</v>
      </c>
      <c r="J229" s="917">
        <v>28522000</v>
      </c>
    </row>
    <row r="230" spans="1:10">
      <c r="A230" s="910"/>
      <c r="B230" s="910"/>
      <c r="C230" s="910"/>
      <c r="D230" s="910" t="s">
        <v>207</v>
      </c>
      <c r="E230" s="910" t="s">
        <v>170</v>
      </c>
      <c r="F230" s="910" t="s">
        <v>1563</v>
      </c>
      <c r="G230" s="910"/>
      <c r="H230" s="910"/>
      <c r="I230" s="916" t="s">
        <v>1564</v>
      </c>
      <c r="J230" s="917">
        <v>814816957</v>
      </c>
    </row>
    <row r="231" spans="1:10">
      <c r="A231" s="910"/>
      <c r="B231" s="910"/>
      <c r="C231" s="910"/>
      <c r="D231" s="910" t="s">
        <v>207</v>
      </c>
      <c r="E231" s="910" t="s">
        <v>170</v>
      </c>
      <c r="F231" s="910" t="s">
        <v>1563</v>
      </c>
      <c r="G231" s="910" t="s">
        <v>160</v>
      </c>
      <c r="H231" s="910"/>
      <c r="I231" s="916" t="s">
        <v>161</v>
      </c>
      <c r="J231" s="917">
        <v>518630857</v>
      </c>
    </row>
    <row r="232" spans="1:10" ht="26.4">
      <c r="A232" s="910"/>
      <c r="B232" s="910"/>
      <c r="C232" s="910"/>
      <c r="D232" s="910" t="s">
        <v>207</v>
      </c>
      <c r="E232" s="910" t="s">
        <v>170</v>
      </c>
      <c r="F232" s="910" t="s">
        <v>1563</v>
      </c>
      <c r="G232" s="910" t="s">
        <v>160</v>
      </c>
      <c r="H232" s="910" t="s">
        <v>162</v>
      </c>
      <c r="I232" s="916" t="s">
        <v>1441</v>
      </c>
      <c r="J232" s="917">
        <v>518630857</v>
      </c>
    </row>
    <row r="233" spans="1:10">
      <c r="A233" s="910"/>
      <c r="B233" s="910"/>
      <c r="C233" s="910"/>
      <c r="D233" s="910" t="s">
        <v>207</v>
      </c>
      <c r="E233" s="910" t="s">
        <v>170</v>
      </c>
      <c r="F233" s="910" t="s">
        <v>1563</v>
      </c>
      <c r="G233" s="910" t="s">
        <v>16</v>
      </c>
      <c r="H233" s="910"/>
      <c r="I233" s="916" t="s">
        <v>121</v>
      </c>
      <c r="J233" s="917">
        <v>296186100</v>
      </c>
    </row>
    <row r="234" spans="1:10">
      <c r="A234" s="910"/>
      <c r="B234" s="910"/>
      <c r="C234" s="910"/>
      <c r="D234" s="910" t="s">
        <v>207</v>
      </c>
      <c r="E234" s="910" t="s">
        <v>170</v>
      </c>
      <c r="F234" s="910" t="s">
        <v>1563</v>
      </c>
      <c r="G234" s="910" t="s">
        <v>16</v>
      </c>
      <c r="H234" s="910" t="s">
        <v>17</v>
      </c>
      <c r="I234" s="916" t="s">
        <v>18</v>
      </c>
      <c r="J234" s="917">
        <v>133041000</v>
      </c>
    </row>
    <row r="235" spans="1:10">
      <c r="A235" s="910"/>
      <c r="B235" s="910"/>
      <c r="C235" s="910"/>
      <c r="D235" s="910" t="s">
        <v>207</v>
      </c>
      <c r="E235" s="910" t="s">
        <v>170</v>
      </c>
      <c r="F235" s="910" t="s">
        <v>1563</v>
      </c>
      <c r="G235" s="910" t="s">
        <v>16</v>
      </c>
      <c r="H235" s="910" t="s">
        <v>19</v>
      </c>
      <c r="I235" s="916" t="s">
        <v>20</v>
      </c>
      <c r="J235" s="917">
        <v>66669000</v>
      </c>
    </row>
    <row r="236" spans="1:10">
      <c r="A236" s="910"/>
      <c r="B236" s="910"/>
      <c r="C236" s="910"/>
      <c r="D236" s="910" t="s">
        <v>207</v>
      </c>
      <c r="E236" s="910" t="s">
        <v>170</v>
      </c>
      <c r="F236" s="910" t="s">
        <v>1563</v>
      </c>
      <c r="G236" s="910" t="s">
        <v>16</v>
      </c>
      <c r="H236" s="910" t="s">
        <v>221</v>
      </c>
      <c r="I236" s="916" t="s">
        <v>123</v>
      </c>
      <c r="J236" s="917">
        <v>96476100</v>
      </c>
    </row>
    <row r="237" spans="1:10">
      <c r="A237" s="910"/>
      <c r="B237" s="910"/>
      <c r="C237" s="910"/>
      <c r="D237" s="910" t="s">
        <v>215</v>
      </c>
      <c r="E237" s="910"/>
      <c r="F237" s="910"/>
      <c r="G237" s="910"/>
      <c r="H237" s="910"/>
      <c r="I237" s="916" t="s">
        <v>159</v>
      </c>
      <c r="J237" s="917">
        <v>6286276250</v>
      </c>
    </row>
    <row r="238" spans="1:10">
      <c r="A238" s="910"/>
      <c r="B238" s="910"/>
      <c r="C238" s="910"/>
      <c r="D238" s="910" t="s">
        <v>215</v>
      </c>
      <c r="E238" s="910" t="s">
        <v>368</v>
      </c>
      <c r="F238" s="910"/>
      <c r="G238" s="910"/>
      <c r="H238" s="910"/>
      <c r="I238" s="916" t="s">
        <v>1443</v>
      </c>
      <c r="J238" s="917">
        <v>1950640000</v>
      </c>
    </row>
    <row r="239" spans="1:10">
      <c r="A239" s="910"/>
      <c r="B239" s="910"/>
      <c r="C239" s="910"/>
      <c r="D239" s="910" t="s">
        <v>215</v>
      </c>
      <c r="E239" s="910" t="s">
        <v>368</v>
      </c>
      <c r="F239" s="910" t="s">
        <v>1538</v>
      </c>
      <c r="G239" s="910"/>
      <c r="H239" s="910"/>
      <c r="I239" s="916" t="s">
        <v>388</v>
      </c>
      <c r="J239" s="917">
        <v>1157692000</v>
      </c>
    </row>
    <row r="240" spans="1:10">
      <c r="A240" s="910"/>
      <c r="B240" s="910"/>
      <c r="C240" s="910"/>
      <c r="D240" s="910" t="s">
        <v>215</v>
      </c>
      <c r="E240" s="910" t="s">
        <v>368</v>
      </c>
      <c r="F240" s="910" t="s">
        <v>1538</v>
      </c>
      <c r="G240" s="910" t="s">
        <v>160</v>
      </c>
      <c r="H240" s="910"/>
      <c r="I240" s="916" t="s">
        <v>161</v>
      </c>
      <c r="J240" s="917">
        <v>1157692000</v>
      </c>
    </row>
    <row r="241" spans="1:10" ht="26.4">
      <c r="A241" s="910"/>
      <c r="B241" s="910"/>
      <c r="C241" s="910"/>
      <c r="D241" s="910" t="s">
        <v>215</v>
      </c>
      <c r="E241" s="910" t="s">
        <v>368</v>
      </c>
      <c r="F241" s="910" t="s">
        <v>1538</v>
      </c>
      <c r="G241" s="910" t="s">
        <v>160</v>
      </c>
      <c r="H241" s="910" t="s">
        <v>162</v>
      </c>
      <c r="I241" s="916" t="s">
        <v>1441</v>
      </c>
      <c r="J241" s="917">
        <v>1157692000</v>
      </c>
    </row>
    <row r="242" spans="1:10">
      <c r="A242" s="910"/>
      <c r="B242" s="910"/>
      <c r="C242" s="910"/>
      <c r="D242" s="910" t="s">
        <v>215</v>
      </c>
      <c r="E242" s="910" t="s">
        <v>368</v>
      </c>
      <c r="F242" s="910" t="s">
        <v>1539</v>
      </c>
      <c r="G242" s="910"/>
      <c r="H242" s="910"/>
      <c r="I242" s="916" t="s">
        <v>7</v>
      </c>
      <c r="J242" s="917">
        <v>692948000</v>
      </c>
    </row>
    <row r="243" spans="1:10">
      <c r="A243" s="910"/>
      <c r="B243" s="910"/>
      <c r="C243" s="910"/>
      <c r="D243" s="910" t="s">
        <v>215</v>
      </c>
      <c r="E243" s="910" t="s">
        <v>368</v>
      </c>
      <c r="F243" s="910" t="s">
        <v>1539</v>
      </c>
      <c r="G243" s="910" t="s">
        <v>160</v>
      </c>
      <c r="H243" s="910"/>
      <c r="I243" s="916" t="s">
        <v>161</v>
      </c>
      <c r="J243" s="917">
        <v>623135000</v>
      </c>
    </row>
    <row r="244" spans="1:10" ht="26.4">
      <c r="A244" s="910"/>
      <c r="B244" s="910"/>
      <c r="C244" s="910"/>
      <c r="D244" s="910" t="s">
        <v>215</v>
      </c>
      <c r="E244" s="910" t="s">
        <v>368</v>
      </c>
      <c r="F244" s="910" t="s">
        <v>1539</v>
      </c>
      <c r="G244" s="910" t="s">
        <v>160</v>
      </c>
      <c r="H244" s="910" t="s">
        <v>162</v>
      </c>
      <c r="I244" s="916" t="s">
        <v>1441</v>
      </c>
      <c r="J244" s="917">
        <v>623135000</v>
      </c>
    </row>
    <row r="245" spans="1:10">
      <c r="A245" s="910"/>
      <c r="B245" s="910"/>
      <c r="C245" s="910"/>
      <c r="D245" s="910" t="s">
        <v>215</v>
      </c>
      <c r="E245" s="910" t="s">
        <v>368</v>
      </c>
      <c r="F245" s="910" t="s">
        <v>1539</v>
      </c>
      <c r="G245" s="910" t="s">
        <v>16</v>
      </c>
      <c r="H245" s="910"/>
      <c r="I245" s="916" t="s">
        <v>121</v>
      </c>
      <c r="J245" s="917">
        <v>69813000</v>
      </c>
    </row>
    <row r="246" spans="1:10">
      <c r="A246" s="910"/>
      <c r="B246" s="910"/>
      <c r="C246" s="910"/>
      <c r="D246" s="910" t="s">
        <v>215</v>
      </c>
      <c r="E246" s="910" t="s">
        <v>368</v>
      </c>
      <c r="F246" s="910" t="s">
        <v>1539</v>
      </c>
      <c r="G246" s="910" t="s">
        <v>16</v>
      </c>
      <c r="H246" s="910" t="s">
        <v>19</v>
      </c>
      <c r="I246" s="916" t="s">
        <v>20</v>
      </c>
      <c r="J246" s="917">
        <v>69813000</v>
      </c>
    </row>
    <row r="247" spans="1:10">
      <c r="A247" s="910"/>
      <c r="B247" s="910"/>
      <c r="C247" s="910"/>
      <c r="D247" s="910" t="s">
        <v>215</v>
      </c>
      <c r="E247" s="910" t="s">
        <v>368</v>
      </c>
      <c r="F247" s="910" t="s">
        <v>1495</v>
      </c>
      <c r="G247" s="910"/>
      <c r="H247" s="910"/>
      <c r="I247" s="916" t="s">
        <v>1496</v>
      </c>
      <c r="J247" s="917">
        <v>100000000</v>
      </c>
    </row>
    <row r="248" spans="1:10">
      <c r="A248" s="910"/>
      <c r="B248" s="910"/>
      <c r="C248" s="910"/>
      <c r="D248" s="910" t="s">
        <v>215</v>
      </c>
      <c r="E248" s="910" t="s">
        <v>368</v>
      </c>
      <c r="F248" s="910" t="s">
        <v>1495</v>
      </c>
      <c r="G248" s="910" t="s">
        <v>160</v>
      </c>
      <c r="H248" s="910"/>
      <c r="I248" s="916" t="s">
        <v>161</v>
      </c>
      <c r="J248" s="917">
        <v>35000000</v>
      </c>
    </row>
    <row r="249" spans="1:10" ht="26.4">
      <c r="A249" s="910"/>
      <c r="B249" s="910"/>
      <c r="C249" s="910"/>
      <c r="D249" s="910" t="s">
        <v>215</v>
      </c>
      <c r="E249" s="910" t="s">
        <v>368</v>
      </c>
      <c r="F249" s="910" t="s">
        <v>1495</v>
      </c>
      <c r="G249" s="910" t="s">
        <v>160</v>
      </c>
      <c r="H249" s="910" t="s">
        <v>162</v>
      </c>
      <c r="I249" s="916" t="s">
        <v>1441</v>
      </c>
      <c r="J249" s="917">
        <v>35000000</v>
      </c>
    </row>
    <row r="250" spans="1:10">
      <c r="A250" s="910"/>
      <c r="B250" s="910"/>
      <c r="C250" s="910"/>
      <c r="D250" s="910" t="s">
        <v>215</v>
      </c>
      <c r="E250" s="910" t="s">
        <v>368</v>
      </c>
      <c r="F250" s="910" t="s">
        <v>1495</v>
      </c>
      <c r="G250" s="910" t="s">
        <v>16</v>
      </c>
      <c r="H250" s="910"/>
      <c r="I250" s="916" t="s">
        <v>121</v>
      </c>
      <c r="J250" s="917">
        <v>65000000</v>
      </c>
    </row>
    <row r="251" spans="1:10">
      <c r="A251" s="910"/>
      <c r="B251" s="910"/>
      <c r="C251" s="910"/>
      <c r="D251" s="910" t="s">
        <v>215</v>
      </c>
      <c r="E251" s="910" t="s">
        <v>368</v>
      </c>
      <c r="F251" s="910" t="s">
        <v>1495</v>
      </c>
      <c r="G251" s="910" t="s">
        <v>16</v>
      </c>
      <c r="H251" s="910" t="s">
        <v>19</v>
      </c>
      <c r="I251" s="916" t="s">
        <v>20</v>
      </c>
      <c r="J251" s="917">
        <v>65000000</v>
      </c>
    </row>
    <row r="252" spans="1:10">
      <c r="A252" s="910"/>
      <c r="B252" s="910"/>
      <c r="C252" s="910"/>
      <c r="D252" s="910" t="s">
        <v>215</v>
      </c>
      <c r="E252" s="910" t="s">
        <v>375</v>
      </c>
      <c r="F252" s="910"/>
      <c r="G252" s="910"/>
      <c r="H252" s="910"/>
      <c r="I252" s="916" t="s">
        <v>1466</v>
      </c>
      <c r="J252" s="917">
        <v>1036075000</v>
      </c>
    </row>
    <row r="253" spans="1:10">
      <c r="A253" s="910"/>
      <c r="B253" s="910"/>
      <c r="C253" s="910"/>
      <c r="D253" s="910" t="s">
        <v>215</v>
      </c>
      <c r="E253" s="910" t="s">
        <v>375</v>
      </c>
      <c r="F253" s="910" t="s">
        <v>163</v>
      </c>
      <c r="G253" s="910"/>
      <c r="H253" s="910"/>
      <c r="I253" s="916" t="s">
        <v>1516</v>
      </c>
      <c r="J253" s="917">
        <v>1036075000</v>
      </c>
    </row>
    <row r="254" spans="1:10">
      <c r="A254" s="910"/>
      <c r="B254" s="910"/>
      <c r="C254" s="910"/>
      <c r="D254" s="910" t="s">
        <v>215</v>
      </c>
      <c r="E254" s="910" t="s">
        <v>375</v>
      </c>
      <c r="F254" s="910" t="s">
        <v>163</v>
      </c>
      <c r="G254" s="910" t="s">
        <v>160</v>
      </c>
      <c r="H254" s="910"/>
      <c r="I254" s="916" t="s">
        <v>161</v>
      </c>
      <c r="J254" s="917">
        <v>1025905000</v>
      </c>
    </row>
    <row r="255" spans="1:10" ht="26.4">
      <c r="A255" s="910"/>
      <c r="B255" s="910"/>
      <c r="C255" s="910"/>
      <c r="D255" s="910" t="s">
        <v>215</v>
      </c>
      <c r="E255" s="910" t="s">
        <v>375</v>
      </c>
      <c r="F255" s="910" t="s">
        <v>163</v>
      </c>
      <c r="G255" s="910" t="s">
        <v>160</v>
      </c>
      <c r="H255" s="910" t="s">
        <v>162</v>
      </c>
      <c r="I255" s="916" t="s">
        <v>1441</v>
      </c>
      <c r="J255" s="917">
        <v>1025905000</v>
      </c>
    </row>
    <row r="256" spans="1:10">
      <c r="A256" s="910"/>
      <c r="B256" s="910"/>
      <c r="C256" s="910"/>
      <c r="D256" s="910" t="s">
        <v>215</v>
      </c>
      <c r="E256" s="910" t="s">
        <v>375</v>
      </c>
      <c r="F256" s="910" t="s">
        <v>163</v>
      </c>
      <c r="G256" s="910" t="s">
        <v>16</v>
      </c>
      <c r="H256" s="910"/>
      <c r="I256" s="916" t="s">
        <v>121</v>
      </c>
      <c r="J256" s="917">
        <v>10170000</v>
      </c>
    </row>
    <row r="257" spans="1:10">
      <c r="A257" s="910"/>
      <c r="B257" s="910"/>
      <c r="C257" s="910"/>
      <c r="D257" s="910" t="s">
        <v>215</v>
      </c>
      <c r="E257" s="910" t="s">
        <v>375</v>
      </c>
      <c r="F257" s="910" t="s">
        <v>163</v>
      </c>
      <c r="G257" s="910" t="s">
        <v>16</v>
      </c>
      <c r="H257" s="910" t="s">
        <v>19</v>
      </c>
      <c r="I257" s="916" t="s">
        <v>20</v>
      </c>
      <c r="J257" s="917">
        <v>4379000</v>
      </c>
    </row>
    <row r="258" spans="1:10">
      <c r="A258" s="910"/>
      <c r="B258" s="910"/>
      <c r="C258" s="910"/>
      <c r="D258" s="910" t="s">
        <v>215</v>
      </c>
      <c r="E258" s="910" t="s">
        <v>375</v>
      </c>
      <c r="F258" s="910" t="s">
        <v>163</v>
      </c>
      <c r="G258" s="910" t="s">
        <v>16</v>
      </c>
      <c r="H258" s="910" t="s">
        <v>221</v>
      </c>
      <c r="I258" s="916" t="s">
        <v>123</v>
      </c>
      <c r="J258" s="917">
        <v>5791000</v>
      </c>
    </row>
    <row r="259" spans="1:10">
      <c r="A259" s="910"/>
      <c r="B259" s="910"/>
      <c r="C259" s="910"/>
      <c r="D259" s="910" t="s">
        <v>215</v>
      </c>
      <c r="E259" s="910" t="s">
        <v>170</v>
      </c>
      <c r="F259" s="910"/>
      <c r="G259" s="910"/>
      <c r="H259" s="910"/>
      <c r="I259" s="916" t="s">
        <v>1156</v>
      </c>
      <c r="J259" s="917">
        <v>3299561250</v>
      </c>
    </row>
    <row r="260" spans="1:10">
      <c r="A260" s="910"/>
      <c r="B260" s="910"/>
      <c r="C260" s="910"/>
      <c r="D260" s="910" t="s">
        <v>215</v>
      </c>
      <c r="E260" s="910" t="s">
        <v>170</v>
      </c>
      <c r="F260" s="910" t="s">
        <v>833</v>
      </c>
      <c r="G260" s="910"/>
      <c r="H260" s="910"/>
      <c r="I260" s="916" t="s">
        <v>1478</v>
      </c>
      <c r="J260" s="917">
        <v>618173250</v>
      </c>
    </row>
    <row r="261" spans="1:10">
      <c r="A261" s="910"/>
      <c r="B261" s="910"/>
      <c r="C261" s="910"/>
      <c r="D261" s="910" t="s">
        <v>215</v>
      </c>
      <c r="E261" s="910" t="s">
        <v>170</v>
      </c>
      <c r="F261" s="910" t="s">
        <v>833</v>
      </c>
      <c r="G261" s="910" t="s">
        <v>160</v>
      </c>
      <c r="H261" s="910"/>
      <c r="I261" s="916" t="s">
        <v>161</v>
      </c>
      <c r="J261" s="917">
        <v>591586250</v>
      </c>
    </row>
    <row r="262" spans="1:10" ht="26.4">
      <c r="A262" s="910"/>
      <c r="B262" s="910"/>
      <c r="C262" s="910"/>
      <c r="D262" s="910" t="s">
        <v>215</v>
      </c>
      <c r="E262" s="910" t="s">
        <v>170</v>
      </c>
      <c r="F262" s="910" t="s">
        <v>833</v>
      </c>
      <c r="G262" s="910" t="s">
        <v>160</v>
      </c>
      <c r="H262" s="910" t="s">
        <v>162</v>
      </c>
      <c r="I262" s="916" t="s">
        <v>1441</v>
      </c>
      <c r="J262" s="917">
        <v>591586250</v>
      </c>
    </row>
    <row r="263" spans="1:10">
      <c r="A263" s="910"/>
      <c r="B263" s="910"/>
      <c r="C263" s="910"/>
      <c r="D263" s="910" t="s">
        <v>215</v>
      </c>
      <c r="E263" s="910" t="s">
        <v>170</v>
      </c>
      <c r="F263" s="910" t="s">
        <v>833</v>
      </c>
      <c r="G263" s="910" t="s">
        <v>16</v>
      </c>
      <c r="H263" s="910"/>
      <c r="I263" s="916" t="s">
        <v>121</v>
      </c>
      <c r="J263" s="917">
        <v>26587000</v>
      </c>
    </row>
    <row r="264" spans="1:10">
      <c r="A264" s="910"/>
      <c r="B264" s="910"/>
      <c r="C264" s="910"/>
      <c r="D264" s="910" t="s">
        <v>215</v>
      </c>
      <c r="E264" s="910" t="s">
        <v>170</v>
      </c>
      <c r="F264" s="910" t="s">
        <v>833</v>
      </c>
      <c r="G264" s="910" t="s">
        <v>16</v>
      </c>
      <c r="H264" s="910" t="s">
        <v>19</v>
      </c>
      <c r="I264" s="916" t="s">
        <v>20</v>
      </c>
      <c r="J264" s="917">
        <v>21170000</v>
      </c>
    </row>
    <row r="265" spans="1:10">
      <c r="A265" s="910"/>
      <c r="B265" s="910"/>
      <c r="C265" s="910"/>
      <c r="D265" s="910" t="s">
        <v>215</v>
      </c>
      <c r="E265" s="910" t="s">
        <v>170</v>
      </c>
      <c r="F265" s="910" t="s">
        <v>833</v>
      </c>
      <c r="G265" s="910" t="s">
        <v>16</v>
      </c>
      <c r="H265" s="910" t="s">
        <v>221</v>
      </c>
      <c r="I265" s="916" t="s">
        <v>123</v>
      </c>
      <c r="J265" s="917">
        <v>5417000</v>
      </c>
    </row>
    <row r="266" spans="1:10">
      <c r="A266" s="910"/>
      <c r="B266" s="910"/>
      <c r="C266" s="910"/>
      <c r="D266" s="910" t="s">
        <v>215</v>
      </c>
      <c r="E266" s="910" t="s">
        <v>170</v>
      </c>
      <c r="F266" s="910" t="s">
        <v>1480</v>
      </c>
      <c r="G266" s="910"/>
      <c r="H266" s="910"/>
      <c r="I266" s="916" t="s">
        <v>1481</v>
      </c>
      <c r="J266" s="917">
        <v>2681388000</v>
      </c>
    </row>
    <row r="267" spans="1:10">
      <c r="A267" s="910"/>
      <c r="B267" s="910"/>
      <c r="C267" s="910"/>
      <c r="D267" s="910" t="s">
        <v>215</v>
      </c>
      <c r="E267" s="910" t="s">
        <v>170</v>
      </c>
      <c r="F267" s="910" t="s">
        <v>1480</v>
      </c>
      <c r="G267" s="910" t="s">
        <v>160</v>
      </c>
      <c r="H267" s="910"/>
      <c r="I267" s="916" t="s">
        <v>161</v>
      </c>
      <c r="J267" s="917">
        <v>2530785000</v>
      </c>
    </row>
    <row r="268" spans="1:10" ht="26.4">
      <c r="A268" s="910"/>
      <c r="B268" s="910"/>
      <c r="C268" s="910"/>
      <c r="D268" s="910" t="s">
        <v>215</v>
      </c>
      <c r="E268" s="910" t="s">
        <v>170</v>
      </c>
      <c r="F268" s="910" t="s">
        <v>1480</v>
      </c>
      <c r="G268" s="910" t="s">
        <v>160</v>
      </c>
      <c r="H268" s="910" t="s">
        <v>162</v>
      </c>
      <c r="I268" s="916" t="s">
        <v>1441</v>
      </c>
      <c r="J268" s="917">
        <v>2530785000</v>
      </c>
    </row>
    <row r="269" spans="1:10">
      <c r="A269" s="910"/>
      <c r="B269" s="910"/>
      <c r="C269" s="910"/>
      <c r="D269" s="910" t="s">
        <v>215</v>
      </c>
      <c r="E269" s="910" t="s">
        <v>170</v>
      </c>
      <c r="F269" s="910" t="s">
        <v>1480</v>
      </c>
      <c r="G269" s="910" t="s">
        <v>16</v>
      </c>
      <c r="H269" s="910"/>
      <c r="I269" s="916" t="s">
        <v>121</v>
      </c>
      <c r="J269" s="917">
        <v>150603000</v>
      </c>
    </row>
    <row r="270" spans="1:10">
      <c r="A270" s="910"/>
      <c r="B270" s="910"/>
      <c r="C270" s="910"/>
      <c r="D270" s="910" t="s">
        <v>215</v>
      </c>
      <c r="E270" s="910" t="s">
        <v>170</v>
      </c>
      <c r="F270" s="910" t="s">
        <v>1480</v>
      </c>
      <c r="G270" s="910" t="s">
        <v>16</v>
      </c>
      <c r="H270" s="910" t="s">
        <v>17</v>
      </c>
      <c r="I270" s="916" t="s">
        <v>18</v>
      </c>
      <c r="J270" s="917">
        <v>15444000</v>
      </c>
    </row>
    <row r="271" spans="1:10">
      <c r="A271" s="910"/>
      <c r="B271" s="910"/>
      <c r="C271" s="910"/>
      <c r="D271" s="910" t="s">
        <v>215</v>
      </c>
      <c r="E271" s="910" t="s">
        <v>170</v>
      </c>
      <c r="F271" s="910" t="s">
        <v>1480</v>
      </c>
      <c r="G271" s="910" t="s">
        <v>16</v>
      </c>
      <c r="H271" s="910" t="s">
        <v>19</v>
      </c>
      <c r="I271" s="916" t="s">
        <v>20</v>
      </c>
      <c r="J271" s="917">
        <v>80337000</v>
      </c>
    </row>
    <row r="272" spans="1:10">
      <c r="A272" s="910"/>
      <c r="B272" s="910"/>
      <c r="C272" s="910"/>
      <c r="D272" s="910" t="s">
        <v>215</v>
      </c>
      <c r="E272" s="910" t="s">
        <v>170</v>
      </c>
      <c r="F272" s="910" t="s">
        <v>1480</v>
      </c>
      <c r="G272" s="910" t="s">
        <v>16</v>
      </c>
      <c r="H272" s="910" t="s">
        <v>221</v>
      </c>
      <c r="I272" s="916" t="s">
        <v>123</v>
      </c>
      <c r="J272" s="917">
        <v>54822000</v>
      </c>
    </row>
    <row r="273" spans="1:10">
      <c r="A273" s="910"/>
      <c r="B273" s="910"/>
      <c r="C273" s="910"/>
      <c r="D273" s="910" t="s">
        <v>222</v>
      </c>
      <c r="E273" s="910"/>
      <c r="F273" s="910"/>
      <c r="G273" s="910"/>
      <c r="H273" s="910"/>
      <c r="I273" s="910"/>
      <c r="J273" s="917">
        <v>3382711301</v>
      </c>
    </row>
    <row r="274" spans="1:10">
      <c r="A274" s="910"/>
      <c r="B274" s="910"/>
      <c r="C274" s="910"/>
      <c r="D274" s="910" t="s">
        <v>222</v>
      </c>
      <c r="E274" s="910" t="s">
        <v>368</v>
      </c>
      <c r="F274" s="910"/>
      <c r="G274" s="910"/>
      <c r="H274" s="910"/>
      <c r="I274" s="916" t="s">
        <v>1443</v>
      </c>
      <c r="J274" s="917">
        <v>12532000</v>
      </c>
    </row>
    <row r="275" spans="1:10">
      <c r="A275" s="910"/>
      <c r="B275" s="910"/>
      <c r="C275" s="910"/>
      <c r="D275" s="910" t="s">
        <v>222</v>
      </c>
      <c r="E275" s="910" t="s">
        <v>368</v>
      </c>
      <c r="F275" s="910" t="s">
        <v>1539</v>
      </c>
      <c r="G275" s="910"/>
      <c r="H275" s="910"/>
      <c r="I275" s="916" t="s">
        <v>7</v>
      </c>
      <c r="J275" s="917">
        <v>12532000</v>
      </c>
    </row>
    <row r="276" spans="1:10">
      <c r="A276" s="910"/>
      <c r="B276" s="910"/>
      <c r="C276" s="910"/>
      <c r="D276" s="910" t="s">
        <v>222</v>
      </c>
      <c r="E276" s="910" t="s">
        <v>368</v>
      </c>
      <c r="F276" s="910" t="s">
        <v>1539</v>
      </c>
      <c r="G276" s="910" t="s">
        <v>160</v>
      </c>
      <c r="H276" s="910"/>
      <c r="I276" s="916" t="s">
        <v>161</v>
      </c>
      <c r="J276" s="917">
        <v>11107000</v>
      </c>
    </row>
    <row r="277" spans="1:10" ht="26.4">
      <c r="A277" s="910"/>
      <c r="B277" s="910"/>
      <c r="C277" s="910"/>
      <c r="D277" s="910" t="s">
        <v>222</v>
      </c>
      <c r="E277" s="910" t="s">
        <v>368</v>
      </c>
      <c r="F277" s="910" t="s">
        <v>1539</v>
      </c>
      <c r="G277" s="910" t="s">
        <v>160</v>
      </c>
      <c r="H277" s="910" t="s">
        <v>162</v>
      </c>
      <c r="I277" s="916" t="s">
        <v>1441</v>
      </c>
      <c r="J277" s="917">
        <v>11107000</v>
      </c>
    </row>
    <row r="278" spans="1:10">
      <c r="A278" s="910"/>
      <c r="B278" s="910"/>
      <c r="C278" s="910"/>
      <c r="D278" s="910" t="s">
        <v>222</v>
      </c>
      <c r="E278" s="910" t="s">
        <v>368</v>
      </c>
      <c r="F278" s="910" t="s">
        <v>1539</v>
      </c>
      <c r="G278" s="910" t="s">
        <v>16</v>
      </c>
      <c r="H278" s="910"/>
      <c r="I278" s="916" t="s">
        <v>121</v>
      </c>
      <c r="J278" s="917">
        <v>1425000</v>
      </c>
    </row>
    <row r="279" spans="1:10">
      <c r="A279" s="910"/>
      <c r="B279" s="910"/>
      <c r="C279" s="910"/>
      <c r="D279" s="910" t="s">
        <v>222</v>
      </c>
      <c r="E279" s="910" t="s">
        <v>368</v>
      </c>
      <c r="F279" s="910" t="s">
        <v>1539</v>
      </c>
      <c r="G279" s="910" t="s">
        <v>16</v>
      </c>
      <c r="H279" s="910" t="s">
        <v>221</v>
      </c>
      <c r="I279" s="916" t="s">
        <v>123</v>
      </c>
      <c r="J279" s="917">
        <v>1425000</v>
      </c>
    </row>
    <row r="280" spans="1:10">
      <c r="A280" s="910"/>
      <c r="B280" s="910"/>
      <c r="C280" s="910"/>
      <c r="D280" s="910" t="s">
        <v>222</v>
      </c>
      <c r="E280" s="910" t="s">
        <v>375</v>
      </c>
      <c r="F280" s="910"/>
      <c r="G280" s="910"/>
      <c r="H280" s="910"/>
      <c r="I280" s="916" t="s">
        <v>1466</v>
      </c>
      <c r="J280" s="917">
        <v>388929835</v>
      </c>
    </row>
    <row r="281" spans="1:10">
      <c r="A281" s="910"/>
      <c r="B281" s="910"/>
      <c r="C281" s="910"/>
      <c r="D281" s="910" t="s">
        <v>222</v>
      </c>
      <c r="E281" s="910" t="s">
        <v>375</v>
      </c>
      <c r="F281" s="910" t="s">
        <v>163</v>
      </c>
      <c r="G281" s="910"/>
      <c r="H281" s="910"/>
      <c r="I281" s="916" t="s">
        <v>1516</v>
      </c>
      <c r="J281" s="917">
        <v>388929835</v>
      </c>
    </row>
    <row r="282" spans="1:10">
      <c r="A282" s="910"/>
      <c r="B282" s="910"/>
      <c r="C282" s="910"/>
      <c r="D282" s="910" t="s">
        <v>222</v>
      </c>
      <c r="E282" s="910" t="s">
        <v>375</v>
      </c>
      <c r="F282" s="910" t="s">
        <v>163</v>
      </c>
      <c r="G282" s="910" t="s">
        <v>810</v>
      </c>
      <c r="H282" s="910"/>
      <c r="I282" s="916" t="s">
        <v>1475</v>
      </c>
      <c r="J282" s="917">
        <v>500000</v>
      </c>
    </row>
    <row r="283" spans="1:10">
      <c r="A283" s="910"/>
      <c r="B283" s="910"/>
      <c r="C283" s="910"/>
      <c r="D283" s="910" t="s">
        <v>222</v>
      </c>
      <c r="E283" s="910" t="s">
        <v>375</v>
      </c>
      <c r="F283" s="910" t="s">
        <v>163</v>
      </c>
      <c r="G283" s="910" t="s">
        <v>810</v>
      </c>
      <c r="H283" s="910" t="s">
        <v>813</v>
      </c>
      <c r="I283" s="916" t="s">
        <v>812</v>
      </c>
      <c r="J283" s="917">
        <v>500000</v>
      </c>
    </row>
    <row r="284" spans="1:10">
      <c r="A284" s="910"/>
      <c r="B284" s="910"/>
      <c r="C284" s="910"/>
      <c r="D284" s="910" t="s">
        <v>222</v>
      </c>
      <c r="E284" s="910" t="s">
        <v>375</v>
      </c>
      <c r="F284" s="910" t="s">
        <v>163</v>
      </c>
      <c r="G284" s="910" t="s">
        <v>160</v>
      </c>
      <c r="H284" s="910"/>
      <c r="I284" s="916" t="s">
        <v>161</v>
      </c>
      <c r="J284" s="917">
        <v>372940835</v>
      </c>
    </row>
    <row r="285" spans="1:10" ht="26.4">
      <c r="A285" s="910"/>
      <c r="B285" s="910"/>
      <c r="C285" s="910"/>
      <c r="D285" s="910" t="s">
        <v>222</v>
      </c>
      <c r="E285" s="910" t="s">
        <v>375</v>
      </c>
      <c r="F285" s="910" t="s">
        <v>163</v>
      </c>
      <c r="G285" s="910" t="s">
        <v>160</v>
      </c>
      <c r="H285" s="910" t="s">
        <v>162</v>
      </c>
      <c r="I285" s="916" t="s">
        <v>1441</v>
      </c>
      <c r="J285" s="917">
        <v>372940835</v>
      </c>
    </row>
    <row r="286" spans="1:10">
      <c r="A286" s="910"/>
      <c r="B286" s="910"/>
      <c r="C286" s="910"/>
      <c r="D286" s="910" t="s">
        <v>222</v>
      </c>
      <c r="E286" s="910" t="s">
        <v>375</v>
      </c>
      <c r="F286" s="910" t="s">
        <v>163</v>
      </c>
      <c r="G286" s="910" t="s">
        <v>16</v>
      </c>
      <c r="H286" s="910"/>
      <c r="I286" s="916" t="s">
        <v>121</v>
      </c>
      <c r="J286" s="917">
        <v>15489000</v>
      </c>
    </row>
    <row r="287" spans="1:10">
      <c r="A287" s="910"/>
      <c r="B287" s="910"/>
      <c r="C287" s="910"/>
      <c r="D287" s="910" t="s">
        <v>222</v>
      </c>
      <c r="E287" s="910" t="s">
        <v>375</v>
      </c>
      <c r="F287" s="910" t="s">
        <v>163</v>
      </c>
      <c r="G287" s="910" t="s">
        <v>16</v>
      </c>
      <c r="H287" s="910" t="s">
        <v>221</v>
      </c>
      <c r="I287" s="916" t="s">
        <v>123</v>
      </c>
      <c r="J287" s="917">
        <v>15489000</v>
      </c>
    </row>
    <row r="288" spans="1:10">
      <c r="A288" s="910"/>
      <c r="B288" s="910"/>
      <c r="C288" s="910"/>
      <c r="D288" s="910" t="s">
        <v>222</v>
      </c>
      <c r="E288" s="910" t="s">
        <v>170</v>
      </c>
      <c r="F288" s="910"/>
      <c r="G288" s="910"/>
      <c r="H288" s="910"/>
      <c r="I288" s="916" t="s">
        <v>1156</v>
      </c>
      <c r="J288" s="917">
        <v>2981249466</v>
      </c>
    </row>
    <row r="289" spans="1:10">
      <c r="A289" s="910"/>
      <c r="B289" s="910"/>
      <c r="C289" s="910"/>
      <c r="D289" s="910" t="s">
        <v>222</v>
      </c>
      <c r="E289" s="910" t="s">
        <v>170</v>
      </c>
      <c r="F289" s="910" t="s">
        <v>833</v>
      </c>
      <c r="G289" s="910"/>
      <c r="H289" s="910"/>
      <c r="I289" s="916" t="s">
        <v>1478</v>
      </c>
      <c r="J289" s="917">
        <v>904182000</v>
      </c>
    </row>
    <row r="290" spans="1:10" ht="39.6">
      <c r="A290" s="910"/>
      <c r="B290" s="910"/>
      <c r="C290" s="910"/>
      <c r="D290" s="910" t="s">
        <v>222</v>
      </c>
      <c r="E290" s="910" t="s">
        <v>170</v>
      </c>
      <c r="F290" s="910" t="s">
        <v>833</v>
      </c>
      <c r="G290" s="910" t="s">
        <v>498</v>
      </c>
      <c r="H290" s="910"/>
      <c r="I290" s="916" t="s">
        <v>1425</v>
      </c>
      <c r="J290" s="917">
        <v>109600000</v>
      </c>
    </row>
    <row r="291" spans="1:10">
      <c r="A291" s="910"/>
      <c r="B291" s="910"/>
      <c r="C291" s="910"/>
      <c r="D291" s="910" t="s">
        <v>222</v>
      </c>
      <c r="E291" s="910" t="s">
        <v>170</v>
      </c>
      <c r="F291" s="910" t="s">
        <v>833</v>
      </c>
      <c r="G291" s="910" t="s">
        <v>498</v>
      </c>
      <c r="H291" s="910" t="s">
        <v>466</v>
      </c>
      <c r="I291" s="916" t="s">
        <v>467</v>
      </c>
      <c r="J291" s="917">
        <v>109600000</v>
      </c>
    </row>
    <row r="292" spans="1:10">
      <c r="A292" s="910"/>
      <c r="B292" s="910"/>
      <c r="C292" s="910"/>
      <c r="D292" s="910" t="s">
        <v>222</v>
      </c>
      <c r="E292" s="910" t="s">
        <v>170</v>
      </c>
      <c r="F292" s="910" t="s">
        <v>833</v>
      </c>
      <c r="G292" s="910" t="s">
        <v>810</v>
      </c>
      <c r="H292" s="910"/>
      <c r="I292" s="916" t="s">
        <v>1475</v>
      </c>
      <c r="J292" s="917">
        <v>120000</v>
      </c>
    </row>
    <row r="293" spans="1:10">
      <c r="A293" s="910"/>
      <c r="B293" s="910"/>
      <c r="C293" s="910"/>
      <c r="D293" s="910" t="s">
        <v>222</v>
      </c>
      <c r="E293" s="910" t="s">
        <v>170</v>
      </c>
      <c r="F293" s="910" t="s">
        <v>833</v>
      </c>
      <c r="G293" s="910" t="s">
        <v>810</v>
      </c>
      <c r="H293" s="910" t="s">
        <v>813</v>
      </c>
      <c r="I293" s="916" t="s">
        <v>812</v>
      </c>
      <c r="J293" s="917">
        <v>120000</v>
      </c>
    </row>
    <row r="294" spans="1:10">
      <c r="A294" s="910"/>
      <c r="B294" s="910"/>
      <c r="C294" s="910"/>
      <c r="D294" s="910" t="s">
        <v>222</v>
      </c>
      <c r="E294" s="910" t="s">
        <v>170</v>
      </c>
      <c r="F294" s="910" t="s">
        <v>833</v>
      </c>
      <c r="G294" s="910" t="s">
        <v>160</v>
      </c>
      <c r="H294" s="910"/>
      <c r="I294" s="916" t="s">
        <v>161</v>
      </c>
      <c r="J294" s="917">
        <v>779179000</v>
      </c>
    </row>
    <row r="295" spans="1:10" ht="26.4">
      <c r="A295" s="910"/>
      <c r="B295" s="910"/>
      <c r="C295" s="910"/>
      <c r="D295" s="910" t="s">
        <v>222</v>
      </c>
      <c r="E295" s="910" t="s">
        <v>170</v>
      </c>
      <c r="F295" s="910" t="s">
        <v>833</v>
      </c>
      <c r="G295" s="910" t="s">
        <v>160</v>
      </c>
      <c r="H295" s="910" t="s">
        <v>162</v>
      </c>
      <c r="I295" s="916" t="s">
        <v>1441</v>
      </c>
      <c r="J295" s="917">
        <v>779179000</v>
      </c>
    </row>
    <row r="296" spans="1:10">
      <c r="A296" s="910"/>
      <c r="B296" s="910"/>
      <c r="C296" s="910"/>
      <c r="D296" s="910" t="s">
        <v>222</v>
      </c>
      <c r="E296" s="910" t="s">
        <v>170</v>
      </c>
      <c r="F296" s="910" t="s">
        <v>833</v>
      </c>
      <c r="G296" s="910" t="s">
        <v>16</v>
      </c>
      <c r="H296" s="910"/>
      <c r="I296" s="916" t="s">
        <v>121</v>
      </c>
      <c r="J296" s="917">
        <v>15283000</v>
      </c>
    </row>
    <row r="297" spans="1:10">
      <c r="A297" s="910"/>
      <c r="B297" s="910"/>
      <c r="C297" s="910"/>
      <c r="D297" s="910" t="s">
        <v>222</v>
      </c>
      <c r="E297" s="910" t="s">
        <v>170</v>
      </c>
      <c r="F297" s="910" t="s">
        <v>833</v>
      </c>
      <c r="G297" s="910" t="s">
        <v>16</v>
      </c>
      <c r="H297" s="910" t="s">
        <v>19</v>
      </c>
      <c r="I297" s="916" t="s">
        <v>20</v>
      </c>
      <c r="J297" s="917">
        <v>5313000</v>
      </c>
    </row>
    <row r="298" spans="1:10">
      <c r="A298" s="910"/>
      <c r="B298" s="910"/>
      <c r="C298" s="910"/>
      <c r="D298" s="910" t="s">
        <v>222</v>
      </c>
      <c r="E298" s="910" t="s">
        <v>170</v>
      </c>
      <c r="F298" s="910" t="s">
        <v>833</v>
      </c>
      <c r="G298" s="910" t="s">
        <v>16</v>
      </c>
      <c r="H298" s="910" t="s">
        <v>221</v>
      </c>
      <c r="I298" s="916" t="s">
        <v>123</v>
      </c>
      <c r="J298" s="917">
        <v>9970000</v>
      </c>
    </row>
    <row r="299" spans="1:10">
      <c r="A299" s="910"/>
      <c r="B299" s="910"/>
      <c r="C299" s="910"/>
      <c r="D299" s="910" t="s">
        <v>222</v>
      </c>
      <c r="E299" s="910" t="s">
        <v>170</v>
      </c>
      <c r="F299" s="910" t="s">
        <v>1480</v>
      </c>
      <c r="G299" s="910"/>
      <c r="H299" s="910"/>
      <c r="I299" s="916" t="s">
        <v>1481</v>
      </c>
      <c r="J299" s="917">
        <v>1479288466</v>
      </c>
    </row>
    <row r="300" spans="1:10" ht="39.6">
      <c r="A300" s="910"/>
      <c r="B300" s="910"/>
      <c r="C300" s="910"/>
      <c r="D300" s="910" t="s">
        <v>222</v>
      </c>
      <c r="E300" s="910" t="s">
        <v>170</v>
      </c>
      <c r="F300" s="910" t="s">
        <v>1480</v>
      </c>
      <c r="G300" s="910" t="s">
        <v>498</v>
      </c>
      <c r="H300" s="910"/>
      <c r="I300" s="916" t="s">
        <v>1425</v>
      </c>
      <c r="J300" s="917">
        <v>332703000</v>
      </c>
    </row>
    <row r="301" spans="1:10" ht="26.4">
      <c r="A301" s="910"/>
      <c r="B301" s="910"/>
      <c r="C301" s="910"/>
      <c r="D301" s="910" t="s">
        <v>222</v>
      </c>
      <c r="E301" s="910" t="s">
        <v>170</v>
      </c>
      <c r="F301" s="910" t="s">
        <v>1480</v>
      </c>
      <c r="G301" s="910" t="s">
        <v>498</v>
      </c>
      <c r="H301" s="910" t="s">
        <v>228</v>
      </c>
      <c r="I301" s="916" t="s">
        <v>229</v>
      </c>
      <c r="J301" s="917">
        <v>332703000</v>
      </c>
    </row>
    <row r="302" spans="1:10">
      <c r="A302" s="910"/>
      <c r="B302" s="910"/>
      <c r="C302" s="910"/>
      <c r="D302" s="910" t="s">
        <v>222</v>
      </c>
      <c r="E302" s="910" t="s">
        <v>170</v>
      </c>
      <c r="F302" s="910" t="s">
        <v>1480</v>
      </c>
      <c r="G302" s="910" t="s">
        <v>810</v>
      </c>
      <c r="H302" s="910"/>
      <c r="I302" s="916" t="s">
        <v>1475</v>
      </c>
      <c r="J302" s="917">
        <v>26363628</v>
      </c>
    </row>
    <row r="303" spans="1:10">
      <c r="A303" s="910"/>
      <c r="B303" s="910"/>
      <c r="C303" s="910"/>
      <c r="D303" s="910" t="s">
        <v>222</v>
      </c>
      <c r="E303" s="910" t="s">
        <v>170</v>
      </c>
      <c r="F303" s="910" t="s">
        <v>1480</v>
      </c>
      <c r="G303" s="910" t="s">
        <v>810</v>
      </c>
      <c r="H303" s="910" t="s">
        <v>809</v>
      </c>
      <c r="I303" s="916" t="s">
        <v>808</v>
      </c>
      <c r="J303" s="917">
        <v>15463000</v>
      </c>
    </row>
    <row r="304" spans="1:10">
      <c r="A304" s="910"/>
      <c r="B304" s="910"/>
      <c r="C304" s="910"/>
      <c r="D304" s="910" t="s">
        <v>222</v>
      </c>
      <c r="E304" s="910" t="s">
        <v>170</v>
      </c>
      <c r="F304" s="910" t="s">
        <v>1480</v>
      </c>
      <c r="G304" s="910" t="s">
        <v>810</v>
      </c>
      <c r="H304" s="910" t="s">
        <v>813</v>
      </c>
      <c r="I304" s="916" t="s">
        <v>812</v>
      </c>
      <c r="J304" s="917">
        <v>10900628</v>
      </c>
    </row>
    <row r="305" spans="1:10">
      <c r="A305" s="910"/>
      <c r="B305" s="910"/>
      <c r="C305" s="910"/>
      <c r="D305" s="910" t="s">
        <v>222</v>
      </c>
      <c r="E305" s="910" t="s">
        <v>170</v>
      </c>
      <c r="F305" s="910" t="s">
        <v>1480</v>
      </c>
      <c r="G305" s="910" t="s">
        <v>160</v>
      </c>
      <c r="H305" s="910"/>
      <c r="I305" s="916" t="s">
        <v>161</v>
      </c>
      <c r="J305" s="917">
        <v>903496838</v>
      </c>
    </row>
    <row r="306" spans="1:10" ht="26.4">
      <c r="A306" s="910"/>
      <c r="B306" s="910"/>
      <c r="C306" s="910"/>
      <c r="D306" s="910" t="s">
        <v>222</v>
      </c>
      <c r="E306" s="910" t="s">
        <v>170</v>
      </c>
      <c r="F306" s="910" t="s">
        <v>1480</v>
      </c>
      <c r="G306" s="910" t="s">
        <v>160</v>
      </c>
      <c r="H306" s="910" t="s">
        <v>162</v>
      </c>
      <c r="I306" s="916" t="s">
        <v>1441</v>
      </c>
      <c r="J306" s="917">
        <v>903496838</v>
      </c>
    </row>
    <row r="307" spans="1:10">
      <c r="A307" s="910"/>
      <c r="B307" s="910"/>
      <c r="C307" s="910"/>
      <c r="D307" s="910" t="s">
        <v>222</v>
      </c>
      <c r="E307" s="910" t="s">
        <v>170</v>
      </c>
      <c r="F307" s="910" t="s">
        <v>1480</v>
      </c>
      <c r="G307" s="910" t="s">
        <v>16</v>
      </c>
      <c r="H307" s="910"/>
      <c r="I307" s="916" t="s">
        <v>121</v>
      </c>
      <c r="J307" s="917">
        <v>216725000</v>
      </c>
    </row>
    <row r="308" spans="1:10">
      <c r="A308" s="910"/>
      <c r="B308" s="910"/>
      <c r="C308" s="910"/>
      <c r="D308" s="910" t="s">
        <v>222</v>
      </c>
      <c r="E308" s="910" t="s">
        <v>170</v>
      </c>
      <c r="F308" s="910" t="s">
        <v>1480</v>
      </c>
      <c r="G308" s="910" t="s">
        <v>16</v>
      </c>
      <c r="H308" s="910" t="s">
        <v>19</v>
      </c>
      <c r="I308" s="916" t="s">
        <v>20</v>
      </c>
      <c r="J308" s="917">
        <v>54920000</v>
      </c>
    </row>
    <row r="309" spans="1:10">
      <c r="A309" s="910"/>
      <c r="B309" s="910"/>
      <c r="C309" s="910"/>
      <c r="D309" s="910" t="s">
        <v>222</v>
      </c>
      <c r="E309" s="910" t="s">
        <v>170</v>
      </c>
      <c r="F309" s="910" t="s">
        <v>1480</v>
      </c>
      <c r="G309" s="910" t="s">
        <v>16</v>
      </c>
      <c r="H309" s="910" t="s">
        <v>221</v>
      </c>
      <c r="I309" s="916" t="s">
        <v>123</v>
      </c>
      <c r="J309" s="917">
        <v>161805000</v>
      </c>
    </row>
    <row r="310" spans="1:10">
      <c r="A310" s="910"/>
      <c r="B310" s="910"/>
      <c r="C310" s="910"/>
      <c r="D310" s="910" t="s">
        <v>222</v>
      </c>
      <c r="E310" s="910" t="s">
        <v>170</v>
      </c>
      <c r="F310" s="910" t="s">
        <v>171</v>
      </c>
      <c r="G310" s="910"/>
      <c r="H310" s="910"/>
      <c r="I310" s="916" t="s">
        <v>1482</v>
      </c>
      <c r="J310" s="917">
        <v>238853000</v>
      </c>
    </row>
    <row r="311" spans="1:10">
      <c r="A311" s="910"/>
      <c r="B311" s="910"/>
      <c r="C311" s="910"/>
      <c r="D311" s="910" t="s">
        <v>222</v>
      </c>
      <c r="E311" s="910" t="s">
        <v>170</v>
      </c>
      <c r="F311" s="910" t="s">
        <v>171</v>
      </c>
      <c r="G311" s="910" t="s">
        <v>160</v>
      </c>
      <c r="H311" s="910"/>
      <c r="I311" s="916" t="s">
        <v>161</v>
      </c>
      <c r="J311" s="917">
        <v>238853000</v>
      </c>
    </row>
    <row r="312" spans="1:10" ht="26.4">
      <c r="A312" s="910"/>
      <c r="B312" s="910"/>
      <c r="C312" s="910"/>
      <c r="D312" s="910" t="s">
        <v>222</v>
      </c>
      <c r="E312" s="910" t="s">
        <v>170</v>
      </c>
      <c r="F312" s="910" t="s">
        <v>171</v>
      </c>
      <c r="G312" s="910" t="s">
        <v>160</v>
      </c>
      <c r="H312" s="910" t="s">
        <v>162</v>
      </c>
      <c r="I312" s="916" t="s">
        <v>1441</v>
      </c>
      <c r="J312" s="917">
        <v>238853000</v>
      </c>
    </row>
    <row r="313" spans="1:10">
      <c r="A313" s="910"/>
      <c r="B313" s="910"/>
      <c r="C313" s="910"/>
      <c r="D313" s="910" t="s">
        <v>222</v>
      </c>
      <c r="E313" s="910" t="s">
        <v>170</v>
      </c>
      <c r="F313" s="910" t="s">
        <v>1494</v>
      </c>
      <c r="G313" s="910"/>
      <c r="H313" s="910"/>
      <c r="I313" s="916" t="s">
        <v>168</v>
      </c>
      <c r="J313" s="917">
        <v>152333000</v>
      </c>
    </row>
    <row r="314" spans="1:10">
      <c r="A314" s="910"/>
      <c r="B314" s="910"/>
      <c r="C314" s="910"/>
      <c r="D314" s="910" t="s">
        <v>222</v>
      </c>
      <c r="E314" s="910" t="s">
        <v>170</v>
      </c>
      <c r="F314" s="910" t="s">
        <v>1494</v>
      </c>
      <c r="G314" s="910" t="s">
        <v>160</v>
      </c>
      <c r="H314" s="910"/>
      <c r="I314" s="916" t="s">
        <v>161</v>
      </c>
      <c r="J314" s="917">
        <v>152333000</v>
      </c>
    </row>
    <row r="315" spans="1:10" ht="26.4">
      <c r="A315" s="910"/>
      <c r="B315" s="910"/>
      <c r="C315" s="910"/>
      <c r="D315" s="910" t="s">
        <v>222</v>
      </c>
      <c r="E315" s="910" t="s">
        <v>170</v>
      </c>
      <c r="F315" s="910" t="s">
        <v>1494</v>
      </c>
      <c r="G315" s="910" t="s">
        <v>160</v>
      </c>
      <c r="H315" s="910" t="s">
        <v>162</v>
      </c>
      <c r="I315" s="916" t="s">
        <v>1441</v>
      </c>
      <c r="J315" s="917">
        <v>152333000</v>
      </c>
    </row>
    <row r="316" spans="1:10">
      <c r="A316" s="910"/>
      <c r="B316" s="910"/>
      <c r="C316" s="910"/>
      <c r="D316" s="910" t="s">
        <v>222</v>
      </c>
      <c r="E316" s="910" t="s">
        <v>170</v>
      </c>
      <c r="F316" s="910" t="s">
        <v>1510</v>
      </c>
      <c r="G316" s="910"/>
      <c r="H316" s="910"/>
      <c r="I316" s="916" t="s">
        <v>1511</v>
      </c>
      <c r="J316" s="917">
        <v>6593000</v>
      </c>
    </row>
    <row r="317" spans="1:10">
      <c r="A317" s="910"/>
      <c r="B317" s="910"/>
      <c r="C317" s="910"/>
      <c r="D317" s="910" t="s">
        <v>222</v>
      </c>
      <c r="E317" s="910" t="s">
        <v>170</v>
      </c>
      <c r="F317" s="910" t="s">
        <v>1510</v>
      </c>
      <c r="G317" s="910" t="s">
        <v>160</v>
      </c>
      <c r="H317" s="910"/>
      <c r="I317" s="916" t="s">
        <v>161</v>
      </c>
      <c r="J317" s="917">
        <v>2056000</v>
      </c>
    </row>
    <row r="318" spans="1:10" ht="26.4">
      <c r="A318" s="910"/>
      <c r="B318" s="910"/>
      <c r="C318" s="910"/>
      <c r="D318" s="910" t="s">
        <v>222</v>
      </c>
      <c r="E318" s="910" t="s">
        <v>170</v>
      </c>
      <c r="F318" s="910" t="s">
        <v>1510</v>
      </c>
      <c r="G318" s="910" t="s">
        <v>160</v>
      </c>
      <c r="H318" s="910" t="s">
        <v>162</v>
      </c>
      <c r="I318" s="916" t="s">
        <v>1441</v>
      </c>
      <c r="J318" s="917">
        <v>2056000</v>
      </c>
    </row>
    <row r="319" spans="1:10">
      <c r="A319" s="910"/>
      <c r="B319" s="910"/>
      <c r="C319" s="910"/>
      <c r="D319" s="910" t="s">
        <v>222</v>
      </c>
      <c r="E319" s="910" t="s">
        <v>170</v>
      </c>
      <c r="F319" s="910" t="s">
        <v>1510</v>
      </c>
      <c r="G319" s="910" t="s">
        <v>16</v>
      </c>
      <c r="H319" s="910"/>
      <c r="I319" s="916" t="s">
        <v>121</v>
      </c>
      <c r="J319" s="917">
        <v>4537000</v>
      </c>
    </row>
    <row r="320" spans="1:10">
      <c r="A320" s="910"/>
      <c r="B320" s="910"/>
      <c r="C320" s="910"/>
      <c r="D320" s="910" t="s">
        <v>222</v>
      </c>
      <c r="E320" s="910" t="s">
        <v>170</v>
      </c>
      <c r="F320" s="910" t="s">
        <v>1510</v>
      </c>
      <c r="G320" s="910" t="s">
        <v>16</v>
      </c>
      <c r="H320" s="910" t="s">
        <v>221</v>
      </c>
      <c r="I320" s="916" t="s">
        <v>123</v>
      </c>
      <c r="J320" s="917">
        <v>4537000</v>
      </c>
    </row>
    <row r="321" spans="1:10" ht="52.8">
      <c r="A321" s="910"/>
      <c r="B321" s="910"/>
      <c r="C321" s="910"/>
      <c r="D321" s="910" t="s">
        <v>222</v>
      </c>
      <c r="E321" s="910" t="s">
        <v>170</v>
      </c>
      <c r="F321" s="910" t="s">
        <v>1459</v>
      </c>
      <c r="G321" s="910"/>
      <c r="H321" s="910"/>
      <c r="I321" s="916" t="s">
        <v>1460</v>
      </c>
      <c r="J321" s="917">
        <v>200000000</v>
      </c>
    </row>
    <row r="322" spans="1:10">
      <c r="A322" s="910"/>
      <c r="B322" s="910"/>
      <c r="C322" s="910"/>
      <c r="D322" s="910" t="s">
        <v>222</v>
      </c>
      <c r="E322" s="910" t="s">
        <v>170</v>
      </c>
      <c r="F322" s="910" t="s">
        <v>1459</v>
      </c>
      <c r="G322" s="910" t="s">
        <v>160</v>
      </c>
      <c r="H322" s="910"/>
      <c r="I322" s="916" t="s">
        <v>161</v>
      </c>
      <c r="J322" s="917">
        <v>200000000</v>
      </c>
    </row>
    <row r="323" spans="1:10" ht="26.4">
      <c r="A323" s="910"/>
      <c r="B323" s="910"/>
      <c r="C323" s="910"/>
      <c r="D323" s="910" t="s">
        <v>222</v>
      </c>
      <c r="E323" s="910" t="s">
        <v>170</v>
      </c>
      <c r="F323" s="910" t="s">
        <v>1459</v>
      </c>
      <c r="G323" s="910" t="s">
        <v>160</v>
      </c>
      <c r="H323" s="910" t="s">
        <v>162</v>
      </c>
      <c r="I323" s="916" t="s">
        <v>1441</v>
      </c>
      <c r="J323" s="917">
        <v>200000000</v>
      </c>
    </row>
    <row r="324" spans="1:10" ht="66">
      <c r="A324" s="910"/>
      <c r="B324" s="910" t="s">
        <v>1042</v>
      </c>
      <c r="C324" s="916" t="s">
        <v>2042</v>
      </c>
      <c r="D324" s="910"/>
      <c r="E324" s="910"/>
      <c r="F324" s="910"/>
      <c r="G324" s="910"/>
      <c r="H324" s="910"/>
      <c r="I324" s="910"/>
      <c r="J324" s="917">
        <v>9755332950</v>
      </c>
    </row>
    <row r="325" spans="1:10" ht="26.4">
      <c r="A325" s="910"/>
      <c r="B325" s="910"/>
      <c r="C325" s="910"/>
      <c r="D325" s="910" t="s">
        <v>250</v>
      </c>
      <c r="E325" s="910"/>
      <c r="F325" s="910"/>
      <c r="G325" s="910"/>
      <c r="H325" s="910"/>
      <c r="I325" s="916" t="s">
        <v>251</v>
      </c>
      <c r="J325" s="917">
        <v>9070454700</v>
      </c>
    </row>
    <row r="326" spans="1:10" ht="26.4">
      <c r="A326" s="910"/>
      <c r="B326" s="910"/>
      <c r="C326" s="910"/>
      <c r="D326" s="910" t="s">
        <v>250</v>
      </c>
      <c r="E326" s="910" t="s">
        <v>200</v>
      </c>
      <c r="F326" s="910"/>
      <c r="G326" s="910"/>
      <c r="H326" s="910"/>
      <c r="I326" s="916" t="s">
        <v>1412</v>
      </c>
      <c r="J326" s="917">
        <v>9070454700</v>
      </c>
    </row>
    <row r="327" spans="1:10">
      <c r="A327" s="910"/>
      <c r="B327" s="910"/>
      <c r="C327" s="910"/>
      <c r="D327" s="910" t="s">
        <v>250</v>
      </c>
      <c r="E327" s="910" t="s">
        <v>200</v>
      </c>
      <c r="F327" s="910" t="s">
        <v>1413</v>
      </c>
      <c r="G327" s="910"/>
      <c r="H327" s="910"/>
      <c r="I327" s="916" t="s">
        <v>1414</v>
      </c>
      <c r="J327" s="917">
        <v>9070454700</v>
      </c>
    </row>
    <row r="328" spans="1:10">
      <c r="A328" s="910"/>
      <c r="B328" s="910"/>
      <c r="C328" s="910"/>
      <c r="D328" s="910" t="s">
        <v>250</v>
      </c>
      <c r="E328" s="910" t="s">
        <v>200</v>
      </c>
      <c r="F328" s="910" t="s">
        <v>1413</v>
      </c>
      <c r="G328" s="910" t="s">
        <v>90</v>
      </c>
      <c r="H328" s="910"/>
      <c r="I328" s="916" t="s">
        <v>91</v>
      </c>
      <c r="J328" s="917">
        <v>18629135</v>
      </c>
    </row>
    <row r="329" spans="1:10">
      <c r="A329" s="910"/>
      <c r="B329" s="910"/>
      <c r="C329" s="910"/>
      <c r="D329" s="910" t="s">
        <v>250</v>
      </c>
      <c r="E329" s="910" t="s">
        <v>200</v>
      </c>
      <c r="F329" s="910" t="s">
        <v>1413</v>
      </c>
      <c r="G329" s="910" t="s">
        <v>90</v>
      </c>
      <c r="H329" s="910" t="s">
        <v>763</v>
      </c>
      <c r="I329" s="916" t="s">
        <v>1415</v>
      </c>
      <c r="J329" s="917">
        <v>18629135</v>
      </c>
    </row>
    <row r="330" spans="1:10">
      <c r="A330" s="910"/>
      <c r="B330" s="910"/>
      <c r="C330" s="910"/>
      <c r="D330" s="910" t="s">
        <v>250</v>
      </c>
      <c r="E330" s="910" t="s">
        <v>200</v>
      </c>
      <c r="F330" s="910" t="s">
        <v>1413</v>
      </c>
      <c r="G330" s="910" t="s">
        <v>100</v>
      </c>
      <c r="H330" s="910"/>
      <c r="I330" s="916" t="s">
        <v>101</v>
      </c>
      <c r="J330" s="917">
        <v>46058517</v>
      </c>
    </row>
    <row r="331" spans="1:10">
      <c r="A331" s="910"/>
      <c r="B331" s="910"/>
      <c r="C331" s="910"/>
      <c r="D331" s="910" t="s">
        <v>250</v>
      </c>
      <c r="E331" s="910" t="s">
        <v>200</v>
      </c>
      <c r="F331" s="910" t="s">
        <v>1413</v>
      </c>
      <c r="G331" s="910" t="s">
        <v>100</v>
      </c>
      <c r="H331" s="910" t="s">
        <v>138</v>
      </c>
      <c r="I331" s="916" t="s">
        <v>1417</v>
      </c>
      <c r="J331" s="917">
        <v>4753000</v>
      </c>
    </row>
    <row r="332" spans="1:10">
      <c r="A332" s="910"/>
      <c r="B332" s="910"/>
      <c r="C332" s="910"/>
      <c r="D332" s="910" t="s">
        <v>250</v>
      </c>
      <c r="E332" s="910" t="s">
        <v>200</v>
      </c>
      <c r="F332" s="910" t="s">
        <v>1413</v>
      </c>
      <c r="G332" s="910" t="s">
        <v>100</v>
      </c>
      <c r="H332" s="910" t="s">
        <v>102</v>
      </c>
      <c r="I332" s="916" t="s">
        <v>1418</v>
      </c>
      <c r="J332" s="917">
        <v>952000</v>
      </c>
    </row>
    <row r="333" spans="1:10">
      <c r="A333" s="910"/>
      <c r="B333" s="910"/>
      <c r="C333" s="910"/>
      <c r="D333" s="910" t="s">
        <v>250</v>
      </c>
      <c r="E333" s="910" t="s">
        <v>200</v>
      </c>
      <c r="F333" s="910" t="s">
        <v>1413</v>
      </c>
      <c r="G333" s="910" t="s">
        <v>100</v>
      </c>
      <c r="H333" s="910" t="s">
        <v>139</v>
      </c>
      <c r="I333" s="916" t="s">
        <v>1419</v>
      </c>
      <c r="J333" s="917">
        <v>39153517</v>
      </c>
    </row>
    <row r="334" spans="1:10">
      <c r="A334" s="910"/>
      <c r="B334" s="910"/>
      <c r="C334" s="910"/>
      <c r="D334" s="910" t="s">
        <v>250</v>
      </c>
      <c r="E334" s="910" t="s">
        <v>200</v>
      </c>
      <c r="F334" s="910" t="s">
        <v>1413</v>
      </c>
      <c r="G334" s="910" t="s">
        <v>100</v>
      </c>
      <c r="H334" s="910" t="s">
        <v>140</v>
      </c>
      <c r="I334" s="916" t="s">
        <v>123</v>
      </c>
      <c r="J334" s="917">
        <v>1200000</v>
      </c>
    </row>
    <row r="335" spans="1:10">
      <c r="A335" s="910"/>
      <c r="B335" s="910"/>
      <c r="C335" s="910"/>
      <c r="D335" s="910" t="s">
        <v>250</v>
      </c>
      <c r="E335" s="910" t="s">
        <v>200</v>
      </c>
      <c r="F335" s="910" t="s">
        <v>1413</v>
      </c>
      <c r="G335" s="910" t="s">
        <v>103</v>
      </c>
      <c r="H335" s="910"/>
      <c r="I335" s="916" t="s">
        <v>1420</v>
      </c>
      <c r="J335" s="917">
        <v>22845000</v>
      </c>
    </row>
    <row r="336" spans="1:10">
      <c r="A336" s="910"/>
      <c r="B336" s="910"/>
      <c r="C336" s="910"/>
      <c r="D336" s="910" t="s">
        <v>250</v>
      </c>
      <c r="E336" s="910" t="s">
        <v>200</v>
      </c>
      <c r="F336" s="910" t="s">
        <v>1413</v>
      </c>
      <c r="G336" s="910" t="s">
        <v>103</v>
      </c>
      <c r="H336" s="910" t="s">
        <v>104</v>
      </c>
      <c r="I336" s="916" t="s">
        <v>105</v>
      </c>
      <c r="J336" s="917">
        <v>22845000</v>
      </c>
    </row>
    <row r="337" spans="1:10">
      <c r="A337" s="910"/>
      <c r="B337" s="910"/>
      <c r="C337" s="910"/>
      <c r="D337" s="910" t="s">
        <v>250</v>
      </c>
      <c r="E337" s="910" t="s">
        <v>200</v>
      </c>
      <c r="F337" s="910" t="s">
        <v>1413</v>
      </c>
      <c r="G337" s="910" t="s">
        <v>108</v>
      </c>
      <c r="H337" s="910"/>
      <c r="I337" s="916" t="s">
        <v>109</v>
      </c>
      <c r="J337" s="917">
        <v>111805348</v>
      </c>
    </row>
    <row r="338" spans="1:10" ht="39.6">
      <c r="A338" s="910"/>
      <c r="B338" s="910"/>
      <c r="C338" s="910"/>
      <c r="D338" s="910" t="s">
        <v>250</v>
      </c>
      <c r="E338" s="910" t="s">
        <v>200</v>
      </c>
      <c r="F338" s="910" t="s">
        <v>1413</v>
      </c>
      <c r="G338" s="910" t="s">
        <v>108</v>
      </c>
      <c r="H338" s="910" t="s">
        <v>110</v>
      </c>
      <c r="I338" s="916" t="s">
        <v>1422</v>
      </c>
      <c r="J338" s="917">
        <v>2344072</v>
      </c>
    </row>
    <row r="339" spans="1:10">
      <c r="A339" s="910"/>
      <c r="B339" s="910"/>
      <c r="C339" s="910"/>
      <c r="D339" s="910" t="s">
        <v>250</v>
      </c>
      <c r="E339" s="910" t="s">
        <v>200</v>
      </c>
      <c r="F339" s="910" t="s">
        <v>1413</v>
      </c>
      <c r="G339" s="910" t="s">
        <v>108</v>
      </c>
      <c r="H339" s="910" t="s">
        <v>111</v>
      </c>
      <c r="I339" s="916" t="s">
        <v>112</v>
      </c>
      <c r="J339" s="917">
        <v>5507531</v>
      </c>
    </row>
    <row r="340" spans="1:10" ht="39.6">
      <c r="A340" s="910"/>
      <c r="B340" s="910"/>
      <c r="C340" s="910"/>
      <c r="D340" s="910" t="s">
        <v>250</v>
      </c>
      <c r="E340" s="910" t="s">
        <v>200</v>
      </c>
      <c r="F340" s="910" t="s">
        <v>1413</v>
      </c>
      <c r="G340" s="910" t="s">
        <v>108</v>
      </c>
      <c r="H340" s="910" t="s">
        <v>862</v>
      </c>
      <c r="I340" s="916" t="s">
        <v>1450</v>
      </c>
      <c r="J340" s="917">
        <v>3537510</v>
      </c>
    </row>
    <row r="341" spans="1:10">
      <c r="A341" s="910"/>
      <c r="B341" s="910"/>
      <c r="C341" s="910"/>
      <c r="D341" s="910" t="s">
        <v>250</v>
      </c>
      <c r="E341" s="910" t="s">
        <v>200</v>
      </c>
      <c r="F341" s="910" t="s">
        <v>1413</v>
      </c>
      <c r="G341" s="910" t="s">
        <v>108</v>
      </c>
      <c r="H341" s="910" t="s">
        <v>283</v>
      </c>
      <c r="I341" s="916" t="s">
        <v>1455</v>
      </c>
      <c r="J341" s="917">
        <v>98975000</v>
      </c>
    </row>
    <row r="342" spans="1:10" ht="26.4">
      <c r="A342" s="910"/>
      <c r="B342" s="910"/>
      <c r="C342" s="910"/>
      <c r="D342" s="910" t="s">
        <v>250</v>
      </c>
      <c r="E342" s="910" t="s">
        <v>200</v>
      </c>
      <c r="F342" s="910" t="s">
        <v>1413</v>
      </c>
      <c r="G342" s="910" t="s">
        <v>108</v>
      </c>
      <c r="H342" s="910" t="s">
        <v>868</v>
      </c>
      <c r="I342" s="916" t="s">
        <v>1423</v>
      </c>
      <c r="J342" s="917">
        <v>1441235</v>
      </c>
    </row>
    <row r="343" spans="1:10">
      <c r="A343" s="910"/>
      <c r="B343" s="910"/>
      <c r="C343" s="910"/>
      <c r="D343" s="910" t="s">
        <v>250</v>
      </c>
      <c r="E343" s="910" t="s">
        <v>200</v>
      </c>
      <c r="F343" s="910" t="s">
        <v>1413</v>
      </c>
      <c r="G343" s="910" t="s">
        <v>143</v>
      </c>
      <c r="H343" s="910"/>
      <c r="I343" s="916" t="s">
        <v>144</v>
      </c>
      <c r="J343" s="917">
        <v>1072080000</v>
      </c>
    </row>
    <row r="344" spans="1:10">
      <c r="A344" s="910"/>
      <c r="B344" s="910"/>
      <c r="C344" s="910"/>
      <c r="D344" s="910" t="s">
        <v>250</v>
      </c>
      <c r="E344" s="910" t="s">
        <v>200</v>
      </c>
      <c r="F344" s="910" t="s">
        <v>1413</v>
      </c>
      <c r="G344" s="910" t="s">
        <v>143</v>
      </c>
      <c r="H344" s="910" t="s">
        <v>145</v>
      </c>
      <c r="I344" s="916" t="s">
        <v>146</v>
      </c>
      <c r="J344" s="917">
        <v>93900000</v>
      </c>
    </row>
    <row r="345" spans="1:10">
      <c r="A345" s="910"/>
      <c r="B345" s="910"/>
      <c r="C345" s="910"/>
      <c r="D345" s="910" t="s">
        <v>250</v>
      </c>
      <c r="E345" s="910" t="s">
        <v>200</v>
      </c>
      <c r="F345" s="910" t="s">
        <v>1413</v>
      </c>
      <c r="G345" s="910" t="s">
        <v>143</v>
      </c>
      <c r="H345" s="910" t="s">
        <v>482</v>
      </c>
      <c r="I345" s="916" t="s">
        <v>483</v>
      </c>
      <c r="J345" s="917">
        <v>155000000</v>
      </c>
    </row>
    <row r="346" spans="1:10">
      <c r="A346" s="910"/>
      <c r="B346" s="910"/>
      <c r="C346" s="910"/>
      <c r="D346" s="910" t="s">
        <v>250</v>
      </c>
      <c r="E346" s="910" t="s">
        <v>200</v>
      </c>
      <c r="F346" s="910" t="s">
        <v>1413</v>
      </c>
      <c r="G346" s="910" t="s">
        <v>143</v>
      </c>
      <c r="H346" s="910" t="s">
        <v>847</v>
      </c>
      <c r="I346" s="916" t="s">
        <v>846</v>
      </c>
      <c r="J346" s="917">
        <v>76800000</v>
      </c>
    </row>
    <row r="347" spans="1:10">
      <c r="A347" s="910"/>
      <c r="B347" s="910"/>
      <c r="C347" s="910"/>
      <c r="D347" s="910" t="s">
        <v>250</v>
      </c>
      <c r="E347" s="910" t="s">
        <v>200</v>
      </c>
      <c r="F347" s="910" t="s">
        <v>1413</v>
      </c>
      <c r="G347" s="910" t="s">
        <v>143</v>
      </c>
      <c r="H347" s="910" t="s">
        <v>484</v>
      </c>
      <c r="I347" s="916" t="s">
        <v>116</v>
      </c>
      <c r="J347" s="917">
        <v>316650000</v>
      </c>
    </row>
    <row r="348" spans="1:10" ht="26.4">
      <c r="A348" s="910"/>
      <c r="B348" s="910"/>
      <c r="C348" s="910"/>
      <c r="D348" s="910" t="s">
        <v>250</v>
      </c>
      <c r="E348" s="910" t="s">
        <v>200</v>
      </c>
      <c r="F348" s="910" t="s">
        <v>1413</v>
      </c>
      <c r="G348" s="910" t="s">
        <v>143</v>
      </c>
      <c r="H348" s="910" t="s">
        <v>485</v>
      </c>
      <c r="I348" s="916" t="s">
        <v>486</v>
      </c>
      <c r="J348" s="917">
        <v>204500000</v>
      </c>
    </row>
    <row r="349" spans="1:10">
      <c r="A349" s="910"/>
      <c r="B349" s="910"/>
      <c r="C349" s="910"/>
      <c r="D349" s="910" t="s">
        <v>250</v>
      </c>
      <c r="E349" s="910" t="s">
        <v>200</v>
      </c>
      <c r="F349" s="910" t="s">
        <v>1413</v>
      </c>
      <c r="G349" s="910" t="s">
        <v>143</v>
      </c>
      <c r="H349" s="910" t="s">
        <v>487</v>
      </c>
      <c r="I349" s="916" t="s">
        <v>488</v>
      </c>
      <c r="J349" s="917">
        <v>144950000</v>
      </c>
    </row>
    <row r="350" spans="1:10">
      <c r="A350" s="910"/>
      <c r="B350" s="910"/>
      <c r="C350" s="910"/>
      <c r="D350" s="910" t="s">
        <v>250</v>
      </c>
      <c r="E350" s="910" t="s">
        <v>200</v>
      </c>
      <c r="F350" s="910" t="s">
        <v>1413</v>
      </c>
      <c r="G350" s="910" t="s">
        <v>143</v>
      </c>
      <c r="H350" s="910" t="s">
        <v>489</v>
      </c>
      <c r="I350" s="916" t="s">
        <v>121</v>
      </c>
      <c r="J350" s="917">
        <v>80280000</v>
      </c>
    </row>
    <row r="351" spans="1:10">
      <c r="A351" s="910"/>
      <c r="B351" s="910"/>
      <c r="C351" s="910"/>
      <c r="D351" s="910" t="s">
        <v>250</v>
      </c>
      <c r="E351" s="910" t="s">
        <v>200</v>
      </c>
      <c r="F351" s="910" t="s">
        <v>1413</v>
      </c>
      <c r="G351" s="910" t="s">
        <v>113</v>
      </c>
      <c r="H351" s="910"/>
      <c r="I351" s="916" t="s">
        <v>114</v>
      </c>
      <c r="J351" s="917">
        <v>7600000</v>
      </c>
    </row>
    <row r="352" spans="1:10">
      <c r="A352" s="910"/>
      <c r="B352" s="910"/>
      <c r="C352" s="910"/>
      <c r="D352" s="910" t="s">
        <v>250</v>
      </c>
      <c r="E352" s="910" t="s">
        <v>200</v>
      </c>
      <c r="F352" s="910" t="s">
        <v>1413</v>
      </c>
      <c r="G352" s="910" t="s">
        <v>113</v>
      </c>
      <c r="H352" s="910" t="s">
        <v>381</v>
      </c>
      <c r="I352" s="916" t="s">
        <v>382</v>
      </c>
      <c r="J352" s="917">
        <v>3400000</v>
      </c>
    </row>
    <row r="353" spans="1:10">
      <c r="A353" s="910"/>
      <c r="B353" s="910"/>
      <c r="C353" s="910"/>
      <c r="D353" s="910" t="s">
        <v>250</v>
      </c>
      <c r="E353" s="910" t="s">
        <v>200</v>
      </c>
      <c r="F353" s="910" t="s">
        <v>1413</v>
      </c>
      <c r="G353" s="910" t="s">
        <v>113</v>
      </c>
      <c r="H353" s="910" t="s">
        <v>490</v>
      </c>
      <c r="I353" s="916" t="s">
        <v>491</v>
      </c>
      <c r="J353" s="917">
        <v>4200000</v>
      </c>
    </row>
    <row r="354" spans="1:10">
      <c r="A354" s="910"/>
      <c r="B354" s="910"/>
      <c r="C354" s="910"/>
      <c r="D354" s="910" t="s">
        <v>250</v>
      </c>
      <c r="E354" s="910" t="s">
        <v>200</v>
      </c>
      <c r="F354" s="910" t="s">
        <v>1413</v>
      </c>
      <c r="G354" s="910" t="s">
        <v>492</v>
      </c>
      <c r="H354" s="910"/>
      <c r="I354" s="916" t="s">
        <v>493</v>
      </c>
      <c r="J354" s="917">
        <v>16500000</v>
      </c>
    </row>
    <row r="355" spans="1:10">
      <c r="A355" s="910"/>
      <c r="B355" s="910"/>
      <c r="C355" s="910"/>
      <c r="D355" s="910" t="s">
        <v>250</v>
      </c>
      <c r="E355" s="910" t="s">
        <v>200</v>
      </c>
      <c r="F355" s="910" t="s">
        <v>1413</v>
      </c>
      <c r="G355" s="910" t="s">
        <v>492</v>
      </c>
      <c r="H355" s="910" t="s">
        <v>494</v>
      </c>
      <c r="I355" s="916" t="s">
        <v>495</v>
      </c>
      <c r="J355" s="917">
        <v>10500000</v>
      </c>
    </row>
    <row r="356" spans="1:10">
      <c r="A356" s="910"/>
      <c r="B356" s="910"/>
      <c r="C356" s="910"/>
      <c r="D356" s="910" t="s">
        <v>250</v>
      </c>
      <c r="E356" s="910" t="s">
        <v>200</v>
      </c>
      <c r="F356" s="910" t="s">
        <v>1413</v>
      </c>
      <c r="G356" s="910" t="s">
        <v>492</v>
      </c>
      <c r="H356" s="910" t="s">
        <v>219</v>
      </c>
      <c r="I356" s="916" t="s">
        <v>220</v>
      </c>
      <c r="J356" s="917">
        <v>6000000</v>
      </c>
    </row>
    <row r="357" spans="1:10" ht="39.6">
      <c r="A357" s="910"/>
      <c r="B357" s="910"/>
      <c r="C357" s="910"/>
      <c r="D357" s="910" t="s">
        <v>250</v>
      </c>
      <c r="E357" s="910" t="s">
        <v>200</v>
      </c>
      <c r="F357" s="910" t="s">
        <v>1413</v>
      </c>
      <c r="G357" s="910" t="s">
        <v>498</v>
      </c>
      <c r="H357" s="910"/>
      <c r="I357" s="916" t="s">
        <v>1425</v>
      </c>
      <c r="J357" s="917">
        <v>2055000</v>
      </c>
    </row>
    <row r="358" spans="1:10">
      <c r="A358" s="910"/>
      <c r="B358" s="910"/>
      <c r="C358" s="910"/>
      <c r="D358" s="910" t="s">
        <v>250</v>
      </c>
      <c r="E358" s="910" t="s">
        <v>200</v>
      </c>
      <c r="F358" s="910" t="s">
        <v>1413</v>
      </c>
      <c r="G358" s="910" t="s">
        <v>498</v>
      </c>
      <c r="H358" s="910" t="s">
        <v>370</v>
      </c>
      <c r="I358" s="916" t="s">
        <v>1426</v>
      </c>
      <c r="J358" s="917">
        <v>2055000</v>
      </c>
    </row>
    <row r="359" spans="1:10" ht="26.4">
      <c r="A359" s="910"/>
      <c r="B359" s="910"/>
      <c r="C359" s="910"/>
      <c r="D359" s="910" t="s">
        <v>250</v>
      </c>
      <c r="E359" s="910" t="s">
        <v>200</v>
      </c>
      <c r="F359" s="910" t="s">
        <v>1413</v>
      </c>
      <c r="G359" s="910" t="s">
        <v>118</v>
      </c>
      <c r="H359" s="910"/>
      <c r="I359" s="916" t="s">
        <v>119</v>
      </c>
      <c r="J359" s="917">
        <v>3177025700</v>
      </c>
    </row>
    <row r="360" spans="1:10" ht="26.4">
      <c r="A360" s="910"/>
      <c r="B360" s="910"/>
      <c r="C360" s="910"/>
      <c r="D360" s="910" t="s">
        <v>250</v>
      </c>
      <c r="E360" s="910" t="s">
        <v>200</v>
      </c>
      <c r="F360" s="910" t="s">
        <v>1413</v>
      </c>
      <c r="G360" s="910" t="s">
        <v>118</v>
      </c>
      <c r="H360" s="910" t="s">
        <v>11</v>
      </c>
      <c r="I360" s="916" t="s">
        <v>1433</v>
      </c>
      <c r="J360" s="917">
        <v>2693946000</v>
      </c>
    </row>
    <row r="361" spans="1:10">
      <c r="A361" s="910"/>
      <c r="B361" s="910"/>
      <c r="C361" s="910"/>
      <c r="D361" s="910" t="s">
        <v>250</v>
      </c>
      <c r="E361" s="910" t="s">
        <v>200</v>
      </c>
      <c r="F361" s="910" t="s">
        <v>1413</v>
      </c>
      <c r="G361" s="910" t="s">
        <v>118</v>
      </c>
      <c r="H361" s="910" t="s">
        <v>120</v>
      </c>
      <c r="I361" s="916" t="s">
        <v>123</v>
      </c>
      <c r="J361" s="917">
        <v>483079700</v>
      </c>
    </row>
    <row r="362" spans="1:10">
      <c r="A362" s="910"/>
      <c r="B362" s="910"/>
      <c r="C362" s="910"/>
      <c r="D362" s="910" t="s">
        <v>250</v>
      </c>
      <c r="E362" s="910" t="s">
        <v>200</v>
      </c>
      <c r="F362" s="910" t="s">
        <v>1413</v>
      </c>
      <c r="G362" s="910" t="s">
        <v>122</v>
      </c>
      <c r="H362" s="910"/>
      <c r="I362" s="916" t="s">
        <v>123</v>
      </c>
      <c r="J362" s="917">
        <v>4595856000</v>
      </c>
    </row>
    <row r="363" spans="1:10">
      <c r="A363" s="910"/>
      <c r="B363" s="910"/>
      <c r="C363" s="910"/>
      <c r="D363" s="910" t="s">
        <v>250</v>
      </c>
      <c r="E363" s="910" t="s">
        <v>200</v>
      </c>
      <c r="F363" s="910" t="s">
        <v>1413</v>
      </c>
      <c r="G363" s="910" t="s">
        <v>122</v>
      </c>
      <c r="H363" s="910" t="s">
        <v>124</v>
      </c>
      <c r="I363" s="916" t="s">
        <v>125</v>
      </c>
      <c r="J363" s="917">
        <v>32161000</v>
      </c>
    </row>
    <row r="364" spans="1:10">
      <c r="A364" s="910"/>
      <c r="B364" s="910"/>
      <c r="C364" s="910"/>
      <c r="D364" s="910" t="s">
        <v>250</v>
      </c>
      <c r="E364" s="910" t="s">
        <v>200</v>
      </c>
      <c r="F364" s="910" t="s">
        <v>1413</v>
      </c>
      <c r="G364" s="910" t="s">
        <v>122</v>
      </c>
      <c r="H364" s="910" t="s">
        <v>126</v>
      </c>
      <c r="I364" s="916" t="s">
        <v>127</v>
      </c>
      <c r="J364" s="917">
        <v>4563695000</v>
      </c>
    </row>
    <row r="365" spans="1:10" ht="26.4">
      <c r="A365" s="910"/>
      <c r="B365" s="910"/>
      <c r="C365" s="910"/>
      <c r="D365" s="910" t="s">
        <v>23</v>
      </c>
      <c r="E365" s="910"/>
      <c r="F365" s="910"/>
      <c r="G365" s="910"/>
      <c r="H365" s="910"/>
      <c r="I365" s="916" t="s">
        <v>24</v>
      </c>
      <c r="J365" s="917">
        <v>500503750</v>
      </c>
    </row>
    <row r="366" spans="1:10">
      <c r="A366" s="910"/>
      <c r="B366" s="910"/>
      <c r="C366" s="910"/>
      <c r="D366" s="910" t="s">
        <v>23</v>
      </c>
      <c r="E366" s="910" t="s">
        <v>170</v>
      </c>
      <c r="F366" s="910"/>
      <c r="G366" s="910"/>
      <c r="H366" s="910"/>
      <c r="I366" s="916" t="s">
        <v>1156</v>
      </c>
      <c r="J366" s="917">
        <v>500503750</v>
      </c>
    </row>
    <row r="367" spans="1:10">
      <c r="A367" s="910"/>
      <c r="B367" s="910"/>
      <c r="C367" s="910"/>
      <c r="D367" s="910" t="s">
        <v>23</v>
      </c>
      <c r="E367" s="910" t="s">
        <v>170</v>
      </c>
      <c r="F367" s="910" t="s">
        <v>881</v>
      </c>
      <c r="G367" s="910"/>
      <c r="H367" s="910"/>
      <c r="I367" s="916" t="s">
        <v>1474</v>
      </c>
      <c r="J367" s="917">
        <v>500503750</v>
      </c>
    </row>
    <row r="368" spans="1:10">
      <c r="A368" s="910"/>
      <c r="B368" s="910"/>
      <c r="C368" s="910"/>
      <c r="D368" s="910" t="s">
        <v>23</v>
      </c>
      <c r="E368" s="910" t="s">
        <v>170</v>
      </c>
      <c r="F368" s="910" t="s">
        <v>881</v>
      </c>
      <c r="G368" s="910" t="s">
        <v>143</v>
      </c>
      <c r="H368" s="910"/>
      <c r="I368" s="916" t="s">
        <v>144</v>
      </c>
      <c r="J368" s="917">
        <v>5000000</v>
      </c>
    </row>
    <row r="369" spans="1:10">
      <c r="A369" s="910"/>
      <c r="B369" s="910"/>
      <c r="C369" s="910"/>
      <c r="D369" s="910" t="s">
        <v>23</v>
      </c>
      <c r="E369" s="910" t="s">
        <v>170</v>
      </c>
      <c r="F369" s="910" t="s">
        <v>881</v>
      </c>
      <c r="G369" s="910" t="s">
        <v>143</v>
      </c>
      <c r="H369" s="910" t="s">
        <v>145</v>
      </c>
      <c r="I369" s="916" t="s">
        <v>146</v>
      </c>
      <c r="J369" s="917">
        <v>325000</v>
      </c>
    </row>
    <row r="370" spans="1:10">
      <c r="A370" s="910"/>
      <c r="B370" s="910"/>
      <c r="C370" s="910"/>
      <c r="D370" s="910" t="s">
        <v>23</v>
      </c>
      <c r="E370" s="910" t="s">
        <v>170</v>
      </c>
      <c r="F370" s="910" t="s">
        <v>881</v>
      </c>
      <c r="G370" s="910" t="s">
        <v>143</v>
      </c>
      <c r="H370" s="910" t="s">
        <v>482</v>
      </c>
      <c r="I370" s="916" t="s">
        <v>483</v>
      </c>
      <c r="J370" s="917">
        <v>1000000</v>
      </c>
    </row>
    <row r="371" spans="1:10" ht="26.4">
      <c r="A371" s="910"/>
      <c r="B371" s="910"/>
      <c r="C371" s="910"/>
      <c r="D371" s="910" t="s">
        <v>23</v>
      </c>
      <c r="E371" s="910" t="s">
        <v>170</v>
      </c>
      <c r="F371" s="910" t="s">
        <v>881</v>
      </c>
      <c r="G371" s="910" t="s">
        <v>143</v>
      </c>
      <c r="H371" s="910" t="s">
        <v>485</v>
      </c>
      <c r="I371" s="916" t="s">
        <v>486</v>
      </c>
      <c r="J371" s="917">
        <v>1000000</v>
      </c>
    </row>
    <row r="372" spans="1:10">
      <c r="A372" s="910"/>
      <c r="B372" s="910"/>
      <c r="C372" s="910"/>
      <c r="D372" s="910" t="s">
        <v>23</v>
      </c>
      <c r="E372" s="910" t="s">
        <v>170</v>
      </c>
      <c r="F372" s="910" t="s">
        <v>881</v>
      </c>
      <c r="G372" s="910" t="s">
        <v>143</v>
      </c>
      <c r="H372" s="910" t="s">
        <v>487</v>
      </c>
      <c r="I372" s="916" t="s">
        <v>488</v>
      </c>
      <c r="J372" s="917">
        <v>2500000</v>
      </c>
    </row>
    <row r="373" spans="1:10">
      <c r="A373" s="910"/>
      <c r="B373" s="910"/>
      <c r="C373" s="910"/>
      <c r="D373" s="910" t="s">
        <v>23</v>
      </c>
      <c r="E373" s="910" t="s">
        <v>170</v>
      </c>
      <c r="F373" s="910" t="s">
        <v>881</v>
      </c>
      <c r="G373" s="910" t="s">
        <v>143</v>
      </c>
      <c r="H373" s="910" t="s">
        <v>489</v>
      </c>
      <c r="I373" s="916" t="s">
        <v>121</v>
      </c>
      <c r="J373" s="917">
        <v>175000</v>
      </c>
    </row>
    <row r="374" spans="1:10">
      <c r="A374" s="910"/>
      <c r="B374" s="910"/>
      <c r="C374" s="910"/>
      <c r="D374" s="910" t="s">
        <v>23</v>
      </c>
      <c r="E374" s="910" t="s">
        <v>170</v>
      </c>
      <c r="F374" s="910" t="s">
        <v>881</v>
      </c>
      <c r="G374" s="910" t="s">
        <v>492</v>
      </c>
      <c r="H374" s="910"/>
      <c r="I374" s="916" t="s">
        <v>493</v>
      </c>
      <c r="J374" s="917">
        <v>15000000</v>
      </c>
    </row>
    <row r="375" spans="1:10">
      <c r="A375" s="910"/>
      <c r="B375" s="910"/>
      <c r="C375" s="910"/>
      <c r="D375" s="910" t="s">
        <v>23</v>
      </c>
      <c r="E375" s="910" t="s">
        <v>170</v>
      </c>
      <c r="F375" s="910" t="s">
        <v>881</v>
      </c>
      <c r="G375" s="910" t="s">
        <v>492</v>
      </c>
      <c r="H375" s="910" t="s">
        <v>494</v>
      </c>
      <c r="I375" s="916" t="s">
        <v>495</v>
      </c>
      <c r="J375" s="917">
        <v>15000000</v>
      </c>
    </row>
    <row r="376" spans="1:10">
      <c r="A376" s="910"/>
      <c r="B376" s="910"/>
      <c r="C376" s="910"/>
      <c r="D376" s="910" t="s">
        <v>23</v>
      </c>
      <c r="E376" s="910" t="s">
        <v>170</v>
      </c>
      <c r="F376" s="910" t="s">
        <v>881</v>
      </c>
      <c r="G376" s="910" t="s">
        <v>27</v>
      </c>
      <c r="H376" s="910"/>
      <c r="I376" s="916" t="s">
        <v>28</v>
      </c>
      <c r="J376" s="917">
        <v>480503750</v>
      </c>
    </row>
    <row r="377" spans="1:10">
      <c r="A377" s="910"/>
      <c r="B377" s="910"/>
      <c r="C377" s="910"/>
      <c r="D377" s="910" t="s">
        <v>23</v>
      </c>
      <c r="E377" s="910" t="s">
        <v>170</v>
      </c>
      <c r="F377" s="910" t="s">
        <v>881</v>
      </c>
      <c r="G377" s="910" t="s">
        <v>27</v>
      </c>
      <c r="H377" s="910" t="s">
        <v>590</v>
      </c>
      <c r="I377" s="916" t="s">
        <v>764</v>
      </c>
      <c r="J377" s="917">
        <v>29192000</v>
      </c>
    </row>
    <row r="378" spans="1:10">
      <c r="A378" s="910"/>
      <c r="B378" s="910"/>
      <c r="C378" s="910"/>
      <c r="D378" s="910" t="s">
        <v>23</v>
      </c>
      <c r="E378" s="910" t="s">
        <v>170</v>
      </c>
      <c r="F378" s="910" t="s">
        <v>881</v>
      </c>
      <c r="G378" s="910" t="s">
        <v>27</v>
      </c>
      <c r="H378" s="910" t="s">
        <v>29</v>
      </c>
      <c r="I378" s="916" t="s">
        <v>123</v>
      </c>
      <c r="J378" s="917">
        <v>451311750</v>
      </c>
    </row>
    <row r="379" spans="1:10">
      <c r="A379" s="910"/>
      <c r="B379" s="910"/>
      <c r="C379" s="910"/>
      <c r="D379" s="910" t="s">
        <v>215</v>
      </c>
      <c r="E379" s="910"/>
      <c r="F379" s="910"/>
      <c r="G379" s="910"/>
      <c r="H379" s="910"/>
      <c r="I379" s="916" t="s">
        <v>159</v>
      </c>
      <c r="J379" s="917">
        <v>9541000</v>
      </c>
    </row>
    <row r="380" spans="1:10">
      <c r="A380" s="910"/>
      <c r="B380" s="910"/>
      <c r="C380" s="910"/>
      <c r="D380" s="910" t="s">
        <v>215</v>
      </c>
      <c r="E380" s="910" t="s">
        <v>368</v>
      </c>
      <c r="F380" s="910"/>
      <c r="G380" s="910"/>
      <c r="H380" s="910"/>
      <c r="I380" s="916" t="s">
        <v>1443</v>
      </c>
      <c r="J380" s="917">
        <v>9541000</v>
      </c>
    </row>
    <row r="381" spans="1:10" ht="26.4">
      <c r="A381" s="910"/>
      <c r="B381" s="910"/>
      <c r="C381" s="910"/>
      <c r="D381" s="910" t="s">
        <v>215</v>
      </c>
      <c r="E381" s="910" t="s">
        <v>368</v>
      </c>
      <c r="F381" s="910" t="s">
        <v>1503</v>
      </c>
      <c r="G381" s="910"/>
      <c r="H381" s="910"/>
      <c r="I381" s="916" t="s">
        <v>1504</v>
      </c>
      <c r="J381" s="917">
        <v>9541000</v>
      </c>
    </row>
    <row r="382" spans="1:10">
      <c r="A382" s="910"/>
      <c r="B382" s="910"/>
      <c r="C382" s="910"/>
      <c r="D382" s="910" t="s">
        <v>215</v>
      </c>
      <c r="E382" s="910" t="s">
        <v>368</v>
      </c>
      <c r="F382" s="910" t="s">
        <v>1503</v>
      </c>
      <c r="G382" s="910" t="s">
        <v>16</v>
      </c>
      <c r="H382" s="910"/>
      <c r="I382" s="916" t="s">
        <v>121</v>
      </c>
      <c r="J382" s="917">
        <v>9541000</v>
      </c>
    </row>
    <row r="383" spans="1:10">
      <c r="A383" s="910"/>
      <c r="B383" s="910"/>
      <c r="C383" s="910"/>
      <c r="D383" s="910" t="s">
        <v>215</v>
      </c>
      <c r="E383" s="910" t="s">
        <v>368</v>
      </c>
      <c r="F383" s="910" t="s">
        <v>1503</v>
      </c>
      <c r="G383" s="910" t="s">
        <v>16</v>
      </c>
      <c r="H383" s="910" t="s">
        <v>221</v>
      </c>
      <c r="I383" s="916" t="s">
        <v>123</v>
      </c>
      <c r="J383" s="917">
        <v>9541000</v>
      </c>
    </row>
    <row r="384" spans="1:10">
      <c r="A384" s="910"/>
      <c r="B384" s="910"/>
      <c r="C384" s="910"/>
      <c r="D384" s="910" t="s">
        <v>222</v>
      </c>
      <c r="E384" s="910"/>
      <c r="F384" s="910"/>
      <c r="G384" s="910"/>
      <c r="H384" s="910"/>
      <c r="I384" s="910"/>
      <c r="J384" s="917">
        <v>174833500</v>
      </c>
    </row>
    <row r="385" spans="1:10">
      <c r="A385" s="910"/>
      <c r="B385" s="910"/>
      <c r="C385" s="910"/>
      <c r="D385" s="910" t="s">
        <v>222</v>
      </c>
      <c r="E385" s="910" t="s">
        <v>170</v>
      </c>
      <c r="F385" s="910"/>
      <c r="G385" s="910"/>
      <c r="H385" s="910"/>
      <c r="I385" s="916" t="s">
        <v>1156</v>
      </c>
      <c r="J385" s="917">
        <v>174833500</v>
      </c>
    </row>
    <row r="386" spans="1:10">
      <c r="A386" s="910"/>
      <c r="B386" s="910"/>
      <c r="C386" s="910"/>
      <c r="D386" s="910" t="s">
        <v>222</v>
      </c>
      <c r="E386" s="910" t="s">
        <v>170</v>
      </c>
      <c r="F386" s="910" t="s">
        <v>881</v>
      </c>
      <c r="G386" s="910"/>
      <c r="H386" s="910"/>
      <c r="I386" s="916" t="s">
        <v>1474</v>
      </c>
      <c r="J386" s="917">
        <v>174833500</v>
      </c>
    </row>
    <row r="387" spans="1:10">
      <c r="A387" s="910"/>
      <c r="B387" s="910"/>
      <c r="C387" s="910"/>
      <c r="D387" s="910" t="s">
        <v>222</v>
      </c>
      <c r="E387" s="910" t="s">
        <v>170</v>
      </c>
      <c r="F387" s="910" t="s">
        <v>881</v>
      </c>
      <c r="G387" s="910" t="s">
        <v>108</v>
      </c>
      <c r="H387" s="910"/>
      <c r="I387" s="916" t="s">
        <v>109</v>
      </c>
      <c r="J387" s="917">
        <v>24100000</v>
      </c>
    </row>
    <row r="388" spans="1:10">
      <c r="A388" s="910"/>
      <c r="B388" s="910"/>
      <c r="C388" s="910"/>
      <c r="D388" s="910" t="s">
        <v>222</v>
      </c>
      <c r="E388" s="910" t="s">
        <v>170</v>
      </c>
      <c r="F388" s="910" t="s">
        <v>881</v>
      </c>
      <c r="G388" s="910" t="s">
        <v>108</v>
      </c>
      <c r="H388" s="910" t="s">
        <v>283</v>
      </c>
      <c r="I388" s="916" t="s">
        <v>1455</v>
      </c>
      <c r="J388" s="917">
        <v>24100000</v>
      </c>
    </row>
    <row r="389" spans="1:10" ht="26.4">
      <c r="A389" s="910"/>
      <c r="B389" s="910"/>
      <c r="C389" s="910"/>
      <c r="D389" s="910" t="s">
        <v>222</v>
      </c>
      <c r="E389" s="910" t="s">
        <v>170</v>
      </c>
      <c r="F389" s="910" t="s">
        <v>881</v>
      </c>
      <c r="G389" s="910" t="s">
        <v>118</v>
      </c>
      <c r="H389" s="910"/>
      <c r="I389" s="916" t="s">
        <v>119</v>
      </c>
      <c r="J389" s="917">
        <v>4483500</v>
      </c>
    </row>
    <row r="390" spans="1:10">
      <c r="A390" s="910"/>
      <c r="B390" s="910"/>
      <c r="C390" s="910"/>
      <c r="D390" s="910" t="s">
        <v>222</v>
      </c>
      <c r="E390" s="910" t="s">
        <v>170</v>
      </c>
      <c r="F390" s="910" t="s">
        <v>881</v>
      </c>
      <c r="G390" s="910" t="s">
        <v>118</v>
      </c>
      <c r="H390" s="910" t="s">
        <v>120</v>
      </c>
      <c r="I390" s="916" t="s">
        <v>123</v>
      </c>
      <c r="J390" s="917">
        <v>4483500</v>
      </c>
    </row>
    <row r="391" spans="1:10">
      <c r="A391" s="910"/>
      <c r="B391" s="910"/>
      <c r="C391" s="910"/>
      <c r="D391" s="910" t="s">
        <v>222</v>
      </c>
      <c r="E391" s="910" t="s">
        <v>170</v>
      </c>
      <c r="F391" s="910" t="s">
        <v>881</v>
      </c>
      <c r="G391" s="910" t="s">
        <v>122</v>
      </c>
      <c r="H391" s="910"/>
      <c r="I391" s="916" t="s">
        <v>123</v>
      </c>
      <c r="J391" s="917">
        <v>146250000</v>
      </c>
    </row>
    <row r="392" spans="1:10">
      <c r="A392" s="910"/>
      <c r="B392" s="910"/>
      <c r="C392" s="910"/>
      <c r="D392" s="910" t="s">
        <v>222</v>
      </c>
      <c r="E392" s="910" t="s">
        <v>170</v>
      </c>
      <c r="F392" s="910" t="s">
        <v>881</v>
      </c>
      <c r="G392" s="910" t="s">
        <v>122</v>
      </c>
      <c r="H392" s="910" t="s">
        <v>126</v>
      </c>
      <c r="I392" s="916" t="s">
        <v>127</v>
      </c>
      <c r="J392" s="917">
        <v>146250000</v>
      </c>
    </row>
    <row r="393" spans="1:10">
      <c r="A393" s="910"/>
      <c r="B393" s="910" t="s">
        <v>1600</v>
      </c>
      <c r="C393" s="916" t="s">
        <v>1601</v>
      </c>
      <c r="D393" s="910"/>
      <c r="E393" s="910"/>
      <c r="F393" s="910"/>
      <c r="G393" s="910"/>
      <c r="H393" s="910"/>
      <c r="I393" s="910"/>
      <c r="J393" s="917">
        <v>896456000</v>
      </c>
    </row>
    <row r="394" spans="1:10">
      <c r="A394" s="910"/>
      <c r="B394" s="910"/>
      <c r="C394" s="910"/>
      <c r="D394" s="910" t="s">
        <v>916</v>
      </c>
      <c r="E394" s="910"/>
      <c r="F394" s="910"/>
      <c r="G394" s="910"/>
      <c r="H394" s="910"/>
      <c r="I394" s="916" t="s">
        <v>919</v>
      </c>
      <c r="J394" s="917">
        <v>896456000</v>
      </c>
    </row>
    <row r="395" spans="1:10">
      <c r="A395" s="910"/>
      <c r="B395" s="910"/>
      <c r="C395" s="910"/>
      <c r="D395" s="910" t="s">
        <v>916</v>
      </c>
      <c r="E395" s="910" t="s">
        <v>368</v>
      </c>
      <c r="F395" s="910"/>
      <c r="G395" s="910"/>
      <c r="H395" s="910"/>
      <c r="I395" s="916" t="s">
        <v>1443</v>
      </c>
      <c r="J395" s="917">
        <v>896456000</v>
      </c>
    </row>
    <row r="396" spans="1:10" ht="39.6">
      <c r="A396" s="910"/>
      <c r="B396" s="910"/>
      <c r="C396" s="910"/>
      <c r="D396" s="910" t="s">
        <v>916</v>
      </c>
      <c r="E396" s="910" t="s">
        <v>368</v>
      </c>
      <c r="F396" s="910" t="s">
        <v>1463</v>
      </c>
      <c r="G396" s="910"/>
      <c r="H396" s="910"/>
      <c r="I396" s="916" t="s">
        <v>1464</v>
      </c>
      <c r="J396" s="917">
        <v>896456000</v>
      </c>
    </row>
    <row r="397" spans="1:10" ht="26.4">
      <c r="A397" s="910"/>
      <c r="B397" s="910"/>
      <c r="C397" s="910"/>
      <c r="D397" s="910" t="s">
        <v>916</v>
      </c>
      <c r="E397" s="910" t="s">
        <v>368</v>
      </c>
      <c r="F397" s="910" t="s">
        <v>1463</v>
      </c>
      <c r="G397" s="910" t="s">
        <v>1429</v>
      </c>
      <c r="H397" s="910"/>
      <c r="I397" s="916" t="s">
        <v>1430</v>
      </c>
      <c r="J397" s="917">
        <v>864000000</v>
      </c>
    </row>
    <row r="398" spans="1:10">
      <c r="A398" s="910"/>
      <c r="B398" s="910"/>
      <c r="C398" s="910"/>
      <c r="D398" s="910" t="s">
        <v>916</v>
      </c>
      <c r="E398" s="910" t="s">
        <v>368</v>
      </c>
      <c r="F398" s="910" t="s">
        <v>1463</v>
      </c>
      <c r="G398" s="910" t="s">
        <v>1429</v>
      </c>
      <c r="H398" s="910" t="s">
        <v>1431</v>
      </c>
      <c r="I398" s="916" t="s">
        <v>1426</v>
      </c>
      <c r="J398" s="917">
        <v>864000000</v>
      </c>
    </row>
    <row r="399" spans="1:10" ht="26.4">
      <c r="A399" s="910"/>
      <c r="B399" s="910"/>
      <c r="C399" s="910"/>
      <c r="D399" s="910" t="s">
        <v>916</v>
      </c>
      <c r="E399" s="910" t="s">
        <v>368</v>
      </c>
      <c r="F399" s="910" t="s">
        <v>1463</v>
      </c>
      <c r="G399" s="910" t="s">
        <v>118</v>
      </c>
      <c r="H399" s="910"/>
      <c r="I399" s="916" t="s">
        <v>119</v>
      </c>
      <c r="J399" s="917">
        <v>32456000</v>
      </c>
    </row>
    <row r="400" spans="1:10">
      <c r="A400" s="910"/>
      <c r="B400" s="910"/>
      <c r="C400" s="910"/>
      <c r="D400" s="910" t="s">
        <v>916</v>
      </c>
      <c r="E400" s="910" t="s">
        <v>368</v>
      </c>
      <c r="F400" s="910" t="s">
        <v>1463</v>
      </c>
      <c r="G400" s="910" t="s">
        <v>118</v>
      </c>
      <c r="H400" s="910" t="s">
        <v>523</v>
      </c>
      <c r="I400" s="916" t="s">
        <v>1432</v>
      </c>
      <c r="J400" s="917">
        <v>32456000</v>
      </c>
    </row>
    <row r="401" spans="1:10" ht="39.6">
      <c r="A401" s="910"/>
      <c r="B401" s="910" t="s">
        <v>1602</v>
      </c>
      <c r="C401" s="916" t="s">
        <v>2043</v>
      </c>
      <c r="D401" s="910"/>
      <c r="E401" s="910"/>
      <c r="F401" s="910"/>
      <c r="G401" s="910"/>
      <c r="H401" s="910"/>
      <c r="I401" s="910"/>
      <c r="J401" s="917">
        <v>1389309000</v>
      </c>
    </row>
    <row r="402" spans="1:10">
      <c r="A402" s="910"/>
      <c r="B402" s="910"/>
      <c r="C402" s="910"/>
      <c r="D402" s="910" t="s">
        <v>1518</v>
      </c>
      <c r="E402" s="910"/>
      <c r="F402" s="910"/>
      <c r="G402" s="910"/>
      <c r="H402" s="910"/>
      <c r="I402" s="916" t="s">
        <v>1150</v>
      </c>
      <c r="J402" s="917">
        <v>497196000</v>
      </c>
    </row>
    <row r="403" spans="1:10" ht="26.4">
      <c r="A403" s="910"/>
      <c r="B403" s="910"/>
      <c r="C403" s="910"/>
      <c r="D403" s="910" t="s">
        <v>1518</v>
      </c>
      <c r="E403" s="910" t="s">
        <v>200</v>
      </c>
      <c r="F403" s="910"/>
      <c r="G403" s="910"/>
      <c r="H403" s="910"/>
      <c r="I403" s="916" t="s">
        <v>1412</v>
      </c>
      <c r="J403" s="917">
        <v>497196000</v>
      </c>
    </row>
    <row r="404" spans="1:10">
      <c r="A404" s="910"/>
      <c r="B404" s="910"/>
      <c r="C404" s="910"/>
      <c r="D404" s="910" t="s">
        <v>1518</v>
      </c>
      <c r="E404" s="910" t="s">
        <v>200</v>
      </c>
      <c r="F404" s="910" t="s">
        <v>1413</v>
      </c>
      <c r="G404" s="910"/>
      <c r="H404" s="910"/>
      <c r="I404" s="916" t="s">
        <v>1414</v>
      </c>
      <c r="J404" s="917">
        <v>497196000</v>
      </c>
    </row>
    <row r="405" spans="1:10" ht="26.4">
      <c r="A405" s="910"/>
      <c r="B405" s="910"/>
      <c r="C405" s="910"/>
      <c r="D405" s="910" t="s">
        <v>1518</v>
      </c>
      <c r="E405" s="910" t="s">
        <v>200</v>
      </c>
      <c r="F405" s="910" t="s">
        <v>1413</v>
      </c>
      <c r="G405" s="910" t="s">
        <v>118</v>
      </c>
      <c r="H405" s="910"/>
      <c r="I405" s="916" t="s">
        <v>119</v>
      </c>
      <c r="J405" s="917">
        <v>497196000</v>
      </c>
    </row>
    <row r="406" spans="1:10">
      <c r="A406" s="910"/>
      <c r="B406" s="910"/>
      <c r="C406" s="910"/>
      <c r="D406" s="910" t="s">
        <v>1518</v>
      </c>
      <c r="E406" s="910" t="s">
        <v>200</v>
      </c>
      <c r="F406" s="910" t="s">
        <v>1413</v>
      </c>
      <c r="G406" s="910" t="s">
        <v>118</v>
      </c>
      <c r="H406" s="910" t="s">
        <v>120</v>
      </c>
      <c r="I406" s="916" t="s">
        <v>123</v>
      </c>
      <c r="J406" s="917">
        <v>497196000</v>
      </c>
    </row>
    <row r="407" spans="1:10">
      <c r="A407" s="910"/>
      <c r="B407" s="910"/>
      <c r="C407" s="910"/>
      <c r="D407" s="910" t="s">
        <v>1461</v>
      </c>
      <c r="E407" s="910"/>
      <c r="F407" s="910"/>
      <c r="G407" s="910"/>
      <c r="H407" s="910"/>
      <c r="I407" s="916" t="s">
        <v>1409</v>
      </c>
      <c r="J407" s="917">
        <v>892113000</v>
      </c>
    </row>
    <row r="408" spans="1:10" ht="26.4">
      <c r="A408" s="910"/>
      <c r="B408" s="910"/>
      <c r="C408" s="910"/>
      <c r="D408" s="910" t="s">
        <v>1461</v>
      </c>
      <c r="E408" s="910" t="s">
        <v>200</v>
      </c>
      <c r="F408" s="910"/>
      <c r="G408" s="910"/>
      <c r="H408" s="910"/>
      <c r="I408" s="916" t="s">
        <v>1412</v>
      </c>
      <c r="J408" s="917">
        <v>892113000</v>
      </c>
    </row>
    <row r="409" spans="1:10">
      <c r="A409" s="910"/>
      <c r="B409" s="910"/>
      <c r="C409" s="910"/>
      <c r="D409" s="910" t="s">
        <v>1461</v>
      </c>
      <c r="E409" s="910" t="s">
        <v>200</v>
      </c>
      <c r="F409" s="910" t="s">
        <v>1413</v>
      </c>
      <c r="G409" s="910"/>
      <c r="H409" s="910"/>
      <c r="I409" s="916" t="s">
        <v>1414</v>
      </c>
      <c r="J409" s="917">
        <v>892113000</v>
      </c>
    </row>
    <row r="410" spans="1:10" ht="39.6">
      <c r="A410" s="910"/>
      <c r="B410" s="910"/>
      <c r="C410" s="910"/>
      <c r="D410" s="910" t="s">
        <v>1461</v>
      </c>
      <c r="E410" s="910" t="s">
        <v>200</v>
      </c>
      <c r="F410" s="910" t="s">
        <v>1413</v>
      </c>
      <c r="G410" s="910" t="s">
        <v>498</v>
      </c>
      <c r="H410" s="910"/>
      <c r="I410" s="916" t="s">
        <v>1425</v>
      </c>
      <c r="J410" s="917">
        <v>597943000</v>
      </c>
    </row>
    <row r="411" spans="1:10" ht="26.4">
      <c r="A411" s="910"/>
      <c r="B411" s="910"/>
      <c r="C411" s="910"/>
      <c r="D411" s="910" t="s">
        <v>1461</v>
      </c>
      <c r="E411" s="910" t="s">
        <v>200</v>
      </c>
      <c r="F411" s="910" t="s">
        <v>1413</v>
      </c>
      <c r="G411" s="910" t="s">
        <v>498</v>
      </c>
      <c r="H411" s="910" t="s">
        <v>344</v>
      </c>
      <c r="I411" s="916" t="s">
        <v>1501</v>
      </c>
      <c r="J411" s="917">
        <v>597943000</v>
      </c>
    </row>
    <row r="412" spans="1:10" ht="26.4">
      <c r="A412" s="910"/>
      <c r="B412" s="910"/>
      <c r="C412" s="910"/>
      <c r="D412" s="910" t="s">
        <v>1461</v>
      </c>
      <c r="E412" s="910" t="s">
        <v>200</v>
      </c>
      <c r="F412" s="910" t="s">
        <v>1413</v>
      </c>
      <c r="G412" s="910" t="s">
        <v>1429</v>
      </c>
      <c r="H412" s="910"/>
      <c r="I412" s="916" t="s">
        <v>1430</v>
      </c>
      <c r="J412" s="917">
        <v>291170000</v>
      </c>
    </row>
    <row r="413" spans="1:10">
      <c r="A413" s="910"/>
      <c r="B413" s="910"/>
      <c r="C413" s="910"/>
      <c r="D413" s="910" t="s">
        <v>1461</v>
      </c>
      <c r="E413" s="910" t="s">
        <v>200</v>
      </c>
      <c r="F413" s="910" t="s">
        <v>1413</v>
      </c>
      <c r="G413" s="910" t="s">
        <v>1429</v>
      </c>
      <c r="H413" s="910" t="s">
        <v>1457</v>
      </c>
      <c r="I413" s="916" t="s">
        <v>1458</v>
      </c>
      <c r="J413" s="917">
        <v>291170000</v>
      </c>
    </row>
    <row r="414" spans="1:10">
      <c r="A414" s="910"/>
      <c r="B414" s="910"/>
      <c r="C414" s="910"/>
      <c r="D414" s="910" t="s">
        <v>1461</v>
      </c>
      <c r="E414" s="910" t="s">
        <v>200</v>
      </c>
      <c r="F414" s="910" t="s">
        <v>1413</v>
      </c>
      <c r="G414" s="910" t="s">
        <v>122</v>
      </c>
      <c r="H414" s="910"/>
      <c r="I414" s="916" t="s">
        <v>123</v>
      </c>
      <c r="J414" s="917">
        <v>3000000</v>
      </c>
    </row>
    <row r="415" spans="1:10">
      <c r="A415" s="910"/>
      <c r="B415" s="910"/>
      <c r="C415" s="910"/>
      <c r="D415" s="910" t="s">
        <v>1461</v>
      </c>
      <c r="E415" s="910" t="s">
        <v>200</v>
      </c>
      <c r="F415" s="910" t="s">
        <v>1413</v>
      </c>
      <c r="G415" s="910" t="s">
        <v>122</v>
      </c>
      <c r="H415" s="910" t="s">
        <v>6</v>
      </c>
      <c r="I415" s="916" t="s">
        <v>1438</v>
      </c>
      <c r="J415" s="917">
        <v>3000000</v>
      </c>
    </row>
    <row r="416" spans="1:10" ht="52.8">
      <c r="A416" s="910"/>
      <c r="B416" s="910" t="s">
        <v>1603</v>
      </c>
      <c r="C416" s="916" t="s">
        <v>2044</v>
      </c>
      <c r="D416" s="910"/>
      <c r="E416" s="910"/>
      <c r="F416" s="910"/>
      <c r="G416" s="910"/>
      <c r="H416" s="910"/>
      <c r="I416" s="910"/>
      <c r="J416" s="917">
        <v>4010097577</v>
      </c>
    </row>
    <row r="417" spans="1:10" ht="26.4">
      <c r="A417" s="910"/>
      <c r="B417" s="910"/>
      <c r="C417" s="910"/>
      <c r="D417" s="910" t="s">
        <v>250</v>
      </c>
      <c r="E417" s="910"/>
      <c r="F417" s="910"/>
      <c r="G417" s="910"/>
      <c r="H417" s="910"/>
      <c r="I417" s="916" t="s">
        <v>251</v>
      </c>
      <c r="J417" s="917">
        <v>2710097577</v>
      </c>
    </row>
    <row r="418" spans="1:10">
      <c r="A418" s="910"/>
      <c r="B418" s="910"/>
      <c r="C418" s="910"/>
      <c r="D418" s="910" t="s">
        <v>250</v>
      </c>
      <c r="E418" s="910" t="s">
        <v>170</v>
      </c>
      <c r="F418" s="910"/>
      <c r="G418" s="910"/>
      <c r="H418" s="910"/>
      <c r="I418" s="916" t="s">
        <v>1156</v>
      </c>
      <c r="J418" s="917">
        <v>2710097577</v>
      </c>
    </row>
    <row r="419" spans="1:10">
      <c r="A419" s="910"/>
      <c r="B419" s="910"/>
      <c r="C419" s="910"/>
      <c r="D419" s="910" t="s">
        <v>250</v>
      </c>
      <c r="E419" s="910" t="s">
        <v>170</v>
      </c>
      <c r="F419" s="910" t="s">
        <v>171</v>
      </c>
      <c r="G419" s="910"/>
      <c r="H419" s="910"/>
      <c r="I419" s="916" t="s">
        <v>1482</v>
      </c>
      <c r="J419" s="917">
        <v>2710097577</v>
      </c>
    </row>
    <row r="420" spans="1:10">
      <c r="A420" s="910"/>
      <c r="B420" s="910"/>
      <c r="C420" s="910"/>
      <c r="D420" s="910" t="s">
        <v>250</v>
      </c>
      <c r="E420" s="910" t="s">
        <v>170</v>
      </c>
      <c r="F420" s="910" t="s">
        <v>171</v>
      </c>
      <c r="G420" s="910" t="s">
        <v>100</v>
      </c>
      <c r="H420" s="910"/>
      <c r="I420" s="916" t="s">
        <v>101</v>
      </c>
      <c r="J420" s="917">
        <v>3000000</v>
      </c>
    </row>
    <row r="421" spans="1:10">
      <c r="A421" s="910"/>
      <c r="B421" s="910"/>
      <c r="C421" s="910"/>
      <c r="D421" s="910" t="s">
        <v>250</v>
      </c>
      <c r="E421" s="910" t="s">
        <v>170</v>
      </c>
      <c r="F421" s="910" t="s">
        <v>171</v>
      </c>
      <c r="G421" s="910" t="s">
        <v>100</v>
      </c>
      <c r="H421" s="910" t="s">
        <v>139</v>
      </c>
      <c r="I421" s="916" t="s">
        <v>1419</v>
      </c>
      <c r="J421" s="917">
        <v>3000000</v>
      </c>
    </row>
    <row r="422" spans="1:10">
      <c r="A422" s="910"/>
      <c r="B422" s="910"/>
      <c r="C422" s="910"/>
      <c r="D422" s="910" t="s">
        <v>250</v>
      </c>
      <c r="E422" s="910" t="s">
        <v>170</v>
      </c>
      <c r="F422" s="910" t="s">
        <v>171</v>
      </c>
      <c r="G422" s="910" t="s">
        <v>113</v>
      </c>
      <c r="H422" s="910"/>
      <c r="I422" s="916" t="s">
        <v>114</v>
      </c>
      <c r="J422" s="917">
        <v>16800000</v>
      </c>
    </row>
    <row r="423" spans="1:10">
      <c r="A423" s="910"/>
      <c r="B423" s="910"/>
      <c r="C423" s="910"/>
      <c r="D423" s="910" t="s">
        <v>250</v>
      </c>
      <c r="E423" s="910" t="s">
        <v>170</v>
      </c>
      <c r="F423" s="910" t="s">
        <v>171</v>
      </c>
      <c r="G423" s="910" t="s">
        <v>113</v>
      </c>
      <c r="H423" s="910" t="s">
        <v>490</v>
      </c>
      <c r="I423" s="916" t="s">
        <v>491</v>
      </c>
      <c r="J423" s="917">
        <v>14100000</v>
      </c>
    </row>
    <row r="424" spans="1:10">
      <c r="A424" s="910"/>
      <c r="B424" s="910"/>
      <c r="C424" s="910"/>
      <c r="D424" s="910" t="s">
        <v>250</v>
      </c>
      <c r="E424" s="910" t="s">
        <v>170</v>
      </c>
      <c r="F424" s="910" t="s">
        <v>171</v>
      </c>
      <c r="G424" s="910" t="s">
        <v>113</v>
      </c>
      <c r="H424" s="910" t="s">
        <v>115</v>
      </c>
      <c r="I424" s="916" t="s">
        <v>116</v>
      </c>
      <c r="J424" s="917">
        <v>2700000</v>
      </c>
    </row>
    <row r="425" spans="1:10" ht="39.6">
      <c r="A425" s="910"/>
      <c r="B425" s="910"/>
      <c r="C425" s="910"/>
      <c r="D425" s="910" t="s">
        <v>250</v>
      </c>
      <c r="E425" s="910" t="s">
        <v>170</v>
      </c>
      <c r="F425" s="910" t="s">
        <v>171</v>
      </c>
      <c r="G425" s="910" t="s">
        <v>498</v>
      </c>
      <c r="H425" s="910"/>
      <c r="I425" s="916" t="s">
        <v>1425</v>
      </c>
      <c r="J425" s="917">
        <v>1910097577</v>
      </c>
    </row>
    <row r="426" spans="1:10">
      <c r="A426" s="910"/>
      <c r="B426" s="910"/>
      <c r="C426" s="910"/>
      <c r="D426" s="910" t="s">
        <v>250</v>
      </c>
      <c r="E426" s="910" t="s">
        <v>170</v>
      </c>
      <c r="F426" s="910" t="s">
        <v>171</v>
      </c>
      <c r="G426" s="910" t="s">
        <v>498</v>
      </c>
      <c r="H426" s="910" t="s">
        <v>4</v>
      </c>
      <c r="I426" s="916" t="s">
        <v>1428</v>
      </c>
      <c r="J426" s="917">
        <v>1504577337</v>
      </c>
    </row>
    <row r="427" spans="1:10" ht="26.4">
      <c r="A427" s="910"/>
      <c r="B427" s="910"/>
      <c r="C427" s="910"/>
      <c r="D427" s="910" t="s">
        <v>250</v>
      </c>
      <c r="E427" s="910" t="s">
        <v>170</v>
      </c>
      <c r="F427" s="910" t="s">
        <v>171</v>
      </c>
      <c r="G427" s="910" t="s">
        <v>498</v>
      </c>
      <c r="H427" s="910" t="s">
        <v>501</v>
      </c>
      <c r="I427" s="916" t="s">
        <v>10</v>
      </c>
      <c r="J427" s="917">
        <v>405520240</v>
      </c>
    </row>
    <row r="428" spans="1:10" ht="26.4">
      <c r="A428" s="910"/>
      <c r="B428" s="910"/>
      <c r="C428" s="910"/>
      <c r="D428" s="910" t="s">
        <v>250</v>
      </c>
      <c r="E428" s="910" t="s">
        <v>170</v>
      </c>
      <c r="F428" s="910" t="s">
        <v>171</v>
      </c>
      <c r="G428" s="910" t="s">
        <v>118</v>
      </c>
      <c r="H428" s="910"/>
      <c r="I428" s="916" t="s">
        <v>119</v>
      </c>
      <c r="J428" s="917">
        <v>380200000</v>
      </c>
    </row>
    <row r="429" spans="1:10" ht="26.4">
      <c r="A429" s="910"/>
      <c r="B429" s="910"/>
      <c r="C429" s="910"/>
      <c r="D429" s="910" t="s">
        <v>250</v>
      </c>
      <c r="E429" s="910" t="s">
        <v>170</v>
      </c>
      <c r="F429" s="910" t="s">
        <v>171</v>
      </c>
      <c r="G429" s="910" t="s">
        <v>118</v>
      </c>
      <c r="H429" s="910" t="s">
        <v>11</v>
      </c>
      <c r="I429" s="916" t="s">
        <v>1433</v>
      </c>
      <c r="J429" s="917">
        <v>300000000</v>
      </c>
    </row>
    <row r="430" spans="1:10">
      <c r="A430" s="910"/>
      <c r="B430" s="910"/>
      <c r="C430" s="910"/>
      <c r="D430" s="910" t="s">
        <v>250</v>
      </c>
      <c r="E430" s="910" t="s">
        <v>170</v>
      </c>
      <c r="F430" s="910" t="s">
        <v>171</v>
      </c>
      <c r="G430" s="910" t="s">
        <v>118</v>
      </c>
      <c r="H430" s="910" t="s">
        <v>120</v>
      </c>
      <c r="I430" s="916" t="s">
        <v>123</v>
      </c>
      <c r="J430" s="917">
        <v>80200000</v>
      </c>
    </row>
    <row r="431" spans="1:10">
      <c r="A431" s="910"/>
      <c r="B431" s="910"/>
      <c r="C431" s="910"/>
      <c r="D431" s="910" t="s">
        <v>250</v>
      </c>
      <c r="E431" s="910" t="s">
        <v>170</v>
      </c>
      <c r="F431" s="910" t="s">
        <v>171</v>
      </c>
      <c r="G431" s="910" t="s">
        <v>122</v>
      </c>
      <c r="H431" s="910"/>
      <c r="I431" s="916" t="s">
        <v>123</v>
      </c>
      <c r="J431" s="917">
        <v>400000000</v>
      </c>
    </row>
    <row r="432" spans="1:10">
      <c r="A432" s="910"/>
      <c r="B432" s="910"/>
      <c r="C432" s="910"/>
      <c r="D432" s="910" t="s">
        <v>250</v>
      </c>
      <c r="E432" s="910" t="s">
        <v>170</v>
      </c>
      <c r="F432" s="910" t="s">
        <v>171</v>
      </c>
      <c r="G432" s="910" t="s">
        <v>122</v>
      </c>
      <c r="H432" s="910" t="s">
        <v>126</v>
      </c>
      <c r="I432" s="916" t="s">
        <v>127</v>
      </c>
      <c r="J432" s="917">
        <v>400000000</v>
      </c>
    </row>
    <row r="433" spans="1:10">
      <c r="A433" s="910"/>
      <c r="B433" s="910"/>
      <c r="C433" s="910"/>
      <c r="D433" s="910" t="s">
        <v>254</v>
      </c>
      <c r="E433" s="910"/>
      <c r="F433" s="910"/>
      <c r="G433" s="910"/>
      <c r="H433" s="910"/>
      <c r="I433" s="916" t="s">
        <v>255</v>
      </c>
      <c r="J433" s="917">
        <v>1000000000</v>
      </c>
    </row>
    <row r="434" spans="1:10">
      <c r="A434" s="910"/>
      <c r="B434" s="910"/>
      <c r="C434" s="910"/>
      <c r="D434" s="910" t="s">
        <v>254</v>
      </c>
      <c r="E434" s="910" t="s">
        <v>170</v>
      </c>
      <c r="F434" s="910"/>
      <c r="G434" s="910"/>
      <c r="H434" s="910"/>
      <c r="I434" s="916" t="s">
        <v>1156</v>
      </c>
      <c r="J434" s="917">
        <v>1000000000</v>
      </c>
    </row>
    <row r="435" spans="1:10" ht="52.8">
      <c r="A435" s="910"/>
      <c r="B435" s="910"/>
      <c r="C435" s="910"/>
      <c r="D435" s="910" t="s">
        <v>254</v>
      </c>
      <c r="E435" s="910" t="s">
        <v>170</v>
      </c>
      <c r="F435" s="910" t="s">
        <v>1459</v>
      </c>
      <c r="G435" s="910"/>
      <c r="H435" s="910"/>
      <c r="I435" s="916" t="s">
        <v>1460</v>
      </c>
      <c r="J435" s="917">
        <v>1000000000</v>
      </c>
    </row>
    <row r="436" spans="1:10">
      <c r="A436" s="910"/>
      <c r="B436" s="910"/>
      <c r="C436" s="910"/>
      <c r="D436" s="910" t="s">
        <v>254</v>
      </c>
      <c r="E436" s="910" t="s">
        <v>170</v>
      </c>
      <c r="F436" s="910" t="s">
        <v>1459</v>
      </c>
      <c r="G436" s="910" t="s">
        <v>103</v>
      </c>
      <c r="H436" s="910"/>
      <c r="I436" s="916" t="s">
        <v>1420</v>
      </c>
      <c r="J436" s="917">
        <v>941995000</v>
      </c>
    </row>
    <row r="437" spans="1:10" ht="26.4">
      <c r="A437" s="910"/>
      <c r="B437" s="910"/>
      <c r="C437" s="910"/>
      <c r="D437" s="910" t="s">
        <v>254</v>
      </c>
      <c r="E437" s="910" t="s">
        <v>170</v>
      </c>
      <c r="F437" s="910" t="s">
        <v>1459</v>
      </c>
      <c r="G437" s="910" t="s">
        <v>103</v>
      </c>
      <c r="H437" s="910" t="s">
        <v>132</v>
      </c>
      <c r="I437" s="916" t="s">
        <v>133</v>
      </c>
      <c r="J437" s="917">
        <v>941995000</v>
      </c>
    </row>
    <row r="438" spans="1:10">
      <c r="A438" s="910"/>
      <c r="B438" s="910"/>
      <c r="C438" s="910"/>
      <c r="D438" s="910" t="s">
        <v>254</v>
      </c>
      <c r="E438" s="910" t="s">
        <v>170</v>
      </c>
      <c r="F438" s="910" t="s">
        <v>1459</v>
      </c>
      <c r="G438" s="910" t="s">
        <v>108</v>
      </c>
      <c r="H438" s="910"/>
      <c r="I438" s="916" t="s">
        <v>109</v>
      </c>
      <c r="J438" s="917">
        <v>14500000</v>
      </c>
    </row>
    <row r="439" spans="1:10">
      <c r="A439" s="910"/>
      <c r="B439" s="910"/>
      <c r="C439" s="910"/>
      <c r="D439" s="910" t="s">
        <v>254</v>
      </c>
      <c r="E439" s="910" t="s">
        <v>170</v>
      </c>
      <c r="F439" s="910" t="s">
        <v>1459</v>
      </c>
      <c r="G439" s="910" t="s">
        <v>108</v>
      </c>
      <c r="H439" s="910" t="s">
        <v>283</v>
      </c>
      <c r="I439" s="916" t="s">
        <v>1455</v>
      </c>
      <c r="J439" s="917">
        <v>14500000</v>
      </c>
    </row>
    <row r="440" spans="1:10">
      <c r="A440" s="910"/>
      <c r="B440" s="910"/>
      <c r="C440" s="910"/>
      <c r="D440" s="910" t="s">
        <v>254</v>
      </c>
      <c r="E440" s="910" t="s">
        <v>170</v>
      </c>
      <c r="F440" s="910" t="s">
        <v>1459</v>
      </c>
      <c r="G440" s="910" t="s">
        <v>143</v>
      </c>
      <c r="H440" s="910"/>
      <c r="I440" s="916" t="s">
        <v>144</v>
      </c>
      <c r="J440" s="917">
        <v>27213400</v>
      </c>
    </row>
    <row r="441" spans="1:10">
      <c r="A441" s="910"/>
      <c r="B441" s="910"/>
      <c r="C441" s="910"/>
      <c r="D441" s="910" t="s">
        <v>254</v>
      </c>
      <c r="E441" s="910" t="s">
        <v>170</v>
      </c>
      <c r="F441" s="910" t="s">
        <v>1459</v>
      </c>
      <c r="G441" s="910" t="s">
        <v>143</v>
      </c>
      <c r="H441" s="910" t="s">
        <v>145</v>
      </c>
      <c r="I441" s="916" t="s">
        <v>146</v>
      </c>
      <c r="J441" s="917">
        <v>5505000</v>
      </c>
    </row>
    <row r="442" spans="1:10">
      <c r="A442" s="910"/>
      <c r="B442" s="910"/>
      <c r="C442" s="910"/>
      <c r="D442" s="910" t="s">
        <v>254</v>
      </c>
      <c r="E442" s="910" t="s">
        <v>170</v>
      </c>
      <c r="F442" s="910" t="s">
        <v>1459</v>
      </c>
      <c r="G442" s="910" t="s">
        <v>143</v>
      </c>
      <c r="H442" s="910" t="s">
        <v>482</v>
      </c>
      <c r="I442" s="916" t="s">
        <v>483</v>
      </c>
      <c r="J442" s="917">
        <v>4000000</v>
      </c>
    </row>
    <row r="443" spans="1:10" ht="26.4">
      <c r="A443" s="910"/>
      <c r="B443" s="910"/>
      <c r="C443" s="910"/>
      <c r="D443" s="910" t="s">
        <v>254</v>
      </c>
      <c r="E443" s="910" t="s">
        <v>170</v>
      </c>
      <c r="F443" s="910" t="s">
        <v>1459</v>
      </c>
      <c r="G443" s="910" t="s">
        <v>143</v>
      </c>
      <c r="H443" s="910" t="s">
        <v>485</v>
      </c>
      <c r="I443" s="916" t="s">
        <v>486</v>
      </c>
      <c r="J443" s="917">
        <v>6000000</v>
      </c>
    </row>
    <row r="444" spans="1:10">
      <c r="A444" s="910"/>
      <c r="B444" s="910"/>
      <c r="C444" s="910"/>
      <c r="D444" s="910" t="s">
        <v>254</v>
      </c>
      <c r="E444" s="910" t="s">
        <v>170</v>
      </c>
      <c r="F444" s="910" t="s">
        <v>1459</v>
      </c>
      <c r="G444" s="910" t="s">
        <v>143</v>
      </c>
      <c r="H444" s="910" t="s">
        <v>489</v>
      </c>
      <c r="I444" s="916" t="s">
        <v>121</v>
      </c>
      <c r="J444" s="917">
        <v>11708400</v>
      </c>
    </row>
    <row r="445" spans="1:10">
      <c r="A445" s="910"/>
      <c r="B445" s="910"/>
      <c r="C445" s="910"/>
      <c r="D445" s="910" t="s">
        <v>254</v>
      </c>
      <c r="E445" s="910" t="s">
        <v>170</v>
      </c>
      <c r="F445" s="910" t="s">
        <v>1459</v>
      </c>
      <c r="G445" s="910" t="s">
        <v>492</v>
      </c>
      <c r="H445" s="910"/>
      <c r="I445" s="916" t="s">
        <v>493</v>
      </c>
      <c r="J445" s="917">
        <v>12000000</v>
      </c>
    </row>
    <row r="446" spans="1:10">
      <c r="A446" s="910"/>
      <c r="B446" s="910"/>
      <c r="C446" s="910"/>
      <c r="D446" s="910" t="s">
        <v>254</v>
      </c>
      <c r="E446" s="910" t="s">
        <v>170</v>
      </c>
      <c r="F446" s="910" t="s">
        <v>1459</v>
      </c>
      <c r="G446" s="910" t="s">
        <v>492</v>
      </c>
      <c r="H446" s="910" t="s">
        <v>494</v>
      </c>
      <c r="I446" s="916" t="s">
        <v>495</v>
      </c>
      <c r="J446" s="917">
        <v>12000000</v>
      </c>
    </row>
    <row r="447" spans="1:10">
      <c r="A447" s="910"/>
      <c r="B447" s="910"/>
      <c r="C447" s="910"/>
      <c r="D447" s="910" t="s">
        <v>254</v>
      </c>
      <c r="E447" s="910" t="s">
        <v>170</v>
      </c>
      <c r="F447" s="910" t="s">
        <v>1459</v>
      </c>
      <c r="G447" s="910" t="s">
        <v>122</v>
      </c>
      <c r="H447" s="910"/>
      <c r="I447" s="916" t="s">
        <v>123</v>
      </c>
      <c r="J447" s="917">
        <v>4291600</v>
      </c>
    </row>
    <row r="448" spans="1:10">
      <c r="A448" s="910"/>
      <c r="B448" s="910"/>
      <c r="C448" s="910"/>
      <c r="D448" s="910" t="s">
        <v>254</v>
      </c>
      <c r="E448" s="910" t="s">
        <v>170</v>
      </c>
      <c r="F448" s="910" t="s">
        <v>1459</v>
      </c>
      <c r="G448" s="910" t="s">
        <v>122</v>
      </c>
      <c r="H448" s="910" t="s">
        <v>126</v>
      </c>
      <c r="I448" s="916" t="s">
        <v>127</v>
      </c>
      <c r="J448" s="917">
        <v>4291600</v>
      </c>
    </row>
    <row r="449" spans="1:10">
      <c r="A449" s="910"/>
      <c r="B449" s="910"/>
      <c r="C449" s="910"/>
      <c r="D449" s="910" t="s">
        <v>897</v>
      </c>
      <c r="E449" s="910"/>
      <c r="F449" s="910"/>
      <c r="G449" s="910"/>
      <c r="H449" s="910"/>
      <c r="I449" s="916" t="s">
        <v>1532</v>
      </c>
      <c r="J449" s="917">
        <v>150000000</v>
      </c>
    </row>
    <row r="450" spans="1:10" ht="26.4">
      <c r="A450" s="910"/>
      <c r="B450" s="910"/>
      <c r="C450" s="910"/>
      <c r="D450" s="910" t="s">
        <v>897</v>
      </c>
      <c r="E450" s="910" t="s">
        <v>200</v>
      </c>
      <c r="F450" s="910"/>
      <c r="G450" s="910"/>
      <c r="H450" s="910"/>
      <c r="I450" s="916" t="s">
        <v>1412</v>
      </c>
      <c r="J450" s="917">
        <v>150000000</v>
      </c>
    </row>
    <row r="451" spans="1:10" ht="26.4">
      <c r="A451" s="910"/>
      <c r="B451" s="910"/>
      <c r="C451" s="910"/>
      <c r="D451" s="910" t="s">
        <v>897</v>
      </c>
      <c r="E451" s="910" t="s">
        <v>200</v>
      </c>
      <c r="F451" s="910" t="s">
        <v>1488</v>
      </c>
      <c r="G451" s="910"/>
      <c r="H451" s="910"/>
      <c r="I451" s="916" t="s">
        <v>1489</v>
      </c>
      <c r="J451" s="917">
        <v>150000000</v>
      </c>
    </row>
    <row r="452" spans="1:10">
      <c r="A452" s="910"/>
      <c r="B452" s="910"/>
      <c r="C452" s="910"/>
      <c r="D452" s="910" t="s">
        <v>897</v>
      </c>
      <c r="E452" s="910" t="s">
        <v>200</v>
      </c>
      <c r="F452" s="910" t="s">
        <v>1488</v>
      </c>
      <c r="G452" s="910" t="s">
        <v>100</v>
      </c>
      <c r="H452" s="910"/>
      <c r="I452" s="916" t="s">
        <v>101</v>
      </c>
      <c r="J452" s="917">
        <v>10411555</v>
      </c>
    </row>
    <row r="453" spans="1:10">
      <c r="A453" s="910"/>
      <c r="B453" s="910"/>
      <c r="C453" s="910"/>
      <c r="D453" s="910" t="s">
        <v>897</v>
      </c>
      <c r="E453" s="910" t="s">
        <v>200</v>
      </c>
      <c r="F453" s="910" t="s">
        <v>1488</v>
      </c>
      <c r="G453" s="910" t="s">
        <v>100</v>
      </c>
      <c r="H453" s="910" t="s">
        <v>139</v>
      </c>
      <c r="I453" s="916" t="s">
        <v>1419</v>
      </c>
      <c r="J453" s="917">
        <v>10291555</v>
      </c>
    </row>
    <row r="454" spans="1:10">
      <c r="A454" s="910"/>
      <c r="B454" s="910"/>
      <c r="C454" s="910"/>
      <c r="D454" s="910" t="s">
        <v>897</v>
      </c>
      <c r="E454" s="910" t="s">
        <v>200</v>
      </c>
      <c r="F454" s="910" t="s">
        <v>1488</v>
      </c>
      <c r="G454" s="910" t="s">
        <v>100</v>
      </c>
      <c r="H454" s="910" t="s">
        <v>140</v>
      </c>
      <c r="I454" s="916" t="s">
        <v>123</v>
      </c>
      <c r="J454" s="917">
        <v>120000</v>
      </c>
    </row>
    <row r="455" spans="1:10">
      <c r="A455" s="910"/>
      <c r="B455" s="910"/>
      <c r="C455" s="910"/>
      <c r="D455" s="910" t="s">
        <v>897</v>
      </c>
      <c r="E455" s="910" t="s">
        <v>200</v>
      </c>
      <c r="F455" s="910" t="s">
        <v>1488</v>
      </c>
      <c r="G455" s="910" t="s">
        <v>108</v>
      </c>
      <c r="H455" s="910"/>
      <c r="I455" s="916" t="s">
        <v>109</v>
      </c>
      <c r="J455" s="917">
        <v>3648445</v>
      </c>
    </row>
    <row r="456" spans="1:10" ht="39.6">
      <c r="A456" s="910"/>
      <c r="B456" s="910"/>
      <c r="C456" s="910"/>
      <c r="D456" s="910" t="s">
        <v>897</v>
      </c>
      <c r="E456" s="910" t="s">
        <v>200</v>
      </c>
      <c r="F456" s="910" t="s">
        <v>1488</v>
      </c>
      <c r="G456" s="910" t="s">
        <v>108</v>
      </c>
      <c r="H456" s="910" t="s">
        <v>110</v>
      </c>
      <c r="I456" s="916" t="s">
        <v>1422</v>
      </c>
      <c r="J456" s="917">
        <v>460747</v>
      </c>
    </row>
    <row r="457" spans="1:10">
      <c r="A457" s="910"/>
      <c r="B457" s="910"/>
      <c r="C457" s="910"/>
      <c r="D457" s="910" t="s">
        <v>897</v>
      </c>
      <c r="E457" s="910" t="s">
        <v>200</v>
      </c>
      <c r="F457" s="910" t="s">
        <v>1488</v>
      </c>
      <c r="G457" s="910" t="s">
        <v>108</v>
      </c>
      <c r="H457" s="910" t="s">
        <v>111</v>
      </c>
      <c r="I457" s="916" t="s">
        <v>112</v>
      </c>
      <c r="J457" s="917">
        <v>2399698</v>
      </c>
    </row>
    <row r="458" spans="1:10" ht="39.6">
      <c r="A458" s="910"/>
      <c r="B458" s="910"/>
      <c r="C458" s="910"/>
      <c r="D458" s="910" t="s">
        <v>897</v>
      </c>
      <c r="E458" s="910" t="s">
        <v>200</v>
      </c>
      <c r="F458" s="910" t="s">
        <v>1488</v>
      </c>
      <c r="G458" s="910" t="s">
        <v>108</v>
      </c>
      <c r="H458" s="910" t="s">
        <v>862</v>
      </c>
      <c r="I458" s="916" t="s">
        <v>1450</v>
      </c>
      <c r="J458" s="917">
        <v>788000</v>
      </c>
    </row>
    <row r="459" spans="1:10">
      <c r="A459" s="910"/>
      <c r="B459" s="910"/>
      <c r="C459" s="910"/>
      <c r="D459" s="910" t="s">
        <v>897</v>
      </c>
      <c r="E459" s="910" t="s">
        <v>200</v>
      </c>
      <c r="F459" s="910" t="s">
        <v>1488</v>
      </c>
      <c r="G459" s="910" t="s">
        <v>143</v>
      </c>
      <c r="H459" s="910"/>
      <c r="I459" s="916" t="s">
        <v>144</v>
      </c>
      <c r="J459" s="917">
        <v>17680000</v>
      </c>
    </row>
    <row r="460" spans="1:10">
      <c r="A460" s="910"/>
      <c r="B460" s="910"/>
      <c r="C460" s="910"/>
      <c r="D460" s="910" t="s">
        <v>897</v>
      </c>
      <c r="E460" s="910" t="s">
        <v>200</v>
      </c>
      <c r="F460" s="910" t="s">
        <v>1488</v>
      </c>
      <c r="G460" s="910" t="s">
        <v>143</v>
      </c>
      <c r="H460" s="910" t="s">
        <v>482</v>
      </c>
      <c r="I460" s="916" t="s">
        <v>483</v>
      </c>
      <c r="J460" s="917">
        <v>2000000</v>
      </c>
    </row>
    <row r="461" spans="1:10">
      <c r="A461" s="910"/>
      <c r="B461" s="910"/>
      <c r="C461" s="910"/>
      <c r="D461" s="910" t="s">
        <v>897</v>
      </c>
      <c r="E461" s="910" t="s">
        <v>200</v>
      </c>
      <c r="F461" s="910" t="s">
        <v>1488</v>
      </c>
      <c r="G461" s="910" t="s">
        <v>143</v>
      </c>
      <c r="H461" s="910" t="s">
        <v>487</v>
      </c>
      <c r="I461" s="916" t="s">
        <v>488</v>
      </c>
      <c r="J461" s="917">
        <v>10000000</v>
      </c>
    </row>
    <row r="462" spans="1:10">
      <c r="A462" s="910"/>
      <c r="B462" s="910"/>
      <c r="C462" s="910"/>
      <c r="D462" s="910" t="s">
        <v>897</v>
      </c>
      <c r="E462" s="910" t="s">
        <v>200</v>
      </c>
      <c r="F462" s="910" t="s">
        <v>1488</v>
      </c>
      <c r="G462" s="910" t="s">
        <v>143</v>
      </c>
      <c r="H462" s="910" t="s">
        <v>489</v>
      </c>
      <c r="I462" s="916" t="s">
        <v>121</v>
      </c>
      <c r="J462" s="917">
        <v>5680000</v>
      </c>
    </row>
    <row r="463" spans="1:10">
      <c r="A463" s="910"/>
      <c r="B463" s="910"/>
      <c r="C463" s="910"/>
      <c r="D463" s="910" t="s">
        <v>897</v>
      </c>
      <c r="E463" s="910" t="s">
        <v>200</v>
      </c>
      <c r="F463" s="910" t="s">
        <v>1488</v>
      </c>
      <c r="G463" s="910" t="s">
        <v>113</v>
      </c>
      <c r="H463" s="910"/>
      <c r="I463" s="916" t="s">
        <v>114</v>
      </c>
      <c r="J463" s="917">
        <v>270000</v>
      </c>
    </row>
    <row r="464" spans="1:10">
      <c r="A464" s="910"/>
      <c r="B464" s="910"/>
      <c r="C464" s="910"/>
      <c r="D464" s="910" t="s">
        <v>897</v>
      </c>
      <c r="E464" s="910" t="s">
        <v>200</v>
      </c>
      <c r="F464" s="910" t="s">
        <v>1488</v>
      </c>
      <c r="G464" s="910" t="s">
        <v>113</v>
      </c>
      <c r="H464" s="910" t="s">
        <v>490</v>
      </c>
      <c r="I464" s="916" t="s">
        <v>491</v>
      </c>
      <c r="J464" s="917">
        <v>270000</v>
      </c>
    </row>
    <row r="465" spans="1:10" ht="26.4">
      <c r="A465" s="910"/>
      <c r="B465" s="910"/>
      <c r="C465" s="910"/>
      <c r="D465" s="910" t="s">
        <v>897</v>
      </c>
      <c r="E465" s="910" t="s">
        <v>200</v>
      </c>
      <c r="F465" s="910" t="s">
        <v>1488</v>
      </c>
      <c r="G465" s="910" t="s">
        <v>118</v>
      </c>
      <c r="H465" s="910"/>
      <c r="I465" s="916" t="s">
        <v>119</v>
      </c>
      <c r="J465" s="917">
        <v>117990000</v>
      </c>
    </row>
    <row r="466" spans="1:10">
      <c r="A466" s="910"/>
      <c r="B466" s="910"/>
      <c r="C466" s="910"/>
      <c r="D466" s="910" t="s">
        <v>897</v>
      </c>
      <c r="E466" s="910" t="s">
        <v>200</v>
      </c>
      <c r="F466" s="910" t="s">
        <v>1488</v>
      </c>
      <c r="G466" s="910" t="s">
        <v>118</v>
      </c>
      <c r="H466" s="910" t="s">
        <v>523</v>
      </c>
      <c r="I466" s="916" t="s">
        <v>1432</v>
      </c>
      <c r="J466" s="917">
        <v>57000000</v>
      </c>
    </row>
    <row r="467" spans="1:10" ht="26.4">
      <c r="A467" s="910"/>
      <c r="B467" s="910"/>
      <c r="C467" s="910"/>
      <c r="D467" s="910" t="s">
        <v>897</v>
      </c>
      <c r="E467" s="910" t="s">
        <v>200</v>
      </c>
      <c r="F467" s="910" t="s">
        <v>1488</v>
      </c>
      <c r="G467" s="910" t="s">
        <v>118</v>
      </c>
      <c r="H467" s="910" t="s">
        <v>11</v>
      </c>
      <c r="I467" s="916" t="s">
        <v>1433</v>
      </c>
      <c r="J467" s="917">
        <v>990000</v>
      </c>
    </row>
    <row r="468" spans="1:10">
      <c r="A468" s="910"/>
      <c r="B468" s="910"/>
      <c r="C468" s="910"/>
      <c r="D468" s="910" t="s">
        <v>897</v>
      </c>
      <c r="E468" s="910" t="s">
        <v>200</v>
      </c>
      <c r="F468" s="910" t="s">
        <v>1488</v>
      </c>
      <c r="G468" s="910" t="s">
        <v>118</v>
      </c>
      <c r="H468" s="910" t="s">
        <v>120</v>
      </c>
      <c r="I468" s="916" t="s">
        <v>123</v>
      </c>
      <c r="J468" s="917">
        <v>60000000</v>
      </c>
    </row>
    <row r="469" spans="1:10">
      <c r="A469" s="910"/>
      <c r="B469" s="910"/>
      <c r="C469" s="910"/>
      <c r="D469" s="910" t="s">
        <v>896</v>
      </c>
      <c r="E469" s="910"/>
      <c r="F469" s="910"/>
      <c r="G469" s="910"/>
      <c r="H469" s="910"/>
      <c r="I469" s="916" t="s">
        <v>1533</v>
      </c>
      <c r="J469" s="917">
        <v>150000000</v>
      </c>
    </row>
    <row r="470" spans="1:10" ht="26.4">
      <c r="A470" s="910"/>
      <c r="B470" s="910"/>
      <c r="C470" s="910"/>
      <c r="D470" s="910" t="s">
        <v>896</v>
      </c>
      <c r="E470" s="910" t="s">
        <v>200</v>
      </c>
      <c r="F470" s="910"/>
      <c r="G470" s="910"/>
      <c r="H470" s="910"/>
      <c r="I470" s="916" t="s">
        <v>1412</v>
      </c>
      <c r="J470" s="917">
        <v>150000000</v>
      </c>
    </row>
    <row r="471" spans="1:10" ht="26.4">
      <c r="A471" s="910"/>
      <c r="B471" s="910"/>
      <c r="C471" s="910"/>
      <c r="D471" s="910" t="s">
        <v>896</v>
      </c>
      <c r="E471" s="910" t="s">
        <v>200</v>
      </c>
      <c r="F471" s="910" t="s">
        <v>1488</v>
      </c>
      <c r="G471" s="910"/>
      <c r="H471" s="910"/>
      <c r="I471" s="916" t="s">
        <v>1489</v>
      </c>
      <c r="J471" s="917">
        <v>150000000</v>
      </c>
    </row>
    <row r="472" spans="1:10">
      <c r="A472" s="910"/>
      <c r="B472" s="910"/>
      <c r="C472" s="910"/>
      <c r="D472" s="910" t="s">
        <v>896</v>
      </c>
      <c r="E472" s="910" t="s">
        <v>200</v>
      </c>
      <c r="F472" s="910" t="s">
        <v>1488</v>
      </c>
      <c r="G472" s="910" t="s">
        <v>90</v>
      </c>
      <c r="H472" s="910"/>
      <c r="I472" s="916" t="s">
        <v>91</v>
      </c>
      <c r="J472" s="917">
        <v>3500000</v>
      </c>
    </row>
    <row r="473" spans="1:10">
      <c r="A473" s="910"/>
      <c r="B473" s="910"/>
      <c r="C473" s="910"/>
      <c r="D473" s="910" t="s">
        <v>896</v>
      </c>
      <c r="E473" s="910" t="s">
        <v>200</v>
      </c>
      <c r="F473" s="910" t="s">
        <v>1488</v>
      </c>
      <c r="G473" s="910" t="s">
        <v>90</v>
      </c>
      <c r="H473" s="910" t="s">
        <v>763</v>
      </c>
      <c r="I473" s="916" t="s">
        <v>1415</v>
      </c>
      <c r="J473" s="917">
        <v>3500000</v>
      </c>
    </row>
    <row r="474" spans="1:10">
      <c r="A474" s="910"/>
      <c r="B474" s="910"/>
      <c r="C474" s="910"/>
      <c r="D474" s="910" t="s">
        <v>896</v>
      </c>
      <c r="E474" s="910" t="s">
        <v>200</v>
      </c>
      <c r="F474" s="910" t="s">
        <v>1488</v>
      </c>
      <c r="G474" s="910" t="s">
        <v>100</v>
      </c>
      <c r="H474" s="910"/>
      <c r="I474" s="916" t="s">
        <v>101</v>
      </c>
      <c r="J474" s="917">
        <v>1300000</v>
      </c>
    </row>
    <row r="475" spans="1:10">
      <c r="A475" s="910"/>
      <c r="B475" s="910"/>
      <c r="C475" s="910"/>
      <c r="D475" s="910" t="s">
        <v>896</v>
      </c>
      <c r="E475" s="910" t="s">
        <v>200</v>
      </c>
      <c r="F475" s="910" t="s">
        <v>1488</v>
      </c>
      <c r="G475" s="910" t="s">
        <v>100</v>
      </c>
      <c r="H475" s="910" t="s">
        <v>139</v>
      </c>
      <c r="I475" s="916" t="s">
        <v>1419</v>
      </c>
      <c r="J475" s="917">
        <v>1300000</v>
      </c>
    </row>
    <row r="476" spans="1:10">
      <c r="A476" s="910"/>
      <c r="B476" s="910"/>
      <c r="C476" s="910"/>
      <c r="D476" s="910" t="s">
        <v>896</v>
      </c>
      <c r="E476" s="910" t="s">
        <v>200</v>
      </c>
      <c r="F476" s="910" t="s">
        <v>1488</v>
      </c>
      <c r="G476" s="910" t="s">
        <v>113</v>
      </c>
      <c r="H476" s="910"/>
      <c r="I476" s="916" t="s">
        <v>114</v>
      </c>
      <c r="J476" s="917">
        <v>2700000</v>
      </c>
    </row>
    <row r="477" spans="1:10">
      <c r="A477" s="910"/>
      <c r="B477" s="910"/>
      <c r="C477" s="910"/>
      <c r="D477" s="910" t="s">
        <v>896</v>
      </c>
      <c r="E477" s="910" t="s">
        <v>200</v>
      </c>
      <c r="F477" s="910" t="s">
        <v>1488</v>
      </c>
      <c r="G477" s="910" t="s">
        <v>113</v>
      </c>
      <c r="H477" s="910" t="s">
        <v>490</v>
      </c>
      <c r="I477" s="916" t="s">
        <v>491</v>
      </c>
      <c r="J477" s="917">
        <v>2700000</v>
      </c>
    </row>
    <row r="478" spans="1:10" ht="26.4">
      <c r="A478" s="910"/>
      <c r="B478" s="910"/>
      <c r="C478" s="910"/>
      <c r="D478" s="910" t="s">
        <v>896</v>
      </c>
      <c r="E478" s="910" t="s">
        <v>200</v>
      </c>
      <c r="F478" s="910" t="s">
        <v>1488</v>
      </c>
      <c r="G478" s="910" t="s">
        <v>118</v>
      </c>
      <c r="H478" s="910"/>
      <c r="I478" s="916" t="s">
        <v>119</v>
      </c>
      <c r="J478" s="917">
        <v>142500000</v>
      </c>
    </row>
    <row r="479" spans="1:10">
      <c r="A479" s="910"/>
      <c r="B479" s="910"/>
      <c r="C479" s="910"/>
      <c r="D479" s="910" t="s">
        <v>896</v>
      </c>
      <c r="E479" s="910" t="s">
        <v>200</v>
      </c>
      <c r="F479" s="910" t="s">
        <v>1488</v>
      </c>
      <c r="G479" s="910" t="s">
        <v>118</v>
      </c>
      <c r="H479" s="910" t="s">
        <v>523</v>
      </c>
      <c r="I479" s="916" t="s">
        <v>1432</v>
      </c>
      <c r="J479" s="917">
        <v>142500000</v>
      </c>
    </row>
    <row r="480" spans="1:10" ht="118.8">
      <c r="A480" s="910"/>
      <c r="B480" s="910" t="s">
        <v>1604</v>
      </c>
      <c r="C480" s="916" t="s">
        <v>2045</v>
      </c>
      <c r="D480" s="910"/>
      <c r="E480" s="910"/>
      <c r="F480" s="910"/>
      <c r="G480" s="910"/>
      <c r="H480" s="910"/>
      <c r="I480" s="910"/>
      <c r="J480" s="917">
        <v>1555704</v>
      </c>
    </row>
    <row r="481" spans="1:10">
      <c r="A481" s="910"/>
      <c r="B481" s="910"/>
      <c r="C481" s="910"/>
      <c r="D481" s="910" t="s">
        <v>912</v>
      </c>
      <c r="E481" s="910"/>
      <c r="F481" s="910"/>
      <c r="G481" s="910"/>
      <c r="H481" s="910"/>
      <c r="I481" s="916" t="s">
        <v>913</v>
      </c>
      <c r="J481" s="917">
        <v>1555704</v>
      </c>
    </row>
    <row r="482" spans="1:10">
      <c r="A482" s="910"/>
      <c r="B482" s="910"/>
      <c r="C482" s="910"/>
      <c r="D482" s="910" t="s">
        <v>912</v>
      </c>
      <c r="E482" s="910" t="s">
        <v>368</v>
      </c>
      <c r="F482" s="910"/>
      <c r="G482" s="910"/>
      <c r="H482" s="910"/>
      <c r="I482" s="916" t="s">
        <v>1443</v>
      </c>
      <c r="J482" s="917">
        <v>1555704</v>
      </c>
    </row>
    <row r="483" spans="1:10" ht="52.8">
      <c r="A483" s="910"/>
      <c r="B483" s="910"/>
      <c r="C483" s="910"/>
      <c r="D483" s="910" t="s">
        <v>912</v>
      </c>
      <c r="E483" s="910" t="s">
        <v>368</v>
      </c>
      <c r="F483" s="910" t="s">
        <v>1445</v>
      </c>
      <c r="G483" s="910"/>
      <c r="H483" s="910"/>
      <c r="I483" s="916" t="s">
        <v>1446</v>
      </c>
      <c r="J483" s="917">
        <v>1555704</v>
      </c>
    </row>
    <row r="484" spans="1:10">
      <c r="A484" s="910"/>
      <c r="B484" s="910"/>
      <c r="C484" s="910"/>
      <c r="D484" s="910" t="s">
        <v>912</v>
      </c>
      <c r="E484" s="910" t="s">
        <v>368</v>
      </c>
      <c r="F484" s="910" t="s">
        <v>1445</v>
      </c>
      <c r="G484" s="910" t="s">
        <v>492</v>
      </c>
      <c r="H484" s="910"/>
      <c r="I484" s="916" t="s">
        <v>493</v>
      </c>
      <c r="J484" s="917">
        <v>1555704</v>
      </c>
    </row>
    <row r="485" spans="1:10">
      <c r="A485" s="910"/>
      <c r="B485" s="910"/>
      <c r="C485" s="910"/>
      <c r="D485" s="910" t="s">
        <v>912</v>
      </c>
      <c r="E485" s="910" t="s">
        <v>368</v>
      </c>
      <c r="F485" s="910" t="s">
        <v>1445</v>
      </c>
      <c r="G485" s="910" t="s">
        <v>492</v>
      </c>
      <c r="H485" s="910" t="s">
        <v>186</v>
      </c>
      <c r="I485" s="916" t="s">
        <v>187</v>
      </c>
      <c r="J485" s="917">
        <v>1555704</v>
      </c>
    </row>
    <row r="486" spans="1:10" ht="66">
      <c r="A486" s="910"/>
      <c r="B486" s="910" t="s">
        <v>1043</v>
      </c>
      <c r="C486" s="916" t="s">
        <v>2046</v>
      </c>
      <c r="D486" s="910"/>
      <c r="E486" s="910"/>
      <c r="F486" s="910"/>
      <c r="G486" s="910"/>
      <c r="H486" s="910"/>
      <c r="I486" s="910"/>
      <c r="J486" s="917">
        <v>3235331500</v>
      </c>
    </row>
    <row r="487" spans="1:10">
      <c r="A487" s="910"/>
      <c r="B487" s="910"/>
      <c r="C487" s="910"/>
      <c r="D487" s="910" t="s">
        <v>938</v>
      </c>
      <c r="E487" s="910"/>
      <c r="F487" s="910"/>
      <c r="G487" s="910"/>
      <c r="H487" s="910"/>
      <c r="I487" s="916" t="s">
        <v>1442</v>
      </c>
      <c r="J487" s="917">
        <v>50000000</v>
      </c>
    </row>
    <row r="488" spans="1:10" ht="26.4">
      <c r="A488" s="910"/>
      <c r="B488" s="910"/>
      <c r="C488" s="910"/>
      <c r="D488" s="910" t="s">
        <v>938</v>
      </c>
      <c r="E488" s="910" t="s">
        <v>200</v>
      </c>
      <c r="F488" s="910"/>
      <c r="G488" s="910"/>
      <c r="H488" s="910"/>
      <c r="I488" s="916" t="s">
        <v>1412</v>
      </c>
      <c r="J488" s="917">
        <v>50000000</v>
      </c>
    </row>
    <row r="489" spans="1:10">
      <c r="A489" s="910"/>
      <c r="B489" s="910"/>
      <c r="C489" s="910"/>
      <c r="D489" s="910" t="s">
        <v>938</v>
      </c>
      <c r="E489" s="910" t="s">
        <v>200</v>
      </c>
      <c r="F489" s="910" t="s">
        <v>1413</v>
      </c>
      <c r="G489" s="910"/>
      <c r="H489" s="910"/>
      <c r="I489" s="916" t="s">
        <v>1414</v>
      </c>
      <c r="J489" s="917">
        <v>50000000</v>
      </c>
    </row>
    <row r="490" spans="1:10">
      <c r="A490" s="910"/>
      <c r="B490" s="910"/>
      <c r="C490" s="910"/>
      <c r="D490" s="910" t="s">
        <v>938</v>
      </c>
      <c r="E490" s="910" t="s">
        <v>200</v>
      </c>
      <c r="F490" s="910" t="s">
        <v>1413</v>
      </c>
      <c r="G490" s="910" t="s">
        <v>90</v>
      </c>
      <c r="H490" s="910"/>
      <c r="I490" s="916" t="s">
        <v>91</v>
      </c>
      <c r="J490" s="917">
        <v>50000000</v>
      </c>
    </row>
    <row r="491" spans="1:10">
      <c r="A491" s="910"/>
      <c r="B491" s="910"/>
      <c r="C491" s="910"/>
      <c r="D491" s="910" t="s">
        <v>938</v>
      </c>
      <c r="E491" s="910" t="s">
        <v>200</v>
      </c>
      <c r="F491" s="910" t="s">
        <v>1413</v>
      </c>
      <c r="G491" s="910" t="s">
        <v>90</v>
      </c>
      <c r="H491" s="910" t="s">
        <v>763</v>
      </c>
      <c r="I491" s="916" t="s">
        <v>1415</v>
      </c>
      <c r="J491" s="917">
        <v>50000000</v>
      </c>
    </row>
    <row r="492" spans="1:10" ht="26.4">
      <c r="A492" s="910"/>
      <c r="B492" s="910"/>
      <c r="C492" s="910"/>
      <c r="D492" s="910" t="s">
        <v>250</v>
      </c>
      <c r="E492" s="910"/>
      <c r="F492" s="910"/>
      <c r="G492" s="910"/>
      <c r="H492" s="910"/>
      <c r="I492" s="916" t="s">
        <v>251</v>
      </c>
      <c r="J492" s="917">
        <v>543500000</v>
      </c>
    </row>
    <row r="493" spans="1:10" ht="26.4">
      <c r="A493" s="910"/>
      <c r="B493" s="910"/>
      <c r="C493" s="910"/>
      <c r="D493" s="910" t="s">
        <v>250</v>
      </c>
      <c r="E493" s="910" t="s">
        <v>200</v>
      </c>
      <c r="F493" s="910"/>
      <c r="G493" s="910"/>
      <c r="H493" s="910"/>
      <c r="I493" s="916" t="s">
        <v>1412</v>
      </c>
      <c r="J493" s="917">
        <v>543500000</v>
      </c>
    </row>
    <row r="494" spans="1:10">
      <c r="A494" s="910"/>
      <c r="B494" s="910"/>
      <c r="C494" s="910"/>
      <c r="D494" s="910" t="s">
        <v>250</v>
      </c>
      <c r="E494" s="910" t="s">
        <v>200</v>
      </c>
      <c r="F494" s="910" t="s">
        <v>1413</v>
      </c>
      <c r="G494" s="910"/>
      <c r="H494" s="910"/>
      <c r="I494" s="916" t="s">
        <v>1414</v>
      </c>
      <c r="J494" s="917">
        <v>543500000</v>
      </c>
    </row>
    <row r="495" spans="1:10">
      <c r="A495" s="910"/>
      <c r="B495" s="910"/>
      <c r="C495" s="910"/>
      <c r="D495" s="910" t="s">
        <v>250</v>
      </c>
      <c r="E495" s="910" t="s">
        <v>200</v>
      </c>
      <c r="F495" s="910" t="s">
        <v>1413</v>
      </c>
      <c r="G495" s="910" t="s">
        <v>90</v>
      </c>
      <c r="H495" s="910"/>
      <c r="I495" s="916" t="s">
        <v>91</v>
      </c>
      <c r="J495" s="917">
        <v>35566000</v>
      </c>
    </row>
    <row r="496" spans="1:10">
      <c r="A496" s="910"/>
      <c r="B496" s="910"/>
      <c r="C496" s="910"/>
      <c r="D496" s="910" t="s">
        <v>250</v>
      </c>
      <c r="E496" s="910" t="s">
        <v>200</v>
      </c>
      <c r="F496" s="910" t="s">
        <v>1413</v>
      </c>
      <c r="G496" s="910" t="s">
        <v>90</v>
      </c>
      <c r="H496" s="910" t="s">
        <v>763</v>
      </c>
      <c r="I496" s="916" t="s">
        <v>1415</v>
      </c>
      <c r="J496" s="917">
        <v>35566000</v>
      </c>
    </row>
    <row r="497" spans="1:10">
      <c r="A497" s="910"/>
      <c r="B497" s="910"/>
      <c r="C497" s="910"/>
      <c r="D497" s="910" t="s">
        <v>250</v>
      </c>
      <c r="E497" s="910" t="s">
        <v>200</v>
      </c>
      <c r="F497" s="910" t="s">
        <v>1413</v>
      </c>
      <c r="G497" s="910" t="s">
        <v>100</v>
      </c>
      <c r="H497" s="910"/>
      <c r="I497" s="916" t="s">
        <v>101</v>
      </c>
      <c r="J497" s="917">
        <v>20483789</v>
      </c>
    </row>
    <row r="498" spans="1:10">
      <c r="A498" s="910"/>
      <c r="B498" s="910"/>
      <c r="C498" s="910"/>
      <c r="D498" s="910" t="s">
        <v>250</v>
      </c>
      <c r="E498" s="910" t="s">
        <v>200</v>
      </c>
      <c r="F498" s="910" t="s">
        <v>1413</v>
      </c>
      <c r="G498" s="910" t="s">
        <v>100</v>
      </c>
      <c r="H498" s="910" t="s">
        <v>138</v>
      </c>
      <c r="I498" s="916" t="s">
        <v>1417</v>
      </c>
      <c r="J498" s="917">
        <v>972873</v>
      </c>
    </row>
    <row r="499" spans="1:10">
      <c r="A499" s="910"/>
      <c r="B499" s="910"/>
      <c r="C499" s="910"/>
      <c r="D499" s="910" t="s">
        <v>250</v>
      </c>
      <c r="E499" s="910" t="s">
        <v>200</v>
      </c>
      <c r="F499" s="910" t="s">
        <v>1413</v>
      </c>
      <c r="G499" s="910" t="s">
        <v>100</v>
      </c>
      <c r="H499" s="910" t="s">
        <v>102</v>
      </c>
      <c r="I499" s="916" t="s">
        <v>1418</v>
      </c>
      <c r="J499" s="917">
        <v>633560</v>
      </c>
    </row>
    <row r="500" spans="1:10">
      <c r="A500" s="910"/>
      <c r="B500" s="910"/>
      <c r="C500" s="910"/>
      <c r="D500" s="910" t="s">
        <v>250</v>
      </c>
      <c r="E500" s="910" t="s">
        <v>200</v>
      </c>
      <c r="F500" s="910" t="s">
        <v>1413</v>
      </c>
      <c r="G500" s="910" t="s">
        <v>100</v>
      </c>
      <c r="H500" s="910" t="s">
        <v>139</v>
      </c>
      <c r="I500" s="916" t="s">
        <v>1419</v>
      </c>
      <c r="J500" s="917">
        <v>18427356</v>
      </c>
    </row>
    <row r="501" spans="1:10">
      <c r="A501" s="910"/>
      <c r="B501" s="910"/>
      <c r="C501" s="910"/>
      <c r="D501" s="910" t="s">
        <v>250</v>
      </c>
      <c r="E501" s="910" t="s">
        <v>200</v>
      </c>
      <c r="F501" s="910" t="s">
        <v>1413</v>
      </c>
      <c r="G501" s="910" t="s">
        <v>100</v>
      </c>
      <c r="H501" s="910" t="s">
        <v>140</v>
      </c>
      <c r="I501" s="916" t="s">
        <v>123</v>
      </c>
      <c r="J501" s="917">
        <v>450000</v>
      </c>
    </row>
    <row r="502" spans="1:10">
      <c r="A502" s="910"/>
      <c r="B502" s="910"/>
      <c r="C502" s="910"/>
      <c r="D502" s="910" t="s">
        <v>250</v>
      </c>
      <c r="E502" s="910" t="s">
        <v>200</v>
      </c>
      <c r="F502" s="910" t="s">
        <v>1413</v>
      </c>
      <c r="G502" s="910" t="s">
        <v>103</v>
      </c>
      <c r="H502" s="910"/>
      <c r="I502" s="916" t="s">
        <v>1420</v>
      </c>
      <c r="J502" s="917">
        <v>18982000</v>
      </c>
    </row>
    <row r="503" spans="1:10">
      <c r="A503" s="910"/>
      <c r="B503" s="910"/>
      <c r="C503" s="910"/>
      <c r="D503" s="910" t="s">
        <v>250</v>
      </c>
      <c r="E503" s="910" t="s">
        <v>200</v>
      </c>
      <c r="F503" s="910" t="s">
        <v>1413</v>
      </c>
      <c r="G503" s="910" t="s">
        <v>103</v>
      </c>
      <c r="H503" s="910" t="s">
        <v>104</v>
      </c>
      <c r="I503" s="916" t="s">
        <v>105</v>
      </c>
      <c r="J503" s="917">
        <v>18862000</v>
      </c>
    </row>
    <row r="504" spans="1:10">
      <c r="A504" s="910"/>
      <c r="B504" s="910"/>
      <c r="C504" s="910"/>
      <c r="D504" s="910" t="s">
        <v>250</v>
      </c>
      <c r="E504" s="910" t="s">
        <v>200</v>
      </c>
      <c r="F504" s="910" t="s">
        <v>1413</v>
      </c>
      <c r="G504" s="910" t="s">
        <v>103</v>
      </c>
      <c r="H504" s="910" t="s">
        <v>106</v>
      </c>
      <c r="I504" s="916" t="s">
        <v>107</v>
      </c>
      <c r="J504" s="917">
        <v>120000</v>
      </c>
    </row>
    <row r="505" spans="1:10">
      <c r="A505" s="910"/>
      <c r="B505" s="910"/>
      <c r="C505" s="910"/>
      <c r="D505" s="910" t="s">
        <v>250</v>
      </c>
      <c r="E505" s="910" t="s">
        <v>200</v>
      </c>
      <c r="F505" s="910" t="s">
        <v>1413</v>
      </c>
      <c r="G505" s="910" t="s">
        <v>108</v>
      </c>
      <c r="H505" s="910"/>
      <c r="I505" s="916" t="s">
        <v>109</v>
      </c>
      <c r="J505" s="917">
        <v>347417611</v>
      </c>
    </row>
    <row r="506" spans="1:10" ht="39.6">
      <c r="A506" s="910"/>
      <c r="B506" s="910"/>
      <c r="C506" s="910"/>
      <c r="D506" s="910" t="s">
        <v>250</v>
      </c>
      <c r="E506" s="910" t="s">
        <v>200</v>
      </c>
      <c r="F506" s="910" t="s">
        <v>1413</v>
      </c>
      <c r="G506" s="910" t="s">
        <v>108</v>
      </c>
      <c r="H506" s="910" t="s">
        <v>110</v>
      </c>
      <c r="I506" s="916" t="s">
        <v>1422</v>
      </c>
      <c r="J506" s="917">
        <v>1311097</v>
      </c>
    </row>
    <row r="507" spans="1:10">
      <c r="A507" s="910"/>
      <c r="B507" s="910"/>
      <c r="C507" s="910"/>
      <c r="D507" s="910" t="s">
        <v>250</v>
      </c>
      <c r="E507" s="910" t="s">
        <v>200</v>
      </c>
      <c r="F507" s="910" t="s">
        <v>1413</v>
      </c>
      <c r="G507" s="910" t="s">
        <v>108</v>
      </c>
      <c r="H507" s="910" t="s">
        <v>111</v>
      </c>
      <c r="I507" s="916" t="s">
        <v>112</v>
      </c>
      <c r="J507" s="917">
        <v>3346343</v>
      </c>
    </row>
    <row r="508" spans="1:10" ht="39.6">
      <c r="A508" s="910"/>
      <c r="B508" s="910"/>
      <c r="C508" s="910"/>
      <c r="D508" s="910" t="s">
        <v>250</v>
      </c>
      <c r="E508" s="910" t="s">
        <v>200</v>
      </c>
      <c r="F508" s="910" t="s">
        <v>1413</v>
      </c>
      <c r="G508" s="910" t="s">
        <v>108</v>
      </c>
      <c r="H508" s="910" t="s">
        <v>862</v>
      </c>
      <c r="I508" s="916" t="s">
        <v>1450</v>
      </c>
      <c r="J508" s="917">
        <v>2260171</v>
      </c>
    </row>
    <row r="509" spans="1:10">
      <c r="A509" s="910"/>
      <c r="B509" s="910"/>
      <c r="C509" s="910"/>
      <c r="D509" s="910" t="s">
        <v>250</v>
      </c>
      <c r="E509" s="910" t="s">
        <v>200</v>
      </c>
      <c r="F509" s="910" t="s">
        <v>1413</v>
      </c>
      <c r="G509" s="910" t="s">
        <v>108</v>
      </c>
      <c r="H509" s="910" t="s">
        <v>283</v>
      </c>
      <c r="I509" s="916" t="s">
        <v>1455</v>
      </c>
      <c r="J509" s="917">
        <v>332015000</v>
      </c>
    </row>
    <row r="510" spans="1:10" ht="26.4">
      <c r="A510" s="910"/>
      <c r="B510" s="910"/>
      <c r="C510" s="910"/>
      <c r="D510" s="910" t="s">
        <v>250</v>
      </c>
      <c r="E510" s="910" t="s">
        <v>200</v>
      </c>
      <c r="F510" s="910" t="s">
        <v>1413</v>
      </c>
      <c r="G510" s="910" t="s">
        <v>108</v>
      </c>
      <c r="H510" s="910" t="s">
        <v>868</v>
      </c>
      <c r="I510" s="916" t="s">
        <v>1423</v>
      </c>
      <c r="J510" s="917">
        <v>8485000</v>
      </c>
    </row>
    <row r="511" spans="1:10">
      <c r="A511" s="910"/>
      <c r="B511" s="910"/>
      <c r="C511" s="910"/>
      <c r="D511" s="910" t="s">
        <v>250</v>
      </c>
      <c r="E511" s="910" t="s">
        <v>200</v>
      </c>
      <c r="F511" s="910" t="s">
        <v>1413</v>
      </c>
      <c r="G511" s="910" t="s">
        <v>143</v>
      </c>
      <c r="H511" s="910"/>
      <c r="I511" s="916" t="s">
        <v>144</v>
      </c>
      <c r="J511" s="917">
        <v>600000</v>
      </c>
    </row>
    <row r="512" spans="1:10">
      <c r="A512" s="910"/>
      <c r="B512" s="910"/>
      <c r="C512" s="910"/>
      <c r="D512" s="910" t="s">
        <v>250</v>
      </c>
      <c r="E512" s="910" t="s">
        <v>200</v>
      </c>
      <c r="F512" s="910" t="s">
        <v>1413</v>
      </c>
      <c r="G512" s="910" t="s">
        <v>143</v>
      </c>
      <c r="H512" s="910" t="s">
        <v>489</v>
      </c>
      <c r="I512" s="916" t="s">
        <v>121</v>
      </c>
      <c r="J512" s="917">
        <v>600000</v>
      </c>
    </row>
    <row r="513" spans="1:10">
      <c r="A513" s="910"/>
      <c r="B513" s="910"/>
      <c r="C513" s="910"/>
      <c r="D513" s="910" t="s">
        <v>250</v>
      </c>
      <c r="E513" s="910" t="s">
        <v>200</v>
      </c>
      <c r="F513" s="910" t="s">
        <v>1413</v>
      </c>
      <c r="G513" s="910" t="s">
        <v>113</v>
      </c>
      <c r="H513" s="910"/>
      <c r="I513" s="916" t="s">
        <v>114</v>
      </c>
      <c r="J513" s="917">
        <v>6383000</v>
      </c>
    </row>
    <row r="514" spans="1:10">
      <c r="A514" s="910"/>
      <c r="B514" s="910"/>
      <c r="C514" s="910"/>
      <c r="D514" s="910" t="s">
        <v>250</v>
      </c>
      <c r="E514" s="910" t="s">
        <v>200</v>
      </c>
      <c r="F514" s="910" t="s">
        <v>1413</v>
      </c>
      <c r="G514" s="910" t="s">
        <v>113</v>
      </c>
      <c r="H514" s="910" t="s">
        <v>381</v>
      </c>
      <c r="I514" s="916" t="s">
        <v>382</v>
      </c>
      <c r="J514" s="917">
        <v>3533000</v>
      </c>
    </row>
    <row r="515" spans="1:10">
      <c r="A515" s="910"/>
      <c r="B515" s="910"/>
      <c r="C515" s="910"/>
      <c r="D515" s="910" t="s">
        <v>250</v>
      </c>
      <c r="E515" s="910" t="s">
        <v>200</v>
      </c>
      <c r="F515" s="910" t="s">
        <v>1413</v>
      </c>
      <c r="G515" s="910" t="s">
        <v>113</v>
      </c>
      <c r="H515" s="910" t="s">
        <v>490</v>
      </c>
      <c r="I515" s="916" t="s">
        <v>491</v>
      </c>
      <c r="J515" s="917">
        <v>2150000</v>
      </c>
    </row>
    <row r="516" spans="1:10">
      <c r="A516" s="910"/>
      <c r="B516" s="910"/>
      <c r="C516" s="910"/>
      <c r="D516" s="910" t="s">
        <v>250</v>
      </c>
      <c r="E516" s="910" t="s">
        <v>200</v>
      </c>
      <c r="F516" s="910" t="s">
        <v>1413</v>
      </c>
      <c r="G516" s="910" t="s">
        <v>113</v>
      </c>
      <c r="H516" s="910" t="s">
        <v>115</v>
      </c>
      <c r="I516" s="916" t="s">
        <v>116</v>
      </c>
      <c r="J516" s="917">
        <v>700000</v>
      </c>
    </row>
    <row r="517" spans="1:10">
      <c r="A517" s="910"/>
      <c r="B517" s="910"/>
      <c r="C517" s="910"/>
      <c r="D517" s="910" t="s">
        <v>250</v>
      </c>
      <c r="E517" s="910" t="s">
        <v>200</v>
      </c>
      <c r="F517" s="910" t="s">
        <v>1413</v>
      </c>
      <c r="G517" s="910" t="s">
        <v>492</v>
      </c>
      <c r="H517" s="910"/>
      <c r="I517" s="916" t="s">
        <v>493</v>
      </c>
      <c r="J517" s="917">
        <v>9250000</v>
      </c>
    </row>
    <row r="518" spans="1:10">
      <c r="A518" s="910"/>
      <c r="B518" s="910"/>
      <c r="C518" s="910"/>
      <c r="D518" s="910" t="s">
        <v>250</v>
      </c>
      <c r="E518" s="910" t="s">
        <v>200</v>
      </c>
      <c r="F518" s="910" t="s">
        <v>1413</v>
      </c>
      <c r="G518" s="910" t="s">
        <v>492</v>
      </c>
      <c r="H518" s="910" t="s">
        <v>494</v>
      </c>
      <c r="I518" s="916" t="s">
        <v>495</v>
      </c>
      <c r="J518" s="917">
        <v>9250000</v>
      </c>
    </row>
    <row r="519" spans="1:10" ht="39.6">
      <c r="A519" s="910"/>
      <c r="B519" s="910"/>
      <c r="C519" s="910"/>
      <c r="D519" s="910" t="s">
        <v>250</v>
      </c>
      <c r="E519" s="910" t="s">
        <v>200</v>
      </c>
      <c r="F519" s="910" t="s">
        <v>1413</v>
      </c>
      <c r="G519" s="910" t="s">
        <v>498</v>
      </c>
      <c r="H519" s="910"/>
      <c r="I519" s="916" t="s">
        <v>1425</v>
      </c>
      <c r="J519" s="917">
        <v>15024000</v>
      </c>
    </row>
    <row r="520" spans="1:10">
      <c r="A520" s="910"/>
      <c r="B520" s="910"/>
      <c r="C520" s="910"/>
      <c r="D520" s="910" t="s">
        <v>250</v>
      </c>
      <c r="E520" s="910" t="s">
        <v>200</v>
      </c>
      <c r="F520" s="910" t="s">
        <v>1413</v>
      </c>
      <c r="G520" s="910" t="s">
        <v>498</v>
      </c>
      <c r="H520" s="910" t="s">
        <v>758</v>
      </c>
      <c r="I520" s="916" t="s">
        <v>1456</v>
      </c>
      <c r="J520" s="917">
        <v>210000</v>
      </c>
    </row>
    <row r="521" spans="1:10">
      <c r="A521" s="910"/>
      <c r="B521" s="910"/>
      <c r="C521" s="910"/>
      <c r="D521" s="910" t="s">
        <v>250</v>
      </c>
      <c r="E521" s="910" t="s">
        <v>200</v>
      </c>
      <c r="F521" s="910" t="s">
        <v>1413</v>
      </c>
      <c r="G521" s="910" t="s">
        <v>498</v>
      </c>
      <c r="H521" s="910" t="s">
        <v>370</v>
      </c>
      <c r="I521" s="916" t="s">
        <v>1426</v>
      </c>
      <c r="J521" s="917">
        <v>3760000</v>
      </c>
    </row>
    <row r="522" spans="1:10">
      <c r="A522" s="910"/>
      <c r="B522" s="910"/>
      <c r="C522" s="910"/>
      <c r="D522" s="910" t="s">
        <v>250</v>
      </c>
      <c r="E522" s="910" t="s">
        <v>200</v>
      </c>
      <c r="F522" s="910" t="s">
        <v>1413</v>
      </c>
      <c r="G522" s="910" t="s">
        <v>498</v>
      </c>
      <c r="H522" s="910" t="s">
        <v>500</v>
      </c>
      <c r="I522" s="916" t="s">
        <v>1427</v>
      </c>
      <c r="J522" s="917">
        <v>9054000</v>
      </c>
    </row>
    <row r="523" spans="1:10" ht="26.4">
      <c r="A523" s="910"/>
      <c r="B523" s="910"/>
      <c r="C523" s="910"/>
      <c r="D523" s="910" t="s">
        <v>250</v>
      </c>
      <c r="E523" s="910" t="s">
        <v>200</v>
      </c>
      <c r="F523" s="910" t="s">
        <v>1413</v>
      </c>
      <c r="G523" s="910" t="s">
        <v>498</v>
      </c>
      <c r="H523" s="910" t="s">
        <v>501</v>
      </c>
      <c r="I523" s="916" t="s">
        <v>10</v>
      </c>
      <c r="J523" s="917">
        <v>2000000</v>
      </c>
    </row>
    <row r="524" spans="1:10" ht="26.4">
      <c r="A524" s="910"/>
      <c r="B524" s="910"/>
      <c r="C524" s="910"/>
      <c r="D524" s="910" t="s">
        <v>250</v>
      </c>
      <c r="E524" s="910" t="s">
        <v>200</v>
      </c>
      <c r="F524" s="910" t="s">
        <v>1413</v>
      </c>
      <c r="G524" s="910" t="s">
        <v>118</v>
      </c>
      <c r="H524" s="910"/>
      <c r="I524" s="916" t="s">
        <v>119</v>
      </c>
      <c r="J524" s="917">
        <v>33774600</v>
      </c>
    </row>
    <row r="525" spans="1:10">
      <c r="A525" s="910"/>
      <c r="B525" s="910"/>
      <c r="C525" s="910"/>
      <c r="D525" s="910" t="s">
        <v>250</v>
      </c>
      <c r="E525" s="910" t="s">
        <v>200</v>
      </c>
      <c r="F525" s="910" t="s">
        <v>1413</v>
      </c>
      <c r="G525" s="910" t="s">
        <v>118</v>
      </c>
      <c r="H525" s="910" t="s">
        <v>120</v>
      </c>
      <c r="I525" s="916" t="s">
        <v>123</v>
      </c>
      <c r="J525" s="917">
        <v>33774600</v>
      </c>
    </row>
    <row r="526" spans="1:10">
      <c r="A526" s="910"/>
      <c r="B526" s="910"/>
      <c r="C526" s="910"/>
      <c r="D526" s="910" t="s">
        <v>250</v>
      </c>
      <c r="E526" s="910" t="s">
        <v>200</v>
      </c>
      <c r="F526" s="910" t="s">
        <v>1413</v>
      </c>
      <c r="G526" s="910" t="s">
        <v>1434</v>
      </c>
      <c r="H526" s="910"/>
      <c r="I526" s="916" t="s">
        <v>1435</v>
      </c>
      <c r="J526" s="917">
        <v>23931000</v>
      </c>
    </row>
    <row r="527" spans="1:10" ht="26.4">
      <c r="A527" s="910"/>
      <c r="B527" s="910"/>
      <c r="C527" s="910"/>
      <c r="D527" s="910" t="s">
        <v>250</v>
      </c>
      <c r="E527" s="910" t="s">
        <v>200</v>
      </c>
      <c r="F527" s="910" t="s">
        <v>1413</v>
      </c>
      <c r="G527" s="910" t="s">
        <v>1434</v>
      </c>
      <c r="H527" s="910" t="s">
        <v>1436</v>
      </c>
      <c r="I527" s="916" t="s">
        <v>1437</v>
      </c>
      <c r="J527" s="917">
        <v>23931000</v>
      </c>
    </row>
    <row r="528" spans="1:10">
      <c r="A528" s="910"/>
      <c r="B528" s="910"/>
      <c r="C528" s="910"/>
      <c r="D528" s="910" t="s">
        <v>250</v>
      </c>
      <c r="E528" s="910" t="s">
        <v>200</v>
      </c>
      <c r="F528" s="910" t="s">
        <v>1413</v>
      </c>
      <c r="G528" s="910" t="s">
        <v>122</v>
      </c>
      <c r="H528" s="910"/>
      <c r="I528" s="916" t="s">
        <v>123</v>
      </c>
      <c r="J528" s="917">
        <v>32088000</v>
      </c>
    </row>
    <row r="529" spans="1:10">
      <c r="A529" s="910"/>
      <c r="B529" s="910"/>
      <c r="C529" s="910"/>
      <c r="D529" s="910" t="s">
        <v>250</v>
      </c>
      <c r="E529" s="910" t="s">
        <v>200</v>
      </c>
      <c r="F529" s="910" t="s">
        <v>1413</v>
      </c>
      <c r="G529" s="910" t="s">
        <v>122</v>
      </c>
      <c r="H529" s="910" t="s">
        <v>6</v>
      </c>
      <c r="I529" s="916" t="s">
        <v>1438</v>
      </c>
      <c r="J529" s="917">
        <v>165000</v>
      </c>
    </row>
    <row r="530" spans="1:10">
      <c r="A530" s="910"/>
      <c r="B530" s="910"/>
      <c r="C530" s="910"/>
      <c r="D530" s="910" t="s">
        <v>250</v>
      </c>
      <c r="E530" s="910" t="s">
        <v>200</v>
      </c>
      <c r="F530" s="910" t="s">
        <v>1413</v>
      </c>
      <c r="G530" s="910" t="s">
        <v>122</v>
      </c>
      <c r="H530" s="910" t="s">
        <v>124</v>
      </c>
      <c r="I530" s="916" t="s">
        <v>125</v>
      </c>
      <c r="J530" s="917">
        <v>31923000</v>
      </c>
    </row>
    <row r="531" spans="1:10">
      <c r="A531" s="910"/>
      <c r="B531" s="910"/>
      <c r="C531" s="910"/>
      <c r="D531" s="910" t="s">
        <v>934</v>
      </c>
      <c r="E531" s="910"/>
      <c r="F531" s="910"/>
      <c r="G531" s="910"/>
      <c r="H531" s="910"/>
      <c r="I531" s="916" t="s">
        <v>935</v>
      </c>
      <c r="J531" s="917">
        <v>150000000</v>
      </c>
    </row>
    <row r="532" spans="1:10" ht="26.4">
      <c r="A532" s="910"/>
      <c r="B532" s="910"/>
      <c r="C532" s="910"/>
      <c r="D532" s="910" t="s">
        <v>934</v>
      </c>
      <c r="E532" s="910" t="s">
        <v>200</v>
      </c>
      <c r="F532" s="910"/>
      <c r="G532" s="910"/>
      <c r="H532" s="910"/>
      <c r="I532" s="916" t="s">
        <v>1412</v>
      </c>
      <c r="J532" s="917">
        <v>150000000</v>
      </c>
    </row>
    <row r="533" spans="1:10">
      <c r="A533" s="910"/>
      <c r="B533" s="910"/>
      <c r="C533" s="910"/>
      <c r="D533" s="910" t="s">
        <v>934</v>
      </c>
      <c r="E533" s="910" t="s">
        <v>200</v>
      </c>
      <c r="F533" s="910" t="s">
        <v>1413</v>
      </c>
      <c r="G533" s="910"/>
      <c r="H533" s="910"/>
      <c r="I533" s="916" t="s">
        <v>1414</v>
      </c>
      <c r="J533" s="917">
        <v>150000000</v>
      </c>
    </row>
    <row r="534" spans="1:10">
      <c r="A534" s="910"/>
      <c r="B534" s="910"/>
      <c r="C534" s="910"/>
      <c r="D534" s="910" t="s">
        <v>934</v>
      </c>
      <c r="E534" s="910" t="s">
        <v>200</v>
      </c>
      <c r="F534" s="910" t="s">
        <v>1413</v>
      </c>
      <c r="G534" s="910" t="s">
        <v>90</v>
      </c>
      <c r="H534" s="910"/>
      <c r="I534" s="916" t="s">
        <v>91</v>
      </c>
      <c r="J534" s="917">
        <v>15139000</v>
      </c>
    </row>
    <row r="535" spans="1:10">
      <c r="A535" s="910"/>
      <c r="B535" s="910"/>
      <c r="C535" s="910"/>
      <c r="D535" s="910" t="s">
        <v>934</v>
      </c>
      <c r="E535" s="910" t="s">
        <v>200</v>
      </c>
      <c r="F535" s="910" t="s">
        <v>1413</v>
      </c>
      <c r="G535" s="910" t="s">
        <v>90</v>
      </c>
      <c r="H535" s="910" t="s">
        <v>763</v>
      </c>
      <c r="I535" s="916" t="s">
        <v>1415</v>
      </c>
      <c r="J535" s="917">
        <v>15139000</v>
      </c>
    </row>
    <row r="536" spans="1:10">
      <c r="A536" s="910"/>
      <c r="B536" s="910"/>
      <c r="C536" s="910"/>
      <c r="D536" s="910" t="s">
        <v>934</v>
      </c>
      <c r="E536" s="910" t="s">
        <v>200</v>
      </c>
      <c r="F536" s="910" t="s">
        <v>1413</v>
      </c>
      <c r="G536" s="910" t="s">
        <v>100</v>
      </c>
      <c r="H536" s="910"/>
      <c r="I536" s="916" t="s">
        <v>101</v>
      </c>
      <c r="J536" s="917">
        <v>27753000</v>
      </c>
    </row>
    <row r="537" spans="1:10">
      <c r="A537" s="910"/>
      <c r="B537" s="910"/>
      <c r="C537" s="910"/>
      <c r="D537" s="910" t="s">
        <v>934</v>
      </c>
      <c r="E537" s="910" t="s">
        <v>200</v>
      </c>
      <c r="F537" s="910" t="s">
        <v>1413</v>
      </c>
      <c r="G537" s="910" t="s">
        <v>100</v>
      </c>
      <c r="H537" s="910" t="s">
        <v>139</v>
      </c>
      <c r="I537" s="916" t="s">
        <v>1419</v>
      </c>
      <c r="J537" s="917">
        <v>26472000</v>
      </c>
    </row>
    <row r="538" spans="1:10">
      <c r="A538" s="910"/>
      <c r="B538" s="910"/>
      <c r="C538" s="910"/>
      <c r="D538" s="910" t="s">
        <v>934</v>
      </c>
      <c r="E538" s="910" t="s">
        <v>200</v>
      </c>
      <c r="F538" s="910" t="s">
        <v>1413</v>
      </c>
      <c r="G538" s="910" t="s">
        <v>100</v>
      </c>
      <c r="H538" s="910" t="s">
        <v>140</v>
      </c>
      <c r="I538" s="916" t="s">
        <v>123</v>
      </c>
      <c r="J538" s="917">
        <v>1281000</v>
      </c>
    </row>
    <row r="539" spans="1:10">
      <c r="A539" s="910"/>
      <c r="B539" s="910"/>
      <c r="C539" s="910"/>
      <c r="D539" s="910" t="s">
        <v>934</v>
      </c>
      <c r="E539" s="910" t="s">
        <v>200</v>
      </c>
      <c r="F539" s="910" t="s">
        <v>1413</v>
      </c>
      <c r="G539" s="910" t="s">
        <v>103</v>
      </c>
      <c r="H539" s="910"/>
      <c r="I539" s="916" t="s">
        <v>1420</v>
      </c>
      <c r="J539" s="917">
        <v>13050000</v>
      </c>
    </row>
    <row r="540" spans="1:10">
      <c r="A540" s="910"/>
      <c r="B540" s="910"/>
      <c r="C540" s="910"/>
      <c r="D540" s="910" t="s">
        <v>934</v>
      </c>
      <c r="E540" s="910" t="s">
        <v>200</v>
      </c>
      <c r="F540" s="910" t="s">
        <v>1413</v>
      </c>
      <c r="G540" s="910" t="s">
        <v>103</v>
      </c>
      <c r="H540" s="910" t="s">
        <v>104</v>
      </c>
      <c r="I540" s="916" t="s">
        <v>105</v>
      </c>
      <c r="J540" s="917">
        <v>9800000</v>
      </c>
    </row>
    <row r="541" spans="1:10">
      <c r="A541" s="910"/>
      <c r="B541" s="910"/>
      <c r="C541" s="910"/>
      <c r="D541" s="910" t="s">
        <v>934</v>
      </c>
      <c r="E541" s="910" t="s">
        <v>200</v>
      </c>
      <c r="F541" s="910" t="s">
        <v>1413</v>
      </c>
      <c r="G541" s="910" t="s">
        <v>103</v>
      </c>
      <c r="H541" s="910" t="s">
        <v>106</v>
      </c>
      <c r="I541" s="916" t="s">
        <v>107</v>
      </c>
      <c r="J541" s="917">
        <v>3250000</v>
      </c>
    </row>
    <row r="542" spans="1:10">
      <c r="A542" s="910"/>
      <c r="B542" s="910"/>
      <c r="C542" s="910"/>
      <c r="D542" s="910" t="s">
        <v>934</v>
      </c>
      <c r="E542" s="910" t="s">
        <v>200</v>
      </c>
      <c r="F542" s="910" t="s">
        <v>1413</v>
      </c>
      <c r="G542" s="910" t="s">
        <v>113</v>
      </c>
      <c r="H542" s="910"/>
      <c r="I542" s="916" t="s">
        <v>114</v>
      </c>
      <c r="J542" s="917">
        <v>800000</v>
      </c>
    </row>
    <row r="543" spans="1:10">
      <c r="A543" s="910"/>
      <c r="B543" s="910"/>
      <c r="C543" s="910"/>
      <c r="D543" s="910" t="s">
        <v>934</v>
      </c>
      <c r="E543" s="910" t="s">
        <v>200</v>
      </c>
      <c r="F543" s="910" t="s">
        <v>1413</v>
      </c>
      <c r="G543" s="910" t="s">
        <v>113</v>
      </c>
      <c r="H543" s="910" t="s">
        <v>490</v>
      </c>
      <c r="I543" s="916" t="s">
        <v>491</v>
      </c>
      <c r="J543" s="917">
        <v>800000</v>
      </c>
    </row>
    <row r="544" spans="1:10" ht="39.6">
      <c r="A544" s="910"/>
      <c r="B544" s="910"/>
      <c r="C544" s="910"/>
      <c r="D544" s="910" t="s">
        <v>934</v>
      </c>
      <c r="E544" s="910" t="s">
        <v>200</v>
      </c>
      <c r="F544" s="910" t="s">
        <v>1413</v>
      </c>
      <c r="G544" s="910" t="s">
        <v>498</v>
      </c>
      <c r="H544" s="910"/>
      <c r="I544" s="916" t="s">
        <v>1425</v>
      </c>
      <c r="J544" s="917">
        <v>14150000</v>
      </c>
    </row>
    <row r="545" spans="1:10">
      <c r="A545" s="910"/>
      <c r="B545" s="910"/>
      <c r="C545" s="910"/>
      <c r="D545" s="910" t="s">
        <v>934</v>
      </c>
      <c r="E545" s="910" t="s">
        <v>200</v>
      </c>
      <c r="F545" s="910" t="s">
        <v>1413</v>
      </c>
      <c r="G545" s="910" t="s">
        <v>498</v>
      </c>
      <c r="H545" s="910" t="s">
        <v>370</v>
      </c>
      <c r="I545" s="916" t="s">
        <v>1426</v>
      </c>
      <c r="J545" s="917">
        <v>9500000</v>
      </c>
    </row>
    <row r="546" spans="1:10">
      <c r="A546" s="910"/>
      <c r="B546" s="910"/>
      <c r="C546" s="910"/>
      <c r="D546" s="910" t="s">
        <v>934</v>
      </c>
      <c r="E546" s="910" t="s">
        <v>200</v>
      </c>
      <c r="F546" s="910" t="s">
        <v>1413</v>
      </c>
      <c r="G546" s="910" t="s">
        <v>498</v>
      </c>
      <c r="H546" s="910" t="s">
        <v>500</v>
      </c>
      <c r="I546" s="916" t="s">
        <v>1427</v>
      </c>
      <c r="J546" s="917">
        <v>4650000</v>
      </c>
    </row>
    <row r="547" spans="1:10" ht="26.4">
      <c r="A547" s="910"/>
      <c r="B547" s="910"/>
      <c r="C547" s="910"/>
      <c r="D547" s="910" t="s">
        <v>934</v>
      </c>
      <c r="E547" s="910" t="s">
        <v>200</v>
      </c>
      <c r="F547" s="910" t="s">
        <v>1413</v>
      </c>
      <c r="G547" s="910" t="s">
        <v>118</v>
      </c>
      <c r="H547" s="910"/>
      <c r="I547" s="916" t="s">
        <v>119</v>
      </c>
      <c r="J547" s="917">
        <v>79108000</v>
      </c>
    </row>
    <row r="548" spans="1:10">
      <c r="A548" s="910"/>
      <c r="B548" s="910"/>
      <c r="C548" s="910"/>
      <c r="D548" s="910" t="s">
        <v>934</v>
      </c>
      <c r="E548" s="910" t="s">
        <v>200</v>
      </c>
      <c r="F548" s="910" t="s">
        <v>1413</v>
      </c>
      <c r="G548" s="910" t="s">
        <v>118</v>
      </c>
      <c r="H548" s="910" t="s">
        <v>523</v>
      </c>
      <c r="I548" s="916" t="s">
        <v>1432</v>
      </c>
      <c r="J548" s="917">
        <v>79108000</v>
      </c>
    </row>
    <row r="549" spans="1:10">
      <c r="A549" s="910"/>
      <c r="B549" s="910"/>
      <c r="C549" s="910"/>
      <c r="D549" s="910" t="s">
        <v>925</v>
      </c>
      <c r="E549" s="910"/>
      <c r="F549" s="910"/>
      <c r="G549" s="910"/>
      <c r="H549" s="910"/>
      <c r="I549" s="916" t="s">
        <v>926</v>
      </c>
      <c r="J549" s="917">
        <v>50000000</v>
      </c>
    </row>
    <row r="550" spans="1:10" ht="26.4">
      <c r="A550" s="910"/>
      <c r="B550" s="910"/>
      <c r="C550" s="910"/>
      <c r="D550" s="910" t="s">
        <v>925</v>
      </c>
      <c r="E550" s="910" t="s">
        <v>200</v>
      </c>
      <c r="F550" s="910"/>
      <c r="G550" s="910"/>
      <c r="H550" s="910"/>
      <c r="I550" s="916" t="s">
        <v>1412</v>
      </c>
      <c r="J550" s="917">
        <v>50000000</v>
      </c>
    </row>
    <row r="551" spans="1:10">
      <c r="A551" s="910"/>
      <c r="B551" s="910"/>
      <c r="C551" s="910"/>
      <c r="D551" s="910" t="s">
        <v>925</v>
      </c>
      <c r="E551" s="910" t="s">
        <v>200</v>
      </c>
      <c r="F551" s="910" t="s">
        <v>1413</v>
      </c>
      <c r="G551" s="910"/>
      <c r="H551" s="910"/>
      <c r="I551" s="916" t="s">
        <v>1414</v>
      </c>
      <c r="J551" s="917">
        <v>50000000</v>
      </c>
    </row>
    <row r="552" spans="1:10">
      <c r="A552" s="910"/>
      <c r="B552" s="910"/>
      <c r="C552" s="910"/>
      <c r="D552" s="910" t="s">
        <v>925</v>
      </c>
      <c r="E552" s="910" t="s">
        <v>200</v>
      </c>
      <c r="F552" s="910" t="s">
        <v>1413</v>
      </c>
      <c r="G552" s="910" t="s">
        <v>90</v>
      </c>
      <c r="H552" s="910"/>
      <c r="I552" s="916" t="s">
        <v>91</v>
      </c>
      <c r="J552" s="917">
        <v>15349000</v>
      </c>
    </row>
    <row r="553" spans="1:10">
      <c r="A553" s="910"/>
      <c r="B553" s="910"/>
      <c r="C553" s="910"/>
      <c r="D553" s="910" t="s">
        <v>925</v>
      </c>
      <c r="E553" s="910" t="s">
        <v>200</v>
      </c>
      <c r="F553" s="910" t="s">
        <v>1413</v>
      </c>
      <c r="G553" s="910" t="s">
        <v>90</v>
      </c>
      <c r="H553" s="910" t="s">
        <v>763</v>
      </c>
      <c r="I553" s="916" t="s">
        <v>1415</v>
      </c>
      <c r="J553" s="917">
        <v>15349000</v>
      </c>
    </row>
    <row r="554" spans="1:10">
      <c r="A554" s="910"/>
      <c r="B554" s="910"/>
      <c r="C554" s="910"/>
      <c r="D554" s="910" t="s">
        <v>925</v>
      </c>
      <c r="E554" s="910" t="s">
        <v>200</v>
      </c>
      <c r="F554" s="910" t="s">
        <v>1413</v>
      </c>
      <c r="G554" s="910" t="s">
        <v>100</v>
      </c>
      <c r="H554" s="910"/>
      <c r="I554" s="916" t="s">
        <v>101</v>
      </c>
      <c r="J554" s="917">
        <v>32435600</v>
      </c>
    </row>
    <row r="555" spans="1:10">
      <c r="A555" s="910"/>
      <c r="B555" s="910"/>
      <c r="C555" s="910"/>
      <c r="D555" s="910" t="s">
        <v>925</v>
      </c>
      <c r="E555" s="910" t="s">
        <v>200</v>
      </c>
      <c r="F555" s="910" t="s">
        <v>1413</v>
      </c>
      <c r="G555" s="910" t="s">
        <v>100</v>
      </c>
      <c r="H555" s="910" t="s">
        <v>139</v>
      </c>
      <c r="I555" s="916" t="s">
        <v>1419</v>
      </c>
      <c r="J555" s="917">
        <v>30485600</v>
      </c>
    </row>
    <row r="556" spans="1:10">
      <c r="A556" s="910"/>
      <c r="B556" s="910"/>
      <c r="C556" s="910"/>
      <c r="D556" s="910" t="s">
        <v>925</v>
      </c>
      <c r="E556" s="910" t="s">
        <v>200</v>
      </c>
      <c r="F556" s="910" t="s">
        <v>1413</v>
      </c>
      <c r="G556" s="910" t="s">
        <v>100</v>
      </c>
      <c r="H556" s="910" t="s">
        <v>140</v>
      </c>
      <c r="I556" s="916" t="s">
        <v>123</v>
      </c>
      <c r="J556" s="917">
        <v>1950000</v>
      </c>
    </row>
    <row r="557" spans="1:10">
      <c r="A557" s="910"/>
      <c r="B557" s="910"/>
      <c r="C557" s="910"/>
      <c r="D557" s="910" t="s">
        <v>925</v>
      </c>
      <c r="E557" s="910" t="s">
        <v>200</v>
      </c>
      <c r="F557" s="910" t="s">
        <v>1413</v>
      </c>
      <c r="G557" s="910" t="s">
        <v>103</v>
      </c>
      <c r="H557" s="910"/>
      <c r="I557" s="916" t="s">
        <v>1420</v>
      </c>
      <c r="J557" s="917">
        <v>1365400</v>
      </c>
    </row>
    <row r="558" spans="1:10">
      <c r="A558" s="910"/>
      <c r="B558" s="910"/>
      <c r="C558" s="910"/>
      <c r="D558" s="910" t="s">
        <v>925</v>
      </c>
      <c r="E558" s="910" t="s">
        <v>200</v>
      </c>
      <c r="F558" s="910" t="s">
        <v>1413</v>
      </c>
      <c r="G558" s="910" t="s">
        <v>103</v>
      </c>
      <c r="H558" s="910" t="s">
        <v>104</v>
      </c>
      <c r="I558" s="916" t="s">
        <v>105</v>
      </c>
      <c r="J558" s="917">
        <v>1365400</v>
      </c>
    </row>
    <row r="559" spans="1:10">
      <c r="A559" s="910"/>
      <c r="B559" s="910"/>
      <c r="C559" s="910"/>
      <c r="D559" s="910" t="s">
        <v>925</v>
      </c>
      <c r="E559" s="910" t="s">
        <v>200</v>
      </c>
      <c r="F559" s="910" t="s">
        <v>1413</v>
      </c>
      <c r="G559" s="910" t="s">
        <v>113</v>
      </c>
      <c r="H559" s="910"/>
      <c r="I559" s="916" t="s">
        <v>114</v>
      </c>
      <c r="J559" s="917">
        <v>850000</v>
      </c>
    </row>
    <row r="560" spans="1:10">
      <c r="A560" s="910"/>
      <c r="B560" s="910"/>
      <c r="C560" s="910"/>
      <c r="D560" s="910" t="s">
        <v>925</v>
      </c>
      <c r="E560" s="910" t="s">
        <v>200</v>
      </c>
      <c r="F560" s="910" t="s">
        <v>1413</v>
      </c>
      <c r="G560" s="910" t="s">
        <v>113</v>
      </c>
      <c r="H560" s="910" t="s">
        <v>490</v>
      </c>
      <c r="I560" s="916" t="s">
        <v>491</v>
      </c>
      <c r="J560" s="917">
        <v>850000</v>
      </c>
    </row>
    <row r="561" spans="1:10">
      <c r="A561" s="910"/>
      <c r="B561" s="910"/>
      <c r="C561" s="910"/>
      <c r="D561" s="910" t="s">
        <v>912</v>
      </c>
      <c r="E561" s="910"/>
      <c r="F561" s="910"/>
      <c r="G561" s="910"/>
      <c r="H561" s="910"/>
      <c r="I561" s="916" t="s">
        <v>913</v>
      </c>
      <c r="J561" s="917">
        <v>1569026500</v>
      </c>
    </row>
    <row r="562" spans="1:10">
      <c r="A562" s="910"/>
      <c r="B562" s="910"/>
      <c r="C562" s="910"/>
      <c r="D562" s="910" t="s">
        <v>912</v>
      </c>
      <c r="E562" s="910" t="s">
        <v>170</v>
      </c>
      <c r="F562" s="910"/>
      <c r="G562" s="910"/>
      <c r="H562" s="910"/>
      <c r="I562" s="916" t="s">
        <v>1156</v>
      </c>
      <c r="J562" s="917">
        <v>1569026500</v>
      </c>
    </row>
    <row r="563" spans="1:10">
      <c r="A563" s="910"/>
      <c r="B563" s="910"/>
      <c r="C563" s="910"/>
      <c r="D563" s="910" t="s">
        <v>912</v>
      </c>
      <c r="E563" s="910" t="s">
        <v>170</v>
      </c>
      <c r="F563" s="910" t="s">
        <v>1448</v>
      </c>
      <c r="G563" s="910"/>
      <c r="H563" s="910"/>
      <c r="I563" s="916" t="s">
        <v>1449</v>
      </c>
      <c r="J563" s="917">
        <v>1569026500</v>
      </c>
    </row>
    <row r="564" spans="1:10">
      <c r="A564" s="910"/>
      <c r="B564" s="910"/>
      <c r="C564" s="910"/>
      <c r="D564" s="910" t="s">
        <v>912</v>
      </c>
      <c r="E564" s="910" t="s">
        <v>170</v>
      </c>
      <c r="F564" s="910" t="s">
        <v>1448</v>
      </c>
      <c r="G564" s="910" t="s">
        <v>90</v>
      </c>
      <c r="H564" s="910"/>
      <c r="I564" s="916" t="s">
        <v>91</v>
      </c>
      <c r="J564" s="917">
        <v>2640000</v>
      </c>
    </row>
    <row r="565" spans="1:10">
      <c r="A565" s="910"/>
      <c r="B565" s="910"/>
      <c r="C565" s="910"/>
      <c r="D565" s="910" t="s">
        <v>912</v>
      </c>
      <c r="E565" s="910" t="s">
        <v>170</v>
      </c>
      <c r="F565" s="910" t="s">
        <v>1448</v>
      </c>
      <c r="G565" s="910" t="s">
        <v>90</v>
      </c>
      <c r="H565" s="910" t="s">
        <v>763</v>
      </c>
      <c r="I565" s="916" t="s">
        <v>1415</v>
      </c>
      <c r="J565" s="917">
        <v>2640000</v>
      </c>
    </row>
    <row r="566" spans="1:10" ht="26.4">
      <c r="A566" s="910"/>
      <c r="B566" s="910"/>
      <c r="C566" s="910"/>
      <c r="D566" s="910" t="s">
        <v>912</v>
      </c>
      <c r="E566" s="910" t="s">
        <v>170</v>
      </c>
      <c r="F566" s="910" t="s">
        <v>1448</v>
      </c>
      <c r="G566" s="910" t="s">
        <v>118</v>
      </c>
      <c r="H566" s="910"/>
      <c r="I566" s="916" t="s">
        <v>119</v>
      </c>
      <c r="J566" s="917">
        <v>1566386500</v>
      </c>
    </row>
    <row r="567" spans="1:10">
      <c r="A567" s="910"/>
      <c r="B567" s="910"/>
      <c r="C567" s="910"/>
      <c r="D567" s="910" t="s">
        <v>912</v>
      </c>
      <c r="E567" s="910" t="s">
        <v>170</v>
      </c>
      <c r="F567" s="910" t="s">
        <v>1448</v>
      </c>
      <c r="G567" s="910" t="s">
        <v>118</v>
      </c>
      <c r="H567" s="910" t="s">
        <v>120</v>
      </c>
      <c r="I567" s="916" t="s">
        <v>123</v>
      </c>
      <c r="J567" s="917">
        <v>1566386500</v>
      </c>
    </row>
    <row r="568" spans="1:10">
      <c r="A568" s="910"/>
      <c r="B568" s="910"/>
      <c r="C568" s="910"/>
      <c r="D568" s="910" t="s">
        <v>906</v>
      </c>
      <c r="E568" s="910"/>
      <c r="F568" s="910"/>
      <c r="G568" s="910"/>
      <c r="H568" s="910"/>
      <c r="I568" s="916" t="s">
        <v>1410</v>
      </c>
      <c r="J568" s="917">
        <v>200000000</v>
      </c>
    </row>
    <row r="569" spans="1:10">
      <c r="A569" s="910"/>
      <c r="B569" s="910"/>
      <c r="C569" s="910"/>
      <c r="D569" s="910" t="s">
        <v>906</v>
      </c>
      <c r="E569" s="910" t="s">
        <v>1154</v>
      </c>
      <c r="F569" s="910"/>
      <c r="G569" s="910"/>
      <c r="H569" s="910"/>
      <c r="I569" s="916" t="s">
        <v>1155</v>
      </c>
      <c r="J569" s="917">
        <v>200000000</v>
      </c>
    </row>
    <row r="570" spans="1:10">
      <c r="A570" s="910"/>
      <c r="B570" s="910"/>
      <c r="C570" s="910"/>
      <c r="D570" s="910" t="s">
        <v>906</v>
      </c>
      <c r="E570" s="910" t="s">
        <v>1154</v>
      </c>
      <c r="F570" s="910" t="s">
        <v>1524</v>
      </c>
      <c r="G570" s="910"/>
      <c r="H570" s="910"/>
      <c r="I570" s="916" t="s">
        <v>1525</v>
      </c>
      <c r="J570" s="917">
        <v>200000000</v>
      </c>
    </row>
    <row r="571" spans="1:10">
      <c r="A571" s="910"/>
      <c r="B571" s="910"/>
      <c r="C571" s="910"/>
      <c r="D571" s="910" t="s">
        <v>906</v>
      </c>
      <c r="E571" s="910" t="s">
        <v>1154</v>
      </c>
      <c r="F571" s="910" t="s">
        <v>1524</v>
      </c>
      <c r="G571" s="910" t="s">
        <v>100</v>
      </c>
      <c r="H571" s="910"/>
      <c r="I571" s="916" t="s">
        <v>101</v>
      </c>
      <c r="J571" s="917">
        <v>39763075</v>
      </c>
    </row>
    <row r="572" spans="1:10">
      <c r="A572" s="910"/>
      <c r="B572" s="910"/>
      <c r="C572" s="910"/>
      <c r="D572" s="910" t="s">
        <v>906</v>
      </c>
      <c r="E572" s="910" t="s">
        <v>1154</v>
      </c>
      <c r="F572" s="910" t="s">
        <v>1524</v>
      </c>
      <c r="G572" s="910" t="s">
        <v>100</v>
      </c>
      <c r="H572" s="910" t="s">
        <v>138</v>
      </c>
      <c r="I572" s="916" t="s">
        <v>1417</v>
      </c>
      <c r="J572" s="917">
        <v>25000000</v>
      </c>
    </row>
    <row r="573" spans="1:10">
      <c r="A573" s="910"/>
      <c r="B573" s="910"/>
      <c r="C573" s="910"/>
      <c r="D573" s="910" t="s">
        <v>906</v>
      </c>
      <c r="E573" s="910" t="s">
        <v>1154</v>
      </c>
      <c r="F573" s="910" t="s">
        <v>1524</v>
      </c>
      <c r="G573" s="910" t="s">
        <v>100</v>
      </c>
      <c r="H573" s="910" t="s">
        <v>139</v>
      </c>
      <c r="I573" s="916" t="s">
        <v>1419</v>
      </c>
      <c r="J573" s="917">
        <v>14163075</v>
      </c>
    </row>
    <row r="574" spans="1:10">
      <c r="A574" s="910"/>
      <c r="B574" s="910"/>
      <c r="C574" s="910"/>
      <c r="D574" s="910" t="s">
        <v>906</v>
      </c>
      <c r="E574" s="910" t="s">
        <v>1154</v>
      </c>
      <c r="F574" s="910" t="s">
        <v>1524</v>
      </c>
      <c r="G574" s="910" t="s">
        <v>100</v>
      </c>
      <c r="H574" s="910" t="s">
        <v>140</v>
      </c>
      <c r="I574" s="916" t="s">
        <v>123</v>
      </c>
      <c r="J574" s="917">
        <v>600000</v>
      </c>
    </row>
    <row r="575" spans="1:10">
      <c r="A575" s="910"/>
      <c r="B575" s="910"/>
      <c r="C575" s="910"/>
      <c r="D575" s="910" t="s">
        <v>906</v>
      </c>
      <c r="E575" s="910" t="s">
        <v>1154</v>
      </c>
      <c r="F575" s="910" t="s">
        <v>1524</v>
      </c>
      <c r="G575" s="910" t="s">
        <v>113</v>
      </c>
      <c r="H575" s="910"/>
      <c r="I575" s="916" t="s">
        <v>114</v>
      </c>
      <c r="J575" s="917">
        <v>1200000</v>
      </c>
    </row>
    <row r="576" spans="1:10">
      <c r="A576" s="910"/>
      <c r="B576" s="910"/>
      <c r="C576" s="910"/>
      <c r="D576" s="910" t="s">
        <v>906</v>
      </c>
      <c r="E576" s="910" t="s">
        <v>1154</v>
      </c>
      <c r="F576" s="910" t="s">
        <v>1524</v>
      </c>
      <c r="G576" s="910" t="s">
        <v>113</v>
      </c>
      <c r="H576" s="910" t="s">
        <v>490</v>
      </c>
      <c r="I576" s="916" t="s">
        <v>491</v>
      </c>
      <c r="J576" s="917">
        <v>1200000</v>
      </c>
    </row>
    <row r="577" spans="1:10" ht="26.4">
      <c r="A577" s="910"/>
      <c r="B577" s="910"/>
      <c r="C577" s="910"/>
      <c r="D577" s="910" t="s">
        <v>906</v>
      </c>
      <c r="E577" s="910" t="s">
        <v>1154</v>
      </c>
      <c r="F577" s="910" t="s">
        <v>1524</v>
      </c>
      <c r="G577" s="910" t="s">
        <v>118</v>
      </c>
      <c r="H577" s="910"/>
      <c r="I577" s="916" t="s">
        <v>119</v>
      </c>
      <c r="J577" s="917">
        <v>157136225</v>
      </c>
    </row>
    <row r="578" spans="1:10" ht="26.4">
      <c r="A578" s="910"/>
      <c r="B578" s="910"/>
      <c r="C578" s="910"/>
      <c r="D578" s="910" t="s">
        <v>906</v>
      </c>
      <c r="E578" s="910" t="s">
        <v>1154</v>
      </c>
      <c r="F578" s="910" t="s">
        <v>1524</v>
      </c>
      <c r="G578" s="910" t="s">
        <v>118</v>
      </c>
      <c r="H578" s="910" t="s">
        <v>11</v>
      </c>
      <c r="I578" s="916" t="s">
        <v>1433</v>
      </c>
      <c r="J578" s="917">
        <v>157136225</v>
      </c>
    </row>
    <row r="579" spans="1:10">
      <c r="A579" s="910"/>
      <c r="B579" s="910"/>
      <c r="C579" s="910"/>
      <c r="D579" s="910" t="s">
        <v>906</v>
      </c>
      <c r="E579" s="910" t="s">
        <v>1154</v>
      </c>
      <c r="F579" s="910" t="s">
        <v>1524</v>
      </c>
      <c r="G579" s="910" t="s">
        <v>122</v>
      </c>
      <c r="H579" s="910"/>
      <c r="I579" s="916" t="s">
        <v>123</v>
      </c>
      <c r="J579" s="917">
        <v>1900700</v>
      </c>
    </row>
    <row r="580" spans="1:10">
      <c r="A580" s="910"/>
      <c r="B580" s="910"/>
      <c r="C580" s="910"/>
      <c r="D580" s="910" t="s">
        <v>906</v>
      </c>
      <c r="E580" s="910" t="s">
        <v>1154</v>
      </c>
      <c r="F580" s="910" t="s">
        <v>1524</v>
      </c>
      <c r="G580" s="910" t="s">
        <v>122</v>
      </c>
      <c r="H580" s="910" t="s">
        <v>6</v>
      </c>
      <c r="I580" s="916" t="s">
        <v>1438</v>
      </c>
      <c r="J580" s="917">
        <v>1420000</v>
      </c>
    </row>
    <row r="581" spans="1:10">
      <c r="A581" s="910"/>
      <c r="B581" s="910"/>
      <c r="C581" s="910"/>
      <c r="D581" s="910" t="s">
        <v>906</v>
      </c>
      <c r="E581" s="910" t="s">
        <v>1154</v>
      </c>
      <c r="F581" s="910" t="s">
        <v>1524</v>
      </c>
      <c r="G581" s="910" t="s">
        <v>122</v>
      </c>
      <c r="H581" s="910" t="s">
        <v>12</v>
      </c>
      <c r="I581" s="916" t="s">
        <v>1439</v>
      </c>
      <c r="J581" s="917">
        <v>480700</v>
      </c>
    </row>
    <row r="582" spans="1:10">
      <c r="A582" s="910"/>
      <c r="B582" s="910"/>
      <c r="C582" s="910"/>
      <c r="D582" s="910" t="s">
        <v>901</v>
      </c>
      <c r="E582" s="910"/>
      <c r="F582" s="910"/>
      <c r="G582" s="910"/>
      <c r="H582" s="910"/>
      <c r="I582" s="916" t="s">
        <v>1527</v>
      </c>
      <c r="J582" s="917">
        <v>150000000</v>
      </c>
    </row>
    <row r="583" spans="1:10">
      <c r="A583" s="910"/>
      <c r="B583" s="910"/>
      <c r="C583" s="910"/>
      <c r="D583" s="910" t="s">
        <v>901</v>
      </c>
      <c r="E583" s="910" t="s">
        <v>375</v>
      </c>
      <c r="F583" s="910"/>
      <c r="G583" s="910"/>
      <c r="H583" s="910"/>
      <c r="I583" s="916" t="s">
        <v>1466</v>
      </c>
      <c r="J583" s="917">
        <v>150000000</v>
      </c>
    </row>
    <row r="584" spans="1:10">
      <c r="A584" s="910"/>
      <c r="B584" s="910"/>
      <c r="C584" s="910"/>
      <c r="D584" s="910" t="s">
        <v>901</v>
      </c>
      <c r="E584" s="910" t="s">
        <v>375</v>
      </c>
      <c r="F584" s="910" t="s">
        <v>1467</v>
      </c>
      <c r="G584" s="910"/>
      <c r="H584" s="910"/>
      <c r="I584" s="916" t="s">
        <v>1468</v>
      </c>
      <c r="J584" s="917">
        <v>150000000</v>
      </c>
    </row>
    <row r="585" spans="1:10" ht="26.4">
      <c r="A585" s="910"/>
      <c r="B585" s="910"/>
      <c r="C585" s="910"/>
      <c r="D585" s="910" t="s">
        <v>901</v>
      </c>
      <c r="E585" s="910" t="s">
        <v>375</v>
      </c>
      <c r="F585" s="910" t="s">
        <v>1467</v>
      </c>
      <c r="G585" s="910" t="s">
        <v>118</v>
      </c>
      <c r="H585" s="910"/>
      <c r="I585" s="916" t="s">
        <v>119</v>
      </c>
      <c r="J585" s="917">
        <v>150000000</v>
      </c>
    </row>
    <row r="586" spans="1:10" ht="26.4">
      <c r="A586" s="910"/>
      <c r="B586" s="910"/>
      <c r="C586" s="910"/>
      <c r="D586" s="910" t="s">
        <v>901</v>
      </c>
      <c r="E586" s="910" t="s">
        <v>375</v>
      </c>
      <c r="F586" s="910" t="s">
        <v>1467</v>
      </c>
      <c r="G586" s="910" t="s">
        <v>118</v>
      </c>
      <c r="H586" s="910" t="s">
        <v>11</v>
      </c>
      <c r="I586" s="916" t="s">
        <v>1433</v>
      </c>
      <c r="J586" s="917">
        <v>150000000</v>
      </c>
    </row>
    <row r="587" spans="1:10">
      <c r="A587" s="910"/>
      <c r="B587" s="910"/>
      <c r="C587" s="910"/>
      <c r="D587" s="910" t="s">
        <v>899</v>
      </c>
      <c r="E587" s="910"/>
      <c r="F587" s="910"/>
      <c r="G587" s="910"/>
      <c r="H587" s="910"/>
      <c r="I587" s="916" t="s">
        <v>1530</v>
      </c>
      <c r="J587" s="917">
        <v>150000000</v>
      </c>
    </row>
    <row r="588" spans="1:10" ht="26.4">
      <c r="A588" s="910"/>
      <c r="B588" s="910"/>
      <c r="C588" s="910"/>
      <c r="D588" s="910" t="s">
        <v>899</v>
      </c>
      <c r="E588" s="910" t="s">
        <v>200</v>
      </c>
      <c r="F588" s="910"/>
      <c r="G588" s="910"/>
      <c r="H588" s="910"/>
      <c r="I588" s="916" t="s">
        <v>1412</v>
      </c>
      <c r="J588" s="917">
        <v>150000000</v>
      </c>
    </row>
    <row r="589" spans="1:10" ht="26.4">
      <c r="A589" s="910"/>
      <c r="B589" s="910"/>
      <c r="C589" s="910"/>
      <c r="D589" s="910" t="s">
        <v>899</v>
      </c>
      <c r="E589" s="910" t="s">
        <v>200</v>
      </c>
      <c r="F589" s="910" t="s">
        <v>1488</v>
      </c>
      <c r="G589" s="910"/>
      <c r="H589" s="910"/>
      <c r="I589" s="916" t="s">
        <v>1489</v>
      </c>
      <c r="J589" s="917">
        <v>150000000</v>
      </c>
    </row>
    <row r="590" spans="1:10">
      <c r="A590" s="910"/>
      <c r="B590" s="910"/>
      <c r="C590" s="910"/>
      <c r="D590" s="910" t="s">
        <v>899</v>
      </c>
      <c r="E590" s="910" t="s">
        <v>200</v>
      </c>
      <c r="F590" s="910" t="s">
        <v>1488</v>
      </c>
      <c r="G590" s="910" t="s">
        <v>100</v>
      </c>
      <c r="H590" s="910"/>
      <c r="I590" s="916" t="s">
        <v>101</v>
      </c>
      <c r="J590" s="917">
        <v>50908000</v>
      </c>
    </row>
    <row r="591" spans="1:10">
      <c r="A591" s="910"/>
      <c r="B591" s="910"/>
      <c r="C591" s="910"/>
      <c r="D591" s="910" t="s">
        <v>899</v>
      </c>
      <c r="E591" s="910" t="s">
        <v>200</v>
      </c>
      <c r="F591" s="910" t="s">
        <v>1488</v>
      </c>
      <c r="G591" s="910" t="s">
        <v>100</v>
      </c>
      <c r="H591" s="910" t="s">
        <v>139</v>
      </c>
      <c r="I591" s="916" t="s">
        <v>1419</v>
      </c>
      <c r="J591" s="917">
        <v>50308000</v>
      </c>
    </row>
    <row r="592" spans="1:10">
      <c r="A592" s="910"/>
      <c r="B592" s="910"/>
      <c r="C592" s="910"/>
      <c r="D592" s="910" t="s">
        <v>899</v>
      </c>
      <c r="E592" s="910" t="s">
        <v>200</v>
      </c>
      <c r="F592" s="910" t="s">
        <v>1488</v>
      </c>
      <c r="G592" s="910" t="s">
        <v>100</v>
      </c>
      <c r="H592" s="910" t="s">
        <v>140</v>
      </c>
      <c r="I592" s="916" t="s">
        <v>123</v>
      </c>
      <c r="J592" s="917">
        <v>600000</v>
      </c>
    </row>
    <row r="593" spans="1:10">
      <c r="A593" s="910"/>
      <c r="B593" s="910"/>
      <c r="C593" s="910"/>
      <c r="D593" s="910" t="s">
        <v>899</v>
      </c>
      <c r="E593" s="910" t="s">
        <v>200</v>
      </c>
      <c r="F593" s="910" t="s">
        <v>1488</v>
      </c>
      <c r="G593" s="910" t="s">
        <v>103</v>
      </c>
      <c r="H593" s="910"/>
      <c r="I593" s="916" t="s">
        <v>1420</v>
      </c>
      <c r="J593" s="917">
        <v>10805000</v>
      </c>
    </row>
    <row r="594" spans="1:10">
      <c r="A594" s="910"/>
      <c r="B594" s="910"/>
      <c r="C594" s="910"/>
      <c r="D594" s="910" t="s">
        <v>899</v>
      </c>
      <c r="E594" s="910" t="s">
        <v>200</v>
      </c>
      <c r="F594" s="910" t="s">
        <v>1488</v>
      </c>
      <c r="G594" s="910" t="s">
        <v>103</v>
      </c>
      <c r="H594" s="910" t="s">
        <v>104</v>
      </c>
      <c r="I594" s="916" t="s">
        <v>105</v>
      </c>
      <c r="J594" s="917">
        <v>10805000</v>
      </c>
    </row>
    <row r="595" spans="1:10">
      <c r="A595" s="910"/>
      <c r="B595" s="910"/>
      <c r="C595" s="910"/>
      <c r="D595" s="910" t="s">
        <v>899</v>
      </c>
      <c r="E595" s="910" t="s">
        <v>200</v>
      </c>
      <c r="F595" s="910" t="s">
        <v>1488</v>
      </c>
      <c r="G595" s="910" t="s">
        <v>108</v>
      </c>
      <c r="H595" s="910"/>
      <c r="I595" s="916" t="s">
        <v>109</v>
      </c>
      <c r="J595" s="917">
        <v>11230000</v>
      </c>
    </row>
    <row r="596" spans="1:10" ht="39.6">
      <c r="A596" s="910"/>
      <c r="B596" s="910"/>
      <c r="C596" s="910"/>
      <c r="D596" s="910" t="s">
        <v>899</v>
      </c>
      <c r="E596" s="910" t="s">
        <v>200</v>
      </c>
      <c r="F596" s="910" t="s">
        <v>1488</v>
      </c>
      <c r="G596" s="910" t="s">
        <v>108</v>
      </c>
      <c r="H596" s="910" t="s">
        <v>110</v>
      </c>
      <c r="I596" s="916" t="s">
        <v>1422</v>
      </c>
      <c r="J596" s="917">
        <v>416000</v>
      </c>
    </row>
    <row r="597" spans="1:10">
      <c r="A597" s="910"/>
      <c r="B597" s="910"/>
      <c r="C597" s="910"/>
      <c r="D597" s="910" t="s">
        <v>899</v>
      </c>
      <c r="E597" s="910" t="s">
        <v>200</v>
      </c>
      <c r="F597" s="910" t="s">
        <v>1488</v>
      </c>
      <c r="G597" s="910" t="s">
        <v>108</v>
      </c>
      <c r="H597" s="910" t="s">
        <v>111</v>
      </c>
      <c r="I597" s="916" t="s">
        <v>112</v>
      </c>
      <c r="J597" s="917">
        <v>1147000</v>
      </c>
    </row>
    <row r="598" spans="1:10" ht="39.6">
      <c r="A598" s="910"/>
      <c r="B598" s="910"/>
      <c r="C598" s="910"/>
      <c r="D598" s="910" t="s">
        <v>899</v>
      </c>
      <c r="E598" s="910" t="s">
        <v>200</v>
      </c>
      <c r="F598" s="910" t="s">
        <v>1488</v>
      </c>
      <c r="G598" s="910" t="s">
        <v>108</v>
      </c>
      <c r="H598" s="910" t="s">
        <v>862</v>
      </c>
      <c r="I598" s="916" t="s">
        <v>1450</v>
      </c>
      <c r="J598" s="917">
        <v>1098000</v>
      </c>
    </row>
    <row r="599" spans="1:10">
      <c r="A599" s="910"/>
      <c r="B599" s="910"/>
      <c r="C599" s="910"/>
      <c r="D599" s="910" t="s">
        <v>899</v>
      </c>
      <c r="E599" s="910" t="s">
        <v>200</v>
      </c>
      <c r="F599" s="910" t="s">
        <v>1488</v>
      </c>
      <c r="G599" s="910" t="s">
        <v>108</v>
      </c>
      <c r="H599" s="910" t="s">
        <v>283</v>
      </c>
      <c r="I599" s="916" t="s">
        <v>1455</v>
      </c>
      <c r="J599" s="917">
        <v>8569000</v>
      </c>
    </row>
    <row r="600" spans="1:10">
      <c r="A600" s="910"/>
      <c r="B600" s="910"/>
      <c r="C600" s="910"/>
      <c r="D600" s="910" t="s">
        <v>899</v>
      </c>
      <c r="E600" s="910" t="s">
        <v>200</v>
      </c>
      <c r="F600" s="910" t="s">
        <v>1488</v>
      </c>
      <c r="G600" s="910" t="s">
        <v>143</v>
      </c>
      <c r="H600" s="910"/>
      <c r="I600" s="916" t="s">
        <v>144</v>
      </c>
      <c r="J600" s="917">
        <v>55057000</v>
      </c>
    </row>
    <row r="601" spans="1:10">
      <c r="A601" s="910"/>
      <c r="B601" s="910"/>
      <c r="C601" s="910"/>
      <c r="D601" s="910" t="s">
        <v>899</v>
      </c>
      <c r="E601" s="910" t="s">
        <v>200</v>
      </c>
      <c r="F601" s="910" t="s">
        <v>1488</v>
      </c>
      <c r="G601" s="910" t="s">
        <v>143</v>
      </c>
      <c r="H601" s="910" t="s">
        <v>145</v>
      </c>
      <c r="I601" s="916" t="s">
        <v>146</v>
      </c>
      <c r="J601" s="917">
        <v>8500000</v>
      </c>
    </row>
    <row r="602" spans="1:10">
      <c r="A602" s="910"/>
      <c r="B602" s="910"/>
      <c r="C602" s="910"/>
      <c r="D602" s="910" t="s">
        <v>899</v>
      </c>
      <c r="E602" s="910" t="s">
        <v>200</v>
      </c>
      <c r="F602" s="910" t="s">
        <v>1488</v>
      </c>
      <c r="G602" s="910" t="s">
        <v>143</v>
      </c>
      <c r="H602" s="910" t="s">
        <v>487</v>
      </c>
      <c r="I602" s="916" t="s">
        <v>488</v>
      </c>
      <c r="J602" s="917">
        <v>17000000</v>
      </c>
    </row>
    <row r="603" spans="1:10">
      <c r="A603" s="910"/>
      <c r="B603" s="910"/>
      <c r="C603" s="910"/>
      <c r="D603" s="910" t="s">
        <v>899</v>
      </c>
      <c r="E603" s="910" t="s">
        <v>200</v>
      </c>
      <c r="F603" s="910" t="s">
        <v>1488</v>
      </c>
      <c r="G603" s="910" t="s">
        <v>143</v>
      </c>
      <c r="H603" s="910" t="s">
        <v>489</v>
      </c>
      <c r="I603" s="916" t="s">
        <v>121</v>
      </c>
      <c r="J603" s="917">
        <v>29557000</v>
      </c>
    </row>
    <row r="604" spans="1:10">
      <c r="A604" s="910"/>
      <c r="B604" s="910"/>
      <c r="C604" s="910"/>
      <c r="D604" s="910" t="s">
        <v>899</v>
      </c>
      <c r="E604" s="910" t="s">
        <v>200</v>
      </c>
      <c r="F604" s="910" t="s">
        <v>1488</v>
      </c>
      <c r="G604" s="910" t="s">
        <v>492</v>
      </c>
      <c r="H604" s="910"/>
      <c r="I604" s="916" t="s">
        <v>493</v>
      </c>
      <c r="J604" s="917">
        <v>22000000</v>
      </c>
    </row>
    <row r="605" spans="1:10">
      <c r="A605" s="910"/>
      <c r="B605" s="910"/>
      <c r="C605" s="910"/>
      <c r="D605" s="910" t="s">
        <v>899</v>
      </c>
      <c r="E605" s="910" t="s">
        <v>200</v>
      </c>
      <c r="F605" s="910" t="s">
        <v>1488</v>
      </c>
      <c r="G605" s="910" t="s">
        <v>492</v>
      </c>
      <c r="H605" s="910" t="s">
        <v>494</v>
      </c>
      <c r="I605" s="916" t="s">
        <v>495</v>
      </c>
      <c r="J605" s="917">
        <v>22000000</v>
      </c>
    </row>
    <row r="606" spans="1:10" ht="26.4">
      <c r="A606" s="910"/>
      <c r="B606" s="910"/>
      <c r="C606" s="910"/>
      <c r="D606" s="910" t="s">
        <v>898</v>
      </c>
      <c r="E606" s="910"/>
      <c r="F606" s="910"/>
      <c r="G606" s="910"/>
      <c r="H606" s="910"/>
      <c r="I606" s="916" t="s">
        <v>1531</v>
      </c>
      <c r="J606" s="917">
        <v>50000000</v>
      </c>
    </row>
    <row r="607" spans="1:10" ht="26.4">
      <c r="A607" s="910"/>
      <c r="B607" s="910"/>
      <c r="C607" s="910"/>
      <c r="D607" s="910" t="s">
        <v>898</v>
      </c>
      <c r="E607" s="910" t="s">
        <v>200</v>
      </c>
      <c r="F607" s="910"/>
      <c r="G607" s="910"/>
      <c r="H607" s="910"/>
      <c r="I607" s="916" t="s">
        <v>1412</v>
      </c>
      <c r="J607" s="917">
        <v>50000000</v>
      </c>
    </row>
    <row r="608" spans="1:10">
      <c r="A608" s="910"/>
      <c r="B608" s="910"/>
      <c r="C608" s="910"/>
      <c r="D608" s="910" t="s">
        <v>898</v>
      </c>
      <c r="E608" s="910" t="s">
        <v>200</v>
      </c>
      <c r="F608" s="910" t="s">
        <v>1413</v>
      </c>
      <c r="G608" s="910"/>
      <c r="H608" s="910"/>
      <c r="I608" s="916" t="s">
        <v>1414</v>
      </c>
      <c r="J608" s="917">
        <v>50000000</v>
      </c>
    </row>
    <row r="609" spans="1:10" ht="26.4">
      <c r="A609" s="910"/>
      <c r="B609" s="910"/>
      <c r="C609" s="910"/>
      <c r="D609" s="910" t="s">
        <v>898</v>
      </c>
      <c r="E609" s="910" t="s">
        <v>200</v>
      </c>
      <c r="F609" s="910" t="s">
        <v>1413</v>
      </c>
      <c r="G609" s="910" t="s">
        <v>118</v>
      </c>
      <c r="H609" s="910"/>
      <c r="I609" s="916" t="s">
        <v>119</v>
      </c>
      <c r="J609" s="917">
        <v>50000000</v>
      </c>
    </row>
    <row r="610" spans="1:10">
      <c r="A610" s="910"/>
      <c r="B610" s="910"/>
      <c r="C610" s="910"/>
      <c r="D610" s="910" t="s">
        <v>898</v>
      </c>
      <c r="E610" s="910" t="s">
        <v>200</v>
      </c>
      <c r="F610" s="910" t="s">
        <v>1413</v>
      </c>
      <c r="G610" s="910" t="s">
        <v>118</v>
      </c>
      <c r="H610" s="910" t="s">
        <v>120</v>
      </c>
      <c r="I610" s="916" t="s">
        <v>123</v>
      </c>
      <c r="J610" s="917">
        <v>50000000</v>
      </c>
    </row>
    <row r="611" spans="1:10">
      <c r="A611" s="910"/>
      <c r="B611" s="910"/>
      <c r="C611" s="910"/>
      <c r="D611" s="910" t="s">
        <v>894</v>
      </c>
      <c r="E611" s="910"/>
      <c r="F611" s="910"/>
      <c r="G611" s="910"/>
      <c r="H611" s="910"/>
      <c r="I611" s="916" t="s">
        <v>1535</v>
      </c>
      <c r="J611" s="917">
        <v>50000000</v>
      </c>
    </row>
    <row r="612" spans="1:10">
      <c r="A612" s="910"/>
      <c r="B612" s="910"/>
      <c r="C612" s="910"/>
      <c r="D612" s="910" t="s">
        <v>894</v>
      </c>
      <c r="E612" s="910" t="s">
        <v>1158</v>
      </c>
      <c r="F612" s="910"/>
      <c r="G612" s="910"/>
      <c r="H612" s="910"/>
      <c r="I612" s="916" t="s">
        <v>1159</v>
      </c>
      <c r="J612" s="917">
        <v>50000000</v>
      </c>
    </row>
    <row r="613" spans="1:10">
      <c r="A613" s="910"/>
      <c r="B613" s="910"/>
      <c r="C613" s="910"/>
      <c r="D613" s="910" t="s">
        <v>894</v>
      </c>
      <c r="E613" s="910" t="s">
        <v>1158</v>
      </c>
      <c r="F613" s="910" t="s">
        <v>1518</v>
      </c>
      <c r="G613" s="910"/>
      <c r="H613" s="910"/>
      <c r="I613" s="916" t="s">
        <v>1529</v>
      </c>
      <c r="J613" s="917">
        <v>50000000</v>
      </c>
    </row>
    <row r="614" spans="1:10">
      <c r="A614" s="910"/>
      <c r="B614" s="910"/>
      <c r="C614" s="910"/>
      <c r="D614" s="910" t="s">
        <v>894</v>
      </c>
      <c r="E614" s="910" t="s">
        <v>1158</v>
      </c>
      <c r="F614" s="910" t="s">
        <v>1518</v>
      </c>
      <c r="G614" s="910" t="s">
        <v>122</v>
      </c>
      <c r="H614" s="910"/>
      <c r="I614" s="916" t="s">
        <v>123</v>
      </c>
      <c r="J614" s="917">
        <v>50000000</v>
      </c>
    </row>
    <row r="615" spans="1:10">
      <c r="A615" s="910"/>
      <c r="B615" s="910"/>
      <c r="C615" s="910"/>
      <c r="D615" s="910" t="s">
        <v>894</v>
      </c>
      <c r="E615" s="910" t="s">
        <v>1158</v>
      </c>
      <c r="F615" s="910" t="s">
        <v>1518</v>
      </c>
      <c r="G615" s="910" t="s">
        <v>122</v>
      </c>
      <c r="H615" s="910" t="s">
        <v>126</v>
      </c>
      <c r="I615" s="916" t="s">
        <v>127</v>
      </c>
      <c r="J615" s="917">
        <v>50000000</v>
      </c>
    </row>
    <row r="616" spans="1:10">
      <c r="A616" s="910"/>
      <c r="B616" s="910"/>
      <c r="C616" s="910"/>
      <c r="D616" s="910" t="s">
        <v>869</v>
      </c>
      <c r="E616" s="910"/>
      <c r="F616" s="910"/>
      <c r="G616" s="910"/>
      <c r="H616" s="910"/>
      <c r="I616" s="916" t="s">
        <v>1552</v>
      </c>
      <c r="J616" s="917">
        <v>150000000</v>
      </c>
    </row>
    <row r="617" spans="1:10" ht="26.4">
      <c r="A617" s="910"/>
      <c r="B617" s="910"/>
      <c r="C617" s="910"/>
      <c r="D617" s="910" t="s">
        <v>869</v>
      </c>
      <c r="E617" s="910" t="s">
        <v>200</v>
      </c>
      <c r="F617" s="910"/>
      <c r="G617" s="910"/>
      <c r="H617" s="910"/>
      <c r="I617" s="916" t="s">
        <v>1412</v>
      </c>
      <c r="J617" s="917">
        <v>150000000</v>
      </c>
    </row>
    <row r="618" spans="1:10">
      <c r="A618" s="910"/>
      <c r="B618" s="910"/>
      <c r="C618" s="910"/>
      <c r="D618" s="910" t="s">
        <v>869</v>
      </c>
      <c r="E618" s="910" t="s">
        <v>200</v>
      </c>
      <c r="F618" s="910" t="s">
        <v>1413</v>
      </c>
      <c r="G618" s="910"/>
      <c r="H618" s="910"/>
      <c r="I618" s="916" t="s">
        <v>1414</v>
      </c>
      <c r="J618" s="917">
        <v>150000000</v>
      </c>
    </row>
    <row r="619" spans="1:10">
      <c r="A619" s="910"/>
      <c r="B619" s="910"/>
      <c r="C619" s="910"/>
      <c r="D619" s="910" t="s">
        <v>869</v>
      </c>
      <c r="E619" s="910" t="s">
        <v>200</v>
      </c>
      <c r="F619" s="910" t="s">
        <v>1413</v>
      </c>
      <c r="G619" s="910" t="s">
        <v>103</v>
      </c>
      <c r="H619" s="910"/>
      <c r="I619" s="916" t="s">
        <v>1420</v>
      </c>
      <c r="J619" s="917">
        <v>7850000</v>
      </c>
    </row>
    <row r="620" spans="1:10">
      <c r="A620" s="910"/>
      <c r="B620" s="910"/>
      <c r="C620" s="910"/>
      <c r="D620" s="910" t="s">
        <v>869</v>
      </c>
      <c r="E620" s="910" t="s">
        <v>200</v>
      </c>
      <c r="F620" s="910" t="s">
        <v>1413</v>
      </c>
      <c r="G620" s="910" t="s">
        <v>103</v>
      </c>
      <c r="H620" s="910" t="s">
        <v>104</v>
      </c>
      <c r="I620" s="916" t="s">
        <v>105</v>
      </c>
      <c r="J620" s="917">
        <v>7850000</v>
      </c>
    </row>
    <row r="621" spans="1:10">
      <c r="A621" s="910"/>
      <c r="B621" s="910"/>
      <c r="C621" s="910"/>
      <c r="D621" s="910" t="s">
        <v>869</v>
      </c>
      <c r="E621" s="910" t="s">
        <v>200</v>
      </c>
      <c r="F621" s="910" t="s">
        <v>1413</v>
      </c>
      <c r="G621" s="910" t="s">
        <v>108</v>
      </c>
      <c r="H621" s="910"/>
      <c r="I621" s="916" t="s">
        <v>109</v>
      </c>
      <c r="J621" s="917">
        <v>100000000</v>
      </c>
    </row>
    <row r="622" spans="1:10">
      <c r="A622" s="910"/>
      <c r="B622" s="910"/>
      <c r="C622" s="910"/>
      <c r="D622" s="910" t="s">
        <v>869</v>
      </c>
      <c r="E622" s="910" t="s">
        <v>200</v>
      </c>
      <c r="F622" s="910" t="s">
        <v>1413</v>
      </c>
      <c r="G622" s="910" t="s">
        <v>108</v>
      </c>
      <c r="H622" s="910" t="s">
        <v>283</v>
      </c>
      <c r="I622" s="916" t="s">
        <v>1455</v>
      </c>
      <c r="J622" s="917">
        <v>100000000</v>
      </c>
    </row>
    <row r="623" spans="1:10" ht="26.4">
      <c r="A623" s="910"/>
      <c r="B623" s="910"/>
      <c r="C623" s="910"/>
      <c r="D623" s="910" t="s">
        <v>869</v>
      </c>
      <c r="E623" s="910" t="s">
        <v>200</v>
      </c>
      <c r="F623" s="910" t="s">
        <v>1413</v>
      </c>
      <c r="G623" s="910" t="s">
        <v>118</v>
      </c>
      <c r="H623" s="910"/>
      <c r="I623" s="916" t="s">
        <v>119</v>
      </c>
      <c r="J623" s="917">
        <v>26150000</v>
      </c>
    </row>
    <row r="624" spans="1:10">
      <c r="A624" s="910"/>
      <c r="B624" s="910"/>
      <c r="C624" s="910"/>
      <c r="D624" s="910" t="s">
        <v>869</v>
      </c>
      <c r="E624" s="910" t="s">
        <v>200</v>
      </c>
      <c r="F624" s="910" t="s">
        <v>1413</v>
      </c>
      <c r="G624" s="910" t="s">
        <v>118</v>
      </c>
      <c r="H624" s="910" t="s">
        <v>120</v>
      </c>
      <c r="I624" s="916" t="s">
        <v>123</v>
      </c>
      <c r="J624" s="917">
        <v>26150000</v>
      </c>
    </row>
    <row r="625" spans="1:10">
      <c r="A625" s="910"/>
      <c r="B625" s="910"/>
      <c r="C625" s="910"/>
      <c r="D625" s="910" t="s">
        <v>869</v>
      </c>
      <c r="E625" s="910" t="s">
        <v>200</v>
      </c>
      <c r="F625" s="910" t="s">
        <v>1413</v>
      </c>
      <c r="G625" s="910" t="s">
        <v>122</v>
      </c>
      <c r="H625" s="910"/>
      <c r="I625" s="916" t="s">
        <v>123</v>
      </c>
      <c r="J625" s="917">
        <v>16000000</v>
      </c>
    </row>
    <row r="626" spans="1:10">
      <c r="A626" s="910"/>
      <c r="B626" s="910"/>
      <c r="C626" s="910"/>
      <c r="D626" s="910" t="s">
        <v>869</v>
      </c>
      <c r="E626" s="910" t="s">
        <v>200</v>
      </c>
      <c r="F626" s="910" t="s">
        <v>1413</v>
      </c>
      <c r="G626" s="910" t="s">
        <v>122</v>
      </c>
      <c r="H626" s="910" t="s">
        <v>124</v>
      </c>
      <c r="I626" s="916" t="s">
        <v>125</v>
      </c>
      <c r="J626" s="917">
        <v>16000000</v>
      </c>
    </row>
    <row r="627" spans="1:10">
      <c r="A627" s="910"/>
      <c r="B627" s="910"/>
      <c r="C627" s="910"/>
      <c r="D627" s="910" t="s">
        <v>402</v>
      </c>
      <c r="E627" s="910"/>
      <c r="F627" s="910"/>
      <c r="G627" s="910"/>
      <c r="H627" s="910"/>
      <c r="I627" s="916" t="s">
        <v>1557</v>
      </c>
      <c r="J627" s="917">
        <v>9000000</v>
      </c>
    </row>
    <row r="628" spans="1:10" ht="26.4">
      <c r="A628" s="910"/>
      <c r="B628" s="910"/>
      <c r="C628" s="910"/>
      <c r="D628" s="910" t="s">
        <v>402</v>
      </c>
      <c r="E628" s="910" t="s">
        <v>200</v>
      </c>
      <c r="F628" s="910"/>
      <c r="G628" s="910"/>
      <c r="H628" s="910"/>
      <c r="I628" s="916" t="s">
        <v>1412</v>
      </c>
      <c r="J628" s="917">
        <v>9000000</v>
      </c>
    </row>
    <row r="629" spans="1:10">
      <c r="A629" s="910"/>
      <c r="B629" s="910"/>
      <c r="C629" s="910"/>
      <c r="D629" s="910" t="s">
        <v>402</v>
      </c>
      <c r="E629" s="910" t="s">
        <v>200</v>
      </c>
      <c r="F629" s="910" t="s">
        <v>1413</v>
      </c>
      <c r="G629" s="910"/>
      <c r="H629" s="910"/>
      <c r="I629" s="916" t="s">
        <v>1414</v>
      </c>
      <c r="J629" s="917">
        <v>9000000</v>
      </c>
    </row>
    <row r="630" spans="1:10">
      <c r="A630" s="910"/>
      <c r="B630" s="910"/>
      <c r="C630" s="910"/>
      <c r="D630" s="910" t="s">
        <v>402</v>
      </c>
      <c r="E630" s="910" t="s">
        <v>200</v>
      </c>
      <c r="F630" s="910" t="s">
        <v>1413</v>
      </c>
      <c r="G630" s="910" t="s">
        <v>103</v>
      </c>
      <c r="H630" s="910"/>
      <c r="I630" s="916" t="s">
        <v>1420</v>
      </c>
      <c r="J630" s="917">
        <v>9000000</v>
      </c>
    </row>
    <row r="631" spans="1:10">
      <c r="A631" s="910"/>
      <c r="B631" s="910"/>
      <c r="C631" s="910"/>
      <c r="D631" s="910" t="s">
        <v>402</v>
      </c>
      <c r="E631" s="910" t="s">
        <v>200</v>
      </c>
      <c r="F631" s="910" t="s">
        <v>1413</v>
      </c>
      <c r="G631" s="910" t="s">
        <v>103</v>
      </c>
      <c r="H631" s="910" t="s">
        <v>104</v>
      </c>
      <c r="I631" s="916" t="s">
        <v>105</v>
      </c>
      <c r="J631" s="917">
        <v>9000000</v>
      </c>
    </row>
    <row r="632" spans="1:10">
      <c r="A632" s="910"/>
      <c r="B632" s="910"/>
      <c r="C632" s="910"/>
      <c r="D632" s="910" t="s">
        <v>179</v>
      </c>
      <c r="E632" s="910"/>
      <c r="F632" s="910"/>
      <c r="G632" s="910"/>
      <c r="H632" s="910"/>
      <c r="I632" s="916" t="s">
        <v>180</v>
      </c>
      <c r="J632" s="917">
        <v>9000000</v>
      </c>
    </row>
    <row r="633" spans="1:10" ht="26.4">
      <c r="A633" s="910"/>
      <c r="B633" s="910"/>
      <c r="C633" s="910"/>
      <c r="D633" s="910" t="s">
        <v>179</v>
      </c>
      <c r="E633" s="910" t="s">
        <v>200</v>
      </c>
      <c r="F633" s="910"/>
      <c r="G633" s="910"/>
      <c r="H633" s="910"/>
      <c r="I633" s="916" t="s">
        <v>1412</v>
      </c>
      <c r="J633" s="917">
        <v>9000000</v>
      </c>
    </row>
    <row r="634" spans="1:10">
      <c r="A634" s="910"/>
      <c r="B634" s="910"/>
      <c r="C634" s="910"/>
      <c r="D634" s="910" t="s">
        <v>179</v>
      </c>
      <c r="E634" s="910" t="s">
        <v>200</v>
      </c>
      <c r="F634" s="910" t="s">
        <v>1413</v>
      </c>
      <c r="G634" s="910"/>
      <c r="H634" s="910"/>
      <c r="I634" s="916" t="s">
        <v>1414</v>
      </c>
      <c r="J634" s="917">
        <v>9000000</v>
      </c>
    </row>
    <row r="635" spans="1:10">
      <c r="A635" s="910"/>
      <c r="B635" s="910"/>
      <c r="C635" s="910"/>
      <c r="D635" s="910" t="s">
        <v>179</v>
      </c>
      <c r="E635" s="910" t="s">
        <v>200</v>
      </c>
      <c r="F635" s="910" t="s">
        <v>1413</v>
      </c>
      <c r="G635" s="910" t="s">
        <v>103</v>
      </c>
      <c r="H635" s="910"/>
      <c r="I635" s="916" t="s">
        <v>1420</v>
      </c>
      <c r="J635" s="917">
        <v>5500000</v>
      </c>
    </row>
    <row r="636" spans="1:10">
      <c r="A636" s="910"/>
      <c r="B636" s="910"/>
      <c r="C636" s="910"/>
      <c r="D636" s="910" t="s">
        <v>179</v>
      </c>
      <c r="E636" s="910" t="s">
        <v>200</v>
      </c>
      <c r="F636" s="910" t="s">
        <v>1413</v>
      </c>
      <c r="G636" s="910" t="s">
        <v>103</v>
      </c>
      <c r="H636" s="910" t="s">
        <v>104</v>
      </c>
      <c r="I636" s="916" t="s">
        <v>105</v>
      </c>
      <c r="J636" s="917">
        <v>5500000</v>
      </c>
    </row>
    <row r="637" spans="1:10">
      <c r="A637" s="910"/>
      <c r="B637" s="910"/>
      <c r="C637" s="910"/>
      <c r="D637" s="910" t="s">
        <v>179</v>
      </c>
      <c r="E637" s="910" t="s">
        <v>200</v>
      </c>
      <c r="F637" s="910" t="s">
        <v>1413</v>
      </c>
      <c r="G637" s="910" t="s">
        <v>122</v>
      </c>
      <c r="H637" s="910"/>
      <c r="I637" s="916" t="s">
        <v>123</v>
      </c>
      <c r="J637" s="917">
        <v>3500000</v>
      </c>
    </row>
    <row r="638" spans="1:10">
      <c r="A638" s="910"/>
      <c r="B638" s="910"/>
      <c r="C638" s="910"/>
      <c r="D638" s="910" t="s">
        <v>179</v>
      </c>
      <c r="E638" s="910" t="s">
        <v>200</v>
      </c>
      <c r="F638" s="910" t="s">
        <v>1413</v>
      </c>
      <c r="G638" s="910" t="s">
        <v>122</v>
      </c>
      <c r="H638" s="910" t="s">
        <v>124</v>
      </c>
      <c r="I638" s="916" t="s">
        <v>125</v>
      </c>
      <c r="J638" s="917">
        <v>3500000</v>
      </c>
    </row>
    <row r="639" spans="1:10">
      <c r="A639" s="910"/>
      <c r="B639" s="910"/>
      <c r="C639" s="910"/>
      <c r="D639" s="910" t="s">
        <v>222</v>
      </c>
      <c r="E639" s="910"/>
      <c r="F639" s="910"/>
      <c r="G639" s="910"/>
      <c r="H639" s="910"/>
      <c r="I639" s="910"/>
      <c r="J639" s="917">
        <v>104805000</v>
      </c>
    </row>
    <row r="640" spans="1:10">
      <c r="A640" s="910"/>
      <c r="B640" s="910"/>
      <c r="C640" s="910"/>
      <c r="D640" s="910" t="s">
        <v>222</v>
      </c>
      <c r="E640" s="910" t="s">
        <v>170</v>
      </c>
      <c r="F640" s="910"/>
      <c r="G640" s="910"/>
      <c r="H640" s="910"/>
      <c r="I640" s="916" t="s">
        <v>1156</v>
      </c>
      <c r="J640" s="917">
        <v>-3050000</v>
      </c>
    </row>
    <row r="641" spans="1:10" ht="52.8">
      <c r="A641" s="910"/>
      <c r="B641" s="910"/>
      <c r="C641" s="910"/>
      <c r="D641" s="910" t="s">
        <v>222</v>
      </c>
      <c r="E641" s="910" t="s">
        <v>170</v>
      </c>
      <c r="F641" s="910" t="s">
        <v>1459</v>
      </c>
      <c r="G641" s="910"/>
      <c r="H641" s="910"/>
      <c r="I641" s="916" t="s">
        <v>1460</v>
      </c>
      <c r="J641" s="917">
        <v>-3050000</v>
      </c>
    </row>
    <row r="642" spans="1:10">
      <c r="A642" s="910"/>
      <c r="B642" s="910"/>
      <c r="C642" s="910"/>
      <c r="D642" s="910" t="s">
        <v>222</v>
      </c>
      <c r="E642" s="910" t="s">
        <v>170</v>
      </c>
      <c r="F642" s="910" t="s">
        <v>1459</v>
      </c>
      <c r="G642" s="910" t="s">
        <v>103</v>
      </c>
      <c r="H642" s="910"/>
      <c r="I642" s="916" t="s">
        <v>1420</v>
      </c>
      <c r="J642" s="917">
        <v>-3050000</v>
      </c>
    </row>
    <row r="643" spans="1:10">
      <c r="A643" s="910"/>
      <c r="B643" s="910"/>
      <c r="C643" s="910"/>
      <c r="D643" s="910" t="s">
        <v>222</v>
      </c>
      <c r="E643" s="910" t="s">
        <v>170</v>
      </c>
      <c r="F643" s="910" t="s">
        <v>1459</v>
      </c>
      <c r="G643" s="910" t="s">
        <v>103</v>
      </c>
      <c r="H643" s="910" t="s">
        <v>104</v>
      </c>
      <c r="I643" s="916" t="s">
        <v>105</v>
      </c>
      <c r="J643" s="917">
        <v>-3050000</v>
      </c>
    </row>
    <row r="644" spans="1:10" ht="26.4">
      <c r="A644" s="910"/>
      <c r="B644" s="910"/>
      <c r="C644" s="910"/>
      <c r="D644" s="910" t="s">
        <v>222</v>
      </c>
      <c r="E644" s="910" t="s">
        <v>200</v>
      </c>
      <c r="F644" s="910"/>
      <c r="G644" s="910"/>
      <c r="H644" s="910"/>
      <c r="I644" s="916" t="s">
        <v>1412</v>
      </c>
      <c r="J644" s="917">
        <v>107855000</v>
      </c>
    </row>
    <row r="645" spans="1:10">
      <c r="A645" s="910"/>
      <c r="B645" s="910"/>
      <c r="C645" s="910"/>
      <c r="D645" s="910" t="s">
        <v>222</v>
      </c>
      <c r="E645" s="910" t="s">
        <v>200</v>
      </c>
      <c r="F645" s="910" t="s">
        <v>1413</v>
      </c>
      <c r="G645" s="910"/>
      <c r="H645" s="910"/>
      <c r="I645" s="916" t="s">
        <v>1414</v>
      </c>
      <c r="J645" s="917">
        <v>104805000</v>
      </c>
    </row>
    <row r="646" spans="1:10">
      <c r="A646" s="910"/>
      <c r="B646" s="910"/>
      <c r="C646" s="910"/>
      <c r="D646" s="910" t="s">
        <v>222</v>
      </c>
      <c r="E646" s="910" t="s">
        <v>200</v>
      </c>
      <c r="F646" s="910" t="s">
        <v>1413</v>
      </c>
      <c r="G646" s="910" t="s">
        <v>103</v>
      </c>
      <c r="H646" s="910"/>
      <c r="I646" s="916" t="s">
        <v>1420</v>
      </c>
      <c r="J646" s="917">
        <v>-300000</v>
      </c>
    </row>
    <row r="647" spans="1:10" ht="26.4">
      <c r="A647" s="910"/>
      <c r="B647" s="910"/>
      <c r="C647" s="910"/>
      <c r="D647" s="910" t="s">
        <v>222</v>
      </c>
      <c r="E647" s="910" t="s">
        <v>200</v>
      </c>
      <c r="F647" s="910" t="s">
        <v>1413</v>
      </c>
      <c r="G647" s="910" t="s">
        <v>103</v>
      </c>
      <c r="H647" s="910" t="s">
        <v>132</v>
      </c>
      <c r="I647" s="916" t="s">
        <v>133</v>
      </c>
      <c r="J647" s="917">
        <v>-300000</v>
      </c>
    </row>
    <row r="648" spans="1:10">
      <c r="A648" s="910"/>
      <c r="B648" s="910"/>
      <c r="C648" s="910"/>
      <c r="D648" s="910" t="s">
        <v>222</v>
      </c>
      <c r="E648" s="910" t="s">
        <v>200</v>
      </c>
      <c r="F648" s="910" t="s">
        <v>1413</v>
      </c>
      <c r="G648" s="910" t="s">
        <v>143</v>
      </c>
      <c r="H648" s="910"/>
      <c r="I648" s="916" t="s">
        <v>144</v>
      </c>
      <c r="J648" s="917">
        <v>47905000</v>
      </c>
    </row>
    <row r="649" spans="1:10">
      <c r="A649" s="910"/>
      <c r="B649" s="910"/>
      <c r="C649" s="910"/>
      <c r="D649" s="910" t="s">
        <v>222</v>
      </c>
      <c r="E649" s="910" t="s">
        <v>200</v>
      </c>
      <c r="F649" s="910" t="s">
        <v>1413</v>
      </c>
      <c r="G649" s="910" t="s">
        <v>143</v>
      </c>
      <c r="H649" s="910" t="s">
        <v>145</v>
      </c>
      <c r="I649" s="916" t="s">
        <v>146</v>
      </c>
      <c r="J649" s="917">
        <v>1575000</v>
      </c>
    </row>
    <row r="650" spans="1:10">
      <c r="A650" s="910"/>
      <c r="B650" s="910"/>
      <c r="C650" s="910"/>
      <c r="D650" s="910" t="s">
        <v>222</v>
      </c>
      <c r="E650" s="910" t="s">
        <v>200</v>
      </c>
      <c r="F650" s="910" t="s">
        <v>1413</v>
      </c>
      <c r="G650" s="910" t="s">
        <v>143</v>
      </c>
      <c r="H650" s="910" t="s">
        <v>482</v>
      </c>
      <c r="I650" s="916" t="s">
        <v>483</v>
      </c>
      <c r="J650" s="917">
        <v>300000</v>
      </c>
    </row>
    <row r="651" spans="1:10">
      <c r="A651" s="910"/>
      <c r="B651" s="910"/>
      <c r="C651" s="910"/>
      <c r="D651" s="910" t="s">
        <v>222</v>
      </c>
      <c r="E651" s="910" t="s">
        <v>200</v>
      </c>
      <c r="F651" s="910" t="s">
        <v>1413</v>
      </c>
      <c r="G651" s="910" t="s">
        <v>143</v>
      </c>
      <c r="H651" s="910" t="s">
        <v>487</v>
      </c>
      <c r="I651" s="916" t="s">
        <v>488</v>
      </c>
      <c r="J651" s="917">
        <v>32800000</v>
      </c>
    </row>
    <row r="652" spans="1:10">
      <c r="A652" s="910"/>
      <c r="B652" s="910"/>
      <c r="C652" s="910"/>
      <c r="D652" s="910" t="s">
        <v>222</v>
      </c>
      <c r="E652" s="910" t="s">
        <v>200</v>
      </c>
      <c r="F652" s="910" t="s">
        <v>1413</v>
      </c>
      <c r="G652" s="910" t="s">
        <v>143</v>
      </c>
      <c r="H652" s="910" t="s">
        <v>489</v>
      </c>
      <c r="I652" s="916" t="s">
        <v>121</v>
      </c>
      <c r="J652" s="917">
        <v>13230000</v>
      </c>
    </row>
    <row r="653" spans="1:10">
      <c r="A653" s="910"/>
      <c r="B653" s="910"/>
      <c r="C653" s="910"/>
      <c r="D653" s="910" t="s">
        <v>222</v>
      </c>
      <c r="E653" s="910" t="s">
        <v>200</v>
      </c>
      <c r="F653" s="910" t="s">
        <v>1413</v>
      </c>
      <c r="G653" s="910" t="s">
        <v>113</v>
      </c>
      <c r="H653" s="910"/>
      <c r="I653" s="916" t="s">
        <v>114</v>
      </c>
      <c r="J653" s="917">
        <v>41400000</v>
      </c>
    </row>
    <row r="654" spans="1:10">
      <c r="A654" s="910"/>
      <c r="B654" s="910"/>
      <c r="C654" s="910"/>
      <c r="D654" s="910" t="s">
        <v>222</v>
      </c>
      <c r="E654" s="910" t="s">
        <v>200</v>
      </c>
      <c r="F654" s="910" t="s">
        <v>1413</v>
      </c>
      <c r="G654" s="910" t="s">
        <v>113</v>
      </c>
      <c r="H654" s="910" t="s">
        <v>490</v>
      </c>
      <c r="I654" s="916" t="s">
        <v>491</v>
      </c>
      <c r="J654" s="917">
        <v>41400000</v>
      </c>
    </row>
    <row r="655" spans="1:10">
      <c r="A655" s="910"/>
      <c r="B655" s="910"/>
      <c r="C655" s="910"/>
      <c r="D655" s="910" t="s">
        <v>222</v>
      </c>
      <c r="E655" s="910" t="s">
        <v>200</v>
      </c>
      <c r="F655" s="910" t="s">
        <v>1413</v>
      </c>
      <c r="G655" s="910" t="s">
        <v>122</v>
      </c>
      <c r="H655" s="910"/>
      <c r="I655" s="916" t="s">
        <v>123</v>
      </c>
      <c r="J655" s="917">
        <v>15800000</v>
      </c>
    </row>
    <row r="656" spans="1:10">
      <c r="A656" s="910"/>
      <c r="B656" s="910"/>
      <c r="C656" s="910"/>
      <c r="D656" s="910" t="s">
        <v>222</v>
      </c>
      <c r="E656" s="910" t="s">
        <v>200</v>
      </c>
      <c r="F656" s="910" t="s">
        <v>1413</v>
      </c>
      <c r="G656" s="910" t="s">
        <v>122</v>
      </c>
      <c r="H656" s="910" t="s">
        <v>126</v>
      </c>
      <c r="I656" s="916" t="s">
        <v>127</v>
      </c>
      <c r="J656" s="917">
        <v>15800000</v>
      </c>
    </row>
    <row r="657" spans="1:10" ht="39.6">
      <c r="A657" s="910"/>
      <c r="B657" s="910"/>
      <c r="C657" s="910"/>
      <c r="D657" s="910" t="s">
        <v>222</v>
      </c>
      <c r="E657" s="910" t="s">
        <v>200</v>
      </c>
      <c r="F657" s="910" t="s">
        <v>1522</v>
      </c>
      <c r="G657" s="910"/>
      <c r="H657" s="910"/>
      <c r="I657" s="916" t="s">
        <v>1523</v>
      </c>
      <c r="J657" s="917">
        <v>3050000</v>
      </c>
    </row>
    <row r="658" spans="1:10">
      <c r="A658" s="910"/>
      <c r="B658" s="910"/>
      <c r="C658" s="910"/>
      <c r="D658" s="910" t="s">
        <v>222</v>
      </c>
      <c r="E658" s="910" t="s">
        <v>200</v>
      </c>
      <c r="F658" s="910" t="s">
        <v>1522</v>
      </c>
      <c r="G658" s="910" t="s">
        <v>103</v>
      </c>
      <c r="H658" s="910"/>
      <c r="I658" s="916" t="s">
        <v>1420</v>
      </c>
      <c r="J658" s="917">
        <v>3053000</v>
      </c>
    </row>
    <row r="659" spans="1:10">
      <c r="A659" s="910"/>
      <c r="B659" s="910"/>
      <c r="C659" s="910"/>
      <c r="D659" s="910" t="s">
        <v>222</v>
      </c>
      <c r="E659" s="910" t="s">
        <v>200</v>
      </c>
      <c r="F659" s="910" t="s">
        <v>1522</v>
      </c>
      <c r="G659" s="910" t="s">
        <v>103</v>
      </c>
      <c r="H659" s="910" t="s">
        <v>104</v>
      </c>
      <c r="I659" s="916" t="s">
        <v>105</v>
      </c>
      <c r="J659" s="917">
        <v>3053000</v>
      </c>
    </row>
    <row r="660" spans="1:10">
      <c r="A660" s="910"/>
      <c r="B660" s="910"/>
      <c r="C660" s="910"/>
      <c r="D660" s="910" t="s">
        <v>222</v>
      </c>
      <c r="E660" s="910" t="s">
        <v>200</v>
      </c>
      <c r="F660" s="910" t="s">
        <v>1522</v>
      </c>
      <c r="G660" s="910" t="s">
        <v>143</v>
      </c>
      <c r="H660" s="910"/>
      <c r="I660" s="916" t="s">
        <v>144</v>
      </c>
      <c r="J660" s="917">
        <v>-3000</v>
      </c>
    </row>
    <row r="661" spans="1:10">
      <c r="A661" s="910"/>
      <c r="B661" s="910"/>
      <c r="C661" s="910"/>
      <c r="D661" s="910" t="s">
        <v>222</v>
      </c>
      <c r="E661" s="910" t="s">
        <v>200</v>
      </c>
      <c r="F661" s="910" t="s">
        <v>1522</v>
      </c>
      <c r="G661" s="910" t="s">
        <v>143</v>
      </c>
      <c r="H661" s="910" t="s">
        <v>145</v>
      </c>
      <c r="I661" s="916" t="s">
        <v>146</v>
      </c>
      <c r="J661" s="917">
        <v>-3000</v>
      </c>
    </row>
    <row r="662" spans="1:10" ht="39.6">
      <c r="A662" s="909" t="s">
        <v>79</v>
      </c>
      <c r="B662" s="909" t="s">
        <v>2544</v>
      </c>
      <c r="C662" s="918" t="s">
        <v>2545</v>
      </c>
      <c r="D662" s="910"/>
      <c r="E662" s="910"/>
      <c r="F662" s="910"/>
      <c r="G662" s="910"/>
      <c r="H662" s="910"/>
      <c r="I662" s="910"/>
      <c r="J662" s="911">
        <v>4096220000</v>
      </c>
    </row>
    <row r="663" spans="1:10" ht="39.6">
      <c r="A663" s="910"/>
      <c r="B663" s="910" t="s">
        <v>2546</v>
      </c>
      <c r="C663" s="916" t="s">
        <v>2547</v>
      </c>
      <c r="D663" s="910"/>
      <c r="E663" s="910"/>
      <c r="F663" s="910"/>
      <c r="G663" s="910"/>
      <c r="H663" s="910"/>
      <c r="I663" s="910"/>
      <c r="J663" s="917">
        <v>939280000</v>
      </c>
    </row>
    <row r="664" spans="1:10" ht="26.4">
      <c r="A664" s="910"/>
      <c r="B664" s="910"/>
      <c r="C664" s="910"/>
      <c r="D664" s="910" t="s">
        <v>23</v>
      </c>
      <c r="E664" s="910"/>
      <c r="F664" s="910"/>
      <c r="G664" s="910"/>
      <c r="H664" s="910"/>
      <c r="I664" s="916" t="s">
        <v>24</v>
      </c>
      <c r="J664" s="917">
        <v>866200000</v>
      </c>
    </row>
    <row r="665" spans="1:10">
      <c r="A665" s="910"/>
      <c r="B665" s="910"/>
      <c r="C665" s="910"/>
      <c r="D665" s="910" t="s">
        <v>23</v>
      </c>
      <c r="E665" s="910" t="s">
        <v>170</v>
      </c>
      <c r="F665" s="910"/>
      <c r="G665" s="910"/>
      <c r="H665" s="910"/>
      <c r="I665" s="916" t="s">
        <v>1156</v>
      </c>
      <c r="J665" s="917">
        <v>866200000</v>
      </c>
    </row>
    <row r="666" spans="1:10">
      <c r="A666" s="910"/>
      <c r="B666" s="910"/>
      <c r="C666" s="910"/>
      <c r="D666" s="910" t="s">
        <v>23</v>
      </c>
      <c r="E666" s="910" t="s">
        <v>170</v>
      </c>
      <c r="F666" s="910" t="s">
        <v>881</v>
      </c>
      <c r="G666" s="910"/>
      <c r="H666" s="910"/>
      <c r="I666" s="916" t="s">
        <v>1474</v>
      </c>
      <c r="J666" s="917">
        <v>866200000</v>
      </c>
    </row>
    <row r="667" spans="1:10" ht="26.4">
      <c r="A667" s="910"/>
      <c r="B667" s="910"/>
      <c r="C667" s="910"/>
      <c r="D667" s="910" t="s">
        <v>23</v>
      </c>
      <c r="E667" s="910" t="s">
        <v>170</v>
      </c>
      <c r="F667" s="910" t="s">
        <v>881</v>
      </c>
      <c r="G667" s="910" t="s">
        <v>118</v>
      </c>
      <c r="H667" s="910"/>
      <c r="I667" s="916" t="s">
        <v>119</v>
      </c>
      <c r="J667" s="917">
        <v>566200000</v>
      </c>
    </row>
    <row r="668" spans="1:10">
      <c r="A668" s="910"/>
      <c r="B668" s="910"/>
      <c r="C668" s="910"/>
      <c r="D668" s="910" t="s">
        <v>23</v>
      </c>
      <c r="E668" s="910" t="s">
        <v>170</v>
      </c>
      <c r="F668" s="910" t="s">
        <v>881</v>
      </c>
      <c r="G668" s="910" t="s">
        <v>118</v>
      </c>
      <c r="H668" s="910" t="s">
        <v>120</v>
      </c>
      <c r="I668" s="916" t="s">
        <v>123</v>
      </c>
      <c r="J668" s="917">
        <v>566200000</v>
      </c>
    </row>
    <row r="669" spans="1:10">
      <c r="A669" s="910"/>
      <c r="B669" s="910"/>
      <c r="C669" s="910"/>
      <c r="D669" s="910" t="s">
        <v>23</v>
      </c>
      <c r="E669" s="910" t="s">
        <v>170</v>
      </c>
      <c r="F669" s="910" t="s">
        <v>881</v>
      </c>
      <c r="G669" s="910" t="s">
        <v>27</v>
      </c>
      <c r="H669" s="910"/>
      <c r="I669" s="916" t="s">
        <v>28</v>
      </c>
      <c r="J669" s="917">
        <v>300000000</v>
      </c>
    </row>
    <row r="670" spans="1:10">
      <c r="A670" s="910"/>
      <c r="B670" s="910"/>
      <c r="C670" s="910"/>
      <c r="D670" s="910" t="s">
        <v>23</v>
      </c>
      <c r="E670" s="910" t="s">
        <v>170</v>
      </c>
      <c r="F670" s="910" t="s">
        <v>881</v>
      </c>
      <c r="G670" s="910" t="s">
        <v>27</v>
      </c>
      <c r="H670" s="910" t="s">
        <v>29</v>
      </c>
      <c r="I670" s="916" t="s">
        <v>123</v>
      </c>
      <c r="J670" s="917">
        <v>300000000</v>
      </c>
    </row>
    <row r="671" spans="1:10">
      <c r="A671" s="910"/>
      <c r="B671" s="910"/>
      <c r="C671" s="910"/>
      <c r="D671" s="910" t="s">
        <v>222</v>
      </c>
      <c r="E671" s="910"/>
      <c r="F671" s="910"/>
      <c r="G671" s="910"/>
      <c r="H671" s="910"/>
      <c r="I671" s="910"/>
      <c r="J671" s="917">
        <f>J672</f>
        <v>73080000</v>
      </c>
    </row>
    <row r="672" spans="1:10">
      <c r="A672" s="910"/>
      <c r="B672" s="910"/>
      <c r="C672" s="910"/>
      <c r="D672" s="910" t="s">
        <v>222</v>
      </c>
      <c r="E672" s="910" t="s">
        <v>170</v>
      </c>
      <c r="F672" s="910"/>
      <c r="G672" s="910"/>
      <c r="H672" s="910"/>
      <c r="I672" s="916" t="s">
        <v>1156</v>
      </c>
      <c r="J672" s="917">
        <v>73080000</v>
      </c>
    </row>
    <row r="673" spans="1:10">
      <c r="A673" s="910"/>
      <c r="B673" s="910"/>
      <c r="C673" s="910"/>
      <c r="D673" s="910" t="s">
        <v>222</v>
      </c>
      <c r="E673" s="910" t="s">
        <v>170</v>
      </c>
      <c r="F673" s="910" t="s">
        <v>881</v>
      </c>
      <c r="G673" s="910"/>
      <c r="H673" s="910"/>
      <c r="I673" s="916" t="s">
        <v>1474</v>
      </c>
      <c r="J673" s="917">
        <v>73080000</v>
      </c>
    </row>
    <row r="674" spans="1:10">
      <c r="A674" s="910"/>
      <c r="B674" s="910"/>
      <c r="C674" s="910"/>
      <c r="D674" s="910" t="s">
        <v>222</v>
      </c>
      <c r="E674" s="910" t="s">
        <v>170</v>
      </c>
      <c r="F674" s="910" t="s">
        <v>881</v>
      </c>
      <c r="G674" s="910" t="s">
        <v>103</v>
      </c>
      <c r="H674" s="910"/>
      <c r="I674" s="916" t="s">
        <v>1420</v>
      </c>
      <c r="J674" s="917">
        <v>6800000</v>
      </c>
    </row>
    <row r="675" spans="1:10">
      <c r="A675" s="910"/>
      <c r="B675" s="910"/>
      <c r="C675" s="910"/>
      <c r="D675" s="910" t="s">
        <v>222</v>
      </c>
      <c r="E675" s="910" t="s">
        <v>170</v>
      </c>
      <c r="F675" s="910" t="s">
        <v>881</v>
      </c>
      <c r="G675" s="910" t="s">
        <v>103</v>
      </c>
      <c r="H675" s="910" t="s">
        <v>104</v>
      </c>
      <c r="I675" s="916" t="s">
        <v>105</v>
      </c>
      <c r="J675" s="917">
        <v>6800000</v>
      </c>
    </row>
    <row r="676" spans="1:10">
      <c r="A676" s="910"/>
      <c r="B676" s="910"/>
      <c r="C676" s="910"/>
      <c r="D676" s="910" t="s">
        <v>222</v>
      </c>
      <c r="E676" s="910" t="s">
        <v>170</v>
      </c>
      <c r="F676" s="910" t="s">
        <v>881</v>
      </c>
      <c r="G676" s="910" t="s">
        <v>143</v>
      </c>
      <c r="H676" s="910"/>
      <c r="I676" s="916" t="s">
        <v>144</v>
      </c>
      <c r="J676" s="917">
        <v>3200000</v>
      </c>
    </row>
    <row r="677" spans="1:10">
      <c r="A677" s="910"/>
      <c r="B677" s="910"/>
      <c r="C677" s="910"/>
      <c r="D677" s="910" t="s">
        <v>222</v>
      </c>
      <c r="E677" s="910" t="s">
        <v>170</v>
      </c>
      <c r="F677" s="910" t="s">
        <v>881</v>
      </c>
      <c r="G677" s="910" t="s">
        <v>143</v>
      </c>
      <c r="H677" s="910" t="s">
        <v>489</v>
      </c>
      <c r="I677" s="916" t="s">
        <v>121</v>
      </c>
      <c r="J677" s="917">
        <v>3200000</v>
      </c>
    </row>
    <row r="678" spans="1:10">
      <c r="A678" s="910"/>
      <c r="B678" s="910"/>
      <c r="C678" s="910"/>
      <c r="D678" s="910" t="s">
        <v>222</v>
      </c>
      <c r="E678" s="910" t="s">
        <v>170</v>
      </c>
      <c r="F678" s="910" t="s">
        <v>881</v>
      </c>
      <c r="G678" s="910" t="s">
        <v>27</v>
      </c>
      <c r="H678" s="910"/>
      <c r="I678" s="916" t="s">
        <v>28</v>
      </c>
      <c r="J678" s="917">
        <v>61080000</v>
      </c>
    </row>
    <row r="679" spans="1:10">
      <c r="A679" s="910"/>
      <c r="B679" s="910"/>
      <c r="C679" s="910"/>
      <c r="D679" s="910" t="s">
        <v>222</v>
      </c>
      <c r="E679" s="910" t="s">
        <v>170</v>
      </c>
      <c r="F679" s="910" t="s">
        <v>881</v>
      </c>
      <c r="G679" s="910" t="s">
        <v>27</v>
      </c>
      <c r="H679" s="910" t="s">
        <v>29</v>
      </c>
      <c r="I679" s="916" t="s">
        <v>123</v>
      </c>
      <c r="J679" s="917">
        <v>61080000</v>
      </c>
    </row>
    <row r="680" spans="1:10">
      <c r="A680" s="910"/>
      <c r="B680" s="910"/>
      <c r="C680" s="910"/>
      <c r="D680" s="910" t="s">
        <v>222</v>
      </c>
      <c r="E680" s="910" t="s">
        <v>170</v>
      </c>
      <c r="F680" s="910" t="s">
        <v>881</v>
      </c>
      <c r="G680" s="910" t="s">
        <v>122</v>
      </c>
      <c r="H680" s="910"/>
      <c r="I680" s="916" t="s">
        <v>123</v>
      </c>
      <c r="J680" s="917">
        <v>2000000</v>
      </c>
    </row>
    <row r="681" spans="1:10">
      <c r="A681" s="910"/>
      <c r="B681" s="910"/>
      <c r="C681" s="910"/>
      <c r="D681" s="910" t="s">
        <v>222</v>
      </c>
      <c r="E681" s="910" t="s">
        <v>170</v>
      </c>
      <c r="F681" s="910" t="s">
        <v>881</v>
      </c>
      <c r="G681" s="910" t="s">
        <v>122</v>
      </c>
      <c r="H681" s="910" t="s">
        <v>126</v>
      </c>
      <c r="I681" s="916" t="s">
        <v>127</v>
      </c>
      <c r="J681" s="917">
        <v>2000000</v>
      </c>
    </row>
    <row r="682" spans="1:10" ht="39.6">
      <c r="A682" s="910"/>
      <c r="B682" s="910" t="s">
        <v>2548</v>
      </c>
      <c r="C682" s="916" t="s">
        <v>2549</v>
      </c>
      <c r="D682" s="910"/>
      <c r="E682" s="910"/>
      <c r="F682" s="910"/>
      <c r="G682" s="910"/>
      <c r="H682" s="910"/>
      <c r="I682" s="910"/>
      <c r="J682" s="917">
        <v>3156940000</v>
      </c>
    </row>
    <row r="683" spans="1:10" ht="26.4">
      <c r="A683" s="910"/>
      <c r="B683" s="910"/>
      <c r="C683" s="910"/>
      <c r="D683" s="910" t="s">
        <v>84</v>
      </c>
      <c r="E683" s="910"/>
      <c r="F683" s="910"/>
      <c r="G683" s="910"/>
      <c r="H683" s="910"/>
      <c r="I683" s="916" t="s">
        <v>1551</v>
      </c>
      <c r="J683" s="917">
        <v>29000000</v>
      </c>
    </row>
    <row r="684" spans="1:10" ht="26.4">
      <c r="A684" s="910"/>
      <c r="B684" s="910"/>
      <c r="C684" s="910"/>
      <c r="D684" s="910" t="s">
        <v>84</v>
      </c>
      <c r="E684" s="910" t="s">
        <v>200</v>
      </c>
      <c r="F684" s="910"/>
      <c r="G684" s="910"/>
      <c r="H684" s="910"/>
      <c r="I684" s="916" t="s">
        <v>1412</v>
      </c>
      <c r="J684" s="917">
        <v>29000000</v>
      </c>
    </row>
    <row r="685" spans="1:10">
      <c r="A685" s="910"/>
      <c r="B685" s="910"/>
      <c r="C685" s="910"/>
      <c r="D685" s="910" t="s">
        <v>84</v>
      </c>
      <c r="E685" s="910" t="s">
        <v>200</v>
      </c>
      <c r="F685" s="910" t="s">
        <v>1413</v>
      </c>
      <c r="G685" s="910"/>
      <c r="H685" s="910"/>
      <c r="I685" s="916" t="s">
        <v>1414</v>
      </c>
      <c r="J685" s="917">
        <v>29000000</v>
      </c>
    </row>
    <row r="686" spans="1:10">
      <c r="A686" s="910"/>
      <c r="B686" s="910"/>
      <c r="C686" s="910"/>
      <c r="D686" s="910" t="s">
        <v>84</v>
      </c>
      <c r="E686" s="910" t="s">
        <v>200</v>
      </c>
      <c r="F686" s="910" t="s">
        <v>1413</v>
      </c>
      <c r="G686" s="910" t="s">
        <v>90</v>
      </c>
      <c r="H686" s="910"/>
      <c r="I686" s="916" t="s">
        <v>91</v>
      </c>
      <c r="J686" s="917">
        <v>4350000</v>
      </c>
    </row>
    <row r="687" spans="1:10">
      <c r="A687" s="910"/>
      <c r="B687" s="910"/>
      <c r="C687" s="910"/>
      <c r="D687" s="910" t="s">
        <v>84</v>
      </c>
      <c r="E687" s="910" t="s">
        <v>200</v>
      </c>
      <c r="F687" s="910" t="s">
        <v>1413</v>
      </c>
      <c r="G687" s="910" t="s">
        <v>90</v>
      </c>
      <c r="H687" s="910" t="s">
        <v>763</v>
      </c>
      <c r="I687" s="916" t="s">
        <v>1415</v>
      </c>
      <c r="J687" s="917">
        <v>4350000</v>
      </c>
    </row>
    <row r="688" spans="1:10">
      <c r="A688" s="910"/>
      <c r="B688" s="910"/>
      <c r="C688" s="910"/>
      <c r="D688" s="910" t="s">
        <v>84</v>
      </c>
      <c r="E688" s="910" t="s">
        <v>200</v>
      </c>
      <c r="F688" s="910" t="s">
        <v>1413</v>
      </c>
      <c r="G688" s="910" t="s">
        <v>103</v>
      </c>
      <c r="H688" s="910"/>
      <c r="I688" s="916" t="s">
        <v>1420</v>
      </c>
      <c r="J688" s="917">
        <v>9670000</v>
      </c>
    </row>
    <row r="689" spans="1:10">
      <c r="A689" s="910"/>
      <c r="B689" s="910"/>
      <c r="C689" s="910"/>
      <c r="D689" s="910" t="s">
        <v>84</v>
      </c>
      <c r="E689" s="910" t="s">
        <v>200</v>
      </c>
      <c r="F689" s="910" t="s">
        <v>1413</v>
      </c>
      <c r="G689" s="910" t="s">
        <v>103</v>
      </c>
      <c r="H689" s="910" t="s">
        <v>104</v>
      </c>
      <c r="I689" s="916" t="s">
        <v>105</v>
      </c>
      <c r="J689" s="917">
        <v>9670000</v>
      </c>
    </row>
    <row r="690" spans="1:10" ht="26.4">
      <c r="A690" s="910"/>
      <c r="B690" s="910"/>
      <c r="C690" s="910"/>
      <c r="D690" s="910" t="s">
        <v>84</v>
      </c>
      <c r="E690" s="910" t="s">
        <v>200</v>
      </c>
      <c r="F690" s="910" t="s">
        <v>1413</v>
      </c>
      <c r="G690" s="910" t="s">
        <v>118</v>
      </c>
      <c r="H690" s="910"/>
      <c r="I690" s="916" t="s">
        <v>119</v>
      </c>
      <c r="J690" s="917">
        <v>4800000</v>
      </c>
    </row>
    <row r="691" spans="1:10">
      <c r="A691" s="910"/>
      <c r="B691" s="910"/>
      <c r="C691" s="910"/>
      <c r="D691" s="910" t="s">
        <v>84</v>
      </c>
      <c r="E691" s="910" t="s">
        <v>200</v>
      </c>
      <c r="F691" s="910" t="s">
        <v>1413</v>
      </c>
      <c r="G691" s="910" t="s">
        <v>118</v>
      </c>
      <c r="H691" s="910" t="s">
        <v>523</v>
      </c>
      <c r="I691" s="916" t="s">
        <v>1432</v>
      </c>
      <c r="J691" s="917">
        <v>4800000</v>
      </c>
    </row>
    <row r="692" spans="1:10">
      <c r="A692" s="910"/>
      <c r="B692" s="910"/>
      <c r="C692" s="910"/>
      <c r="D692" s="910" t="s">
        <v>84</v>
      </c>
      <c r="E692" s="910" t="s">
        <v>200</v>
      </c>
      <c r="F692" s="910" t="s">
        <v>1413</v>
      </c>
      <c r="G692" s="910" t="s">
        <v>122</v>
      </c>
      <c r="H692" s="910"/>
      <c r="I692" s="916" t="s">
        <v>123</v>
      </c>
      <c r="J692" s="917">
        <v>10180000</v>
      </c>
    </row>
    <row r="693" spans="1:10">
      <c r="A693" s="910"/>
      <c r="B693" s="910"/>
      <c r="C693" s="910"/>
      <c r="D693" s="910" t="s">
        <v>84</v>
      </c>
      <c r="E693" s="910" t="s">
        <v>200</v>
      </c>
      <c r="F693" s="910" t="s">
        <v>1413</v>
      </c>
      <c r="G693" s="910" t="s">
        <v>122</v>
      </c>
      <c r="H693" s="910" t="s">
        <v>124</v>
      </c>
      <c r="I693" s="916" t="s">
        <v>125</v>
      </c>
      <c r="J693" s="917">
        <v>4760000</v>
      </c>
    </row>
    <row r="694" spans="1:10">
      <c r="A694" s="910"/>
      <c r="B694" s="910"/>
      <c r="C694" s="910"/>
      <c r="D694" s="910" t="s">
        <v>84</v>
      </c>
      <c r="E694" s="910" t="s">
        <v>200</v>
      </c>
      <c r="F694" s="910" t="s">
        <v>1413</v>
      </c>
      <c r="G694" s="910" t="s">
        <v>122</v>
      </c>
      <c r="H694" s="910" t="s">
        <v>126</v>
      </c>
      <c r="I694" s="916" t="s">
        <v>127</v>
      </c>
      <c r="J694" s="917">
        <v>5420000</v>
      </c>
    </row>
    <row r="695" spans="1:10" ht="26.4">
      <c r="A695" s="910"/>
      <c r="B695" s="910"/>
      <c r="C695" s="910"/>
      <c r="D695" s="910" t="s">
        <v>23</v>
      </c>
      <c r="E695" s="910"/>
      <c r="F695" s="910"/>
      <c r="G695" s="910"/>
      <c r="H695" s="910"/>
      <c r="I695" s="916" t="s">
        <v>24</v>
      </c>
      <c r="J695" s="917">
        <v>1012000000</v>
      </c>
    </row>
    <row r="696" spans="1:10">
      <c r="A696" s="910"/>
      <c r="B696" s="910"/>
      <c r="C696" s="910"/>
      <c r="D696" s="910" t="s">
        <v>23</v>
      </c>
      <c r="E696" s="910" t="s">
        <v>170</v>
      </c>
      <c r="F696" s="910"/>
      <c r="G696" s="910"/>
      <c r="H696" s="910"/>
      <c r="I696" s="916" t="s">
        <v>1156</v>
      </c>
      <c r="J696" s="917">
        <v>270000000</v>
      </c>
    </row>
    <row r="697" spans="1:10">
      <c r="A697" s="910"/>
      <c r="B697" s="910"/>
      <c r="C697" s="910"/>
      <c r="D697" s="910" t="s">
        <v>23</v>
      </c>
      <c r="E697" s="910" t="s">
        <v>170</v>
      </c>
      <c r="F697" s="910" t="s">
        <v>1453</v>
      </c>
      <c r="G697" s="910"/>
      <c r="H697" s="910"/>
      <c r="I697" s="916" t="s">
        <v>1454</v>
      </c>
      <c r="J697" s="917">
        <v>270000000</v>
      </c>
    </row>
    <row r="698" spans="1:10">
      <c r="A698" s="910"/>
      <c r="B698" s="910"/>
      <c r="C698" s="910"/>
      <c r="D698" s="910" t="s">
        <v>23</v>
      </c>
      <c r="E698" s="910" t="s">
        <v>170</v>
      </c>
      <c r="F698" s="910" t="s">
        <v>1453</v>
      </c>
      <c r="G698" s="910" t="s">
        <v>90</v>
      </c>
      <c r="H698" s="910"/>
      <c r="I698" s="916" t="s">
        <v>91</v>
      </c>
      <c r="J698" s="917">
        <v>51229586</v>
      </c>
    </row>
    <row r="699" spans="1:10">
      <c r="A699" s="910"/>
      <c r="B699" s="910"/>
      <c r="C699" s="910"/>
      <c r="D699" s="910" t="s">
        <v>23</v>
      </c>
      <c r="E699" s="910" t="s">
        <v>170</v>
      </c>
      <c r="F699" s="910" t="s">
        <v>1453</v>
      </c>
      <c r="G699" s="910" t="s">
        <v>90</v>
      </c>
      <c r="H699" s="910" t="s">
        <v>763</v>
      </c>
      <c r="I699" s="916" t="s">
        <v>1415</v>
      </c>
      <c r="J699" s="917">
        <v>51229586</v>
      </c>
    </row>
    <row r="700" spans="1:10">
      <c r="A700" s="910"/>
      <c r="B700" s="910"/>
      <c r="C700" s="910"/>
      <c r="D700" s="910" t="s">
        <v>23</v>
      </c>
      <c r="E700" s="910" t="s">
        <v>170</v>
      </c>
      <c r="F700" s="910" t="s">
        <v>1453</v>
      </c>
      <c r="G700" s="910" t="s">
        <v>103</v>
      </c>
      <c r="H700" s="910"/>
      <c r="I700" s="916" t="s">
        <v>1420</v>
      </c>
      <c r="J700" s="917">
        <v>7000000</v>
      </c>
    </row>
    <row r="701" spans="1:10">
      <c r="A701" s="910"/>
      <c r="B701" s="910"/>
      <c r="C701" s="910"/>
      <c r="D701" s="910" t="s">
        <v>23</v>
      </c>
      <c r="E701" s="910" t="s">
        <v>170</v>
      </c>
      <c r="F701" s="910" t="s">
        <v>1453</v>
      </c>
      <c r="G701" s="910" t="s">
        <v>103</v>
      </c>
      <c r="H701" s="910" t="s">
        <v>104</v>
      </c>
      <c r="I701" s="916" t="s">
        <v>105</v>
      </c>
      <c r="J701" s="917">
        <v>7000000</v>
      </c>
    </row>
    <row r="702" spans="1:10">
      <c r="A702" s="910"/>
      <c r="B702" s="910"/>
      <c r="C702" s="910"/>
      <c r="D702" s="910" t="s">
        <v>23</v>
      </c>
      <c r="E702" s="910" t="s">
        <v>170</v>
      </c>
      <c r="F702" s="910" t="s">
        <v>1453</v>
      </c>
      <c r="G702" s="910" t="s">
        <v>108</v>
      </c>
      <c r="H702" s="910"/>
      <c r="I702" s="916" t="s">
        <v>109</v>
      </c>
      <c r="J702" s="917">
        <v>180000000</v>
      </c>
    </row>
    <row r="703" spans="1:10">
      <c r="A703" s="910"/>
      <c r="B703" s="910"/>
      <c r="C703" s="910"/>
      <c r="D703" s="910" t="s">
        <v>23</v>
      </c>
      <c r="E703" s="910" t="s">
        <v>170</v>
      </c>
      <c r="F703" s="910" t="s">
        <v>1453</v>
      </c>
      <c r="G703" s="910" t="s">
        <v>108</v>
      </c>
      <c r="H703" s="910" t="s">
        <v>283</v>
      </c>
      <c r="I703" s="916" t="s">
        <v>1455</v>
      </c>
      <c r="J703" s="917">
        <v>180000000</v>
      </c>
    </row>
    <row r="704" spans="1:10">
      <c r="A704" s="910"/>
      <c r="B704" s="910"/>
      <c r="C704" s="910"/>
      <c r="D704" s="910" t="s">
        <v>23</v>
      </c>
      <c r="E704" s="910" t="s">
        <v>170</v>
      </c>
      <c r="F704" s="910" t="s">
        <v>1453</v>
      </c>
      <c r="G704" s="910" t="s">
        <v>492</v>
      </c>
      <c r="H704" s="910"/>
      <c r="I704" s="916" t="s">
        <v>493</v>
      </c>
      <c r="J704" s="917">
        <v>8300000</v>
      </c>
    </row>
    <row r="705" spans="1:10">
      <c r="A705" s="910"/>
      <c r="B705" s="910"/>
      <c r="C705" s="910"/>
      <c r="D705" s="910" t="s">
        <v>23</v>
      </c>
      <c r="E705" s="910" t="s">
        <v>170</v>
      </c>
      <c r="F705" s="910" t="s">
        <v>1453</v>
      </c>
      <c r="G705" s="910" t="s">
        <v>492</v>
      </c>
      <c r="H705" s="910" t="s">
        <v>494</v>
      </c>
      <c r="I705" s="916" t="s">
        <v>495</v>
      </c>
      <c r="J705" s="917">
        <v>8300000</v>
      </c>
    </row>
    <row r="706" spans="1:10" ht="39.6">
      <c r="A706" s="910"/>
      <c r="B706" s="910"/>
      <c r="C706" s="910"/>
      <c r="D706" s="910" t="s">
        <v>23</v>
      </c>
      <c r="E706" s="910" t="s">
        <v>170</v>
      </c>
      <c r="F706" s="910" t="s">
        <v>1453</v>
      </c>
      <c r="G706" s="910" t="s">
        <v>498</v>
      </c>
      <c r="H706" s="910"/>
      <c r="I706" s="916" t="s">
        <v>1425</v>
      </c>
      <c r="J706" s="917">
        <v>4600000</v>
      </c>
    </row>
    <row r="707" spans="1:10">
      <c r="A707" s="910"/>
      <c r="B707" s="910"/>
      <c r="C707" s="910"/>
      <c r="D707" s="910" t="s">
        <v>23</v>
      </c>
      <c r="E707" s="910" t="s">
        <v>170</v>
      </c>
      <c r="F707" s="910" t="s">
        <v>1453</v>
      </c>
      <c r="G707" s="910" t="s">
        <v>498</v>
      </c>
      <c r="H707" s="910" t="s">
        <v>370</v>
      </c>
      <c r="I707" s="916" t="s">
        <v>1426</v>
      </c>
      <c r="J707" s="917">
        <v>4600000</v>
      </c>
    </row>
    <row r="708" spans="1:10" ht="26.4">
      <c r="A708" s="910"/>
      <c r="B708" s="910"/>
      <c r="C708" s="910"/>
      <c r="D708" s="910" t="s">
        <v>23</v>
      </c>
      <c r="E708" s="910" t="s">
        <v>170</v>
      </c>
      <c r="F708" s="910" t="s">
        <v>1453</v>
      </c>
      <c r="G708" s="910" t="s">
        <v>118</v>
      </c>
      <c r="H708" s="910"/>
      <c r="I708" s="916" t="s">
        <v>119</v>
      </c>
      <c r="J708" s="917">
        <v>4370414</v>
      </c>
    </row>
    <row r="709" spans="1:10">
      <c r="A709" s="910"/>
      <c r="B709" s="910"/>
      <c r="C709" s="910"/>
      <c r="D709" s="910" t="s">
        <v>23</v>
      </c>
      <c r="E709" s="910" t="s">
        <v>170</v>
      </c>
      <c r="F709" s="910" t="s">
        <v>1453</v>
      </c>
      <c r="G709" s="910" t="s">
        <v>118</v>
      </c>
      <c r="H709" s="910" t="s">
        <v>523</v>
      </c>
      <c r="I709" s="916" t="s">
        <v>1432</v>
      </c>
      <c r="J709" s="917">
        <v>4370414</v>
      </c>
    </row>
    <row r="710" spans="1:10">
      <c r="A710" s="910"/>
      <c r="B710" s="910"/>
      <c r="C710" s="910"/>
      <c r="D710" s="910" t="s">
        <v>23</v>
      </c>
      <c r="E710" s="910" t="s">
        <v>170</v>
      </c>
      <c r="F710" s="910" t="s">
        <v>1453</v>
      </c>
      <c r="G710" s="910" t="s">
        <v>122</v>
      </c>
      <c r="H710" s="910"/>
      <c r="I710" s="916" t="s">
        <v>123</v>
      </c>
      <c r="J710" s="917">
        <v>14500000</v>
      </c>
    </row>
    <row r="711" spans="1:10">
      <c r="A711" s="910"/>
      <c r="B711" s="910"/>
      <c r="C711" s="910"/>
      <c r="D711" s="910" t="s">
        <v>23</v>
      </c>
      <c r="E711" s="910" t="s">
        <v>170</v>
      </c>
      <c r="F711" s="910" t="s">
        <v>1453</v>
      </c>
      <c r="G711" s="910" t="s">
        <v>122</v>
      </c>
      <c r="H711" s="910" t="s">
        <v>126</v>
      </c>
      <c r="I711" s="916" t="s">
        <v>127</v>
      </c>
      <c r="J711" s="917">
        <v>14500000</v>
      </c>
    </row>
    <row r="712" spans="1:10" ht="26.4">
      <c r="A712" s="910"/>
      <c r="B712" s="910"/>
      <c r="C712" s="910"/>
      <c r="D712" s="910" t="s">
        <v>23</v>
      </c>
      <c r="E712" s="910" t="s">
        <v>200</v>
      </c>
      <c r="F712" s="910"/>
      <c r="G712" s="910"/>
      <c r="H712" s="910"/>
      <c r="I712" s="916" t="s">
        <v>1412</v>
      </c>
      <c r="J712" s="917">
        <v>742000000</v>
      </c>
    </row>
    <row r="713" spans="1:10">
      <c r="A713" s="910"/>
      <c r="B713" s="910"/>
      <c r="C713" s="910"/>
      <c r="D713" s="910" t="s">
        <v>23</v>
      </c>
      <c r="E713" s="910" t="s">
        <v>200</v>
      </c>
      <c r="F713" s="910" t="s">
        <v>1413</v>
      </c>
      <c r="G713" s="910"/>
      <c r="H713" s="910"/>
      <c r="I713" s="916" t="s">
        <v>1414</v>
      </c>
      <c r="J713" s="917">
        <v>742000000</v>
      </c>
    </row>
    <row r="714" spans="1:10">
      <c r="A714" s="910"/>
      <c r="B714" s="910"/>
      <c r="C714" s="910"/>
      <c r="D714" s="910" t="s">
        <v>23</v>
      </c>
      <c r="E714" s="910" t="s">
        <v>200</v>
      </c>
      <c r="F714" s="910" t="s">
        <v>1413</v>
      </c>
      <c r="G714" s="910" t="s">
        <v>90</v>
      </c>
      <c r="H714" s="910"/>
      <c r="I714" s="916" t="s">
        <v>91</v>
      </c>
      <c r="J714" s="917">
        <v>43025000</v>
      </c>
    </row>
    <row r="715" spans="1:10">
      <c r="A715" s="910"/>
      <c r="B715" s="910"/>
      <c r="C715" s="910"/>
      <c r="D715" s="910" t="s">
        <v>23</v>
      </c>
      <c r="E715" s="910" t="s">
        <v>200</v>
      </c>
      <c r="F715" s="910" t="s">
        <v>1413</v>
      </c>
      <c r="G715" s="910" t="s">
        <v>90</v>
      </c>
      <c r="H715" s="910" t="s">
        <v>763</v>
      </c>
      <c r="I715" s="916" t="s">
        <v>1415</v>
      </c>
      <c r="J715" s="917">
        <v>43025000</v>
      </c>
    </row>
    <row r="716" spans="1:10">
      <c r="A716" s="910"/>
      <c r="B716" s="910"/>
      <c r="C716" s="910"/>
      <c r="D716" s="910" t="s">
        <v>23</v>
      </c>
      <c r="E716" s="910" t="s">
        <v>200</v>
      </c>
      <c r="F716" s="910" t="s">
        <v>1413</v>
      </c>
      <c r="G716" s="910" t="s">
        <v>103</v>
      </c>
      <c r="H716" s="910"/>
      <c r="I716" s="916" t="s">
        <v>1420</v>
      </c>
      <c r="J716" s="917">
        <v>72568000</v>
      </c>
    </row>
    <row r="717" spans="1:10">
      <c r="A717" s="910"/>
      <c r="B717" s="910"/>
      <c r="C717" s="910"/>
      <c r="D717" s="910" t="s">
        <v>23</v>
      </c>
      <c r="E717" s="910" t="s">
        <v>200</v>
      </c>
      <c r="F717" s="910" t="s">
        <v>1413</v>
      </c>
      <c r="G717" s="910" t="s">
        <v>103</v>
      </c>
      <c r="H717" s="910" t="s">
        <v>104</v>
      </c>
      <c r="I717" s="916" t="s">
        <v>105</v>
      </c>
      <c r="J717" s="917">
        <v>47568000</v>
      </c>
    </row>
    <row r="718" spans="1:10" ht="26.4">
      <c r="A718" s="910"/>
      <c r="B718" s="910"/>
      <c r="C718" s="910"/>
      <c r="D718" s="910" t="s">
        <v>23</v>
      </c>
      <c r="E718" s="910" t="s">
        <v>200</v>
      </c>
      <c r="F718" s="910" t="s">
        <v>1413</v>
      </c>
      <c r="G718" s="910" t="s">
        <v>103</v>
      </c>
      <c r="H718" s="910" t="s">
        <v>132</v>
      </c>
      <c r="I718" s="916" t="s">
        <v>133</v>
      </c>
      <c r="J718" s="917">
        <v>25000000</v>
      </c>
    </row>
    <row r="719" spans="1:10">
      <c r="A719" s="910"/>
      <c r="B719" s="910"/>
      <c r="C719" s="910"/>
      <c r="D719" s="910" t="s">
        <v>23</v>
      </c>
      <c r="E719" s="910" t="s">
        <v>200</v>
      </c>
      <c r="F719" s="910" t="s">
        <v>1413</v>
      </c>
      <c r="G719" s="910" t="s">
        <v>108</v>
      </c>
      <c r="H719" s="910"/>
      <c r="I719" s="916" t="s">
        <v>109</v>
      </c>
      <c r="J719" s="917">
        <v>390590405</v>
      </c>
    </row>
    <row r="720" spans="1:10" ht="39.6">
      <c r="A720" s="910"/>
      <c r="B720" s="910"/>
      <c r="C720" s="910"/>
      <c r="D720" s="910" t="s">
        <v>23</v>
      </c>
      <c r="E720" s="910" t="s">
        <v>200</v>
      </c>
      <c r="F720" s="910" t="s">
        <v>1413</v>
      </c>
      <c r="G720" s="910" t="s">
        <v>108</v>
      </c>
      <c r="H720" s="910" t="s">
        <v>110</v>
      </c>
      <c r="I720" s="916" t="s">
        <v>1422</v>
      </c>
      <c r="J720" s="917">
        <v>150405</v>
      </c>
    </row>
    <row r="721" spans="1:10" ht="39.6">
      <c r="A721" s="910"/>
      <c r="B721" s="910"/>
      <c r="C721" s="910"/>
      <c r="D721" s="910" t="s">
        <v>23</v>
      </c>
      <c r="E721" s="910" t="s">
        <v>200</v>
      </c>
      <c r="F721" s="910" t="s">
        <v>1413</v>
      </c>
      <c r="G721" s="910" t="s">
        <v>108</v>
      </c>
      <c r="H721" s="910" t="s">
        <v>862</v>
      </c>
      <c r="I721" s="916" t="s">
        <v>1450</v>
      </c>
      <c r="J721" s="917">
        <v>440000</v>
      </c>
    </row>
    <row r="722" spans="1:10">
      <c r="A722" s="910"/>
      <c r="B722" s="910"/>
      <c r="C722" s="910"/>
      <c r="D722" s="910" t="s">
        <v>23</v>
      </c>
      <c r="E722" s="910" t="s">
        <v>200</v>
      </c>
      <c r="F722" s="910" t="s">
        <v>1413</v>
      </c>
      <c r="G722" s="910" t="s">
        <v>108</v>
      </c>
      <c r="H722" s="910" t="s">
        <v>283</v>
      </c>
      <c r="I722" s="916" t="s">
        <v>1455</v>
      </c>
      <c r="J722" s="917">
        <v>390000000</v>
      </c>
    </row>
    <row r="723" spans="1:10">
      <c r="A723" s="910"/>
      <c r="B723" s="910"/>
      <c r="C723" s="910"/>
      <c r="D723" s="910" t="s">
        <v>23</v>
      </c>
      <c r="E723" s="910" t="s">
        <v>200</v>
      </c>
      <c r="F723" s="910" t="s">
        <v>1413</v>
      </c>
      <c r="G723" s="910" t="s">
        <v>143</v>
      </c>
      <c r="H723" s="910"/>
      <c r="I723" s="916" t="s">
        <v>144</v>
      </c>
      <c r="J723" s="917">
        <v>42720000</v>
      </c>
    </row>
    <row r="724" spans="1:10">
      <c r="A724" s="910"/>
      <c r="B724" s="910"/>
      <c r="C724" s="910"/>
      <c r="D724" s="910" t="s">
        <v>23</v>
      </c>
      <c r="E724" s="910" t="s">
        <v>200</v>
      </c>
      <c r="F724" s="910" t="s">
        <v>1413</v>
      </c>
      <c r="G724" s="910" t="s">
        <v>143</v>
      </c>
      <c r="H724" s="910" t="s">
        <v>145</v>
      </c>
      <c r="I724" s="916" t="s">
        <v>146</v>
      </c>
      <c r="J724" s="917">
        <v>7150000</v>
      </c>
    </row>
    <row r="725" spans="1:10">
      <c r="A725" s="910"/>
      <c r="B725" s="910"/>
      <c r="C725" s="910"/>
      <c r="D725" s="910" t="s">
        <v>23</v>
      </c>
      <c r="E725" s="910" t="s">
        <v>200</v>
      </c>
      <c r="F725" s="910" t="s">
        <v>1413</v>
      </c>
      <c r="G725" s="910" t="s">
        <v>143</v>
      </c>
      <c r="H725" s="910" t="s">
        <v>482</v>
      </c>
      <c r="I725" s="916" t="s">
        <v>483</v>
      </c>
      <c r="J725" s="917">
        <v>600000</v>
      </c>
    </row>
    <row r="726" spans="1:10">
      <c r="A726" s="910"/>
      <c r="B726" s="910"/>
      <c r="C726" s="910"/>
      <c r="D726" s="910" t="s">
        <v>23</v>
      </c>
      <c r="E726" s="910" t="s">
        <v>200</v>
      </c>
      <c r="F726" s="910" t="s">
        <v>1413</v>
      </c>
      <c r="G726" s="910" t="s">
        <v>143</v>
      </c>
      <c r="H726" s="910" t="s">
        <v>489</v>
      </c>
      <c r="I726" s="916" t="s">
        <v>121</v>
      </c>
      <c r="J726" s="917">
        <v>34970000</v>
      </c>
    </row>
    <row r="727" spans="1:10">
      <c r="A727" s="910"/>
      <c r="B727" s="910"/>
      <c r="C727" s="910"/>
      <c r="D727" s="910" t="s">
        <v>23</v>
      </c>
      <c r="E727" s="910" t="s">
        <v>200</v>
      </c>
      <c r="F727" s="910" t="s">
        <v>1413</v>
      </c>
      <c r="G727" s="910" t="s">
        <v>113</v>
      </c>
      <c r="H727" s="910"/>
      <c r="I727" s="916" t="s">
        <v>114</v>
      </c>
      <c r="J727" s="917">
        <v>69700000</v>
      </c>
    </row>
    <row r="728" spans="1:10">
      <c r="A728" s="910"/>
      <c r="B728" s="910"/>
      <c r="C728" s="910"/>
      <c r="D728" s="910" t="s">
        <v>23</v>
      </c>
      <c r="E728" s="910" t="s">
        <v>200</v>
      </c>
      <c r="F728" s="910" t="s">
        <v>1413</v>
      </c>
      <c r="G728" s="910" t="s">
        <v>113</v>
      </c>
      <c r="H728" s="910" t="s">
        <v>381</v>
      </c>
      <c r="I728" s="916" t="s">
        <v>382</v>
      </c>
      <c r="J728" s="917">
        <v>26910000</v>
      </c>
    </row>
    <row r="729" spans="1:10">
      <c r="A729" s="910"/>
      <c r="B729" s="910"/>
      <c r="C729" s="910"/>
      <c r="D729" s="910" t="s">
        <v>23</v>
      </c>
      <c r="E729" s="910" t="s">
        <v>200</v>
      </c>
      <c r="F729" s="910" t="s">
        <v>1413</v>
      </c>
      <c r="G729" s="910" t="s">
        <v>113</v>
      </c>
      <c r="H729" s="910" t="s">
        <v>490</v>
      </c>
      <c r="I729" s="916" t="s">
        <v>491</v>
      </c>
      <c r="J729" s="917">
        <v>42790000</v>
      </c>
    </row>
    <row r="730" spans="1:10">
      <c r="A730" s="910"/>
      <c r="B730" s="910"/>
      <c r="C730" s="910"/>
      <c r="D730" s="910" t="s">
        <v>23</v>
      </c>
      <c r="E730" s="910" t="s">
        <v>200</v>
      </c>
      <c r="F730" s="910" t="s">
        <v>1413</v>
      </c>
      <c r="G730" s="910" t="s">
        <v>492</v>
      </c>
      <c r="H730" s="910"/>
      <c r="I730" s="916" t="s">
        <v>493</v>
      </c>
      <c r="J730" s="917">
        <v>20674000</v>
      </c>
    </row>
    <row r="731" spans="1:10">
      <c r="A731" s="910"/>
      <c r="B731" s="910"/>
      <c r="C731" s="910"/>
      <c r="D731" s="910" t="s">
        <v>23</v>
      </c>
      <c r="E731" s="910" t="s">
        <v>200</v>
      </c>
      <c r="F731" s="910" t="s">
        <v>1413</v>
      </c>
      <c r="G731" s="910" t="s">
        <v>492</v>
      </c>
      <c r="H731" s="910" t="s">
        <v>494</v>
      </c>
      <c r="I731" s="916" t="s">
        <v>495</v>
      </c>
      <c r="J731" s="917">
        <v>20674000</v>
      </c>
    </row>
    <row r="732" spans="1:10" ht="39.6">
      <c r="A732" s="910"/>
      <c r="B732" s="910"/>
      <c r="C732" s="910"/>
      <c r="D732" s="910" t="s">
        <v>23</v>
      </c>
      <c r="E732" s="910" t="s">
        <v>200</v>
      </c>
      <c r="F732" s="910" t="s">
        <v>1413</v>
      </c>
      <c r="G732" s="910" t="s">
        <v>498</v>
      </c>
      <c r="H732" s="910"/>
      <c r="I732" s="916" t="s">
        <v>1425</v>
      </c>
      <c r="J732" s="917">
        <v>15399595</v>
      </c>
    </row>
    <row r="733" spans="1:10">
      <c r="A733" s="910"/>
      <c r="B733" s="910"/>
      <c r="C733" s="910"/>
      <c r="D733" s="910" t="s">
        <v>23</v>
      </c>
      <c r="E733" s="910" t="s">
        <v>200</v>
      </c>
      <c r="F733" s="910" t="s">
        <v>1413</v>
      </c>
      <c r="G733" s="910" t="s">
        <v>498</v>
      </c>
      <c r="H733" s="910" t="s">
        <v>370</v>
      </c>
      <c r="I733" s="916" t="s">
        <v>1426</v>
      </c>
      <c r="J733" s="917">
        <v>15399595</v>
      </c>
    </row>
    <row r="734" spans="1:10" ht="26.4">
      <c r="A734" s="910"/>
      <c r="B734" s="910"/>
      <c r="C734" s="910"/>
      <c r="D734" s="910" t="s">
        <v>23</v>
      </c>
      <c r="E734" s="910" t="s">
        <v>200</v>
      </c>
      <c r="F734" s="910" t="s">
        <v>1413</v>
      </c>
      <c r="G734" s="910" t="s">
        <v>1429</v>
      </c>
      <c r="H734" s="910"/>
      <c r="I734" s="916" t="s">
        <v>1430</v>
      </c>
      <c r="J734" s="917">
        <v>21000000</v>
      </c>
    </row>
    <row r="735" spans="1:10">
      <c r="A735" s="910"/>
      <c r="B735" s="910"/>
      <c r="C735" s="910"/>
      <c r="D735" s="910" t="s">
        <v>23</v>
      </c>
      <c r="E735" s="910" t="s">
        <v>200</v>
      </c>
      <c r="F735" s="910" t="s">
        <v>1413</v>
      </c>
      <c r="G735" s="910" t="s">
        <v>1429</v>
      </c>
      <c r="H735" s="910" t="s">
        <v>1431</v>
      </c>
      <c r="I735" s="916" t="s">
        <v>1426</v>
      </c>
      <c r="J735" s="917">
        <v>21000000</v>
      </c>
    </row>
    <row r="736" spans="1:10" ht="26.4">
      <c r="A736" s="910"/>
      <c r="B736" s="910"/>
      <c r="C736" s="910"/>
      <c r="D736" s="910" t="s">
        <v>23</v>
      </c>
      <c r="E736" s="910" t="s">
        <v>200</v>
      </c>
      <c r="F736" s="910" t="s">
        <v>1413</v>
      </c>
      <c r="G736" s="910" t="s">
        <v>118</v>
      </c>
      <c r="H736" s="910"/>
      <c r="I736" s="916" t="s">
        <v>119</v>
      </c>
      <c r="J736" s="917">
        <v>17976000</v>
      </c>
    </row>
    <row r="737" spans="1:10">
      <c r="A737" s="910"/>
      <c r="B737" s="910"/>
      <c r="C737" s="910"/>
      <c r="D737" s="910" t="s">
        <v>23</v>
      </c>
      <c r="E737" s="910" t="s">
        <v>200</v>
      </c>
      <c r="F737" s="910" t="s">
        <v>1413</v>
      </c>
      <c r="G737" s="910" t="s">
        <v>118</v>
      </c>
      <c r="H737" s="910" t="s">
        <v>523</v>
      </c>
      <c r="I737" s="916" t="s">
        <v>1432</v>
      </c>
      <c r="J737" s="917">
        <v>13146000</v>
      </c>
    </row>
    <row r="738" spans="1:10">
      <c r="A738" s="910"/>
      <c r="B738" s="910"/>
      <c r="C738" s="910"/>
      <c r="D738" s="910" t="s">
        <v>23</v>
      </c>
      <c r="E738" s="910" t="s">
        <v>200</v>
      </c>
      <c r="F738" s="910" t="s">
        <v>1413</v>
      </c>
      <c r="G738" s="910" t="s">
        <v>118</v>
      </c>
      <c r="H738" s="910" t="s">
        <v>120</v>
      </c>
      <c r="I738" s="916" t="s">
        <v>123</v>
      </c>
      <c r="J738" s="917">
        <v>4830000</v>
      </c>
    </row>
    <row r="739" spans="1:10">
      <c r="A739" s="910"/>
      <c r="B739" s="910"/>
      <c r="C739" s="910"/>
      <c r="D739" s="910" t="s">
        <v>23</v>
      </c>
      <c r="E739" s="910" t="s">
        <v>200</v>
      </c>
      <c r="F739" s="910" t="s">
        <v>1413</v>
      </c>
      <c r="G739" s="910" t="s">
        <v>122</v>
      </c>
      <c r="H739" s="910"/>
      <c r="I739" s="916" t="s">
        <v>123</v>
      </c>
      <c r="J739" s="917">
        <v>48347000</v>
      </c>
    </row>
    <row r="740" spans="1:10">
      <c r="A740" s="910"/>
      <c r="B740" s="910"/>
      <c r="C740" s="910"/>
      <c r="D740" s="910" t="s">
        <v>23</v>
      </c>
      <c r="E740" s="910" t="s">
        <v>200</v>
      </c>
      <c r="F740" s="910" t="s">
        <v>1413</v>
      </c>
      <c r="G740" s="910" t="s">
        <v>122</v>
      </c>
      <c r="H740" s="910" t="s">
        <v>124</v>
      </c>
      <c r="I740" s="916" t="s">
        <v>125</v>
      </c>
      <c r="J740" s="917">
        <v>38127000</v>
      </c>
    </row>
    <row r="741" spans="1:10">
      <c r="A741" s="910"/>
      <c r="B741" s="910"/>
      <c r="C741" s="910"/>
      <c r="D741" s="910" t="s">
        <v>23</v>
      </c>
      <c r="E741" s="910" t="s">
        <v>200</v>
      </c>
      <c r="F741" s="910" t="s">
        <v>1413</v>
      </c>
      <c r="G741" s="910" t="s">
        <v>122</v>
      </c>
      <c r="H741" s="910" t="s">
        <v>126</v>
      </c>
      <c r="I741" s="916" t="s">
        <v>127</v>
      </c>
      <c r="J741" s="917">
        <v>10220000</v>
      </c>
    </row>
    <row r="742" spans="1:10">
      <c r="A742" s="910"/>
      <c r="B742" s="910"/>
      <c r="C742" s="910"/>
      <c r="D742" s="910" t="s">
        <v>872</v>
      </c>
      <c r="E742" s="910"/>
      <c r="F742" s="910"/>
      <c r="G742" s="910"/>
      <c r="H742" s="910"/>
      <c r="I742" s="916" t="s">
        <v>873</v>
      </c>
      <c r="J742" s="917">
        <v>9000000</v>
      </c>
    </row>
    <row r="743" spans="1:10" ht="26.4">
      <c r="A743" s="910"/>
      <c r="B743" s="910"/>
      <c r="C743" s="910"/>
      <c r="D743" s="910" t="s">
        <v>872</v>
      </c>
      <c r="E743" s="910" t="s">
        <v>200</v>
      </c>
      <c r="F743" s="910"/>
      <c r="G743" s="910"/>
      <c r="H743" s="910"/>
      <c r="I743" s="916" t="s">
        <v>1412</v>
      </c>
      <c r="J743" s="917">
        <v>9000000</v>
      </c>
    </row>
    <row r="744" spans="1:10">
      <c r="A744" s="910"/>
      <c r="B744" s="910"/>
      <c r="C744" s="910"/>
      <c r="D744" s="910" t="s">
        <v>872</v>
      </c>
      <c r="E744" s="910" t="s">
        <v>200</v>
      </c>
      <c r="F744" s="910" t="s">
        <v>1413</v>
      </c>
      <c r="G744" s="910"/>
      <c r="H744" s="910"/>
      <c r="I744" s="916" t="s">
        <v>1414</v>
      </c>
      <c r="J744" s="917">
        <v>9000000</v>
      </c>
    </row>
    <row r="745" spans="1:10">
      <c r="A745" s="910"/>
      <c r="B745" s="910"/>
      <c r="C745" s="910"/>
      <c r="D745" s="910" t="s">
        <v>872</v>
      </c>
      <c r="E745" s="910" t="s">
        <v>200</v>
      </c>
      <c r="F745" s="910" t="s">
        <v>1413</v>
      </c>
      <c r="G745" s="910" t="s">
        <v>103</v>
      </c>
      <c r="H745" s="910"/>
      <c r="I745" s="916" t="s">
        <v>1420</v>
      </c>
      <c r="J745" s="917">
        <v>4000000</v>
      </c>
    </row>
    <row r="746" spans="1:10">
      <c r="A746" s="910"/>
      <c r="B746" s="910"/>
      <c r="C746" s="910"/>
      <c r="D746" s="910" t="s">
        <v>872</v>
      </c>
      <c r="E746" s="910" t="s">
        <v>200</v>
      </c>
      <c r="F746" s="910" t="s">
        <v>1413</v>
      </c>
      <c r="G746" s="910" t="s">
        <v>103</v>
      </c>
      <c r="H746" s="910" t="s">
        <v>104</v>
      </c>
      <c r="I746" s="916" t="s">
        <v>105</v>
      </c>
      <c r="J746" s="917">
        <v>4000000</v>
      </c>
    </row>
    <row r="747" spans="1:10">
      <c r="A747" s="910"/>
      <c r="B747" s="910"/>
      <c r="C747" s="910"/>
      <c r="D747" s="910" t="s">
        <v>872</v>
      </c>
      <c r="E747" s="910" t="s">
        <v>200</v>
      </c>
      <c r="F747" s="910" t="s">
        <v>1413</v>
      </c>
      <c r="G747" s="910" t="s">
        <v>492</v>
      </c>
      <c r="H747" s="910"/>
      <c r="I747" s="916" t="s">
        <v>493</v>
      </c>
      <c r="J747" s="917">
        <v>5000000</v>
      </c>
    </row>
    <row r="748" spans="1:10">
      <c r="A748" s="910"/>
      <c r="B748" s="910"/>
      <c r="C748" s="910"/>
      <c r="D748" s="910" t="s">
        <v>872</v>
      </c>
      <c r="E748" s="910" t="s">
        <v>200</v>
      </c>
      <c r="F748" s="910" t="s">
        <v>1413</v>
      </c>
      <c r="G748" s="910" t="s">
        <v>492</v>
      </c>
      <c r="H748" s="910" t="s">
        <v>494</v>
      </c>
      <c r="I748" s="916" t="s">
        <v>495</v>
      </c>
      <c r="J748" s="917">
        <v>5000000</v>
      </c>
    </row>
    <row r="749" spans="1:10">
      <c r="A749" s="910"/>
      <c r="B749" s="910"/>
      <c r="C749" s="910"/>
      <c r="D749" s="910" t="s">
        <v>373</v>
      </c>
      <c r="E749" s="910"/>
      <c r="F749" s="910"/>
      <c r="G749" s="910"/>
      <c r="H749" s="910"/>
      <c r="I749" s="916" t="s">
        <v>374</v>
      </c>
      <c r="J749" s="917">
        <v>39000000</v>
      </c>
    </row>
    <row r="750" spans="1:10" ht="26.4">
      <c r="A750" s="910"/>
      <c r="B750" s="910"/>
      <c r="C750" s="910"/>
      <c r="D750" s="910" t="s">
        <v>373</v>
      </c>
      <c r="E750" s="910" t="s">
        <v>200</v>
      </c>
      <c r="F750" s="910"/>
      <c r="G750" s="910"/>
      <c r="H750" s="910"/>
      <c r="I750" s="916" t="s">
        <v>1412</v>
      </c>
      <c r="J750" s="917">
        <v>39000000</v>
      </c>
    </row>
    <row r="751" spans="1:10">
      <c r="A751" s="910"/>
      <c r="B751" s="910"/>
      <c r="C751" s="910"/>
      <c r="D751" s="910" t="s">
        <v>373</v>
      </c>
      <c r="E751" s="910" t="s">
        <v>200</v>
      </c>
      <c r="F751" s="910" t="s">
        <v>1413</v>
      </c>
      <c r="G751" s="910"/>
      <c r="H751" s="910"/>
      <c r="I751" s="916" t="s">
        <v>1414</v>
      </c>
      <c r="J751" s="917">
        <v>39000000</v>
      </c>
    </row>
    <row r="752" spans="1:10">
      <c r="A752" s="910"/>
      <c r="B752" s="910"/>
      <c r="C752" s="910"/>
      <c r="D752" s="910" t="s">
        <v>373</v>
      </c>
      <c r="E752" s="910" t="s">
        <v>200</v>
      </c>
      <c r="F752" s="910" t="s">
        <v>1413</v>
      </c>
      <c r="G752" s="910" t="s">
        <v>90</v>
      </c>
      <c r="H752" s="910"/>
      <c r="I752" s="916" t="s">
        <v>91</v>
      </c>
      <c r="J752" s="917">
        <v>9935000</v>
      </c>
    </row>
    <row r="753" spans="1:10">
      <c r="A753" s="910"/>
      <c r="B753" s="910"/>
      <c r="C753" s="910"/>
      <c r="D753" s="910" t="s">
        <v>373</v>
      </c>
      <c r="E753" s="910" t="s">
        <v>200</v>
      </c>
      <c r="F753" s="910" t="s">
        <v>1413</v>
      </c>
      <c r="G753" s="910" t="s">
        <v>90</v>
      </c>
      <c r="H753" s="910" t="s">
        <v>763</v>
      </c>
      <c r="I753" s="916" t="s">
        <v>1415</v>
      </c>
      <c r="J753" s="917">
        <v>9935000</v>
      </c>
    </row>
    <row r="754" spans="1:10">
      <c r="A754" s="910"/>
      <c r="B754" s="910"/>
      <c r="C754" s="910"/>
      <c r="D754" s="910" t="s">
        <v>373</v>
      </c>
      <c r="E754" s="910" t="s">
        <v>200</v>
      </c>
      <c r="F754" s="910" t="s">
        <v>1413</v>
      </c>
      <c r="G754" s="910" t="s">
        <v>103</v>
      </c>
      <c r="H754" s="910"/>
      <c r="I754" s="916" t="s">
        <v>1420</v>
      </c>
      <c r="J754" s="917">
        <v>6023000</v>
      </c>
    </row>
    <row r="755" spans="1:10">
      <c r="A755" s="910"/>
      <c r="B755" s="910"/>
      <c r="C755" s="910"/>
      <c r="D755" s="910" t="s">
        <v>373</v>
      </c>
      <c r="E755" s="910" t="s">
        <v>200</v>
      </c>
      <c r="F755" s="910" t="s">
        <v>1413</v>
      </c>
      <c r="G755" s="910" t="s">
        <v>103</v>
      </c>
      <c r="H755" s="910" t="s">
        <v>104</v>
      </c>
      <c r="I755" s="916" t="s">
        <v>105</v>
      </c>
      <c r="J755" s="917">
        <v>6023000</v>
      </c>
    </row>
    <row r="756" spans="1:10" ht="26.4">
      <c r="A756" s="910"/>
      <c r="B756" s="910"/>
      <c r="C756" s="910"/>
      <c r="D756" s="910" t="s">
        <v>373</v>
      </c>
      <c r="E756" s="910" t="s">
        <v>200</v>
      </c>
      <c r="F756" s="910" t="s">
        <v>1413</v>
      </c>
      <c r="G756" s="910" t="s">
        <v>118</v>
      </c>
      <c r="H756" s="910"/>
      <c r="I756" s="916" t="s">
        <v>119</v>
      </c>
      <c r="J756" s="917">
        <v>6672000</v>
      </c>
    </row>
    <row r="757" spans="1:10">
      <c r="A757" s="910"/>
      <c r="B757" s="910"/>
      <c r="C757" s="910"/>
      <c r="D757" s="910" t="s">
        <v>373</v>
      </c>
      <c r="E757" s="910" t="s">
        <v>200</v>
      </c>
      <c r="F757" s="910" t="s">
        <v>1413</v>
      </c>
      <c r="G757" s="910" t="s">
        <v>118</v>
      </c>
      <c r="H757" s="910" t="s">
        <v>523</v>
      </c>
      <c r="I757" s="916" t="s">
        <v>1432</v>
      </c>
      <c r="J757" s="917">
        <v>6672000</v>
      </c>
    </row>
    <row r="758" spans="1:10">
      <c r="A758" s="910"/>
      <c r="B758" s="910"/>
      <c r="C758" s="910"/>
      <c r="D758" s="910" t="s">
        <v>373</v>
      </c>
      <c r="E758" s="910" t="s">
        <v>200</v>
      </c>
      <c r="F758" s="910" t="s">
        <v>1413</v>
      </c>
      <c r="G758" s="910" t="s">
        <v>122</v>
      </c>
      <c r="H758" s="910"/>
      <c r="I758" s="916" t="s">
        <v>123</v>
      </c>
      <c r="J758" s="917">
        <v>16370000</v>
      </c>
    </row>
    <row r="759" spans="1:10">
      <c r="A759" s="910"/>
      <c r="B759" s="910"/>
      <c r="C759" s="910"/>
      <c r="D759" s="910" t="s">
        <v>373</v>
      </c>
      <c r="E759" s="910" t="s">
        <v>200</v>
      </c>
      <c r="F759" s="910" t="s">
        <v>1413</v>
      </c>
      <c r="G759" s="910" t="s">
        <v>122</v>
      </c>
      <c r="H759" s="910" t="s">
        <v>124</v>
      </c>
      <c r="I759" s="916" t="s">
        <v>125</v>
      </c>
      <c r="J759" s="917">
        <v>16370000</v>
      </c>
    </row>
    <row r="760" spans="1:10">
      <c r="A760" s="910"/>
      <c r="B760" s="910"/>
      <c r="C760" s="910"/>
      <c r="D760" s="910" t="s">
        <v>869</v>
      </c>
      <c r="E760" s="910"/>
      <c r="F760" s="910"/>
      <c r="G760" s="910"/>
      <c r="H760" s="910"/>
      <c r="I760" s="916" t="s">
        <v>1552</v>
      </c>
      <c r="J760" s="917">
        <v>194000000</v>
      </c>
    </row>
    <row r="761" spans="1:10">
      <c r="A761" s="910"/>
      <c r="B761" s="910"/>
      <c r="C761" s="910"/>
      <c r="D761" s="910" t="s">
        <v>869</v>
      </c>
      <c r="E761" s="910" t="s">
        <v>170</v>
      </c>
      <c r="F761" s="910"/>
      <c r="G761" s="910"/>
      <c r="H761" s="910"/>
      <c r="I761" s="916" t="s">
        <v>1156</v>
      </c>
      <c r="J761" s="917">
        <v>180000000</v>
      </c>
    </row>
    <row r="762" spans="1:10">
      <c r="A762" s="910"/>
      <c r="B762" s="910"/>
      <c r="C762" s="910"/>
      <c r="D762" s="910" t="s">
        <v>869</v>
      </c>
      <c r="E762" s="910" t="s">
        <v>170</v>
      </c>
      <c r="F762" s="910" t="s">
        <v>881</v>
      </c>
      <c r="G762" s="910"/>
      <c r="H762" s="910"/>
      <c r="I762" s="916" t="s">
        <v>1474</v>
      </c>
      <c r="J762" s="917">
        <v>180000000</v>
      </c>
    </row>
    <row r="763" spans="1:10">
      <c r="A763" s="910"/>
      <c r="B763" s="910"/>
      <c r="C763" s="910"/>
      <c r="D763" s="910" t="s">
        <v>869</v>
      </c>
      <c r="E763" s="910" t="s">
        <v>170</v>
      </c>
      <c r="F763" s="910" t="s">
        <v>881</v>
      </c>
      <c r="G763" s="910" t="s">
        <v>103</v>
      </c>
      <c r="H763" s="910"/>
      <c r="I763" s="916" t="s">
        <v>1420</v>
      </c>
      <c r="J763" s="917">
        <v>10395000</v>
      </c>
    </row>
    <row r="764" spans="1:10">
      <c r="A764" s="910"/>
      <c r="B764" s="910"/>
      <c r="C764" s="910"/>
      <c r="D764" s="910" t="s">
        <v>869</v>
      </c>
      <c r="E764" s="910" t="s">
        <v>170</v>
      </c>
      <c r="F764" s="910" t="s">
        <v>881</v>
      </c>
      <c r="G764" s="910" t="s">
        <v>103</v>
      </c>
      <c r="H764" s="910" t="s">
        <v>104</v>
      </c>
      <c r="I764" s="916" t="s">
        <v>105</v>
      </c>
      <c r="J764" s="917">
        <v>10395000</v>
      </c>
    </row>
    <row r="765" spans="1:10">
      <c r="A765" s="910"/>
      <c r="B765" s="910"/>
      <c r="C765" s="910"/>
      <c r="D765" s="910" t="s">
        <v>869</v>
      </c>
      <c r="E765" s="910" t="s">
        <v>170</v>
      </c>
      <c r="F765" s="910" t="s">
        <v>881</v>
      </c>
      <c r="G765" s="910" t="s">
        <v>108</v>
      </c>
      <c r="H765" s="910"/>
      <c r="I765" s="916" t="s">
        <v>109</v>
      </c>
      <c r="J765" s="917">
        <v>110176000</v>
      </c>
    </row>
    <row r="766" spans="1:10" ht="39.6">
      <c r="A766" s="910"/>
      <c r="B766" s="910"/>
      <c r="C766" s="910"/>
      <c r="D766" s="910" t="s">
        <v>869</v>
      </c>
      <c r="E766" s="910" t="s">
        <v>170</v>
      </c>
      <c r="F766" s="910" t="s">
        <v>881</v>
      </c>
      <c r="G766" s="910" t="s">
        <v>108</v>
      </c>
      <c r="H766" s="910" t="s">
        <v>110</v>
      </c>
      <c r="I766" s="916" t="s">
        <v>1422</v>
      </c>
      <c r="J766" s="917">
        <v>176000</v>
      </c>
    </row>
    <row r="767" spans="1:10">
      <c r="A767" s="910"/>
      <c r="B767" s="910"/>
      <c r="C767" s="910"/>
      <c r="D767" s="910" t="s">
        <v>869</v>
      </c>
      <c r="E767" s="910" t="s">
        <v>170</v>
      </c>
      <c r="F767" s="910" t="s">
        <v>881</v>
      </c>
      <c r="G767" s="910" t="s">
        <v>108</v>
      </c>
      <c r="H767" s="910" t="s">
        <v>283</v>
      </c>
      <c r="I767" s="916" t="s">
        <v>1455</v>
      </c>
      <c r="J767" s="917">
        <v>72000000</v>
      </c>
    </row>
    <row r="768" spans="1:10" ht="26.4">
      <c r="A768" s="910"/>
      <c r="B768" s="910"/>
      <c r="C768" s="910"/>
      <c r="D768" s="910" t="s">
        <v>869</v>
      </c>
      <c r="E768" s="910" t="s">
        <v>170</v>
      </c>
      <c r="F768" s="910" t="s">
        <v>881</v>
      </c>
      <c r="G768" s="910" t="s">
        <v>108</v>
      </c>
      <c r="H768" s="910" t="s">
        <v>868</v>
      </c>
      <c r="I768" s="916" t="s">
        <v>1423</v>
      </c>
      <c r="J768" s="917">
        <v>38000000</v>
      </c>
    </row>
    <row r="769" spans="1:10">
      <c r="A769" s="910"/>
      <c r="B769" s="910"/>
      <c r="C769" s="910"/>
      <c r="D769" s="910" t="s">
        <v>869</v>
      </c>
      <c r="E769" s="910" t="s">
        <v>170</v>
      </c>
      <c r="F769" s="910" t="s">
        <v>881</v>
      </c>
      <c r="G769" s="910" t="s">
        <v>143</v>
      </c>
      <c r="H769" s="910"/>
      <c r="I769" s="916" t="s">
        <v>144</v>
      </c>
      <c r="J769" s="917">
        <v>48384000</v>
      </c>
    </row>
    <row r="770" spans="1:10">
      <c r="A770" s="910"/>
      <c r="B770" s="910"/>
      <c r="C770" s="910"/>
      <c r="D770" s="910" t="s">
        <v>869</v>
      </c>
      <c r="E770" s="910" t="s">
        <v>170</v>
      </c>
      <c r="F770" s="910" t="s">
        <v>881</v>
      </c>
      <c r="G770" s="910" t="s">
        <v>143</v>
      </c>
      <c r="H770" s="910" t="s">
        <v>145</v>
      </c>
      <c r="I770" s="916" t="s">
        <v>146</v>
      </c>
      <c r="J770" s="917">
        <v>15284000</v>
      </c>
    </row>
    <row r="771" spans="1:10">
      <c r="A771" s="910"/>
      <c r="B771" s="910"/>
      <c r="C771" s="910"/>
      <c r="D771" s="910" t="s">
        <v>869</v>
      </c>
      <c r="E771" s="910" t="s">
        <v>170</v>
      </c>
      <c r="F771" s="910" t="s">
        <v>881</v>
      </c>
      <c r="G771" s="910" t="s">
        <v>143</v>
      </c>
      <c r="H771" s="910" t="s">
        <v>482</v>
      </c>
      <c r="I771" s="916" t="s">
        <v>483</v>
      </c>
      <c r="J771" s="917">
        <v>2400000</v>
      </c>
    </row>
    <row r="772" spans="1:10" ht="26.4">
      <c r="A772" s="910"/>
      <c r="B772" s="910"/>
      <c r="C772" s="910"/>
      <c r="D772" s="910" t="s">
        <v>869</v>
      </c>
      <c r="E772" s="910" t="s">
        <v>170</v>
      </c>
      <c r="F772" s="910" t="s">
        <v>881</v>
      </c>
      <c r="G772" s="910" t="s">
        <v>143</v>
      </c>
      <c r="H772" s="910" t="s">
        <v>485</v>
      </c>
      <c r="I772" s="916" t="s">
        <v>486</v>
      </c>
      <c r="J772" s="917">
        <v>2000000</v>
      </c>
    </row>
    <row r="773" spans="1:10">
      <c r="A773" s="910"/>
      <c r="B773" s="910"/>
      <c r="C773" s="910"/>
      <c r="D773" s="910" t="s">
        <v>869</v>
      </c>
      <c r="E773" s="910" t="s">
        <v>170</v>
      </c>
      <c r="F773" s="910" t="s">
        <v>881</v>
      </c>
      <c r="G773" s="910" t="s">
        <v>143</v>
      </c>
      <c r="H773" s="910" t="s">
        <v>387</v>
      </c>
      <c r="I773" s="916" t="s">
        <v>1424</v>
      </c>
      <c r="J773" s="917">
        <v>2600000</v>
      </c>
    </row>
    <row r="774" spans="1:10">
      <c r="A774" s="910"/>
      <c r="B774" s="910"/>
      <c r="C774" s="910"/>
      <c r="D774" s="910" t="s">
        <v>869</v>
      </c>
      <c r="E774" s="910" t="s">
        <v>170</v>
      </c>
      <c r="F774" s="910" t="s">
        <v>881</v>
      </c>
      <c r="G774" s="910" t="s">
        <v>143</v>
      </c>
      <c r="H774" s="910" t="s">
        <v>487</v>
      </c>
      <c r="I774" s="916" t="s">
        <v>488</v>
      </c>
      <c r="J774" s="917">
        <v>8500000</v>
      </c>
    </row>
    <row r="775" spans="1:10">
      <c r="A775" s="910"/>
      <c r="B775" s="910"/>
      <c r="C775" s="910"/>
      <c r="D775" s="910" t="s">
        <v>869</v>
      </c>
      <c r="E775" s="910" t="s">
        <v>170</v>
      </c>
      <c r="F775" s="910" t="s">
        <v>881</v>
      </c>
      <c r="G775" s="910" t="s">
        <v>143</v>
      </c>
      <c r="H775" s="910" t="s">
        <v>489</v>
      </c>
      <c r="I775" s="916" t="s">
        <v>121</v>
      </c>
      <c r="J775" s="917">
        <v>17600000</v>
      </c>
    </row>
    <row r="776" spans="1:10">
      <c r="A776" s="910"/>
      <c r="B776" s="910"/>
      <c r="C776" s="910"/>
      <c r="D776" s="910" t="s">
        <v>869</v>
      </c>
      <c r="E776" s="910" t="s">
        <v>170</v>
      </c>
      <c r="F776" s="910" t="s">
        <v>881</v>
      </c>
      <c r="G776" s="910" t="s">
        <v>492</v>
      </c>
      <c r="H776" s="910"/>
      <c r="I776" s="916" t="s">
        <v>493</v>
      </c>
      <c r="J776" s="917">
        <v>8000000</v>
      </c>
    </row>
    <row r="777" spans="1:10">
      <c r="A777" s="910"/>
      <c r="B777" s="910"/>
      <c r="C777" s="910"/>
      <c r="D777" s="910" t="s">
        <v>869</v>
      </c>
      <c r="E777" s="910" t="s">
        <v>170</v>
      </c>
      <c r="F777" s="910" t="s">
        <v>881</v>
      </c>
      <c r="G777" s="910" t="s">
        <v>492</v>
      </c>
      <c r="H777" s="910" t="s">
        <v>494</v>
      </c>
      <c r="I777" s="916" t="s">
        <v>495</v>
      </c>
      <c r="J777" s="917">
        <v>8000000</v>
      </c>
    </row>
    <row r="778" spans="1:10" ht="26.4">
      <c r="A778" s="910"/>
      <c r="B778" s="910"/>
      <c r="C778" s="910"/>
      <c r="D778" s="910" t="s">
        <v>869</v>
      </c>
      <c r="E778" s="910" t="s">
        <v>170</v>
      </c>
      <c r="F778" s="910" t="s">
        <v>881</v>
      </c>
      <c r="G778" s="910" t="s">
        <v>118</v>
      </c>
      <c r="H778" s="910"/>
      <c r="I778" s="916" t="s">
        <v>119</v>
      </c>
      <c r="J778" s="917">
        <v>3045000</v>
      </c>
    </row>
    <row r="779" spans="1:10">
      <c r="A779" s="910"/>
      <c r="B779" s="910"/>
      <c r="C779" s="910"/>
      <c r="D779" s="910" t="s">
        <v>869</v>
      </c>
      <c r="E779" s="910" t="s">
        <v>170</v>
      </c>
      <c r="F779" s="910" t="s">
        <v>881</v>
      </c>
      <c r="G779" s="910" t="s">
        <v>118</v>
      </c>
      <c r="H779" s="910" t="s">
        <v>523</v>
      </c>
      <c r="I779" s="916" t="s">
        <v>1432</v>
      </c>
      <c r="J779" s="917">
        <v>3045000</v>
      </c>
    </row>
    <row r="780" spans="1:10" ht="26.4">
      <c r="A780" s="910"/>
      <c r="B780" s="910"/>
      <c r="C780" s="910"/>
      <c r="D780" s="910" t="s">
        <v>869</v>
      </c>
      <c r="E780" s="910" t="s">
        <v>200</v>
      </c>
      <c r="F780" s="910"/>
      <c r="G780" s="910"/>
      <c r="H780" s="910"/>
      <c r="I780" s="916" t="s">
        <v>1412</v>
      </c>
      <c r="J780" s="917">
        <v>14000000</v>
      </c>
    </row>
    <row r="781" spans="1:10">
      <c r="A781" s="910"/>
      <c r="B781" s="910"/>
      <c r="C781" s="910"/>
      <c r="D781" s="910" t="s">
        <v>869</v>
      </c>
      <c r="E781" s="910" t="s">
        <v>200</v>
      </c>
      <c r="F781" s="910" t="s">
        <v>1413</v>
      </c>
      <c r="G781" s="910"/>
      <c r="H781" s="910"/>
      <c r="I781" s="916" t="s">
        <v>1414</v>
      </c>
      <c r="J781" s="917">
        <v>14000000</v>
      </c>
    </row>
    <row r="782" spans="1:10">
      <c r="A782" s="910"/>
      <c r="B782" s="910"/>
      <c r="C782" s="910"/>
      <c r="D782" s="910" t="s">
        <v>869</v>
      </c>
      <c r="E782" s="910" t="s">
        <v>200</v>
      </c>
      <c r="F782" s="910" t="s">
        <v>1413</v>
      </c>
      <c r="G782" s="910" t="s">
        <v>103</v>
      </c>
      <c r="H782" s="910"/>
      <c r="I782" s="916" t="s">
        <v>1420</v>
      </c>
      <c r="J782" s="917">
        <v>9000000</v>
      </c>
    </row>
    <row r="783" spans="1:10">
      <c r="A783" s="910"/>
      <c r="B783" s="910"/>
      <c r="C783" s="910"/>
      <c r="D783" s="910" t="s">
        <v>869</v>
      </c>
      <c r="E783" s="910" t="s">
        <v>200</v>
      </c>
      <c r="F783" s="910" t="s">
        <v>1413</v>
      </c>
      <c r="G783" s="910" t="s">
        <v>103</v>
      </c>
      <c r="H783" s="910" t="s">
        <v>104</v>
      </c>
      <c r="I783" s="916" t="s">
        <v>105</v>
      </c>
      <c r="J783" s="917">
        <v>9000000</v>
      </c>
    </row>
    <row r="784" spans="1:10">
      <c r="A784" s="910"/>
      <c r="B784" s="910"/>
      <c r="C784" s="910"/>
      <c r="D784" s="910" t="s">
        <v>869</v>
      </c>
      <c r="E784" s="910" t="s">
        <v>200</v>
      </c>
      <c r="F784" s="910" t="s">
        <v>1413</v>
      </c>
      <c r="G784" s="910" t="s">
        <v>143</v>
      </c>
      <c r="H784" s="910"/>
      <c r="I784" s="916" t="s">
        <v>144</v>
      </c>
      <c r="J784" s="917">
        <v>200000</v>
      </c>
    </row>
    <row r="785" spans="1:10">
      <c r="A785" s="910"/>
      <c r="B785" s="910"/>
      <c r="C785" s="910"/>
      <c r="D785" s="910" t="s">
        <v>869</v>
      </c>
      <c r="E785" s="910" t="s">
        <v>200</v>
      </c>
      <c r="F785" s="910" t="s">
        <v>1413</v>
      </c>
      <c r="G785" s="910" t="s">
        <v>143</v>
      </c>
      <c r="H785" s="910" t="s">
        <v>145</v>
      </c>
      <c r="I785" s="916" t="s">
        <v>146</v>
      </c>
      <c r="J785" s="917">
        <v>200000</v>
      </c>
    </row>
    <row r="786" spans="1:10">
      <c r="A786" s="910"/>
      <c r="B786" s="910"/>
      <c r="C786" s="910"/>
      <c r="D786" s="910" t="s">
        <v>869</v>
      </c>
      <c r="E786" s="910" t="s">
        <v>200</v>
      </c>
      <c r="F786" s="910" t="s">
        <v>1413</v>
      </c>
      <c r="G786" s="910" t="s">
        <v>122</v>
      </c>
      <c r="H786" s="910"/>
      <c r="I786" s="916" t="s">
        <v>123</v>
      </c>
      <c r="J786" s="917">
        <v>4800000</v>
      </c>
    </row>
    <row r="787" spans="1:10">
      <c r="A787" s="910"/>
      <c r="B787" s="910"/>
      <c r="C787" s="910"/>
      <c r="D787" s="910" t="s">
        <v>869</v>
      </c>
      <c r="E787" s="910" t="s">
        <v>200</v>
      </c>
      <c r="F787" s="910" t="s">
        <v>1413</v>
      </c>
      <c r="G787" s="910" t="s">
        <v>122</v>
      </c>
      <c r="H787" s="910" t="s">
        <v>126</v>
      </c>
      <c r="I787" s="916" t="s">
        <v>127</v>
      </c>
      <c r="J787" s="917">
        <v>4800000</v>
      </c>
    </row>
    <row r="788" spans="1:10">
      <c r="A788" s="910"/>
      <c r="B788" s="910"/>
      <c r="C788" s="910"/>
      <c r="D788" s="910" t="s">
        <v>383</v>
      </c>
      <c r="E788" s="910"/>
      <c r="F788" s="910"/>
      <c r="G788" s="910"/>
      <c r="H788" s="910"/>
      <c r="I788" s="916" t="s">
        <v>384</v>
      </c>
      <c r="J788" s="917">
        <v>14000000</v>
      </c>
    </row>
    <row r="789" spans="1:10" ht="26.4">
      <c r="A789" s="910"/>
      <c r="B789" s="910"/>
      <c r="C789" s="910"/>
      <c r="D789" s="910" t="s">
        <v>383</v>
      </c>
      <c r="E789" s="910" t="s">
        <v>200</v>
      </c>
      <c r="F789" s="910"/>
      <c r="G789" s="910"/>
      <c r="H789" s="910"/>
      <c r="I789" s="916" t="s">
        <v>1412</v>
      </c>
      <c r="J789" s="917">
        <v>14000000</v>
      </c>
    </row>
    <row r="790" spans="1:10">
      <c r="A790" s="910"/>
      <c r="B790" s="910"/>
      <c r="C790" s="910"/>
      <c r="D790" s="910" t="s">
        <v>383</v>
      </c>
      <c r="E790" s="910" t="s">
        <v>200</v>
      </c>
      <c r="F790" s="910" t="s">
        <v>1413</v>
      </c>
      <c r="G790" s="910"/>
      <c r="H790" s="910"/>
      <c r="I790" s="916" t="s">
        <v>1414</v>
      </c>
      <c r="J790" s="917">
        <v>14000000</v>
      </c>
    </row>
    <row r="791" spans="1:10">
      <c r="A791" s="910"/>
      <c r="B791" s="910"/>
      <c r="C791" s="910"/>
      <c r="D791" s="910" t="s">
        <v>383</v>
      </c>
      <c r="E791" s="910" t="s">
        <v>200</v>
      </c>
      <c r="F791" s="910" t="s">
        <v>1413</v>
      </c>
      <c r="G791" s="910" t="s">
        <v>90</v>
      </c>
      <c r="H791" s="910"/>
      <c r="I791" s="916" t="s">
        <v>91</v>
      </c>
      <c r="J791" s="917">
        <v>5000000</v>
      </c>
    </row>
    <row r="792" spans="1:10">
      <c r="A792" s="910"/>
      <c r="B792" s="910"/>
      <c r="C792" s="910"/>
      <c r="D792" s="910" t="s">
        <v>383</v>
      </c>
      <c r="E792" s="910" t="s">
        <v>200</v>
      </c>
      <c r="F792" s="910" t="s">
        <v>1413</v>
      </c>
      <c r="G792" s="910" t="s">
        <v>90</v>
      </c>
      <c r="H792" s="910" t="s">
        <v>763</v>
      </c>
      <c r="I792" s="916" t="s">
        <v>1415</v>
      </c>
      <c r="J792" s="917">
        <v>5000000</v>
      </c>
    </row>
    <row r="793" spans="1:10">
      <c r="A793" s="910"/>
      <c r="B793" s="910"/>
      <c r="C793" s="910"/>
      <c r="D793" s="910" t="s">
        <v>383</v>
      </c>
      <c r="E793" s="910" t="s">
        <v>200</v>
      </c>
      <c r="F793" s="910" t="s">
        <v>1413</v>
      </c>
      <c r="G793" s="910" t="s">
        <v>143</v>
      </c>
      <c r="H793" s="910"/>
      <c r="I793" s="916" t="s">
        <v>144</v>
      </c>
      <c r="J793" s="917">
        <v>7950000</v>
      </c>
    </row>
    <row r="794" spans="1:10">
      <c r="A794" s="910"/>
      <c r="B794" s="910"/>
      <c r="C794" s="910"/>
      <c r="D794" s="910" t="s">
        <v>383</v>
      </c>
      <c r="E794" s="910" t="s">
        <v>200</v>
      </c>
      <c r="F794" s="910" t="s">
        <v>1413</v>
      </c>
      <c r="G794" s="910" t="s">
        <v>143</v>
      </c>
      <c r="H794" s="910" t="s">
        <v>489</v>
      </c>
      <c r="I794" s="916" t="s">
        <v>121</v>
      </c>
      <c r="J794" s="917">
        <v>7950000</v>
      </c>
    </row>
    <row r="795" spans="1:10" ht="26.4">
      <c r="A795" s="910"/>
      <c r="B795" s="910"/>
      <c r="C795" s="910"/>
      <c r="D795" s="910" t="s">
        <v>383</v>
      </c>
      <c r="E795" s="910" t="s">
        <v>200</v>
      </c>
      <c r="F795" s="910" t="s">
        <v>1413</v>
      </c>
      <c r="G795" s="910" t="s">
        <v>118</v>
      </c>
      <c r="H795" s="910"/>
      <c r="I795" s="916" t="s">
        <v>119</v>
      </c>
      <c r="J795" s="917">
        <v>1050000</v>
      </c>
    </row>
    <row r="796" spans="1:10">
      <c r="A796" s="910"/>
      <c r="B796" s="910"/>
      <c r="C796" s="910"/>
      <c r="D796" s="910" t="s">
        <v>383</v>
      </c>
      <c r="E796" s="910" t="s">
        <v>200</v>
      </c>
      <c r="F796" s="910" t="s">
        <v>1413</v>
      </c>
      <c r="G796" s="910" t="s">
        <v>118</v>
      </c>
      <c r="H796" s="910" t="s">
        <v>120</v>
      </c>
      <c r="I796" s="916" t="s">
        <v>123</v>
      </c>
      <c r="J796" s="917">
        <v>1050000</v>
      </c>
    </row>
    <row r="797" spans="1:10">
      <c r="A797" s="910"/>
      <c r="B797" s="910"/>
      <c r="C797" s="910"/>
      <c r="D797" s="910" t="s">
        <v>286</v>
      </c>
      <c r="E797" s="910"/>
      <c r="F797" s="910"/>
      <c r="G797" s="910"/>
      <c r="H797" s="910"/>
      <c r="I797" s="916" t="s">
        <v>287</v>
      </c>
      <c r="J797" s="917">
        <v>14000000</v>
      </c>
    </row>
    <row r="798" spans="1:10" ht="26.4">
      <c r="A798" s="910"/>
      <c r="B798" s="910"/>
      <c r="C798" s="910"/>
      <c r="D798" s="910" t="s">
        <v>286</v>
      </c>
      <c r="E798" s="910" t="s">
        <v>200</v>
      </c>
      <c r="F798" s="910"/>
      <c r="G798" s="910"/>
      <c r="H798" s="910"/>
      <c r="I798" s="916" t="s">
        <v>1412</v>
      </c>
      <c r="J798" s="917">
        <v>14000000</v>
      </c>
    </row>
    <row r="799" spans="1:10">
      <c r="A799" s="910"/>
      <c r="B799" s="910"/>
      <c r="C799" s="910"/>
      <c r="D799" s="910" t="s">
        <v>286</v>
      </c>
      <c r="E799" s="910" t="s">
        <v>200</v>
      </c>
      <c r="F799" s="910" t="s">
        <v>1413</v>
      </c>
      <c r="G799" s="910"/>
      <c r="H799" s="910"/>
      <c r="I799" s="916" t="s">
        <v>1414</v>
      </c>
      <c r="J799" s="917">
        <v>14000000</v>
      </c>
    </row>
    <row r="800" spans="1:10">
      <c r="A800" s="910"/>
      <c r="B800" s="910"/>
      <c r="C800" s="910"/>
      <c r="D800" s="910" t="s">
        <v>286</v>
      </c>
      <c r="E800" s="910" t="s">
        <v>200</v>
      </c>
      <c r="F800" s="910" t="s">
        <v>1413</v>
      </c>
      <c r="G800" s="910" t="s">
        <v>90</v>
      </c>
      <c r="H800" s="910"/>
      <c r="I800" s="916" t="s">
        <v>91</v>
      </c>
      <c r="J800" s="917">
        <v>4860000</v>
      </c>
    </row>
    <row r="801" spans="1:10">
      <c r="A801" s="910"/>
      <c r="B801" s="910"/>
      <c r="C801" s="910"/>
      <c r="D801" s="910" t="s">
        <v>286</v>
      </c>
      <c r="E801" s="910" t="s">
        <v>200</v>
      </c>
      <c r="F801" s="910" t="s">
        <v>1413</v>
      </c>
      <c r="G801" s="910" t="s">
        <v>90</v>
      </c>
      <c r="H801" s="910" t="s">
        <v>763</v>
      </c>
      <c r="I801" s="916" t="s">
        <v>1415</v>
      </c>
      <c r="J801" s="917">
        <v>4860000</v>
      </c>
    </row>
    <row r="802" spans="1:10" ht="26.4">
      <c r="A802" s="910"/>
      <c r="B802" s="910"/>
      <c r="C802" s="910"/>
      <c r="D802" s="910" t="s">
        <v>286</v>
      </c>
      <c r="E802" s="910" t="s">
        <v>200</v>
      </c>
      <c r="F802" s="910" t="s">
        <v>1413</v>
      </c>
      <c r="G802" s="910" t="s">
        <v>118</v>
      </c>
      <c r="H802" s="910"/>
      <c r="I802" s="916" t="s">
        <v>119</v>
      </c>
      <c r="J802" s="917">
        <v>9140000</v>
      </c>
    </row>
    <row r="803" spans="1:10">
      <c r="A803" s="910"/>
      <c r="B803" s="910"/>
      <c r="C803" s="910"/>
      <c r="D803" s="910" t="s">
        <v>286</v>
      </c>
      <c r="E803" s="910" t="s">
        <v>200</v>
      </c>
      <c r="F803" s="910" t="s">
        <v>1413</v>
      </c>
      <c r="G803" s="910" t="s">
        <v>118</v>
      </c>
      <c r="H803" s="910" t="s">
        <v>523</v>
      </c>
      <c r="I803" s="916" t="s">
        <v>1432</v>
      </c>
      <c r="J803" s="917">
        <v>9000000</v>
      </c>
    </row>
    <row r="804" spans="1:10">
      <c r="A804" s="910"/>
      <c r="B804" s="910"/>
      <c r="C804" s="910"/>
      <c r="D804" s="910" t="s">
        <v>286</v>
      </c>
      <c r="E804" s="910" t="s">
        <v>200</v>
      </c>
      <c r="F804" s="910" t="s">
        <v>1413</v>
      </c>
      <c r="G804" s="910" t="s">
        <v>118</v>
      </c>
      <c r="H804" s="910" t="s">
        <v>120</v>
      </c>
      <c r="I804" s="916" t="s">
        <v>123</v>
      </c>
      <c r="J804" s="917">
        <v>140000</v>
      </c>
    </row>
    <row r="805" spans="1:10" ht="26.4">
      <c r="A805" s="910"/>
      <c r="B805" s="910"/>
      <c r="C805" s="910"/>
      <c r="D805" s="910" t="s">
        <v>291</v>
      </c>
      <c r="E805" s="910"/>
      <c r="F805" s="910"/>
      <c r="G805" s="910"/>
      <c r="H805" s="910"/>
      <c r="I805" s="916" t="s">
        <v>292</v>
      </c>
      <c r="J805" s="917">
        <v>14000000</v>
      </c>
    </row>
    <row r="806" spans="1:10" ht="26.4">
      <c r="A806" s="910"/>
      <c r="B806" s="910"/>
      <c r="C806" s="910"/>
      <c r="D806" s="910" t="s">
        <v>291</v>
      </c>
      <c r="E806" s="910" t="s">
        <v>200</v>
      </c>
      <c r="F806" s="910"/>
      <c r="G806" s="910"/>
      <c r="H806" s="910"/>
      <c r="I806" s="916" t="s">
        <v>1412</v>
      </c>
      <c r="J806" s="917">
        <v>14000000</v>
      </c>
    </row>
    <row r="807" spans="1:10">
      <c r="A807" s="910"/>
      <c r="B807" s="910"/>
      <c r="C807" s="910"/>
      <c r="D807" s="910" t="s">
        <v>291</v>
      </c>
      <c r="E807" s="910" t="s">
        <v>200</v>
      </c>
      <c r="F807" s="910" t="s">
        <v>1413</v>
      </c>
      <c r="G807" s="910"/>
      <c r="H807" s="910"/>
      <c r="I807" s="916" t="s">
        <v>1414</v>
      </c>
      <c r="J807" s="917">
        <v>14000000</v>
      </c>
    </row>
    <row r="808" spans="1:10">
      <c r="A808" s="910"/>
      <c r="B808" s="910"/>
      <c r="C808" s="910"/>
      <c r="D808" s="910" t="s">
        <v>291</v>
      </c>
      <c r="E808" s="910" t="s">
        <v>200</v>
      </c>
      <c r="F808" s="910" t="s">
        <v>1413</v>
      </c>
      <c r="G808" s="910" t="s">
        <v>103</v>
      </c>
      <c r="H808" s="910"/>
      <c r="I808" s="916" t="s">
        <v>1420</v>
      </c>
      <c r="J808" s="917">
        <v>1400000</v>
      </c>
    </row>
    <row r="809" spans="1:10">
      <c r="A809" s="910"/>
      <c r="B809" s="910"/>
      <c r="C809" s="910"/>
      <c r="D809" s="910" t="s">
        <v>291</v>
      </c>
      <c r="E809" s="910" t="s">
        <v>200</v>
      </c>
      <c r="F809" s="910" t="s">
        <v>1413</v>
      </c>
      <c r="G809" s="910" t="s">
        <v>103</v>
      </c>
      <c r="H809" s="910" t="s">
        <v>104</v>
      </c>
      <c r="I809" s="916" t="s">
        <v>105</v>
      </c>
      <c r="J809" s="917">
        <v>1400000</v>
      </c>
    </row>
    <row r="810" spans="1:10" ht="26.4">
      <c r="A810" s="910"/>
      <c r="B810" s="910"/>
      <c r="C810" s="910"/>
      <c r="D810" s="910" t="s">
        <v>291</v>
      </c>
      <c r="E810" s="910" t="s">
        <v>200</v>
      </c>
      <c r="F810" s="910" t="s">
        <v>1413</v>
      </c>
      <c r="G810" s="910" t="s">
        <v>118</v>
      </c>
      <c r="H810" s="910"/>
      <c r="I810" s="916" t="s">
        <v>119</v>
      </c>
      <c r="J810" s="917">
        <v>3600000</v>
      </c>
    </row>
    <row r="811" spans="1:10">
      <c r="A811" s="910"/>
      <c r="B811" s="910"/>
      <c r="C811" s="910"/>
      <c r="D811" s="910" t="s">
        <v>291</v>
      </c>
      <c r="E811" s="910" t="s">
        <v>200</v>
      </c>
      <c r="F811" s="910" t="s">
        <v>1413</v>
      </c>
      <c r="G811" s="910" t="s">
        <v>118</v>
      </c>
      <c r="H811" s="910" t="s">
        <v>120</v>
      </c>
      <c r="I811" s="916" t="s">
        <v>123</v>
      </c>
      <c r="J811" s="917">
        <v>3600000</v>
      </c>
    </row>
    <row r="812" spans="1:10">
      <c r="A812" s="910"/>
      <c r="B812" s="910"/>
      <c r="C812" s="910"/>
      <c r="D812" s="910" t="s">
        <v>291</v>
      </c>
      <c r="E812" s="910" t="s">
        <v>200</v>
      </c>
      <c r="F812" s="910" t="s">
        <v>1413</v>
      </c>
      <c r="G812" s="910" t="s">
        <v>1471</v>
      </c>
      <c r="H812" s="910"/>
      <c r="I812" s="916" t="s">
        <v>1472</v>
      </c>
      <c r="J812" s="917">
        <v>9000000</v>
      </c>
    </row>
    <row r="813" spans="1:10">
      <c r="A813" s="910"/>
      <c r="B813" s="910"/>
      <c r="C813" s="910"/>
      <c r="D813" s="910" t="s">
        <v>291</v>
      </c>
      <c r="E813" s="910" t="s">
        <v>200</v>
      </c>
      <c r="F813" s="910" t="s">
        <v>1413</v>
      </c>
      <c r="G813" s="910" t="s">
        <v>1471</v>
      </c>
      <c r="H813" s="910" t="s">
        <v>1512</v>
      </c>
      <c r="I813" s="916" t="s">
        <v>123</v>
      </c>
      <c r="J813" s="917">
        <v>9000000</v>
      </c>
    </row>
    <row r="814" spans="1:10">
      <c r="A814" s="910"/>
      <c r="B814" s="910"/>
      <c r="C814" s="910"/>
      <c r="D814" s="910" t="s">
        <v>402</v>
      </c>
      <c r="E814" s="910"/>
      <c r="F814" s="910"/>
      <c r="G814" s="910"/>
      <c r="H814" s="910"/>
      <c r="I814" s="916" t="s">
        <v>1557</v>
      </c>
      <c r="J814" s="917">
        <v>115000000</v>
      </c>
    </row>
    <row r="815" spans="1:10">
      <c r="A815" s="910"/>
      <c r="B815" s="910"/>
      <c r="C815" s="910"/>
      <c r="D815" s="910" t="s">
        <v>402</v>
      </c>
      <c r="E815" s="910" t="s">
        <v>375</v>
      </c>
      <c r="F815" s="910"/>
      <c r="G815" s="910"/>
      <c r="H815" s="910"/>
      <c r="I815" s="916" t="s">
        <v>1466</v>
      </c>
      <c r="J815" s="917">
        <v>30000000</v>
      </c>
    </row>
    <row r="816" spans="1:10">
      <c r="A816" s="910"/>
      <c r="B816" s="910"/>
      <c r="C816" s="910"/>
      <c r="D816" s="910" t="s">
        <v>402</v>
      </c>
      <c r="E816" s="910" t="s">
        <v>375</v>
      </c>
      <c r="F816" s="910" t="s">
        <v>163</v>
      </c>
      <c r="G816" s="910"/>
      <c r="H816" s="910"/>
      <c r="I816" s="916" t="s">
        <v>1516</v>
      </c>
      <c r="J816" s="917">
        <v>30000000</v>
      </c>
    </row>
    <row r="817" spans="1:10">
      <c r="A817" s="910"/>
      <c r="B817" s="910"/>
      <c r="C817" s="910"/>
      <c r="D817" s="910" t="s">
        <v>402</v>
      </c>
      <c r="E817" s="910" t="s">
        <v>375</v>
      </c>
      <c r="F817" s="910" t="s">
        <v>163</v>
      </c>
      <c r="G817" s="910" t="s">
        <v>108</v>
      </c>
      <c r="H817" s="910"/>
      <c r="I817" s="916" t="s">
        <v>109</v>
      </c>
      <c r="J817" s="917">
        <v>10000000</v>
      </c>
    </row>
    <row r="818" spans="1:10">
      <c r="A818" s="910"/>
      <c r="B818" s="910"/>
      <c r="C818" s="910"/>
      <c r="D818" s="910" t="s">
        <v>402</v>
      </c>
      <c r="E818" s="910" t="s">
        <v>375</v>
      </c>
      <c r="F818" s="910" t="s">
        <v>163</v>
      </c>
      <c r="G818" s="910" t="s">
        <v>108</v>
      </c>
      <c r="H818" s="910" t="s">
        <v>283</v>
      </c>
      <c r="I818" s="916" t="s">
        <v>1455</v>
      </c>
      <c r="J818" s="917">
        <v>10000000</v>
      </c>
    </row>
    <row r="819" spans="1:10" ht="26.4">
      <c r="A819" s="910"/>
      <c r="B819" s="910"/>
      <c r="C819" s="910"/>
      <c r="D819" s="910" t="s">
        <v>402</v>
      </c>
      <c r="E819" s="910" t="s">
        <v>375</v>
      </c>
      <c r="F819" s="910" t="s">
        <v>163</v>
      </c>
      <c r="G819" s="910" t="s">
        <v>118</v>
      </c>
      <c r="H819" s="910"/>
      <c r="I819" s="916" t="s">
        <v>119</v>
      </c>
      <c r="J819" s="917">
        <v>20000000</v>
      </c>
    </row>
    <row r="820" spans="1:10">
      <c r="A820" s="910"/>
      <c r="B820" s="910"/>
      <c r="C820" s="910"/>
      <c r="D820" s="910" t="s">
        <v>402</v>
      </c>
      <c r="E820" s="910" t="s">
        <v>375</v>
      </c>
      <c r="F820" s="910" t="s">
        <v>163</v>
      </c>
      <c r="G820" s="910" t="s">
        <v>118</v>
      </c>
      <c r="H820" s="910" t="s">
        <v>120</v>
      </c>
      <c r="I820" s="916" t="s">
        <v>123</v>
      </c>
      <c r="J820" s="917">
        <v>20000000</v>
      </c>
    </row>
    <row r="821" spans="1:10" ht="26.4">
      <c r="A821" s="910"/>
      <c r="B821" s="910"/>
      <c r="C821" s="910"/>
      <c r="D821" s="910" t="s">
        <v>402</v>
      </c>
      <c r="E821" s="910" t="s">
        <v>200</v>
      </c>
      <c r="F821" s="910"/>
      <c r="G821" s="910"/>
      <c r="H821" s="910"/>
      <c r="I821" s="916" t="s">
        <v>1412</v>
      </c>
      <c r="J821" s="917">
        <v>85000000</v>
      </c>
    </row>
    <row r="822" spans="1:10">
      <c r="A822" s="910"/>
      <c r="B822" s="910"/>
      <c r="C822" s="910"/>
      <c r="D822" s="910" t="s">
        <v>402</v>
      </c>
      <c r="E822" s="910" t="s">
        <v>200</v>
      </c>
      <c r="F822" s="910" t="s">
        <v>1413</v>
      </c>
      <c r="G822" s="910"/>
      <c r="H822" s="910"/>
      <c r="I822" s="916" t="s">
        <v>1414</v>
      </c>
      <c r="J822" s="917">
        <v>85000000</v>
      </c>
    </row>
    <row r="823" spans="1:10">
      <c r="A823" s="910"/>
      <c r="B823" s="910"/>
      <c r="C823" s="910"/>
      <c r="D823" s="910" t="s">
        <v>402</v>
      </c>
      <c r="E823" s="910" t="s">
        <v>200</v>
      </c>
      <c r="F823" s="910" t="s">
        <v>1413</v>
      </c>
      <c r="G823" s="910" t="s">
        <v>90</v>
      </c>
      <c r="H823" s="910"/>
      <c r="I823" s="916" t="s">
        <v>91</v>
      </c>
      <c r="J823" s="917">
        <v>5000000</v>
      </c>
    </row>
    <row r="824" spans="1:10">
      <c r="A824" s="910"/>
      <c r="B824" s="910"/>
      <c r="C824" s="910"/>
      <c r="D824" s="910" t="s">
        <v>402</v>
      </c>
      <c r="E824" s="910" t="s">
        <v>200</v>
      </c>
      <c r="F824" s="910" t="s">
        <v>1413</v>
      </c>
      <c r="G824" s="910" t="s">
        <v>90</v>
      </c>
      <c r="H824" s="910" t="s">
        <v>763</v>
      </c>
      <c r="I824" s="916" t="s">
        <v>1415</v>
      </c>
      <c r="J824" s="917">
        <v>5000000</v>
      </c>
    </row>
    <row r="825" spans="1:10">
      <c r="A825" s="910"/>
      <c r="B825" s="910"/>
      <c r="C825" s="910"/>
      <c r="D825" s="910" t="s">
        <v>402</v>
      </c>
      <c r="E825" s="910" t="s">
        <v>200</v>
      </c>
      <c r="F825" s="910" t="s">
        <v>1413</v>
      </c>
      <c r="G825" s="910" t="s">
        <v>103</v>
      </c>
      <c r="H825" s="910"/>
      <c r="I825" s="916" t="s">
        <v>1420</v>
      </c>
      <c r="J825" s="917">
        <v>5848000</v>
      </c>
    </row>
    <row r="826" spans="1:10">
      <c r="A826" s="910"/>
      <c r="B826" s="910"/>
      <c r="C826" s="910"/>
      <c r="D826" s="910" t="s">
        <v>402</v>
      </c>
      <c r="E826" s="910" t="s">
        <v>200</v>
      </c>
      <c r="F826" s="910" t="s">
        <v>1413</v>
      </c>
      <c r="G826" s="910" t="s">
        <v>103</v>
      </c>
      <c r="H826" s="910" t="s">
        <v>104</v>
      </c>
      <c r="I826" s="916" t="s">
        <v>105</v>
      </c>
      <c r="J826" s="917">
        <v>5848000</v>
      </c>
    </row>
    <row r="827" spans="1:10">
      <c r="A827" s="910"/>
      <c r="B827" s="910"/>
      <c r="C827" s="910"/>
      <c r="D827" s="910" t="s">
        <v>402</v>
      </c>
      <c r="E827" s="910" t="s">
        <v>200</v>
      </c>
      <c r="F827" s="910" t="s">
        <v>1413</v>
      </c>
      <c r="G827" s="910" t="s">
        <v>143</v>
      </c>
      <c r="H827" s="910"/>
      <c r="I827" s="916" t="s">
        <v>144</v>
      </c>
      <c r="J827" s="917">
        <v>34152000</v>
      </c>
    </row>
    <row r="828" spans="1:10">
      <c r="A828" s="910"/>
      <c r="B828" s="910"/>
      <c r="C828" s="910"/>
      <c r="D828" s="910" t="s">
        <v>402</v>
      </c>
      <c r="E828" s="910" t="s">
        <v>200</v>
      </c>
      <c r="F828" s="910" t="s">
        <v>1413</v>
      </c>
      <c r="G828" s="910" t="s">
        <v>143</v>
      </c>
      <c r="H828" s="910" t="s">
        <v>145</v>
      </c>
      <c r="I828" s="916" t="s">
        <v>146</v>
      </c>
      <c r="J828" s="917">
        <v>5880000</v>
      </c>
    </row>
    <row r="829" spans="1:10">
      <c r="A829" s="910"/>
      <c r="B829" s="910"/>
      <c r="C829" s="910"/>
      <c r="D829" s="910" t="s">
        <v>402</v>
      </c>
      <c r="E829" s="910" t="s">
        <v>200</v>
      </c>
      <c r="F829" s="910" t="s">
        <v>1413</v>
      </c>
      <c r="G829" s="910" t="s">
        <v>143</v>
      </c>
      <c r="H829" s="910" t="s">
        <v>482</v>
      </c>
      <c r="I829" s="916" t="s">
        <v>483</v>
      </c>
      <c r="J829" s="917">
        <v>1200000</v>
      </c>
    </row>
    <row r="830" spans="1:10" ht="26.4">
      <c r="A830" s="910"/>
      <c r="B830" s="910"/>
      <c r="C830" s="910"/>
      <c r="D830" s="910" t="s">
        <v>402</v>
      </c>
      <c r="E830" s="910" t="s">
        <v>200</v>
      </c>
      <c r="F830" s="910" t="s">
        <v>1413</v>
      </c>
      <c r="G830" s="910" t="s">
        <v>143</v>
      </c>
      <c r="H830" s="910" t="s">
        <v>485</v>
      </c>
      <c r="I830" s="916" t="s">
        <v>486</v>
      </c>
      <c r="J830" s="917">
        <v>2000000</v>
      </c>
    </row>
    <row r="831" spans="1:10">
      <c r="A831" s="910"/>
      <c r="B831" s="910"/>
      <c r="C831" s="910"/>
      <c r="D831" s="910" t="s">
        <v>402</v>
      </c>
      <c r="E831" s="910" t="s">
        <v>200</v>
      </c>
      <c r="F831" s="910" t="s">
        <v>1413</v>
      </c>
      <c r="G831" s="910" t="s">
        <v>143</v>
      </c>
      <c r="H831" s="910" t="s">
        <v>387</v>
      </c>
      <c r="I831" s="916" t="s">
        <v>1424</v>
      </c>
      <c r="J831" s="917">
        <v>5000000</v>
      </c>
    </row>
    <row r="832" spans="1:10">
      <c r="A832" s="910"/>
      <c r="B832" s="910"/>
      <c r="C832" s="910"/>
      <c r="D832" s="910" t="s">
        <v>402</v>
      </c>
      <c r="E832" s="910" t="s">
        <v>200</v>
      </c>
      <c r="F832" s="910" t="s">
        <v>1413</v>
      </c>
      <c r="G832" s="910" t="s">
        <v>143</v>
      </c>
      <c r="H832" s="910" t="s">
        <v>487</v>
      </c>
      <c r="I832" s="916" t="s">
        <v>488</v>
      </c>
      <c r="J832" s="917">
        <v>14000000</v>
      </c>
    </row>
    <row r="833" spans="1:10">
      <c r="A833" s="910"/>
      <c r="B833" s="910"/>
      <c r="C833" s="910"/>
      <c r="D833" s="910" t="s">
        <v>402</v>
      </c>
      <c r="E833" s="910" t="s">
        <v>200</v>
      </c>
      <c r="F833" s="910" t="s">
        <v>1413</v>
      </c>
      <c r="G833" s="910" t="s">
        <v>143</v>
      </c>
      <c r="H833" s="910" t="s">
        <v>489</v>
      </c>
      <c r="I833" s="916" t="s">
        <v>121</v>
      </c>
      <c r="J833" s="917">
        <v>6072000</v>
      </c>
    </row>
    <row r="834" spans="1:10" ht="26.4">
      <c r="A834" s="910"/>
      <c r="B834" s="910"/>
      <c r="C834" s="910"/>
      <c r="D834" s="910" t="s">
        <v>402</v>
      </c>
      <c r="E834" s="910" t="s">
        <v>200</v>
      </c>
      <c r="F834" s="910" t="s">
        <v>1413</v>
      </c>
      <c r="G834" s="910" t="s">
        <v>118</v>
      </c>
      <c r="H834" s="910"/>
      <c r="I834" s="916" t="s">
        <v>119</v>
      </c>
      <c r="J834" s="917">
        <v>40000000</v>
      </c>
    </row>
    <row r="835" spans="1:10">
      <c r="A835" s="910"/>
      <c r="B835" s="910"/>
      <c r="C835" s="910"/>
      <c r="D835" s="910" t="s">
        <v>402</v>
      </c>
      <c r="E835" s="910" t="s">
        <v>200</v>
      </c>
      <c r="F835" s="910" t="s">
        <v>1413</v>
      </c>
      <c r="G835" s="910" t="s">
        <v>118</v>
      </c>
      <c r="H835" s="910" t="s">
        <v>120</v>
      </c>
      <c r="I835" s="916" t="s">
        <v>123</v>
      </c>
      <c r="J835" s="917">
        <v>40000000</v>
      </c>
    </row>
    <row r="836" spans="1:10">
      <c r="A836" s="910"/>
      <c r="B836" s="910"/>
      <c r="C836" s="910"/>
      <c r="D836" s="910" t="s">
        <v>179</v>
      </c>
      <c r="E836" s="910"/>
      <c r="F836" s="910"/>
      <c r="G836" s="910"/>
      <c r="H836" s="910"/>
      <c r="I836" s="916" t="s">
        <v>180</v>
      </c>
      <c r="J836" s="917">
        <v>5000000</v>
      </c>
    </row>
    <row r="837" spans="1:10" ht="26.4">
      <c r="A837" s="910"/>
      <c r="B837" s="910"/>
      <c r="C837" s="910"/>
      <c r="D837" s="910" t="s">
        <v>179</v>
      </c>
      <c r="E837" s="910" t="s">
        <v>200</v>
      </c>
      <c r="F837" s="910"/>
      <c r="G837" s="910"/>
      <c r="H837" s="910"/>
      <c r="I837" s="916" t="s">
        <v>1412</v>
      </c>
      <c r="J837" s="917">
        <v>5000000</v>
      </c>
    </row>
    <row r="838" spans="1:10">
      <c r="A838" s="910"/>
      <c r="B838" s="910"/>
      <c r="C838" s="910"/>
      <c r="D838" s="910" t="s">
        <v>179</v>
      </c>
      <c r="E838" s="910" t="s">
        <v>200</v>
      </c>
      <c r="F838" s="910" t="s">
        <v>1413</v>
      </c>
      <c r="G838" s="910"/>
      <c r="H838" s="910"/>
      <c r="I838" s="916" t="s">
        <v>1414</v>
      </c>
      <c r="J838" s="917">
        <v>5000000</v>
      </c>
    </row>
    <row r="839" spans="1:10">
      <c r="A839" s="910"/>
      <c r="B839" s="910"/>
      <c r="C839" s="910"/>
      <c r="D839" s="910" t="s">
        <v>179</v>
      </c>
      <c r="E839" s="910" t="s">
        <v>200</v>
      </c>
      <c r="F839" s="910" t="s">
        <v>1413</v>
      </c>
      <c r="G839" s="910" t="s">
        <v>90</v>
      </c>
      <c r="H839" s="910"/>
      <c r="I839" s="916" t="s">
        <v>91</v>
      </c>
      <c r="J839" s="917">
        <v>4603000</v>
      </c>
    </row>
    <row r="840" spans="1:10">
      <c r="A840" s="910"/>
      <c r="B840" s="910"/>
      <c r="C840" s="910"/>
      <c r="D840" s="910" t="s">
        <v>179</v>
      </c>
      <c r="E840" s="910" t="s">
        <v>200</v>
      </c>
      <c r="F840" s="910" t="s">
        <v>1413</v>
      </c>
      <c r="G840" s="910" t="s">
        <v>90</v>
      </c>
      <c r="H840" s="910" t="s">
        <v>763</v>
      </c>
      <c r="I840" s="916" t="s">
        <v>1415</v>
      </c>
      <c r="J840" s="917">
        <v>4603000</v>
      </c>
    </row>
    <row r="841" spans="1:10">
      <c r="A841" s="910"/>
      <c r="B841" s="910"/>
      <c r="C841" s="910"/>
      <c r="D841" s="910" t="s">
        <v>179</v>
      </c>
      <c r="E841" s="910" t="s">
        <v>200</v>
      </c>
      <c r="F841" s="910" t="s">
        <v>1413</v>
      </c>
      <c r="G841" s="910" t="s">
        <v>103</v>
      </c>
      <c r="H841" s="910"/>
      <c r="I841" s="916" t="s">
        <v>1420</v>
      </c>
      <c r="J841" s="917">
        <v>397000</v>
      </c>
    </row>
    <row r="842" spans="1:10">
      <c r="A842" s="910"/>
      <c r="B842" s="910"/>
      <c r="C842" s="910"/>
      <c r="D842" s="910" t="s">
        <v>179</v>
      </c>
      <c r="E842" s="910" t="s">
        <v>200</v>
      </c>
      <c r="F842" s="910" t="s">
        <v>1413</v>
      </c>
      <c r="G842" s="910" t="s">
        <v>103</v>
      </c>
      <c r="H842" s="910" t="s">
        <v>104</v>
      </c>
      <c r="I842" s="916" t="s">
        <v>105</v>
      </c>
      <c r="J842" s="917">
        <v>397000</v>
      </c>
    </row>
    <row r="843" spans="1:10">
      <c r="A843" s="910"/>
      <c r="B843" s="910"/>
      <c r="C843" s="910"/>
      <c r="D843" s="910" t="s">
        <v>184</v>
      </c>
      <c r="E843" s="910"/>
      <c r="F843" s="910"/>
      <c r="G843" s="910"/>
      <c r="H843" s="910"/>
      <c r="I843" s="916" t="s">
        <v>185</v>
      </c>
      <c r="J843" s="917">
        <v>9000000</v>
      </c>
    </row>
    <row r="844" spans="1:10" ht="26.4">
      <c r="A844" s="910"/>
      <c r="B844" s="910"/>
      <c r="C844" s="910"/>
      <c r="D844" s="910" t="s">
        <v>184</v>
      </c>
      <c r="E844" s="910" t="s">
        <v>200</v>
      </c>
      <c r="F844" s="910"/>
      <c r="G844" s="910"/>
      <c r="H844" s="910"/>
      <c r="I844" s="916" t="s">
        <v>1412</v>
      </c>
      <c r="J844" s="917">
        <v>9000000</v>
      </c>
    </row>
    <row r="845" spans="1:10">
      <c r="A845" s="910"/>
      <c r="B845" s="910"/>
      <c r="C845" s="910"/>
      <c r="D845" s="910" t="s">
        <v>184</v>
      </c>
      <c r="E845" s="910" t="s">
        <v>200</v>
      </c>
      <c r="F845" s="910" t="s">
        <v>1413</v>
      </c>
      <c r="G845" s="910"/>
      <c r="H845" s="910"/>
      <c r="I845" s="916" t="s">
        <v>1414</v>
      </c>
      <c r="J845" s="917">
        <v>9000000</v>
      </c>
    </row>
    <row r="846" spans="1:10">
      <c r="A846" s="910"/>
      <c r="B846" s="910"/>
      <c r="C846" s="910"/>
      <c r="D846" s="910" t="s">
        <v>184</v>
      </c>
      <c r="E846" s="910" t="s">
        <v>200</v>
      </c>
      <c r="F846" s="910" t="s">
        <v>1413</v>
      </c>
      <c r="G846" s="910" t="s">
        <v>103</v>
      </c>
      <c r="H846" s="910"/>
      <c r="I846" s="916" t="s">
        <v>1420</v>
      </c>
      <c r="J846" s="917">
        <v>2800000</v>
      </c>
    </row>
    <row r="847" spans="1:10">
      <c r="A847" s="910"/>
      <c r="B847" s="910"/>
      <c r="C847" s="910"/>
      <c r="D847" s="910" t="s">
        <v>184</v>
      </c>
      <c r="E847" s="910" t="s">
        <v>200</v>
      </c>
      <c r="F847" s="910" t="s">
        <v>1413</v>
      </c>
      <c r="G847" s="910" t="s">
        <v>103</v>
      </c>
      <c r="H847" s="910" t="s">
        <v>104</v>
      </c>
      <c r="I847" s="916" t="s">
        <v>105</v>
      </c>
      <c r="J847" s="917">
        <v>2800000</v>
      </c>
    </row>
    <row r="848" spans="1:10">
      <c r="A848" s="910"/>
      <c r="B848" s="910"/>
      <c r="C848" s="910"/>
      <c r="D848" s="910" t="s">
        <v>184</v>
      </c>
      <c r="E848" s="910" t="s">
        <v>200</v>
      </c>
      <c r="F848" s="910" t="s">
        <v>1413</v>
      </c>
      <c r="G848" s="910" t="s">
        <v>108</v>
      </c>
      <c r="H848" s="910"/>
      <c r="I848" s="916" t="s">
        <v>109</v>
      </c>
      <c r="J848" s="917">
        <v>1200000</v>
      </c>
    </row>
    <row r="849" spans="1:10">
      <c r="A849" s="910"/>
      <c r="B849" s="910"/>
      <c r="C849" s="910"/>
      <c r="D849" s="910" t="s">
        <v>184</v>
      </c>
      <c r="E849" s="910" t="s">
        <v>200</v>
      </c>
      <c r="F849" s="910" t="s">
        <v>1413</v>
      </c>
      <c r="G849" s="910" t="s">
        <v>108</v>
      </c>
      <c r="H849" s="910" t="s">
        <v>283</v>
      </c>
      <c r="I849" s="916" t="s">
        <v>1455</v>
      </c>
      <c r="J849" s="917">
        <v>1200000</v>
      </c>
    </row>
    <row r="850" spans="1:10">
      <c r="A850" s="910"/>
      <c r="B850" s="910"/>
      <c r="C850" s="910"/>
      <c r="D850" s="910" t="s">
        <v>184</v>
      </c>
      <c r="E850" s="910" t="s">
        <v>200</v>
      </c>
      <c r="F850" s="910" t="s">
        <v>1413</v>
      </c>
      <c r="G850" s="910" t="s">
        <v>492</v>
      </c>
      <c r="H850" s="910"/>
      <c r="I850" s="916" t="s">
        <v>493</v>
      </c>
      <c r="J850" s="917">
        <v>5000000</v>
      </c>
    </row>
    <row r="851" spans="1:10">
      <c r="A851" s="910"/>
      <c r="B851" s="910"/>
      <c r="C851" s="910"/>
      <c r="D851" s="910" t="s">
        <v>184</v>
      </c>
      <c r="E851" s="910" t="s">
        <v>200</v>
      </c>
      <c r="F851" s="910" t="s">
        <v>1413</v>
      </c>
      <c r="G851" s="910" t="s">
        <v>492</v>
      </c>
      <c r="H851" s="910" t="s">
        <v>494</v>
      </c>
      <c r="I851" s="916" t="s">
        <v>495</v>
      </c>
      <c r="J851" s="917">
        <v>5000000</v>
      </c>
    </row>
    <row r="852" spans="1:10">
      <c r="A852" s="910"/>
      <c r="B852" s="910"/>
      <c r="C852" s="910"/>
      <c r="D852" s="910" t="s">
        <v>188</v>
      </c>
      <c r="E852" s="910"/>
      <c r="F852" s="910"/>
      <c r="G852" s="910"/>
      <c r="H852" s="910"/>
      <c r="I852" s="916" t="s">
        <v>189</v>
      </c>
      <c r="J852" s="917">
        <v>9000000</v>
      </c>
    </row>
    <row r="853" spans="1:10" ht="26.4">
      <c r="A853" s="910"/>
      <c r="B853" s="910"/>
      <c r="C853" s="910"/>
      <c r="D853" s="910" t="s">
        <v>188</v>
      </c>
      <c r="E853" s="910" t="s">
        <v>200</v>
      </c>
      <c r="F853" s="910"/>
      <c r="G853" s="910"/>
      <c r="H853" s="910"/>
      <c r="I853" s="916" t="s">
        <v>1412</v>
      </c>
      <c r="J853" s="917">
        <v>9000000</v>
      </c>
    </row>
    <row r="854" spans="1:10">
      <c r="A854" s="910"/>
      <c r="B854" s="910"/>
      <c r="C854" s="910"/>
      <c r="D854" s="910" t="s">
        <v>188</v>
      </c>
      <c r="E854" s="910" t="s">
        <v>200</v>
      </c>
      <c r="F854" s="910" t="s">
        <v>1413</v>
      </c>
      <c r="G854" s="910"/>
      <c r="H854" s="910"/>
      <c r="I854" s="916" t="s">
        <v>1414</v>
      </c>
      <c r="J854" s="917">
        <v>9000000</v>
      </c>
    </row>
    <row r="855" spans="1:10">
      <c r="A855" s="910"/>
      <c r="B855" s="910"/>
      <c r="C855" s="910"/>
      <c r="D855" s="910" t="s">
        <v>188</v>
      </c>
      <c r="E855" s="910" t="s">
        <v>200</v>
      </c>
      <c r="F855" s="910" t="s">
        <v>1413</v>
      </c>
      <c r="G855" s="910" t="s">
        <v>103</v>
      </c>
      <c r="H855" s="910"/>
      <c r="I855" s="916" t="s">
        <v>1420</v>
      </c>
      <c r="J855" s="917">
        <v>9000000</v>
      </c>
    </row>
    <row r="856" spans="1:10">
      <c r="A856" s="910"/>
      <c r="B856" s="910"/>
      <c r="C856" s="910"/>
      <c r="D856" s="910" t="s">
        <v>188</v>
      </c>
      <c r="E856" s="910" t="s">
        <v>200</v>
      </c>
      <c r="F856" s="910" t="s">
        <v>1413</v>
      </c>
      <c r="G856" s="910" t="s">
        <v>103</v>
      </c>
      <c r="H856" s="910" t="s">
        <v>104</v>
      </c>
      <c r="I856" s="916" t="s">
        <v>105</v>
      </c>
      <c r="J856" s="917">
        <v>9000000</v>
      </c>
    </row>
    <row r="857" spans="1:10">
      <c r="A857" s="910"/>
      <c r="B857" s="910"/>
      <c r="C857" s="910"/>
      <c r="D857" s="910" t="s">
        <v>190</v>
      </c>
      <c r="E857" s="910"/>
      <c r="F857" s="910"/>
      <c r="G857" s="910"/>
      <c r="H857" s="910"/>
      <c r="I857" s="916" t="s">
        <v>1558</v>
      </c>
      <c r="J857" s="917">
        <v>45000000</v>
      </c>
    </row>
    <row r="858" spans="1:10">
      <c r="A858" s="910"/>
      <c r="B858" s="910"/>
      <c r="C858" s="910"/>
      <c r="D858" s="910" t="s">
        <v>190</v>
      </c>
      <c r="E858" s="910" t="s">
        <v>1154</v>
      </c>
      <c r="F858" s="910"/>
      <c r="G858" s="910"/>
      <c r="H858" s="910"/>
      <c r="I858" s="916" t="s">
        <v>1155</v>
      </c>
      <c r="J858" s="917">
        <v>45000000</v>
      </c>
    </row>
    <row r="859" spans="1:10">
      <c r="A859" s="910"/>
      <c r="B859" s="910"/>
      <c r="C859" s="910"/>
      <c r="D859" s="910" t="s">
        <v>190</v>
      </c>
      <c r="E859" s="910" t="s">
        <v>1154</v>
      </c>
      <c r="F859" s="910" t="s">
        <v>1559</v>
      </c>
      <c r="G859" s="910"/>
      <c r="H859" s="910"/>
      <c r="I859" s="916" t="s">
        <v>1560</v>
      </c>
      <c r="J859" s="917">
        <v>45000000</v>
      </c>
    </row>
    <row r="860" spans="1:10">
      <c r="A860" s="910"/>
      <c r="B860" s="910"/>
      <c r="C860" s="910"/>
      <c r="D860" s="910" t="s">
        <v>190</v>
      </c>
      <c r="E860" s="910" t="s">
        <v>1154</v>
      </c>
      <c r="F860" s="910" t="s">
        <v>1559</v>
      </c>
      <c r="G860" s="910" t="s">
        <v>492</v>
      </c>
      <c r="H860" s="910"/>
      <c r="I860" s="916" t="s">
        <v>493</v>
      </c>
      <c r="J860" s="917">
        <v>7850000</v>
      </c>
    </row>
    <row r="861" spans="1:10">
      <c r="A861" s="910"/>
      <c r="B861" s="910"/>
      <c r="C861" s="910"/>
      <c r="D861" s="910" t="s">
        <v>190</v>
      </c>
      <c r="E861" s="910" t="s">
        <v>1154</v>
      </c>
      <c r="F861" s="910" t="s">
        <v>1559</v>
      </c>
      <c r="G861" s="910" t="s">
        <v>492</v>
      </c>
      <c r="H861" s="910" t="s">
        <v>494</v>
      </c>
      <c r="I861" s="916" t="s">
        <v>495</v>
      </c>
      <c r="J861" s="917">
        <v>7850000</v>
      </c>
    </row>
    <row r="862" spans="1:10" ht="26.4">
      <c r="A862" s="910"/>
      <c r="B862" s="910"/>
      <c r="C862" s="910"/>
      <c r="D862" s="910" t="s">
        <v>190</v>
      </c>
      <c r="E862" s="910" t="s">
        <v>1154</v>
      </c>
      <c r="F862" s="910" t="s">
        <v>1559</v>
      </c>
      <c r="G862" s="910" t="s">
        <v>118</v>
      </c>
      <c r="H862" s="910"/>
      <c r="I862" s="916" t="s">
        <v>119</v>
      </c>
      <c r="J862" s="917">
        <v>37150000</v>
      </c>
    </row>
    <row r="863" spans="1:10">
      <c r="A863" s="910"/>
      <c r="B863" s="910"/>
      <c r="C863" s="910"/>
      <c r="D863" s="910" t="s">
        <v>190</v>
      </c>
      <c r="E863" s="910" t="s">
        <v>1154</v>
      </c>
      <c r="F863" s="910" t="s">
        <v>1559</v>
      </c>
      <c r="G863" s="910" t="s">
        <v>118</v>
      </c>
      <c r="H863" s="910" t="s">
        <v>523</v>
      </c>
      <c r="I863" s="916" t="s">
        <v>1432</v>
      </c>
      <c r="J863" s="917">
        <v>22150000</v>
      </c>
    </row>
    <row r="864" spans="1:10" ht="26.4">
      <c r="A864" s="910"/>
      <c r="B864" s="910"/>
      <c r="C864" s="910"/>
      <c r="D864" s="910" t="s">
        <v>190</v>
      </c>
      <c r="E864" s="910" t="s">
        <v>1154</v>
      </c>
      <c r="F864" s="910" t="s">
        <v>1559</v>
      </c>
      <c r="G864" s="910" t="s">
        <v>118</v>
      </c>
      <c r="H864" s="910" t="s">
        <v>11</v>
      </c>
      <c r="I864" s="916" t="s">
        <v>1433</v>
      </c>
      <c r="J864" s="917">
        <v>15000000</v>
      </c>
    </row>
    <row r="865" spans="1:10">
      <c r="A865" s="910"/>
      <c r="B865" s="910"/>
      <c r="C865" s="910"/>
      <c r="D865" s="910" t="s">
        <v>9</v>
      </c>
      <c r="E865" s="910"/>
      <c r="F865" s="910"/>
      <c r="G865" s="910"/>
      <c r="H865" s="910"/>
      <c r="I865" s="916" t="s">
        <v>1561</v>
      </c>
      <c r="J865" s="917">
        <v>9000000</v>
      </c>
    </row>
    <row r="866" spans="1:10" ht="26.4">
      <c r="A866" s="910"/>
      <c r="B866" s="910"/>
      <c r="C866" s="910"/>
      <c r="D866" s="910" t="s">
        <v>9</v>
      </c>
      <c r="E866" s="910" t="s">
        <v>200</v>
      </c>
      <c r="F866" s="910"/>
      <c r="G866" s="910"/>
      <c r="H866" s="910"/>
      <c r="I866" s="916" t="s">
        <v>1412</v>
      </c>
      <c r="J866" s="917">
        <v>9000000</v>
      </c>
    </row>
    <row r="867" spans="1:10">
      <c r="A867" s="910"/>
      <c r="B867" s="910"/>
      <c r="C867" s="910"/>
      <c r="D867" s="910" t="s">
        <v>9</v>
      </c>
      <c r="E867" s="910" t="s">
        <v>200</v>
      </c>
      <c r="F867" s="910" t="s">
        <v>1413</v>
      </c>
      <c r="G867" s="910"/>
      <c r="H867" s="910"/>
      <c r="I867" s="916" t="s">
        <v>1414</v>
      </c>
      <c r="J867" s="917">
        <v>9000000</v>
      </c>
    </row>
    <row r="868" spans="1:10">
      <c r="A868" s="910"/>
      <c r="B868" s="910"/>
      <c r="C868" s="910"/>
      <c r="D868" s="910" t="s">
        <v>9</v>
      </c>
      <c r="E868" s="910" t="s">
        <v>200</v>
      </c>
      <c r="F868" s="910" t="s">
        <v>1413</v>
      </c>
      <c r="G868" s="910" t="s">
        <v>103</v>
      </c>
      <c r="H868" s="910"/>
      <c r="I868" s="916" t="s">
        <v>1420</v>
      </c>
      <c r="J868" s="917">
        <v>9000000</v>
      </c>
    </row>
    <row r="869" spans="1:10">
      <c r="A869" s="910"/>
      <c r="B869" s="910"/>
      <c r="C869" s="910"/>
      <c r="D869" s="910" t="s">
        <v>9</v>
      </c>
      <c r="E869" s="910" t="s">
        <v>200</v>
      </c>
      <c r="F869" s="910" t="s">
        <v>1413</v>
      </c>
      <c r="G869" s="910" t="s">
        <v>103</v>
      </c>
      <c r="H869" s="910" t="s">
        <v>104</v>
      </c>
      <c r="I869" s="916" t="s">
        <v>105</v>
      </c>
      <c r="J869" s="917">
        <v>9000000</v>
      </c>
    </row>
    <row r="870" spans="1:10">
      <c r="A870" s="910"/>
      <c r="B870" s="910"/>
      <c r="C870" s="910"/>
      <c r="D870" s="910" t="s">
        <v>193</v>
      </c>
      <c r="E870" s="910"/>
      <c r="F870" s="910"/>
      <c r="G870" s="910"/>
      <c r="H870" s="910"/>
      <c r="I870" s="916" t="s">
        <v>1562</v>
      </c>
      <c r="J870" s="917">
        <v>80000000</v>
      </c>
    </row>
    <row r="871" spans="1:10" ht="26.4">
      <c r="A871" s="910"/>
      <c r="B871" s="910"/>
      <c r="C871" s="910"/>
      <c r="D871" s="910" t="s">
        <v>193</v>
      </c>
      <c r="E871" s="910" t="s">
        <v>200</v>
      </c>
      <c r="F871" s="910"/>
      <c r="G871" s="910"/>
      <c r="H871" s="910"/>
      <c r="I871" s="916" t="s">
        <v>1412</v>
      </c>
      <c r="J871" s="917">
        <v>80000000</v>
      </c>
    </row>
    <row r="872" spans="1:10" ht="26.4">
      <c r="A872" s="910"/>
      <c r="B872" s="910"/>
      <c r="C872" s="910"/>
      <c r="D872" s="910" t="s">
        <v>193</v>
      </c>
      <c r="E872" s="910" t="s">
        <v>200</v>
      </c>
      <c r="F872" s="910" t="s">
        <v>1488</v>
      </c>
      <c r="G872" s="910"/>
      <c r="H872" s="910"/>
      <c r="I872" s="916" t="s">
        <v>1489</v>
      </c>
      <c r="J872" s="917">
        <v>80000000</v>
      </c>
    </row>
    <row r="873" spans="1:10">
      <c r="A873" s="910"/>
      <c r="B873" s="910"/>
      <c r="C873" s="910"/>
      <c r="D873" s="910" t="s">
        <v>193</v>
      </c>
      <c r="E873" s="910" t="s">
        <v>200</v>
      </c>
      <c r="F873" s="910" t="s">
        <v>1488</v>
      </c>
      <c r="G873" s="910" t="s">
        <v>377</v>
      </c>
      <c r="H873" s="910"/>
      <c r="I873" s="916" t="s">
        <v>378</v>
      </c>
      <c r="J873" s="917">
        <v>4000000</v>
      </c>
    </row>
    <row r="874" spans="1:10">
      <c r="A874" s="910"/>
      <c r="B874" s="910"/>
      <c r="C874" s="910"/>
      <c r="D874" s="910" t="s">
        <v>193</v>
      </c>
      <c r="E874" s="910" t="s">
        <v>200</v>
      </c>
      <c r="F874" s="910" t="s">
        <v>1488</v>
      </c>
      <c r="G874" s="910" t="s">
        <v>377</v>
      </c>
      <c r="H874" s="910" t="s">
        <v>380</v>
      </c>
      <c r="I874" s="916" t="s">
        <v>1416</v>
      </c>
      <c r="J874" s="917">
        <v>4000000</v>
      </c>
    </row>
    <row r="875" spans="1:10">
      <c r="A875" s="910"/>
      <c r="B875" s="910"/>
      <c r="C875" s="910"/>
      <c r="D875" s="910" t="s">
        <v>193</v>
      </c>
      <c r="E875" s="910" t="s">
        <v>200</v>
      </c>
      <c r="F875" s="910" t="s">
        <v>1488</v>
      </c>
      <c r="G875" s="910" t="s">
        <v>108</v>
      </c>
      <c r="H875" s="910"/>
      <c r="I875" s="916" t="s">
        <v>109</v>
      </c>
      <c r="J875" s="917">
        <v>17300000</v>
      </c>
    </row>
    <row r="876" spans="1:10">
      <c r="A876" s="910"/>
      <c r="B876" s="910"/>
      <c r="C876" s="910"/>
      <c r="D876" s="910" t="s">
        <v>193</v>
      </c>
      <c r="E876" s="910" t="s">
        <v>200</v>
      </c>
      <c r="F876" s="910" t="s">
        <v>1488</v>
      </c>
      <c r="G876" s="910" t="s">
        <v>108</v>
      </c>
      <c r="H876" s="910" t="s">
        <v>283</v>
      </c>
      <c r="I876" s="916" t="s">
        <v>1455</v>
      </c>
      <c r="J876" s="917">
        <v>17300000</v>
      </c>
    </row>
    <row r="877" spans="1:10">
      <c r="A877" s="910"/>
      <c r="B877" s="910"/>
      <c r="C877" s="910"/>
      <c r="D877" s="910" t="s">
        <v>193</v>
      </c>
      <c r="E877" s="910" t="s">
        <v>200</v>
      </c>
      <c r="F877" s="910" t="s">
        <v>1488</v>
      </c>
      <c r="G877" s="910" t="s">
        <v>143</v>
      </c>
      <c r="H877" s="910"/>
      <c r="I877" s="916" t="s">
        <v>144</v>
      </c>
      <c r="J877" s="917">
        <v>25000000</v>
      </c>
    </row>
    <row r="878" spans="1:10">
      <c r="A878" s="910"/>
      <c r="B878" s="910"/>
      <c r="C878" s="910"/>
      <c r="D878" s="910" t="s">
        <v>193</v>
      </c>
      <c r="E878" s="910" t="s">
        <v>200</v>
      </c>
      <c r="F878" s="910" t="s">
        <v>1488</v>
      </c>
      <c r="G878" s="910" t="s">
        <v>143</v>
      </c>
      <c r="H878" s="910" t="s">
        <v>482</v>
      </c>
      <c r="I878" s="916" t="s">
        <v>483</v>
      </c>
      <c r="J878" s="917">
        <v>1500000</v>
      </c>
    </row>
    <row r="879" spans="1:10">
      <c r="A879" s="910"/>
      <c r="B879" s="910"/>
      <c r="C879" s="910"/>
      <c r="D879" s="910" t="s">
        <v>193</v>
      </c>
      <c r="E879" s="910" t="s">
        <v>200</v>
      </c>
      <c r="F879" s="910" t="s">
        <v>1488</v>
      </c>
      <c r="G879" s="910" t="s">
        <v>143</v>
      </c>
      <c r="H879" s="910" t="s">
        <v>487</v>
      </c>
      <c r="I879" s="916" t="s">
        <v>488</v>
      </c>
      <c r="J879" s="917">
        <v>21600000</v>
      </c>
    </row>
    <row r="880" spans="1:10">
      <c r="A880" s="910"/>
      <c r="B880" s="910"/>
      <c r="C880" s="910"/>
      <c r="D880" s="910" t="s">
        <v>193</v>
      </c>
      <c r="E880" s="910" t="s">
        <v>200</v>
      </c>
      <c r="F880" s="910" t="s">
        <v>1488</v>
      </c>
      <c r="G880" s="910" t="s">
        <v>143</v>
      </c>
      <c r="H880" s="910" t="s">
        <v>489</v>
      </c>
      <c r="I880" s="916" t="s">
        <v>121</v>
      </c>
      <c r="J880" s="917">
        <v>1900000</v>
      </c>
    </row>
    <row r="881" spans="1:10">
      <c r="A881" s="910"/>
      <c r="B881" s="910"/>
      <c r="C881" s="910"/>
      <c r="D881" s="910" t="s">
        <v>193</v>
      </c>
      <c r="E881" s="910" t="s">
        <v>200</v>
      </c>
      <c r="F881" s="910" t="s">
        <v>1488</v>
      </c>
      <c r="G881" s="910" t="s">
        <v>122</v>
      </c>
      <c r="H881" s="910"/>
      <c r="I881" s="916" t="s">
        <v>123</v>
      </c>
      <c r="J881" s="917">
        <v>33700000</v>
      </c>
    </row>
    <row r="882" spans="1:10">
      <c r="A882" s="910"/>
      <c r="B882" s="910"/>
      <c r="C882" s="910"/>
      <c r="D882" s="910" t="s">
        <v>193</v>
      </c>
      <c r="E882" s="910" t="s">
        <v>200</v>
      </c>
      <c r="F882" s="910" t="s">
        <v>1488</v>
      </c>
      <c r="G882" s="910" t="s">
        <v>122</v>
      </c>
      <c r="H882" s="910" t="s">
        <v>126</v>
      </c>
      <c r="I882" s="916" t="s">
        <v>127</v>
      </c>
      <c r="J882" s="917">
        <v>33700000</v>
      </c>
    </row>
    <row r="883" spans="1:10">
      <c r="A883" s="910"/>
      <c r="B883" s="910"/>
      <c r="C883" s="910"/>
      <c r="D883" s="910" t="s">
        <v>215</v>
      </c>
      <c r="E883" s="910"/>
      <c r="F883" s="910"/>
      <c r="G883" s="910"/>
      <c r="H883" s="910"/>
      <c r="I883" s="916" t="s">
        <v>159</v>
      </c>
      <c r="J883" s="917">
        <v>5000000</v>
      </c>
    </row>
    <row r="884" spans="1:10">
      <c r="A884" s="910"/>
      <c r="B884" s="910"/>
      <c r="C884" s="910"/>
      <c r="D884" s="910" t="s">
        <v>215</v>
      </c>
      <c r="E884" s="910" t="s">
        <v>1158</v>
      </c>
      <c r="F884" s="910"/>
      <c r="G884" s="910"/>
      <c r="H884" s="910"/>
      <c r="I884" s="916" t="s">
        <v>1159</v>
      </c>
      <c r="J884" s="917">
        <v>5000000</v>
      </c>
    </row>
    <row r="885" spans="1:10" ht="26.4">
      <c r="A885" s="910"/>
      <c r="B885" s="910"/>
      <c r="C885" s="910"/>
      <c r="D885" s="910" t="s">
        <v>215</v>
      </c>
      <c r="E885" s="910" t="s">
        <v>1158</v>
      </c>
      <c r="F885" s="910" t="s">
        <v>936</v>
      </c>
      <c r="G885" s="910"/>
      <c r="H885" s="910"/>
      <c r="I885" s="916" t="s">
        <v>1536</v>
      </c>
      <c r="J885" s="917">
        <v>5000000</v>
      </c>
    </row>
    <row r="886" spans="1:10">
      <c r="A886" s="910"/>
      <c r="B886" s="910"/>
      <c r="C886" s="910"/>
      <c r="D886" s="910" t="s">
        <v>215</v>
      </c>
      <c r="E886" s="910" t="s">
        <v>1158</v>
      </c>
      <c r="F886" s="910" t="s">
        <v>936</v>
      </c>
      <c r="G886" s="910" t="s">
        <v>122</v>
      </c>
      <c r="H886" s="910"/>
      <c r="I886" s="916" t="s">
        <v>123</v>
      </c>
      <c r="J886" s="917">
        <v>5000000</v>
      </c>
    </row>
    <row r="887" spans="1:10">
      <c r="A887" s="910"/>
      <c r="B887" s="910"/>
      <c r="C887" s="910"/>
      <c r="D887" s="910" t="s">
        <v>215</v>
      </c>
      <c r="E887" s="910" t="s">
        <v>1158</v>
      </c>
      <c r="F887" s="910" t="s">
        <v>936</v>
      </c>
      <c r="G887" s="910" t="s">
        <v>122</v>
      </c>
      <c r="H887" s="910" t="s">
        <v>126</v>
      </c>
      <c r="I887" s="916" t="s">
        <v>127</v>
      </c>
      <c r="J887" s="917">
        <v>5000000</v>
      </c>
    </row>
    <row r="888" spans="1:10">
      <c r="A888" s="910"/>
      <c r="B888" s="910"/>
      <c r="C888" s="910"/>
      <c r="D888" s="910" t="s">
        <v>222</v>
      </c>
      <c r="E888" s="910"/>
      <c r="F888" s="910"/>
      <c r="G888" s="910"/>
      <c r="H888" s="910"/>
      <c r="I888" s="910"/>
      <c r="J888" s="917">
        <v>1554940000</v>
      </c>
    </row>
    <row r="889" spans="1:10">
      <c r="A889" s="910"/>
      <c r="B889" s="910"/>
      <c r="C889" s="910"/>
      <c r="D889" s="910" t="s">
        <v>222</v>
      </c>
      <c r="E889" s="910" t="s">
        <v>375</v>
      </c>
      <c r="F889" s="910"/>
      <c r="G889" s="910"/>
      <c r="H889" s="910"/>
      <c r="I889" s="916" t="s">
        <v>1466</v>
      </c>
      <c r="J889" s="917">
        <v>100000000</v>
      </c>
    </row>
    <row r="890" spans="1:10">
      <c r="A890" s="910"/>
      <c r="B890" s="910"/>
      <c r="C890" s="910"/>
      <c r="D890" s="910" t="s">
        <v>222</v>
      </c>
      <c r="E890" s="910" t="s">
        <v>375</v>
      </c>
      <c r="F890" s="910" t="s">
        <v>163</v>
      </c>
      <c r="G890" s="910"/>
      <c r="H890" s="910"/>
      <c r="I890" s="916" t="s">
        <v>1516</v>
      </c>
      <c r="J890" s="917">
        <v>100000000</v>
      </c>
    </row>
    <row r="891" spans="1:10" ht="26.4">
      <c r="A891" s="910"/>
      <c r="B891" s="910"/>
      <c r="C891" s="910"/>
      <c r="D891" s="910" t="s">
        <v>222</v>
      </c>
      <c r="E891" s="910" t="s">
        <v>375</v>
      </c>
      <c r="F891" s="910" t="s">
        <v>163</v>
      </c>
      <c r="G891" s="910" t="s">
        <v>1429</v>
      </c>
      <c r="H891" s="910"/>
      <c r="I891" s="916" t="s">
        <v>1430</v>
      </c>
      <c r="J891" s="917">
        <v>100000000</v>
      </c>
    </row>
    <row r="892" spans="1:10">
      <c r="A892" s="910"/>
      <c r="B892" s="910"/>
      <c r="C892" s="910"/>
      <c r="D892" s="910" t="s">
        <v>222</v>
      </c>
      <c r="E892" s="910" t="s">
        <v>375</v>
      </c>
      <c r="F892" s="910" t="s">
        <v>163</v>
      </c>
      <c r="G892" s="910" t="s">
        <v>1429</v>
      </c>
      <c r="H892" s="910" t="s">
        <v>1431</v>
      </c>
      <c r="I892" s="916" t="s">
        <v>1426</v>
      </c>
      <c r="J892" s="917">
        <v>100000000</v>
      </c>
    </row>
    <row r="893" spans="1:10">
      <c r="A893" s="910"/>
      <c r="B893" s="910"/>
      <c r="C893" s="910"/>
      <c r="D893" s="910" t="s">
        <v>222</v>
      </c>
      <c r="E893" s="910" t="s">
        <v>170</v>
      </c>
      <c r="F893" s="910"/>
      <c r="G893" s="910"/>
      <c r="H893" s="910"/>
      <c r="I893" s="916" t="s">
        <v>1156</v>
      </c>
      <c r="J893" s="917">
        <v>207050000</v>
      </c>
    </row>
    <row r="894" spans="1:10" ht="52.8">
      <c r="A894" s="910"/>
      <c r="B894" s="910"/>
      <c r="C894" s="910"/>
      <c r="D894" s="910" t="s">
        <v>222</v>
      </c>
      <c r="E894" s="910" t="s">
        <v>170</v>
      </c>
      <c r="F894" s="910" t="s">
        <v>1459</v>
      </c>
      <c r="G894" s="910"/>
      <c r="H894" s="910"/>
      <c r="I894" s="916" t="s">
        <v>1460</v>
      </c>
      <c r="J894" s="917">
        <v>207050000</v>
      </c>
    </row>
    <row r="895" spans="1:10">
      <c r="A895" s="910"/>
      <c r="B895" s="910"/>
      <c r="C895" s="910"/>
      <c r="D895" s="910" t="s">
        <v>222</v>
      </c>
      <c r="E895" s="910" t="s">
        <v>170</v>
      </c>
      <c r="F895" s="910" t="s">
        <v>1459</v>
      </c>
      <c r="G895" s="910" t="s">
        <v>103</v>
      </c>
      <c r="H895" s="910"/>
      <c r="I895" s="916" t="s">
        <v>1420</v>
      </c>
      <c r="J895" s="917">
        <v>9225000</v>
      </c>
    </row>
    <row r="896" spans="1:10">
      <c r="A896" s="910"/>
      <c r="B896" s="910"/>
      <c r="C896" s="910"/>
      <c r="D896" s="910" t="s">
        <v>222</v>
      </c>
      <c r="E896" s="910" t="s">
        <v>170</v>
      </c>
      <c r="F896" s="910" t="s">
        <v>1459</v>
      </c>
      <c r="G896" s="910" t="s">
        <v>103</v>
      </c>
      <c r="H896" s="910" t="s">
        <v>104</v>
      </c>
      <c r="I896" s="916" t="s">
        <v>105</v>
      </c>
      <c r="J896" s="917">
        <v>9225000</v>
      </c>
    </row>
    <row r="897" spans="1:10">
      <c r="A897" s="910"/>
      <c r="B897" s="910"/>
      <c r="C897" s="910"/>
      <c r="D897" s="910" t="s">
        <v>222</v>
      </c>
      <c r="E897" s="910" t="s">
        <v>170</v>
      </c>
      <c r="F897" s="910" t="s">
        <v>1459</v>
      </c>
      <c r="G897" s="910" t="s">
        <v>108</v>
      </c>
      <c r="H897" s="910"/>
      <c r="I897" s="916" t="s">
        <v>109</v>
      </c>
      <c r="J897" s="917">
        <v>20000000</v>
      </c>
    </row>
    <row r="898" spans="1:10">
      <c r="A898" s="910"/>
      <c r="B898" s="910"/>
      <c r="C898" s="910"/>
      <c r="D898" s="910" t="s">
        <v>222</v>
      </c>
      <c r="E898" s="910" t="s">
        <v>170</v>
      </c>
      <c r="F898" s="910" t="s">
        <v>1459</v>
      </c>
      <c r="G898" s="910" t="s">
        <v>108</v>
      </c>
      <c r="H898" s="910" t="s">
        <v>283</v>
      </c>
      <c r="I898" s="916" t="s">
        <v>1455</v>
      </c>
      <c r="J898" s="917">
        <v>20000000</v>
      </c>
    </row>
    <row r="899" spans="1:10">
      <c r="A899" s="910"/>
      <c r="B899" s="910"/>
      <c r="C899" s="910"/>
      <c r="D899" s="910" t="s">
        <v>222</v>
      </c>
      <c r="E899" s="910" t="s">
        <v>170</v>
      </c>
      <c r="F899" s="910" t="s">
        <v>1459</v>
      </c>
      <c r="G899" s="910" t="s">
        <v>143</v>
      </c>
      <c r="H899" s="910"/>
      <c r="I899" s="916" t="s">
        <v>144</v>
      </c>
      <c r="J899" s="917">
        <v>26075000</v>
      </c>
    </row>
    <row r="900" spans="1:10">
      <c r="A900" s="910"/>
      <c r="B900" s="910"/>
      <c r="C900" s="910"/>
      <c r="D900" s="910" t="s">
        <v>222</v>
      </c>
      <c r="E900" s="910" t="s">
        <v>170</v>
      </c>
      <c r="F900" s="910" t="s">
        <v>1459</v>
      </c>
      <c r="G900" s="910" t="s">
        <v>143</v>
      </c>
      <c r="H900" s="910" t="s">
        <v>145</v>
      </c>
      <c r="I900" s="916" t="s">
        <v>146</v>
      </c>
      <c r="J900" s="917">
        <v>1115000</v>
      </c>
    </row>
    <row r="901" spans="1:10">
      <c r="A901" s="910"/>
      <c r="B901" s="910"/>
      <c r="C901" s="910"/>
      <c r="D901" s="910" t="s">
        <v>222</v>
      </c>
      <c r="E901" s="910" t="s">
        <v>170</v>
      </c>
      <c r="F901" s="910" t="s">
        <v>1459</v>
      </c>
      <c r="G901" s="910" t="s">
        <v>143</v>
      </c>
      <c r="H901" s="910" t="s">
        <v>387</v>
      </c>
      <c r="I901" s="916" t="s">
        <v>1424</v>
      </c>
      <c r="J901" s="917">
        <v>320000</v>
      </c>
    </row>
    <row r="902" spans="1:10">
      <c r="A902" s="910"/>
      <c r="B902" s="910"/>
      <c r="C902" s="910"/>
      <c r="D902" s="910" t="s">
        <v>222</v>
      </c>
      <c r="E902" s="910" t="s">
        <v>170</v>
      </c>
      <c r="F902" s="910" t="s">
        <v>1459</v>
      </c>
      <c r="G902" s="910" t="s">
        <v>143</v>
      </c>
      <c r="H902" s="910" t="s">
        <v>487</v>
      </c>
      <c r="I902" s="916" t="s">
        <v>488</v>
      </c>
      <c r="J902" s="917">
        <v>9000000</v>
      </c>
    </row>
    <row r="903" spans="1:10">
      <c r="A903" s="910"/>
      <c r="B903" s="910"/>
      <c r="C903" s="910"/>
      <c r="D903" s="910" t="s">
        <v>222</v>
      </c>
      <c r="E903" s="910" t="s">
        <v>170</v>
      </c>
      <c r="F903" s="910" t="s">
        <v>1459</v>
      </c>
      <c r="G903" s="910" t="s">
        <v>143</v>
      </c>
      <c r="H903" s="910" t="s">
        <v>489</v>
      </c>
      <c r="I903" s="916" t="s">
        <v>121</v>
      </c>
      <c r="J903" s="917">
        <v>15640000</v>
      </c>
    </row>
    <row r="904" spans="1:10">
      <c r="A904" s="910"/>
      <c r="B904" s="910"/>
      <c r="C904" s="910"/>
      <c r="D904" s="910" t="s">
        <v>222</v>
      </c>
      <c r="E904" s="910" t="s">
        <v>170</v>
      </c>
      <c r="F904" s="910" t="s">
        <v>1459</v>
      </c>
      <c r="G904" s="910" t="s">
        <v>113</v>
      </c>
      <c r="H904" s="910"/>
      <c r="I904" s="916" t="s">
        <v>114</v>
      </c>
      <c r="J904" s="917">
        <v>4000000</v>
      </c>
    </row>
    <row r="905" spans="1:10">
      <c r="A905" s="910"/>
      <c r="B905" s="910"/>
      <c r="C905" s="910"/>
      <c r="D905" s="910" t="s">
        <v>222</v>
      </c>
      <c r="E905" s="910" t="s">
        <v>170</v>
      </c>
      <c r="F905" s="910" t="s">
        <v>1459</v>
      </c>
      <c r="G905" s="910" t="s">
        <v>113</v>
      </c>
      <c r="H905" s="910" t="s">
        <v>522</v>
      </c>
      <c r="I905" s="916" t="s">
        <v>123</v>
      </c>
      <c r="J905" s="917">
        <v>4000000</v>
      </c>
    </row>
    <row r="906" spans="1:10">
      <c r="A906" s="910"/>
      <c r="B906" s="910"/>
      <c r="C906" s="910"/>
      <c r="D906" s="910" t="s">
        <v>222</v>
      </c>
      <c r="E906" s="910" t="s">
        <v>170</v>
      </c>
      <c r="F906" s="910" t="s">
        <v>1459</v>
      </c>
      <c r="G906" s="910" t="s">
        <v>492</v>
      </c>
      <c r="H906" s="910"/>
      <c r="I906" s="916" t="s">
        <v>493</v>
      </c>
      <c r="J906" s="917">
        <v>300000</v>
      </c>
    </row>
    <row r="907" spans="1:10">
      <c r="A907" s="910"/>
      <c r="B907" s="910"/>
      <c r="C907" s="910"/>
      <c r="D907" s="910" t="s">
        <v>222</v>
      </c>
      <c r="E907" s="910" t="s">
        <v>170</v>
      </c>
      <c r="F907" s="910" t="s">
        <v>1459</v>
      </c>
      <c r="G907" s="910" t="s">
        <v>492</v>
      </c>
      <c r="H907" s="910" t="s">
        <v>496</v>
      </c>
      <c r="I907" s="916" t="s">
        <v>497</v>
      </c>
      <c r="J907" s="917">
        <v>300000</v>
      </c>
    </row>
    <row r="908" spans="1:10">
      <c r="A908" s="910"/>
      <c r="B908" s="910"/>
      <c r="C908" s="910"/>
      <c r="D908" s="910" t="s">
        <v>222</v>
      </c>
      <c r="E908" s="910" t="s">
        <v>170</v>
      </c>
      <c r="F908" s="910" t="s">
        <v>1459</v>
      </c>
      <c r="G908" s="910" t="s">
        <v>122</v>
      </c>
      <c r="H908" s="910"/>
      <c r="I908" s="916" t="s">
        <v>123</v>
      </c>
      <c r="J908" s="917">
        <v>147450000</v>
      </c>
    </row>
    <row r="909" spans="1:10">
      <c r="A909" s="910"/>
      <c r="B909" s="910"/>
      <c r="C909" s="910"/>
      <c r="D909" s="910" t="s">
        <v>222</v>
      </c>
      <c r="E909" s="910" t="s">
        <v>170</v>
      </c>
      <c r="F909" s="910" t="s">
        <v>1459</v>
      </c>
      <c r="G909" s="910" t="s">
        <v>122</v>
      </c>
      <c r="H909" s="910" t="s">
        <v>126</v>
      </c>
      <c r="I909" s="916" t="s">
        <v>127</v>
      </c>
      <c r="J909" s="917">
        <v>147450000</v>
      </c>
    </row>
    <row r="910" spans="1:10" ht="26.4">
      <c r="A910" s="910"/>
      <c r="B910" s="910"/>
      <c r="C910" s="910"/>
      <c r="D910" s="910" t="s">
        <v>222</v>
      </c>
      <c r="E910" s="910" t="s">
        <v>200</v>
      </c>
      <c r="F910" s="910"/>
      <c r="G910" s="910"/>
      <c r="H910" s="910"/>
      <c r="I910" s="916" t="s">
        <v>1412</v>
      </c>
      <c r="J910" s="917">
        <v>1247890000</v>
      </c>
    </row>
    <row r="911" spans="1:10">
      <c r="A911" s="910"/>
      <c r="B911" s="910"/>
      <c r="C911" s="910"/>
      <c r="D911" s="910" t="s">
        <v>222</v>
      </c>
      <c r="E911" s="910" t="s">
        <v>200</v>
      </c>
      <c r="F911" s="910" t="s">
        <v>1413</v>
      </c>
      <c r="G911" s="910"/>
      <c r="H911" s="910"/>
      <c r="I911" s="916" t="s">
        <v>1414</v>
      </c>
      <c r="J911" s="917">
        <v>1204940000</v>
      </c>
    </row>
    <row r="912" spans="1:10">
      <c r="A912" s="910"/>
      <c r="B912" s="910"/>
      <c r="C912" s="910"/>
      <c r="D912" s="910" t="s">
        <v>222</v>
      </c>
      <c r="E912" s="910" t="s">
        <v>200</v>
      </c>
      <c r="F912" s="910" t="s">
        <v>1413</v>
      </c>
      <c r="G912" s="910" t="s">
        <v>103</v>
      </c>
      <c r="H912" s="910"/>
      <c r="I912" s="916" t="s">
        <v>1420</v>
      </c>
      <c r="J912" s="917">
        <v>107446000</v>
      </c>
    </row>
    <row r="913" spans="1:10">
      <c r="A913" s="910"/>
      <c r="B913" s="910"/>
      <c r="C913" s="910"/>
      <c r="D913" s="910" t="s">
        <v>222</v>
      </c>
      <c r="E913" s="910" t="s">
        <v>200</v>
      </c>
      <c r="F913" s="910" t="s">
        <v>1413</v>
      </c>
      <c r="G913" s="910" t="s">
        <v>103</v>
      </c>
      <c r="H913" s="910" t="s">
        <v>104</v>
      </c>
      <c r="I913" s="916" t="s">
        <v>105</v>
      </c>
      <c r="J913" s="917">
        <v>82041000</v>
      </c>
    </row>
    <row r="914" spans="1:10" ht="26.4">
      <c r="A914" s="910"/>
      <c r="B914" s="910"/>
      <c r="C914" s="910"/>
      <c r="D914" s="910" t="s">
        <v>222</v>
      </c>
      <c r="E914" s="910" t="s">
        <v>200</v>
      </c>
      <c r="F914" s="910" t="s">
        <v>1413</v>
      </c>
      <c r="G914" s="910" t="s">
        <v>103</v>
      </c>
      <c r="H914" s="910" t="s">
        <v>132</v>
      </c>
      <c r="I914" s="916" t="s">
        <v>133</v>
      </c>
      <c r="J914" s="917">
        <v>3300000</v>
      </c>
    </row>
    <row r="915" spans="1:10">
      <c r="A915" s="910"/>
      <c r="B915" s="910"/>
      <c r="C915" s="910"/>
      <c r="D915" s="910" t="s">
        <v>222</v>
      </c>
      <c r="E915" s="910" t="s">
        <v>200</v>
      </c>
      <c r="F915" s="910" t="s">
        <v>1413</v>
      </c>
      <c r="G915" s="910" t="s">
        <v>103</v>
      </c>
      <c r="H915" s="910" t="s">
        <v>2</v>
      </c>
      <c r="I915" s="916" t="s">
        <v>1421</v>
      </c>
      <c r="J915" s="917">
        <v>20000000</v>
      </c>
    </row>
    <row r="916" spans="1:10">
      <c r="A916" s="910"/>
      <c r="B916" s="910"/>
      <c r="C916" s="910"/>
      <c r="D916" s="910" t="s">
        <v>222</v>
      </c>
      <c r="E916" s="910" t="s">
        <v>200</v>
      </c>
      <c r="F916" s="910" t="s">
        <v>1413</v>
      </c>
      <c r="G916" s="910" t="s">
        <v>103</v>
      </c>
      <c r="H916" s="910" t="s">
        <v>106</v>
      </c>
      <c r="I916" s="916" t="s">
        <v>107</v>
      </c>
      <c r="J916" s="917">
        <v>2105000</v>
      </c>
    </row>
    <row r="917" spans="1:10">
      <c r="A917" s="910"/>
      <c r="B917" s="910"/>
      <c r="C917" s="910"/>
      <c r="D917" s="910" t="s">
        <v>222</v>
      </c>
      <c r="E917" s="910" t="s">
        <v>200</v>
      </c>
      <c r="F917" s="910" t="s">
        <v>1413</v>
      </c>
      <c r="G917" s="910" t="s">
        <v>108</v>
      </c>
      <c r="H917" s="910"/>
      <c r="I917" s="916" t="s">
        <v>109</v>
      </c>
      <c r="J917" s="917">
        <v>63060000</v>
      </c>
    </row>
    <row r="918" spans="1:10">
      <c r="A918" s="910"/>
      <c r="B918" s="910"/>
      <c r="C918" s="910"/>
      <c r="D918" s="910" t="s">
        <v>222</v>
      </c>
      <c r="E918" s="910" t="s">
        <v>200</v>
      </c>
      <c r="F918" s="910" t="s">
        <v>1413</v>
      </c>
      <c r="G918" s="910" t="s">
        <v>108</v>
      </c>
      <c r="H918" s="910" t="s">
        <v>283</v>
      </c>
      <c r="I918" s="916" t="s">
        <v>1455</v>
      </c>
      <c r="J918" s="917">
        <v>63060000</v>
      </c>
    </row>
    <row r="919" spans="1:10">
      <c r="A919" s="910"/>
      <c r="B919" s="910"/>
      <c r="C919" s="910"/>
      <c r="D919" s="910" t="s">
        <v>222</v>
      </c>
      <c r="E919" s="910" t="s">
        <v>200</v>
      </c>
      <c r="F919" s="910" t="s">
        <v>1413</v>
      </c>
      <c r="G919" s="910" t="s">
        <v>143</v>
      </c>
      <c r="H919" s="910"/>
      <c r="I919" s="916" t="s">
        <v>144</v>
      </c>
      <c r="J919" s="917">
        <v>409549000</v>
      </c>
    </row>
    <row r="920" spans="1:10">
      <c r="A920" s="910"/>
      <c r="B920" s="910"/>
      <c r="C920" s="910"/>
      <c r="D920" s="910" t="s">
        <v>222</v>
      </c>
      <c r="E920" s="910" t="s">
        <v>200</v>
      </c>
      <c r="F920" s="910" t="s">
        <v>1413</v>
      </c>
      <c r="G920" s="910" t="s">
        <v>143</v>
      </c>
      <c r="H920" s="910" t="s">
        <v>145</v>
      </c>
      <c r="I920" s="916" t="s">
        <v>146</v>
      </c>
      <c r="J920" s="917">
        <v>5292000</v>
      </c>
    </row>
    <row r="921" spans="1:10">
      <c r="A921" s="910"/>
      <c r="B921" s="910"/>
      <c r="C921" s="910"/>
      <c r="D921" s="910" t="s">
        <v>222</v>
      </c>
      <c r="E921" s="910" t="s">
        <v>200</v>
      </c>
      <c r="F921" s="910" t="s">
        <v>1413</v>
      </c>
      <c r="G921" s="910" t="s">
        <v>143</v>
      </c>
      <c r="H921" s="910" t="s">
        <v>487</v>
      </c>
      <c r="I921" s="916" t="s">
        <v>488</v>
      </c>
      <c r="J921" s="917">
        <v>270050000</v>
      </c>
    </row>
    <row r="922" spans="1:10">
      <c r="A922" s="910"/>
      <c r="B922" s="910"/>
      <c r="C922" s="910"/>
      <c r="D922" s="910" t="s">
        <v>222</v>
      </c>
      <c r="E922" s="910" t="s">
        <v>200</v>
      </c>
      <c r="F922" s="910" t="s">
        <v>1413</v>
      </c>
      <c r="G922" s="910" t="s">
        <v>143</v>
      </c>
      <c r="H922" s="910" t="s">
        <v>489</v>
      </c>
      <c r="I922" s="916" t="s">
        <v>121</v>
      </c>
      <c r="J922" s="917">
        <v>134207000</v>
      </c>
    </row>
    <row r="923" spans="1:10" ht="39.6">
      <c r="A923" s="910"/>
      <c r="B923" s="910"/>
      <c r="C923" s="910"/>
      <c r="D923" s="910" t="s">
        <v>222</v>
      </c>
      <c r="E923" s="910" t="s">
        <v>200</v>
      </c>
      <c r="F923" s="910" t="s">
        <v>1413</v>
      </c>
      <c r="G923" s="910" t="s">
        <v>498</v>
      </c>
      <c r="H923" s="910"/>
      <c r="I923" s="916" t="s">
        <v>1425</v>
      </c>
      <c r="J923" s="917">
        <v>2700000</v>
      </c>
    </row>
    <row r="924" spans="1:10">
      <c r="A924" s="910"/>
      <c r="B924" s="910"/>
      <c r="C924" s="910"/>
      <c r="D924" s="910" t="s">
        <v>222</v>
      </c>
      <c r="E924" s="910" t="s">
        <v>200</v>
      </c>
      <c r="F924" s="910" t="s">
        <v>1413</v>
      </c>
      <c r="G924" s="910" t="s">
        <v>498</v>
      </c>
      <c r="H924" s="910" t="s">
        <v>370</v>
      </c>
      <c r="I924" s="916" t="s">
        <v>1426</v>
      </c>
      <c r="J924" s="917">
        <v>2700000</v>
      </c>
    </row>
    <row r="925" spans="1:10" ht="26.4">
      <c r="A925" s="910"/>
      <c r="B925" s="910"/>
      <c r="C925" s="910"/>
      <c r="D925" s="910" t="s">
        <v>222</v>
      </c>
      <c r="E925" s="910" t="s">
        <v>200</v>
      </c>
      <c r="F925" s="910" t="s">
        <v>1413</v>
      </c>
      <c r="G925" s="910" t="s">
        <v>1429</v>
      </c>
      <c r="H925" s="910"/>
      <c r="I925" s="916" t="s">
        <v>1430</v>
      </c>
      <c r="J925" s="917">
        <v>200190000</v>
      </c>
    </row>
    <row r="926" spans="1:10">
      <c r="A926" s="910"/>
      <c r="B926" s="910"/>
      <c r="C926" s="910"/>
      <c r="D926" s="910" t="s">
        <v>222</v>
      </c>
      <c r="E926" s="910" t="s">
        <v>200</v>
      </c>
      <c r="F926" s="910" t="s">
        <v>1413</v>
      </c>
      <c r="G926" s="910" t="s">
        <v>1429</v>
      </c>
      <c r="H926" s="910" t="s">
        <v>1431</v>
      </c>
      <c r="I926" s="916" t="s">
        <v>1426</v>
      </c>
      <c r="J926" s="917">
        <v>200000000</v>
      </c>
    </row>
    <row r="927" spans="1:10">
      <c r="A927" s="910"/>
      <c r="B927" s="910"/>
      <c r="C927" s="910"/>
      <c r="D927" s="910" t="s">
        <v>222</v>
      </c>
      <c r="E927" s="910" t="s">
        <v>200</v>
      </c>
      <c r="F927" s="910" t="s">
        <v>1413</v>
      </c>
      <c r="G927" s="910" t="s">
        <v>1429</v>
      </c>
      <c r="H927" s="910" t="s">
        <v>1457</v>
      </c>
      <c r="I927" s="916" t="s">
        <v>1458</v>
      </c>
      <c r="J927" s="917">
        <v>190000</v>
      </c>
    </row>
    <row r="928" spans="1:10" ht="26.4">
      <c r="A928" s="910"/>
      <c r="B928" s="910"/>
      <c r="C928" s="910"/>
      <c r="D928" s="910" t="s">
        <v>222</v>
      </c>
      <c r="E928" s="910" t="s">
        <v>200</v>
      </c>
      <c r="F928" s="910" t="s">
        <v>1413</v>
      </c>
      <c r="G928" s="910" t="s">
        <v>118</v>
      </c>
      <c r="H928" s="910"/>
      <c r="I928" s="916" t="s">
        <v>119</v>
      </c>
      <c r="J928" s="917">
        <v>23565000</v>
      </c>
    </row>
    <row r="929" spans="1:10">
      <c r="A929" s="910"/>
      <c r="B929" s="910"/>
      <c r="C929" s="910"/>
      <c r="D929" s="910" t="s">
        <v>222</v>
      </c>
      <c r="E929" s="910" t="s">
        <v>200</v>
      </c>
      <c r="F929" s="910" t="s">
        <v>1413</v>
      </c>
      <c r="G929" s="910" t="s">
        <v>118</v>
      </c>
      <c r="H929" s="910" t="s">
        <v>523</v>
      </c>
      <c r="I929" s="916" t="s">
        <v>1432</v>
      </c>
      <c r="J929" s="917">
        <v>3000000</v>
      </c>
    </row>
    <row r="930" spans="1:10" ht="26.4">
      <c r="A930" s="910"/>
      <c r="B930" s="910"/>
      <c r="C930" s="910"/>
      <c r="D930" s="910" t="s">
        <v>222</v>
      </c>
      <c r="E930" s="910" t="s">
        <v>200</v>
      </c>
      <c r="F930" s="910" t="s">
        <v>1413</v>
      </c>
      <c r="G930" s="910" t="s">
        <v>118</v>
      </c>
      <c r="H930" s="910" t="s">
        <v>11</v>
      </c>
      <c r="I930" s="916" t="s">
        <v>1433</v>
      </c>
      <c r="J930" s="917">
        <v>2500000</v>
      </c>
    </row>
    <row r="931" spans="1:10">
      <c r="A931" s="910"/>
      <c r="B931" s="910"/>
      <c r="C931" s="910"/>
      <c r="D931" s="910" t="s">
        <v>222</v>
      </c>
      <c r="E931" s="910" t="s">
        <v>200</v>
      </c>
      <c r="F931" s="910" t="s">
        <v>1413</v>
      </c>
      <c r="G931" s="910" t="s">
        <v>118</v>
      </c>
      <c r="H931" s="910" t="s">
        <v>120</v>
      </c>
      <c r="I931" s="916" t="s">
        <v>123</v>
      </c>
      <c r="J931" s="917">
        <v>18065000</v>
      </c>
    </row>
    <row r="932" spans="1:10">
      <c r="A932" s="910"/>
      <c r="B932" s="910"/>
      <c r="C932" s="910"/>
      <c r="D932" s="910" t="s">
        <v>222</v>
      </c>
      <c r="E932" s="910" t="s">
        <v>200</v>
      </c>
      <c r="F932" s="910" t="s">
        <v>1413</v>
      </c>
      <c r="G932" s="910" t="s">
        <v>122</v>
      </c>
      <c r="H932" s="910"/>
      <c r="I932" s="916" t="s">
        <v>123</v>
      </c>
      <c r="J932" s="917">
        <v>398430000</v>
      </c>
    </row>
    <row r="933" spans="1:10">
      <c r="A933" s="910"/>
      <c r="B933" s="910"/>
      <c r="C933" s="910"/>
      <c r="D933" s="910" t="s">
        <v>222</v>
      </c>
      <c r="E933" s="910" t="s">
        <v>200</v>
      </c>
      <c r="F933" s="910" t="s">
        <v>1413</v>
      </c>
      <c r="G933" s="910" t="s">
        <v>122</v>
      </c>
      <c r="H933" s="910" t="s">
        <v>124</v>
      </c>
      <c r="I933" s="916" t="s">
        <v>125</v>
      </c>
      <c r="J933" s="917">
        <v>14350000</v>
      </c>
    </row>
    <row r="934" spans="1:10">
      <c r="A934" s="910"/>
      <c r="B934" s="910"/>
      <c r="C934" s="910"/>
      <c r="D934" s="910" t="s">
        <v>222</v>
      </c>
      <c r="E934" s="910" t="s">
        <v>200</v>
      </c>
      <c r="F934" s="910" t="s">
        <v>1413</v>
      </c>
      <c r="G934" s="910" t="s">
        <v>122</v>
      </c>
      <c r="H934" s="910" t="s">
        <v>126</v>
      </c>
      <c r="I934" s="916" t="s">
        <v>127</v>
      </c>
      <c r="J934" s="917">
        <v>384080000</v>
      </c>
    </row>
    <row r="935" spans="1:10" ht="39.6">
      <c r="A935" s="910"/>
      <c r="B935" s="910"/>
      <c r="C935" s="910"/>
      <c r="D935" s="910" t="s">
        <v>222</v>
      </c>
      <c r="E935" s="910" t="s">
        <v>200</v>
      </c>
      <c r="F935" s="910" t="s">
        <v>1522</v>
      </c>
      <c r="G935" s="910"/>
      <c r="H935" s="910"/>
      <c r="I935" s="916" t="s">
        <v>1523</v>
      </c>
      <c r="J935" s="917">
        <v>42950000</v>
      </c>
    </row>
    <row r="936" spans="1:10">
      <c r="A936" s="910"/>
      <c r="B936" s="910"/>
      <c r="C936" s="910"/>
      <c r="D936" s="910" t="s">
        <v>222</v>
      </c>
      <c r="E936" s="910" t="s">
        <v>200</v>
      </c>
      <c r="F936" s="910" t="s">
        <v>1522</v>
      </c>
      <c r="G936" s="910" t="s">
        <v>103</v>
      </c>
      <c r="H936" s="910"/>
      <c r="I936" s="916" t="s">
        <v>1420</v>
      </c>
      <c r="J936" s="917">
        <v>6153000</v>
      </c>
    </row>
    <row r="937" spans="1:10">
      <c r="A937" s="910"/>
      <c r="B937" s="910"/>
      <c r="C937" s="910"/>
      <c r="D937" s="910" t="s">
        <v>222</v>
      </c>
      <c r="E937" s="910" t="s">
        <v>200</v>
      </c>
      <c r="F937" s="910" t="s">
        <v>1522</v>
      </c>
      <c r="G937" s="910" t="s">
        <v>103</v>
      </c>
      <c r="H937" s="910" t="s">
        <v>104</v>
      </c>
      <c r="I937" s="916" t="s">
        <v>105</v>
      </c>
      <c r="J937" s="917">
        <v>6153000</v>
      </c>
    </row>
    <row r="938" spans="1:10">
      <c r="A938" s="910"/>
      <c r="B938" s="910"/>
      <c r="C938" s="910"/>
      <c r="D938" s="910" t="s">
        <v>222</v>
      </c>
      <c r="E938" s="910" t="s">
        <v>200</v>
      </c>
      <c r="F938" s="910" t="s">
        <v>1522</v>
      </c>
      <c r="G938" s="910" t="s">
        <v>122</v>
      </c>
      <c r="H938" s="910"/>
      <c r="I938" s="916" t="s">
        <v>123</v>
      </c>
      <c r="J938" s="917">
        <v>36797000</v>
      </c>
    </row>
    <row r="939" spans="1:10">
      <c r="A939" s="910"/>
      <c r="B939" s="910"/>
      <c r="C939" s="910"/>
      <c r="D939" s="910" t="s">
        <v>222</v>
      </c>
      <c r="E939" s="910" t="s">
        <v>200</v>
      </c>
      <c r="F939" s="910" t="s">
        <v>1522</v>
      </c>
      <c r="G939" s="910" t="s">
        <v>122</v>
      </c>
      <c r="H939" s="910" t="s">
        <v>126</v>
      </c>
      <c r="I939" s="916" t="s">
        <v>127</v>
      </c>
      <c r="J939" s="917">
        <v>36797000</v>
      </c>
    </row>
  </sheetData>
  <mergeCells count="5">
    <mergeCell ref="A1:C1"/>
    <mergeCell ref="I1:J1"/>
    <mergeCell ref="A2:C2"/>
    <mergeCell ref="A4:J4"/>
    <mergeCell ref="A5:J5"/>
  </mergeCells>
  <pageMargins left="0.52" right="0.37" top="0.75" bottom="0.75" header="0.3" footer="0.3"/>
  <pageSetup scale="8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M267"/>
  <sheetViews>
    <sheetView workbookViewId="0">
      <selection activeCell="B9" sqref="B9"/>
    </sheetView>
  </sheetViews>
  <sheetFormatPr defaultColWidth="8.765625" defaultRowHeight="18"/>
  <cols>
    <col min="1" max="1" width="37.765625" style="513" customWidth="1"/>
    <col min="2" max="5" width="15.3828125" style="513" customWidth="1"/>
    <col min="6" max="6" width="18" style="393" bestFit="1" customWidth="1"/>
    <col min="7" max="7" width="10.765625" style="393" bestFit="1" customWidth="1"/>
    <col min="8" max="8" width="14.4609375" style="513" customWidth="1"/>
    <col min="9" max="16384" width="8.765625" style="513"/>
  </cols>
  <sheetData>
    <row r="1" spans="1:13">
      <c r="A1" s="411" t="s">
        <v>2021</v>
      </c>
      <c r="B1" s="1435" t="s">
        <v>773</v>
      </c>
      <c r="C1" s="1435"/>
      <c r="D1" s="1435"/>
      <c r="E1" s="1435"/>
    </row>
    <row r="2" spans="1:13">
      <c r="A2" s="412"/>
    </row>
    <row r="3" spans="1:13" ht="27.75" customHeight="1">
      <c r="A3" s="1436" t="s">
        <v>2509</v>
      </c>
      <c r="B3" s="1437"/>
      <c r="C3" s="1437"/>
      <c r="D3" s="1437"/>
      <c r="E3" s="1437"/>
    </row>
    <row r="4" spans="1:13">
      <c r="D4" s="1438" t="s">
        <v>2576</v>
      </c>
      <c r="E4" s="1438"/>
    </row>
    <row r="5" spans="1:13" s="608" customFormat="1" ht="17.399999999999999">
      <c r="A5" s="1439" t="s">
        <v>265</v>
      </c>
      <c r="B5" s="1440" t="s">
        <v>266</v>
      </c>
      <c r="C5" s="1440" t="s">
        <v>343</v>
      </c>
      <c r="D5" s="1440"/>
      <c r="E5" s="1440"/>
      <c r="F5" s="607"/>
      <c r="G5" s="607"/>
    </row>
    <row r="6" spans="1:13">
      <c r="A6" s="1439"/>
      <c r="B6" s="1440"/>
      <c r="C6" s="947" t="s">
        <v>805</v>
      </c>
      <c r="D6" s="948" t="s">
        <v>272</v>
      </c>
      <c r="E6" s="948" t="s">
        <v>271</v>
      </c>
    </row>
    <row r="7" spans="1:13" ht="32.25" customHeight="1">
      <c r="A7" s="949" t="s">
        <v>1606</v>
      </c>
      <c r="B7" s="955">
        <f>D7+E7+C7</f>
        <v>22768487083</v>
      </c>
      <c r="C7" s="955">
        <f>C8+C9</f>
        <v>5775000000</v>
      </c>
      <c r="D7" s="955">
        <f>SUBTOTAL(9,D8:D9)</f>
        <v>6685067359</v>
      </c>
      <c r="E7" s="955">
        <f>SUBTOTAL(9,E8:E9)</f>
        <v>10308419724</v>
      </c>
    </row>
    <row r="8" spans="1:13" s="613" customFormat="1" ht="32.25" customHeight="1">
      <c r="A8" s="950" t="s">
        <v>1607</v>
      </c>
      <c r="B8" s="956">
        <f>C8+D8+E8</f>
        <v>11384033583</v>
      </c>
      <c r="C8" s="956">
        <v>4513000000</v>
      </c>
      <c r="D8" s="956">
        <f>D38+D49+D60+D71+D82+D93+D104+D115</f>
        <v>724020859</v>
      </c>
      <c r="E8" s="956">
        <f t="shared" ref="D8:E10" si="0">E38+E49+E60+E71+E82+E93+E104+E115</f>
        <v>6147012724</v>
      </c>
      <c r="F8" s="611"/>
      <c r="G8" s="612"/>
    </row>
    <row r="9" spans="1:13" s="613" customFormat="1" ht="32.25" customHeight="1">
      <c r="A9" s="950" t="s">
        <v>1608</v>
      </c>
      <c r="B9" s="956">
        <f>C9+D9+E9</f>
        <v>11384453500</v>
      </c>
      <c r="C9" s="956">
        <v>1262000000</v>
      </c>
      <c r="D9" s="956">
        <f t="shared" si="0"/>
        <v>5961046500</v>
      </c>
      <c r="E9" s="956">
        <f t="shared" si="0"/>
        <v>4161407000</v>
      </c>
      <c r="F9" s="611"/>
      <c r="G9" s="612"/>
    </row>
    <row r="10" spans="1:13" ht="32.25" customHeight="1">
      <c r="A10" s="949" t="s">
        <v>1609</v>
      </c>
      <c r="B10" s="955">
        <f>D10+E10+C10</f>
        <v>226062264778</v>
      </c>
      <c r="C10" s="955">
        <v>41265060793</v>
      </c>
      <c r="D10" s="955">
        <f t="shared" si="0"/>
        <v>95447846223</v>
      </c>
      <c r="E10" s="955">
        <f t="shared" si="0"/>
        <v>89349357762</v>
      </c>
      <c r="F10" s="615"/>
      <c r="H10" s="393"/>
    </row>
    <row r="11" spans="1:13" ht="32.25" customHeight="1">
      <c r="A11" s="951" t="s">
        <v>1610</v>
      </c>
      <c r="B11" s="955">
        <f>D11+E11+C11</f>
        <v>106573325000</v>
      </c>
      <c r="C11" s="955">
        <f>C12+C13</f>
        <v>86928000000</v>
      </c>
      <c r="D11" s="955">
        <f>SUM(D12:D13)</f>
        <v>2070600000</v>
      </c>
      <c r="E11" s="955">
        <f>SUM(E12:E13)</f>
        <v>17574725000</v>
      </c>
      <c r="F11" s="615"/>
    </row>
    <row r="12" spans="1:13" s="613" customFormat="1" ht="32.25" customHeight="1">
      <c r="A12" s="952" t="s">
        <v>1611</v>
      </c>
      <c r="B12" s="956">
        <f>C12+D12+E12</f>
        <v>55993185000</v>
      </c>
      <c r="C12" s="956">
        <v>52853000000</v>
      </c>
      <c r="D12" s="956">
        <f t="shared" ref="D12:E13" si="1">D42+D53+D64+D75+D86+D97+D108+D119</f>
        <v>949600000</v>
      </c>
      <c r="E12" s="956">
        <f t="shared" si="1"/>
        <v>2190585000</v>
      </c>
      <c r="F12" s="611"/>
      <c r="G12" s="612"/>
    </row>
    <row r="13" spans="1:13" s="613" customFormat="1" ht="32.25" customHeight="1">
      <c r="A13" s="953" t="s">
        <v>1612</v>
      </c>
      <c r="B13" s="956">
        <f>C13+D13+E13</f>
        <v>50580140000</v>
      </c>
      <c r="C13" s="956">
        <v>34075000000</v>
      </c>
      <c r="D13" s="956">
        <f t="shared" si="1"/>
        <v>1121000000</v>
      </c>
      <c r="E13" s="956">
        <f t="shared" si="1"/>
        <v>15384139999.999998</v>
      </c>
      <c r="F13" s="611"/>
      <c r="G13" s="612"/>
    </row>
    <row r="14" spans="1:13" s="608" customFormat="1" ht="18" customHeight="1">
      <c r="A14" s="954" t="s">
        <v>465</v>
      </c>
      <c r="B14" s="957">
        <f>B7+B10+B11</f>
        <v>355404076861</v>
      </c>
      <c r="C14" s="955">
        <f>C7+C10+C11</f>
        <v>133968060793</v>
      </c>
      <c r="D14" s="955">
        <f>D7+D10+D11</f>
        <v>104203513582</v>
      </c>
      <c r="E14" s="955">
        <f>E7+E10+E11</f>
        <v>117232502486</v>
      </c>
      <c r="F14" s="446"/>
      <c r="G14" s="394"/>
      <c r="H14" s="621"/>
    </row>
    <row r="15" spans="1:13" s="608" customFormat="1" ht="18" customHeight="1">
      <c r="A15" s="622"/>
      <c r="B15" s="623"/>
      <c r="C15" s="624"/>
      <c r="D15" s="625"/>
      <c r="E15" s="624"/>
      <c r="F15" s="607"/>
      <c r="G15" s="607"/>
    </row>
    <row r="16" spans="1:13">
      <c r="A16" s="946" t="s">
        <v>2510</v>
      </c>
      <c r="B16" s="626"/>
      <c r="C16" s="1430" t="s">
        <v>2510</v>
      </c>
      <c r="D16" s="1430"/>
      <c r="E16" s="1430"/>
      <c r="F16" s="627"/>
      <c r="M16" s="628"/>
    </row>
    <row r="17" spans="1:13" s="630" customFormat="1" ht="17.399999999999999">
      <c r="A17" s="792" t="s">
        <v>2567</v>
      </c>
      <c r="B17" s="629"/>
      <c r="C17" s="1431" t="s">
        <v>2570</v>
      </c>
      <c r="D17" s="1431"/>
      <c r="E17" s="1431"/>
      <c r="F17" s="627"/>
      <c r="G17" s="514"/>
      <c r="M17" s="628"/>
    </row>
    <row r="18" spans="1:13" s="637" customFormat="1" ht="13.8">
      <c r="A18" s="631"/>
      <c r="B18" s="632"/>
      <c r="C18" s="633"/>
      <c r="D18" s="634"/>
      <c r="E18" s="634"/>
      <c r="F18" s="635"/>
      <c r="G18" s="636"/>
      <c r="M18" s="634"/>
    </row>
    <row r="19" spans="1:13" s="637" customFormat="1" ht="13.8">
      <c r="A19" s="631"/>
      <c r="B19" s="632"/>
      <c r="C19" s="633"/>
      <c r="D19" s="634"/>
      <c r="E19" s="634"/>
      <c r="F19" s="635"/>
      <c r="G19" s="636"/>
      <c r="M19" s="634"/>
    </row>
    <row r="20" spans="1:13" s="637" customFormat="1" ht="13.8">
      <c r="A20" s="631"/>
      <c r="B20" s="632"/>
      <c r="C20" s="633"/>
      <c r="D20" s="634"/>
      <c r="E20" s="634"/>
      <c r="F20" s="635"/>
      <c r="G20" s="636"/>
      <c r="M20" s="634"/>
    </row>
    <row r="21" spans="1:13" s="637" customFormat="1" ht="13.8">
      <c r="A21" s="631"/>
      <c r="B21" s="632"/>
      <c r="C21" s="633"/>
      <c r="D21" s="634"/>
      <c r="E21" s="634"/>
      <c r="F21" s="635"/>
      <c r="G21" s="636"/>
      <c r="M21" s="634"/>
    </row>
    <row r="22" spans="1:13" s="637" customFormat="1" ht="13.8">
      <c r="A22" s="631"/>
      <c r="B22" s="632"/>
      <c r="C22" s="633"/>
      <c r="D22" s="634"/>
      <c r="E22" s="634"/>
      <c r="F22" s="635"/>
      <c r="G22" s="636"/>
      <c r="M22" s="634"/>
    </row>
    <row r="23" spans="1:13" s="637" customFormat="1" ht="13.8">
      <c r="A23" s="631"/>
      <c r="B23" s="632"/>
      <c r="C23" s="633"/>
      <c r="D23" s="634"/>
      <c r="E23" s="634"/>
      <c r="F23" s="635"/>
      <c r="G23" s="636"/>
      <c r="M23" s="634"/>
    </row>
    <row r="24" spans="1:13" s="637" customFormat="1" ht="13.8">
      <c r="A24" s="631"/>
      <c r="B24" s="632"/>
      <c r="C24" s="633"/>
      <c r="D24" s="634"/>
      <c r="E24" s="634"/>
      <c r="F24" s="635"/>
      <c r="G24" s="636"/>
      <c r="M24" s="634"/>
    </row>
    <row r="25" spans="1:13" s="637" customFormat="1" ht="13.8">
      <c r="A25" s="631"/>
      <c r="B25" s="632"/>
      <c r="C25" s="633"/>
      <c r="D25" s="634"/>
      <c r="E25" s="634"/>
      <c r="F25" s="635"/>
      <c r="G25" s="636"/>
      <c r="M25" s="634"/>
    </row>
    <row r="26" spans="1:13" s="637" customFormat="1" ht="13.8">
      <c r="A26" s="631"/>
      <c r="B26" s="632"/>
      <c r="C26" s="633"/>
      <c r="D26" s="634"/>
      <c r="E26" s="634"/>
      <c r="F26" s="635"/>
      <c r="G26" s="636"/>
      <c r="M26" s="634"/>
    </row>
    <row r="27" spans="1:13" s="637" customFormat="1" ht="13.8">
      <c r="A27" s="631"/>
      <c r="B27" s="632"/>
      <c r="C27" s="633"/>
      <c r="D27" s="634"/>
      <c r="E27" s="634"/>
      <c r="F27" s="635"/>
      <c r="G27" s="636"/>
      <c r="M27" s="634"/>
    </row>
    <row r="28" spans="1:13" s="637" customFormat="1" ht="13.8">
      <c r="A28" s="631"/>
      <c r="B28" s="632"/>
      <c r="C28" s="633"/>
      <c r="D28" s="634"/>
      <c r="E28" s="634"/>
      <c r="F28" s="635"/>
      <c r="G28" s="636"/>
      <c r="M28" s="634"/>
    </row>
    <row r="29" spans="1:13" s="637" customFormat="1" ht="13.8">
      <c r="A29" s="631"/>
      <c r="B29" s="632"/>
      <c r="C29" s="633"/>
      <c r="D29" s="634"/>
      <c r="E29" s="634"/>
      <c r="F29" s="635"/>
      <c r="G29" s="636"/>
      <c r="M29" s="634"/>
    </row>
    <row r="30" spans="1:13" s="637" customFormat="1" ht="13.8">
      <c r="A30" s="791"/>
      <c r="B30" s="632"/>
      <c r="C30" s="633"/>
      <c r="D30" s="634"/>
      <c r="E30" s="634"/>
      <c r="F30" s="635"/>
      <c r="G30" s="636"/>
      <c r="M30" s="634"/>
    </row>
    <row r="31" spans="1:13" s="637" customFormat="1" ht="13.8">
      <c r="A31" s="791"/>
      <c r="B31" s="1432"/>
      <c r="C31" s="1433"/>
      <c r="D31" s="1434"/>
      <c r="E31" s="1434"/>
      <c r="F31" s="635"/>
      <c r="G31" s="636"/>
      <c r="M31" s="634"/>
    </row>
    <row r="32" spans="1:13" s="637" customFormat="1" ht="13.8">
      <c r="F32" s="636"/>
      <c r="G32" s="636"/>
    </row>
    <row r="33" spans="1:7" s="637" customFormat="1" ht="13.8">
      <c r="F33" s="636"/>
      <c r="G33" s="636"/>
    </row>
    <row r="34" spans="1:7" s="637" customFormat="1" ht="13.8">
      <c r="A34" s="638" t="s">
        <v>2022</v>
      </c>
      <c r="F34" s="636"/>
      <c r="G34" s="636"/>
    </row>
    <row r="35" spans="1:7" s="637" customFormat="1" ht="13.8">
      <c r="A35" s="1429" t="s">
        <v>265</v>
      </c>
      <c r="B35" s="1429" t="s">
        <v>266</v>
      </c>
      <c r="C35" s="1429" t="s">
        <v>343</v>
      </c>
      <c r="D35" s="1429"/>
      <c r="E35" s="1429"/>
      <c r="F35" s="636"/>
      <c r="G35" s="636"/>
    </row>
    <row r="36" spans="1:7" s="637" customFormat="1" ht="13.8">
      <c r="A36" s="1429"/>
      <c r="B36" s="1429"/>
      <c r="C36" s="813" t="s">
        <v>805</v>
      </c>
      <c r="D36" s="814" t="s">
        <v>272</v>
      </c>
      <c r="E36" s="814" t="s">
        <v>271</v>
      </c>
      <c r="F36" s="636"/>
      <c r="G36" s="636"/>
    </row>
    <row r="37" spans="1:7" s="637" customFormat="1" ht="13.8">
      <c r="A37" s="609" t="s">
        <v>1606</v>
      </c>
      <c r="B37" s="390">
        <f>SUM(C37:E37)</f>
        <v>14400405583</v>
      </c>
      <c r="C37" s="390">
        <f>C38+C39</f>
        <v>0</v>
      </c>
      <c r="D37" s="390">
        <f t="shared" ref="D37:E37" si="2">D38+D39</f>
        <v>7017881359</v>
      </c>
      <c r="E37" s="390">
        <f t="shared" si="2"/>
        <v>7382524224</v>
      </c>
      <c r="F37" s="636">
        <f>'[2]Bieu 66'!$C$11</f>
        <v>24936571351</v>
      </c>
      <c r="G37" s="636">
        <f>B44-F37</f>
        <v>0</v>
      </c>
    </row>
    <row r="38" spans="1:7" s="637" customFormat="1" ht="13.8">
      <c r="A38" s="610" t="s">
        <v>1607</v>
      </c>
      <c r="B38" s="391"/>
      <c r="C38" s="391"/>
      <c r="D38" s="469">
        <f>'[2]Bieu 66'!$D$13+'[2]Bieu 66'!$D$16</f>
        <v>1342874859</v>
      </c>
      <c r="E38" s="469">
        <f>'[2]Bieu 66'!$E$13+'[2]Bieu 66'!$E$16</f>
        <v>3466994224</v>
      </c>
      <c r="F38" s="636">
        <f>'[2]Bieu 66'!$D$11</f>
        <v>13482648072</v>
      </c>
      <c r="G38" s="636">
        <f>D44-F38</f>
        <v>0</v>
      </c>
    </row>
    <row r="39" spans="1:7" s="637" customFormat="1" ht="13.8">
      <c r="A39" s="610" t="s">
        <v>1608</v>
      </c>
      <c r="B39" s="391"/>
      <c r="C39" s="391"/>
      <c r="D39" s="469">
        <f>'[2]Bieu 66'!$D$14+'[2]Bieu 66'!$D$15+'[2]Bieu 66'!$D$18</f>
        <v>5675006500</v>
      </c>
      <c r="E39" s="469">
        <f>'[2]Bieu 66'!$E$14+'[2]Bieu 66'!$E$15+'[2]Bieu 66'!$E$18</f>
        <v>3915530000</v>
      </c>
      <c r="F39" s="636">
        <f>'[2]Bieu 66'!$E$11</f>
        <v>11453923279</v>
      </c>
      <c r="G39" s="636">
        <f>E44-F39</f>
        <v>0</v>
      </c>
    </row>
    <row r="40" spans="1:7" s="637" customFormat="1" ht="13.8">
      <c r="A40" s="614" t="s">
        <v>1609</v>
      </c>
      <c r="B40" s="392">
        <f>SUM(C40:E40)</f>
        <v>10536165768</v>
      </c>
      <c r="C40" s="392"/>
      <c r="D40" s="468">
        <f>'[2]Bieu 66'!$D$17</f>
        <v>6464766713</v>
      </c>
      <c r="E40" s="468">
        <f>'[2]Bieu 66'!$E$17</f>
        <v>4071399055</v>
      </c>
      <c r="F40" s="636"/>
      <c r="G40" s="636"/>
    </row>
    <row r="41" spans="1:7" s="637" customFormat="1" ht="13.8">
      <c r="A41" s="616" t="s">
        <v>1610</v>
      </c>
      <c r="B41" s="392">
        <f>B42+B43</f>
        <v>0</v>
      </c>
      <c r="C41" s="392">
        <f t="shared" ref="C41:E41" si="3">C42+C43</f>
        <v>0</v>
      </c>
      <c r="D41" s="392">
        <f t="shared" si="3"/>
        <v>0</v>
      </c>
      <c r="E41" s="392">
        <f t="shared" si="3"/>
        <v>0</v>
      </c>
      <c r="F41" s="636"/>
      <c r="G41" s="636"/>
    </row>
    <row r="42" spans="1:7" s="637" customFormat="1" ht="13.8">
      <c r="A42" s="617" t="s">
        <v>1611</v>
      </c>
      <c r="B42" s="391"/>
      <c r="C42" s="391"/>
      <c r="D42" s="469"/>
      <c r="E42" s="469"/>
      <c r="F42" s="636"/>
      <c r="G42" s="636"/>
    </row>
    <row r="43" spans="1:7" s="637" customFormat="1" ht="13.8">
      <c r="A43" s="618" t="s">
        <v>1612</v>
      </c>
      <c r="B43" s="391"/>
      <c r="C43" s="391"/>
      <c r="D43" s="469"/>
      <c r="E43" s="469"/>
      <c r="F43" s="636"/>
      <c r="G43" s="636"/>
    </row>
    <row r="44" spans="1:7" s="637" customFormat="1" ht="13.8">
      <c r="A44" s="619" t="s">
        <v>465</v>
      </c>
      <c r="B44" s="620">
        <f>SUM(C44:E44)</f>
        <v>24936571351</v>
      </c>
      <c r="C44" s="620">
        <f t="shared" ref="C44:D44" si="4">C37+C40+C41</f>
        <v>0</v>
      </c>
      <c r="D44" s="620">
        <f t="shared" si="4"/>
        <v>13482648072</v>
      </c>
      <c r="E44" s="620">
        <f>E37+E40+E41</f>
        <v>11453923279</v>
      </c>
      <c r="F44" s="636"/>
      <c r="G44" s="636"/>
    </row>
    <row r="45" spans="1:7" s="637" customFormat="1" ht="13.8">
      <c r="A45" s="638" t="s">
        <v>2023</v>
      </c>
      <c r="F45" s="636"/>
      <c r="G45" s="636"/>
    </row>
    <row r="46" spans="1:7" s="637" customFormat="1" ht="13.8">
      <c r="A46" s="1429" t="s">
        <v>265</v>
      </c>
      <c r="B46" s="1429" t="s">
        <v>266</v>
      </c>
      <c r="C46" s="1429" t="s">
        <v>343</v>
      </c>
      <c r="D46" s="1429"/>
      <c r="E46" s="1429"/>
      <c r="F46" s="636"/>
      <c r="G46" s="636"/>
    </row>
    <row r="47" spans="1:7" s="637" customFormat="1" ht="13.8">
      <c r="A47" s="1429"/>
      <c r="B47" s="1429"/>
      <c r="C47" s="813" t="s">
        <v>805</v>
      </c>
      <c r="D47" s="814" t="s">
        <v>272</v>
      </c>
      <c r="E47" s="814" t="s">
        <v>271</v>
      </c>
      <c r="F47" s="636"/>
      <c r="G47" s="636"/>
    </row>
    <row r="48" spans="1:7" s="637" customFormat="1" ht="13.8">
      <c r="A48" s="609" t="s">
        <v>1606</v>
      </c>
      <c r="B48" s="390">
        <f>SUM(C48:E48)</f>
        <v>323039000</v>
      </c>
      <c r="C48" s="390">
        <f>C49+C50</f>
        <v>0</v>
      </c>
      <c r="D48" s="390">
        <f t="shared" ref="D48" si="5">D49+D50</f>
        <v>0</v>
      </c>
      <c r="E48" s="390">
        <f>E49+E50</f>
        <v>323039000</v>
      </c>
      <c r="F48" s="636"/>
      <c r="G48" s="636"/>
    </row>
    <row r="49" spans="1:7" s="637" customFormat="1" ht="13.8">
      <c r="A49" s="610" t="s">
        <v>1607</v>
      </c>
      <c r="B49" s="391"/>
      <c r="C49" s="391"/>
      <c r="D49" s="469"/>
      <c r="E49" s="469">
        <v>51492000</v>
      </c>
      <c r="F49" s="636">
        <f>'[3]B66-TM tang chi QLNNok'!$C$9</f>
        <v>12528463000</v>
      </c>
      <c r="G49" s="636">
        <f>B55-F49</f>
        <v>0</v>
      </c>
    </row>
    <row r="50" spans="1:7" s="637" customFormat="1" ht="13.8">
      <c r="A50" s="610" t="s">
        <v>1608</v>
      </c>
      <c r="B50" s="391"/>
      <c r="C50" s="391"/>
      <c r="D50" s="469"/>
      <c r="E50" s="469">
        <v>271547000</v>
      </c>
      <c r="F50" s="636">
        <f>'[3]B66-TM tang chi QLNNok'!$D$9</f>
        <v>10505832000</v>
      </c>
      <c r="G50" s="636">
        <f>D55-F50</f>
        <v>0</v>
      </c>
    </row>
    <row r="51" spans="1:7" s="637" customFormat="1" ht="13.8">
      <c r="A51" s="614" t="s">
        <v>1609</v>
      </c>
      <c r="B51" s="392">
        <f>SUM(C51:E51)</f>
        <v>11024839000</v>
      </c>
      <c r="C51" s="392"/>
      <c r="D51" s="468">
        <v>9515832000</v>
      </c>
      <c r="E51" s="468">
        <v>1509007000</v>
      </c>
      <c r="F51" s="636">
        <f>'[3]B66-TM tang chi QLNNok'!$E$9</f>
        <v>2022631000</v>
      </c>
      <c r="G51" s="636">
        <f>E55-F51</f>
        <v>0</v>
      </c>
    </row>
    <row r="52" spans="1:7" s="637" customFormat="1" ht="13.8">
      <c r="A52" s="616" t="s">
        <v>1610</v>
      </c>
      <c r="B52" s="392">
        <f>SUM(C52:E52)</f>
        <v>1180585000</v>
      </c>
      <c r="C52" s="392">
        <f t="shared" ref="C52" si="6">C53+C54</f>
        <v>0</v>
      </c>
      <c r="D52" s="392">
        <f>D53+D54</f>
        <v>990000000</v>
      </c>
      <c r="E52" s="392">
        <f t="shared" ref="E52" si="7">E53+E54</f>
        <v>190585000</v>
      </c>
      <c r="F52" s="636"/>
      <c r="G52" s="636"/>
    </row>
    <row r="53" spans="1:7" s="637" customFormat="1" ht="13.8">
      <c r="A53" s="617" t="s">
        <v>1611</v>
      </c>
      <c r="B53" s="391"/>
      <c r="C53" s="391"/>
      <c r="D53" s="469">
        <v>800000000</v>
      </c>
      <c r="E53" s="469">
        <v>190585000</v>
      </c>
      <c r="F53" s="636"/>
      <c r="G53" s="636"/>
    </row>
    <row r="54" spans="1:7" s="637" customFormat="1" ht="13.8">
      <c r="A54" s="618" t="s">
        <v>1612</v>
      </c>
      <c r="B54" s="391"/>
      <c r="C54" s="391"/>
      <c r="D54" s="469">
        <v>190000000</v>
      </c>
      <c r="E54" s="469"/>
      <c r="F54" s="636"/>
      <c r="G54" s="636"/>
    </row>
    <row r="55" spans="1:7" s="637" customFormat="1" ht="13.8">
      <c r="A55" s="619" t="s">
        <v>465</v>
      </c>
      <c r="B55" s="620">
        <f>SUM(C55:E55)</f>
        <v>12528463000</v>
      </c>
      <c r="C55" s="620">
        <f>C48+C51+C52</f>
        <v>0</v>
      </c>
      <c r="D55" s="620">
        <f>D48+D51+D52</f>
        <v>10505832000</v>
      </c>
      <c r="E55" s="620">
        <f>E48+E51+E52</f>
        <v>2022631000</v>
      </c>
      <c r="F55" s="636"/>
      <c r="G55" s="636"/>
    </row>
    <row r="56" spans="1:7" s="637" customFormat="1" ht="13.8">
      <c r="A56" s="638" t="s">
        <v>2024</v>
      </c>
      <c r="F56" s="636"/>
      <c r="G56" s="636"/>
    </row>
    <row r="57" spans="1:7" s="637" customFormat="1" ht="13.8">
      <c r="A57" s="1429" t="s">
        <v>265</v>
      </c>
      <c r="B57" s="1429" t="s">
        <v>266</v>
      </c>
      <c r="C57" s="1429" t="s">
        <v>343</v>
      </c>
      <c r="D57" s="1429"/>
      <c r="E57" s="1429"/>
      <c r="F57" s="636"/>
      <c r="G57" s="636"/>
    </row>
    <row r="58" spans="1:7" s="637" customFormat="1" ht="13.8">
      <c r="A58" s="1429"/>
      <c r="B58" s="1429"/>
      <c r="C58" s="813" t="s">
        <v>805</v>
      </c>
      <c r="D58" s="814" t="s">
        <v>272</v>
      </c>
      <c r="E58" s="814" t="s">
        <v>271</v>
      </c>
      <c r="F58" s="636"/>
      <c r="G58" s="636"/>
    </row>
    <row r="59" spans="1:7" s="637" customFormat="1" ht="13.8">
      <c r="A59" s="609" t="s">
        <v>1606</v>
      </c>
      <c r="B59" s="390">
        <f>SUM(C59:E59)</f>
        <v>0</v>
      </c>
      <c r="C59" s="390">
        <f>C60+C61</f>
        <v>0</v>
      </c>
      <c r="D59" s="390">
        <f t="shared" ref="D59:E59" si="8">D60+D61</f>
        <v>0</v>
      </c>
      <c r="E59" s="390">
        <f t="shared" si="8"/>
        <v>0</v>
      </c>
      <c r="F59" s="636">
        <f>'[4]Bieu 66'!$H$9</f>
        <v>12232068000.000002</v>
      </c>
      <c r="G59" s="636">
        <f>F59-B66</f>
        <v>0</v>
      </c>
    </row>
    <row r="60" spans="1:7" s="637" customFormat="1" ht="13.8">
      <c r="A60" s="610" t="s">
        <v>1607</v>
      </c>
      <c r="B60" s="391"/>
      <c r="C60" s="391"/>
      <c r="D60" s="469"/>
      <c r="E60" s="469"/>
      <c r="F60" s="636">
        <f>'[4]Bieu 66'!$I$9</f>
        <v>6452980000</v>
      </c>
      <c r="G60" s="636">
        <f>F60-D66</f>
        <v>0</v>
      </c>
    </row>
    <row r="61" spans="1:7" s="637" customFormat="1" ht="13.8">
      <c r="A61" s="610" t="s">
        <v>1608</v>
      </c>
      <c r="B61" s="391"/>
      <c r="C61" s="391"/>
      <c r="D61" s="469"/>
      <c r="E61" s="469"/>
      <c r="F61" s="636">
        <f>'[4]Bieu 66'!$J$9</f>
        <v>5779088000</v>
      </c>
      <c r="G61" s="636">
        <f>F61-E66</f>
        <v>0</v>
      </c>
    </row>
    <row r="62" spans="1:7" s="637" customFormat="1" ht="13.8">
      <c r="A62" s="614" t="s">
        <v>1609</v>
      </c>
      <c r="B62" s="392">
        <f>SUM(C62:E62)</f>
        <v>12152068000</v>
      </c>
      <c r="C62" s="392"/>
      <c r="D62" s="468">
        <v>6452980000</v>
      </c>
      <c r="E62" s="468">
        <v>5699088000</v>
      </c>
      <c r="F62" s="636"/>
      <c r="G62" s="636"/>
    </row>
    <row r="63" spans="1:7" s="637" customFormat="1" ht="13.8">
      <c r="A63" s="616" t="s">
        <v>1610</v>
      </c>
      <c r="B63" s="392">
        <f>B64+B65</f>
        <v>0</v>
      </c>
      <c r="C63" s="392">
        <f t="shared" ref="C63:E63" si="9">C64+C65</f>
        <v>0</v>
      </c>
      <c r="D63" s="392">
        <f t="shared" si="9"/>
        <v>0</v>
      </c>
      <c r="E63" s="392">
        <f t="shared" si="9"/>
        <v>80000000</v>
      </c>
      <c r="F63" s="636"/>
      <c r="G63" s="636"/>
    </row>
    <row r="64" spans="1:7" s="637" customFormat="1" ht="13.8">
      <c r="A64" s="617" t="s">
        <v>1611</v>
      </c>
      <c r="B64" s="391"/>
      <c r="C64" s="391"/>
      <c r="D64" s="469"/>
      <c r="E64" s="469">
        <v>80000000</v>
      </c>
      <c r="F64" s="636"/>
      <c r="G64" s="636"/>
    </row>
    <row r="65" spans="1:7" s="637" customFormat="1" ht="13.8">
      <c r="A65" s="618" t="s">
        <v>1612</v>
      </c>
      <c r="B65" s="391"/>
      <c r="C65" s="391"/>
      <c r="D65" s="469"/>
      <c r="E65" s="469"/>
      <c r="F65" s="636"/>
      <c r="G65" s="636"/>
    </row>
    <row r="66" spans="1:7" s="637" customFormat="1" ht="13.8">
      <c r="A66" s="619" t="s">
        <v>465</v>
      </c>
      <c r="B66" s="620">
        <f>SUM(C66:E66)</f>
        <v>12232068000</v>
      </c>
      <c r="C66" s="620">
        <f t="shared" ref="C66:E66" si="10">C59+C62+C63</f>
        <v>0</v>
      </c>
      <c r="D66" s="620">
        <f t="shared" si="10"/>
        <v>6452980000</v>
      </c>
      <c r="E66" s="620">
        <f t="shared" si="10"/>
        <v>5779088000</v>
      </c>
      <c r="F66" s="636"/>
      <c r="G66" s="636"/>
    </row>
    <row r="67" spans="1:7" s="637" customFormat="1" ht="13.8">
      <c r="A67" s="638" t="s">
        <v>2025</v>
      </c>
      <c r="F67" s="636"/>
      <c r="G67" s="636"/>
    </row>
    <row r="68" spans="1:7" s="637" customFormat="1" ht="13.8">
      <c r="A68" s="1429" t="s">
        <v>265</v>
      </c>
      <c r="B68" s="1429" t="s">
        <v>266</v>
      </c>
      <c r="C68" s="1429" t="s">
        <v>343</v>
      </c>
      <c r="D68" s="1429"/>
      <c r="E68" s="1429"/>
      <c r="F68" s="636"/>
      <c r="G68" s="636"/>
    </row>
    <row r="69" spans="1:7" s="637" customFormat="1" ht="13.8">
      <c r="A69" s="1429"/>
      <c r="B69" s="1429"/>
      <c r="C69" s="813" t="s">
        <v>805</v>
      </c>
      <c r="D69" s="814" t="s">
        <v>272</v>
      </c>
      <c r="E69" s="814" t="s">
        <v>271</v>
      </c>
      <c r="F69" s="636"/>
      <c r="G69" s="636"/>
    </row>
    <row r="70" spans="1:7" s="637" customFormat="1" ht="13.8">
      <c r="A70" s="609" t="s">
        <v>1606</v>
      </c>
      <c r="B70" s="390">
        <f>SUM(C70:E70)</f>
        <v>0</v>
      </c>
      <c r="C70" s="390">
        <f>C71+C72</f>
        <v>0</v>
      </c>
      <c r="D70" s="390">
        <f t="shared" ref="D70:E70" si="11">D71+D72</f>
        <v>0</v>
      </c>
      <c r="E70" s="390">
        <f t="shared" si="11"/>
        <v>0</v>
      </c>
      <c r="F70" s="636"/>
      <c r="G70" s="636"/>
    </row>
    <row r="71" spans="1:7" s="637" customFormat="1" ht="13.8">
      <c r="A71" s="610" t="s">
        <v>1607</v>
      </c>
      <c r="B71" s="391"/>
      <c r="C71" s="391"/>
      <c r="D71" s="469"/>
      <c r="E71" s="469"/>
      <c r="F71" s="636"/>
      <c r="G71" s="636"/>
    </row>
    <row r="72" spans="1:7" s="637" customFormat="1" ht="13.8">
      <c r="A72" s="610" t="s">
        <v>1608</v>
      </c>
      <c r="B72" s="391"/>
      <c r="C72" s="391"/>
      <c r="D72" s="469"/>
      <c r="E72" s="469"/>
      <c r="F72" s="636"/>
      <c r="G72" s="636"/>
    </row>
    <row r="73" spans="1:7" s="637" customFormat="1" ht="13.8">
      <c r="A73" s="614" t="s">
        <v>1609</v>
      </c>
      <c r="B73" s="392">
        <f>SUM(C73:E73)</f>
        <v>22145009941</v>
      </c>
      <c r="C73" s="392"/>
      <c r="D73" s="468">
        <v>13216947546</v>
      </c>
      <c r="E73" s="468">
        <v>8928062395</v>
      </c>
      <c r="F73" s="636"/>
      <c r="G73" s="636"/>
    </row>
    <row r="74" spans="1:7" s="637" customFormat="1" ht="13.8">
      <c r="A74" s="616" t="s">
        <v>1610</v>
      </c>
      <c r="B74" s="392">
        <f>B75+B76</f>
        <v>572000000</v>
      </c>
      <c r="C74" s="392">
        <f t="shared" ref="C74:E74" si="12">C75+C76</f>
        <v>0</v>
      </c>
      <c r="D74" s="392">
        <f t="shared" si="12"/>
        <v>572000000</v>
      </c>
      <c r="E74" s="392">
        <f t="shared" si="12"/>
        <v>0</v>
      </c>
      <c r="F74" s="636"/>
      <c r="G74" s="636"/>
    </row>
    <row r="75" spans="1:7" s="637" customFormat="1" ht="13.8">
      <c r="A75" s="617" t="s">
        <v>1611</v>
      </c>
      <c r="B75" s="391"/>
      <c r="C75" s="391"/>
      <c r="D75" s="469"/>
      <c r="E75" s="469"/>
      <c r="F75" s="636"/>
      <c r="G75" s="636"/>
    </row>
    <row r="76" spans="1:7" s="637" customFormat="1" ht="13.8">
      <c r="A76" s="618" t="s">
        <v>1612</v>
      </c>
      <c r="B76" s="391">
        <f>D76</f>
        <v>572000000</v>
      </c>
      <c r="C76" s="391"/>
      <c r="D76" s="469">
        <v>572000000</v>
      </c>
      <c r="E76" s="469"/>
      <c r="F76" s="636"/>
      <c r="G76" s="636"/>
    </row>
    <row r="77" spans="1:7" s="637" customFormat="1" ht="13.8">
      <c r="A77" s="619" t="s">
        <v>465</v>
      </c>
      <c r="B77" s="620">
        <f>SUM(C77:E77)</f>
        <v>22717009941</v>
      </c>
      <c r="C77" s="620">
        <f t="shared" ref="C77" si="13">C70+C73+C74</f>
        <v>0</v>
      </c>
      <c r="D77" s="620">
        <f>D70+D73+D74</f>
        <v>13788947546</v>
      </c>
      <c r="E77" s="620">
        <f>E70+E73+E74</f>
        <v>8928062395</v>
      </c>
      <c r="F77" s="636"/>
      <c r="G77" s="636"/>
    </row>
    <row r="78" spans="1:7" s="637" customFormat="1" ht="13.8">
      <c r="A78" s="638" t="s">
        <v>2026</v>
      </c>
      <c r="F78" s="636"/>
      <c r="G78" s="636"/>
    </row>
    <row r="79" spans="1:7" s="637" customFormat="1" ht="13.8">
      <c r="A79" s="1429" t="s">
        <v>265</v>
      </c>
      <c r="B79" s="1429" t="s">
        <v>266</v>
      </c>
      <c r="C79" s="1429" t="s">
        <v>343</v>
      </c>
      <c r="D79" s="1429"/>
      <c r="E79" s="1429"/>
      <c r="F79" s="636"/>
      <c r="G79" s="636"/>
    </row>
    <row r="80" spans="1:7" s="637" customFormat="1" ht="13.8">
      <c r="A80" s="1429"/>
      <c r="B80" s="1429"/>
      <c r="C80" s="813" t="s">
        <v>805</v>
      </c>
      <c r="D80" s="814" t="s">
        <v>272</v>
      </c>
      <c r="E80" s="814" t="s">
        <v>271</v>
      </c>
      <c r="F80" s="636"/>
      <c r="G80" s="636"/>
    </row>
    <row r="81" spans="1:7" s="637" customFormat="1" ht="13.8">
      <c r="A81" s="609" t="s">
        <v>1606</v>
      </c>
      <c r="B81" s="390">
        <f>SUM(C81:E81)</f>
        <v>0</v>
      </c>
      <c r="C81" s="390">
        <f>C82+C83</f>
        <v>0</v>
      </c>
      <c r="D81" s="390">
        <f t="shared" ref="D81:E81" si="14">D82+D83</f>
        <v>0</v>
      </c>
      <c r="E81" s="390">
        <f t="shared" si="14"/>
        <v>0</v>
      </c>
      <c r="F81" s="636">
        <f>'[5]66'!$C$11</f>
        <v>35695887622</v>
      </c>
      <c r="G81" s="636">
        <f>F81-B88</f>
        <v>0</v>
      </c>
    </row>
    <row r="82" spans="1:7" s="637" customFormat="1" ht="13.8">
      <c r="A82" s="610" t="s">
        <v>1607</v>
      </c>
      <c r="B82" s="391"/>
      <c r="C82" s="391"/>
      <c r="D82" s="469"/>
      <c r="E82" s="469"/>
      <c r="F82" s="636">
        <f>'[5]66'!$D$11</f>
        <v>19087563778</v>
      </c>
      <c r="G82" s="636">
        <f>F82-D88</f>
        <v>0</v>
      </c>
    </row>
    <row r="83" spans="1:7" s="637" customFormat="1" ht="13.8">
      <c r="A83" s="610" t="s">
        <v>1608</v>
      </c>
      <c r="B83" s="391"/>
      <c r="C83" s="391"/>
      <c r="D83" s="469"/>
      <c r="E83" s="469"/>
      <c r="F83" s="636">
        <f>'[5]66'!$E$11</f>
        <v>16608323844</v>
      </c>
      <c r="G83" s="636">
        <f>F83-E88</f>
        <v>0</v>
      </c>
    </row>
    <row r="84" spans="1:7" s="637" customFormat="1" ht="13.8">
      <c r="A84" s="614" t="s">
        <v>1609</v>
      </c>
      <c r="B84" s="392">
        <f>SUM(C84:E84)</f>
        <v>35695887622</v>
      </c>
      <c r="C84" s="392"/>
      <c r="D84" s="468">
        <v>19087563778</v>
      </c>
      <c r="E84" s="468">
        <v>16608323844</v>
      </c>
      <c r="F84" s="636"/>
      <c r="G84" s="636"/>
    </row>
    <row r="85" spans="1:7" s="637" customFormat="1" ht="13.8">
      <c r="A85" s="616" t="s">
        <v>1610</v>
      </c>
      <c r="B85" s="392">
        <f>B86+B87</f>
        <v>0</v>
      </c>
      <c r="C85" s="392">
        <f t="shared" ref="C85:E85" si="15">C86+C87</f>
        <v>0</v>
      </c>
      <c r="D85" s="392">
        <f t="shared" si="15"/>
        <v>0</v>
      </c>
      <c r="E85" s="392">
        <f t="shared" si="15"/>
        <v>0</v>
      </c>
      <c r="F85" s="636"/>
      <c r="G85" s="636"/>
    </row>
    <row r="86" spans="1:7" s="637" customFormat="1" ht="13.8">
      <c r="A86" s="617" t="s">
        <v>1611</v>
      </c>
      <c r="B86" s="391"/>
      <c r="C86" s="391"/>
      <c r="D86" s="469"/>
      <c r="E86" s="469"/>
      <c r="F86" s="636"/>
      <c r="G86" s="636"/>
    </row>
    <row r="87" spans="1:7" s="637" customFormat="1" ht="13.8">
      <c r="A87" s="618" t="s">
        <v>1612</v>
      </c>
      <c r="B87" s="391"/>
      <c r="C87" s="391"/>
      <c r="D87" s="469"/>
      <c r="E87" s="469"/>
      <c r="F87" s="636"/>
      <c r="G87" s="636"/>
    </row>
    <row r="88" spans="1:7" s="637" customFormat="1" ht="13.8">
      <c r="A88" s="619" t="s">
        <v>465</v>
      </c>
      <c r="B88" s="620">
        <f>SUM(C88:E88)</f>
        <v>35695887622</v>
      </c>
      <c r="C88" s="620">
        <f t="shared" ref="C88:E88" si="16">C81+C84+C85</f>
        <v>0</v>
      </c>
      <c r="D88" s="620">
        <f t="shared" si="16"/>
        <v>19087563778</v>
      </c>
      <c r="E88" s="620">
        <f t="shared" si="16"/>
        <v>16608323844</v>
      </c>
      <c r="F88" s="636"/>
      <c r="G88" s="636"/>
    </row>
    <row r="89" spans="1:7" s="637" customFormat="1" ht="13.8">
      <c r="A89" s="638" t="s">
        <v>2027</v>
      </c>
      <c r="F89" s="636"/>
      <c r="G89" s="636"/>
    </row>
    <row r="90" spans="1:7" s="637" customFormat="1" ht="13.8">
      <c r="A90" s="1429" t="s">
        <v>265</v>
      </c>
      <c r="B90" s="1429" t="s">
        <v>266</v>
      </c>
      <c r="C90" s="1429" t="s">
        <v>343</v>
      </c>
      <c r="D90" s="1429"/>
      <c r="E90" s="1429"/>
      <c r="F90" s="636"/>
      <c r="G90" s="636"/>
    </row>
    <row r="91" spans="1:7" s="637" customFormat="1" ht="13.8">
      <c r="A91" s="1429"/>
      <c r="B91" s="1429"/>
      <c r="C91" s="813" t="s">
        <v>805</v>
      </c>
      <c r="D91" s="814" t="s">
        <v>272</v>
      </c>
      <c r="E91" s="814" t="s">
        <v>271</v>
      </c>
      <c r="G91" s="636"/>
    </row>
    <row r="92" spans="1:7" s="637" customFormat="1" ht="13.8">
      <c r="A92" s="609" t="s">
        <v>1606</v>
      </c>
      <c r="B92" s="390">
        <f>SUM(C92:E92)</f>
        <v>0</v>
      </c>
      <c r="C92" s="390">
        <f>C93+C94</f>
        <v>0</v>
      </c>
      <c r="D92" s="390">
        <f t="shared" ref="D92:E92" si="17">D93+D94</f>
        <v>0</v>
      </c>
      <c r="E92" s="390">
        <f t="shared" si="17"/>
        <v>0</v>
      </c>
      <c r="F92" s="636">
        <f>'[6]Mẩu biểu số 66'!$C$15*1000000</f>
        <v>59792000000</v>
      </c>
      <c r="G92" s="636">
        <f>F92-B99</f>
        <v>0</v>
      </c>
    </row>
    <row r="93" spans="1:7" s="637" customFormat="1" ht="13.8">
      <c r="A93" s="610" t="s">
        <v>1607</v>
      </c>
      <c r="B93" s="391"/>
      <c r="C93" s="391"/>
      <c r="D93" s="469"/>
      <c r="E93" s="469"/>
      <c r="F93" s="636">
        <f>'[6]Mẩu biểu số 66'!$E$15*1000000</f>
        <v>34129000000</v>
      </c>
      <c r="G93" s="636">
        <f>F93-D99</f>
        <v>0</v>
      </c>
    </row>
    <row r="94" spans="1:7" s="637" customFormat="1" ht="13.8">
      <c r="A94" s="610" t="s">
        <v>1608</v>
      </c>
      <c r="B94" s="391"/>
      <c r="C94" s="391"/>
      <c r="D94" s="469"/>
      <c r="E94" s="469"/>
      <c r="F94" s="636">
        <f>'[6]Mẩu biểu số 66'!$F$15*1000000</f>
        <v>25663000000</v>
      </c>
      <c r="G94" s="636">
        <f>F94-E95</f>
        <v>0</v>
      </c>
    </row>
    <row r="95" spans="1:7" s="637" customFormat="1" ht="13.8">
      <c r="A95" s="614" t="s">
        <v>1609</v>
      </c>
      <c r="B95" s="392">
        <f>SUM(C95:E95)</f>
        <v>59792000000</v>
      </c>
      <c r="C95" s="392"/>
      <c r="D95" s="468">
        <v>34129000000</v>
      </c>
      <c r="E95" s="468">
        <v>25663000000</v>
      </c>
      <c r="F95" s="636"/>
      <c r="G95" s="636"/>
    </row>
    <row r="96" spans="1:7" s="637" customFormat="1" ht="13.8">
      <c r="A96" s="616" t="s">
        <v>1610</v>
      </c>
      <c r="B96" s="392">
        <f>B97+B98</f>
        <v>0</v>
      </c>
      <c r="C96" s="392">
        <f t="shared" ref="C96:E96" si="18">C97+C98</f>
        <v>0</v>
      </c>
      <c r="D96" s="392">
        <f t="shared" si="18"/>
        <v>0</v>
      </c>
      <c r="E96" s="392">
        <f t="shared" si="18"/>
        <v>0</v>
      </c>
      <c r="F96" s="636"/>
      <c r="G96" s="636"/>
    </row>
    <row r="97" spans="1:7" s="637" customFormat="1" ht="13.8">
      <c r="A97" s="617" t="s">
        <v>1611</v>
      </c>
      <c r="B97" s="391"/>
      <c r="C97" s="391"/>
      <c r="D97" s="469"/>
      <c r="E97" s="469"/>
      <c r="F97" s="636"/>
      <c r="G97" s="636"/>
    </row>
    <row r="98" spans="1:7" s="637" customFormat="1" ht="13.8">
      <c r="A98" s="618" t="s">
        <v>1612</v>
      </c>
      <c r="B98" s="391"/>
      <c r="C98" s="391"/>
      <c r="D98" s="469"/>
      <c r="E98" s="469"/>
      <c r="F98" s="636"/>
      <c r="G98" s="636"/>
    </row>
    <row r="99" spans="1:7" s="637" customFormat="1" ht="13.8">
      <c r="A99" s="619" t="s">
        <v>465</v>
      </c>
      <c r="B99" s="620">
        <f>SUM(C99:E99)</f>
        <v>59792000000</v>
      </c>
      <c r="C99" s="620">
        <f t="shared" ref="C99:E99" si="19">C92+C95+C96</f>
        <v>0</v>
      </c>
      <c r="D99" s="620">
        <f t="shared" si="19"/>
        <v>34129000000</v>
      </c>
      <c r="E99" s="620">
        <f t="shared" si="19"/>
        <v>25663000000</v>
      </c>
      <c r="F99" s="636"/>
      <c r="G99" s="636"/>
    </row>
    <row r="100" spans="1:7" s="637" customFormat="1" ht="13.8">
      <c r="A100" s="638" t="s">
        <v>2028</v>
      </c>
      <c r="F100" s="636"/>
      <c r="G100" s="636"/>
    </row>
    <row r="101" spans="1:7" s="637" customFormat="1" ht="13.8">
      <c r="A101" s="1429" t="s">
        <v>265</v>
      </c>
      <c r="B101" s="1429" t="s">
        <v>266</v>
      </c>
      <c r="C101" s="1429" t="s">
        <v>343</v>
      </c>
      <c r="D101" s="1429"/>
      <c r="E101" s="1429"/>
      <c r="F101" s="636"/>
      <c r="G101" s="636"/>
    </row>
    <row r="102" spans="1:7" s="637" customFormat="1" ht="13.8">
      <c r="A102" s="1429"/>
      <c r="B102" s="1429"/>
      <c r="C102" s="813" t="s">
        <v>805</v>
      </c>
      <c r="D102" s="814" t="s">
        <v>272</v>
      </c>
      <c r="E102" s="814" t="s">
        <v>271</v>
      </c>
      <c r="F102" s="636"/>
      <c r="G102" s="636"/>
    </row>
    <row r="103" spans="1:7" s="637" customFormat="1" ht="13.8">
      <c r="A103" s="609" t="s">
        <v>1606</v>
      </c>
      <c r="B103" s="390">
        <f>SUM(C103:E103)</f>
        <v>396280000</v>
      </c>
      <c r="C103" s="390">
        <f>C104+C105</f>
        <v>0</v>
      </c>
      <c r="D103" s="390">
        <f t="shared" ref="D103:E103" si="20">D104+D105</f>
        <v>-814620000</v>
      </c>
      <c r="E103" s="390">
        <f t="shared" si="20"/>
        <v>1210900000</v>
      </c>
      <c r="F103" s="636">
        <f>'[7]biểu 66'!$K$9</f>
        <v>21138629999.999996</v>
      </c>
      <c r="G103" s="636">
        <f>B110-F103</f>
        <v>0</v>
      </c>
    </row>
    <row r="104" spans="1:7" s="637" customFormat="1" ht="13.8">
      <c r="A104" s="610" t="s">
        <v>1607</v>
      </c>
      <c r="B104" s="391"/>
      <c r="C104" s="391"/>
      <c r="D104" s="469">
        <v>-1100660000</v>
      </c>
      <c r="E104" s="469">
        <v>1236570000</v>
      </c>
      <c r="F104" s="636">
        <f>'[7]biểu 66'!$L$9</f>
        <v>2775670000</v>
      </c>
      <c r="G104" s="636">
        <f>D110-F104</f>
        <v>0</v>
      </c>
    </row>
    <row r="105" spans="1:7" s="637" customFormat="1" ht="13.8">
      <c r="A105" s="610" t="s">
        <v>1608</v>
      </c>
      <c r="B105" s="391"/>
      <c r="C105" s="391"/>
      <c r="D105" s="469">
        <v>286040000</v>
      </c>
      <c r="E105" s="469">
        <v>-25670000</v>
      </c>
      <c r="F105" s="636">
        <f>'[7]biểu 66'!$M$9</f>
        <v>18362960000</v>
      </c>
      <c r="G105" s="636">
        <f>E110-F105</f>
        <v>0</v>
      </c>
    </row>
    <row r="106" spans="1:7" s="637" customFormat="1" ht="13.8">
      <c r="A106" s="614" t="s">
        <v>1609</v>
      </c>
      <c r="B106" s="392">
        <f>SUM(C106:E106)</f>
        <v>4849610000</v>
      </c>
      <c r="C106" s="392"/>
      <c r="D106" s="468">
        <v>3081690000</v>
      </c>
      <c r="E106" s="468">
        <v>1767920000</v>
      </c>
      <c r="F106" s="636"/>
      <c r="G106" s="636"/>
    </row>
    <row r="107" spans="1:7" s="637" customFormat="1" ht="13.8">
      <c r="A107" s="616" t="s">
        <v>1610</v>
      </c>
      <c r="B107" s="392">
        <f>B108+B109</f>
        <v>0</v>
      </c>
      <c r="C107" s="392">
        <f t="shared" ref="C107:E107" si="21">C108+C109</f>
        <v>0</v>
      </c>
      <c r="D107" s="392">
        <f t="shared" si="21"/>
        <v>508600000</v>
      </c>
      <c r="E107" s="392">
        <f t="shared" si="21"/>
        <v>15384139999.999998</v>
      </c>
      <c r="F107" s="636"/>
      <c r="G107" s="636"/>
    </row>
    <row r="108" spans="1:7" s="637" customFormat="1" ht="13.8">
      <c r="A108" s="617" t="s">
        <v>1611</v>
      </c>
      <c r="B108" s="391"/>
      <c r="C108" s="391"/>
      <c r="D108" s="469">
        <v>149600000</v>
      </c>
      <c r="E108" s="469"/>
      <c r="F108" s="636"/>
      <c r="G108" s="636"/>
    </row>
    <row r="109" spans="1:7" s="637" customFormat="1" ht="13.8">
      <c r="A109" s="618" t="s">
        <v>1612</v>
      </c>
      <c r="B109" s="391"/>
      <c r="C109" s="391"/>
      <c r="D109" s="469">
        <v>359000000</v>
      </c>
      <c r="E109" s="469">
        <v>15384139999.999998</v>
      </c>
      <c r="F109" s="636"/>
      <c r="G109" s="636"/>
    </row>
    <row r="110" spans="1:7" s="637" customFormat="1" ht="13.8">
      <c r="A110" s="619" t="s">
        <v>465</v>
      </c>
      <c r="B110" s="620">
        <f>SUM(C110:E110)</f>
        <v>21138630000</v>
      </c>
      <c r="C110" s="620">
        <f t="shared" ref="C110:E110" si="22">C103+C106+C107</f>
        <v>0</v>
      </c>
      <c r="D110" s="620">
        <f t="shared" si="22"/>
        <v>2775670000</v>
      </c>
      <c r="E110" s="620">
        <f t="shared" si="22"/>
        <v>18362960000</v>
      </c>
      <c r="F110" s="636"/>
      <c r="G110" s="636"/>
    </row>
    <row r="111" spans="1:7" s="637" customFormat="1" ht="13.8">
      <c r="A111" s="638" t="s">
        <v>2029</v>
      </c>
      <c r="F111" s="636"/>
      <c r="G111" s="636"/>
    </row>
    <row r="112" spans="1:7" s="637" customFormat="1" ht="13.8">
      <c r="A112" s="1429" t="s">
        <v>265</v>
      </c>
      <c r="B112" s="1429" t="s">
        <v>266</v>
      </c>
      <c r="C112" s="1429" t="s">
        <v>343</v>
      </c>
      <c r="D112" s="1429"/>
      <c r="E112" s="1429"/>
      <c r="F112" s="636"/>
      <c r="G112" s="636"/>
    </row>
    <row r="113" spans="1:7" s="637" customFormat="1" ht="13.8">
      <c r="A113" s="1429"/>
      <c r="B113" s="1429"/>
      <c r="C113" s="813" t="s">
        <v>805</v>
      </c>
      <c r="D113" s="814" t="s">
        <v>272</v>
      </c>
      <c r="E113" s="814" t="s">
        <v>271</v>
      </c>
      <c r="F113" s="636"/>
      <c r="G113" s="636"/>
    </row>
    <row r="114" spans="1:7" s="637" customFormat="1" ht="13.8">
      <c r="A114" s="609" t="s">
        <v>1606</v>
      </c>
      <c r="B114" s="390">
        <f>SUM(C114:E114)</f>
        <v>1873762500</v>
      </c>
      <c r="C114" s="390">
        <f>C115+C116</f>
        <v>0</v>
      </c>
      <c r="D114" s="390">
        <f t="shared" ref="D114:E114" si="23">D115+D116</f>
        <v>481806000</v>
      </c>
      <c r="E114" s="390">
        <f t="shared" si="23"/>
        <v>1391956500</v>
      </c>
      <c r="F114" s="636">
        <f>'[8]MAU 66_TT342'!$B$21</f>
        <v>32395386154</v>
      </c>
      <c r="G114" s="636">
        <f>F114-B121</f>
        <v>0</v>
      </c>
    </row>
    <row r="115" spans="1:7" s="637" customFormat="1" ht="13.8">
      <c r="A115" s="610" t="s">
        <v>1607</v>
      </c>
      <c r="B115" s="391"/>
      <c r="C115" s="391"/>
      <c r="D115" s="469">
        <v>481806000</v>
      </c>
      <c r="E115" s="469">
        <v>1391956500</v>
      </c>
      <c r="F115" s="636">
        <f>'[8]MAU 66_TT342'!$D$21</f>
        <v>3980872186</v>
      </c>
      <c r="G115" s="636">
        <f>F115-D121</f>
        <v>0</v>
      </c>
    </row>
    <row r="116" spans="1:7" s="637" customFormat="1" ht="13.8">
      <c r="A116" s="610" t="s">
        <v>1608</v>
      </c>
      <c r="B116" s="391"/>
      <c r="C116" s="391"/>
      <c r="D116" s="469"/>
      <c r="E116" s="469"/>
      <c r="F116" s="636">
        <f>'[8]MAU 66_TT342'!$E$21</f>
        <v>28414513968</v>
      </c>
      <c r="G116" s="636">
        <f>F116-E121</f>
        <v>0</v>
      </c>
    </row>
    <row r="117" spans="1:7" s="637" customFormat="1" ht="13.8">
      <c r="A117" s="614" t="s">
        <v>1609</v>
      </c>
      <c r="B117" s="392">
        <f>SUM(C117:E117)</f>
        <v>28601623654</v>
      </c>
      <c r="C117" s="392"/>
      <c r="D117" s="468">
        <v>3499066186</v>
      </c>
      <c r="E117" s="468">
        <v>25102557468</v>
      </c>
      <c r="F117" s="636"/>
      <c r="G117" s="636"/>
    </row>
    <row r="118" spans="1:7" s="637" customFormat="1" ht="13.8">
      <c r="A118" s="616" t="s">
        <v>1610</v>
      </c>
      <c r="B118" s="392">
        <f>B119+B120</f>
        <v>0</v>
      </c>
      <c r="C118" s="392">
        <f t="shared" ref="C118:E118" si="24">C119+C120</f>
        <v>0</v>
      </c>
      <c r="D118" s="392">
        <f t="shared" si="24"/>
        <v>0</v>
      </c>
      <c r="E118" s="392">
        <f t="shared" si="24"/>
        <v>1920000000</v>
      </c>
      <c r="F118" s="636"/>
      <c r="G118" s="636"/>
    </row>
    <row r="119" spans="1:7" s="637" customFormat="1" ht="13.8">
      <c r="A119" s="617" t="s">
        <v>1611</v>
      </c>
      <c r="B119" s="391"/>
      <c r="C119" s="391"/>
      <c r="D119" s="469"/>
      <c r="E119" s="469">
        <v>1920000000</v>
      </c>
      <c r="F119" s="636"/>
      <c r="G119" s="636"/>
    </row>
    <row r="120" spans="1:7" s="637" customFormat="1" ht="13.8">
      <c r="A120" s="618" t="s">
        <v>1612</v>
      </c>
      <c r="B120" s="391"/>
      <c r="C120" s="391"/>
      <c r="D120" s="469"/>
      <c r="E120" s="469"/>
      <c r="F120" s="636"/>
      <c r="G120" s="636"/>
    </row>
    <row r="121" spans="1:7" s="637" customFormat="1" ht="13.8">
      <c r="A121" s="619" t="s">
        <v>465</v>
      </c>
      <c r="B121" s="620">
        <f>SUM(C121:E121)</f>
        <v>32395386154</v>
      </c>
      <c r="C121" s="620">
        <f t="shared" ref="C121:E121" si="25">C114+C117+C118</f>
        <v>0</v>
      </c>
      <c r="D121" s="620">
        <f t="shared" si="25"/>
        <v>3980872186</v>
      </c>
      <c r="E121" s="620">
        <f t="shared" si="25"/>
        <v>28414513968</v>
      </c>
      <c r="F121" s="636"/>
      <c r="G121" s="636"/>
    </row>
    <row r="122" spans="1:7" s="637" customFormat="1" ht="13.8">
      <c r="F122" s="636"/>
      <c r="G122" s="636"/>
    </row>
    <row r="123" spans="1:7" s="637" customFormat="1" ht="13.8">
      <c r="F123" s="636"/>
      <c r="G123" s="636"/>
    </row>
    <row r="124" spans="1:7" s="637" customFormat="1" ht="13.8">
      <c r="F124" s="636"/>
      <c r="G124" s="636"/>
    </row>
    <row r="125" spans="1:7" s="637" customFormat="1" ht="13.8">
      <c r="F125" s="636"/>
      <c r="G125" s="636"/>
    </row>
    <row r="126" spans="1:7" s="637" customFormat="1" ht="13.8">
      <c r="F126" s="636"/>
      <c r="G126" s="636"/>
    </row>
    <row r="127" spans="1:7" s="637" customFormat="1" ht="13.8">
      <c r="F127" s="636"/>
      <c r="G127" s="636"/>
    </row>
    <row r="128" spans="1:7" s="637" customFormat="1" ht="13.8">
      <c r="F128" s="636"/>
      <c r="G128" s="636"/>
    </row>
    <row r="129" spans="6:7" s="637" customFormat="1" ht="13.8">
      <c r="F129" s="636"/>
      <c r="G129" s="636"/>
    </row>
    <row r="130" spans="6:7" s="637" customFormat="1" ht="13.8">
      <c r="F130" s="636"/>
      <c r="G130" s="636"/>
    </row>
    <row r="131" spans="6:7" s="637" customFormat="1" ht="13.8">
      <c r="F131" s="636"/>
      <c r="G131" s="636"/>
    </row>
    <row r="132" spans="6:7" s="637" customFormat="1" ht="13.8">
      <c r="F132" s="636"/>
      <c r="G132" s="636"/>
    </row>
    <row r="133" spans="6:7" s="637" customFormat="1" ht="13.8">
      <c r="F133" s="636"/>
      <c r="G133" s="636"/>
    </row>
    <row r="134" spans="6:7" s="637" customFormat="1" ht="13.8">
      <c r="F134" s="636"/>
      <c r="G134" s="636"/>
    </row>
    <row r="135" spans="6:7" s="637" customFormat="1" ht="13.8">
      <c r="F135" s="636"/>
      <c r="G135" s="636"/>
    </row>
    <row r="136" spans="6:7" s="637" customFormat="1" ht="13.8">
      <c r="F136" s="636"/>
      <c r="G136" s="636"/>
    </row>
    <row r="137" spans="6:7" s="637" customFormat="1" ht="13.8">
      <c r="F137" s="636"/>
      <c r="G137" s="636"/>
    </row>
    <row r="138" spans="6:7" s="637" customFormat="1" ht="13.8">
      <c r="F138" s="636"/>
      <c r="G138" s="636"/>
    </row>
    <row r="139" spans="6:7" s="637" customFormat="1" ht="13.8">
      <c r="F139" s="636"/>
      <c r="G139" s="636"/>
    </row>
    <row r="140" spans="6:7" s="637" customFormat="1" ht="13.8">
      <c r="F140" s="636"/>
      <c r="G140" s="636"/>
    </row>
    <row r="141" spans="6:7" s="637" customFormat="1" ht="13.8">
      <c r="F141" s="636"/>
      <c r="G141" s="636"/>
    </row>
    <row r="142" spans="6:7" s="637" customFormat="1" ht="13.8">
      <c r="F142" s="636"/>
      <c r="G142" s="636"/>
    </row>
    <row r="143" spans="6:7" s="637" customFormat="1" ht="13.8">
      <c r="F143" s="636"/>
      <c r="G143" s="636"/>
    </row>
    <row r="144" spans="6:7" s="637" customFormat="1" ht="13.8">
      <c r="F144" s="636"/>
      <c r="G144" s="636"/>
    </row>
    <row r="145" spans="6:7" s="637" customFormat="1" ht="13.8">
      <c r="F145" s="636"/>
      <c r="G145" s="636"/>
    </row>
    <row r="146" spans="6:7" s="637" customFormat="1" ht="13.8">
      <c r="F146" s="636"/>
      <c r="G146" s="636"/>
    </row>
    <row r="147" spans="6:7" s="637" customFormat="1" ht="13.8">
      <c r="F147" s="636"/>
      <c r="G147" s="636"/>
    </row>
    <row r="148" spans="6:7" s="637" customFormat="1" ht="13.8">
      <c r="F148" s="636"/>
      <c r="G148" s="636"/>
    </row>
    <row r="149" spans="6:7" s="637" customFormat="1" ht="13.8">
      <c r="F149" s="636"/>
      <c r="G149" s="636"/>
    </row>
    <row r="150" spans="6:7" s="637" customFormat="1" ht="13.8">
      <c r="F150" s="636"/>
      <c r="G150" s="636"/>
    </row>
    <row r="151" spans="6:7" s="637" customFormat="1" ht="13.8">
      <c r="F151" s="636"/>
      <c r="G151" s="636"/>
    </row>
    <row r="152" spans="6:7" s="637" customFormat="1" ht="13.8">
      <c r="F152" s="636"/>
      <c r="G152" s="636"/>
    </row>
    <row r="153" spans="6:7" s="637" customFormat="1" ht="13.8">
      <c r="F153" s="636"/>
      <c r="G153" s="636"/>
    </row>
    <row r="154" spans="6:7" s="637" customFormat="1" ht="13.8">
      <c r="F154" s="636"/>
      <c r="G154" s="636"/>
    </row>
    <row r="155" spans="6:7" s="637" customFormat="1" ht="13.8">
      <c r="F155" s="636"/>
      <c r="G155" s="636"/>
    </row>
    <row r="156" spans="6:7" s="637" customFormat="1" ht="13.8">
      <c r="F156" s="636"/>
      <c r="G156" s="636"/>
    </row>
    <row r="157" spans="6:7" s="637" customFormat="1" ht="13.8">
      <c r="F157" s="636"/>
      <c r="G157" s="636"/>
    </row>
    <row r="158" spans="6:7" s="637" customFormat="1" ht="13.8">
      <c r="F158" s="636"/>
      <c r="G158" s="636"/>
    </row>
    <row r="159" spans="6:7" s="637" customFormat="1" ht="13.8">
      <c r="F159" s="636"/>
      <c r="G159" s="636"/>
    </row>
    <row r="160" spans="6:7" s="637" customFormat="1" ht="13.8">
      <c r="F160" s="636"/>
      <c r="G160" s="636"/>
    </row>
    <row r="161" spans="6:7" s="637" customFormat="1" ht="13.8">
      <c r="F161" s="636"/>
      <c r="G161" s="636"/>
    </row>
    <row r="162" spans="6:7" s="637" customFormat="1" ht="13.8">
      <c r="F162" s="636"/>
      <c r="G162" s="636"/>
    </row>
    <row r="163" spans="6:7" s="637" customFormat="1" ht="13.8">
      <c r="F163" s="636"/>
      <c r="G163" s="636"/>
    </row>
    <row r="164" spans="6:7" s="637" customFormat="1" ht="13.8">
      <c r="F164" s="636"/>
      <c r="G164" s="636"/>
    </row>
    <row r="165" spans="6:7" s="637" customFormat="1" ht="13.8">
      <c r="F165" s="636"/>
      <c r="G165" s="636"/>
    </row>
    <row r="166" spans="6:7" s="637" customFormat="1" ht="13.8">
      <c r="F166" s="636"/>
      <c r="G166" s="636"/>
    </row>
    <row r="167" spans="6:7" s="637" customFormat="1" ht="13.8">
      <c r="F167" s="636"/>
      <c r="G167" s="636"/>
    </row>
    <row r="168" spans="6:7" s="637" customFormat="1" ht="13.8">
      <c r="F168" s="636"/>
      <c r="G168" s="636"/>
    </row>
    <row r="169" spans="6:7" s="637" customFormat="1" ht="13.8">
      <c r="F169" s="636"/>
      <c r="G169" s="636"/>
    </row>
    <row r="170" spans="6:7" s="637" customFormat="1" ht="13.8">
      <c r="F170" s="636"/>
      <c r="G170" s="636"/>
    </row>
    <row r="171" spans="6:7" s="637" customFormat="1" ht="13.8">
      <c r="F171" s="636"/>
      <c r="G171" s="636"/>
    </row>
    <row r="172" spans="6:7" s="637" customFormat="1" ht="13.8">
      <c r="F172" s="636"/>
      <c r="G172" s="636"/>
    </row>
    <row r="173" spans="6:7" s="637" customFormat="1" ht="13.8">
      <c r="F173" s="636"/>
      <c r="G173" s="636"/>
    </row>
    <row r="174" spans="6:7" s="637" customFormat="1" ht="13.8">
      <c r="F174" s="636"/>
      <c r="G174" s="636"/>
    </row>
    <row r="175" spans="6:7" s="637" customFormat="1" ht="13.8">
      <c r="F175" s="636"/>
      <c r="G175" s="636"/>
    </row>
    <row r="176" spans="6:7" s="637" customFormat="1" ht="13.8">
      <c r="F176" s="636"/>
      <c r="G176" s="636"/>
    </row>
    <row r="177" spans="6:7" s="637" customFormat="1" ht="13.8">
      <c r="F177" s="636"/>
      <c r="G177" s="636"/>
    </row>
    <row r="178" spans="6:7" s="637" customFormat="1" ht="13.8">
      <c r="F178" s="636"/>
      <c r="G178" s="636"/>
    </row>
    <row r="179" spans="6:7" s="637" customFormat="1" ht="13.8">
      <c r="F179" s="636"/>
      <c r="G179" s="636"/>
    </row>
    <row r="180" spans="6:7" s="637" customFormat="1" ht="13.8">
      <c r="F180" s="636"/>
      <c r="G180" s="636"/>
    </row>
    <row r="181" spans="6:7" s="637" customFormat="1" ht="13.8">
      <c r="F181" s="636"/>
      <c r="G181" s="636"/>
    </row>
    <row r="182" spans="6:7" s="637" customFormat="1" ht="13.8">
      <c r="F182" s="636"/>
      <c r="G182" s="636"/>
    </row>
    <row r="183" spans="6:7" s="637" customFormat="1" ht="13.8">
      <c r="F183" s="636"/>
      <c r="G183" s="636"/>
    </row>
    <row r="184" spans="6:7" s="637" customFormat="1" ht="13.8">
      <c r="F184" s="636"/>
      <c r="G184" s="636"/>
    </row>
    <row r="185" spans="6:7" s="637" customFormat="1" ht="13.8">
      <c r="F185" s="636"/>
      <c r="G185" s="636"/>
    </row>
    <row r="186" spans="6:7" s="637" customFormat="1" ht="13.8">
      <c r="F186" s="636"/>
      <c r="G186" s="636"/>
    </row>
    <row r="187" spans="6:7" s="637" customFormat="1" ht="13.8">
      <c r="F187" s="636"/>
      <c r="G187" s="636"/>
    </row>
    <row r="188" spans="6:7" s="637" customFormat="1" ht="13.8">
      <c r="F188" s="636"/>
      <c r="G188" s="636"/>
    </row>
    <row r="189" spans="6:7" s="637" customFormat="1" ht="13.8">
      <c r="F189" s="636"/>
      <c r="G189" s="636"/>
    </row>
    <row r="190" spans="6:7" s="637" customFormat="1" ht="13.8">
      <c r="F190" s="636"/>
      <c r="G190" s="636"/>
    </row>
    <row r="191" spans="6:7" s="637" customFormat="1" ht="13.8">
      <c r="F191" s="636"/>
      <c r="G191" s="636"/>
    </row>
    <row r="192" spans="6:7" s="637" customFormat="1" ht="13.8">
      <c r="F192" s="636"/>
      <c r="G192" s="636"/>
    </row>
    <row r="193" spans="6:7" s="637" customFormat="1" ht="13.8">
      <c r="F193" s="636"/>
      <c r="G193" s="636"/>
    </row>
    <row r="194" spans="6:7" s="637" customFormat="1" ht="13.8">
      <c r="F194" s="636"/>
      <c r="G194" s="636"/>
    </row>
    <row r="195" spans="6:7" s="637" customFormat="1" ht="13.8">
      <c r="F195" s="636"/>
      <c r="G195" s="636"/>
    </row>
    <row r="196" spans="6:7" s="637" customFormat="1" ht="13.8">
      <c r="F196" s="636"/>
      <c r="G196" s="636"/>
    </row>
    <row r="197" spans="6:7" s="637" customFormat="1" ht="13.8">
      <c r="F197" s="636"/>
      <c r="G197" s="636"/>
    </row>
    <row r="198" spans="6:7" s="637" customFormat="1" ht="13.8">
      <c r="F198" s="636"/>
      <c r="G198" s="636"/>
    </row>
    <row r="199" spans="6:7" s="637" customFormat="1" ht="13.8">
      <c r="F199" s="636"/>
      <c r="G199" s="636"/>
    </row>
    <row r="200" spans="6:7" s="637" customFormat="1" ht="13.8">
      <c r="F200" s="636"/>
      <c r="G200" s="636"/>
    </row>
    <row r="201" spans="6:7" s="637" customFormat="1" ht="13.8">
      <c r="F201" s="636"/>
      <c r="G201" s="636"/>
    </row>
    <row r="202" spans="6:7" s="637" customFormat="1" ht="13.8">
      <c r="F202" s="636"/>
      <c r="G202" s="636"/>
    </row>
    <row r="203" spans="6:7" s="637" customFormat="1" ht="13.8">
      <c r="F203" s="636"/>
      <c r="G203" s="636"/>
    </row>
    <row r="204" spans="6:7" s="637" customFormat="1" ht="13.8">
      <c r="F204" s="636"/>
      <c r="G204" s="636"/>
    </row>
    <row r="205" spans="6:7" s="637" customFormat="1" ht="13.8">
      <c r="F205" s="636"/>
      <c r="G205" s="636"/>
    </row>
    <row r="206" spans="6:7" s="637" customFormat="1" ht="13.8">
      <c r="F206" s="636"/>
      <c r="G206" s="636"/>
    </row>
    <row r="207" spans="6:7" s="637" customFormat="1" ht="13.8">
      <c r="F207" s="636"/>
      <c r="G207" s="636"/>
    </row>
    <row r="208" spans="6:7" s="637" customFormat="1" ht="13.8">
      <c r="F208" s="636"/>
      <c r="G208" s="636"/>
    </row>
    <row r="209" spans="6:7" s="637" customFormat="1" ht="13.8">
      <c r="F209" s="636"/>
      <c r="G209" s="636"/>
    </row>
    <row r="210" spans="6:7" s="637" customFormat="1" ht="13.8">
      <c r="F210" s="636"/>
      <c r="G210" s="636"/>
    </row>
    <row r="211" spans="6:7" s="637" customFormat="1" ht="13.8">
      <c r="F211" s="636"/>
      <c r="G211" s="636"/>
    </row>
    <row r="212" spans="6:7" s="637" customFormat="1" ht="13.8">
      <c r="F212" s="636"/>
      <c r="G212" s="636"/>
    </row>
    <row r="213" spans="6:7" s="637" customFormat="1" ht="13.8">
      <c r="F213" s="636"/>
      <c r="G213" s="636"/>
    </row>
    <row r="214" spans="6:7" s="637" customFormat="1" ht="13.8">
      <c r="F214" s="636"/>
      <c r="G214" s="636"/>
    </row>
    <row r="215" spans="6:7" s="637" customFormat="1" ht="13.8">
      <c r="F215" s="636"/>
      <c r="G215" s="636"/>
    </row>
    <row r="216" spans="6:7" s="637" customFormat="1" ht="13.8">
      <c r="F216" s="636"/>
      <c r="G216" s="636"/>
    </row>
    <row r="217" spans="6:7" s="637" customFormat="1" ht="13.8">
      <c r="F217" s="636"/>
      <c r="G217" s="636"/>
    </row>
    <row r="218" spans="6:7" s="637" customFormat="1" ht="13.8">
      <c r="F218" s="636"/>
      <c r="G218" s="636"/>
    </row>
    <row r="219" spans="6:7" s="637" customFormat="1" ht="13.8">
      <c r="F219" s="636"/>
      <c r="G219" s="636"/>
    </row>
    <row r="220" spans="6:7" s="637" customFormat="1" ht="13.8">
      <c r="F220" s="636"/>
      <c r="G220" s="636"/>
    </row>
    <row r="221" spans="6:7" s="637" customFormat="1" ht="13.8">
      <c r="F221" s="636"/>
      <c r="G221" s="636"/>
    </row>
    <row r="222" spans="6:7" s="637" customFormat="1" ht="13.8">
      <c r="F222" s="636"/>
      <c r="G222" s="636"/>
    </row>
    <row r="223" spans="6:7" s="637" customFormat="1" ht="13.8">
      <c r="F223" s="636"/>
      <c r="G223" s="636"/>
    </row>
    <row r="224" spans="6:7" s="637" customFormat="1" ht="13.8">
      <c r="F224" s="636"/>
      <c r="G224" s="636"/>
    </row>
    <row r="225" spans="6:7" s="637" customFormat="1" ht="13.8">
      <c r="F225" s="636"/>
      <c r="G225" s="636"/>
    </row>
    <row r="226" spans="6:7" s="637" customFormat="1" ht="13.8">
      <c r="F226" s="636"/>
      <c r="G226" s="636"/>
    </row>
    <row r="227" spans="6:7" s="637" customFormat="1" ht="13.8">
      <c r="F227" s="636"/>
      <c r="G227" s="636"/>
    </row>
    <row r="228" spans="6:7" s="637" customFormat="1" ht="13.8">
      <c r="F228" s="636"/>
      <c r="G228" s="636"/>
    </row>
    <row r="229" spans="6:7" s="637" customFormat="1" ht="13.8">
      <c r="F229" s="636"/>
      <c r="G229" s="636"/>
    </row>
    <row r="230" spans="6:7" s="637" customFormat="1" ht="13.8">
      <c r="F230" s="636"/>
      <c r="G230" s="636"/>
    </row>
    <row r="231" spans="6:7" s="637" customFormat="1" ht="13.8">
      <c r="F231" s="636"/>
      <c r="G231" s="636"/>
    </row>
    <row r="232" spans="6:7" s="637" customFormat="1" ht="13.8">
      <c r="F232" s="636"/>
      <c r="G232" s="636"/>
    </row>
    <row r="233" spans="6:7" s="637" customFormat="1" ht="13.8">
      <c r="F233" s="636"/>
      <c r="G233" s="636"/>
    </row>
    <row r="234" spans="6:7" s="637" customFormat="1" ht="13.8">
      <c r="F234" s="636"/>
      <c r="G234" s="636"/>
    </row>
    <row r="235" spans="6:7" s="637" customFormat="1" ht="13.8">
      <c r="F235" s="636"/>
      <c r="G235" s="636"/>
    </row>
    <row r="236" spans="6:7" s="637" customFormat="1" ht="13.8">
      <c r="F236" s="636"/>
      <c r="G236" s="636"/>
    </row>
    <row r="237" spans="6:7" s="637" customFormat="1" ht="13.8">
      <c r="F237" s="636"/>
      <c r="G237" s="636"/>
    </row>
    <row r="238" spans="6:7" s="637" customFormat="1" ht="13.8">
      <c r="F238" s="636"/>
      <c r="G238" s="636"/>
    </row>
    <row r="239" spans="6:7" s="637" customFormat="1" ht="13.8">
      <c r="F239" s="636"/>
      <c r="G239" s="636"/>
    </row>
    <row r="240" spans="6:7" s="637" customFormat="1" ht="13.8">
      <c r="F240" s="636"/>
      <c r="G240" s="636"/>
    </row>
    <row r="241" spans="6:7" s="637" customFormat="1" ht="13.8">
      <c r="F241" s="636"/>
      <c r="G241" s="636"/>
    </row>
    <row r="242" spans="6:7" s="637" customFormat="1" ht="13.8">
      <c r="F242" s="636"/>
      <c r="G242" s="636"/>
    </row>
    <row r="243" spans="6:7" s="637" customFormat="1" ht="13.8">
      <c r="F243" s="636"/>
      <c r="G243" s="636"/>
    </row>
    <row r="244" spans="6:7" s="637" customFormat="1" ht="13.8">
      <c r="F244" s="636"/>
      <c r="G244" s="636"/>
    </row>
    <row r="245" spans="6:7" s="637" customFormat="1" ht="13.8">
      <c r="F245" s="636"/>
      <c r="G245" s="636"/>
    </row>
    <row r="246" spans="6:7" s="637" customFormat="1" ht="13.8">
      <c r="F246" s="636"/>
      <c r="G246" s="636"/>
    </row>
    <row r="247" spans="6:7" s="637" customFormat="1" ht="13.8">
      <c r="F247" s="636"/>
      <c r="G247" s="636"/>
    </row>
    <row r="248" spans="6:7" s="637" customFormat="1" ht="13.8">
      <c r="F248" s="636"/>
      <c r="G248" s="636"/>
    </row>
    <row r="249" spans="6:7" s="637" customFormat="1" ht="13.8">
      <c r="F249" s="636"/>
      <c r="G249" s="636"/>
    </row>
    <row r="250" spans="6:7" s="637" customFormat="1" ht="13.8">
      <c r="F250" s="636"/>
      <c r="G250" s="636"/>
    </row>
    <row r="251" spans="6:7" s="637" customFormat="1" ht="13.8">
      <c r="F251" s="636"/>
      <c r="G251" s="636"/>
    </row>
    <row r="252" spans="6:7" s="637" customFormat="1" ht="13.8">
      <c r="F252" s="636"/>
      <c r="G252" s="636"/>
    </row>
    <row r="253" spans="6:7" s="637" customFormat="1" ht="13.8">
      <c r="F253" s="636"/>
      <c r="G253" s="636"/>
    </row>
    <row r="254" spans="6:7" s="637" customFormat="1" ht="13.8">
      <c r="F254" s="636"/>
      <c r="G254" s="636"/>
    </row>
    <row r="255" spans="6:7" s="637" customFormat="1" ht="13.8">
      <c r="F255" s="636"/>
      <c r="G255" s="636"/>
    </row>
    <row r="256" spans="6:7" s="637" customFormat="1" ht="13.8">
      <c r="F256" s="636"/>
      <c r="G256" s="636"/>
    </row>
    <row r="257" spans="6:7" s="637" customFormat="1" ht="13.8">
      <c r="F257" s="636"/>
      <c r="G257" s="636"/>
    </row>
    <row r="258" spans="6:7" s="637" customFormat="1" ht="13.8">
      <c r="F258" s="636"/>
      <c r="G258" s="636"/>
    </row>
    <row r="259" spans="6:7" s="637" customFormat="1" ht="13.8">
      <c r="F259" s="636"/>
      <c r="G259" s="636"/>
    </row>
    <row r="260" spans="6:7" s="637" customFormat="1" ht="13.8">
      <c r="F260" s="636"/>
      <c r="G260" s="636"/>
    </row>
    <row r="261" spans="6:7" s="637" customFormat="1" ht="13.8">
      <c r="F261" s="636"/>
      <c r="G261" s="636"/>
    </row>
    <row r="262" spans="6:7" s="637" customFormat="1" ht="13.8">
      <c r="F262" s="636"/>
      <c r="G262" s="636"/>
    </row>
    <row r="263" spans="6:7" s="637" customFormat="1" ht="13.8">
      <c r="F263" s="636"/>
      <c r="G263" s="636"/>
    </row>
    <row r="264" spans="6:7" s="637" customFormat="1" ht="13.8">
      <c r="F264" s="636"/>
      <c r="G264" s="636"/>
    </row>
    <row r="265" spans="6:7" s="637" customFormat="1" ht="13.8">
      <c r="F265" s="636"/>
      <c r="G265" s="636"/>
    </row>
    <row r="266" spans="6:7" s="637" customFormat="1" ht="13.8">
      <c r="F266" s="636"/>
      <c r="G266" s="636"/>
    </row>
    <row r="267" spans="6:7" s="637" customFormat="1" ht="13.8">
      <c r="F267" s="636"/>
      <c r="G267" s="636"/>
    </row>
  </sheetData>
  <mergeCells count="34">
    <mergeCell ref="B1:E1"/>
    <mergeCell ref="A3:E3"/>
    <mergeCell ref="D4:E4"/>
    <mergeCell ref="A5:A6"/>
    <mergeCell ref="B5:B6"/>
    <mergeCell ref="C5:E5"/>
    <mergeCell ref="C16:E16"/>
    <mergeCell ref="C17:E17"/>
    <mergeCell ref="B31:C31"/>
    <mergeCell ref="D31:E31"/>
    <mergeCell ref="A35:A36"/>
    <mergeCell ref="B35:B36"/>
    <mergeCell ref="C35:E35"/>
    <mergeCell ref="A46:A47"/>
    <mergeCell ref="B46:B47"/>
    <mergeCell ref="C46:E46"/>
    <mergeCell ref="A57:A58"/>
    <mergeCell ref="B57:B58"/>
    <mergeCell ref="C57:E57"/>
    <mergeCell ref="A68:A69"/>
    <mergeCell ref="B68:B69"/>
    <mergeCell ref="C68:E68"/>
    <mergeCell ref="A79:A80"/>
    <mergeCell ref="B79:B80"/>
    <mergeCell ref="C79:E79"/>
    <mergeCell ref="A112:A113"/>
    <mergeCell ref="B112:B113"/>
    <mergeCell ref="C112:E112"/>
    <mergeCell ref="A90:A91"/>
    <mergeCell ref="B90:B91"/>
    <mergeCell ref="C90:E90"/>
    <mergeCell ref="A101:A102"/>
    <mergeCell ref="B101:B102"/>
    <mergeCell ref="C101:E101"/>
  </mergeCells>
  <pageMargins left="0.92" right="0.27559055118110198" top="0.66929133858267698" bottom="0.15748031496063" header="0.27559055118110198" footer="0.15748031496063"/>
  <pageSetup paperSize="9" scale="9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H288"/>
  <sheetViews>
    <sheetView workbookViewId="0">
      <selection sqref="A1:F35"/>
    </sheetView>
  </sheetViews>
  <sheetFormatPr defaultColWidth="8.765625" defaultRowHeight="15.6"/>
  <cols>
    <col min="1" max="1" width="4.3828125" style="398" customWidth="1"/>
    <col min="2" max="2" width="22.3828125" style="398" customWidth="1"/>
    <col min="3" max="3" width="12.3828125" style="398" customWidth="1"/>
    <col min="4" max="4" width="12.07421875" style="399" customWidth="1"/>
    <col min="5" max="5" width="11.3828125" style="398" customWidth="1"/>
    <col min="6" max="6" width="12.3046875" style="398" customWidth="1"/>
    <col min="7" max="7" width="14.69140625" style="399" bestFit="1" customWidth="1"/>
    <col min="8" max="8" width="12.4609375" style="399" bestFit="1" customWidth="1"/>
    <col min="9" max="16384" width="8.765625" style="398"/>
  </cols>
  <sheetData>
    <row r="1" spans="1:8" s="395" customFormat="1">
      <c r="A1" s="1442" t="s">
        <v>2030</v>
      </c>
      <c r="B1" s="1442"/>
      <c r="D1" s="396"/>
      <c r="F1" s="397" t="s">
        <v>774</v>
      </c>
      <c r="G1" s="396"/>
      <c r="H1" s="396"/>
    </row>
    <row r="2" spans="1:8">
      <c r="A2" s="1442"/>
      <c r="B2" s="1442"/>
    </row>
    <row r="3" spans="1:8">
      <c r="A3" s="1442" t="s">
        <v>615</v>
      </c>
      <c r="B3" s="1442"/>
      <c r="C3" s="1442"/>
      <c r="D3" s="1442"/>
      <c r="E3" s="1442"/>
      <c r="F3" s="1442"/>
    </row>
    <row r="4" spans="1:8">
      <c r="A4" s="1442" t="s">
        <v>2511</v>
      </c>
      <c r="B4" s="1442"/>
      <c r="C4" s="1442"/>
      <c r="D4" s="1442"/>
      <c r="E4" s="1442"/>
      <c r="F4" s="1442"/>
    </row>
    <row r="5" spans="1:8">
      <c r="F5" s="974" t="s">
        <v>562</v>
      </c>
    </row>
    <row r="6" spans="1:8" s="400" customFormat="1" ht="19.5" customHeight="1">
      <c r="A6" s="960" t="s">
        <v>280</v>
      </c>
      <c r="B6" s="960" t="s">
        <v>265</v>
      </c>
      <c r="C6" s="960" t="s">
        <v>266</v>
      </c>
      <c r="D6" s="961" t="s">
        <v>616</v>
      </c>
      <c r="E6" s="960" t="s">
        <v>617</v>
      </c>
      <c r="F6" s="960" t="s">
        <v>618</v>
      </c>
      <c r="G6" s="639"/>
      <c r="H6" s="639"/>
    </row>
    <row r="7" spans="1:8" ht="15.75" customHeight="1">
      <c r="A7" s="817" t="s">
        <v>268</v>
      </c>
      <c r="B7" s="817" t="s">
        <v>269</v>
      </c>
      <c r="C7" s="817">
        <v>1</v>
      </c>
      <c r="D7" s="818">
        <v>2</v>
      </c>
      <c r="E7" s="817">
        <v>3</v>
      </c>
      <c r="F7" s="817">
        <v>4</v>
      </c>
    </row>
    <row r="8" spans="1:8" s="400" customFormat="1" ht="19.5" customHeight="1">
      <c r="A8" s="815" t="s">
        <v>268</v>
      </c>
      <c r="B8" s="962" t="s">
        <v>619</v>
      </c>
      <c r="C8" s="819">
        <f>C9+C19</f>
        <v>441081962600</v>
      </c>
      <c r="D8" s="820">
        <f>D9+D19</f>
        <v>163140000000</v>
      </c>
      <c r="E8" s="819">
        <f>E9+E19</f>
        <v>257082613500</v>
      </c>
      <c r="F8" s="819">
        <f>F9+F19</f>
        <v>20859349100</v>
      </c>
      <c r="G8" s="639"/>
      <c r="H8" s="639">
        <f>D8-D20</f>
        <v>0</v>
      </c>
    </row>
    <row r="9" spans="1:8" s="400" customFormat="1" ht="19.5" customHeight="1">
      <c r="A9" s="815" t="s">
        <v>273</v>
      </c>
      <c r="B9" s="962" t="s">
        <v>620</v>
      </c>
      <c r="C9" s="819">
        <f>C10+C11+C12+C18</f>
        <v>441081962600</v>
      </c>
      <c r="D9" s="820">
        <f>D10+D11+D12+D18</f>
        <v>163140000000</v>
      </c>
      <c r="E9" s="819">
        <f>E10+E11+E12+E18</f>
        <v>257082613500</v>
      </c>
      <c r="F9" s="819">
        <f t="shared" ref="F9" si="0">F10+F11+F12+F18</f>
        <v>20859349100</v>
      </c>
      <c r="G9" s="639"/>
      <c r="H9" s="639"/>
    </row>
    <row r="10" spans="1:8" s="400" customFormat="1" ht="19.5" customHeight="1">
      <c r="A10" s="815">
        <v>1</v>
      </c>
      <c r="B10" s="963" t="s">
        <v>1613</v>
      </c>
      <c r="C10" s="819">
        <f t="shared" ref="C10:C32" si="1">D10+E10+F10</f>
        <v>328306419300</v>
      </c>
      <c r="D10" s="820">
        <v>150000000000</v>
      </c>
      <c r="E10" s="819">
        <f>E69+E97+E125+E153+E181+E209+E237+E265</f>
        <v>175243759300</v>
      </c>
      <c r="F10" s="819">
        <f>F69+F97+F125+F153+F181+F209+F237+F265</f>
        <v>3062660000</v>
      </c>
      <c r="G10" s="639"/>
      <c r="H10" s="639">
        <f>D13-H20</f>
        <v>-253574516000</v>
      </c>
    </row>
    <row r="11" spans="1:8" s="400" customFormat="1" ht="31.2">
      <c r="A11" s="815">
        <v>2</v>
      </c>
      <c r="B11" s="962" t="s">
        <v>621</v>
      </c>
      <c r="C11" s="819">
        <f t="shared" si="1"/>
        <v>0</v>
      </c>
      <c r="D11" s="958"/>
      <c r="E11" s="819">
        <f t="shared" ref="E11:F26" si="2">E70+E98+E126+E154+E182+E210+E238+E266</f>
        <v>0</v>
      </c>
      <c r="F11" s="819">
        <f t="shared" si="2"/>
        <v>0</v>
      </c>
      <c r="G11" s="639"/>
      <c r="H11" s="639">
        <f>C8-C20</f>
        <v>26201391300</v>
      </c>
    </row>
    <row r="12" spans="1:8" s="400" customFormat="1">
      <c r="A12" s="815">
        <v>3</v>
      </c>
      <c r="B12" s="963" t="s">
        <v>622</v>
      </c>
      <c r="C12" s="819">
        <f>SUM(C13:C17)</f>
        <v>76933293300</v>
      </c>
      <c r="D12" s="820">
        <f>D13</f>
        <v>0</v>
      </c>
      <c r="E12" s="819">
        <f t="shared" si="2"/>
        <v>59136604200</v>
      </c>
      <c r="F12" s="819">
        <f t="shared" si="2"/>
        <v>17796689100</v>
      </c>
      <c r="G12" s="639"/>
      <c r="H12" s="639"/>
    </row>
    <row r="13" spans="1:8">
      <c r="A13" s="817"/>
      <c r="B13" s="964" t="s">
        <v>623</v>
      </c>
      <c r="C13" s="822">
        <f t="shared" si="1"/>
        <v>65487548300</v>
      </c>
      <c r="D13" s="959"/>
      <c r="E13" s="822">
        <f t="shared" si="2"/>
        <v>59136604200</v>
      </c>
      <c r="F13" s="822">
        <f t="shared" si="2"/>
        <v>6350944100</v>
      </c>
    </row>
    <row r="14" spans="1:8">
      <c r="A14" s="817"/>
      <c r="B14" s="965" t="s">
        <v>1614</v>
      </c>
      <c r="C14" s="822">
        <f>D14+E14+F14</f>
        <v>0</v>
      </c>
      <c r="D14" s="959"/>
      <c r="E14" s="822">
        <f t="shared" si="2"/>
        <v>0</v>
      </c>
      <c r="F14" s="822">
        <f t="shared" si="2"/>
        <v>0</v>
      </c>
    </row>
    <row r="15" spans="1:8">
      <c r="A15" s="817"/>
      <c r="B15" s="964" t="s">
        <v>624</v>
      </c>
      <c r="C15" s="822">
        <f t="shared" si="1"/>
        <v>0</v>
      </c>
      <c r="D15" s="824"/>
      <c r="E15" s="822">
        <f t="shared" si="2"/>
        <v>0</v>
      </c>
      <c r="F15" s="822">
        <f t="shared" si="2"/>
        <v>0</v>
      </c>
    </row>
    <row r="16" spans="1:8">
      <c r="A16" s="817"/>
      <c r="B16" s="964" t="s">
        <v>625</v>
      </c>
      <c r="C16" s="822">
        <f t="shared" si="1"/>
        <v>0</v>
      </c>
      <c r="D16" s="824"/>
      <c r="E16" s="822">
        <f t="shared" si="2"/>
        <v>0</v>
      </c>
      <c r="F16" s="822">
        <f t="shared" si="2"/>
        <v>0</v>
      </c>
    </row>
    <row r="17" spans="1:8">
      <c r="A17" s="817"/>
      <c r="B17" s="964" t="s">
        <v>626</v>
      </c>
      <c r="C17" s="822">
        <f>D17+E17+F17</f>
        <v>11445745000</v>
      </c>
      <c r="D17" s="824"/>
      <c r="E17" s="822">
        <f t="shared" si="2"/>
        <v>0</v>
      </c>
      <c r="F17" s="822">
        <f t="shared" si="2"/>
        <v>11445745000</v>
      </c>
    </row>
    <row r="18" spans="1:8" s="400" customFormat="1">
      <c r="A18" s="815">
        <v>4</v>
      </c>
      <c r="B18" s="963" t="s">
        <v>627</v>
      </c>
      <c r="C18" s="819">
        <f>D18+E18+F18</f>
        <v>35842250000</v>
      </c>
      <c r="D18" s="820">
        <v>13140000000</v>
      </c>
      <c r="E18" s="819">
        <f t="shared" si="2"/>
        <v>22702250000</v>
      </c>
      <c r="F18" s="819">
        <f t="shared" si="2"/>
        <v>0</v>
      </c>
      <c r="G18" s="639"/>
      <c r="H18" s="639"/>
    </row>
    <row r="19" spans="1:8" s="400" customFormat="1">
      <c r="A19" s="815" t="s">
        <v>274</v>
      </c>
      <c r="B19" s="962" t="s">
        <v>628</v>
      </c>
      <c r="C19" s="819">
        <f t="shared" si="1"/>
        <v>0</v>
      </c>
      <c r="D19" s="958"/>
      <c r="E19" s="819">
        <f t="shared" si="2"/>
        <v>0</v>
      </c>
      <c r="F19" s="819">
        <f t="shared" si="2"/>
        <v>0</v>
      </c>
      <c r="G19" s="639"/>
      <c r="H19" s="639"/>
    </row>
    <row r="20" spans="1:8" s="400" customFormat="1" ht="31.2">
      <c r="A20" s="815" t="s">
        <v>269</v>
      </c>
      <c r="B20" s="962" t="s">
        <v>629</v>
      </c>
      <c r="C20" s="819">
        <f>C21+C22+C31+C32</f>
        <v>414880571300</v>
      </c>
      <c r="D20" s="820">
        <f>D21+D22+D31</f>
        <v>163140000000</v>
      </c>
      <c r="E20" s="819">
        <f t="shared" si="2"/>
        <v>152309102700</v>
      </c>
      <c r="F20" s="819">
        <f t="shared" si="2"/>
        <v>99431468600</v>
      </c>
      <c r="G20" s="639"/>
      <c r="H20" s="639">
        <f>'[9]68.'!B192</f>
        <v>253574516000</v>
      </c>
    </row>
    <row r="21" spans="1:8" s="401" customFormat="1">
      <c r="A21" s="825" t="s">
        <v>273</v>
      </c>
      <c r="B21" s="966" t="s">
        <v>350</v>
      </c>
      <c r="C21" s="819">
        <f>D21+E21+F21</f>
        <v>228483827500</v>
      </c>
      <c r="D21" s="820">
        <v>125251000000</v>
      </c>
      <c r="E21" s="819">
        <f t="shared" si="2"/>
        <v>39230000000</v>
      </c>
      <c r="F21" s="819">
        <f>F80+F108+F136+F164+F192+F220+F248+F276</f>
        <v>64002827500</v>
      </c>
      <c r="G21" s="394"/>
      <c r="H21" s="394">
        <f>D10-H28-H29</f>
        <v>32300000000</v>
      </c>
    </row>
    <row r="22" spans="1:8" s="401" customFormat="1">
      <c r="A22" s="825" t="s">
        <v>274</v>
      </c>
      <c r="B22" s="966" t="s">
        <v>318</v>
      </c>
      <c r="C22" s="819">
        <f>SUM(D22:F22)</f>
        <v>140479043100</v>
      </c>
      <c r="D22" s="820"/>
      <c r="E22" s="819">
        <f t="shared" si="2"/>
        <v>105050402000</v>
      </c>
      <c r="F22" s="819">
        <f t="shared" si="2"/>
        <v>35428641100</v>
      </c>
      <c r="G22" s="394"/>
      <c r="H22" s="394"/>
    </row>
    <row r="23" spans="1:8" s="402" customFormat="1">
      <c r="A23" s="826">
        <v>1</v>
      </c>
      <c r="B23" s="967" t="s">
        <v>614</v>
      </c>
      <c r="C23" s="822">
        <f t="shared" si="1"/>
        <v>7520704000</v>
      </c>
      <c r="D23" s="824"/>
      <c r="E23" s="822">
        <f t="shared" si="2"/>
        <v>6732674000</v>
      </c>
      <c r="F23" s="822">
        <f t="shared" si="2"/>
        <v>788030000</v>
      </c>
      <c r="G23" s="514"/>
      <c r="H23" s="514"/>
    </row>
    <row r="24" spans="1:8" s="402" customFormat="1">
      <c r="A24" s="826">
        <v>2</v>
      </c>
      <c r="B24" s="967" t="s">
        <v>630</v>
      </c>
      <c r="C24" s="822">
        <f t="shared" si="1"/>
        <v>0</v>
      </c>
      <c r="D24" s="824"/>
      <c r="E24" s="822">
        <f t="shared" si="2"/>
        <v>0</v>
      </c>
      <c r="F24" s="822">
        <f t="shared" si="2"/>
        <v>0</v>
      </c>
      <c r="G24" s="514"/>
      <c r="H24" s="514"/>
    </row>
    <row r="25" spans="1:8" s="402" customFormat="1">
      <c r="A25" s="826">
        <v>3</v>
      </c>
      <c r="B25" s="967" t="s">
        <v>1615</v>
      </c>
      <c r="C25" s="822">
        <f t="shared" si="1"/>
        <v>4735353100</v>
      </c>
      <c r="D25" s="824"/>
      <c r="E25" s="822">
        <f t="shared" si="2"/>
        <v>2489425000</v>
      </c>
      <c r="F25" s="822">
        <f t="shared" si="2"/>
        <v>2245928100</v>
      </c>
      <c r="G25" s="514"/>
      <c r="H25" s="514"/>
    </row>
    <row r="26" spans="1:8" s="402" customFormat="1">
      <c r="A26" s="826">
        <v>4</v>
      </c>
      <c r="B26" s="967" t="s">
        <v>1616</v>
      </c>
      <c r="C26" s="822">
        <f t="shared" si="1"/>
        <v>41856167000</v>
      </c>
      <c r="D26" s="824"/>
      <c r="E26" s="822">
        <f t="shared" si="2"/>
        <v>16939814000</v>
      </c>
      <c r="F26" s="822">
        <f t="shared" si="2"/>
        <v>24916353000</v>
      </c>
      <c r="G26" s="514"/>
      <c r="H26" s="514"/>
    </row>
    <row r="27" spans="1:8" s="402" customFormat="1">
      <c r="A27" s="826">
        <v>5</v>
      </c>
      <c r="B27" s="967" t="s">
        <v>1617</v>
      </c>
      <c r="C27" s="822">
        <f t="shared" si="1"/>
        <v>139000000</v>
      </c>
      <c r="D27" s="824"/>
      <c r="E27" s="822">
        <f t="shared" ref="E27:F32" si="3">E86+E114+E142+E170+E198+E226+E254+E282</f>
        <v>139000000</v>
      </c>
      <c r="F27" s="822">
        <f t="shared" si="3"/>
        <v>0</v>
      </c>
      <c r="G27" s="514"/>
      <c r="H27" s="514"/>
    </row>
    <row r="28" spans="1:8" s="402" customFormat="1" ht="31.2">
      <c r="A28" s="826">
        <v>6</v>
      </c>
      <c r="B28" s="967" t="s">
        <v>1618</v>
      </c>
      <c r="C28" s="822">
        <f t="shared" si="1"/>
        <v>15000000</v>
      </c>
      <c r="D28" s="824"/>
      <c r="E28" s="822">
        <f t="shared" si="3"/>
        <v>15000000</v>
      </c>
      <c r="F28" s="822">
        <f t="shared" si="3"/>
        <v>0</v>
      </c>
      <c r="G28" s="514"/>
      <c r="H28" s="514">
        <v>57700000000</v>
      </c>
    </row>
    <row r="29" spans="1:8" s="402" customFormat="1">
      <c r="A29" s="826">
        <v>7</v>
      </c>
      <c r="B29" s="967" t="s">
        <v>1619</v>
      </c>
      <c r="C29" s="822">
        <f t="shared" si="1"/>
        <v>70379249000</v>
      </c>
      <c r="D29" s="824"/>
      <c r="E29" s="822">
        <f t="shared" si="3"/>
        <v>62900919000</v>
      </c>
      <c r="F29" s="822">
        <f t="shared" si="3"/>
        <v>7478330000</v>
      </c>
      <c r="G29" s="514"/>
      <c r="H29" s="514">
        <v>60000000000</v>
      </c>
    </row>
    <row r="30" spans="1:8" s="402" customFormat="1" ht="25.5" customHeight="1">
      <c r="A30" s="826">
        <v>8</v>
      </c>
      <c r="B30" s="967" t="s">
        <v>123</v>
      </c>
      <c r="C30" s="822">
        <f>D30+E30+F30</f>
        <v>15833570000</v>
      </c>
      <c r="D30" s="824"/>
      <c r="E30" s="822">
        <f t="shared" si="3"/>
        <v>15833570000</v>
      </c>
      <c r="F30" s="822">
        <f t="shared" si="3"/>
        <v>0</v>
      </c>
      <c r="G30" s="514"/>
      <c r="H30" s="514"/>
    </row>
    <row r="31" spans="1:8" s="400" customFormat="1">
      <c r="A31" s="815" t="s">
        <v>275</v>
      </c>
      <c r="B31" s="962" t="s">
        <v>475</v>
      </c>
      <c r="C31" s="819">
        <f>D31+E31+F31</f>
        <v>45917700700</v>
      </c>
      <c r="D31" s="820">
        <v>37889000000</v>
      </c>
      <c r="E31" s="819">
        <f t="shared" si="3"/>
        <v>8028700700</v>
      </c>
      <c r="F31" s="819">
        <f t="shared" si="3"/>
        <v>0</v>
      </c>
      <c r="G31" s="639"/>
      <c r="H31" s="639"/>
    </row>
    <row r="32" spans="1:8" s="400" customFormat="1">
      <c r="A32" s="815" t="s">
        <v>276</v>
      </c>
      <c r="B32" s="962" t="s">
        <v>1620</v>
      </c>
      <c r="C32" s="819">
        <f t="shared" si="1"/>
        <v>0</v>
      </c>
      <c r="D32" s="820"/>
      <c r="E32" s="819">
        <f t="shared" si="3"/>
        <v>0</v>
      </c>
      <c r="F32" s="819">
        <f t="shared" si="3"/>
        <v>0</v>
      </c>
      <c r="G32" s="639"/>
      <c r="H32" s="639"/>
    </row>
    <row r="33" spans="1:6">
      <c r="A33" s="403"/>
    </row>
    <row r="34" spans="1:6">
      <c r="A34" s="1443" t="s">
        <v>2512</v>
      </c>
      <c r="B34" s="1443"/>
      <c r="D34" s="1443" t="s">
        <v>2512</v>
      </c>
      <c r="E34" s="1443"/>
      <c r="F34" s="1443"/>
    </row>
    <row r="35" spans="1:6">
      <c r="A35" s="1444" t="s">
        <v>786</v>
      </c>
      <c r="B35" s="1444"/>
      <c r="D35" s="1444" t="s">
        <v>2392</v>
      </c>
      <c r="E35" s="1444"/>
      <c r="F35" s="1444"/>
    </row>
    <row r="36" spans="1:6">
      <c r="A36" s="938"/>
      <c r="B36" s="938"/>
      <c r="D36" s="938"/>
      <c r="E36" s="938"/>
      <c r="F36" s="938"/>
    </row>
    <row r="37" spans="1:6">
      <c r="A37" s="938"/>
      <c r="B37" s="938"/>
      <c r="D37" s="938"/>
      <c r="E37" s="938"/>
      <c r="F37" s="938"/>
    </row>
    <row r="38" spans="1:6">
      <c r="A38" s="938"/>
      <c r="B38" s="938"/>
      <c r="D38" s="938"/>
      <c r="E38" s="938"/>
      <c r="F38" s="938"/>
    </row>
    <row r="39" spans="1:6">
      <c r="A39" s="938"/>
      <c r="B39" s="938"/>
      <c r="D39" s="938"/>
      <c r="E39" s="938"/>
      <c r="F39" s="938"/>
    </row>
    <row r="40" spans="1:6">
      <c r="A40" s="938"/>
      <c r="B40" s="938"/>
      <c r="D40" s="938"/>
      <c r="E40" s="938"/>
      <c r="F40" s="938"/>
    </row>
    <row r="41" spans="1:6">
      <c r="A41" s="938"/>
      <c r="B41" s="938"/>
      <c r="D41" s="938"/>
      <c r="E41" s="938"/>
      <c r="F41" s="938"/>
    </row>
    <row r="42" spans="1:6">
      <c r="A42" s="938"/>
      <c r="B42" s="938"/>
      <c r="D42" s="938"/>
      <c r="E42" s="938"/>
      <c r="F42" s="938"/>
    </row>
    <row r="43" spans="1:6">
      <c r="A43" s="938"/>
      <c r="B43" s="938"/>
      <c r="D43" s="938"/>
      <c r="E43" s="938"/>
      <c r="F43" s="938"/>
    </row>
    <row r="44" spans="1:6">
      <c r="A44" s="938"/>
      <c r="B44" s="938"/>
      <c r="D44" s="938"/>
      <c r="E44" s="938"/>
      <c r="F44" s="938"/>
    </row>
    <row r="45" spans="1:6">
      <c r="A45" s="938"/>
      <c r="B45" s="938"/>
      <c r="D45" s="938"/>
      <c r="E45" s="938"/>
      <c r="F45" s="938"/>
    </row>
    <row r="46" spans="1:6">
      <c r="A46" s="938"/>
      <c r="B46" s="938"/>
      <c r="D46" s="938"/>
      <c r="E46" s="938"/>
      <c r="F46" s="938"/>
    </row>
    <row r="47" spans="1:6">
      <c r="A47" s="938"/>
      <c r="B47" s="938"/>
      <c r="D47" s="938"/>
      <c r="E47" s="938"/>
      <c r="F47" s="938"/>
    </row>
    <row r="48" spans="1:6">
      <c r="A48" s="938"/>
      <c r="B48" s="938"/>
      <c r="D48" s="938"/>
      <c r="E48" s="938"/>
      <c r="F48" s="938"/>
    </row>
    <row r="49" spans="1:8">
      <c r="A49" s="938"/>
      <c r="B49" s="938"/>
      <c r="D49" s="938"/>
      <c r="E49" s="938"/>
      <c r="F49" s="938"/>
    </row>
    <row r="50" spans="1:8">
      <c r="A50" s="938"/>
      <c r="B50" s="938"/>
      <c r="D50" s="938"/>
      <c r="E50" s="938"/>
      <c r="F50" s="938"/>
    </row>
    <row r="51" spans="1:8">
      <c r="A51" s="938"/>
      <c r="B51" s="938"/>
      <c r="D51" s="938"/>
      <c r="E51" s="938"/>
      <c r="F51" s="938"/>
    </row>
    <row r="52" spans="1:8">
      <c r="A52" s="938"/>
      <c r="B52" s="938"/>
      <c r="D52" s="938"/>
      <c r="E52" s="938"/>
      <c r="F52" s="938"/>
    </row>
    <row r="53" spans="1:8">
      <c r="A53" s="938"/>
      <c r="B53" s="938"/>
      <c r="D53" s="938"/>
      <c r="E53" s="938"/>
      <c r="F53" s="938"/>
    </row>
    <row r="54" spans="1:8">
      <c r="A54" s="938"/>
      <c r="B54" s="938"/>
      <c r="D54" s="938"/>
      <c r="E54" s="938"/>
      <c r="F54" s="938"/>
    </row>
    <row r="55" spans="1:8">
      <c r="A55" s="938"/>
      <c r="B55" s="938"/>
      <c r="D55" s="938"/>
      <c r="E55" s="938"/>
      <c r="F55" s="938"/>
    </row>
    <row r="56" spans="1:8">
      <c r="A56" s="938"/>
      <c r="B56" s="938"/>
      <c r="D56" s="938"/>
      <c r="E56" s="938"/>
      <c r="F56" s="938"/>
    </row>
    <row r="57" spans="1:8">
      <c r="A57" s="1441"/>
      <c r="B57" s="1441"/>
      <c r="D57" s="1441"/>
      <c r="E57" s="1441"/>
      <c r="F57" s="1441"/>
    </row>
    <row r="58" spans="1:8">
      <c r="A58" s="793"/>
      <c r="B58" s="793"/>
      <c r="D58" s="827"/>
      <c r="E58" s="793"/>
      <c r="F58" s="793"/>
    </row>
    <row r="59" spans="1:8">
      <c r="A59" s="793"/>
      <c r="B59" s="793"/>
      <c r="D59" s="827"/>
      <c r="E59" s="793"/>
      <c r="F59" s="793"/>
    </row>
    <row r="60" spans="1:8">
      <c r="A60" s="793"/>
      <c r="B60" s="793"/>
      <c r="D60" s="827"/>
      <c r="E60" s="793"/>
      <c r="F60" s="793"/>
    </row>
    <row r="63" spans="1:8" s="828" customFormat="1">
      <c r="D63" s="829"/>
      <c r="G63" s="829"/>
      <c r="H63" s="829"/>
    </row>
    <row r="64" spans="1:8">
      <c r="A64" s="470"/>
      <c r="B64" s="470" t="s">
        <v>2022</v>
      </c>
      <c r="C64" s="470"/>
      <c r="D64" s="471"/>
      <c r="E64" s="470"/>
      <c r="F64" s="470"/>
    </row>
    <row r="65" spans="1:8" s="402" customFormat="1">
      <c r="A65" s="815" t="s">
        <v>280</v>
      </c>
      <c r="B65" s="815" t="s">
        <v>265</v>
      </c>
      <c r="C65" s="815" t="s">
        <v>266</v>
      </c>
      <c r="D65" s="816" t="s">
        <v>616</v>
      </c>
      <c r="E65" s="815" t="s">
        <v>617</v>
      </c>
      <c r="F65" s="815" t="s">
        <v>618</v>
      </c>
      <c r="G65" s="514"/>
      <c r="H65" s="514"/>
    </row>
    <row r="66" spans="1:8" s="402" customFormat="1">
      <c r="A66" s="817" t="s">
        <v>268</v>
      </c>
      <c r="B66" s="817" t="s">
        <v>269</v>
      </c>
      <c r="C66" s="817">
        <v>1</v>
      </c>
      <c r="D66" s="830">
        <v>2</v>
      </c>
      <c r="E66" s="817">
        <v>3</v>
      </c>
      <c r="F66" s="817">
        <v>4</v>
      </c>
      <c r="G66" s="514"/>
      <c r="H66" s="514"/>
    </row>
    <row r="67" spans="1:8" s="402" customFormat="1">
      <c r="A67" s="816" t="s">
        <v>268</v>
      </c>
      <c r="B67" s="831" t="s">
        <v>619</v>
      </c>
      <c r="C67" s="832">
        <f>D67+E67+F67</f>
        <v>17742000000</v>
      </c>
      <c r="D67" s="832"/>
      <c r="E67" s="832">
        <f>E68+E78</f>
        <v>16417000000</v>
      </c>
      <c r="F67" s="832">
        <f>F68+F78</f>
        <v>1325000000</v>
      </c>
      <c r="G67" s="514"/>
      <c r="H67" s="514"/>
    </row>
    <row r="68" spans="1:8" s="402" customFormat="1">
      <c r="A68" s="816" t="s">
        <v>273</v>
      </c>
      <c r="B68" s="831" t="s">
        <v>620</v>
      </c>
      <c r="C68" s="832">
        <f>D68+E68+F68</f>
        <v>17742000000</v>
      </c>
      <c r="D68" s="832"/>
      <c r="E68" s="832">
        <f>E69+E70+E71+E77</f>
        <v>16417000000</v>
      </c>
      <c r="F68" s="832">
        <f>F69+F70+F71+F77</f>
        <v>1325000000</v>
      </c>
      <c r="G68" s="514"/>
      <c r="H68" s="514"/>
    </row>
    <row r="69" spans="1:8" s="402" customFormat="1">
      <c r="A69" s="816">
        <v>1</v>
      </c>
      <c r="B69" s="833" t="s">
        <v>1613</v>
      </c>
      <c r="C69" s="832">
        <f>D69+E69+F69</f>
        <v>17742000000</v>
      </c>
      <c r="D69" s="832"/>
      <c r="E69" s="832">
        <f>'[2]Bieu 67'!$D$11</f>
        <v>16417000000</v>
      </c>
      <c r="F69" s="834">
        <f>'[2]Bieu 67'!$E$11</f>
        <v>1325000000</v>
      </c>
      <c r="G69" s="514"/>
      <c r="H69" s="514"/>
    </row>
    <row r="70" spans="1:8" s="402" customFormat="1" ht="31.2">
      <c r="A70" s="816">
        <v>2</v>
      </c>
      <c r="B70" s="831" t="s">
        <v>621</v>
      </c>
      <c r="C70" s="832">
        <f t="shared" ref="C70" si="4">D70+E70+F70</f>
        <v>0</v>
      </c>
      <c r="D70" s="834"/>
      <c r="E70" s="832"/>
      <c r="F70" s="834"/>
      <c r="G70" s="514"/>
      <c r="H70" s="514"/>
    </row>
    <row r="71" spans="1:8" s="402" customFormat="1">
      <c r="A71" s="816">
        <v>3</v>
      </c>
      <c r="B71" s="833" t="s">
        <v>622</v>
      </c>
      <c r="C71" s="832">
        <f>D71+E71+F71</f>
        <v>0</v>
      </c>
      <c r="D71" s="834"/>
      <c r="E71" s="834">
        <f>E72+E73+E74+E75+E76</f>
        <v>0</v>
      </c>
      <c r="F71" s="834">
        <f>F72+F73+F74+F75+F76</f>
        <v>0</v>
      </c>
      <c r="G71" s="514"/>
      <c r="H71" s="514"/>
    </row>
    <row r="72" spans="1:8" s="402" customFormat="1">
      <c r="A72" s="830"/>
      <c r="B72" s="835" t="s">
        <v>623</v>
      </c>
      <c r="C72" s="836">
        <f t="shared" ref="C72:C91" si="5">D72+E72+F72</f>
        <v>0</v>
      </c>
      <c r="D72" s="837"/>
      <c r="E72" s="836"/>
      <c r="F72" s="837"/>
      <c r="G72" s="514"/>
      <c r="H72" s="514"/>
    </row>
    <row r="73" spans="1:8" s="402" customFormat="1">
      <c r="A73" s="830"/>
      <c r="B73" s="838" t="s">
        <v>1614</v>
      </c>
      <c r="C73" s="836">
        <f t="shared" si="5"/>
        <v>0</v>
      </c>
      <c r="D73" s="837"/>
      <c r="E73" s="836"/>
      <c r="F73" s="837"/>
      <c r="G73" s="514"/>
      <c r="H73" s="514"/>
    </row>
    <row r="74" spans="1:8" s="402" customFormat="1">
      <c r="A74" s="830"/>
      <c r="B74" s="835" t="s">
        <v>624</v>
      </c>
      <c r="C74" s="836">
        <f t="shared" si="5"/>
        <v>0</v>
      </c>
      <c r="D74" s="836"/>
      <c r="E74" s="836"/>
      <c r="F74" s="837"/>
      <c r="G74" s="514"/>
      <c r="H74" s="514"/>
    </row>
    <row r="75" spans="1:8" s="402" customFormat="1">
      <c r="A75" s="830"/>
      <c r="B75" s="835" t="s">
        <v>625</v>
      </c>
      <c r="C75" s="836">
        <f t="shared" si="5"/>
        <v>0</v>
      </c>
      <c r="D75" s="836"/>
      <c r="E75" s="836"/>
      <c r="F75" s="837"/>
      <c r="G75" s="514"/>
      <c r="H75" s="514"/>
    </row>
    <row r="76" spans="1:8" s="402" customFormat="1">
      <c r="A76" s="830"/>
      <c r="B76" s="835" t="s">
        <v>626</v>
      </c>
      <c r="C76" s="836">
        <f t="shared" si="5"/>
        <v>0</v>
      </c>
      <c r="D76" s="836"/>
      <c r="E76" s="836"/>
      <c r="F76" s="837"/>
      <c r="G76" s="514"/>
      <c r="H76" s="514"/>
    </row>
    <row r="77" spans="1:8" s="402" customFormat="1">
      <c r="A77" s="816">
        <v>4</v>
      </c>
      <c r="B77" s="833" t="s">
        <v>627</v>
      </c>
      <c r="C77" s="832">
        <f t="shared" si="5"/>
        <v>0</v>
      </c>
      <c r="D77" s="832"/>
      <c r="E77" s="832"/>
      <c r="F77" s="832"/>
      <c r="G77" s="514"/>
      <c r="H77" s="514"/>
    </row>
    <row r="78" spans="1:8" s="402" customFormat="1">
      <c r="A78" s="816" t="s">
        <v>274</v>
      </c>
      <c r="B78" s="831" t="s">
        <v>628</v>
      </c>
      <c r="C78" s="832">
        <f t="shared" si="5"/>
        <v>0</v>
      </c>
      <c r="D78" s="834"/>
      <c r="E78" s="832"/>
      <c r="F78" s="834"/>
      <c r="G78" s="514"/>
      <c r="H78" s="514"/>
    </row>
    <row r="79" spans="1:8" s="402" customFormat="1" ht="31.2">
      <c r="A79" s="816" t="s">
        <v>269</v>
      </c>
      <c r="B79" s="831" t="s">
        <v>629</v>
      </c>
      <c r="C79" s="832">
        <f>D79+E79+F79</f>
        <v>17742000000</v>
      </c>
      <c r="D79" s="839"/>
      <c r="E79" s="839">
        <f>E80+E81+E90+E91</f>
        <v>16417000000</v>
      </c>
      <c r="F79" s="839">
        <f>F80+F81+F90+F91</f>
        <v>1325000000</v>
      </c>
      <c r="G79" s="514"/>
      <c r="H79" s="514"/>
    </row>
    <row r="80" spans="1:8" s="402" customFormat="1">
      <c r="A80" s="821" t="s">
        <v>273</v>
      </c>
      <c r="B80" s="840" t="s">
        <v>350</v>
      </c>
      <c r="C80" s="832">
        <f t="shared" si="5"/>
        <v>15500000000</v>
      </c>
      <c r="D80" s="820"/>
      <c r="E80" s="820">
        <f>'[2]Bieu 67'!$D$22</f>
        <v>15500000000</v>
      </c>
      <c r="F80" s="820"/>
      <c r="G80" s="514"/>
      <c r="H80" s="514"/>
    </row>
    <row r="81" spans="1:8" s="402" customFormat="1">
      <c r="A81" s="821" t="s">
        <v>274</v>
      </c>
      <c r="B81" s="840" t="s">
        <v>318</v>
      </c>
      <c r="C81" s="832">
        <f>D81+E81+F81</f>
        <v>2242000000</v>
      </c>
      <c r="D81" s="820"/>
      <c r="E81" s="820">
        <f>SUM(E82:E89)</f>
        <v>917000000</v>
      </c>
      <c r="F81" s="820">
        <f>SUM(F82:F89)</f>
        <v>1325000000</v>
      </c>
      <c r="G81" s="514"/>
      <c r="H81" s="514"/>
    </row>
    <row r="82" spans="1:8" s="402" customFormat="1">
      <c r="A82" s="823">
        <v>1</v>
      </c>
      <c r="B82" s="841" t="s">
        <v>614</v>
      </c>
      <c r="C82" s="836">
        <f t="shared" si="5"/>
        <v>0</v>
      </c>
      <c r="D82" s="824"/>
      <c r="E82" s="842"/>
      <c r="F82" s="842"/>
      <c r="G82" s="514"/>
      <c r="H82" s="514"/>
    </row>
    <row r="83" spans="1:8" s="402" customFormat="1">
      <c r="A83" s="823">
        <v>2</v>
      </c>
      <c r="B83" s="841" t="s">
        <v>630</v>
      </c>
      <c r="C83" s="836">
        <f t="shared" si="5"/>
        <v>0</v>
      </c>
      <c r="D83" s="824"/>
      <c r="E83" s="824"/>
      <c r="F83" s="824"/>
      <c r="G83" s="514"/>
      <c r="H83" s="514"/>
    </row>
    <row r="84" spans="1:8" s="402" customFormat="1">
      <c r="A84" s="823">
        <v>3</v>
      </c>
      <c r="B84" s="841" t="s">
        <v>1615</v>
      </c>
      <c r="C84" s="836">
        <f t="shared" si="5"/>
        <v>0</v>
      </c>
      <c r="D84" s="824"/>
      <c r="E84" s="824"/>
      <c r="F84" s="824"/>
      <c r="G84" s="514"/>
      <c r="H84" s="514"/>
    </row>
    <row r="85" spans="1:8" s="402" customFormat="1">
      <c r="A85" s="823">
        <v>4</v>
      </c>
      <c r="B85" s="841" t="s">
        <v>1616</v>
      </c>
      <c r="C85" s="836">
        <f t="shared" si="5"/>
        <v>0</v>
      </c>
      <c r="D85" s="824"/>
      <c r="E85" s="824"/>
      <c r="F85" s="824"/>
      <c r="G85" s="514"/>
      <c r="H85" s="514"/>
    </row>
    <row r="86" spans="1:8" s="402" customFormat="1">
      <c r="A86" s="823">
        <v>5</v>
      </c>
      <c r="B86" s="841" t="s">
        <v>1617</v>
      </c>
      <c r="C86" s="836">
        <f t="shared" si="5"/>
        <v>0</v>
      </c>
      <c r="D86" s="824"/>
      <c r="E86" s="824"/>
      <c r="F86" s="824"/>
      <c r="G86" s="514"/>
      <c r="H86" s="514"/>
    </row>
    <row r="87" spans="1:8" s="402" customFormat="1" ht="31.2">
      <c r="A87" s="823">
        <v>6</v>
      </c>
      <c r="B87" s="841" t="s">
        <v>1618</v>
      </c>
      <c r="C87" s="836">
        <f t="shared" si="5"/>
        <v>0</v>
      </c>
      <c r="D87" s="824"/>
      <c r="E87" s="824"/>
      <c r="F87" s="824"/>
      <c r="G87" s="514"/>
      <c r="H87" s="514"/>
    </row>
    <row r="88" spans="1:8" s="402" customFormat="1">
      <c r="A88" s="823">
        <v>7</v>
      </c>
      <c r="B88" s="841" t="s">
        <v>1619</v>
      </c>
      <c r="C88" s="836">
        <f t="shared" si="5"/>
        <v>2242000000</v>
      </c>
      <c r="D88" s="824"/>
      <c r="E88" s="824">
        <f>'[2]Bieu 67'!$D$26</f>
        <v>917000000</v>
      </c>
      <c r="F88" s="824">
        <f>'[2]Bieu 67'!$E$26</f>
        <v>1325000000</v>
      </c>
      <c r="G88" s="514"/>
      <c r="H88" s="514"/>
    </row>
    <row r="89" spans="1:8" s="402" customFormat="1">
      <c r="A89" s="823">
        <v>8</v>
      </c>
      <c r="B89" s="841" t="s">
        <v>123</v>
      </c>
      <c r="C89" s="836">
        <f t="shared" si="5"/>
        <v>0</v>
      </c>
      <c r="D89" s="824"/>
      <c r="E89" s="824"/>
      <c r="F89" s="824"/>
      <c r="G89" s="514"/>
      <c r="H89" s="514"/>
    </row>
    <row r="90" spans="1:8" s="402" customFormat="1">
      <c r="A90" s="816" t="s">
        <v>275</v>
      </c>
      <c r="B90" s="831" t="s">
        <v>475</v>
      </c>
      <c r="C90" s="832">
        <f t="shared" si="5"/>
        <v>0</v>
      </c>
      <c r="D90" s="839"/>
      <c r="E90" s="842"/>
      <c r="F90" s="839"/>
      <c r="G90" s="514"/>
      <c r="H90" s="514"/>
    </row>
    <row r="91" spans="1:8" s="402" customFormat="1">
      <c r="A91" s="816" t="s">
        <v>276</v>
      </c>
      <c r="B91" s="831" t="s">
        <v>1620</v>
      </c>
      <c r="C91" s="832">
        <f t="shared" si="5"/>
        <v>0</v>
      </c>
      <c r="D91" s="839"/>
      <c r="E91" s="839"/>
      <c r="F91" s="839"/>
      <c r="G91" s="514"/>
      <c r="H91" s="514"/>
    </row>
    <row r="92" spans="1:8">
      <c r="A92" s="470"/>
      <c r="B92" s="470" t="s">
        <v>2023</v>
      </c>
      <c r="C92" s="470"/>
      <c r="D92" s="471"/>
      <c r="E92" s="470"/>
      <c r="F92" s="470"/>
    </row>
    <row r="93" spans="1:8" s="402" customFormat="1">
      <c r="A93" s="815" t="s">
        <v>280</v>
      </c>
      <c r="B93" s="815" t="s">
        <v>265</v>
      </c>
      <c r="C93" s="815" t="s">
        <v>266</v>
      </c>
      <c r="D93" s="816" t="s">
        <v>616</v>
      </c>
      <c r="E93" s="815" t="s">
        <v>617</v>
      </c>
      <c r="F93" s="815" t="s">
        <v>618</v>
      </c>
      <c r="G93" s="514"/>
      <c r="H93" s="514"/>
    </row>
    <row r="94" spans="1:8" s="402" customFormat="1">
      <c r="A94" s="817" t="s">
        <v>268</v>
      </c>
      <c r="B94" s="817" t="s">
        <v>269</v>
      </c>
      <c r="C94" s="817">
        <v>1</v>
      </c>
      <c r="D94" s="830">
        <v>2</v>
      </c>
      <c r="E94" s="817">
        <v>3</v>
      </c>
      <c r="F94" s="817">
        <v>4</v>
      </c>
      <c r="G94" s="514"/>
      <c r="H94" s="514"/>
    </row>
    <row r="95" spans="1:8" s="402" customFormat="1">
      <c r="A95" s="816" t="s">
        <v>268</v>
      </c>
      <c r="B95" s="831" t="s">
        <v>619</v>
      </c>
      <c r="C95" s="832">
        <f>D95+E95+F95</f>
        <v>37926790100</v>
      </c>
      <c r="D95" s="832"/>
      <c r="E95" s="832">
        <f>E96+E106</f>
        <v>35454722000</v>
      </c>
      <c r="F95" s="832">
        <f>F96+F106</f>
        <v>2472068100</v>
      </c>
      <c r="G95" s="514"/>
      <c r="H95" s="514"/>
    </row>
    <row r="96" spans="1:8" s="402" customFormat="1">
      <c r="A96" s="816" t="s">
        <v>273</v>
      </c>
      <c r="B96" s="831" t="s">
        <v>620</v>
      </c>
      <c r="C96" s="832">
        <f>D96+E96+F96</f>
        <v>37926790100</v>
      </c>
      <c r="D96" s="832"/>
      <c r="E96" s="832">
        <f>E97+E98+E99+E105</f>
        <v>35454722000</v>
      </c>
      <c r="F96" s="832">
        <f>F97+F98+F99+F105</f>
        <v>2472068100</v>
      </c>
      <c r="G96" s="514"/>
      <c r="H96" s="514"/>
    </row>
    <row r="97" spans="1:8" s="402" customFormat="1">
      <c r="A97" s="816">
        <v>1</v>
      </c>
      <c r="B97" s="833" t="s">
        <v>1613</v>
      </c>
      <c r="C97" s="832">
        <f>D97+E97+F97</f>
        <v>32836660000</v>
      </c>
      <c r="D97" s="832"/>
      <c r="E97" s="832">
        <f>'[3]B67- thiên tai 0k'!$D$10</f>
        <v>31099000000</v>
      </c>
      <c r="F97" s="832">
        <f>'[3]B67- thiên tai 0k'!$E$10</f>
        <v>1737660000</v>
      </c>
      <c r="G97" s="514"/>
      <c r="H97" s="514"/>
    </row>
    <row r="98" spans="1:8" s="402" customFormat="1" ht="31.2">
      <c r="A98" s="816">
        <v>2</v>
      </c>
      <c r="B98" s="831" t="s">
        <v>621</v>
      </c>
      <c r="C98" s="832">
        <f t="shared" ref="C98" si="6">D98+E98+F98</f>
        <v>0</v>
      </c>
      <c r="D98" s="834"/>
      <c r="E98" s="832"/>
      <c r="F98" s="834"/>
      <c r="G98" s="514"/>
      <c r="H98" s="514"/>
    </row>
    <row r="99" spans="1:8" s="402" customFormat="1">
      <c r="A99" s="816">
        <v>3</v>
      </c>
      <c r="B99" s="833" t="s">
        <v>622</v>
      </c>
      <c r="C99" s="832">
        <f>D99+E99+F99</f>
        <v>5090130100</v>
      </c>
      <c r="D99" s="834"/>
      <c r="E99" s="834">
        <f>E100+E101+E102+E103+E104</f>
        <v>4355722000</v>
      </c>
      <c r="F99" s="834">
        <f>F100+F101+F102+F103+F104</f>
        <v>734408100</v>
      </c>
      <c r="G99" s="514"/>
      <c r="H99" s="514"/>
    </row>
    <row r="100" spans="1:8" s="402" customFormat="1">
      <c r="A100" s="830"/>
      <c r="B100" s="835" t="s">
        <v>623</v>
      </c>
      <c r="C100" s="836">
        <f t="shared" ref="C100:C119" si="7">D100+E100+F100</f>
        <v>5090130100</v>
      </c>
      <c r="D100" s="837"/>
      <c r="E100" s="836">
        <f>'[3]B67- thiên tai 0k'!$D$13</f>
        <v>4355722000</v>
      </c>
      <c r="F100" s="836">
        <f>'[3]B67- thiên tai 0k'!$E$13</f>
        <v>734408100</v>
      </c>
      <c r="G100" s="514"/>
      <c r="H100" s="514"/>
    </row>
    <row r="101" spans="1:8" s="402" customFormat="1">
      <c r="A101" s="830"/>
      <c r="B101" s="838" t="s">
        <v>1614</v>
      </c>
      <c r="C101" s="836">
        <f t="shared" si="7"/>
        <v>0</v>
      </c>
      <c r="D101" s="837"/>
      <c r="E101" s="836"/>
      <c r="F101" s="837"/>
      <c r="G101" s="514"/>
      <c r="H101" s="514"/>
    </row>
    <row r="102" spans="1:8" s="402" customFormat="1">
      <c r="A102" s="830"/>
      <c r="B102" s="835" t="s">
        <v>624</v>
      </c>
      <c r="C102" s="836">
        <f t="shared" si="7"/>
        <v>0</v>
      </c>
      <c r="D102" s="836"/>
      <c r="E102" s="836"/>
      <c r="F102" s="837"/>
      <c r="G102" s="514"/>
      <c r="H102" s="514"/>
    </row>
    <row r="103" spans="1:8" s="402" customFormat="1">
      <c r="A103" s="830"/>
      <c r="B103" s="835" t="s">
        <v>625</v>
      </c>
      <c r="C103" s="836">
        <f t="shared" si="7"/>
        <v>0</v>
      </c>
      <c r="D103" s="836"/>
      <c r="E103" s="836"/>
      <c r="F103" s="837"/>
      <c r="G103" s="514"/>
      <c r="H103" s="514"/>
    </row>
    <row r="104" spans="1:8" s="402" customFormat="1">
      <c r="A104" s="830"/>
      <c r="B104" s="835" t="s">
        <v>626</v>
      </c>
      <c r="C104" s="836">
        <f t="shared" si="7"/>
        <v>0</v>
      </c>
      <c r="D104" s="836"/>
      <c r="E104" s="836"/>
      <c r="F104" s="837"/>
      <c r="G104" s="514"/>
      <c r="H104" s="514"/>
    </row>
    <row r="105" spans="1:8" s="402" customFormat="1">
      <c r="A105" s="816">
        <v>4</v>
      </c>
      <c r="B105" s="833" t="s">
        <v>627</v>
      </c>
      <c r="C105" s="832">
        <f t="shared" si="7"/>
        <v>0</v>
      </c>
      <c r="D105" s="832"/>
      <c r="E105" s="832"/>
      <c r="F105" s="832"/>
      <c r="G105" s="514"/>
      <c r="H105" s="514"/>
    </row>
    <row r="106" spans="1:8" s="402" customFormat="1">
      <c r="A106" s="816" t="s">
        <v>274</v>
      </c>
      <c r="B106" s="831" t="s">
        <v>628</v>
      </c>
      <c r="C106" s="832">
        <f t="shared" si="7"/>
        <v>0</v>
      </c>
      <c r="D106" s="834"/>
      <c r="E106" s="832"/>
      <c r="F106" s="834"/>
      <c r="G106" s="514"/>
      <c r="H106" s="514"/>
    </row>
    <row r="107" spans="1:8" s="402" customFormat="1" ht="31.2">
      <c r="A107" s="816" t="s">
        <v>269</v>
      </c>
      <c r="B107" s="831" t="s">
        <v>629</v>
      </c>
      <c r="C107" s="832">
        <f t="shared" si="7"/>
        <v>14399067300</v>
      </c>
      <c r="D107" s="839"/>
      <c r="E107" s="839">
        <f>E108+E109+E118+E119</f>
        <v>11926999200</v>
      </c>
      <c r="F107" s="839">
        <f>F108+F109+F118+F119</f>
        <v>2472068100</v>
      </c>
      <c r="G107" s="514"/>
      <c r="H107" s="514"/>
    </row>
    <row r="108" spans="1:8" s="402" customFormat="1">
      <c r="A108" s="821" t="s">
        <v>273</v>
      </c>
      <c r="B108" s="840" t="s">
        <v>350</v>
      </c>
      <c r="C108" s="832">
        <f t="shared" si="7"/>
        <v>2200000000</v>
      </c>
      <c r="D108" s="820"/>
      <c r="E108" s="820">
        <f>'[3]B67- thiên tai 0k'!$D$19</f>
        <v>2200000000</v>
      </c>
      <c r="F108" s="820"/>
      <c r="G108" s="514"/>
      <c r="H108" s="514"/>
    </row>
    <row r="109" spans="1:8" s="402" customFormat="1">
      <c r="A109" s="821" t="s">
        <v>274</v>
      </c>
      <c r="B109" s="840" t="s">
        <v>318</v>
      </c>
      <c r="C109" s="832">
        <f t="shared" si="7"/>
        <v>4347568100</v>
      </c>
      <c r="D109" s="820"/>
      <c r="E109" s="820">
        <f>SUM(E110:E117)</f>
        <v>1875500000</v>
      </c>
      <c r="F109" s="820">
        <f>SUM(F110:F117)</f>
        <v>2472068100</v>
      </c>
      <c r="G109" s="514"/>
      <c r="H109" s="514"/>
    </row>
    <row r="110" spans="1:8" s="402" customFormat="1">
      <c r="A110" s="823">
        <v>1</v>
      </c>
      <c r="B110" s="841" t="s">
        <v>614</v>
      </c>
      <c r="C110" s="836">
        <f t="shared" si="7"/>
        <v>1902660000</v>
      </c>
      <c r="D110" s="824"/>
      <c r="E110" s="842">
        <f>'[3]B67- thiên tai 0k'!$D$21</f>
        <v>1625000000</v>
      </c>
      <c r="F110" s="842">
        <f>'[3]B67- thiên tai 0k'!$E$21</f>
        <v>277660000</v>
      </c>
      <c r="G110" s="514"/>
      <c r="H110" s="514"/>
    </row>
    <row r="111" spans="1:8" s="402" customFormat="1">
      <c r="A111" s="823">
        <v>2</v>
      </c>
      <c r="B111" s="841" t="s">
        <v>630</v>
      </c>
      <c r="C111" s="836">
        <f t="shared" si="7"/>
        <v>0</v>
      </c>
      <c r="D111" s="824"/>
      <c r="E111" s="824"/>
      <c r="F111" s="824"/>
      <c r="G111" s="514"/>
      <c r="H111" s="514"/>
    </row>
    <row r="112" spans="1:8" s="402" customFormat="1">
      <c r="A112" s="823">
        <v>3</v>
      </c>
      <c r="B112" s="841" t="s">
        <v>1615</v>
      </c>
      <c r="C112" s="836">
        <f t="shared" si="7"/>
        <v>2264408100</v>
      </c>
      <c r="D112" s="824"/>
      <c r="E112" s="824">
        <f>'[3]B67- thiên tai 0k'!$D$25</f>
        <v>70000000</v>
      </c>
      <c r="F112" s="824">
        <f>'[3]B67- thiên tai 0k'!$E$25</f>
        <v>2194408100</v>
      </c>
      <c r="G112" s="514"/>
      <c r="H112" s="514"/>
    </row>
    <row r="113" spans="1:8" s="402" customFormat="1">
      <c r="A113" s="823">
        <v>4</v>
      </c>
      <c r="B113" s="841" t="s">
        <v>1616</v>
      </c>
      <c r="C113" s="836">
        <f t="shared" si="7"/>
        <v>0</v>
      </c>
      <c r="D113" s="824"/>
      <c r="E113" s="824"/>
      <c r="F113" s="824"/>
      <c r="G113" s="514"/>
      <c r="H113" s="514"/>
    </row>
    <row r="114" spans="1:8" s="402" customFormat="1">
      <c r="A114" s="823">
        <v>5</v>
      </c>
      <c r="B114" s="841" t="s">
        <v>1617</v>
      </c>
      <c r="C114" s="836">
        <f t="shared" si="7"/>
        <v>64000000</v>
      </c>
      <c r="D114" s="824"/>
      <c r="E114" s="824">
        <f>'[3]B67- thiên tai 0k'!$D$27</f>
        <v>64000000</v>
      </c>
      <c r="F114" s="824"/>
      <c r="G114" s="514"/>
      <c r="H114" s="514"/>
    </row>
    <row r="115" spans="1:8" s="402" customFormat="1" ht="31.2">
      <c r="A115" s="823">
        <v>6</v>
      </c>
      <c r="B115" s="841" t="s">
        <v>1618</v>
      </c>
      <c r="C115" s="836">
        <f t="shared" si="7"/>
        <v>0</v>
      </c>
      <c r="D115" s="824"/>
      <c r="E115" s="824"/>
      <c r="F115" s="824"/>
      <c r="G115" s="514"/>
      <c r="H115" s="514"/>
    </row>
    <row r="116" spans="1:8" s="402" customFormat="1">
      <c r="A116" s="823">
        <v>7</v>
      </c>
      <c r="B116" s="841" t="s">
        <v>1619</v>
      </c>
      <c r="C116" s="836">
        <f t="shared" si="7"/>
        <v>0</v>
      </c>
      <c r="D116" s="824"/>
      <c r="E116" s="824"/>
      <c r="F116" s="824"/>
      <c r="G116" s="514"/>
      <c r="H116" s="514"/>
    </row>
    <row r="117" spans="1:8" s="402" customFormat="1">
      <c r="A117" s="823">
        <v>8</v>
      </c>
      <c r="B117" s="841" t="s">
        <v>123</v>
      </c>
      <c r="C117" s="836">
        <f t="shared" si="7"/>
        <v>116500000</v>
      </c>
      <c r="D117" s="824"/>
      <c r="E117" s="824">
        <f>'[3]B67- thiên tai 0k'!$D$22+'[3]B67- thiên tai 0k'!$D$23</f>
        <v>116500000</v>
      </c>
      <c r="F117" s="824"/>
      <c r="G117" s="514"/>
      <c r="H117" s="514"/>
    </row>
    <row r="118" spans="1:8" s="402" customFormat="1">
      <c r="A118" s="816" t="s">
        <v>275</v>
      </c>
      <c r="B118" s="831" t="s">
        <v>475</v>
      </c>
      <c r="C118" s="832">
        <f t="shared" si="7"/>
        <v>7851499200</v>
      </c>
      <c r="D118" s="839"/>
      <c r="E118" s="820">
        <v>7851499200</v>
      </c>
      <c r="F118" s="839"/>
      <c r="G118" s="514"/>
      <c r="H118" s="514"/>
    </row>
    <row r="119" spans="1:8" s="402" customFormat="1">
      <c r="A119" s="816" t="s">
        <v>276</v>
      </c>
      <c r="B119" s="831" t="s">
        <v>1620</v>
      </c>
      <c r="C119" s="832">
        <f t="shared" si="7"/>
        <v>0</v>
      </c>
      <c r="D119" s="839"/>
      <c r="E119" s="839"/>
      <c r="F119" s="839"/>
      <c r="G119" s="514"/>
      <c r="H119" s="514"/>
    </row>
    <row r="120" spans="1:8">
      <c r="A120" s="470"/>
      <c r="B120" s="470" t="s">
        <v>2024</v>
      </c>
      <c r="C120" s="470"/>
      <c r="D120" s="471"/>
      <c r="E120" s="470"/>
      <c r="F120" s="470"/>
      <c r="G120" s="399" t="s">
        <v>2513</v>
      </c>
    </row>
    <row r="121" spans="1:8">
      <c r="A121" s="815" t="s">
        <v>280</v>
      </c>
      <c r="B121" s="815" t="s">
        <v>265</v>
      </c>
      <c r="C121" s="815" t="s">
        <v>266</v>
      </c>
      <c r="D121" s="816" t="s">
        <v>616</v>
      </c>
      <c r="E121" s="815" t="s">
        <v>617</v>
      </c>
      <c r="F121" s="815" t="s">
        <v>618</v>
      </c>
    </row>
    <row r="122" spans="1:8">
      <c r="A122" s="817" t="s">
        <v>268</v>
      </c>
      <c r="B122" s="817" t="s">
        <v>269</v>
      </c>
      <c r="C122" s="817">
        <v>1</v>
      </c>
      <c r="D122" s="830">
        <v>2</v>
      </c>
      <c r="E122" s="817">
        <v>3</v>
      </c>
      <c r="F122" s="817">
        <v>4</v>
      </c>
    </row>
    <row r="123" spans="1:8">
      <c r="A123" s="816" t="s">
        <v>268</v>
      </c>
      <c r="B123" s="831" t="s">
        <v>619</v>
      </c>
      <c r="C123" s="832">
        <f>D123+E123+F123</f>
        <v>0</v>
      </c>
      <c r="D123" s="832"/>
      <c r="E123" s="832">
        <f>E124+E134</f>
        <v>0</v>
      </c>
      <c r="F123" s="832">
        <f>F124+F134</f>
        <v>0</v>
      </c>
    </row>
    <row r="124" spans="1:8">
      <c r="A124" s="816" t="s">
        <v>273</v>
      </c>
      <c r="B124" s="831" t="s">
        <v>620</v>
      </c>
      <c r="C124" s="832">
        <f>D124+E124+F124</f>
        <v>0</v>
      </c>
      <c r="D124" s="832"/>
      <c r="E124" s="832">
        <f>E125+E126+E127+E133</f>
        <v>0</v>
      </c>
      <c r="F124" s="832">
        <f>F125+F126+F127+F133</f>
        <v>0</v>
      </c>
    </row>
    <row r="125" spans="1:8">
      <c r="A125" s="816">
        <v>1</v>
      </c>
      <c r="B125" s="833" t="s">
        <v>1613</v>
      </c>
      <c r="C125" s="832">
        <f>D125+E125+F125</f>
        <v>0</v>
      </c>
      <c r="D125" s="832"/>
      <c r="E125" s="832"/>
      <c r="F125" s="834"/>
    </row>
    <row r="126" spans="1:8" ht="31.2">
      <c r="A126" s="816">
        <v>2</v>
      </c>
      <c r="B126" s="831" t="s">
        <v>621</v>
      </c>
      <c r="C126" s="832">
        <f t="shared" ref="C126" si="8">D126+E126+F126</f>
        <v>0</v>
      </c>
      <c r="D126" s="834"/>
      <c r="E126" s="832"/>
      <c r="F126" s="834"/>
    </row>
    <row r="127" spans="1:8">
      <c r="A127" s="816">
        <v>3</v>
      </c>
      <c r="B127" s="833" t="s">
        <v>622</v>
      </c>
      <c r="C127" s="832">
        <f>D127+E127+F127</f>
        <v>0</v>
      </c>
      <c r="D127" s="834"/>
      <c r="E127" s="834">
        <f>E128+E129+E130+E131+E132</f>
        <v>0</v>
      </c>
      <c r="F127" s="834">
        <f>F128+F129+F130+F131+F132</f>
        <v>0</v>
      </c>
    </row>
    <row r="128" spans="1:8">
      <c r="A128" s="830"/>
      <c r="B128" s="835" t="s">
        <v>623</v>
      </c>
      <c r="C128" s="836">
        <f t="shared" ref="C128:C134" si="9">D128+E128+F128</f>
        <v>0</v>
      </c>
      <c r="D128" s="837"/>
      <c r="E128" s="836"/>
      <c r="F128" s="837"/>
    </row>
    <row r="129" spans="1:6">
      <c r="A129" s="830"/>
      <c r="B129" s="838" t="s">
        <v>1614</v>
      </c>
      <c r="C129" s="836">
        <f t="shared" si="9"/>
        <v>0</v>
      </c>
      <c r="D129" s="837"/>
      <c r="E129" s="836"/>
      <c r="F129" s="837"/>
    </row>
    <row r="130" spans="1:6">
      <c r="A130" s="830"/>
      <c r="B130" s="835" t="s">
        <v>624</v>
      </c>
      <c r="C130" s="836">
        <f t="shared" si="9"/>
        <v>0</v>
      </c>
      <c r="D130" s="836"/>
      <c r="E130" s="836"/>
      <c r="F130" s="837"/>
    </row>
    <row r="131" spans="1:6">
      <c r="A131" s="830"/>
      <c r="B131" s="835" t="s">
        <v>625</v>
      </c>
      <c r="C131" s="836">
        <f t="shared" si="9"/>
        <v>0</v>
      </c>
      <c r="D131" s="836"/>
      <c r="E131" s="836"/>
      <c r="F131" s="837"/>
    </row>
    <row r="132" spans="1:6">
      <c r="A132" s="830"/>
      <c r="B132" s="835" t="s">
        <v>626</v>
      </c>
      <c r="C132" s="836">
        <f t="shared" si="9"/>
        <v>0</v>
      </c>
      <c r="D132" s="836"/>
      <c r="E132" s="836"/>
      <c r="F132" s="837"/>
    </row>
    <row r="133" spans="1:6">
      <c r="A133" s="816">
        <v>4</v>
      </c>
      <c r="B133" s="833" t="s">
        <v>627</v>
      </c>
      <c r="C133" s="832">
        <f t="shared" si="9"/>
        <v>0</v>
      </c>
      <c r="D133" s="832"/>
      <c r="E133" s="832"/>
      <c r="F133" s="832"/>
    </row>
    <row r="134" spans="1:6">
      <c r="A134" s="816" t="s">
        <v>274</v>
      </c>
      <c r="B134" s="831" t="s">
        <v>628</v>
      </c>
      <c r="C134" s="832">
        <f t="shared" si="9"/>
        <v>0</v>
      </c>
      <c r="D134" s="834"/>
      <c r="E134" s="832"/>
      <c r="F134" s="834"/>
    </row>
    <row r="135" spans="1:6" ht="31.2">
      <c r="A135" s="816" t="s">
        <v>269</v>
      </c>
      <c r="B135" s="831" t="s">
        <v>629</v>
      </c>
      <c r="C135" s="839">
        <f>C136+C137+C146+C147</f>
        <v>0</v>
      </c>
      <c r="D135" s="839">
        <f>D136+D137+D146+D147</f>
        <v>0</v>
      </c>
      <c r="E135" s="839">
        <f>E136+E137+E146+E147</f>
        <v>0</v>
      </c>
      <c r="F135" s="839">
        <f t="shared" ref="F135" si="10">F136+F137+F146+F147</f>
        <v>0</v>
      </c>
    </row>
    <row r="136" spans="1:6">
      <c r="A136" s="821" t="s">
        <v>273</v>
      </c>
      <c r="B136" s="840" t="s">
        <v>350</v>
      </c>
      <c r="C136" s="832">
        <f t="shared" ref="C136:C147" si="11">D136+E136+F136</f>
        <v>0</v>
      </c>
      <c r="D136" s="820"/>
      <c r="E136" s="820"/>
      <c r="F136" s="820"/>
    </row>
    <row r="137" spans="1:6">
      <c r="A137" s="821" t="s">
        <v>274</v>
      </c>
      <c r="B137" s="840" t="s">
        <v>318</v>
      </c>
      <c r="C137" s="832">
        <f t="shared" si="11"/>
        <v>0</v>
      </c>
      <c r="D137" s="820"/>
      <c r="E137" s="820">
        <f>SUM(E138:E145)</f>
        <v>0</v>
      </c>
      <c r="F137" s="820">
        <f>SUM(F138:F145)</f>
        <v>0</v>
      </c>
    </row>
    <row r="138" spans="1:6">
      <c r="A138" s="823">
        <v>1</v>
      </c>
      <c r="B138" s="841" t="s">
        <v>614</v>
      </c>
      <c r="C138" s="836">
        <f t="shared" si="11"/>
        <v>0</v>
      </c>
      <c r="D138" s="824"/>
      <c r="E138" s="842"/>
      <c r="F138" s="842"/>
    </row>
    <row r="139" spans="1:6">
      <c r="A139" s="823">
        <v>2</v>
      </c>
      <c r="B139" s="841" t="s">
        <v>630</v>
      </c>
      <c r="C139" s="836">
        <f t="shared" si="11"/>
        <v>0</v>
      </c>
      <c r="D139" s="824"/>
      <c r="E139" s="824"/>
      <c r="F139" s="824"/>
    </row>
    <row r="140" spans="1:6">
      <c r="A140" s="823">
        <v>3</v>
      </c>
      <c r="B140" s="841" t="s">
        <v>1615</v>
      </c>
      <c r="C140" s="836">
        <f t="shared" si="11"/>
        <v>0</v>
      </c>
      <c r="D140" s="824"/>
      <c r="E140" s="824"/>
      <c r="F140" s="824"/>
    </row>
    <row r="141" spans="1:6">
      <c r="A141" s="823">
        <v>4</v>
      </c>
      <c r="B141" s="841" t="s">
        <v>1616</v>
      </c>
      <c r="C141" s="836">
        <f t="shared" si="11"/>
        <v>0</v>
      </c>
      <c r="D141" s="824"/>
      <c r="E141" s="824"/>
      <c r="F141" s="824"/>
    </row>
    <row r="142" spans="1:6">
      <c r="A142" s="823">
        <v>5</v>
      </c>
      <c r="B142" s="841" t="s">
        <v>1617</v>
      </c>
      <c r="C142" s="836">
        <f t="shared" si="11"/>
        <v>0</v>
      </c>
      <c r="D142" s="824"/>
      <c r="E142" s="824"/>
      <c r="F142" s="824"/>
    </row>
    <row r="143" spans="1:6" ht="31.2">
      <c r="A143" s="823">
        <v>6</v>
      </c>
      <c r="B143" s="841" t="s">
        <v>1618</v>
      </c>
      <c r="C143" s="836">
        <f t="shared" si="11"/>
        <v>0</v>
      </c>
      <c r="D143" s="824"/>
      <c r="E143" s="824"/>
      <c r="F143" s="824"/>
    </row>
    <row r="144" spans="1:6">
      <c r="A144" s="823">
        <v>7</v>
      </c>
      <c r="B144" s="841" t="s">
        <v>1619</v>
      </c>
      <c r="C144" s="836">
        <f t="shared" si="11"/>
        <v>0</v>
      </c>
      <c r="D144" s="824"/>
      <c r="E144" s="824"/>
      <c r="F144" s="824"/>
    </row>
    <row r="145" spans="1:6">
      <c r="A145" s="823">
        <v>8</v>
      </c>
      <c r="B145" s="841" t="s">
        <v>123</v>
      </c>
      <c r="C145" s="836">
        <f t="shared" si="11"/>
        <v>0</v>
      </c>
      <c r="D145" s="824"/>
      <c r="E145" s="824"/>
      <c r="F145" s="824"/>
    </row>
    <row r="146" spans="1:6">
      <c r="A146" s="816" t="s">
        <v>275</v>
      </c>
      <c r="B146" s="831" t="s">
        <v>475</v>
      </c>
      <c r="C146" s="832">
        <f t="shared" si="11"/>
        <v>0</v>
      </c>
      <c r="D146" s="839"/>
      <c r="E146" s="820"/>
      <c r="F146" s="839"/>
    </row>
    <row r="147" spans="1:6">
      <c r="A147" s="816" t="s">
        <v>276</v>
      </c>
      <c r="B147" s="831" t="s">
        <v>1620</v>
      </c>
      <c r="C147" s="832">
        <f t="shared" si="11"/>
        <v>0</v>
      </c>
      <c r="D147" s="839"/>
      <c r="E147" s="839"/>
      <c r="F147" s="839"/>
    </row>
    <row r="148" spans="1:6">
      <c r="A148" s="470"/>
      <c r="B148" s="470" t="s">
        <v>2025</v>
      </c>
      <c r="C148" s="470"/>
      <c r="D148" s="471"/>
      <c r="E148" s="470"/>
      <c r="F148" s="470"/>
    </row>
    <row r="149" spans="1:6">
      <c r="A149" s="815" t="s">
        <v>280</v>
      </c>
      <c r="B149" s="815" t="s">
        <v>265</v>
      </c>
      <c r="C149" s="815" t="s">
        <v>266</v>
      </c>
      <c r="D149" s="816" t="s">
        <v>616</v>
      </c>
      <c r="E149" s="815" t="s">
        <v>617</v>
      </c>
      <c r="F149" s="815" t="s">
        <v>618</v>
      </c>
    </row>
    <row r="150" spans="1:6">
      <c r="A150" s="817" t="s">
        <v>268</v>
      </c>
      <c r="B150" s="817" t="s">
        <v>269</v>
      </c>
      <c r="C150" s="817">
        <v>1</v>
      </c>
      <c r="D150" s="830">
        <v>2</v>
      </c>
      <c r="E150" s="817">
        <v>3</v>
      </c>
      <c r="F150" s="817">
        <v>4</v>
      </c>
    </row>
    <row r="151" spans="1:6">
      <c r="A151" s="816" t="s">
        <v>268</v>
      </c>
      <c r="B151" s="831" t="s">
        <v>619</v>
      </c>
      <c r="C151" s="832">
        <f>D151+E151+F151</f>
        <v>13231631500</v>
      </c>
      <c r="D151" s="832"/>
      <c r="E151" s="832">
        <f>E152+E162</f>
        <v>10913631500</v>
      </c>
      <c r="F151" s="832">
        <f>F152+F162</f>
        <v>2318000000</v>
      </c>
    </row>
    <row r="152" spans="1:6">
      <c r="A152" s="816" t="s">
        <v>273</v>
      </c>
      <c r="B152" s="831" t="s">
        <v>620</v>
      </c>
      <c r="C152" s="832">
        <f>C153+C154+C155+C161</f>
        <v>13231631500</v>
      </c>
      <c r="D152" s="832">
        <f t="shared" ref="D152:E152" si="12">D153+D154+D155+D161</f>
        <v>0</v>
      </c>
      <c r="E152" s="832">
        <f t="shared" si="12"/>
        <v>10913631500</v>
      </c>
      <c r="F152" s="832">
        <f>F153+F154+F155+F161</f>
        <v>2318000000</v>
      </c>
    </row>
    <row r="153" spans="1:6">
      <c r="A153" s="816">
        <v>1</v>
      </c>
      <c r="B153" s="833" t="s">
        <v>1613</v>
      </c>
      <c r="C153" s="832">
        <f>D153+E153+F153</f>
        <v>3302632300</v>
      </c>
      <c r="D153" s="832"/>
      <c r="E153" s="832">
        <v>3302632300</v>
      </c>
      <c r="F153" s="834"/>
    </row>
    <row r="154" spans="1:6" ht="31.2">
      <c r="A154" s="816">
        <v>2</v>
      </c>
      <c r="B154" s="831" t="s">
        <v>621</v>
      </c>
      <c r="C154" s="832">
        <f t="shared" ref="C154" si="13">D154+E154+F154</f>
        <v>0</v>
      </c>
      <c r="D154" s="834"/>
      <c r="E154" s="832"/>
      <c r="F154" s="834"/>
    </row>
    <row r="155" spans="1:6">
      <c r="A155" s="816">
        <v>3</v>
      </c>
      <c r="B155" s="833" t="s">
        <v>622</v>
      </c>
      <c r="C155" s="832">
        <f>D155+E155+F155</f>
        <v>9928999200</v>
      </c>
      <c r="D155" s="834"/>
      <c r="E155" s="834">
        <f>E156+E157+E158+E159+E160</f>
        <v>7610999200</v>
      </c>
      <c r="F155" s="834">
        <f>F156+F157+F158+F159+F160</f>
        <v>2318000000</v>
      </c>
    </row>
    <row r="156" spans="1:6">
      <c r="A156" s="830"/>
      <c r="B156" s="835" t="s">
        <v>623</v>
      </c>
      <c r="C156" s="836">
        <f>D156+E156+F156</f>
        <v>9928999200</v>
      </c>
      <c r="D156" s="837"/>
      <c r="E156" s="836">
        <v>7610999200</v>
      </c>
      <c r="F156" s="836">
        <v>2318000000</v>
      </c>
    </row>
    <row r="157" spans="1:6">
      <c r="A157" s="830"/>
      <c r="B157" s="838" t="s">
        <v>1614</v>
      </c>
      <c r="C157" s="836">
        <f t="shared" ref="C157:C162" si="14">D157+E157+F157</f>
        <v>0</v>
      </c>
      <c r="D157" s="837"/>
      <c r="E157" s="836"/>
      <c r="F157" s="836"/>
    </row>
    <row r="158" spans="1:6">
      <c r="A158" s="830"/>
      <c r="B158" s="835" t="s">
        <v>624</v>
      </c>
      <c r="C158" s="836">
        <f t="shared" si="14"/>
        <v>0</v>
      </c>
      <c r="D158" s="836"/>
      <c r="E158" s="836"/>
      <c r="F158" s="836"/>
    </row>
    <row r="159" spans="1:6">
      <c r="A159" s="830"/>
      <c r="B159" s="835" t="s">
        <v>625</v>
      </c>
      <c r="C159" s="836">
        <f t="shared" si="14"/>
        <v>0</v>
      </c>
      <c r="D159" s="836"/>
      <c r="E159" s="836"/>
      <c r="F159" s="836"/>
    </row>
    <row r="160" spans="1:6">
      <c r="A160" s="830"/>
      <c r="B160" s="835" t="s">
        <v>626</v>
      </c>
      <c r="C160" s="836">
        <f t="shared" si="14"/>
        <v>0</v>
      </c>
      <c r="D160" s="836"/>
      <c r="E160" s="836"/>
      <c r="F160" s="836"/>
    </row>
    <row r="161" spans="1:6">
      <c r="A161" s="816">
        <v>4</v>
      </c>
      <c r="B161" s="833" t="s">
        <v>627</v>
      </c>
      <c r="C161" s="832">
        <f t="shared" si="14"/>
        <v>0</v>
      </c>
      <c r="D161" s="832"/>
      <c r="E161" s="832"/>
      <c r="F161" s="832"/>
    </row>
    <row r="162" spans="1:6">
      <c r="A162" s="816" t="s">
        <v>274</v>
      </c>
      <c r="B162" s="831" t="s">
        <v>628</v>
      </c>
      <c r="C162" s="832">
        <f t="shared" si="14"/>
        <v>0</v>
      </c>
      <c r="D162" s="834"/>
      <c r="E162" s="832"/>
      <c r="F162" s="834"/>
    </row>
    <row r="163" spans="1:6" ht="31.2">
      <c r="A163" s="816" t="s">
        <v>269</v>
      </c>
      <c r="B163" s="831" t="s">
        <v>629</v>
      </c>
      <c r="C163" s="839">
        <f>C164+C165+C174+C175</f>
        <v>13231611500</v>
      </c>
      <c r="D163" s="839">
        <f>D164+D165+D174+D175</f>
        <v>0</v>
      </c>
      <c r="E163" s="839">
        <f>E164+E165+E174+E175</f>
        <v>13231611500</v>
      </c>
      <c r="F163" s="839">
        <f t="shared" ref="F163" si="15">F164+F165+F174+F175</f>
        <v>0</v>
      </c>
    </row>
    <row r="164" spans="1:6">
      <c r="A164" s="821" t="s">
        <v>273</v>
      </c>
      <c r="B164" s="840" t="s">
        <v>350</v>
      </c>
      <c r="C164" s="832">
        <f t="shared" ref="C164:C175" si="16">D164+E164+F164</f>
        <v>3250000000</v>
      </c>
      <c r="D164" s="820"/>
      <c r="E164" s="820">
        <v>3250000000</v>
      </c>
      <c r="F164" s="820"/>
    </row>
    <row r="165" spans="1:6">
      <c r="A165" s="821" t="s">
        <v>274</v>
      </c>
      <c r="B165" s="840" t="s">
        <v>318</v>
      </c>
      <c r="C165" s="832">
        <f t="shared" si="16"/>
        <v>9804410000</v>
      </c>
      <c r="D165" s="820"/>
      <c r="E165" s="820">
        <f>SUM(E166:E173)</f>
        <v>9804410000</v>
      </c>
      <c r="F165" s="820">
        <f>SUM(F166:F173)</f>
        <v>0</v>
      </c>
    </row>
    <row r="166" spans="1:6">
      <c r="A166" s="823">
        <v>1</v>
      </c>
      <c r="B166" s="841" t="s">
        <v>614</v>
      </c>
      <c r="C166" s="836">
        <f t="shared" si="16"/>
        <v>677970000</v>
      </c>
      <c r="D166" s="824"/>
      <c r="E166" s="842">
        <v>677970000</v>
      </c>
      <c r="F166" s="842"/>
    </row>
    <row r="167" spans="1:6">
      <c r="A167" s="823">
        <v>2</v>
      </c>
      <c r="B167" s="841" t="s">
        <v>630</v>
      </c>
      <c r="C167" s="836">
        <f t="shared" si="16"/>
        <v>0</v>
      </c>
      <c r="D167" s="824"/>
      <c r="E167" s="824"/>
      <c r="F167" s="824"/>
    </row>
    <row r="168" spans="1:6">
      <c r="A168" s="823">
        <v>3</v>
      </c>
      <c r="B168" s="841" t="s">
        <v>1615</v>
      </c>
      <c r="C168" s="836">
        <f t="shared" si="16"/>
        <v>0</v>
      </c>
      <c r="D168" s="824"/>
      <c r="E168" s="824"/>
      <c r="F168" s="824"/>
    </row>
    <row r="169" spans="1:6">
      <c r="A169" s="823">
        <v>4</v>
      </c>
      <c r="B169" s="841" t="s">
        <v>1616</v>
      </c>
      <c r="C169" s="836">
        <f t="shared" si="16"/>
        <v>0</v>
      </c>
      <c r="D169" s="824"/>
      <c r="E169" s="824"/>
      <c r="F169" s="824"/>
    </row>
    <row r="170" spans="1:6">
      <c r="A170" s="823">
        <v>5</v>
      </c>
      <c r="B170" s="841" t="s">
        <v>1617</v>
      </c>
      <c r="C170" s="836">
        <f t="shared" si="16"/>
        <v>0</v>
      </c>
      <c r="D170" s="824"/>
      <c r="E170" s="824"/>
      <c r="F170" s="824"/>
    </row>
    <row r="171" spans="1:6" ht="31.2">
      <c r="A171" s="823">
        <v>6</v>
      </c>
      <c r="B171" s="841" t="s">
        <v>1618</v>
      </c>
      <c r="C171" s="836">
        <f t="shared" si="16"/>
        <v>0</v>
      </c>
      <c r="D171" s="824"/>
      <c r="E171" s="824"/>
      <c r="F171" s="824"/>
    </row>
    <row r="172" spans="1:6">
      <c r="A172" s="823">
        <v>7</v>
      </c>
      <c r="B172" s="841" t="s">
        <v>1619</v>
      </c>
      <c r="C172" s="836">
        <f t="shared" si="16"/>
        <v>0</v>
      </c>
      <c r="D172" s="824"/>
      <c r="E172" s="824"/>
      <c r="F172" s="824"/>
    </row>
    <row r="173" spans="1:6">
      <c r="A173" s="823">
        <v>8</v>
      </c>
      <c r="B173" s="841" t="s">
        <v>123</v>
      </c>
      <c r="C173" s="836">
        <f t="shared" si="16"/>
        <v>9126440000</v>
      </c>
      <c r="D173" s="824"/>
      <c r="E173" s="824">
        <v>9126440000</v>
      </c>
      <c r="F173" s="824"/>
    </row>
    <row r="174" spans="1:6">
      <c r="A174" s="816" t="s">
        <v>275</v>
      </c>
      <c r="B174" s="831" t="s">
        <v>475</v>
      </c>
      <c r="C174" s="832">
        <f t="shared" si="16"/>
        <v>177201500</v>
      </c>
      <c r="D174" s="839"/>
      <c r="E174" s="820">
        <v>177201500</v>
      </c>
      <c r="F174" s="839"/>
    </row>
    <row r="175" spans="1:6">
      <c r="A175" s="816" t="s">
        <v>276</v>
      </c>
      <c r="B175" s="831" t="s">
        <v>1620</v>
      </c>
      <c r="C175" s="832">
        <f t="shared" si="16"/>
        <v>0</v>
      </c>
      <c r="D175" s="839"/>
      <c r="E175" s="839"/>
      <c r="F175" s="839"/>
    </row>
    <row r="176" spans="1:6">
      <c r="A176" s="470"/>
      <c r="B176" s="470" t="s">
        <v>2026</v>
      </c>
      <c r="C176" s="470"/>
      <c r="D176" s="471"/>
      <c r="E176" s="470"/>
      <c r="F176" s="470"/>
    </row>
    <row r="177" spans="1:6">
      <c r="A177" s="815" t="s">
        <v>280</v>
      </c>
      <c r="B177" s="815" t="s">
        <v>265</v>
      </c>
      <c r="C177" s="815" t="s">
        <v>266</v>
      </c>
      <c r="D177" s="816" t="s">
        <v>616</v>
      </c>
      <c r="E177" s="815" t="s">
        <v>617</v>
      </c>
      <c r="F177" s="815" t="s">
        <v>618</v>
      </c>
    </row>
    <row r="178" spans="1:6">
      <c r="A178" s="817" t="s">
        <v>268</v>
      </c>
      <c r="B178" s="817" t="s">
        <v>269</v>
      </c>
      <c r="C178" s="817">
        <v>1</v>
      </c>
      <c r="D178" s="830">
        <v>2</v>
      </c>
      <c r="E178" s="817">
        <v>3</v>
      </c>
      <c r="F178" s="817">
        <v>4</v>
      </c>
    </row>
    <row r="179" spans="1:6">
      <c r="A179" s="816" t="s">
        <v>268</v>
      </c>
      <c r="B179" s="831" t="s">
        <v>619</v>
      </c>
      <c r="C179" s="832">
        <f>D179+E179+F179</f>
        <v>35045799000</v>
      </c>
      <c r="D179" s="832"/>
      <c r="E179" s="832">
        <f>E180+E190</f>
        <v>35045799000</v>
      </c>
      <c r="F179" s="832">
        <f>F180+F190</f>
        <v>0</v>
      </c>
    </row>
    <row r="180" spans="1:6">
      <c r="A180" s="816" t="s">
        <v>273</v>
      </c>
      <c r="B180" s="831" t="s">
        <v>620</v>
      </c>
      <c r="C180" s="832">
        <f>D180+E180+F180</f>
        <v>35045799000</v>
      </c>
      <c r="D180" s="832"/>
      <c r="E180" s="832">
        <f>E181+E182+E183+E189</f>
        <v>35045799000</v>
      </c>
      <c r="F180" s="832">
        <f>F181+F182+F183+F189</f>
        <v>0</v>
      </c>
    </row>
    <row r="181" spans="1:6">
      <c r="A181" s="816">
        <v>1</v>
      </c>
      <c r="B181" s="833" t="s">
        <v>1613</v>
      </c>
      <c r="C181" s="832">
        <f>D181+E181+F181</f>
        <v>9227053600</v>
      </c>
      <c r="D181" s="832"/>
      <c r="E181" s="832">
        <v>9227053600</v>
      </c>
      <c r="F181" s="834"/>
    </row>
    <row r="182" spans="1:6" ht="31.2">
      <c r="A182" s="816">
        <v>2</v>
      </c>
      <c r="B182" s="831" t="s">
        <v>621</v>
      </c>
      <c r="C182" s="832">
        <f t="shared" ref="C182" si="17">D182+E182+F182</f>
        <v>0</v>
      </c>
      <c r="D182" s="834"/>
      <c r="E182" s="832"/>
      <c r="F182" s="834"/>
    </row>
    <row r="183" spans="1:6">
      <c r="A183" s="816">
        <v>3</v>
      </c>
      <c r="B183" s="833" t="s">
        <v>622</v>
      </c>
      <c r="C183" s="832">
        <f>D183+E183+F183</f>
        <v>11056745400</v>
      </c>
      <c r="D183" s="834"/>
      <c r="E183" s="834">
        <f>E184+E185+E186+E187+E188</f>
        <v>11056745400</v>
      </c>
      <c r="F183" s="834">
        <f>F184+F185+F186+F187+F188</f>
        <v>0</v>
      </c>
    </row>
    <row r="184" spans="1:6">
      <c r="A184" s="830"/>
      <c r="B184" s="835" t="s">
        <v>623</v>
      </c>
      <c r="C184" s="836">
        <f t="shared" ref="C184:C190" si="18">D184+E184+F184</f>
        <v>11056745400</v>
      </c>
      <c r="D184" s="837"/>
      <c r="E184" s="836">
        <v>11056745400</v>
      </c>
      <c r="F184" s="837"/>
    </row>
    <row r="185" spans="1:6">
      <c r="A185" s="830"/>
      <c r="B185" s="838" t="s">
        <v>1614</v>
      </c>
      <c r="C185" s="836">
        <f t="shared" si="18"/>
        <v>0</v>
      </c>
      <c r="D185" s="837"/>
      <c r="E185" s="836"/>
      <c r="F185" s="837"/>
    </row>
    <row r="186" spans="1:6">
      <c r="A186" s="830"/>
      <c r="B186" s="835" t="s">
        <v>624</v>
      </c>
      <c r="C186" s="836">
        <f t="shared" si="18"/>
        <v>0</v>
      </c>
      <c r="D186" s="836"/>
      <c r="E186" s="836"/>
      <c r="F186" s="837"/>
    </row>
    <row r="187" spans="1:6">
      <c r="A187" s="830"/>
      <c r="B187" s="835" t="s">
        <v>625</v>
      </c>
      <c r="C187" s="836">
        <f t="shared" si="18"/>
        <v>0</v>
      </c>
      <c r="D187" s="836"/>
      <c r="E187" s="836"/>
      <c r="F187" s="837"/>
    </row>
    <row r="188" spans="1:6">
      <c r="A188" s="830"/>
      <c r="B188" s="835" t="s">
        <v>626</v>
      </c>
      <c r="C188" s="836">
        <f t="shared" si="18"/>
        <v>0</v>
      </c>
      <c r="D188" s="836"/>
      <c r="E188" s="836"/>
      <c r="F188" s="837"/>
    </row>
    <row r="189" spans="1:6">
      <c r="A189" s="816">
        <v>4</v>
      </c>
      <c r="B189" s="833" t="s">
        <v>627</v>
      </c>
      <c r="C189" s="832">
        <f t="shared" si="18"/>
        <v>14762000000</v>
      </c>
      <c r="D189" s="832"/>
      <c r="E189" s="832">
        <v>14762000000</v>
      </c>
      <c r="F189" s="832"/>
    </row>
    <row r="190" spans="1:6">
      <c r="A190" s="816" t="s">
        <v>274</v>
      </c>
      <c r="B190" s="831" t="s">
        <v>628</v>
      </c>
      <c r="C190" s="832">
        <f t="shared" si="18"/>
        <v>0</v>
      </c>
      <c r="D190" s="834"/>
      <c r="E190" s="832"/>
      <c r="F190" s="834"/>
    </row>
    <row r="191" spans="1:6" ht="31.2">
      <c r="A191" s="816" t="s">
        <v>269</v>
      </c>
      <c r="B191" s="831" t="s">
        <v>629</v>
      </c>
      <c r="C191" s="839">
        <f>C192+C193+C202+C203</f>
        <v>35045799000</v>
      </c>
      <c r="D191" s="839">
        <f>D192+D193+D202+D203</f>
        <v>0</v>
      </c>
      <c r="E191" s="839">
        <f>E192+E193+E202+E203</f>
        <v>17039539000</v>
      </c>
      <c r="F191" s="839">
        <f t="shared" ref="F191" si="19">F192+F193+F202+F203</f>
        <v>18006260000</v>
      </c>
    </row>
    <row r="192" spans="1:6">
      <c r="A192" s="821" t="s">
        <v>273</v>
      </c>
      <c r="B192" s="840" t="s">
        <v>350</v>
      </c>
      <c r="C192" s="832">
        <f t="shared" ref="C192:C203" si="20">D192+E192+F192</f>
        <v>12700000000</v>
      </c>
      <c r="D192" s="820"/>
      <c r="E192" s="820">
        <v>6000000000</v>
      </c>
      <c r="F192" s="820">
        <v>6700000000</v>
      </c>
    </row>
    <row r="193" spans="1:8">
      <c r="A193" s="821" t="s">
        <v>274</v>
      </c>
      <c r="B193" s="840" t="s">
        <v>318</v>
      </c>
      <c r="C193" s="832">
        <f t="shared" si="20"/>
        <v>22345799000</v>
      </c>
      <c r="D193" s="820"/>
      <c r="E193" s="820">
        <f>SUM(E194:E201)</f>
        <v>11039539000</v>
      </c>
      <c r="F193" s="820">
        <f>SUM(F194:F201)</f>
        <v>11306260000</v>
      </c>
    </row>
    <row r="194" spans="1:8">
      <c r="A194" s="823">
        <v>1</v>
      </c>
      <c r="B194" s="841" t="s">
        <v>614</v>
      </c>
      <c r="C194" s="836">
        <f t="shared" si="20"/>
        <v>2061904000</v>
      </c>
      <c r="D194" s="824"/>
      <c r="E194" s="842">
        <v>1599904000</v>
      </c>
      <c r="F194" s="842">
        <v>462000000</v>
      </c>
    </row>
    <row r="195" spans="1:8">
      <c r="A195" s="823">
        <v>2</v>
      </c>
      <c r="B195" s="841" t="s">
        <v>630</v>
      </c>
      <c r="C195" s="836">
        <f t="shared" si="20"/>
        <v>0</v>
      </c>
      <c r="D195" s="824"/>
      <c r="E195" s="824"/>
      <c r="F195" s="824"/>
    </row>
    <row r="196" spans="1:8">
      <c r="A196" s="823">
        <v>3</v>
      </c>
      <c r="B196" s="841" t="s">
        <v>1615</v>
      </c>
      <c r="C196" s="836">
        <f t="shared" si="20"/>
        <v>0</v>
      </c>
      <c r="D196" s="824"/>
      <c r="E196" s="824"/>
      <c r="F196" s="824"/>
    </row>
    <row r="197" spans="1:8">
      <c r="A197" s="823">
        <v>4</v>
      </c>
      <c r="B197" s="841" t="s">
        <v>1616</v>
      </c>
      <c r="C197" s="836">
        <f t="shared" si="20"/>
        <v>15993144000</v>
      </c>
      <c r="D197" s="824"/>
      <c r="E197" s="824">
        <v>5712884000</v>
      </c>
      <c r="F197" s="824">
        <v>10280260000</v>
      </c>
    </row>
    <row r="198" spans="1:8">
      <c r="A198" s="823">
        <v>5</v>
      </c>
      <c r="B198" s="841" t="s">
        <v>1617</v>
      </c>
      <c r="C198" s="836">
        <f t="shared" si="20"/>
        <v>0</v>
      </c>
      <c r="D198" s="824"/>
      <c r="E198" s="824"/>
      <c r="F198" s="824"/>
    </row>
    <row r="199" spans="1:8" ht="31.2">
      <c r="A199" s="823">
        <v>6</v>
      </c>
      <c r="B199" s="841" t="s">
        <v>1618</v>
      </c>
      <c r="C199" s="836">
        <f t="shared" si="20"/>
        <v>0</v>
      </c>
      <c r="D199" s="824"/>
      <c r="E199" s="824"/>
      <c r="F199" s="824"/>
    </row>
    <row r="200" spans="1:8">
      <c r="A200" s="823">
        <v>7</v>
      </c>
      <c r="B200" s="841" t="s">
        <v>1619</v>
      </c>
      <c r="C200" s="836">
        <f t="shared" si="20"/>
        <v>4290751000</v>
      </c>
      <c r="D200" s="824"/>
      <c r="E200" s="824">
        <v>3726751000</v>
      </c>
      <c r="F200" s="824">
        <v>564000000</v>
      </c>
    </row>
    <row r="201" spans="1:8">
      <c r="A201" s="823">
        <v>8</v>
      </c>
      <c r="B201" s="841" t="s">
        <v>123</v>
      </c>
      <c r="C201" s="836">
        <f t="shared" si="20"/>
        <v>0</v>
      </c>
      <c r="D201" s="824"/>
      <c r="E201" s="824"/>
      <c r="F201" s="824"/>
    </row>
    <row r="202" spans="1:8">
      <c r="A202" s="816" t="s">
        <v>275</v>
      </c>
      <c r="B202" s="831" t="s">
        <v>475</v>
      </c>
      <c r="C202" s="832">
        <f t="shared" si="20"/>
        <v>0</v>
      </c>
      <c r="D202" s="839"/>
      <c r="E202" s="820"/>
      <c r="F202" s="839"/>
    </row>
    <row r="203" spans="1:8">
      <c r="A203" s="816" t="s">
        <v>276</v>
      </c>
      <c r="B203" s="831" t="s">
        <v>1620</v>
      </c>
      <c r="C203" s="832">
        <f t="shared" si="20"/>
        <v>0</v>
      </c>
      <c r="D203" s="839"/>
      <c r="E203" s="839"/>
      <c r="F203" s="839"/>
    </row>
    <row r="204" spans="1:8">
      <c r="A204" s="470"/>
      <c r="B204" s="470" t="s">
        <v>2027</v>
      </c>
      <c r="C204" s="470"/>
      <c r="D204" s="471"/>
      <c r="E204" s="470"/>
      <c r="F204" s="470"/>
    </row>
    <row r="205" spans="1:8" s="402" customFormat="1">
      <c r="A205" s="815" t="s">
        <v>280</v>
      </c>
      <c r="B205" s="815" t="s">
        <v>265</v>
      </c>
      <c r="C205" s="815" t="s">
        <v>266</v>
      </c>
      <c r="D205" s="816" t="s">
        <v>616</v>
      </c>
      <c r="E205" s="815" t="s">
        <v>617</v>
      </c>
      <c r="F205" s="815" t="s">
        <v>618</v>
      </c>
      <c r="G205" s="514"/>
      <c r="H205" s="514"/>
    </row>
    <row r="206" spans="1:8" s="402" customFormat="1">
      <c r="A206" s="817" t="s">
        <v>268</v>
      </c>
      <c r="B206" s="817" t="s">
        <v>269</v>
      </c>
      <c r="C206" s="817">
        <v>1</v>
      </c>
      <c r="D206" s="830">
        <v>2</v>
      </c>
      <c r="E206" s="817">
        <v>3</v>
      </c>
      <c r="F206" s="817">
        <v>4</v>
      </c>
      <c r="G206" s="514"/>
      <c r="H206" s="514"/>
    </row>
    <row r="207" spans="1:8" s="402" customFormat="1">
      <c r="A207" s="816" t="s">
        <v>268</v>
      </c>
      <c r="B207" s="831" t="s">
        <v>619</v>
      </c>
      <c r="C207" s="832">
        <f>D207+E207+F207</f>
        <v>51217823000</v>
      </c>
      <c r="D207" s="832"/>
      <c r="E207" s="832">
        <f>E208+E218</f>
        <v>51217823000</v>
      </c>
      <c r="F207" s="832">
        <f>F208+F218</f>
        <v>0</v>
      </c>
      <c r="G207" s="514"/>
      <c r="H207" s="514"/>
    </row>
    <row r="208" spans="1:8" s="402" customFormat="1">
      <c r="A208" s="816" t="s">
        <v>273</v>
      </c>
      <c r="B208" s="831" t="s">
        <v>620</v>
      </c>
      <c r="C208" s="832">
        <f>D208+E208+F208</f>
        <v>51217823000</v>
      </c>
      <c r="D208" s="832"/>
      <c r="E208" s="832">
        <f>E209+E210+E211+E217</f>
        <v>51217823000</v>
      </c>
      <c r="F208" s="832">
        <f>F209+F210+F211+F217</f>
        <v>0</v>
      </c>
      <c r="G208" s="514"/>
      <c r="H208" s="514"/>
    </row>
    <row r="209" spans="1:8" s="402" customFormat="1">
      <c r="A209" s="816">
        <v>1</v>
      </c>
      <c r="B209" s="833" t="s">
        <v>1613</v>
      </c>
      <c r="C209" s="832">
        <f>D209+E209+F209</f>
        <v>34693653000</v>
      </c>
      <c r="D209" s="832"/>
      <c r="E209" s="832">
        <v>34693653000</v>
      </c>
      <c r="F209" s="834"/>
      <c r="G209" s="514"/>
      <c r="H209" s="514"/>
    </row>
    <row r="210" spans="1:8" s="402" customFormat="1" ht="31.2">
      <c r="A210" s="816">
        <v>2</v>
      </c>
      <c r="B210" s="831" t="s">
        <v>621</v>
      </c>
      <c r="C210" s="832">
        <f t="shared" ref="C210" si="21">D210+E210+F210</f>
        <v>0</v>
      </c>
      <c r="D210" s="834"/>
      <c r="E210" s="832"/>
      <c r="F210" s="834"/>
      <c r="G210" s="514"/>
      <c r="H210" s="514"/>
    </row>
    <row r="211" spans="1:8" s="402" customFormat="1">
      <c r="A211" s="816">
        <v>3</v>
      </c>
      <c r="B211" s="833" t="s">
        <v>622</v>
      </c>
      <c r="C211" s="832">
        <f>D211+E211+F211</f>
        <v>16524170000</v>
      </c>
      <c r="D211" s="834"/>
      <c r="E211" s="834">
        <f>E212+E213+E214+E215+E216</f>
        <v>16524170000</v>
      </c>
      <c r="F211" s="834">
        <f>F212+F213+F214+F215+F216</f>
        <v>0</v>
      </c>
      <c r="G211" s="514"/>
      <c r="H211" s="514"/>
    </row>
    <row r="212" spans="1:8" s="402" customFormat="1">
      <c r="A212" s="830"/>
      <c r="B212" s="835" t="s">
        <v>623</v>
      </c>
      <c r="C212" s="836">
        <f t="shared" ref="C212:C218" si="22">D212+E212+F212</f>
        <v>16524170000</v>
      </c>
      <c r="D212" s="837"/>
      <c r="E212" s="836">
        <v>16524170000</v>
      </c>
      <c r="F212" s="837"/>
      <c r="G212" s="514"/>
      <c r="H212" s="514"/>
    </row>
    <row r="213" spans="1:8" s="402" customFormat="1">
      <c r="A213" s="830"/>
      <c r="B213" s="838" t="s">
        <v>1614</v>
      </c>
      <c r="C213" s="836">
        <f t="shared" si="22"/>
        <v>0</v>
      </c>
      <c r="D213" s="837"/>
      <c r="E213" s="836"/>
      <c r="F213" s="837"/>
      <c r="G213" s="514"/>
      <c r="H213" s="514"/>
    </row>
    <row r="214" spans="1:8" s="402" customFormat="1">
      <c r="A214" s="830"/>
      <c r="B214" s="835" t="s">
        <v>624</v>
      </c>
      <c r="C214" s="836">
        <f t="shared" si="22"/>
        <v>0</v>
      </c>
      <c r="D214" s="836"/>
      <c r="E214" s="836"/>
      <c r="F214" s="837"/>
      <c r="G214" s="514"/>
      <c r="H214" s="514"/>
    </row>
    <row r="215" spans="1:8" s="402" customFormat="1">
      <c r="A215" s="830"/>
      <c r="B215" s="835" t="s">
        <v>625</v>
      </c>
      <c r="C215" s="836">
        <f t="shared" si="22"/>
        <v>0</v>
      </c>
      <c r="D215" s="836"/>
      <c r="E215" s="836"/>
      <c r="F215" s="837"/>
      <c r="G215" s="514"/>
      <c r="H215" s="514"/>
    </row>
    <row r="216" spans="1:8" s="402" customFormat="1">
      <c r="A216" s="830"/>
      <c r="B216" s="835" t="s">
        <v>626</v>
      </c>
      <c r="C216" s="836">
        <f t="shared" si="22"/>
        <v>0</v>
      </c>
      <c r="D216" s="836"/>
      <c r="E216" s="836"/>
      <c r="F216" s="837"/>
      <c r="G216" s="514"/>
      <c r="H216" s="514"/>
    </row>
    <row r="217" spans="1:8" s="402" customFormat="1">
      <c r="A217" s="816">
        <v>4</v>
      </c>
      <c r="B217" s="833" t="s">
        <v>627</v>
      </c>
      <c r="C217" s="832">
        <f t="shared" si="22"/>
        <v>0</v>
      </c>
      <c r="D217" s="832"/>
      <c r="E217" s="832"/>
      <c r="F217" s="832"/>
      <c r="G217" s="514"/>
      <c r="H217" s="514"/>
    </row>
    <row r="218" spans="1:8" s="402" customFormat="1">
      <c r="A218" s="816" t="s">
        <v>274</v>
      </c>
      <c r="B218" s="831" t="s">
        <v>628</v>
      </c>
      <c r="C218" s="832">
        <f t="shared" si="22"/>
        <v>0</v>
      </c>
      <c r="D218" s="834"/>
      <c r="E218" s="832"/>
      <c r="F218" s="834"/>
      <c r="G218" s="514"/>
      <c r="H218" s="514"/>
    </row>
    <row r="219" spans="1:8" s="402" customFormat="1" ht="31.2">
      <c r="A219" s="816" t="s">
        <v>269</v>
      </c>
      <c r="B219" s="831" t="s">
        <v>629</v>
      </c>
      <c r="C219" s="839">
        <f>C220+C221+C230+C231</f>
        <v>51217823000</v>
      </c>
      <c r="D219" s="839">
        <f>D220+D221+D230+D231</f>
        <v>0</v>
      </c>
      <c r="E219" s="839">
        <f>E220+E221+E230+E231</f>
        <v>51217823000</v>
      </c>
      <c r="F219" s="839">
        <f t="shared" ref="F219" si="23">F220+F221+F230+F231</f>
        <v>0</v>
      </c>
      <c r="G219" s="514"/>
      <c r="H219" s="514"/>
    </row>
    <row r="220" spans="1:8" s="402" customFormat="1">
      <c r="A220" s="821" t="s">
        <v>273</v>
      </c>
      <c r="B220" s="840" t="s">
        <v>350</v>
      </c>
      <c r="C220" s="832">
        <f t="shared" ref="C220:C231" si="24">D220+E220+F220</f>
        <v>0</v>
      </c>
      <c r="D220" s="820"/>
      <c r="E220" s="820"/>
      <c r="F220" s="820"/>
      <c r="G220" s="514"/>
      <c r="H220" s="514"/>
    </row>
    <row r="221" spans="1:8" s="402" customFormat="1">
      <c r="A221" s="821" t="s">
        <v>274</v>
      </c>
      <c r="B221" s="840" t="s">
        <v>318</v>
      </c>
      <c r="C221" s="832">
        <f t="shared" si="24"/>
        <v>51217823000</v>
      </c>
      <c r="D221" s="820"/>
      <c r="E221" s="820">
        <f>SUM(E222:E229)</f>
        <v>51217823000</v>
      </c>
      <c r="F221" s="820">
        <f>SUM(F222:F229)</f>
        <v>0</v>
      </c>
      <c r="G221" s="514"/>
      <c r="H221" s="514"/>
    </row>
    <row r="222" spans="1:8" s="402" customFormat="1">
      <c r="A222" s="823">
        <v>1</v>
      </c>
      <c r="B222" s="841" t="s">
        <v>614</v>
      </c>
      <c r="C222" s="836">
        <f t="shared" si="24"/>
        <v>2829800000</v>
      </c>
      <c r="D222" s="824"/>
      <c r="E222" s="842">
        <v>2829800000</v>
      </c>
      <c r="F222" s="842"/>
      <c r="G222" s="514"/>
      <c r="H222" s="514"/>
    </row>
    <row r="223" spans="1:8" s="402" customFormat="1">
      <c r="A223" s="823">
        <v>2</v>
      </c>
      <c r="B223" s="841" t="s">
        <v>630</v>
      </c>
      <c r="C223" s="836">
        <f t="shared" si="24"/>
        <v>0</v>
      </c>
      <c r="D223" s="824"/>
      <c r="E223" s="824"/>
      <c r="F223" s="824"/>
      <c r="G223" s="514"/>
      <c r="H223" s="514"/>
    </row>
    <row r="224" spans="1:8" s="402" customFormat="1">
      <c r="A224" s="823">
        <v>3</v>
      </c>
      <c r="B224" s="841" t="s">
        <v>1615</v>
      </c>
      <c r="C224" s="836">
        <f t="shared" si="24"/>
        <v>2419425000</v>
      </c>
      <c r="D224" s="824"/>
      <c r="E224" s="824">
        <v>2419425000</v>
      </c>
      <c r="F224" s="824"/>
      <c r="G224" s="514"/>
      <c r="H224" s="514"/>
    </row>
    <row r="225" spans="1:8" s="402" customFormat="1">
      <c r="A225" s="823">
        <v>4</v>
      </c>
      <c r="B225" s="841" t="s">
        <v>1616</v>
      </c>
      <c r="C225" s="836">
        <f t="shared" si="24"/>
        <v>0</v>
      </c>
      <c r="D225" s="824"/>
      <c r="E225" s="824"/>
      <c r="F225" s="824"/>
      <c r="G225" s="514"/>
      <c r="H225" s="514"/>
    </row>
    <row r="226" spans="1:8" s="402" customFormat="1">
      <c r="A226" s="823">
        <v>5</v>
      </c>
      <c r="B226" s="841" t="s">
        <v>1617</v>
      </c>
      <c r="C226" s="836">
        <f t="shared" si="24"/>
        <v>0</v>
      </c>
      <c r="D226" s="824"/>
      <c r="E226" s="824"/>
      <c r="F226" s="824"/>
      <c r="G226" s="514"/>
      <c r="H226" s="514"/>
    </row>
    <row r="227" spans="1:8" s="402" customFormat="1" ht="31.2">
      <c r="A227" s="823">
        <v>6</v>
      </c>
      <c r="B227" s="841" t="s">
        <v>1618</v>
      </c>
      <c r="C227" s="836">
        <f t="shared" si="24"/>
        <v>0</v>
      </c>
      <c r="D227" s="824"/>
      <c r="E227" s="824"/>
      <c r="F227" s="824"/>
      <c r="G227" s="514"/>
      <c r="H227" s="514"/>
    </row>
    <row r="228" spans="1:8" s="402" customFormat="1">
      <c r="A228" s="823">
        <v>7</v>
      </c>
      <c r="B228" s="841" t="s">
        <v>1619</v>
      </c>
      <c r="C228" s="836">
        <f t="shared" si="24"/>
        <v>45968598000</v>
      </c>
      <c r="D228" s="824"/>
      <c r="E228" s="824">
        <v>45968598000</v>
      </c>
      <c r="F228" s="824"/>
      <c r="G228" s="514"/>
      <c r="H228" s="514"/>
    </row>
    <row r="229" spans="1:8" s="402" customFormat="1">
      <c r="A229" s="823">
        <v>8</v>
      </c>
      <c r="B229" s="841" t="s">
        <v>123</v>
      </c>
      <c r="C229" s="836">
        <f t="shared" si="24"/>
        <v>0</v>
      </c>
      <c r="D229" s="824"/>
      <c r="E229" s="824"/>
      <c r="F229" s="824"/>
      <c r="G229" s="514"/>
      <c r="H229" s="514"/>
    </row>
    <row r="230" spans="1:8" s="402" customFormat="1">
      <c r="A230" s="816" t="s">
        <v>275</v>
      </c>
      <c r="B230" s="831" t="s">
        <v>475</v>
      </c>
      <c r="C230" s="832">
        <f t="shared" si="24"/>
        <v>0</v>
      </c>
      <c r="D230" s="839"/>
      <c r="E230" s="820"/>
      <c r="F230" s="839"/>
      <c r="G230" s="514"/>
      <c r="H230" s="514"/>
    </row>
    <row r="231" spans="1:8" s="402" customFormat="1">
      <c r="A231" s="816" t="s">
        <v>276</v>
      </c>
      <c r="B231" s="831" t="s">
        <v>1620</v>
      </c>
      <c r="C231" s="832">
        <f t="shared" si="24"/>
        <v>0</v>
      </c>
      <c r="D231" s="839"/>
      <c r="E231" s="839"/>
      <c r="F231" s="839"/>
      <c r="G231" s="514"/>
      <c r="H231" s="514"/>
    </row>
    <row r="232" spans="1:8">
      <c r="A232" s="470"/>
      <c r="B232" s="470" t="s">
        <v>2028</v>
      </c>
      <c r="C232" s="470"/>
      <c r="D232" s="471"/>
      <c r="E232" s="470"/>
      <c r="F232" s="470"/>
    </row>
    <row r="233" spans="1:8">
      <c r="A233" s="815" t="s">
        <v>280</v>
      </c>
      <c r="B233" s="815" t="s">
        <v>265</v>
      </c>
      <c r="C233" s="815" t="s">
        <v>266</v>
      </c>
      <c r="D233" s="816" t="s">
        <v>616</v>
      </c>
      <c r="E233" s="815" t="s">
        <v>617</v>
      </c>
      <c r="F233" s="815" t="s">
        <v>618</v>
      </c>
    </row>
    <row r="234" spans="1:8">
      <c r="A234" s="817" t="s">
        <v>268</v>
      </c>
      <c r="B234" s="817" t="s">
        <v>269</v>
      </c>
      <c r="C234" s="817">
        <v>1</v>
      </c>
      <c r="D234" s="830">
        <v>2</v>
      </c>
      <c r="E234" s="817">
        <v>3</v>
      </c>
      <c r="F234" s="817">
        <v>4</v>
      </c>
    </row>
    <row r="235" spans="1:8">
      <c r="A235" s="816" t="s">
        <v>268</v>
      </c>
      <c r="B235" s="831" t="s">
        <v>619</v>
      </c>
      <c r="C235" s="832">
        <f>D235+E235+F235</f>
        <v>33610206000</v>
      </c>
      <c r="D235" s="832"/>
      <c r="E235" s="832">
        <f>E236+E246</f>
        <v>18969200000</v>
      </c>
      <c r="F235" s="832">
        <f>F236+F246</f>
        <v>14641006000</v>
      </c>
    </row>
    <row r="236" spans="1:8">
      <c r="A236" s="816" t="s">
        <v>273</v>
      </c>
      <c r="B236" s="831" t="s">
        <v>620</v>
      </c>
      <c r="C236" s="832">
        <f>D236+E236+F236</f>
        <v>33610206000</v>
      </c>
      <c r="D236" s="832"/>
      <c r="E236" s="832">
        <f>E237+E238+E239+E245</f>
        <v>18969200000</v>
      </c>
      <c r="F236" s="832">
        <f>F237+F238+F239+F245</f>
        <v>14641006000</v>
      </c>
    </row>
    <row r="237" spans="1:8">
      <c r="A237" s="816">
        <v>1</v>
      </c>
      <c r="B237" s="833" t="s">
        <v>1613</v>
      </c>
      <c r="C237" s="832">
        <f>D237+E237+F237</f>
        <v>0</v>
      </c>
      <c r="D237" s="832"/>
      <c r="E237" s="832"/>
      <c r="F237" s="834"/>
    </row>
    <row r="238" spans="1:8" ht="31.2">
      <c r="A238" s="816">
        <v>2</v>
      </c>
      <c r="B238" s="831" t="s">
        <v>621</v>
      </c>
      <c r="C238" s="832">
        <f t="shared" ref="C238" si="25">D238+E238+F238</f>
        <v>0</v>
      </c>
      <c r="D238" s="834"/>
      <c r="E238" s="832"/>
      <c r="F238" s="834"/>
    </row>
    <row r="239" spans="1:8">
      <c r="A239" s="816">
        <v>3</v>
      </c>
      <c r="B239" s="833" t="s">
        <v>622</v>
      </c>
      <c r="C239" s="832">
        <f>D239+E239+F239</f>
        <v>25669956000</v>
      </c>
      <c r="D239" s="834"/>
      <c r="E239" s="834">
        <f>E240+E241+E242+E243+E244</f>
        <v>11028950000</v>
      </c>
      <c r="F239" s="834">
        <f>F240+F241+F242+F243+F244</f>
        <v>14641006000</v>
      </c>
    </row>
    <row r="240" spans="1:8">
      <c r="A240" s="830"/>
      <c r="B240" s="835" t="s">
        <v>623</v>
      </c>
      <c r="C240" s="836">
        <f t="shared" ref="C240:C246" si="26">D240+E240+F240</f>
        <v>14224211000</v>
      </c>
      <c r="D240" s="837"/>
      <c r="E240" s="836">
        <v>11028950000</v>
      </c>
      <c r="F240" s="837">
        <v>3195261000</v>
      </c>
    </row>
    <row r="241" spans="1:6">
      <c r="A241" s="830"/>
      <c r="B241" s="838" t="s">
        <v>1614</v>
      </c>
      <c r="C241" s="836">
        <f t="shared" si="26"/>
        <v>0</v>
      </c>
      <c r="D241" s="837"/>
      <c r="E241" s="836"/>
      <c r="F241" s="837"/>
    </row>
    <row r="242" spans="1:6">
      <c r="A242" s="830"/>
      <c r="B242" s="835" t="s">
        <v>624</v>
      </c>
      <c r="C242" s="836">
        <f t="shared" si="26"/>
        <v>0</v>
      </c>
      <c r="D242" s="836"/>
      <c r="E242" s="836"/>
      <c r="F242" s="837"/>
    </row>
    <row r="243" spans="1:6">
      <c r="A243" s="830"/>
      <c r="B243" s="835" t="s">
        <v>625</v>
      </c>
      <c r="C243" s="836">
        <f t="shared" si="26"/>
        <v>0</v>
      </c>
      <c r="D243" s="836"/>
      <c r="E243" s="836"/>
      <c r="F243" s="837"/>
    </row>
    <row r="244" spans="1:6">
      <c r="A244" s="830"/>
      <c r="B244" s="835" t="s">
        <v>626</v>
      </c>
      <c r="C244" s="836">
        <f t="shared" si="26"/>
        <v>11445745000</v>
      </c>
      <c r="D244" s="836"/>
      <c r="E244" s="836"/>
      <c r="F244" s="837">
        <v>11445745000</v>
      </c>
    </row>
    <row r="245" spans="1:6">
      <c r="A245" s="816">
        <v>4</v>
      </c>
      <c r="B245" s="833" t="s">
        <v>627</v>
      </c>
      <c r="C245" s="832">
        <f t="shared" si="26"/>
        <v>7940250000</v>
      </c>
      <c r="D245" s="832"/>
      <c r="E245" s="832">
        <v>7940250000</v>
      </c>
      <c r="F245" s="832"/>
    </row>
    <row r="246" spans="1:6">
      <c r="A246" s="816" t="s">
        <v>274</v>
      </c>
      <c r="B246" s="831" t="s">
        <v>628</v>
      </c>
      <c r="C246" s="832">
        <f t="shared" si="26"/>
        <v>0</v>
      </c>
      <c r="D246" s="834"/>
      <c r="E246" s="832"/>
      <c r="F246" s="834"/>
    </row>
    <row r="247" spans="1:6" ht="31.2">
      <c r="A247" s="816" t="s">
        <v>269</v>
      </c>
      <c r="B247" s="831" t="s">
        <v>629</v>
      </c>
      <c r="C247" s="839">
        <f>C248+C249+C258+C259</f>
        <v>31515730000</v>
      </c>
      <c r="D247" s="839">
        <f>D248+D249+D258+D259</f>
        <v>0</v>
      </c>
      <c r="E247" s="839">
        <f>E248+E249+E258+E259</f>
        <v>18969200000</v>
      </c>
      <c r="F247" s="839">
        <f t="shared" ref="F247" si="27">F248+F249+F258+F259</f>
        <v>12546530000</v>
      </c>
    </row>
    <row r="248" spans="1:6">
      <c r="A248" s="821" t="s">
        <v>273</v>
      </c>
      <c r="B248" s="840" t="s">
        <v>350</v>
      </c>
      <c r="C248" s="832">
        <f t="shared" ref="C248:C259" si="28">D248+E248+F248</f>
        <v>0</v>
      </c>
      <c r="D248" s="820"/>
      <c r="E248" s="820"/>
      <c r="F248" s="820"/>
    </row>
    <row r="249" spans="1:6">
      <c r="A249" s="821" t="s">
        <v>274</v>
      </c>
      <c r="B249" s="840" t="s">
        <v>318</v>
      </c>
      <c r="C249" s="832">
        <f>D249+E249+F249</f>
        <v>31515730000</v>
      </c>
      <c r="D249" s="820"/>
      <c r="E249" s="820">
        <f>SUM(E250:E257)</f>
        <v>18969200000</v>
      </c>
      <c r="F249" s="820">
        <f>SUM(F250:F257)</f>
        <v>12546530000</v>
      </c>
    </row>
    <row r="250" spans="1:6">
      <c r="A250" s="823">
        <v>1</v>
      </c>
      <c r="B250" s="841" t="s">
        <v>614</v>
      </c>
      <c r="C250" s="836">
        <f t="shared" si="28"/>
        <v>48370000</v>
      </c>
      <c r="D250" s="824"/>
      <c r="E250" s="842"/>
      <c r="F250" s="842">
        <v>48370000</v>
      </c>
    </row>
    <row r="251" spans="1:6">
      <c r="A251" s="823">
        <v>2</v>
      </c>
      <c r="B251" s="841" t="s">
        <v>630</v>
      </c>
      <c r="C251" s="836">
        <f t="shared" si="28"/>
        <v>0</v>
      </c>
      <c r="D251" s="824"/>
      <c r="E251" s="824"/>
      <c r="F251" s="824"/>
    </row>
    <row r="252" spans="1:6">
      <c r="A252" s="823">
        <v>3</v>
      </c>
      <c r="B252" s="841" t="s">
        <v>1615</v>
      </c>
      <c r="C252" s="836">
        <f t="shared" si="28"/>
        <v>51520000</v>
      </c>
      <c r="D252" s="824"/>
      <c r="E252" s="824"/>
      <c r="F252" s="824">
        <v>51520000</v>
      </c>
    </row>
    <row r="253" spans="1:6">
      <c r="A253" s="823">
        <v>4</v>
      </c>
      <c r="B253" s="841" t="s">
        <v>1616</v>
      </c>
      <c r="C253" s="836">
        <f t="shared" si="28"/>
        <v>6857310000</v>
      </c>
      <c r="D253" s="824"/>
      <c r="E253" s="824"/>
      <c r="F253" s="824">
        <v>6857310000</v>
      </c>
    </row>
    <row r="254" spans="1:6">
      <c r="A254" s="823">
        <v>5</v>
      </c>
      <c r="B254" s="841" t="s">
        <v>1617</v>
      </c>
      <c r="C254" s="836">
        <f t="shared" si="28"/>
        <v>75000000</v>
      </c>
      <c r="D254" s="824"/>
      <c r="E254" s="824">
        <v>75000000</v>
      </c>
      <c r="F254" s="824"/>
    </row>
    <row r="255" spans="1:6" ht="31.2">
      <c r="A255" s="823">
        <v>6</v>
      </c>
      <c r="B255" s="841" t="s">
        <v>1618</v>
      </c>
      <c r="C255" s="836">
        <f t="shared" si="28"/>
        <v>15000000</v>
      </c>
      <c r="D255" s="824"/>
      <c r="E255" s="824">
        <v>15000000</v>
      </c>
      <c r="F255" s="824"/>
    </row>
    <row r="256" spans="1:6">
      <c r="A256" s="823">
        <v>7</v>
      </c>
      <c r="B256" s="841" t="s">
        <v>1619</v>
      </c>
      <c r="C256" s="836">
        <f t="shared" si="28"/>
        <v>17877900000</v>
      </c>
      <c r="D256" s="824"/>
      <c r="E256" s="824">
        <v>12288570000</v>
      </c>
      <c r="F256" s="824">
        <v>5589330000</v>
      </c>
    </row>
    <row r="257" spans="1:6">
      <c r="A257" s="823">
        <v>8</v>
      </c>
      <c r="B257" s="841" t="s">
        <v>123</v>
      </c>
      <c r="C257" s="836">
        <f t="shared" si="28"/>
        <v>6590630000</v>
      </c>
      <c r="D257" s="824"/>
      <c r="E257" s="824">
        <f>2084780000+4505850000</f>
        <v>6590630000</v>
      </c>
      <c r="F257" s="824"/>
    </row>
    <row r="258" spans="1:6">
      <c r="A258" s="816" t="s">
        <v>275</v>
      </c>
      <c r="B258" s="831" t="s">
        <v>475</v>
      </c>
      <c r="C258" s="832">
        <f t="shared" si="28"/>
        <v>0</v>
      </c>
      <c r="D258" s="839"/>
      <c r="E258" s="820"/>
      <c r="F258" s="820"/>
    </row>
    <row r="259" spans="1:6">
      <c r="A259" s="816" t="s">
        <v>276</v>
      </c>
      <c r="B259" s="831" t="s">
        <v>1620</v>
      </c>
      <c r="C259" s="832">
        <f t="shared" si="28"/>
        <v>0</v>
      </c>
      <c r="D259" s="839"/>
      <c r="E259" s="839"/>
      <c r="F259" s="839"/>
    </row>
    <row r="260" spans="1:6">
      <c r="A260" s="470"/>
      <c r="B260" s="470" t="s">
        <v>2029</v>
      </c>
      <c r="C260" s="470"/>
      <c r="D260" s="471"/>
      <c r="E260" s="470"/>
      <c r="F260" s="470"/>
    </row>
    <row r="261" spans="1:6">
      <c r="A261" s="815" t="s">
        <v>280</v>
      </c>
      <c r="B261" s="815" t="s">
        <v>265</v>
      </c>
      <c r="C261" s="815" t="s">
        <v>266</v>
      </c>
      <c r="D261" s="816" t="s">
        <v>616</v>
      </c>
      <c r="E261" s="815" t="s">
        <v>617</v>
      </c>
      <c r="F261" s="815" t="s">
        <v>618</v>
      </c>
    </row>
    <row r="262" spans="1:6">
      <c r="A262" s="817" t="s">
        <v>268</v>
      </c>
      <c r="B262" s="817" t="s">
        <v>269</v>
      </c>
      <c r="C262" s="817">
        <v>1</v>
      </c>
      <c r="D262" s="830">
        <v>2</v>
      </c>
      <c r="E262" s="817">
        <v>3</v>
      </c>
      <c r="F262" s="817">
        <v>4</v>
      </c>
    </row>
    <row r="263" spans="1:6">
      <c r="A263" s="816" t="s">
        <v>268</v>
      </c>
      <c r="B263" s="831" t="s">
        <v>619</v>
      </c>
      <c r="C263" s="832">
        <f>D263+E263+F263</f>
        <v>89167713000</v>
      </c>
      <c r="D263" s="832"/>
      <c r="E263" s="832">
        <f>E264+E274</f>
        <v>89064438000</v>
      </c>
      <c r="F263" s="832">
        <f>F264+F274</f>
        <v>103275000</v>
      </c>
    </row>
    <row r="264" spans="1:6">
      <c r="A264" s="816" t="s">
        <v>273</v>
      </c>
      <c r="B264" s="831" t="s">
        <v>620</v>
      </c>
      <c r="C264" s="832">
        <f>D264+E264+F264</f>
        <v>89167713000</v>
      </c>
      <c r="D264" s="832"/>
      <c r="E264" s="832">
        <f>E265+E266+E267+E273</f>
        <v>89064438000</v>
      </c>
      <c r="F264" s="832">
        <f>F265+F266+F267+F273</f>
        <v>103275000</v>
      </c>
    </row>
    <row r="265" spans="1:6">
      <c r="A265" s="816">
        <v>1</v>
      </c>
      <c r="B265" s="833" t="s">
        <v>1613</v>
      </c>
      <c r="C265" s="832">
        <f>D265+E265+F265</f>
        <v>80504420400</v>
      </c>
      <c r="D265" s="832"/>
      <c r="E265" s="832">
        <v>80504420400</v>
      </c>
      <c r="F265" s="834"/>
    </row>
    <row r="266" spans="1:6" ht="31.2">
      <c r="A266" s="816">
        <v>2</v>
      </c>
      <c r="B266" s="831" t="s">
        <v>621</v>
      </c>
      <c r="C266" s="832">
        <f t="shared" ref="C266" si="29">D266+E266+F266</f>
        <v>0</v>
      </c>
      <c r="D266" s="834"/>
      <c r="E266" s="832"/>
      <c r="F266" s="834"/>
    </row>
    <row r="267" spans="1:6">
      <c r="A267" s="816">
        <v>3</v>
      </c>
      <c r="B267" s="833" t="s">
        <v>622</v>
      </c>
      <c r="C267" s="832">
        <f>D267+E267+F267</f>
        <v>8663292600</v>
      </c>
      <c r="D267" s="834"/>
      <c r="E267" s="834">
        <f>E268+E269+E270+E271+E272</f>
        <v>8560017600</v>
      </c>
      <c r="F267" s="834">
        <f>F268+F269+F270+F271+F272</f>
        <v>103275000</v>
      </c>
    </row>
    <row r="268" spans="1:6">
      <c r="A268" s="830"/>
      <c r="B268" s="835" t="s">
        <v>623</v>
      </c>
      <c r="C268" s="836">
        <f t="shared" ref="C268:C274" si="30">D268+E268+F268</f>
        <v>8663292600</v>
      </c>
      <c r="D268" s="837"/>
      <c r="E268" s="836">
        <v>8560017600</v>
      </c>
      <c r="F268" s="837">
        <v>103275000</v>
      </c>
    </row>
    <row r="269" spans="1:6">
      <c r="A269" s="830"/>
      <c r="B269" s="838" t="s">
        <v>1614</v>
      </c>
      <c r="C269" s="836">
        <f t="shared" si="30"/>
        <v>0</v>
      </c>
      <c r="D269" s="837"/>
      <c r="E269" s="836"/>
      <c r="F269" s="837"/>
    </row>
    <row r="270" spans="1:6">
      <c r="A270" s="830"/>
      <c r="B270" s="835" t="s">
        <v>624</v>
      </c>
      <c r="C270" s="836">
        <f t="shared" si="30"/>
        <v>0</v>
      </c>
      <c r="D270" s="836"/>
      <c r="E270" s="836"/>
      <c r="F270" s="837"/>
    </row>
    <row r="271" spans="1:6">
      <c r="A271" s="830"/>
      <c r="B271" s="835" t="s">
        <v>625</v>
      </c>
      <c r="C271" s="836">
        <f t="shared" si="30"/>
        <v>0</v>
      </c>
      <c r="D271" s="836"/>
      <c r="E271" s="836"/>
      <c r="F271" s="837"/>
    </row>
    <row r="272" spans="1:6">
      <c r="A272" s="830"/>
      <c r="B272" s="835" t="s">
        <v>626</v>
      </c>
      <c r="C272" s="836">
        <f t="shared" si="30"/>
        <v>0</v>
      </c>
      <c r="D272" s="836"/>
      <c r="E272" s="836"/>
      <c r="F272" s="837"/>
    </row>
    <row r="273" spans="1:8">
      <c r="A273" s="816">
        <v>4</v>
      </c>
      <c r="B273" s="833" t="s">
        <v>627</v>
      </c>
      <c r="C273" s="832">
        <f t="shared" si="30"/>
        <v>0</v>
      </c>
      <c r="D273" s="832"/>
      <c r="E273" s="832"/>
      <c r="F273" s="832"/>
    </row>
    <row r="274" spans="1:8">
      <c r="A274" s="816" t="s">
        <v>274</v>
      </c>
      <c r="B274" s="831" t="s">
        <v>628</v>
      </c>
      <c r="C274" s="832">
        <f t="shared" si="30"/>
        <v>0</v>
      </c>
      <c r="D274" s="834"/>
      <c r="E274" s="832"/>
      <c r="F274" s="834"/>
    </row>
    <row r="275" spans="1:8" ht="31.2">
      <c r="A275" s="816" t="s">
        <v>269</v>
      </c>
      <c r="B275" s="831" t="s">
        <v>629</v>
      </c>
      <c r="C275" s="839">
        <f>C276+C277+C286+C287</f>
        <v>88588540500</v>
      </c>
      <c r="D275" s="839">
        <f>D276+D277+D286+D287</f>
        <v>0</v>
      </c>
      <c r="E275" s="839">
        <f t="shared" ref="E275:F275" si="31">E276+E277+E286+E287</f>
        <v>23506930000</v>
      </c>
      <c r="F275" s="839">
        <f t="shared" si="31"/>
        <v>65081610500</v>
      </c>
    </row>
    <row r="276" spans="1:8">
      <c r="A276" s="821" t="s">
        <v>273</v>
      </c>
      <c r="B276" s="840" t="s">
        <v>350</v>
      </c>
      <c r="C276" s="832">
        <f t="shared" ref="C276:C287" si="32">D276+E276+F276</f>
        <v>69582827500</v>
      </c>
      <c r="D276" s="820"/>
      <c r="E276" s="820">
        <v>12280000000</v>
      </c>
      <c r="F276" s="820">
        <v>57302827500</v>
      </c>
    </row>
    <row r="277" spans="1:8">
      <c r="A277" s="821" t="s">
        <v>274</v>
      </c>
      <c r="B277" s="840" t="s">
        <v>318</v>
      </c>
      <c r="C277" s="832">
        <f t="shared" si="32"/>
        <v>19005713000</v>
      </c>
      <c r="D277" s="820"/>
      <c r="E277" s="820">
        <f>SUM(E278:E285)</f>
        <v>11226930000</v>
      </c>
      <c r="F277" s="820">
        <f>SUM(F278:F285)</f>
        <v>7778783000</v>
      </c>
    </row>
    <row r="278" spans="1:8">
      <c r="A278" s="823">
        <v>1</v>
      </c>
      <c r="B278" s="841" t="s">
        <v>614</v>
      </c>
      <c r="C278" s="836">
        <f t="shared" si="32"/>
        <v>0</v>
      </c>
      <c r="D278" s="824"/>
      <c r="E278" s="842"/>
      <c r="F278" s="842"/>
    </row>
    <row r="279" spans="1:8">
      <c r="A279" s="823">
        <v>2</v>
      </c>
      <c r="B279" s="841" t="s">
        <v>630</v>
      </c>
      <c r="C279" s="836">
        <f t="shared" si="32"/>
        <v>0</v>
      </c>
      <c r="D279" s="824"/>
      <c r="E279" s="824"/>
      <c r="F279" s="824"/>
    </row>
    <row r="280" spans="1:8">
      <c r="A280" s="823">
        <v>3</v>
      </c>
      <c r="B280" s="841" t="s">
        <v>1615</v>
      </c>
      <c r="C280" s="836">
        <f t="shared" si="32"/>
        <v>0</v>
      </c>
      <c r="D280" s="824"/>
      <c r="E280" s="824"/>
      <c r="F280" s="824"/>
    </row>
    <row r="281" spans="1:8">
      <c r="A281" s="823">
        <v>4</v>
      </c>
      <c r="B281" s="841" t="s">
        <v>1616</v>
      </c>
      <c r="C281" s="836">
        <f t="shared" si="32"/>
        <v>19005713000</v>
      </c>
      <c r="D281" s="824"/>
      <c r="E281" s="824">
        <v>11226930000</v>
      </c>
      <c r="F281" s="824">
        <v>7778783000</v>
      </c>
    </row>
    <row r="282" spans="1:8">
      <c r="A282" s="823">
        <v>5</v>
      </c>
      <c r="B282" s="841" t="s">
        <v>1617</v>
      </c>
      <c r="C282" s="836">
        <f t="shared" si="32"/>
        <v>0</v>
      </c>
      <c r="D282" s="824"/>
      <c r="E282" s="824"/>
      <c r="F282" s="824"/>
    </row>
    <row r="283" spans="1:8" ht="31.2">
      <c r="A283" s="823">
        <v>6</v>
      </c>
      <c r="B283" s="841" t="s">
        <v>1618</v>
      </c>
      <c r="C283" s="836">
        <f t="shared" si="32"/>
        <v>0</v>
      </c>
      <c r="D283" s="824"/>
      <c r="E283" s="824"/>
      <c r="F283" s="824"/>
    </row>
    <row r="284" spans="1:8">
      <c r="A284" s="823">
        <v>7</v>
      </c>
      <c r="B284" s="841" t="s">
        <v>1619</v>
      </c>
      <c r="C284" s="836">
        <f t="shared" si="32"/>
        <v>0</v>
      </c>
      <c r="D284" s="824"/>
      <c r="E284" s="824"/>
      <c r="F284" s="824"/>
    </row>
    <row r="285" spans="1:8">
      <c r="A285" s="823">
        <v>8</v>
      </c>
      <c r="B285" s="841" t="s">
        <v>123</v>
      </c>
      <c r="C285" s="836">
        <f t="shared" si="32"/>
        <v>0</v>
      </c>
      <c r="D285" s="824"/>
      <c r="E285" s="824"/>
      <c r="F285" s="824"/>
    </row>
    <row r="286" spans="1:8">
      <c r="A286" s="816" t="s">
        <v>275</v>
      </c>
      <c r="B286" s="831" t="s">
        <v>475</v>
      </c>
      <c r="C286" s="832">
        <f t="shared" si="32"/>
        <v>0</v>
      </c>
      <c r="D286" s="839"/>
      <c r="E286" s="820"/>
      <c r="F286" s="839"/>
    </row>
    <row r="287" spans="1:8">
      <c r="A287" s="816" t="s">
        <v>276</v>
      </c>
      <c r="B287" s="831" t="s">
        <v>1620</v>
      </c>
      <c r="C287" s="832">
        <f t="shared" si="32"/>
        <v>0</v>
      </c>
      <c r="D287" s="839"/>
      <c r="E287" s="839"/>
      <c r="F287" s="839"/>
    </row>
    <row r="288" spans="1:8" s="828" customFormat="1">
      <c r="D288" s="829"/>
      <c r="G288" s="829"/>
      <c r="H288" s="829"/>
    </row>
  </sheetData>
  <mergeCells count="10">
    <mergeCell ref="A57:B57"/>
    <mergeCell ref="D57:F57"/>
    <mergeCell ref="A1:B1"/>
    <mergeCell ref="A2:B2"/>
    <mergeCell ref="A3:F3"/>
    <mergeCell ref="A4:F4"/>
    <mergeCell ref="D34:F34"/>
    <mergeCell ref="A35:B35"/>
    <mergeCell ref="D35:F35"/>
    <mergeCell ref="A34:B34"/>
  </mergeCells>
  <pageMargins left="0.6" right="0.31496062992126" top="0.62992125984252001" bottom="0.66929133858267698" header="0.31496062992126" footer="0.31496062992126"/>
  <pageSetup paperSize="9" scale="90" orientation="portrait" r:id="rId1"/>
  <headerFoot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U206"/>
  <sheetViews>
    <sheetView workbookViewId="0">
      <selection activeCell="B11" sqref="B11"/>
    </sheetView>
  </sheetViews>
  <sheetFormatPr defaultColWidth="8.765625" defaultRowHeight="15.6"/>
  <cols>
    <col min="1" max="1" width="31.69140625" style="398" customWidth="1"/>
    <col min="2" max="2" width="14.69140625" style="400" customWidth="1"/>
    <col min="3" max="3" width="15" style="398" customWidth="1"/>
    <col min="4" max="4" width="13.3046875" style="398" customWidth="1"/>
    <col min="5" max="5" width="10" style="398" customWidth="1"/>
    <col min="6" max="6" width="12.3046875" style="398" customWidth="1"/>
    <col min="7" max="7" width="15.61328125" style="449" bestFit="1" customWidth="1"/>
    <col min="8" max="8" width="5.07421875" style="449" customWidth="1"/>
    <col min="9" max="9" width="12.3046875" style="472" bestFit="1" customWidth="1"/>
    <col min="10" max="15" width="8.4609375" style="472" customWidth="1"/>
    <col min="16" max="16384" width="8.765625" style="398"/>
  </cols>
  <sheetData>
    <row r="1" spans="1:16">
      <c r="A1" s="404" t="s">
        <v>776</v>
      </c>
    </row>
    <row r="2" spans="1:16" ht="18" customHeight="1">
      <c r="A2" s="405"/>
      <c r="C2" s="1445" t="s">
        <v>2020</v>
      </c>
      <c r="D2" s="1445"/>
      <c r="E2" s="1445"/>
      <c r="F2" s="1445"/>
      <c r="G2" s="473"/>
      <c r="H2" s="473"/>
      <c r="I2" s="474"/>
      <c r="J2" s="474"/>
      <c r="K2" s="474"/>
      <c r="L2" s="474"/>
      <c r="M2" s="474"/>
      <c r="N2" s="474"/>
      <c r="O2" s="474"/>
    </row>
    <row r="3" spans="1:16" ht="9" customHeight="1"/>
    <row r="4" spans="1:16">
      <c r="A4" s="1446" t="s">
        <v>328</v>
      </c>
      <c r="B4" s="1447"/>
      <c r="C4" s="1447"/>
      <c r="D4" s="1447"/>
      <c r="E4" s="1447"/>
      <c r="F4" s="1447"/>
      <c r="G4" s="475"/>
      <c r="H4" s="475"/>
      <c r="I4" s="476"/>
      <c r="J4" s="476"/>
      <c r="K4" s="476"/>
      <c r="L4" s="476"/>
      <c r="M4" s="476"/>
      <c r="N4" s="476"/>
      <c r="O4" s="476"/>
    </row>
    <row r="5" spans="1:16">
      <c r="A5" s="1446" t="s">
        <v>2514</v>
      </c>
      <c r="B5" s="1447"/>
      <c r="C5" s="1447"/>
      <c r="D5" s="1447"/>
      <c r="E5" s="1447"/>
      <c r="F5" s="1447"/>
      <c r="G5" s="475"/>
      <c r="H5" s="475"/>
      <c r="I5" s="476"/>
      <c r="J5" s="476"/>
      <c r="K5" s="476"/>
      <c r="L5" s="476"/>
      <c r="M5" s="476"/>
      <c r="N5" s="476"/>
      <c r="O5" s="476"/>
    </row>
    <row r="6" spans="1:16">
      <c r="A6" s="939"/>
      <c r="B6" s="940"/>
      <c r="C6" s="940"/>
      <c r="D6" s="940"/>
      <c r="E6" s="940"/>
      <c r="F6" s="940"/>
      <c r="G6" s="475"/>
      <c r="H6" s="475"/>
      <c r="I6" s="476"/>
      <c r="J6" s="476"/>
      <c r="K6" s="476"/>
      <c r="L6" s="476"/>
      <c r="M6" s="476"/>
      <c r="N6" s="476"/>
      <c r="O6" s="476"/>
    </row>
    <row r="7" spans="1:16" ht="15" customHeight="1">
      <c r="E7" s="1448" t="s">
        <v>2505</v>
      </c>
      <c r="F7" s="1448"/>
    </row>
    <row r="8" spans="1:16">
      <c r="A8" s="1449" t="s">
        <v>265</v>
      </c>
      <c r="B8" s="1449" t="s">
        <v>266</v>
      </c>
      <c r="C8" s="1449" t="s">
        <v>396</v>
      </c>
      <c r="D8" s="1451"/>
      <c r="E8" s="1451"/>
      <c r="F8" s="1449" t="s">
        <v>293</v>
      </c>
      <c r="G8" s="477"/>
      <c r="H8" s="477"/>
      <c r="I8" s="478"/>
      <c r="J8" s="478"/>
      <c r="K8" s="478"/>
      <c r="L8" s="478"/>
      <c r="M8" s="478"/>
      <c r="N8" s="478"/>
      <c r="O8" s="478"/>
    </row>
    <row r="9" spans="1:16" s="943" customFormat="1" ht="31.2">
      <c r="A9" s="1450"/>
      <c r="B9" s="1450"/>
      <c r="C9" s="942" t="s">
        <v>1049</v>
      </c>
      <c r="D9" s="942" t="s">
        <v>1050</v>
      </c>
      <c r="E9" s="942" t="s">
        <v>1051</v>
      </c>
      <c r="F9" s="1450"/>
      <c r="G9" s="477"/>
      <c r="H9" s="477"/>
      <c r="I9" s="478"/>
      <c r="J9" s="478"/>
      <c r="K9" s="478"/>
      <c r="L9" s="478"/>
      <c r="M9" s="478"/>
      <c r="N9" s="478"/>
      <c r="O9" s="478"/>
      <c r="P9" s="479"/>
    </row>
    <row r="10" spans="1:16" s="1232" customFormat="1">
      <c r="A10" s="1227" t="s">
        <v>398</v>
      </c>
      <c r="B10" s="1228">
        <f>C10+D10+E10</f>
        <v>485809232679</v>
      </c>
      <c r="C10" s="1228">
        <f>C39+C58+C77+C96+C115+C134+C153+C172+C191</f>
        <v>203625000000</v>
      </c>
      <c r="D10" s="1228">
        <f t="shared" ref="D10:E10" si="0">D39+D58+D77+D96+D115+D134+D153+D172+D191</f>
        <v>282184232679</v>
      </c>
      <c r="E10" s="1228">
        <f t="shared" si="0"/>
        <v>0</v>
      </c>
      <c r="F10" s="1229"/>
      <c r="G10" s="1230">
        <f>B39+B58+B77+B96+B115+B134+B153+B172+B191</f>
        <v>485809232679</v>
      </c>
      <c r="H10" s="1230">
        <f>B10-G10</f>
        <v>0</v>
      </c>
      <c r="I10" s="1231"/>
      <c r="J10" s="1231"/>
      <c r="K10" s="1231"/>
      <c r="L10" s="1231"/>
      <c r="M10" s="1231"/>
      <c r="N10" s="1231"/>
      <c r="O10" s="1231"/>
    </row>
    <row r="11" spans="1:16" s="1232" customFormat="1" ht="31.2">
      <c r="A11" s="1233" t="s">
        <v>329</v>
      </c>
      <c r="B11" s="1234">
        <f>B12+B13+B14+B25</f>
        <v>485809232679</v>
      </c>
      <c r="C11" s="1234">
        <f>C12+C13+C14+C25</f>
        <v>203625000000</v>
      </c>
      <c r="D11" s="1234">
        <f t="shared" ref="D11:F11" si="1">D12+D13+D14+D25</f>
        <v>282184232679</v>
      </c>
      <c r="E11" s="1234">
        <f t="shared" si="1"/>
        <v>0</v>
      </c>
      <c r="F11" s="1234">
        <f t="shared" si="1"/>
        <v>0</v>
      </c>
      <c r="G11" s="1230">
        <f>B40+B59+B78+B97+B116+B135+B154+B173+B192</f>
        <v>485809232679</v>
      </c>
      <c r="H11" s="1230">
        <f>B11-G11</f>
        <v>0</v>
      </c>
      <c r="I11" s="1231"/>
      <c r="J11" s="1231"/>
      <c r="K11" s="1231"/>
      <c r="L11" s="1231"/>
      <c r="M11" s="1231"/>
      <c r="N11" s="1231"/>
      <c r="O11" s="1231"/>
    </row>
    <row r="12" spans="1:16" s="1238" customFormat="1">
      <c r="A12" s="1233" t="s">
        <v>330</v>
      </c>
      <c r="B12" s="1234">
        <f t="shared" ref="B12:B25" si="2">C12+D12+E12</f>
        <v>62510188322</v>
      </c>
      <c r="C12" s="1234">
        <f>C41+C60+C79+C98+C117+C136+C155+C174+C193</f>
        <v>1769232000</v>
      </c>
      <c r="D12" s="1234">
        <f t="shared" ref="C12:E25" si="3">D41+D60+D79+D98+D117+D136+D155+D174+D193</f>
        <v>60740956322</v>
      </c>
      <c r="E12" s="1234">
        <f t="shared" si="3"/>
        <v>0</v>
      </c>
      <c r="F12" s="1235"/>
      <c r="G12" s="1236"/>
      <c r="H12" s="1236"/>
      <c r="I12" s="1237"/>
      <c r="J12" s="1237"/>
      <c r="K12" s="1237"/>
      <c r="L12" s="1237"/>
      <c r="M12" s="1237"/>
      <c r="N12" s="1237"/>
      <c r="O12" s="1237"/>
    </row>
    <row r="13" spans="1:16" s="1238" customFormat="1">
      <c r="A13" s="1233" t="s">
        <v>331</v>
      </c>
      <c r="B13" s="1234">
        <f t="shared" si="2"/>
        <v>0</v>
      </c>
      <c r="C13" s="1234">
        <f t="shared" si="3"/>
        <v>0</v>
      </c>
      <c r="D13" s="1234">
        <f t="shared" si="3"/>
        <v>0</v>
      </c>
      <c r="E13" s="1234">
        <f t="shared" si="3"/>
        <v>0</v>
      </c>
      <c r="F13" s="1235"/>
      <c r="G13" s="1236"/>
      <c r="H13" s="1236"/>
      <c r="I13" s="1237"/>
      <c r="J13" s="1237"/>
      <c r="K13" s="1237"/>
      <c r="L13" s="1237"/>
      <c r="M13" s="1237"/>
      <c r="N13" s="1237"/>
      <c r="O13" s="1237"/>
    </row>
    <row r="14" spans="1:16" s="400" customFormat="1">
      <c r="A14" s="407" t="s">
        <v>332</v>
      </c>
      <c r="B14" s="483">
        <f>SUM(B15:B24)</f>
        <v>214381168897</v>
      </c>
      <c r="C14" s="483">
        <f>SUM(C15:C24)</f>
        <v>189140587730</v>
      </c>
      <c r="D14" s="483">
        <f t="shared" ref="D14:E14" si="4">SUM(D15:D24)</f>
        <v>25240581167</v>
      </c>
      <c r="E14" s="483">
        <f t="shared" si="4"/>
        <v>0</v>
      </c>
      <c r="F14" s="483"/>
      <c r="G14" s="485"/>
      <c r="H14" s="485"/>
      <c r="I14" s="485"/>
      <c r="J14" s="485"/>
      <c r="K14" s="485"/>
      <c r="L14" s="485"/>
      <c r="M14" s="485"/>
      <c r="N14" s="485"/>
      <c r="O14" s="485"/>
    </row>
    <row r="15" spans="1:16" s="402" customFormat="1">
      <c r="A15" s="408" t="s">
        <v>333</v>
      </c>
      <c r="B15" s="487">
        <f t="shared" si="2"/>
        <v>236724500</v>
      </c>
      <c r="C15" s="487">
        <f>C44+C63+C82+C101+C120+C139+C158+C177+C196</f>
        <v>162515500</v>
      </c>
      <c r="D15" s="487">
        <f t="shared" si="3"/>
        <v>74209000</v>
      </c>
      <c r="E15" s="487">
        <f t="shared" si="3"/>
        <v>0</v>
      </c>
      <c r="F15" s="488"/>
      <c r="G15" s="489"/>
      <c r="H15" s="489"/>
      <c r="I15" s="490"/>
      <c r="J15" s="490"/>
      <c r="K15" s="490"/>
      <c r="L15" s="490"/>
      <c r="M15" s="490"/>
      <c r="N15" s="490"/>
      <c r="O15" s="490"/>
    </row>
    <row r="16" spans="1:16" s="402" customFormat="1">
      <c r="A16" s="408" t="s">
        <v>334</v>
      </c>
      <c r="B16" s="487">
        <f t="shared" si="2"/>
        <v>9006263400</v>
      </c>
      <c r="C16" s="487">
        <f t="shared" ref="C16:D23" si="5">C45+C64+C83+C102+C121+C140+C159+C178+C197</f>
        <v>8981263400</v>
      </c>
      <c r="D16" s="487">
        <f t="shared" si="5"/>
        <v>25000000</v>
      </c>
      <c r="E16" s="487">
        <f t="shared" si="3"/>
        <v>0</v>
      </c>
      <c r="F16" s="488"/>
      <c r="G16" s="489"/>
      <c r="H16" s="489"/>
      <c r="I16" s="490"/>
      <c r="J16" s="490"/>
      <c r="K16" s="490"/>
      <c r="L16" s="490"/>
      <c r="M16" s="490"/>
      <c r="N16" s="490"/>
      <c r="O16" s="490"/>
    </row>
    <row r="17" spans="1:21" s="402" customFormat="1">
      <c r="A17" s="409" t="s">
        <v>264</v>
      </c>
      <c r="B17" s="487">
        <f t="shared" si="2"/>
        <v>24675376300</v>
      </c>
      <c r="C17" s="487">
        <f t="shared" si="5"/>
        <v>24502676300</v>
      </c>
      <c r="D17" s="487">
        <f t="shared" si="5"/>
        <v>172700000</v>
      </c>
      <c r="E17" s="487">
        <f t="shared" si="3"/>
        <v>0</v>
      </c>
      <c r="F17" s="488"/>
      <c r="G17" s="489"/>
      <c r="H17" s="489"/>
      <c r="I17" s="490"/>
      <c r="J17" s="490"/>
      <c r="K17" s="490"/>
      <c r="L17" s="490"/>
      <c r="M17" s="490"/>
      <c r="N17" s="490"/>
      <c r="O17" s="490"/>
    </row>
    <row r="18" spans="1:21" s="402" customFormat="1">
      <c r="A18" s="408" t="s">
        <v>335</v>
      </c>
      <c r="B18" s="487">
        <f t="shared" si="2"/>
        <v>33792705557</v>
      </c>
      <c r="C18" s="487">
        <f t="shared" si="5"/>
        <v>25234198200</v>
      </c>
      <c r="D18" s="487">
        <f t="shared" si="5"/>
        <v>8558507357</v>
      </c>
      <c r="E18" s="487">
        <f t="shared" si="3"/>
        <v>0</v>
      </c>
      <c r="F18" s="488"/>
      <c r="G18" s="489"/>
      <c r="H18" s="489"/>
      <c r="I18" s="490"/>
      <c r="J18" s="490"/>
      <c r="K18" s="490"/>
      <c r="L18" s="490"/>
      <c r="M18" s="490"/>
      <c r="N18" s="490"/>
      <c r="O18" s="490"/>
    </row>
    <row r="19" spans="1:21" s="402" customFormat="1">
      <c r="A19" s="408" t="s">
        <v>336</v>
      </c>
      <c r="B19" s="487">
        <f t="shared" si="2"/>
        <v>110109108378</v>
      </c>
      <c r="C19" s="487">
        <f t="shared" si="5"/>
        <v>109839596730</v>
      </c>
      <c r="D19" s="487">
        <f t="shared" si="5"/>
        <v>269511648</v>
      </c>
      <c r="E19" s="487">
        <f t="shared" si="3"/>
        <v>0</v>
      </c>
      <c r="F19" s="488"/>
      <c r="G19" s="489"/>
      <c r="H19" s="489"/>
      <c r="I19" s="490"/>
      <c r="J19" s="490"/>
      <c r="K19" s="490"/>
      <c r="L19" s="490"/>
      <c r="M19" s="490"/>
      <c r="N19" s="490"/>
      <c r="O19" s="490"/>
    </row>
    <row r="20" spans="1:21" s="402" customFormat="1">
      <c r="A20" s="408" t="s">
        <v>337</v>
      </c>
      <c r="B20" s="487">
        <f t="shared" si="2"/>
        <v>11131467000</v>
      </c>
      <c r="C20" s="487">
        <f t="shared" si="5"/>
        <v>10792238000</v>
      </c>
      <c r="D20" s="487">
        <f t="shared" si="5"/>
        <v>339229000</v>
      </c>
      <c r="E20" s="487">
        <f t="shared" si="3"/>
        <v>0</v>
      </c>
      <c r="F20" s="488"/>
      <c r="G20" s="489"/>
      <c r="H20" s="489"/>
      <c r="I20" s="490"/>
      <c r="J20" s="490"/>
      <c r="K20" s="490"/>
      <c r="L20" s="490"/>
      <c r="M20" s="490"/>
      <c r="N20" s="490"/>
      <c r="O20" s="490"/>
    </row>
    <row r="21" spans="1:21" s="402" customFormat="1">
      <c r="A21" s="408" t="s">
        <v>339</v>
      </c>
      <c r="B21" s="487">
        <f t="shared" si="2"/>
        <v>1526253000</v>
      </c>
      <c r="C21" s="487">
        <f t="shared" si="5"/>
        <v>253253000</v>
      </c>
      <c r="D21" s="487">
        <f t="shared" si="5"/>
        <v>1273000000</v>
      </c>
      <c r="E21" s="487">
        <f t="shared" si="3"/>
        <v>0</v>
      </c>
      <c r="F21" s="488"/>
      <c r="G21" s="489"/>
      <c r="H21" s="489"/>
      <c r="I21" s="490"/>
      <c r="J21" s="490"/>
      <c r="K21" s="490"/>
      <c r="L21" s="490"/>
      <c r="M21" s="490"/>
      <c r="N21" s="490"/>
      <c r="O21" s="490"/>
    </row>
    <row r="22" spans="1:21" s="491" customFormat="1">
      <c r="A22" s="408" t="s">
        <v>338</v>
      </c>
      <c r="B22" s="487">
        <f t="shared" si="2"/>
        <v>7145073100</v>
      </c>
      <c r="C22" s="487">
        <f t="shared" si="5"/>
        <v>7129073100</v>
      </c>
      <c r="D22" s="487">
        <f t="shared" si="5"/>
        <v>16000000</v>
      </c>
      <c r="E22" s="487">
        <f t="shared" si="3"/>
        <v>0</v>
      </c>
      <c r="F22" s="488"/>
      <c r="G22" s="489"/>
      <c r="H22" s="489"/>
      <c r="I22" s="490"/>
      <c r="J22" s="490"/>
      <c r="K22" s="490"/>
      <c r="L22" s="490"/>
      <c r="M22" s="490"/>
      <c r="N22" s="490"/>
      <c r="O22" s="490"/>
    </row>
    <row r="23" spans="1:21" s="492" customFormat="1">
      <c r="A23" s="408" t="s">
        <v>1621</v>
      </c>
      <c r="B23" s="487">
        <f t="shared" si="2"/>
        <v>1404708500</v>
      </c>
      <c r="C23" s="487">
        <f t="shared" si="3"/>
        <v>649773500</v>
      </c>
      <c r="D23" s="487">
        <f t="shared" si="5"/>
        <v>754935000</v>
      </c>
      <c r="E23" s="487">
        <f t="shared" si="3"/>
        <v>0</v>
      </c>
      <c r="F23" s="488"/>
      <c r="G23" s="489"/>
      <c r="H23" s="489"/>
      <c r="I23" s="490"/>
      <c r="J23" s="490"/>
      <c r="K23" s="490"/>
      <c r="L23" s="490"/>
      <c r="M23" s="490"/>
      <c r="N23" s="490"/>
      <c r="O23" s="490"/>
    </row>
    <row r="24" spans="1:21" s="493" customFormat="1">
      <c r="A24" s="408" t="s">
        <v>1622</v>
      </c>
      <c r="B24" s="487">
        <f t="shared" si="2"/>
        <v>15353489162</v>
      </c>
      <c r="C24" s="487">
        <f t="shared" si="3"/>
        <v>1596000000</v>
      </c>
      <c r="D24" s="487">
        <f t="shared" si="3"/>
        <v>13757489162</v>
      </c>
      <c r="E24" s="487">
        <f t="shared" si="3"/>
        <v>0</v>
      </c>
      <c r="F24" s="488"/>
      <c r="G24" s="489"/>
      <c r="H24" s="489"/>
      <c r="I24" s="490"/>
      <c r="J24" s="490"/>
      <c r="K24" s="490"/>
      <c r="L24" s="490"/>
      <c r="M24" s="490"/>
      <c r="N24" s="490"/>
      <c r="O24" s="490"/>
    </row>
    <row r="25" spans="1:21">
      <c r="A25" s="410" t="s">
        <v>1623</v>
      </c>
      <c r="B25" s="494">
        <f t="shared" si="2"/>
        <v>208917875460</v>
      </c>
      <c r="C25" s="494">
        <f t="shared" si="3"/>
        <v>12715180270</v>
      </c>
      <c r="D25" s="494">
        <f t="shared" si="3"/>
        <v>196202695190</v>
      </c>
      <c r="E25" s="494">
        <f t="shared" si="3"/>
        <v>0</v>
      </c>
      <c r="F25" s="495"/>
      <c r="I25" s="482"/>
      <c r="J25" s="482"/>
      <c r="K25" s="482"/>
      <c r="L25" s="482"/>
      <c r="M25" s="482"/>
      <c r="N25" s="482"/>
      <c r="O25" s="482"/>
    </row>
    <row r="26" spans="1:21">
      <c r="A26" s="843"/>
      <c r="B26" s="485"/>
      <c r="C26" s="485"/>
      <c r="D26" s="485"/>
      <c r="E26" s="485"/>
      <c r="F26" s="482"/>
      <c r="I26" s="482"/>
      <c r="J26" s="482"/>
      <c r="K26" s="482"/>
      <c r="L26" s="482"/>
      <c r="M26" s="482"/>
      <c r="N26" s="482"/>
      <c r="O26" s="482"/>
    </row>
    <row r="27" spans="1:21">
      <c r="A27" s="969" t="s">
        <v>2568</v>
      </c>
      <c r="B27" s="968"/>
      <c r="C27" s="968"/>
      <c r="D27" s="1452" t="s">
        <v>2568</v>
      </c>
      <c r="E27" s="1452"/>
      <c r="F27" s="1452"/>
      <c r="G27" s="475"/>
      <c r="H27" s="475"/>
      <c r="I27" s="941"/>
      <c r="J27" s="941"/>
      <c r="K27" s="941"/>
      <c r="L27" s="941"/>
      <c r="M27" s="941"/>
      <c r="N27" s="941"/>
      <c r="O27" s="941"/>
      <c r="U27" s="482"/>
    </row>
    <row r="28" spans="1:21" ht="20.25" customHeight="1">
      <c r="A28" s="939" t="s">
        <v>786</v>
      </c>
      <c r="B28" s="940"/>
      <c r="D28" s="1453" t="s">
        <v>2571</v>
      </c>
      <c r="E28" s="1453"/>
      <c r="F28" s="1453"/>
      <c r="G28" s="475"/>
      <c r="H28" s="475"/>
      <c r="I28" s="941"/>
      <c r="J28" s="941"/>
      <c r="K28" s="941"/>
      <c r="L28" s="941"/>
      <c r="M28" s="941"/>
      <c r="N28" s="941"/>
      <c r="O28" s="941"/>
      <c r="U28" s="482"/>
    </row>
    <row r="29" spans="1:21">
      <c r="A29" s="940"/>
      <c r="C29" s="472"/>
      <c r="D29" s="472"/>
      <c r="E29" s="486"/>
      <c r="F29" s="486"/>
      <c r="G29" s="485"/>
      <c r="H29" s="485"/>
      <c r="I29" s="486"/>
      <c r="J29" s="486"/>
      <c r="K29" s="486"/>
      <c r="L29" s="486"/>
      <c r="M29" s="486"/>
      <c r="N29" s="486"/>
      <c r="O29" s="486"/>
      <c r="U29" s="482"/>
    </row>
    <row r="30" spans="1:21">
      <c r="A30" s="940"/>
      <c r="C30" s="472"/>
      <c r="D30" s="472"/>
      <c r="E30" s="486"/>
      <c r="F30" s="486"/>
      <c r="G30" s="485"/>
      <c r="H30" s="485"/>
      <c r="I30" s="486"/>
      <c r="J30" s="486"/>
      <c r="K30" s="486"/>
      <c r="L30" s="486"/>
      <c r="M30" s="486"/>
      <c r="N30" s="486"/>
      <c r="O30" s="486"/>
      <c r="U30" s="482"/>
    </row>
    <row r="31" spans="1:21">
      <c r="A31" s="940"/>
      <c r="C31" s="472"/>
      <c r="D31" s="472"/>
      <c r="E31" s="486"/>
      <c r="F31" s="486"/>
      <c r="G31" s="485"/>
      <c r="H31" s="485"/>
      <c r="I31" s="486"/>
      <c r="J31" s="486"/>
      <c r="K31" s="486"/>
      <c r="L31" s="486"/>
      <c r="M31" s="486"/>
      <c r="N31" s="486"/>
      <c r="O31" s="486"/>
      <c r="U31" s="482"/>
    </row>
    <row r="32" spans="1:21">
      <c r="A32" s="940"/>
      <c r="C32" s="472"/>
      <c r="D32" s="472"/>
      <c r="E32" s="486"/>
      <c r="F32" s="486"/>
      <c r="G32" s="485"/>
      <c r="H32" s="485"/>
      <c r="I32" s="486"/>
      <c r="J32" s="486"/>
      <c r="K32" s="486"/>
      <c r="L32" s="486"/>
      <c r="M32" s="486"/>
      <c r="N32" s="486"/>
      <c r="O32" s="486"/>
      <c r="U32" s="482"/>
    </row>
    <row r="33" spans="1:21">
      <c r="A33" s="940"/>
      <c r="B33" s="1447"/>
      <c r="C33" s="1447"/>
      <c r="D33" s="940"/>
      <c r="E33" s="1453"/>
      <c r="F33" s="1453"/>
      <c r="G33" s="475"/>
      <c r="H33" s="475"/>
      <c r="I33" s="941"/>
      <c r="J33" s="941"/>
      <c r="K33" s="941"/>
      <c r="L33" s="941"/>
      <c r="M33" s="941"/>
      <c r="N33" s="941"/>
      <c r="O33" s="941"/>
      <c r="U33" s="482"/>
    </row>
    <row r="35" spans="1:21" s="828" customFormat="1">
      <c r="B35" s="844"/>
      <c r="G35" s="845"/>
      <c r="H35" s="845"/>
      <c r="I35" s="846"/>
      <c r="J35" s="846"/>
      <c r="K35" s="846"/>
      <c r="L35" s="846"/>
      <c r="M35" s="846"/>
      <c r="N35" s="846"/>
      <c r="O35" s="846"/>
    </row>
    <row r="36" spans="1:21">
      <c r="A36" s="496" t="s">
        <v>2022</v>
      </c>
      <c r="B36" s="497"/>
      <c r="C36" s="470"/>
      <c r="D36" s="470"/>
      <c r="E36" s="470"/>
      <c r="F36" s="470"/>
    </row>
    <row r="37" spans="1:21">
      <c r="A37" s="1449" t="s">
        <v>265</v>
      </c>
      <c r="B37" s="1449" t="s">
        <v>266</v>
      </c>
      <c r="C37" s="1449" t="s">
        <v>396</v>
      </c>
      <c r="D37" s="1451"/>
      <c r="E37" s="1451"/>
      <c r="F37" s="1449" t="s">
        <v>293</v>
      </c>
    </row>
    <row r="38" spans="1:21" ht="31.2">
      <c r="A38" s="1450"/>
      <c r="B38" s="1450"/>
      <c r="C38" s="942" t="s">
        <v>1049</v>
      </c>
      <c r="D38" s="942" t="s">
        <v>1050</v>
      </c>
      <c r="E38" s="942" t="s">
        <v>1051</v>
      </c>
      <c r="F38" s="1450"/>
    </row>
    <row r="39" spans="1:21">
      <c r="A39" s="406" t="s">
        <v>398</v>
      </c>
      <c r="B39" s="480">
        <f>C39+D39+E39</f>
        <v>15333469827</v>
      </c>
      <c r="C39" s="480">
        <f>'[10]Bieu 68'!$D$10</f>
        <v>13243884000</v>
      </c>
      <c r="D39" s="480">
        <f>'[10]Bieu 68'!$E$10</f>
        <v>2089585827</v>
      </c>
      <c r="E39" s="480"/>
      <c r="F39" s="481"/>
    </row>
    <row r="40" spans="1:21">
      <c r="A40" s="407" t="s">
        <v>329</v>
      </c>
      <c r="B40" s="483">
        <f t="shared" ref="B40:B54" si="6">C40+D40+E40</f>
        <v>15333469827</v>
      </c>
      <c r="C40" s="483">
        <f>C41+C42+C43+C54</f>
        <v>13243884000</v>
      </c>
      <c r="D40" s="483">
        <f t="shared" ref="D40:E40" si="7">D41+D42+D43+D54</f>
        <v>2089585827</v>
      </c>
      <c r="E40" s="483">
        <f t="shared" si="7"/>
        <v>0</v>
      </c>
      <c r="F40" s="499"/>
    </row>
    <row r="41" spans="1:21">
      <c r="A41" s="407" t="s">
        <v>330</v>
      </c>
      <c r="B41" s="483">
        <f t="shared" si="6"/>
        <v>596500000</v>
      </c>
      <c r="C41" s="483">
        <f>'[10]Bieu 68'!$D$12</f>
        <v>596500000</v>
      </c>
      <c r="D41" s="483"/>
      <c r="E41" s="483"/>
      <c r="F41" s="484"/>
    </row>
    <row r="42" spans="1:21">
      <c r="A42" s="407" t="s">
        <v>331</v>
      </c>
      <c r="B42" s="483">
        <f t="shared" si="6"/>
        <v>0</v>
      </c>
      <c r="C42" s="483"/>
      <c r="D42" s="483"/>
      <c r="E42" s="483"/>
      <c r="F42" s="484"/>
    </row>
    <row r="43" spans="1:21">
      <c r="A43" s="407" t="s">
        <v>332</v>
      </c>
      <c r="B43" s="483">
        <f t="shared" si="6"/>
        <v>10800259748</v>
      </c>
      <c r="C43" s="483">
        <f>SUM(C44:C53)</f>
        <v>10673384000</v>
      </c>
      <c r="D43" s="483">
        <f>SUM(D44:D53)</f>
        <v>126875748</v>
      </c>
      <c r="E43" s="483">
        <f t="shared" ref="E43" si="8">SUM(E44:E53)</f>
        <v>0</v>
      </c>
      <c r="F43" s="483"/>
    </row>
    <row r="44" spans="1:21">
      <c r="A44" s="408" t="s">
        <v>333</v>
      </c>
      <c r="B44" s="487">
        <f t="shared" si="6"/>
        <v>0</v>
      </c>
      <c r="C44" s="500"/>
      <c r="D44" s="500"/>
      <c r="E44" s="500"/>
      <c r="F44" s="488"/>
    </row>
    <row r="45" spans="1:21">
      <c r="A45" s="408" t="s">
        <v>334</v>
      </c>
      <c r="B45" s="487">
        <f t="shared" si="6"/>
        <v>5954807000</v>
      </c>
      <c r="C45" s="500">
        <f>'[10]Bieu 68'!$D$16</f>
        <v>5954807000</v>
      </c>
      <c r="D45" s="500"/>
      <c r="E45" s="500"/>
      <c r="F45" s="488"/>
    </row>
    <row r="46" spans="1:21">
      <c r="A46" s="409" t="s">
        <v>264</v>
      </c>
      <c r="B46" s="487">
        <f t="shared" si="6"/>
        <v>2786129500</v>
      </c>
      <c r="C46" s="500">
        <f>'[10]Bieu 68'!$D$14</f>
        <v>2786129500</v>
      </c>
      <c r="D46" s="500"/>
      <c r="E46" s="500"/>
      <c r="F46" s="488"/>
    </row>
    <row r="47" spans="1:21">
      <c r="A47" s="408" t="s">
        <v>335</v>
      </c>
      <c r="B47" s="487">
        <f t="shared" si="6"/>
        <v>0</v>
      </c>
      <c r="C47" s="500"/>
      <c r="D47" s="500"/>
      <c r="E47" s="500"/>
      <c r="F47" s="488"/>
    </row>
    <row r="48" spans="1:21">
      <c r="A48" s="408" t="s">
        <v>336</v>
      </c>
      <c r="B48" s="487">
        <f t="shared" si="6"/>
        <v>126875748</v>
      </c>
      <c r="C48" s="500"/>
      <c r="D48" s="500">
        <f>'[10]Bieu 68'!$E$13</f>
        <v>126875748</v>
      </c>
      <c r="E48" s="500"/>
      <c r="F48" s="488"/>
    </row>
    <row r="49" spans="1:6">
      <c r="A49" s="408" t="s">
        <v>337</v>
      </c>
      <c r="B49" s="487">
        <f t="shared" si="6"/>
        <v>1932447500</v>
      </c>
      <c r="C49" s="500">
        <f>'[10]Bieu 68'!$D$15</f>
        <v>1932447500</v>
      </c>
      <c r="D49" s="500"/>
      <c r="E49" s="500"/>
      <c r="F49" s="488"/>
    </row>
    <row r="50" spans="1:6">
      <c r="A50" s="408" t="s">
        <v>339</v>
      </c>
      <c r="B50" s="487">
        <f t="shared" si="6"/>
        <v>0</v>
      </c>
      <c r="C50" s="500"/>
      <c r="D50" s="500"/>
      <c r="E50" s="500"/>
      <c r="F50" s="488"/>
    </row>
    <row r="51" spans="1:6">
      <c r="A51" s="408" t="s">
        <v>338</v>
      </c>
      <c r="B51" s="487">
        <f t="shared" si="6"/>
        <v>0</v>
      </c>
      <c r="C51" s="500"/>
      <c r="D51" s="500"/>
      <c r="E51" s="500"/>
      <c r="F51" s="488"/>
    </row>
    <row r="52" spans="1:6">
      <c r="A52" s="408" t="s">
        <v>1621</v>
      </c>
      <c r="B52" s="487">
        <f t="shared" si="6"/>
        <v>0</v>
      </c>
      <c r="C52" s="500"/>
      <c r="D52" s="500"/>
      <c r="E52" s="500"/>
      <c r="F52" s="488"/>
    </row>
    <row r="53" spans="1:6">
      <c r="A53" s="408" t="s">
        <v>1622</v>
      </c>
      <c r="B53" s="487">
        <f t="shared" si="6"/>
        <v>0</v>
      </c>
      <c r="C53" s="500"/>
      <c r="D53" s="500"/>
      <c r="E53" s="500"/>
      <c r="F53" s="488"/>
    </row>
    <row r="54" spans="1:6">
      <c r="A54" s="410" t="s">
        <v>1623</v>
      </c>
      <c r="B54" s="494">
        <f t="shared" si="6"/>
        <v>3936710079</v>
      </c>
      <c r="C54" s="494">
        <f>C39-C41-C43</f>
        <v>1974000000</v>
      </c>
      <c r="D54" s="494">
        <f>D39-D43</f>
        <v>1962710079</v>
      </c>
      <c r="E54" s="501"/>
      <c r="F54" s="495"/>
    </row>
    <row r="55" spans="1:6">
      <c r="A55" s="496" t="s">
        <v>2023</v>
      </c>
      <c r="B55" s="497"/>
      <c r="C55" s="470"/>
      <c r="D55" s="470"/>
      <c r="E55" s="470"/>
      <c r="F55" s="470"/>
    </row>
    <row r="56" spans="1:6">
      <c r="A56" s="1449" t="s">
        <v>265</v>
      </c>
      <c r="B56" s="1449" t="s">
        <v>266</v>
      </c>
      <c r="C56" s="1449" t="s">
        <v>396</v>
      </c>
      <c r="D56" s="1451"/>
      <c r="E56" s="1451"/>
      <c r="F56" s="1449" t="s">
        <v>293</v>
      </c>
    </row>
    <row r="57" spans="1:6" ht="31.2">
      <c r="A57" s="1450"/>
      <c r="B57" s="1450"/>
      <c r="C57" s="942" t="s">
        <v>1049</v>
      </c>
      <c r="D57" s="942" t="s">
        <v>1050</v>
      </c>
      <c r="E57" s="942" t="s">
        <v>1051</v>
      </c>
      <c r="F57" s="1450"/>
    </row>
    <row r="58" spans="1:6">
      <c r="A58" s="406" t="s">
        <v>398</v>
      </c>
      <c r="B58" s="480">
        <f>C58+D58+E58</f>
        <v>37263801154</v>
      </c>
      <c r="C58" s="480">
        <f>'[11]B68 DP-tang thu)-ok'!$D$9</f>
        <v>15666670170</v>
      </c>
      <c r="D58" s="480">
        <f>'[11]B68 DP-tang thu)-ok'!$E$9</f>
        <v>21597130984</v>
      </c>
      <c r="E58" s="480"/>
      <c r="F58" s="481"/>
    </row>
    <row r="59" spans="1:6">
      <c r="A59" s="407" t="s">
        <v>329</v>
      </c>
      <c r="B59" s="483">
        <f t="shared" ref="B59:B73" si="9">C59+D59+E59</f>
        <v>37263801154</v>
      </c>
      <c r="C59" s="483">
        <f>C60+C61+C62+C73</f>
        <v>15666670170</v>
      </c>
      <c r="D59" s="483">
        <f t="shared" ref="D59:E59" si="10">D60+D61+D62+D73</f>
        <v>21597130984</v>
      </c>
      <c r="E59" s="483">
        <f t="shared" si="10"/>
        <v>0</v>
      </c>
      <c r="F59" s="499"/>
    </row>
    <row r="60" spans="1:6">
      <c r="A60" s="407" t="s">
        <v>330</v>
      </c>
      <c r="B60" s="483">
        <f t="shared" si="9"/>
        <v>9962777780</v>
      </c>
      <c r="C60" s="483"/>
      <c r="D60" s="483">
        <f>'[11]B68 DP-tang thu)-ok'!$E$11</f>
        <v>9962777780</v>
      </c>
      <c r="E60" s="483"/>
      <c r="F60" s="484"/>
    </row>
    <row r="61" spans="1:6">
      <c r="A61" s="407" t="s">
        <v>331</v>
      </c>
      <c r="B61" s="483">
        <f t="shared" si="9"/>
        <v>0</v>
      </c>
      <c r="C61" s="483"/>
      <c r="D61" s="483"/>
      <c r="E61" s="483"/>
      <c r="F61" s="484"/>
    </row>
    <row r="62" spans="1:6">
      <c r="A62" s="407" t="s">
        <v>332</v>
      </c>
      <c r="B62" s="483">
        <f t="shared" si="9"/>
        <v>17182701600</v>
      </c>
      <c r="C62" s="483">
        <f>SUM(C63:C72)</f>
        <v>15322648600</v>
      </c>
      <c r="D62" s="483">
        <f t="shared" ref="D62:E62" si="11">SUM(D63:D72)</f>
        <v>1860053000</v>
      </c>
      <c r="E62" s="483">
        <f t="shared" si="11"/>
        <v>0</v>
      </c>
      <c r="F62" s="483"/>
    </row>
    <row r="63" spans="1:6">
      <c r="A63" s="408" t="s">
        <v>333</v>
      </c>
      <c r="B63" s="487">
        <f t="shared" si="9"/>
        <v>0</v>
      </c>
      <c r="C63" s="500"/>
      <c r="D63" s="500"/>
      <c r="E63" s="500"/>
      <c r="F63" s="488"/>
    </row>
    <row r="64" spans="1:6">
      <c r="A64" s="408" t="s">
        <v>334</v>
      </c>
      <c r="B64" s="487">
        <f t="shared" si="9"/>
        <v>326066400</v>
      </c>
      <c r="C64" s="500">
        <f>'[11]B68 DP-tang thu)-ok'!$D$38</f>
        <v>326066400</v>
      </c>
      <c r="D64" s="500"/>
      <c r="E64" s="500"/>
      <c r="F64" s="488"/>
    </row>
    <row r="65" spans="1:9">
      <c r="A65" s="409" t="s">
        <v>264</v>
      </c>
      <c r="B65" s="487">
        <f t="shared" si="9"/>
        <v>7924126200</v>
      </c>
      <c r="C65" s="500">
        <f>'[11]B68 DP-tang thu)-ok'!$D$27+'[11]B68 DP-tang thu)-ok'!$D$28</f>
        <v>7924126200</v>
      </c>
      <c r="D65" s="500"/>
      <c r="E65" s="500"/>
      <c r="F65" s="488"/>
    </row>
    <row r="66" spans="1:9">
      <c r="A66" s="408" t="s">
        <v>335</v>
      </c>
      <c r="B66" s="487">
        <f t="shared" si="9"/>
        <v>2806236500</v>
      </c>
      <c r="C66" s="500">
        <f>'[11]B68 DP-tang thu)-ok'!$D$37</f>
        <v>1934899400</v>
      </c>
      <c r="D66" s="500">
        <f>'[11]B68 DP-tang thu)-ok'!$E$37</f>
        <v>871337100</v>
      </c>
      <c r="E66" s="500"/>
      <c r="F66" s="488"/>
    </row>
    <row r="67" spans="1:9">
      <c r="A67" s="408" t="s">
        <v>336</v>
      </c>
      <c r="B67" s="487">
        <f t="shared" si="9"/>
        <v>3710528400</v>
      </c>
      <c r="C67" s="500">
        <f>'[11]B68 DP-tang thu)-ok'!$C$36+'[11]B68 DP-tang thu)-ok'!$D$39</f>
        <v>3584812500</v>
      </c>
      <c r="D67" s="500">
        <f>'[11]B68 DP-tang thu)-ok'!$E$39</f>
        <v>125715900</v>
      </c>
      <c r="E67" s="500"/>
      <c r="F67" s="488"/>
    </row>
    <row r="68" spans="1:9">
      <c r="A68" s="408" t="s">
        <v>337</v>
      </c>
      <c r="B68" s="487">
        <f t="shared" si="9"/>
        <v>0</v>
      </c>
      <c r="C68" s="500"/>
      <c r="D68" s="500"/>
      <c r="E68" s="500"/>
      <c r="F68" s="488"/>
    </row>
    <row r="69" spans="1:9">
      <c r="A69" s="408" t="s">
        <v>339</v>
      </c>
      <c r="B69" s="487">
        <f t="shared" si="9"/>
        <v>1041253000</v>
      </c>
      <c r="C69" s="500">
        <f>'[11]B68 DP-tang thu)-ok'!$D$35</f>
        <v>178253000</v>
      </c>
      <c r="D69" s="500">
        <f>'[11]B68 DP-tang thu)-ok'!$E$35</f>
        <v>863000000</v>
      </c>
      <c r="E69" s="500"/>
      <c r="F69" s="488"/>
    </row>
    <row r="70" spans="1:9">
      <c r="A70" s="408" t="s">
        <v>338</v>
      </c>
      <c r="B70" s="487">
        <f t="shared" si="9"/>
        <v>1122808100</v>
      </c>
      <c r="C70" s="500">
        <f>'[11]B68 DP-tang thu)-ok'!$D$31</f>
        <v>1122808100</v>
      </c>
      <c r="D70" s="500"/>
      <c r="E70" s="500"/>
      <c r="F70" s="488"/>
    </row>
    <row r="71" spans="1:9">
      <c r="A71" s="408" t="s">
        <v>1621</v>
      </c>
      <c r="B71" s="487">
        <f t="shared" si="9"/>
        <v>251683000</v>
      </c>
      <c r="C71" s="500">
        <f>'[11]B68 DP-tang thu)-ok'!$D$32+'[11]B68 DP-tang thu)-ok'!$D$33+'[11]B68 DP-tang thu)-ok'!$D$34</f>
        <v>251683000</v>
      </c>
      <c r="D71" s="500"/>
      <c r="E71" s="500"/>
      <c r="F71" s="488"/>
    </row>
    <row r="72" spans="1:9">
      <c r="A72" s="408" t="s">
        <v>1622</v>
      </c>
      <c r="B72" s="487">
        <f t="shared" si="9"/>
        <v>0</v>
      </c>
      <c r="C72" s="500"/>
      <c r="D72" s="500"/>
      <c r="E72" s="500"/>
      <c r="F72" s="488"/>
    </row>
    <row r="73" spans="1:9">
      <c r="A73" s="410" t="s">
        <v>1623</v>
      </c>
      <c r="B73" s="494">
        <f t="shared" si="9"/>
        <v>10118321774</v>
      </c>
      <c r="C73" s="494">
        <f>C58-C62</f>
        <v>344021570</v>
      </c>
      <c r="D73" s="494">
        <f>D58-D60-D62</f>
        <v>9774300204</v>
      </c>
      <c r="E73" s="501"/>
      <c r="F73" s="495"/>
    </row>
    <row r="74" spans="1:9">
      <c r="A74" s="496" t="s">
        <v>2024</v>
      </c>
      <c r="B74" s="497"/>
      <c r="C74" s="470"/>
      <c r="D74" s="470"/>
      <c r="E74" s="470"/>
      <c r="F74" s="470"/>
    </row>
    <row r="75" spans="1:9">
      <c r="A75" s="1449" t="s">
        <v>265</v>
      </c>
      <c r="B75" s="1449" t="s">
        <v>266</v>
      </c>
      <c r="C75" s="1449" t="s">
        <v>396</v>
      </c>
      <c r="D75" s="1451"/>
      <c r="E75" s="1451"/>
      <c r="F75" s="1449" t="s">
        <v>293</v>
      </c>
    </row>
    <row r="76" spans="1:9" ht="31.2">
      <c r="A76" s="1450"/>
      <c r="B76" s="1450"/>
      <c r="C76" s="942" t="s">
        <v>1049</v>
      </c>
      <c r="D76" s="942" t="s">
        <v>1050</v>
      </c>
      <c r="E76" s="942" t="s">
        <v>1051</v>
      </c>
      <c r="F76" s="1450"/>
    </row>
    <row r="77" spans="1:9">
      <c r="A77" s="406" t="s">
        <v>398</v>
      </c>
      <c r="B77" s="480">
        <f>C77+D77+E77</f>
        <v>194008035868</v>
      </c>
      <c r="C77" s="480">
        <v>13910000000</v>
      </c>
      <c r="D77" s="480">
        <v>180098035868</v>
      </c>
      <c r="E77" s="480"/>
      <c r="F77" s="481"/>
      <c r="I77" s="498"/>
    </row>
    <row r="78" spans="1:9">
      <c r="A78" s="407" t="s">
        <v>329</v>
      </c>
      <c r="B78" s="483">
        <f t="shared" ref="B78:B92" si="12">C78+D78+E78</f>
        <v>194008035868</v>
      </c>
      <c r="C78" s="483">
        <f>C79+C80+C81+C92</f>
        <v>13910000000</v>
      </c>
      <c r="D78" s="483">
        <f t="shared" ref="D78:E78" si="13">D79+D80+D81+D92</f>
        <v>180098035868</v>
      </c>
      <c r="E78" s="483">
        <f t="shared" si="13"/>
        <v>0</v>
      </c>
      <c r="F78" s="499"/>
      <c r="I78" s="498"/>
    </row>
    <row r="79" spans="1:9">
      <c r="A79" s="407" t="s">
        <v>330</v>
      </c>
      <c r="B79" s="483">
        <f t="shared" si="12"/>
        <v>22063178542</v>
      </c>
      <c r="C79" s="483"/>
      <c r="D79" s="483">
        <v>22063178542</v>
      </c>
      <c r="E79" s="483"/>
      <c r="F79" s="484"/>
    </row>
    <row r="80" spans="1:9">
      <c r="A80" s="407" t="s">
        <v>331</v>
      </c>
      <c r="B80" s="483">
        <f t="shared" si="12"/>
        <v>0</v>
      </c>
      <c r="C80" s="483"/>
      <c r="D80" s="483"/>
      <c r="E80" s="483"/>
      <c r="F80" s="484"/>
    </row>
    <row r="81" spans="1:9">
      <c r="A81" s="407" t="s">
        <v>332</v>
      </c>
      <c r="B81" s="483">
        <f t="shared" si="12"/>
        <v>27276273919</v>
      </c>
      <c r="C81" s="483">
        <f>SUM(C82:C91)</f>
        <v>11960851500</v>
      </c>
      <c r="D81" s="483">
        <f>SUM(D82:D91)</f>
        <v>15315422419</v>
      </c>
      <c r="E81" s="483">
        <f t="shared" ref="E81" si="14">SUM(E82:E91)</f>
        <v>0</v>
      </c>
      <c r="F81" s="483"/>
    </row>
    <row r="82" spans="1:9">
      <c r="A82" s="408" t="s">
        <v>333</v>
      </c>
      <c r="B82" s="487">
        <f t="shared" si="12"/>
        <v>44209000</v>
      </c>
      <c r="C82" s="500"/>
      <c r="D82" s="500">
        <v>44209000</v>
      </c>
      <c r="E82" s="500"/>
      <c r="F82" s="488"/>
    </row>
    <row r="83" spans="1:9">
      <c r="A83" s="408" t="s">
        <v>334</v>
      </c>
      <c r="B83" s="487">
        <f t="shared" si="12"/>
        <v>2357300000</v>
      </c>
      <c r="C83" s="500">
        <v>2332300000</v>
      </c>
      <c r="D83" s="500">
        <v>25000000</v>
      </c>
      <c r="E83" s="500"/>
      <c r="F83" s="488"/>
    </row>
    <row r="84" spans="1:9">
      <c r="A84" s="409" t="s">
        <v>264</v>
      </c>
      <c r="B84" s="487">
        <f t="shared" si="12"/>
        <v>707700000</v>
      </c>
      <c r="C84" s="500">
        <f>515000000+170000000</f>
        <v>685000000</v>
      </c>
      <c r="D84" s="500">
        <v>22700000</v>
      </c>
      <c r="E84" s="500"/>
      <c r="F84" s="488"/>
    </row>
    <row r="85" spans="1:9">
      <c r="A85" s="408" t="s">
        <v>335</v>
      </c>
      <c r="B85" s="487">
        <f t="shared" si="12"/>
        <v>3844166757</v>
      </c>
      <c r="C85" s="500">
        <v>3140226500</v>
      </c>
      <c r="D85" s="500">
        <v>703940257</v>
      </c>
      <c r="E85" s="500"/>
      <c r="F85" s="488"/>
    </row>
    <row r="86" spans="1:9">
      <c r="A86" s="408" t="s">
        <v>336</v>
      </c>
      <c r="B86" s="487">
        <f t="shared" si="12"/>
        <v>916920000</v>
      </c>
      <c r="C86" s="500">
        <v>900000000</v>
      </c>
      <c r="D86" s="500">
        <v>16920000</v>
      </c>
      <c r="E86" s="500"/>
      <c r="F86" s="488"/>
    </row>
    <row r="87" spans="1:9">
      <c r="A87" s="408" t="s">
        <v>337</v>
      </c>
      <c r="B87" s="487">
        <f t="shared" si="12"/>
        <v>1161159000</v>
      </c>
      <c r="C87" s="500">
        <v>836930000</v>
      </c>
      <c r="D87" s="500">
        <v>324229000</v>
      </c>
      <c r="E87" s="500"/>
      <c r="F87" s="488"/>
    </row>
    <row r="88" spans="1:9">
      <c r="A88" s="408" t="s">
        <v>339</v>
      </c>
      <c r="B88" s="487">
        <f t="shared" si="12"/>
        <v>0</v>
      </c>
      <c r="C88" s="500"/>
      <c r="D88" s="500"/>
      <c r="E88" s="500"/>
      <c r="F88" s="488"/>
    </row>
    <row r="89" spans="1:9">
      <c r="A89" s="408" t="s">
        <v>338</v>
      </c>
      <c r="B89" s="487">
        <f t="shared" si="12"/>
        <v>2390800000</v>
      </c>
      <c r="C89" s="500">
        <v>2374800000</v>
      </c>
      <c r="D89" s="500">
        <v>16000000</v>
      </c>
      <c r="E89" s="500"/>
      <c r="F89" s="488"/>
    </row>
    <row r="90" spans="1:9">
      <c r="A90" s="408" t="s">
        <v>1621</v>
      </c>
      <c r="B90" s="487">
        <f t="shared" si="12"/>
        <v>500530000</v>
      </c>
      <c r="C90" s="500">
        <f>66200000+29395000</f>
        <v>95595000</v>
      </c>
      <c r="D90" s="500">
        <f>344935000+60000000</f>
        <v>404935000</v>
      </c>
      <c r="E90" s="500"/>
      <c r="F90" s="488"/>
    </row>
    <row r="91" spans="1:9">
      <c r="A91" s="408" t="s">
        <v>1622</v>
      </c>
      <c r="B91" s="487">
        <f t="shared" si="12"/>
        <v>15353489162</v>
      </c>
      <c r="C91" s="500">
        <v>1596000000</v>
      </c>
      <c r="D91" s="500">
        <v>13757489162</v>
      </c>
      <c r="E91" s="500"/>
      <c r="F91" s="488"/>
    </row>
    <row r="92" spans="1:9">
      <c r="A92" s="410" t="s">
        <v>1623</v>
      </c>
      <c r="B92" s="494">
        <f t="shared" si="12"/>
        <v>144668583407</v>
      </c>
      <c r="C92" s="494">
        <f>C77-C81</f>
        <v>1949148500</v>
      </c>
      <c r="D92" s="494">
        <f>D77-D79-D81</f>
        <v>142719434907</v>
      </c>
      <c r="E92" s="501"/>
      <c r="F92" s="495"/>
    </row>
    <row r="93" spans="1:9">
      <c r="A93" s="496" t="s">
        <v>2025</v>
      </c>
      <c r="B93" s="497"/>
      <c r="C93" s="470"/>
      <c r="D93" s="470"/>
      <c r="E93" s="470"/>
      <c r="F93" s="470"/>
    </row>
    <row r="94" spans="1:9">
      <c r="A94" s="1449" t="s">
        <v>265</v>
      </c>
      <c r="B94" s="1449" t="s">
        <v>266</v>
      </c>
      <c r="C94" s="1449" t="s">
        <v>396</v>
      </c>
      <c r="D94" s="1451"/>
      <c r="E94" s="1451"/>
      <c r="F94" s="1449" t="s">
        <v>293</v>
      </c>
    </row>
    <row r="95" spans="1:9" ht="31.2">
      <c r="A95" s="1450"/>
      <c r="B95" s="1450"/>
      <c r="C95" s="942" t="s">
        <v>1049</v>
      </c>
      <c r="D95" s="942" t="s">
        <v>1050</v>
      </c>
      <c r="E95" s="942" t="s">
        <v>1051</v>
      </c>
      <c r="F95" s="1450"/>
    </row>
    <row r="96" spans="1:9">
      <c r="A96" s="406" t="s">
        <v>398</v>
      </c>
      <c r="B96" s="480">
        <f>C96+D96+E96</f>
        <v>13785000600</v>
      </c>
      <c r="C96" s="480">
        <v>13785000600</v>
      </c>
      <c r="D96" s="480"/>
      <c r="E96" s="480"/>
      <c r="F96" s="481"/>
      <c r="I96" s="498"/>
    </row>
    <row r="97" spans="1:9">
      <c r="A97" s="407" t="s">
        <v>329</v>
      </c>
      <c r="B97" s="483">
        <f t="shared" ref="B97:B111" si="15">C97+D97+E97</f>
        <v>13785000600</v>
      </c>
      <c r="C97" s="483">
        <f>C98+C99+C100+C111</f>
        <v>13785000600</v>
      </c>
      <c r="D97" s="483">
        <f t="shared" ref="D97:E97" si="16">D98+D99+D100+D111</f>
        <v>0</v>
      </c>
      <c r="E97" s="483">
        <f t="shared" si="16"/>
        <v>0</v>
      </c>
      <c r="F97" s="499"/>
      <c r="I97" s="498"/>
    </row>
    <row r="98" spans="1:9">
      <c r="A98" s="407" t="s">
        <v>330</v>
      </c>
      <c r="B98" s="483">
        <f t="shared" si="15"/>
        <v>0</v>
      </c>
      <c r="C98" s="483"/>
      <c r="D98" s="483"/>
      <c r="E98" s="483"/>
      <c r="F98" s="484"/>
    </row>
    <row r="99" spans="1:9">
      <c r="A99" s="407" t="s">
        <v>331</v>
      </c>
      <c r="B99" s="483">
        <f t="shared" si="15"/>
        <v>0</v>
      </c>
      <c r="C99" s="483"/>
      <c r="D99" s="483"/>
      <c r="E99" s="483"/>
      <c r="F99" s="484"/>
    </row>
    <row r="100" spans="1:9">
      <c r="A100" s="407" t="s">
        <v>332</v>
      </c>
      <c r="B100" s="483">
        <f>SUM(B101:B110)</f>
        <v>12085000600</v>
      </c>
      <c r="C100" s="483">
        <f>SUM(C101:C110)</f>
        <v>12085000600</v>
      </c>
      <c r="D100" s="483">
        <f t="shared" ref="D100:E100" si="17">SUM(D101:D110)</f>
        <v>0</v>
      </c>
      <c r="E100" s="483">
        <f t="shared" si="17"/>
        <v>0</v>
      </c>
      <c r="F100" s="483"/>
    </row>
    <row r="101" spans="1:9">
      <c r="A101" s="408" t="s">
        <v>333</v>
      </c>
      <c r="B101" s="487">
        <f>C101+D101+E101</f>
        <v>0</v>
      </c>
      <c r="C101" s="500"/>
      <c r="D101" s="500"/>
      <c r="E101" s="500"/>
      <c r="F101" s="488"/>
    </row>
    <row r="102" spans="1:9">
      <c r="A102" s="408" t="s">
        <v>334</v>
      </c>
      <c r="B102" s="487">
        <f t="shared" si="15"/>
        <v>123383000</v>
      </c>
      <c r="C102" s="500">
        <v>123383000</v>
      </c>
      <c r="D102" s="500"/>
      <c r="E102" s="500"/>
      <c r="F102" s="488"/>
    </row>
    <row r="103" spans="1:9">
      <c r="A103" s="409" t="s">
        <v>264</v>
      </c>
      <c r="B103" s="487">
        <f t="shared" si="15"/>
        <v>1790367600</v>
      </c>
      <c r="C103" s="500">
        <v>1790367600</v>
      </c>
      <c r="D103" s="500"/>
      <c r="E103" s="500"/>
      <c r="F103" s="488"/>
    </row>
    <row r="104" spans="1:9">
      <c r="A104" s="408" t="s">
        <v>335</v>
      </c>
      <c r="B104" s="487">
        <f t="shared" si="15"/>
        <v>1207300000</v>
      </c>
      <c r="C104" s="500">
        <v>1207300000</v>
      </c>
      <c r="D104" s="500"/>
      <c r="E104" s="500"/>
      <c r="F104" s="488"/>
    </row>
    <row r="105" spans="1:9">
      <c r="A105" s="408" t="s">
        <v>336</v>
      </c>
      <c r="B105" s="487">
        <f t="shared" si="15"/>
        <v>2783950000</v>
      </c>
      <c r="C105" s="500">
        <v>2783950000</v>
      </c>
      <c r="D105" s="500"/>
      <c r="E105" s="500"/>
      <c r="F105" s="488"/>
    </row>
    <row r="106" spans="1:9">
      <c r="A106" s="408" t="s">
        <v>337</v>
      </c>
      <c r="B106" s="487">
        <f t="shared" si="15"/>
        <v>6180000000</v>
      </c>
      <c r="C106" s="500">
        <v>6180000000</v>
      </c>
      <c r="D106" s="500"/>
      <c r="E106" s="500"/>
      <c r="F106" s="488"/>
    </row>
    <row r="107" spans="1:9">
      <c r="A107" s="408" t="s">
        <v>339</v>
      </c>
      <c r="B107" s="487">
        <f>C107+D107+E107</f>
        <v>0</v>
      </c>
      <c r="C107" s="500"/>
      <c r="D107" s="500"/>
      <c r="E107" s="500"/>
      <c r="F107" s="488"/>
    </row>
    <row r="108" spans="1:9">
      <c r="A108" s="408" t="s">
        <v>338</v>
      </c>
      <c r="B108" s="487">
        <f t="shared" si="15"/>
        <v>0</v>
      </c>
      <c r="C108" s="500"/>
      <c r="D108" s="500"/>
      <c r="E108" s="500"/>
      <c r="F108" s="488"/>
    </row>
    <row r="109" spans="1:9">
      <c r="A109" s="408" t="s">
        <v>1621</v>
      </c>
      <c r="B109" s="487">
        <f t="shared" si="15"/>
        <v>0</v>
      </c>
      <c r="C109" s="500"/>
      <c r="D109" s="500"/>
      <c r="E109" s="500"/>
      <c r="F109" s="488"/>
    </row>
    <row r="110" spans="1:9">
      <c r="A110" s="408" t="s">
        <v>1622</v>
      </c>
      <c r="B110" s="487">
        <f t="shared" si="15"/>
        <v>0</v>
      </c>
      <c r="C110" s="500"/>
      <c r="D110" s="500"/>
      <c r="E110" s="500"/>
      <c r="F110" s="488"/>
    </row>
    <row r="111" spans="1:9">
      <c r="A111" s="410" t="s">
        <v>1623</v>
      </c>
      <c r="B111" s="494">
        <f t="shared" si="15"/>
        <v>1700000000</v>
      </c>
      <c r="C111" s="494">
        <v>1700000000</v>
      </c>
      <c r="D111" s="494"/>
      <c r="E111" s="501"/>
      <c r="F111" s="495"/>
    </row>
    <row r="112" spans="1:9">
      <c r="A112" s="496" t="s">
        <v>2026</v>
      </c>
      <c r="B112" s="497"/>
      <c r="C112" s="470"/>
      <c r="D112" s="470"/>
      <c r="E112" s="470"/>
      <c r="F112" s="470"/>
    </row>
    <row r="113" spans="1:6">
      <c r="A113" s="1449" t="s">
        <v>265</v>
      </c>
      <c r="B113" s="1449" t="s">
        <v>266</v>
      </c>
      <c r="C113" s="1449" t="s">
        <v>396</v>
      </c>
      <c r="D113" s="1451"/>
      <c r="E113" s="1451"/>
      <c r="F113" s="1449" t="s">
        <v>293</v>
      </c>
    </row>
    <row r="114" spans="1:6" ht="31.2">
      <c r="A114" s="1450"/>
      <c r="B114" s="1450"/>
      <c r="C114" s="942" t="s">
        <v>1049</v>
      </c>
      <c r="D114" s="942" t="s">
        <v>1050</v>
      </c>
      <c r="E114" s="942" t="s">
        <v>1051</v>
      </c>
      <c r="F114" s="1450"/>
    </row>
    <row r="115" spans="1:6">
      <c r="A115" s="406" t="s">
        <v>398</v>
      </c>
      <c r="B115" s="480">
        <f>C115+D115+E115</f>
        <v>19021000000</v>
      </c>
      <c r="C115" s="480">
        <v>19021000000</v>
      </c>
      <c r="D115" s="480"/>
      <c r="E115" s="480"/>
      <c r="F115" s="481"/>
    </row>
    <row r="116" spans="1:6">
      <c r="A116" s="407" t="s">
        <v>329</v>
      </c>
      <c r="B116" s="483">
        <f t="shared" ref="B116:B130" si="18">C116+D116+E116</f>
        <v>19021000000</v>
      </c>
      <c r="C116" s="483">
        <f>C117+C118+C119+C130</f>
        <v>19021000000</v>
      </c>
      <c r="D116" s="483">
        <f t="shared" ref="D116:E116" si="19">D117+D118+D119+D130</f>
        <v>0</v>
      </c>
      <c r="E116" s="483">
        <f t="shared" si="19"/>
        <v>0</v>
      </c>
      <c r="F116" s="499"/>
    </row>
    <row r="117" spans="1:6">
      <c r="A117" s="407" t="s">
        <v>330</v>
      </c>
      <c r="B117" s="483">
        <f t="shared" si="18"/>
        <v>0</v>
      </c>
      <c r="C117" s="483"/>
      <c r="D117" s="483"/>
      <c r="E117" s="483"/>
      <c r="F117" s="484"/>
    </row>
    <row r="118" spans="1:6">
      <c r="A118" s="407" t="s">
        <v>331</v>
      </c>
      <c r="B118" s="483">
        <f t="shared" si="18"/>
        <v>0</v>
      </c>
      <c r="C118" s="483"/>
      <c r="D118" s="483"/>
      <c r="E118" s="483"/>
      <c r="F118" s="484"/>
    </row>
    <row r="119" spans="1:6">
      <c r="A119" s="407" t="s">
        <v>332</v>
      </c>
      <c r="B119" s="483">
        <f t="shared" si="18"/>
        <v>13969964600</v>
      </c>
      <c r="C119" s="483">
        <f>SUM(C120:C129)</f>
        <v>13969964600</v>
      </c>
      <c r="D119" s="483">
        <f t="shared" ref="D119:E119" si="20">SUM(D120:D129)</f>
        <v>0</v>
      </c>
      <c r="E119" s="483">
        <f t="shared" si="20"/>
        <v>0</v>
      </c>
      <c r="F119" s="483"/>
    </row>
    <row r="120" spans="1:6">
      <c r="A120" s="408" t="s">
        <v>333</v>
      </c>
      <c r="B120" s="487">
        <f t="shared" si="18"/>
        <v>42515500</v>
      </c>
      <c r="C120" s="500">
        <v>42515500</v>
      </c>
      <c r="D120" s="500"/>
      <c r="E120" s="500"/>
      <c r="F120" s="488"/>
    </row>
    <row r="121" spans="1:6">
      <c r="A121" s="408" t="s">
        <v>334</v>
      </c>
      <c r="B121" s="487">
        <f t="shared" si="18"/>
        <v>244707000</v>
      </c>
      <c r="C121" s="500">
        <v>244707000</v>
      </c>
      <c r="D121" s="500"/>
      <c r="E121" s="500"/>
      <c r="F121" s="488"/>
    </row>
    <row r="122" spans="1:6">
      <c r="A122" s="409" t="s">
        <v>264</v>
      </c>
      <c r="B122" s="487">
        <f t="shared" si="18"/>
        <v>1440859000</v>
      </c>
      <c r="C122" s="500">
        <f>1344859000+96000000</f>
        <v>1440859000</v>
      </c>
      <c r="D122" s="500"/>
      <c r="E122" s="500"/>
      <c r="F122" s="488"/>
    </row>
    <row r="123" spans="1:6">
      <c r="A123" s="408" t="s">
        <v>335</v>
      </c>
      <c r="B123" s="487">
        <f t="shared" si="18"/>
        <v>7048367500</v>
      </c>
      <c r="C123" s="500">
        <v>7048367500</v>
      </c>
      <c r="D123" s="500"/>
      <c r="E123" s="500"/>
      <c r="F123" s="488"/>
    </row>
    <row r="124" spans="1:6">
      <c r="A124" s="408" t="s">
        <v>336</v>
      </c>
      <c r="B124" s="487">
        <f t="shared" si="18"/>
        <v>4234025600</v>
      </c>
      <c r="C124" s="500">
        <f>464000000+3770025600</f>
        <v>4234025600</v>
      </c>
      <c r="D124" s="500"/>
      <c r="E124" s="500"/>
      <c r="F124" s="488"/>
    </row>
    <row r="125" spans="1:6">
      <c r="A125" s="408" t="s">
        <v>337</v>
      </c>
      <c r="B125" s="487">
        <f t="shared" si="18"/>
        <v>86804500</v>
      </c>
      <c r="C125" s="500">
        <v>86804500</v>
      </c>
      <c r="D125" s="500"/>
      <c r="E125" s="500"/>
      <c r="F125" s="488"/>
    </row>
    <row r="126" spans="1:6">
      <c r="A126" s="408" t="s">
        <v>339</v>
      </c>
      <c r="B126" s="487">
        <f t="shared" si="18"/>
        <v>0</v>
      </c>
      <c r="C126" s="500"/>
      <c r="D126" s="500"/>
      <c r="E126" s="500"/>
      <c r="F126" s="488"/>
    </row>
    <row r="127" spans="1:6">
      <c r="A127" s="408" t="s">
        <v>338</v>
      </c>
      <c r="B127" s="487">
        <f t="shared" si="18"/>
        <v>619190000</v>
      </c>
      <c r="C127" s="500">
        <v>619190000</v>
      </c>
      <c r="D127" s="500"/>
      <c r="E127" s="500"/>
      <c r="F127" s="488"/>
    </row>
    <row r="128" spans="1:6">
      <c r="A128" s="408" t="s">
        <v>1621</v>
      </c>
      <c r="B128" s="487">
        <f t="shared" si="18"/>
        <v>253495500</v>
      </c>
      <c r="C128" s="500">
        <f>253495500</f>
        <v>253495500</v>
      </c>
      <c r="D128" s="500"/>
      <c r="E128" s="500"/>
      <c r="F128" s="488"/>
    </row>
    <row r="129" spans="1:6">
      <c r="A129" s="408" t="s">
        <v>1622</v>
      </c>
      <c r="B129" s="487">
        <f t="shared" si="18"/>
        <v>0</v>
      </c>
      <c r="C129" s="500"/>
      <c r="D129" s="500"/>
      <c r="E129" s="500"/>
      <c r="F129" s="488"/>
    </row>
    <row r="130" spans="1:6">
      <c r="A130" s="410" t="s">
        <v>1623</v>
      </c>
      <c r="B130" s="494">
        <f t="shared" si="18"/>
        <v>5051035400</v>
      </c>
      <c r="C130" s="494">
        <f>C115-C119</f>
        <v>5051035400</v>
      </c>
      <c r="D130" s="494"/>
      <c r="E130" s="501"/>
      <c r="F130" s="495"/>
    </row>
    <row r="131" spans="1:6">
      <c r="A131" s="496" t="s">
        <v>2027</v>
      </c>
      <c r="B131" s="497"/>
      <c r="C131" s="470"/>
      <c r="D131" s="470"/>
      <c r="E131" s="470"/>
      <c r="F131" s="470"/>
    </row>
    <row r="132" spans="1:6">
      <c r="A132" s="1449" t="s">
        <v>265</v>
      </c>
      <c r="B132" s="1449" t="s">
        <v>266</v>
      </c>
      <c r="C132" s="1449" t="s">
        <v>396</v>
      </c>
      <c r="D132" s="1451"/>
      <c r="E132" s="1451"/>
      <c r="F132" s="1449" t="s">
        <v>293</v>
      </c>
    </row>
    <row r="133" spans="1:6" ht="31.2">
      <c r="A133" s="1450"/>
      <c r="B133" s="1450"/>
      <c r="C133" s="942" t="s">
        <v>1049</v>
      </c>
      <c r="D133" s="942" t="s">
        <v>1050</v>
      </c>
      <c r="E133" s="942" t="s">
        <v>1051</v>
      </c>
      <c r="F133" s="1450"/>
    </row>
    <row r="134" spans="1:6">
      <c r="A134" s="406" t="s">
        <v>398</v>
      </c>
      <c r="B134" s="480">
        <f>C134+D134+E134</f>
        <v>20303567000</v>
      </c>
      <c r="C134" s="480">
        <f>'[12]Mẩu biểu 68'!$D$9</f>
        <v>20303567000</v>
      </c>
      <c r="D134" s="480"/>
      <c r="E134" s="480"/>
      <c r="F134" s="481"/>
    </row>
    <row r="135" spans="1:6">
      <c r="A135" s="407" t="s">
        <v>329</v>
      </c>
      <c r="B135" s="483">
        <f t="shared" ref="B135:B149" si="21">C135+D135+E135</f>
        <v>20303567000</v>
      </c>
      <c r="C135" s="483">
        <f>C136+C137+C138+C149</f>
        <v>20303567000</v>
      </c>
      <c r="D135" s="483">
        <f t="shared" ref="D135:E135" si="22">D136+D137+D138+D149</f>
        <v>0</v>
      </c>
      <c r="E135" s="483">
        <f t="shared" si="22"/>
        <v>0</v>
      </c>
      <c r="F135" s="499"/>
    </row>
    <row r="136" spans="1:6">
      <c r="A136" s="407" t="s">
        <v>330</v>
      </c>
      <c r="B136" s="483">
        <f t="shared" si="21"/>
        <v>0</v>
      </c>
      <c r="C136" s="483"/>
      <c r="D136" s="483"/>
      <c r="E136" s="483"/>
      <c r="F136" s="484"/>
    </row>
    <row r="137" spans="1:6">
      <c r="A137" s="407" t="s">
        <v>331</v>
      </c>
      <c r="B137" s="483">
        <f t="shared" si="21"/>
        <v>0</v>
      </c>
      <c r="C137" s="483"/>
      <c r="D137" s="483"/>
      <c r="E137" s="483"/>
      <c r="F137" s="484"/>
    </row>
    <row r="138" spans="1:6">
      <c r="A138" s="407" t="s">
        <v>332</v>
      </c>
      <c r="B138" s="483">
        <f t="shared" si="21"/>
        <v>18973732200</v>
      </c>
      <c r="C138" s="483">
        <f>SUM(C139:C148)</f>
        <v>18973732200</v>
      </c>
      <c r="D138" s="483">
        <f t="shared" ref="D138:E138" si="23">SUM(D139:D148)</f>
        <v>0</v>
      </c>
      <c r="E138" s="483">
        <f t="shared" si="23"/>
        <v>0</v>
      </c>
      <c r="F138" s="483"/>
    </row>
    <row r="139" spans="1:6">
      <c r="A139" s="408" t="s">
        <v>333</v>
      </c>
      <c r="B139" s="487">
        <f t="shared" si="21"/>
        <v>0</v>
      </c>
      <c r="C139" s="500"/>
      <c r="D139" s="500"/>
      <c r="E139" s="500"/>
      <c r="F139" s="488"/>
    </row>
    <row r="140" spans="1:6">
      <c r="A140" s="408" t="s">
        <v>334</v>
      </c>
      <c r="B140" s="487">
        <f t="shared" si="21"/>
        <v>0</v>
      </c>
      <c r="C140" s="500"/>
      <c r="D140" s="500"/>
      <c r="E140" s="500"/>
      <c r="F140" s="488"/>
    </row>
    <row r="141" spans="1:6">
      <c r="A141" s="409" t="s">
        <v>264</v>
      </c>
      <c r="B141" s="487">
        <f t="shared" si="21"/>
        <v>4881144000</v>
      </c>
      <c r="C141" s="500">
        <f>'[12]Mẩu biểu 68'!$D$13+'[12]Mẩu biểu 68'!$D$14</f>
        <v>4881144000</v>
      </c>
      <c r="D141" s="500"/>
      <c r="E141" s="500"/>
      <c r="F141" s="488"/>
    </row>
    <row r="142" spans="1:6">
      <c r="A142" s="408" t="s">
        <v>335</v>
      </c>
      <c r="B142" s="487">
        <f t="shared" si="21"/>
        <v>2713484800</v>
      </c>
      <c r="C142" s="500">
        <f>'[12]Mẩu biểu 68'!$D$21</f>
        <v>2713484800</v>
      </c>
      <c r="D142" s="500"/>
      <c r="E142" s="500"/>
      <c r="F142" s="488"/>
    </row>
    <row r="143" spans="1:6">
      <c r="A143" s="408" t="s">
        <v>336</v>
      </c>
      <c r="B143" s="487">
        <f t="shared" si="21"/>
        <v>6598772400</v>
      </c>
      <c r="C143" s="500">
        <f>'[12]Mẩu biểu 68'!$D$23</f>
        <v>6598772400</v>
      </c>
      <c r="D143" s="500"/>
      <c r="E143" s="500"/>
      <c r="F143" s="488"/>
    </row>
    <row r="144" spans="1:6">
      <c r="A144" s="408" t="s">
        <v>337</v>
      </c>
      <c r="B144" s="487">
        <f t="shared" si="21"/>
        <v>1756056000</v>
      </c>
      <c r="C144" s="500">
        <f>'[12]Mẩu biểu 68'!$D$20</f>
        <v>1756056000</v>
      </c>
      <c r="D144" s="500"/>
      <c r="E144" s="500"/>
      <c r="F144" s="488"/>
    </row>
    <row r="145" spans="1:9">
      <c r="A145" s="408" t="s">
        <v>339</v>
      </c>
      <c r="B145" s="487">
        <f t="shared" si="21"/>
        <v>0</v>
      </c>
      <c r="C145" s="500"/>
      <c r="D145" s="500"/>
      <c r="E145" s="500"/>
      <c r="F145" s="488"/>
    </row>
    <row r="146" spans="1:9">
      <c r="A146" s="408" t="s">
        <v>338</v>
      </c>
      <c r="B146" s="487">
        <f t="shared" si="21"/>
        <v>3012275000</v>
      </c>
      <c r="C146" s="500">
        <f>'[12]Mẩu biểu 68'!$D$16</f>
        <v>3012275000</v>
      </c>
      <c r="D146" s="500"/>
      <c r="E146" s="500"/>
      <c r="F146" s="488"/>
    </row>
    <row r="147" spans="1:9">
      <c r="A147" s="408" t="s">
        <v>1621</v>
      </c>
      <c r="B147" s="487">
        <f t="shared" si="21"/>
        <v>12000000</v>
      </c>
      <c r="C147" s="500">
        <f>'[12]Mẩu biểu 68'!$D$17</f>
        <v>12000000</v>
      </c>
      <c r="D147" s="500"/>
      <c r="E147" s="500"/>
      <c r="F147" s="488"/>
    </row>
    <row r="148" spans="1:9">
      <c r="A148" s="408" t="s">
        <v>1622</v>
      </c>
      <c r="B148" s="487">
        <f t="shared" si="21"/>
        <v>0</v>
      </c>
      <c r="C148" s="500"/>
      <c r="D148" s="500"/>
      <c r="E148" s="500"/>
      <c r="F148" s="488"/>
    </row>
    <row r="149" spans="1:9">
      <c r="A149" s="410" t="s">
        <v>1623</v>
      </c>
      <c r="B149" s="494">
        <f t="shared" si="21"/>
        <v>1329834800</v>
      </c>
      <c r="C149" s="494">
        <f>C134-C138</f>
        <v>1329834800</v>
      </c>
      <c r="D149" s="494"/>
      <c r="E149" s="501"/>
      <c r="F149" s="495"/>
    </row>
    <row r="150" spans="1:9">
      <c r="A150" s="496" t="s">
        <v>2028</v>
      </c>
      <c r="B150" s="497"/>
      <c r="C150" s="470"/>
      <c r="D150" s="470"/>
      <c r="E150" s="470"/>
      <c r="F150" s="470"/>
    </row>
    <row r="151" spans="1:9">
      <c r="A151" s="1449" t="s">
        <v>265</v>
      </c>
      <c r="B151" s="1449" t="s">
        <v>266</v>
      </c>
      <c r="C151" s="1449" t="s">
        <v>396</v>
      </c>
      <c r="D151" s="1451"/>
      <c r="E151" s="1451"/>
      <c r="F151" s="1449" t="s">
        <v>293</v>
      </c>
    </row>
    <row r="152" spans="1:9" ht="31.2">
      <c r="A152" s="1450"/>
      <c r="B152" s="1450"/>
      <c r="C152" s="942" t="s">
        <v>1049</v>
      </c>
      <c r="D152" s="942" t="s">
        <v>1050</v>
      </c>
      <c r="E152" s="942" t="s">
        <v>1051</v>
      </c>
      <c r="F152" s="1450"/>
    </row>
    <row r="153" spans="1:9">
      <c r="A153" s="406" t="s">
        <v>398</v>
      </c>
      <c r="B153" s="480">
        <f>C153+D153+E153</f>
        <v>77994440000</v>
      </c>
      <c r="C153" s="480">
        <v>19994960000</v>
      </c>
      <c r="D153" s="480">
        <v>57999480000</v>
      </c>
      <c r="E153" s="480"/>
      <c r="F153" s="481"/>
      <c r="I153" s="498"/>
    </row>
    <row r="154" spans="1:9">
      <c r="A154" s="407" t="s">
        <v>329</v>
      </c>
      <c r="B154" s="483">
        <f t="shared" ref="B154:B168" si="24">C154+D154+E154</f>
        <v>77994440000</v>
      </c>
      <c r="C154" s="483">
        <f>C155+C156+C157+C168</f>
        <v>19994960000</v>
      </c>
      <c r="D154" s="483">
        <f t="shared" ref="D154:E154" si="25">D155+D156+D157+D168</f>
        <v>57999480000</v>
      </c>
      <c r="E154" s="483">
        <f t="shared" si="25"/>
        <v>0</v>
      </c>
      <c r="F154" s="499"/>
      <c r="I154" s="498"/>
    </row>
    <row r="155" spans="1:9">
      <c r="A155" s="407" t="s">
        <v>330</v>
      </c>
      <c r="B155" s="483">
        <f t="shared" si="24"/>
        <v>28715000000</v>
      </c>
      <c r="C155" s="483"/>
      <c r="D155" s="483">
        <v>28715000000</v>
      </c>
      <c r="E155" s="483"/>
      <c r="F155" s="484"/>
    </row>
    <row r="156" spans="1:9">
      <c r="A156" s="407" t="s">
        <v>331</v>
      </c>
      <c r="B156" s="483">
        <f t="shared" si="24"/>
        <v>0</v>
      </c>
      <c r="C156" s="483"/>
      <c r="D156" s="483"/>
      <c r="E156" s="483"/>
      <c r="F156" s="484"/>
    </row>
    <row r="157" spans="1:9">
      <c r="A157" s="407" t="s">
        <v>332</v>
      </c>
      <c r="B157" s="483">
        <f t="shared" si="24"/>
        <v>27566050000</v>
      </c>
      <c r="C157" s="483">
        <f>SUM(C158:C167)</f>
        <v>19627820000</v>
      </c>
      <c r="D157" s="483">
        <f t="shared" ref="D157:E157" si="26">SUM(D158:D167)</f>
        <v>7938230000</v>
      </c>
      <c r="E157" s="483">
        <f t="shared" si="26"/>
        <v>0</v>
      </c>
      <c r="F157" s="483"/>
    </row>
    <row r="158" spans="1:9">
      <c r="A158" s="408" t="s">
        <v>333</v>
      </c>
      <c r="B158" s="487">
        <f t="shared" si="24"/>
        <v>150000000</v>
      </c>
      <c r="C158" s="500">
        <v>120000000</v>
      </c>
      <c r="D158" s="500">
        <v>30000000</v>
      </c>
      <c r="E158" s="500"/>
      <c r="F158" s="488"/>
    </row>
    <row r="159" spans="1:9">
      <c r="A159" s="408" t="s">
        <v>334</v>
      </c>
      <c r="B159" s="487">
        <f t="shared" si="24"/>
        <v>0</v>
      </c>
      <c r="C159" s="500"/>
      <c r="D159" s="500"/>
      <c r="E159" s="500"/>
      <c r="F159" s="488"/>
    </row>
    <row r="160" spans="1:9">
      <c r="A160" s="409" t="s">
        <v>264</v>
      </c>
      <c r="B160" s="487">
        <f t="shared" si="24"/>
        <v>5145050000</v>
      </c>
      <c r="C160" s="500">
        <v>4995050000</v>
      </c>
      <c r="D160" s="500">
        <v>150000000</v>
      </c>
      <c r="E160" s="500"/>
      <c r="F160" s="488"/>
    </row>
    <row r="161" spans="1:6">
      <c r="A161" s="408" t="s">
        <v>335</v>
      </c>
      <c r="B161" s="487">
        <f t="shared" si="24"/>
        <v>16173150000</v>
      </c>
      <c r="C161" s="500">
        <v>9189920000</v>
      </c>
      <c r="D161" s="500">
        <v>6983230000</v>
      </c>
      <c r="E161" s="500"/>
      <c r="F161" s="488"/>
    </row>
    <row r="162" spans="1:6">
      <c r="A162" s="408" t="s">
        <v>336</v>
      </c>
      <c r="B162" s="487">
        <f t="shared" si="24"/>
        <v>5210850000</v>
      </c>
      <c r="C162" s="500">
        <v>5210850000</v>
      </c>
      <c r="D162" s="500"/>
      <c r="E162" s="500"/>
      <c r="F162" s="488"/>
    </row>
    <row r="163" spans="1:6">
      <c r="A163" s="408" t="s">
        <v>337</v>
      </c>
      <c r="B163" s="487">
        <f t="shared" si="24"/>
        <v>15000000</v>
      </c>
      <c r="C163" s="500"/>
      <c r="D163" s="500">
        <v>15000000</v>
      </c>
      <c r="E163" s="500"/>
      <c r="F163" s="488"/>
    </row>
    <row r="164" spans="1:6">
      <c r="A164" s="408" t="s">
        <v>339</v>
      </c>
      <c r="B164" s="487">
        <f t="shared" si="24"/>
        <v>485000000</v>
      </c>
      <c r="C164" s="500">
        <v>75000000</v>
      </c>
      <c r="D164" s="500">
        <v>410000000</v>
      </c>
      <c r="E164" s="500"/>
      <c r="F164" s="488"/>
    </row>
    <row r="165" spans="1:6">
      <c r="A165" s="408" t="s">
        <v>338</v>
      </c>
      <c r="B165" s="487">
        <f t="shared" si="24"/>
        <v>0</v>
      </c>
      <c r="C165" s="500"/>
      <c r="D165" s="500"/>
      <c r="E165" s="500"/>
      <c r="F165" s="488"/>
    </row>
    <row r="166" spans="1:6">
      <c r="A166" s="408" t="s">
        <v>1621</v>
      </c>
      <c r="B166" s="487">
        <f t="shared" si="24"/>
        <v>387000000</v>
      </c>
      <c r="C166" s="500">
        <f>15000000+22000000</f>
        <v>37000000</v>
      </c>
      <c r="D166" s="500">
        <f>15000000+335000000</f>
        <v>350000000</v>
      </c>
      <c r="E166" s="500"/>
      <c r="F166" s="488"/>
    </row>
    <row r="167" spans="1:6">
      <c r="A167" s="408" t="s">
        <v>1622</v>
      </c>
      <c r="B167" s="487">
        <f t="shared" si="24"/>
        <v>0</v>
      </c>
      <c r="C167" s="500"/>
      <c r="D167" s="500"/>
      <c r="E167" s="500"/>
      <c r="F167" s="488"/>
    </row>
    <row r="168" spans="1:6">
      <c r="A168" s="410" t="s">
        <v>1623</v>
      </c>
      <c r="B168" s="494">
        <f t="shared" si="24"/>
        <v>21713390000</v>
      </c>
      <c r="C168" s="494">
        <f>C153-C157</f>
        <v>367140000</v>
      </c>
      <c r="D168" s="494">
        <f>D153-D155-D157</f>
        <v>21346250000</v>
      </c>
      <c r="E168" s="501"/>
      <c r="F168" s="495"/>
    </row>
    <row r="169" spans="1:6">
      <c r="A169" s="496" t="s">
        <v>2029</v>
      </c>
      <c r="B169" s="497"/>
      <c r="C169" s="470"/>
      <c r="D169" s="470"/>
      <c r="E169" s="470"/>
      <c r="F169" s="470"/>
    </row>
    <row r="170" spans="1:6">
      <c r="A170" s="1454" t="s">
        <v>265</v>
      </c>
      <c r="B170" s="1454" t="s">
        <v>266</v>
      </c>
      <c r="C170" s="1454" t="s">
        <v>396</v>
      </c>
      <c r="D170" s="1456"/>
      <c r="E170" s="1456"/>
      <c r="F170" s="1454" t="s">
        <v>293</v>
      </c>
    </row>
    <row r="171" spans="1:6" ht="31.2">
      <c r="A171" s="1455"/>
      <c r="B171" s="1455"/>
      <c r="C171" s="944" t="s">
        <v>1049</v>
      </c>
      <c r="D171" s="944" t="s">
        <v>1050</v>
      </c>
      <c r="E171" s="944" t="s">
        <v>1051</v>
      </c>
      <c r="F171" s="1455"/>
    </row>
    <row r="172" spans="1:6">
      <c r="A172" s="502" t="s">
        <v>398</v>
      </c>
      <c r="B172" s="503">
        <f>C172+D172+E172</f>
        <v>36162000000</v>
      </c>
      <c r="C172" s="503">
        <f>12169000000+3593000000</f>
        <v>15762000000</v>
      </c>
      <c r="D172" s="503">
        <v>20400000000</v>
      </c>
      <c r="E172" s="503"/>
      <c r="F172" s="504"/>
    </row>
    <row r="173" spans="1:6">
      <c r="A173" s="505" t="s">
        <v>329</v>
      </c>
      <c r="B173" s="506">
        <f>C173+D173+E173</f>
        <v>36162000000</v>
      </c>
      <c r="C173" s="506">
        <f>C174+C175+C176+C187</f>
        <v>15762000000</v>
      </c>
      <c r="D173" s="506">
        <f t="shared" ref="D173:E173" si="27">D174+D175+D176+D187</f>
        <v>20400000000</v>
      </c>
      <c r="E173" s="506">
        <f t="shared" si="27"/>
        <v>0</v>
      </c>
      <c r="F173" s="488"/>
    </row>
    <row r="174" spans="1:6">
      <c r="A174" s="505" t="s">
        <v>330</v>
      </c>
      <c r="B174" s="506">
        <f>C174+D174+E174</f>
        <v>1172732000</v>
      </c>
      <c r="C174" s="506">
        <v>1172732000</v>
      </c>
      <c r="D174" s="506"/>
      <c r="E174" s="506"/>
      <c r="F174" s="507"/>
    </row>
    <row r="175" spans="1:6">
      <c r="A175" s="505" t="s">
        <v>331</v>
      </c>
      <c r="B175" s="506">
        <f t="shared" ref="B175:B187" si="28">C175+D175+E175</f>
        <v>0</v>
      </c>
      <c r="C175" s="506"/>
      <c r="D175" s="506"/>
      <c r="E175" s="506"/>
      <c r="F175" s="507"/>
    </row>
    <row r="176" spans="1:6">
      <c r="A176" s="505" t="s">
        <v>332</v>
      </c>
      <c r="B176" s="506">
        <f>C176+D176+E176</f>
        <v>14589268000</v>
      </c>
      <c r="C176" s="506">
        <f>SUM(C177:C186)</f>
        <v>14589268000</v>
      </c>
      <c r="D176" s="506">
        <f t="shared" ref="D176:E176" si="29">SUM(D177:D186)</f>
        <v>0</v>
      </c>
      <c r="E176" s="506">
        <f t="shared" si="29"/>
        <v>0</v>
      </c>
      <c r="F176" s="506"/>
    </row>
    <row r="177" spans="1:7">
      <c r="A177" s="408" t="s">
        <v>333</v>
      </c>
      <c r="B177" s="500">
        <f t="shared" si="28"/>
        <v>0</v>
      </c>
      <c r="C177" s="500"/>
      <c r="D177" s="500"/>
      <c r="E177" s="500"/>
      <c r="F177" s="488"/>
    </row>
    <row r="178" spans="1:7">
      <c r="A178" s="408" t="s">
        <v>334</v>
      </c>
      <c r="B178" s="500">
        <f t="shared" si="28"/>
        <v>0</v>
      </c>
      <c r="C178" s="500"/>
      <c r="D178" s="500"/>
      <c r="E178" s="500"/>
      <c r="F178" s="488"/>
    </row>
    <row r="179" spans="1:7">
      <c r="A179" s="409" t="s">
        <v>264</v>
      </c>
      <c r="B179" s="500">
        <f t="shared" si="28"/>
        <v>0</v>
      </c>
      <c r="C179" s="500"/>
      <c r="D179" s="500"/>
      <c r="E179" s="500"/>
      <c r="F179" s="488"/>
    </row>
    <row r="180" spans="1:7">
      <c r="A180" s="408" t="s">
        <v>335</v>
      </c>
      <c r="B180" s="500">
        <f t="shared" si="28"/>
        <v>0</v>
      </c>
      <c r="C180" s="500"/>
      <c r="D180" s="500"/>
      <c r="E180" s="500"/>
      <c r="F180" s="488"/>
    </row>
    <row r="181" spans="1:7">
      <c r="A181" s="408" t="s">
        <v>336</v>
      </c>
      <c r="B181" s="500">
        <f t="shared" si="28"/>
        <v>14589268000</v>
      </c>
      <c r="C181" s="500">
        <v>14589268000</v>
      </c>
      <c r="D181" s="500"/>
      <c r="E181" s="500"/>
      <c r="F181" s="488"/>
    </row>
    <row r="182" spans="1:7">
      <c r="A182" s="408" t="s">
        <v>337</v>
      </c>
      <c r="B182" s="500">
        <f t="shared" si="28"/>
        <v>0</v>
      </c>
      <c r="C182" s="500"/>
      <c r="D182" s="500"/>
      <c r="E182" s="500"/>
      <c r="F182" s="488"/>
    </row>
    <row r="183" spans="1:7">
      <c r="A183" s="408" t="s">
        <v>339</v>
      </c>
      <c r="B183" s="500">
        <f t="shared" si="28"/>
        <v>0</v>
      </c>
      <c r="C183" s="500"/>
      <c r="D183" s="500"/>
      <c r="E183" s="500"/>
      <c r="F183" s="488"/>
    </row>
    <row r="184" spans="1:7">
      <c r="A184" s="408" t="s">
        <v>338</v>
      </c>
      <c r="B184" s="500">
        <f t="shared" si="28"/>
        <v>0</v>
      </c>
      <c r="C184" s="500"/>
      <c r="D184" s="500"/>
      <c r="E184" s="500"/>
      <c r="F184" s="488"/>
    </row>
    <row r="185" spans="1:7">
      <c r="A185" s="408" t="s">
        <v>1621</v>
      </c>
      <c r="B185" s="500">
        <f t="shared" si="28"/>
        <v>0</v>
      </c>
      <c r="C185" s="500"/>
      <c r="D185" s="500"/>
      <c r="E185" s="500"/>
      <c r="F185" s="488"/>
    </row>
    <row r="186" spans="1:7">
      <c r="A186" s="408" t="s">
        <v>1622</v>
      </c>
      <c r="B186" s="500">
        <f t="shared" si="28"/>
        <v>0</v>
      </c>
      <c r="C186" s="500"/>
      <c r="D186" s="500"/>
      <c r="E186" s="500"/>
      <c r="F186" s="488"/>
    </row>
    <row r="187" spans="1:7">
      <c r="A187" s="508" t="s">
        <v>1623</v>
      </c>
      <c r="B187" s="509">
        <f t="shared" si="28"/>
        <v>20400000000</v>
      </c>
      <c r="C187" s="510"/>
      <c r="D187" s="509">
        <f>D172</f>
        <v>20400000000</v>
      </c>
      <c r="E187" s="510"/>
      <c r="F187" s="511"/>
    </row>
    <row r="188" spans="1:7">
      <c r="A188" s="496" t="s">
        <v>2076</v>
      </c>
      <c r="B188" s="497"/>
      <c r="C188" s="470"/>
      <c r="D188" s="470"/>
      <c r="E188" s="470"/>
      <c r="F188" s="470"/>
    </row>
    <row r="189" spans="1:7">
      <c r="A189" s="1454" t="s">
        <v>265</v>
      </c>
      <c r="B189" s="1454" t="s">
        <v>266</v>
      </c>
      <c r="C189" s="1454" t="s">
        <v>396</v>
      </c>
      <c r="D189" s="1456"/>
      <c r="E189" s="1456"/>
      <c r="F189" s="1454" t="s">
        <v>293</v>
      </c>
    </row>
    <row r="190" spans="1:7" ht="31.2">
      <c r="A190" s="1455"/>
      <c r="B190" s="1455"/>
      <c r="C190" s="944" t="s">
        <v>1049</v>
      </c>
      <c r="D190" s="944" t="s">
        <v>1050</v>
      </c>
      <c r="E190" s="944" t="s">
        <v>1051</v>
      </c>
      <c r="F190" s="1455"/>
    </row>
    <row r="191" spans="1:7">
      <c r="A191" s="502" t="s">
        <v>398</v>
      </c>
      <c r="B191" s="503">
        <f>C191+D191+E191</f>
        <v>71937918230</v>
      </c>
      <c r="C191" s="503">
        <f>C192</f>
        <v>71937918230</v>
      </c>
      <c r="D191" s="503"/>
      <c r="E191" s="503"/>
      <c r="F191" s="504"/>
    </row>
    <row r="192" spans="1:7">
      <c r="A192" s="505" t="s">
        <v>329</v>
      </c>
      <c r="B192" s="506">
        <f>B193+B194+B195+B206</f>
        <v>71937918230</v>
      </c>
      <c r="C192" s="506">
        <f>C193+C194+C195+C206</f>
        <v>71937918230</v>
      </c>
      <c r="D192" s="506">
        <f t="shared" ref="D192:E192" si="30">D193+D194+D195</f>
        <v>0</v>
      </c>
      <c r="E192" s="506">
        <f t="shared" si="30"/>
        <v>0</v>
      </c>
      <c r="F192" s="488"/>
      <c r="G192" s="449">
        <v>206943265099.99997</v>
      </c>
    </row>
    <row r="193" spans="1:6">
      <c r="A193" s="505" t="s">
        <v>330</v>
      </c>
      <c r="B193" s="506">
        <f>C193+D193+E193</f>
        <v>0</v>
      </c>
      <c r="C193" s="506"/>
      <c r="D193" s="506"/>
      <c r="E193" s="506"/>
      <c r="F193" s="507"/>
    </row>
    <row r="194" spans="1:6">
      <c r="A194" s="505" t="s">
        <v>331</v>
      </c>
      <c r="B194" s="506">
        <f t="shared" ref="B194" si="31">C194+D194+E194</f>
        <v>0</v>
      </c>
      <c r="C194" s="506"/>
      <c r="D194" s="506"/>
      <c r="E194" s="506"/>
      <c r="F194" s="507"/>
    </row>
    <row r="195" spans="1:6">
      <c r="A195" s="505" t="s">
        <v>332</v>
      </c>
      <c r="B195" s="506">
        <f>C195+D195+E195</f>
        <v>71937918230</v>
      </c>
      <c r="C195" s="506">
        <f>SUM(C196:C205)</f>
        <v>71937918230</v>
      </c>
      <c r="D195" s="506">
        <f t="shared" ref="D195:E195" si="32">SUM(D196:D205)</f>
        <v>0</v>
      </c>
      <c r="E195" s="506">
        <f t="shared" si="32"/>
        <v>0</v>
      </c>
      <c r="F195" s="506"/>
    </row>
    <row r="196" spans="1:6">
      <c r="A196" s="408" t="s">
        <v>333</v>
      </c>
      <c r="B196" s="500">
        <f t="shared" ref="B196:B205" si="33">C196+D196+E196</f>
        <v>0</v>
      </c>
      <c r="C196" s="500"/>
      <c r="D196" s="500"/>
      <c r="E196" s="500"/>
      <c r="F196" s="488"/>
    </row>
    <row r="197" spans="1:6">
      <c r="A197" s="408" t="s">
        <v>334</v>
      </c>
      <c r="B197" s="500">
        <f t="shared" si="33"/>
        <v>0</v>
      </c>
      <c r="C197" s="500"/>
      <c r="D197" s="500"/>
      <c r="E197" s="500"/>
      <c r="F197" s="488"/>
    </row>
    <row r="198" spans="1:6">
      <c r="A198" s="409" t="s">
        <v>264</v>
      </c>
      <c r="B198" s="500">
        <f t="shared" si="33"/>
        <v>0</v>
      </c>
      <c r="C198" s="500"/>
      <c r="D198" s="500"/>
      <c r="E198" s="500"/>
      <c r="F198" s="488"/>
    </row>
    <row r="199" spans="1:6">
      <c r="A199" s="408" t="s">
        <v>335</v>
      </c>
      <c r="B199" s="500">
        <f t="shared" si="33"/>
        <v>0</v>
      </c>
      <c r="C199" s="500"/>
      <c r="D199" s="500"/>
      <c r="E199" s="500"/>
      <c r="F199" s="488"/>
    </row>
    <row r="200" spans="1:6">
      <c r="A200" s="408" t="s">
        <v>336</v>
      </c>
      <c r="B200" s="500">
        <f t="shared" si="33"/>
        <v>71937918230</v>
      </c>
      <c r="C200" s="500">
        <f>206943265100-135005346870</f>
        <v>71937918230</v>
      </c>
      <c r="D200" s="500"/>
      <c r="E200" s="500"/>
      <c r="F200" s="488"/>
    </row>
    <row r="201" spans="1:6">
      <c r="A201" s="408" t="s">
        <v>337</v>
      </c>
      <c r="B201" s="500">
        <f t="shared" si="33"/>
        <v>0</v>
      </c>
      <c r="C201" s="500"/>
      <c r="D201" s="500"/>
      <c r="E201" s="500"/>
      <c r="F201" s="488"/>
    </row>
    <row r="202" spans="1:6">
      <c r="A202" s="408" t="s">
        <v>339</v>
      </c>
      <c r="B202" s="500">
        <f t="shared" si="33"/>
        <v>0</v>
      </c>
      <c r="C202" s="500"/>
      <c r="D202" s="500"/>
      <c r="E202" s="500"/>
      <c r="F202" s="488"/>
    </row>
    <row r="203" spans="1:6">
      <c r="A203" s="408" t="s">
        <v>338</v>
      </c>
      <c r="B203" s="500">
        <f t="shared" si="33"/>
        <v>0</v>
      </c>
      <c r="C203" s="500"/>
      <c r="D203" s="500"/>
      <c r="E203" s="500"/>
      <c r="F203" s="488"/>
    </row>
    <row r="204" spans="1:6">
      <c r="A204" s="408" t="s">
        <v>1621</v>
      </c>
      <c r="B204" s="500">
        <f t="shared" si="33"/>
        <v>0</v>
      </c>
      <c r="C204" s="500"/>
      <c r="D204" s="500"/>
      <c r="E204" s="500"/>
      <c r="F204" s="488"/>
    </row>
    <row r="205" spans="1:6">
      <c r="A205" s="408" t="s">
        <v>1622</v>
      </c>
      <c r="B205" s="500">
        <f t="shared" si="33"/>
        <v>0</v>
      </c>
      <c r="C205" s="500"/>
      <c r="D205" s="500"/>
      <c r="E205" s="500"/>
      <c r="F205" s="488"/>
    </row>
    <row r="206" spans="1:6">
      <c r="A206" s="508" t="s">
        <v>1623</v>
      </c>
      <c r="B206" s="509">
        <f>C206</f>
        <v>0</v>
      </c>
      <c r="C206" s="509"/>
      <c r="D206" s="509"/>
      <c r="E206" s="510"/>
      <c r="F206" s="511"/>
    </row>
  </sheetData>
  <mergeCells count="48">
    <mergeCell ref="A170:A171"/>
    <mergeCell ref="B170:B171"/>
    <mergeCell ref="C170:E170"/>
    <mergeCell ref="F170:F171"/>
    <mergeCell ref="A189:A190"/>
    <mergeCell ref="B189:B190"/>
    <mergeCell ref="C189:E189"/>
    <mergeCell ref="F189:F190"/>
    <mergeCell ref="A132:A133"/>
    <mergeCell ref="B132:B133"/>
    <mergeCell ref="C132:E132"/>
    <mergeCell ref="F132:F133"/>
    <mergeCell ref="A151:A152"/>
    <mergeCell ref="B151:B152"/>
    <mergeCell ref="C151:E151"/>
    <mergeCell ref="F151:F152"/>
    <mergeCell ref="A94:A95"/>
    <mergeCell ref="B94:B95"/>
    <mergeCell ref="C94:E94"/>
    <mergeCell ref="F94:F95"/>
    <mergeCell ref="A113:A114"/>
    <mergeCell ref="B113:B114"/>
    <mergeCell ref="C113:E113"/>
    <mergeCell ref="F113:F114"/>
    <mergeCell ref="A56:A57"/>
    <mergeCell ref="B56:B57"/>
    <mergeCell ref="C56:E56"/>
    <mergeCell ref="F56:F57"/>
    <mergeCell ref="A75:A76"/>
    <mergeCell ref="B75:B76"/>
    <mergeCell ref="C75:E75"/>
    <mergeCell ref="F75:F76"/>
    <mergeCell ref="D27:F27"/>
    <mergeCell ref="D28:F28"/>
    <mergeCell ref="B33:C33"/>
    <mergeCell ref="E33:F33"/>
    <mergeCell ref="A37:A38"/>
    <mergeCell ref="B37:B38"/>
    <mergeCell ref="C37:E37"/>
    <mergeCell ref="F37:F38"/>
    <mergeCell ref="C2:F2"/>
    <mergeCell ref="A4:F4"/>
    <mergeCell ref="A5:F5"/>
    <mergeCell ref="E7:F7"/>
    <mergeCell ref="A8:A9"/>
    <mergeCell ref="B8:B9"/>
    <mergeCell ref="C8:E8"/>
    <mergeCell ref="F8:F9"/>
  </mergeCells>
  <printOptions horizontalCentered="1"/>
  <pageMargins left="0.5" right="0.17" top="0.5" bottom="0.5" header="0.22" footer="0.19"/>
  <pageSetup paperSize="9" orientation="landscape" r:id="rId1"/>
  <headerFooter alignWithMargins="0">
    <oddFooter>&amp;C&amp;12&amp;P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3"/>
  <dimension ref="A1:C35"/>
  <sheetViews>
    <sheetView workbookViewId="0"/>
  </sheetViews>
  <sheetFormatPr defaultColWidth="5.4609375" defaultRowHeight="13.2"/>
  <cols>
    <col min="1" max="1" width="18" style="1" customWidth="1"/>
    <col min="2" max="2" width="0.765625" style="1" customWidth="1"/>
    <col min="3" max="3" width="19.3828125" style="1" customWidth="1"/>
    <col min="4" max="16384" width="5.4609375" style="1"/>
  </cols>
  <sheetData>
    <row r="1" spans="1:3" ht="18" thickBot="1">
      <c r="A1" t="s">
        <v>263</v>
      </c>
    </row>
    <row r="2" spans="1:3" ht="13.8" thickBot="1">
      <c r="A2" s="2" t="s">
        <v>411</v>
      </c>
      <c r="C2" s="2" t="s">
        <v>412</v>
      </c>
    </row>
    <row r="3" spans="1:3">
      <c r="A3" s="3" t="s">
        <v>413</v>
      </c>
    </row>
    <row r="4" spans="1:3">
      <c r="A4" s="4" t="s">
        <v>414</v>
      </c>
    </row>
    <row r="5" spans="1:3">
      <c r="A5" s="5" t="s">
        <v>259</v>
      </c>
    </row>
    <row r="6" spans="1:3" ht="13.8" thickBot="1">
      <c r="A6" s="6">
        <v>3</v>
      </c>
    </row>
    <row r="8" spans="1:3" ht="13.8" thickBot="1"/>
    <row r="9" spans="1:3" ht="13.8" thickBot="1">
      <c r="A9" s="2" t="s">
        <v>260</v>
      </c>
    </row>
    <row r="10" spans="1:3" ht="13.8" thickBot="1">
      <c r="C10" s="2" t="s">
        <v>261</v>
      </c>
    </row>
    <row r="20" spans="3:3" ht="13.8" thickBot="1"/>
    <row r="21" spans="3:3" ht="13.8" thickBot="1"/>
    <row r="22" spans="3:3" ht="13.8" thickBot="1">
      <c r="C22" s="2" t="s">
        <v>262</v>
      </c>
    </row>
    <row r="30" spans="3:3" ht="13.8" thickBot="1"/>
    <row r="32" spans="3:3" ht="13.8" thickBot="1"/>
    <row r="35" ht="13.8" thickBot="1"/>
  </sheetData>
  <sheetProtection password="CFB0" sheet="1" objects="1"/>
  <phoneticPr fontId="28" type="noConversion"/>
  <pageMargins left="0.75" right="0.75" top="0.41" bottom="0.5" header="0.22" footer="0.27"/>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DP34"/>
  <sheetViews>
    <sheetView workbookViewId="0">
      <selection activeCell="C39" sqref="C39"/>
    </sheetView>
  </sheetViews>
  <sheetFormatPr defaultRowHeight="17.399999999999999"/>
  <cols>
    <col min="1" max="1" width="4.69140625" style="677" customWidth="1"/>
    <col min="2" max="2" width="36" style="677" customWidth="1"/>
    <col min="3" max="3" width="11.07421875" style="677" customWidth="1"/>
    <col min="4" max="4" width="13.4609375" style="698" customWidth="1"/>
    <col min="5" max="5" width="10.07421875" style="677" customWidth="1"/>
    <col min="6" max="6" width="14.61328125" style="677" customWidth="1"/>
    <col min="7" max="7" width="9.765625" style="677" customWidth="1"/>
    <col min="8" max="8" width="13.4609375" style="677" customWidth="1"/>
    <col min="9" max="9" width="10.4609375" style="677" customWidth="1"/>
    <col min="10" max="10" width="6.3828125" style="677" customWidth="1"/>
    <col min="11" max="11" width="8" style="677" customWidth="1"/>
    <col min="12" max="24" width="6.3828125" style="677" customWidth="1"/>
    <col min="25" max="25" width="0.23046875" style="677" customWidth="1"/>
    <col min="26" max="216" width="8.765625" style="677"/>
    <col min="217" max="217" width="4.69140625" style="677" customWidth="1"/>
    <col min="218" max="218" width="48" style="677" customWidth="1"/>
    <col min="219" max="219" width="10.07421875" style="677" customWidth="1"/>
    <col min="220" max="220" width="12.61328125" style="677" customWidth="1"/>
    <col min="221" max="221" width="10.3046875" style="677" customWidth="1"/>
    <col min="222" max="222" width="12.4609375" style="677" customWidth="1"/>
    <col min="223" max="223" width="10.921875" style="677" customWidth="1"/>
    <col min="224" max="224" width="11.765625" style="677" customWidth="1"/>
    <col min="225" max="225" width="6.4609375" style="677" customWidth="1"/>
    <col min="226" max="472" width="8.765625" style="677"/>
    <col min="473" max="473" width="4.69140625" style="677" customWidth="1"/>
    <col min="474" max="474" width="48" style="677" customWidth="1"/>
    <col min="475" max="475" width="10.07421875" style="677" customWidth="1"/>
    <col min="476" max="476" width="12.61328125" style="677" customWidth="1"/>
    <col min="477" max="477" width="10.3046875" style="677" customWidth="1"/>
    <col min="478" max="478" width="12.4609375" style="677" customWidth="1"/>
    <col min="479" max="479" width="10.921875" style="677" customWidth="1"/>
    <col min="480" max="480" width="11.765625" style="677" customWidth="1"/>
    <col min="481" max="481" width="6.4609375" style="677" customWidth="1"/>
    <col min="482" max="728" width="8.765625" style="677"/>
    <col min="729" max="729" width="4.69140625" style="677" customWidth="1"/>
    <col min="730" max="730" width="48" style="677" customWidth="1"/>
    <col min="731" max="731" width="10.07421875" style="677" customWidth="1"/>
    <col min="732" max="732" width="12.61328125" style="677" customWidth="1"/>
    <col min="733" max="733" width="10.3046875" style="677" customWidth="1"/>
    <col min="734" max="734" width="12.4609375" style="677" customWidth="1"/>
    <col min="735" max="735" width="10.921875" style="677" customWidth="1"/>
    <col min="736" max="736" width="11.765625" style="677" customWidth="1"/>
    <col min="737" max="737" width="6.4609375" style="677" customWidth="1"/>
    <col min="738" max="984" width="8.765625" style="677"/>
    <col min="985" max="985" width="4.69140625" style="677" customWidth="1"/>
    <col min="986" max="986" width="48" style="677" customWidth="1"/>
    <col min="987" max="987" width="10.07421875" style="677" customWidth="1"/>
    <col min="988" max="988" width="12.61328125" style="677" customWidth="1"/>
    <col min="989" max="989" width="10.3046875" style="677" customWidth="1"/>
    <col min="990" max="990" width="12.4609375" style="677" customWidth="1"/>
    <col min="991" max="991" width="10.921875" style="677" customWidth="1"/>
    <col min="992" max="992" width="11.765625" style="677" customWidth="1"/>
    <col min="993" max="993" width="6.4609375" style="677" customWidth="1"/>
    <col min="994" max="1240" width="8.765625" style="677"/>
    <col min="1241" max="1241" width="4.69140625" style="677" customWidth="1"/>
    <col min="1242" max="1242" width="48" style="677" customWidth="1"/>
    <col min="1243" max="1243" width="10.07421875" style="677" customWidth="1"/>
    <col min="1244" max="1244" width="12.61328125" style="677" customWidth="1"/>
    <col min="1245" max="1245" width="10.3046875" style="677" customWidth="1"/>
    <col min="1246" max="1246" width="12.4609375" style="677" customWidth="1"/>
    <col min="1247" max="1247" width="10.921875" style="677" customWidth="1"/>
    <col min="1248" max="1248" width="11.765625" style="677" customWidth="1"/>
    <col min="1249" max="1249" width="6.4609375" style="677" customWidth="1"/>
    <col min="1250" max="1496" width="8.765625" style="677"/>
    <col min="1497" max="1497" width="4.69140625" style="677" customWidth="1"/>
    <col min="1498" max="1498" width="48" style="677" customWidth="1"/>
    <col min="1499" max="1499" width="10.07421875" style="677" customWidth="1"/>
    <col min="1500" max="1500" width="12.61328125" style="677" customWidth="1"/>
    <col min="1501" max="1501" width="10.3046875" style="677" customWidth="1"/>
    <col min="1502" max="1502" width="12.4609375" style="677" customWidth="1"/>
    <col min="1503" max="1503" width="10.921875" style="677" customWidth="1"/>
    <col min="1504" max="1504" width="11.765625" style="677" customWidth="1"/>
    <col min="1505" max="1505" width="6.4609375" style="677" customWidth="1"/>
    <col min="1506" max="1752" width="8.765625" style="677"/>
    <col min="1753" max="1753" width="4.69140625" style="677" customWidth="1"/>
    <col min="1754" max="1754" width="48" style="677" customWidth="1"/>
    <col min="1755" max="1755" width="10.07421875" style="677" customWidth="1"/>
    <col min="1756" max="1756" width="12.61328125" style="677" customWidth="1"/>
    <col min="1757" max="1757" width="10.3046875" style="677" customWidth="1"/>
    <col min="1758" max="1758" width="12.4609375" style="677" customWidth="1"/>
    <col min="1759" max="1759" width="10.921875" style="677" customWidth="1"/>
    <col min="1760" max="1760" width="11.765625" style="677" customWidth="1"/>
    <col min="1761" max="1761" width="6.4609375" style="677" customWidth="1"/>
    <col min="1762" max="2008" width="8.765625" style="677"/>
    <col min="2009" max="2009" width="4.69140625" style="677" customWidth="1"/>
    <col min="2010" max="2010" width="48" style="677" customWidth="1"/>
    <col min="2011" max="2011" width="10.07421875" style="677" customWidth="1"/>
    <col min="2012" max="2012" width="12.61328125" style="677" customWidth="1"/>
    <col min="2013" max="2013" width="10.3046875" style="677" customWidth="1"/>
    <col min="2014" max="2014" width="12.4609375" style="677" customWidth="1"/>
    <col min="2015" max="2015" width="10.921875" style="677" customWidth="1"/>
    <col min="2016" max="2016" width="11.765625" style="677" customWidth="1"/>
    <col min="2017" max="2017" width="6.4609375" style="677" customWidth="1"/>
    <col min="2018" max="2264" width="8.765625" style="677"/>
    <col min="2265" max="2265" width="4.69140625" style="677" customWidth="1"/>
    <col min="2266" max="2266" width="48" style="677" customWidth="1"/>
    <col min="2267" max="2267" width="10.07421875" style="677" customWidth="1"/>
    <col min="2268" max="2268" width="12.61328125" style="677" customWidth="1"/>
    <col min="2269" max="2269" width="10.3046875" style="677" customWidth="1"/>
    <col min="2270" max="2270" width="12.4609375" style="677" customWidth="1"/>
    <col min="2271" max="2271" width="10.921875" style="677" customWidth="1"/>
    <col min="2272" max="2272" width="11.765625" style="677" customWidth="1"/>
    <col min="2273" max="2273" width="6.4609375" style="677" customWidth="1"/>
    <col min="2274" max="2520" width="8.765625" style="677"/>
    <col min="2521" max="2521" width="4.69140625" style="677" customWidth="1"/>
    <col min="2522" max="2522" width="48" style="677" customWidth="1"/>
    <col min="2523" max="2523" width="10.07421875" style="677" customWidth="1"/>
    <col min="2524" max="2524" width="12.61328125" style="677" customWidth="1"/>
    <col min="2525" max="2525" width="10.3046875" style="677" customWidth="1"/>
    <col min="2526" max="2526" width="12.4609375" style="677" customWidth="1"/>
    <col min="2527" max="2527" width="10.921875" style="677" customWidth="1"/>
    <col min="2528" max="2528" width="11.765625" style="677" customWidth="1"/>
    <col min="2529" max="2529" width="6.4609375" style="677" customWidth="1"/>
    <col min="2530" max="2776" width="8.765625" style="677"/>
    <col min="2777" max="2777" width="4.69140625" style="677" customWidth="1"/>
    <col min="2778" max="2778" width="48" style="677" customWidth="1"/>
    <col min="2779" max="2779" width="10.07421875" style="677" customWidth="1"/>
    <col min="2780" max="2780" width="12.61328125" style="677" customWidth="1"/>
    <col min="2781" max="2781" width="10.3046875" style="677" customWidth="1"/>
    <col min="2782" max="2782" width="12.4609375" style="677" customWidth="1"/>
    <col min="2783" max="2783" width="10.921875" style="677" customWidth="1"/>
    <col min="2784" max="2784" width="11.765625" style="677" customWidth="1"/>
    <col min="2785" max="2785" width="6.4609375" style="677" customWidth="1"/>
    <col min="2786" max="3032" width="8.765625" style="677"/>
    <col min="3033" max="3033" width="4.69140625" style="677" customWidth="1"/>
    <col min="3034" max="3034" width="48" style="677" customWidth="1"/>
    <col min="3035" max="3035" width="10.07421875" style="677" customWidth="1"/>
    <col min="3036" max="3036" width="12.61328125" style="677" customWidth="1"/>
    <col min="3037" max="3037" width="10.3046875" style="677" customWidth="1"/>
    <col min="3038" max="3038" width="12.4609375" style="677" customWidth="1"/>
    <col min="3039" max="3039" width="10.921875" style="677" customWidth="1"/>
    <col min="3040" max="3040" width="11.765625" style="677" customWidth="1"/>
    <col min="3041" max="3041" width="6.4609375" style="677" customWidth="1"/>
    <col min="3042" max="3288" width="8.765625" style="677"/>
    <col min="3289" max="3289" width="4.69140625" style="677" customWidth="1"/>
    <col min="3290" max="3290" width="48" style="677" customWidth="1"/>
    <col min="3291" max="3291" width="10.07421875" style="677" customWidth="1"/>
    <col min="3292" max="3292" width="12.61328125" style="677" customWidth="1"/>
    <col min="3293" max="3293" width="10.3046875" style="677" customWidth="1"/>
    <col min="3294" max="3294" width="12.4609375" style="677" customWidth="1"/>
    <col min="3295" max="3295" width="10.921875" style="677" customWidth="1"/>
    <col min="3296" max="3296" width="11.765625" style="677" customWidth="1"/>
    <col min="3297" max="3297" width="6.4609375" style="677" customWidth="1"/>
    <col min="3298" max="3544" width="8.765625" style="677"/>
    <col min="3545" max="3545" width="4.69140625" style="677" customWidth="1"/>
    <col min="3546" max="3546" width="48" style="677" customWidth="1"/>
    <col min="3547" max="3547" width="10.07421875" style="677" customWidth="1"/>
    <col min="3548" max="3548" width="12.61328125" style="677" customWidth="1"/>
    <col min="3549" max="3549" width="10.3046875" style="677" customWidth="1"/>
    <col min="3550" max="3550" width="12.4609375" style="677" customWidth="1"/>
    <col min="3551" max="3551" width="10.921875" style="677" customWidth="1"/>
    <col min="3552" max="3552" width="11.765625" style="677" customWidth="1"/>
    <col min="3553" max="3553" width="6.4609375" style="677" customWidth="1"/>
    <col min="3554" max="3800" width="8.765625" style="677"/>
    <col min="3801" max="3801" width="4.69140625" style="677" customWidth="1"/>
    <col min="3802" max="3802" width="48" style="677" customWidth="1"/>
    <col min="3803" max="3803" width="10.07421875" style="677" customWidth="1"/>
    <col min="3804" max="3804" width="12.61328125" style="677" customWidth="1"/>
    <col min="3805" max="3805" width="10.3046875" style="677" customWidth="1"/>
    <col min="3806" max="3806" width="12.4609375" style="677" customWidth="1"/>
    <col min="3807" max="3807" width="10.921875" style="677" customWidth="1"/>
    <col min="3808" max="3808" width="11.765625" style="677" customWidth="1"/>
    <col min="3809" max="3809" width="6.4609375" style="677" customWidth="1"/>
    <col min="3810" max="4056" width="8.765625" style="677"/>
    <col min="4057" max="4057" width="4.69140625" style="677" customWidth="1"/>
    <col min="4058" max="4058" width="48" style="677" customWidth="1"/>
    <col min="4059" max="4059" width="10.07421875" style="677" customWidth="1"/>
    <col min="4060" max="4060" width="12.61328125" style="677" customWidth="1"/>
    <col min="4061" max="4061" width="10.3046875" style="677" customWidth="1"/>
    <col min="4062" max="4062" width="12.4609375" style="677" customWidth="1"/>
    <col min="4063" max="4063" width="10.921875" style="677" customWidth="1"/>
    <col min="4064" max="4064" width="11.765625" style="677" customWidth="1"/>
    <col min="4065" max="4065" width="6.4609375" style="677" customWidth="1"/>
    <col min="4066" max="4312" width="8.765625" style="677"/>
    <col min="4313" max="4313" width="4.69140625" style="677" customWidth="1"/>
    <col min="4314" max="4314" width="48" style="677" customWidth="1"/>
    <col min="4315" max="4315" width="10.07421875" style="677" customWidth="1"/>
    <col min="4316" max="4316" width="12.61328125" style="677" customWidth="1"/>
    <col min="4317" max="4317" width="10.3046875" style="677" customWidth="1"/>
    <col min="4318" max="4318" width="12.4609375" style="677" customWidth="1"/>
    <col min="4319" max="4319" width="10.921875" style="677" customWidth="1"/>
    <col min="4320" max="4320" width="11.765625" style="677" customWidth="1"/>
    <col min="4321" max="4321" width="6.4609375" style="677" customWidth="1"/>
    <col min="4322" max="4568" width="8.765625" style="677"/>
    <col min="4569" max="4569" width="4.69140625" style="677" customWidth="1"/>
    <col min="4570" max="4570" width="48" style="677" customWidth="1"/>
    <col min="4571" max="4571" width="10.07421875" style="677" customWidth="1"/>
    <col min="4572" max="4572" width="12.61328125" style="677" customWidth="1"/>
    <col min="4573" max="4573" width="10.3046875" style="677" customWidth="1"/>
    <col min="4574" max="4574" width="12.4609375" style="677" customWidth="1"/>
    <col min="4575" max="4575" width="10.921875" style="677" customWidth="1"/>
    <col min="4576" max="4576" width="11.765625" style="677" customWidth="1"/>
    <col min="4577" max="4577" width="6.4609375" style="677" customWidth="1"/>
    <col min="4578" max="4824" width="8.765625" style="677"/>
    <col min="4825" max="4825" width="4.69140625" style="677" customWidth="1"/>
    <col min="4826" max="4826" width="48" style="677" customWidth="1"/>
    <col min="4827" max="4827" width="10.07421875" style="677" customWidth="1"/>
    <col min="4828" max="4828" width="12.61328125" style="677" customWidth="1"/>
    <col min="4829" max="4829" width="10.3046875" style="677" customWidth="1"/>
    <col min="4830" max="4830" width="12.4609375" style="677" customWidth="1"/>
    <col min="4831" max="4831" width="10.921875" style="677" customWidth="1"/>
    <col min="4832" max="4832" width="11.765625" style="677" customWidth="1"/>
    <col min="4833" max="4833" width="6.4609375" style="677" customWidth="1"/>
    <col min="4834" max="5080" width="8.765625" style="677"/>
    <col min="5081" max="5081" width="4.69140625" style="677" customWidth="1"/>
    <col min="5082" max="5082" width="48" style="677" customWidth="1"/>
    <col min="5083" max="5083" width="10.07421875" style="677" customWidth="1"/>
    <col min="5084" max="5084" width="12.61328125" style="677" customWidth="1"/>
    <col min="5085" max="5085" width="10.3046875" style="677" customWidth="1"/>
    <col min="5086" max="5086" width="12.4609375" style="677" customWidth="1"/>
    <col min="5087" max="5087" width="10.921875" style="677" customWidth="1"/>
    <col min="5088" max="5088" width="11.765625" style="677" customWidth="1"/>
    <col min="5089" max="5089" width="6.4609375" style="677" customWidth="1"/>
    <col min="5090" max="5336" width="8.765625" style="677"/>
    <col min="5337" max="5337" width="4.69140625" style="677" customWidth="1"/>
    <col min="5338" max="5338" width="48" style="677" customWidth="1"/>
    <col min="5339" max="5339" width="10.07421875" style="677" customWidth="1"/>
    <col min="5340" max="5340" width="12.61328125" style="677" customWidth="1"/>
    <col min="5341" max="5341" width="10.3046875" style="677" customWidth="1"/>
    <col min="5342" max="5342" width="12.4609375" style="677" customWidth="1"/>
    <col min="5343" max="5343" width="10.921875" style="677" customWidth="1"/>
    <col min="5344" max="5344" width="11.765625" style="677" customWidth="1"/>
    <col min="5345" max="5345" width="6.4609375" style="677" customWidth="1"/>
    <col min="5346" max="5592" width="8.765625" style="677"/>
    <col min="5593" max="5593" width="4.69140625" style="677" customWidth="1"/>
    <col min="5594" max="5594" width="48" style="677" customWidth="1"/>
    <col min="5595" max="5595" width="10.07421875" style="677" customWidth="1"/>
    <col min="5596" max="5596" width="12.61328125" style="677" customWidth="1"/>
    <col min="5597" max="5597" width="10.3046875" style="677" customWidth="1"/>
    <col min="5598" max="5598" width="12.4609375" style="677" customWidth="1"/>
    <col min="5599" max="5599" width="10.921875" style="677" customWidth="1"/>
    <col min="5600" max="5600" width="11.765625" style="677" customWidth="1"/>
    <col min="5601" max="5601" width="6.4609375" style="677" customWidth="1"/>
    <col min="5602" max="5848" width="8.765625" style="677"/>
    <col min="5849" max="5849" width="4.69140625" style="677" customWidth="1"/>
    <col min="5850" max="5850" width="48" style="677" customWidth="1"/>
    <col min="5851" max="5851" width="10.07421875" style="677" customWidth="1"/>
    <col min="5852" max="5852" width="12.61328125" style="677" customWidth="1"/>
    <col min="5853" max="5853" width="10.3046875" style="677" customWidth="1"/>
    <col min="5854" max="5854" width="12.4609375" style="677" customWidth="1"/>
    <col min="5855" max="5855" width="10.921875" style="677" customWidth="1"/>
    <col min="5856" max="5856" width="11.765625" style="677" customWidth="1"/>
    <col min="5857" max="5857" width="6.4609375" style="677" customWidth="1"/>
    <col min="5858" max="6104" width="8.765625" style="677"/>
    <col min="6105" max="6105" width="4.69140625" style="677" customWidth="1"/>
    <col min="6106" max="6106" width="48" style="677" customWidth="1"/>
    <col min="6107" max="6107" width="10.07421875" style="677" customWidth="1"/>
    <col min="6108" max="6108" width="12.61328125" style="677" customWidth="1"/>
    <col min="6109" max="6109" width="10.3046875" style="677" customWidth="1"/>
    <col min="6110" max="6110" width="12.4609375" style="677" customWidth="1"/>
    <col min="6111" max="6111" width="10.921875" style="677" customWidth="1"/>
    <col min="6112" max="6112" width="11.765625" style="677" customWidth="1"/>
    <col min="6113" max="6113" width="6.4609375" style="677" customWidth="1"/>
    <col min="6114" max="6360" width="8.765625" style="677"/>
    <col min="6361" max="6361" width="4.69140625" style="677" customWidth="1"/>
    <col min="6362" max="6362" width="48" style="677" customWidth="1"/>
    <col min="6363" max="6363" width="10.07421875" style="677" customWidth="1"/>
    <col min="6364" max="6364" width="12.61328125" style="677" customWidth="1"/>
    <col min="6365" max="6365" width="10.3046875" style="677" customWidth="1"/>
    <col min="6366" max="6366" width="12.4609375" style="677" customWidth="1"/>
    <col min="6367" max="6367" width="10.921875" style="677" customWidth="1"/>
    <col min="6368" max="6368" width="11.765625" style="677" customWidth="1"/>
    <col min="6369" max="6369" width="6.4609375" style="677" customWidth="1"/>
    <col min="6370" max="6616" width="8.765625" style="677"/>
    <col min="6617" max="6617" width="4.69140625" style="677" customWidth="1"/>
    <col min="6618" max="6618" width="48" style="677" customWidth="1"/>
    <col min="6619" max="6619" width="10.07421875" style="677" customWidth="1"/>
    <col min="6620" max="6620" width="12.61328125" style="677" customWidth="1"/>
    <col min="6621" max="6621" width="10.3046875" style="677" customWidth="1"/>
    <col min="6622" max="6622" width="12.4609375" style="677" customWidth="1"/>
    <col min="6623" max="6623" width="10.921875" style="677" customWidth="1"/>
    <col min="6624" max="6624" width="11.765625" style="677" customWidth="1"/>
    <col min="6625" max="6625" width="6.4609375" style="677" customWidth="1"/>
    <col min="6626" max="6872" width="8.765625" style="677"/>
    <col min="6873" max="6873" width="4.69140625" style="677" customWidth="1"/>
    <col min="6874" max="6874" width="48" style="677" customWidth="1"/>
    <col min="6875" max="6875" width="10.07421875" style="677" customWidth="1"/>
    <col min="6876" max="6876" width="12.61328125" style="677" customWidth="1"/>
    <col min="6877" max="6877" width="10.3046875" style="677" customWidth="1"/>
    <col min="6878" max="6878" width="12.4609375" style="677" customWidth="1"/>
    <col min="6879" max="6879" width="10.921875" style="677" customWidth="1"/>
    <col min="6880" max="6880" width="11.765625" style="677" customWidth="1"/>
    <col min="6881" max="6881" width="6.4609375" style="677" customWidth="1"/>
    <col min="6882" max="7128" width="8.765625" style="677"/>
    <col min="7129" max="7129" width="4.69140625" style="677" customWidth="1"/>
    <col min="7130" max="7130" width="48" style="677" customWidth="1"/>
    <col min="7131" max="7131" width="10.07421875" style="677" customWidth="1"/>
    <col min="7132" max="7132" width="12.61328125" style="677" customWidth="1"/>
    <col min="7133" max="7133" width="10.3046875" style="677" customWidth="1"/>
    <col min="7134" max="7134" width="12.4609375" style="677" customWidth="1"/>
    <col min="7135" max="7135" width="10.921875" style="677" customWidth="1"/>
    <col min="7136" max="7136" width="11.765625" style="677" customWidth="1"/>
    <col min="7137" max="7137" width="6.4609375" style="677" customWidth="1"/>
    <col min="7138" max="7384" width="8.765625" style="677"/>
    <col min="7385" max="7385" width="4.69140625" style="677" customWidth="1"/>
    <col min="7386" max="7386" width="48" style="677" customWidth="1"/>
    <col min="7387" max="7387" width="10.07421875" style="677" customWidth="1"/>
    <col min="7388" max="7388" width="12.61328125" style="677" customWidth="1"/>
    <col min="7389" max="7389" width="10.3046875" style="677" customWidth="1"/>
    <col min="7390" max="7390" width="12.4609375" style="677" customWidth="1"/>
    <col min="7391" max="7391" width="10.921875" style="677" customWidth="1"/>
    <col min="7392" max="7392" width="11.765625" style="677" customWidth="1"/>
    <col min="7393" max="7393" width="6.4609375" style="677" customWidth="1"/>
    <col min="7394" max="7640" width="8.765625" style="677"/>
    <col min="7641" max="7641" width="4.69140625" style="677" customWidth="1"/>
    <col min="7642" max="7642" width="48" style="677" customWidth="1"/>
    <col min="7643" max="7643" width="10.07421875" style="677" customWidth="1"/>
    <col min="7644" max="7644" width="12.61328125" style="677" customWidth="1"/>
    <col min="7645" max="7645" width="10.3046875" style="677" customWidth="1"/>
    <col min="7646" max="7646" width="12.4609375" style="677" customWidth="1"/>
    <col min="7647" max="7647" width="10.921875" style="677" customWidth="1"/>
    <col min="7648" max="7648" width="11.765625" style="677" customWidth="1"/>
    <col min="7649" max="7649" width="6.4609375" style="677" customWidth="1"/>
    <col min="7650" max="7896" width="8.765625" style="677"/>
    <col min="7897" max="7897" width="4.69140625" style="677" customWidth="1"/>
    <col min="7898" max="7898" width="48" style="677" customWidth="1"/>
    <col min="7899" max="7899" width="10.07421875" style="677" customWidth="1"/>
    <col min="7900" max="7900" width="12.61328125" style="677" customWidth="1"/>
    <col min="7901" max="7901" width="10.3046875" style="677" customWidth="1"/>
    <col min="7902" max="7902" width="12.4609375" style="677" customWidth="1"/>
    <col min="7903" max="7903" width="10.921875" style="677" customWidth="1"/>
    <col min="7904" max="7904" width="11.765625" style="677" customWidth="1"/>
    <col min="7905" max="7905" width="6.4609375" style="677" customWidth="1"/>
    <col min="7906" max="8152" width="8.765625" style="677"/>
    <col min="8153" max="8153" width="4.69140625" style="677" customWidth="1"/>
    <col min="8154" max="8154" width="48" style="677" customWidth="1"/>
    <col min="8155" max="8155" width="10.07421875" style="677" customWidth="1"/>
    <col min="8156" max="8156" width="12.61328125" style="677" customWidth="1"/>
    <col min="8157" max="8157" width="10.3046875" style="677" customWidth="1"/>
    <col min="8158" max="8158" width="12.4609375" style="677" customWidth="1"/>
    <col min="8159" max="8159" width="10.921875" style="677" customWidth="1"/>
    <col min="8160" max="8160" width="11.765625" style="677" customWidth="1"/>
    <col min="8161" max="8161" width="6.4609375" style="677" customWidth="1"/>
    <col min="8162" max="8408" width="8.765625" style="677"/>
    <col min="8409" max="8409" width="4.69140625" style="677" customWidth="1"/>
    <col min="8410" max="8410" width="48" style="677" customWidth="1"/>
    <col min="8411" max="8411" width="10.07421875" style="677" customWidth="1"/>
    <col min="8412" max="8412" width="12.61328125" style="677" customWidth="1"/>
    <col min="8413" max="8413" width="10.3046875" style="677" customWidth="1"/>
    <col min="8414" max="8414" width="12.4609375" style="677" customWidth="1"/>
    <col min="8415" max="8415" width="10.921875" style="677" customWidth="1"/>
    <col min="8416" max="8416" width="11.765625" style="677" customWidth="1"/>
    <col min="8417" max="8417" width="6.4609375" style="677" customWidth="1"/>
    <col min="8418" max="8664" width="8.765625" style="677"/>
    <col min="8665" max="8665" width="4.69140625" style="677" customWidth="1"/>
    <col min="8666" max="8666" width="48" style="677" customWidth="1"/>
    <col min="8667" max="8667" width="10.07421875" style="677" customWidth="1"/>
    <col min="8668" max="8668" width="12.61328125" style="677" customWidth="1"/>
    <col min="8669" max="8669" width="10.3046875" style="677" customWidth="1"/>
    <col min="8670" max="8670" width="12.4609375" style="677" customWidth="1"/>
    <col min="8671" max="8671" width="10.921875" style="677" customWidth="1"/>
    <col min="8672" max="8672" width="11.765625" style="677" customWidth="1"/>
    <col min="8673" max="8673" width="6.4609375" style="677" customWidth="1"/>
    <col min="8674" max="8920" width="8.765625" style="677"/>
    <col min="8921" max="8921" width="4.69140625" style="677" customWidth="1"/>
    <col min="8922" max="8922" width="48" style="677" customWidth="1"/>
    <col min="8923" max="8923" width="10.07421875" style="677" customWidth="1"/>
    <col min="8924" max="8924" width="12.61328125" style="677" customWidth="1"/>
    <col min="8925" max="8925" width="10.3046875" style="677" customWidth="1"/>
    <col min="8926" max="8926" width="12.4609375" style="677" customWidth="1"/>
    <col min="8927" max="8927" width="10.921875" style="677" customWidth="1"/>
    <col min="8928" max="8928" width="11.765625" style="677" customWidth="1"/>
    <col min="8929" max="8929" width="6.4609375" style="677" customWidth="1"/>
    <col min="8930" max="9176" width="8.765625" style="677"/>
    <col min="9177" max="9177" width="4.69140625" style="677" customWidth="1"/>
    <col min="9178" max="9178" width="48" style="677" customWidth="1"/>
    <col min="9179" max="9179" width="10.07421875" style="677" customWidth="1"/>
    <col min="9180" max="9180" width="12.61328125" style="677" customWidth="1"/>
    <col min="9181" max="9181" width="10.3046875" style="677" customWidth="1"/>
    <col min="9182" max="9182" width="12.4609375" style="677" customWidth="1"/>
    <col min="9183" max="9183" width="10.921875" style="677" customWidth="1"/>
    <col min="9184" max="9184" width="11.765625" style="677" customWidth="1"/>
    <col min="9185" max="9185" width="6.4609375" style="677" customWidth="1"/>
    <col min="9186" max="9432" width="8.765625" style="677"/>
    <col min="9433" max="9433" width="4.69140625" style="677" customWidth="1"/>
    <col min="9434" max="9434" width="48" style="677" customWidth="1"/>
    <col min="9435" max="9435" width="10.07421875" style="677" customWidth="1"/>
    <col min="9436" max="9436" width="12.61328125" style="677" customWidth="1"/>
    <col min="9437" max="9437" width="10.3046875" style="677" customWidth="1"/>
    <col min="9438" max="9438" width="12.4609375" style="677" customWidth="1"/>
    <col min="9439" max="9439" width="10.921875" style="677" customWidth="1"/>
    <col min="9440" max="9440" width="11.765625" style="677" customWidth="1"/>
    <col min="9441" max="9441" width="6.4609375" style="677" customWidth="1"/>
    <col min="9442" max="9688" width="8.765625" style="677"/>
    <col min="9689" max="9689" width="4.69140625" style="677" customWidth="1"/>
    <col min="9690" max="9690" width="48" style="677" customWidth="1"/>
    <col min="9691" max="9691" width="10.07421875" style="677" customWidth="1"/>
    <col min="9692" max="9692" width="12.61328125" style="677" customWidth="1"/>
    <col min="9693" max="9693" width="10.3046875" style="677" customWidth="1"/>
    <col min="9694" max="9694" width="12.4609375" style="677" customWidth="1"/>
    <col min="9695" max="9695" width="10.921875" style="677" customWidth="1"/>
    <col min="9696" max="9696" width="11.765625" style="677" customWidth="1"/>
    <col min="9697" max="9697" width="6.4609375" style="677" customWidth="1"/>
    <col min="9698" max="9944" width="8.765625" style="677"/>
    <col min="9945" max="9945" width="4.69140625" style="677" customWidth="1"/>
    <col min="9946" max="9946" width="48" style="677" customWidth="1"/>
    <col min="9947" max="9947" width="10.07421875" style="677" customWidth="1"/>
    <col min="9948" max="9948" width="12.61328125" style="677" customWidth="1"/>
    <col min="9949" max="9949" width="10.3046875" style="677" customWidth="1"/>
    <col min="9950" max="9950" width="12.4609375" style="677" customWidth="1"/>
    <col min="9951" max="9951" width="10.921875" style="677" customWidth="1"/>
    <col min="9952" max="9952" width="11.765625" style="677" customWidth="1"/>
    <col min="9953" max="9953" width="6.4609375" style="677" customWidth="1"/>
    <col min="9954" max="10200" width="8.765625" style="677"/>
    <col min="10201" max="10201" width="4.69140625" style="677" customWidth="1"/>
    <col min="10202" max="10202" width="48" style="677" customWidth="1"/>
    <col min="10203" max="10203" width="10.07421875" style="677" customWidth="1"/>
    <col min="10204" max="10204" width="12.61328125" style="677" customWidth="1"/>
    <col min="10205" max="10205" width="10.3046875" style="677" customWidth="1"/>
    <col min="10206" max="10206" width="12.4609375" style="677" customWidth="1"/>
    <col min="10207" max="10207" width="10.921875" style="677" customWidth="1"/>
    <col min="10208" max="10208" width="11.765625" style="677" customWidth="1"/>
    <col min="10209" max="10209" width="6.4609375" style="677" customWidth="1"/>
    <col min="10210" max="10456" width="8.765625" style="677"/>
    <col min="10457" max="10457" width="4.69140625" style="677" customWidth="1"/>
    <col min="10458" max="10458" width="48" style="677" customWidth="1"/>
    <col min="10459" max="10459" width="10.07421875" style="677" customWidth="1"/>
    <col min="10460" max="10460" width="12.61328125" style="677" customWidth="1"/>
    <col min="10461" max="10461" width="10.3046875" style="677" customWidth="1"/>
    <col min="10462" max="10462" width="12.4609375" style="677" customWidth="1"/>
    <col min="10463" max="10463" width="10.921875" style="677" customWidth="1"/>
    <col min="10464" max="10464" width="11.765625" style="677" customWidth="1"/>
    <col min="10465" max="10465" width="6.4609375" style="677" customWidth="1"/>
    <col min="10466" max="10712" width="8.765625" style="677"/>
    <col min="10713" max="10713" width="4.69140625" style="677" customWidth="1"/>
    <col min="10714" max="10714" width="48" style="677" customWidth="1"/>
    <col min="10715" max="10715" width="10.07421875" style="677" customWidth="1"/>
    <col min="10716" max="10716" width="12.61328125" style="677" customWidth="1"/>
    <col min="10717" max="10717" width="10.3046875" style="677" customWidth="1"/>
    <col min="10718" max="10718" width="12.4609375" style="677" customWidth="1"/>
    <col min="10719" max="10719" width="10.921875" style="677" customWidth="1"/>
    <col min="10720" max="10720" width="11.765625" style="677" customWidth="1"/>
    <col min="10721" max="10721" width="6.4609375" style="677" customWidth="1"/>
    <col min="10722" max="10968" width="8.765625" style="677"/>
    <col min="10969" max="10969" width="4.69140625" style="677" customWidth="1"/>
    <col min="10970" max="10970" width="48" style="677" customWidth="1"/>
    <col min="10971" max="10971" width="10.07421875" style="677" customWidth="1"/>
    <col min="10972" max="10972" width="12.61328125" style="677" customWidth="1"/>
    <col min="10973" max="10973" width="10.3046875" style="677" customWidth="1"/>
    <col min="10974" max="10974" width="12.4609375" style="677" customWidth="1"/>
    <col min="10975" max="10975" width="10.921875" style="677" customWidth="1"/>
    <col min="10976" max="10976" width="11.765625" style="677" customWidth="1"/>
    <col min="10977" max="10977" width="6.4609375" style="677" customWidth="1"/>
    <col min="10978" max="11224" width="8.765625" style="677"/>
    <col min="11225" max="11225" width="4.69140625" style="677" customWidth="1"/>
    <col min="11226" max="11226" width="48" style="677" customWidth="1"/>
    <col min="11227" max="11227" width="10.07421875" style="677" customWidth="1"/>
    <col min="11228" max="11228" width="12.61328125" style="677" customWidth="1"/>
    <col min="11229" max="11229" width="10.3046875" style="677" customWidth="1"/>
    <col min="11230" max="11230" width="12.4609375" style="677" customWidth="1"/>
    <col min="11231" max="11231" width="10.921875" style="677" customWidth="1"/>
    <col min="11232" max="11232" width="11.765625" style="677" customWidth="1"/>
    <col min="11233" max="11233" width="6.4609375" style="677" customWidth="1"/>
    <col min="11234" max="11480" width="8.765625" style="677"/>
    <col min="11481" max="11481" width="4.69140625" style="677" customWidth="1"/>
    <col min="11482" max="11482" width="48" style="677" customWidth="1"/>
    <col min="11483" max="11483" width="10.07421875" style="677" customWidth="1"/>
    <col min="11484" max="11484" width="12.61328125" style="677" customWidth="1"/>
    <col min="11485" max="11485" width="10.3046875" style="677" customWidth="1"/>
    <col min="11486" max="11486" width="12.4609375" style="677" customWidth="1"/>
    <col min="11487" max="11487" width="10.921875" style="677" customWidth="1"/>
    <col min="11488" max="11488" width="11.765625" style="677" customWidth="1"/>
    <col min="11489" max="11489" width="6.4609375" style="677" customWidth="1"/>
    <col min="11490" max="11736" width="8.765625" style="677"/>
    <col min="11737" max="11737" width="4.69140625" style="677" customWidth="1"/>
    <col min="11738" max="11738" width="48" style="677" customWidth="1"/>
    <col min="11739" max="11739" width="10.07421875" style="677" customWidth="1"/>
    <col min="11740" max="11740" width="12.61328125" style="677" customWidth="1"/>
    <col min="11741" max="11741" width="10.3046875" style="677" customWidth="1"/>
    <col min="11742" max="11742" width="12.4609375" style="677" customWidth="1"/>
    <col min="11743" max="11743" width="10.921875" style="677" customWidth="1"/>
    <col min="11744" max="11744" width="11.765625" style="677" customWidth="1"/>
    <col min="11745" max="11745" width="6.4609375" style="677" customWidth="1"/>
    <col min="11746" max="11992" width="8.765625" style="677"/>
    <col min="11993" max="11993" width="4.69140625" style="677" customWidth="1"/>
    <col min="11994" max="11994" width="48" style="677" customWidth="1"/>
    <col min="11995" max="11995" width="10.07421875" style="677" customWidth="1"/>
    <col min="11996" max="11996" width="12.61328125" style="677" customWidth="1"/>
    <col min="11997" max="11997" width="10.3046875" style="677" customWidth="1"/>
    <col min="11998" max="11998" width="12.4609375" style="677" customWidth="1"/>
    <col min="11999" max="11999" width="10.921875" style="677" customWidth="1"/>
    <col min="12000" max="12000" width="11.765625" style="677" customWidth="1"/>
    <col min="12001" max="12001" width="6.4609375" style="677" customWidth="1"/>
    <col min="12002" max="12248" width="8.765625" style="677"/>
    <col min="12249" max="12249" width="4.69140625" style="677" customWidth="1"/>
    <col min="12250" max="12250" width="48" style="677" customWidth="1"/>
    <col min="12251" max="12251" width="10.07421875" style="677" customWidth="1"/>
    <col min="12252" max="12252" width="12.61328125" style="677" customWidth="1"/>
    <col min="12253" max="12253" width="10.3046875" style="677" customWidth="1"/>
    <col min="12254" max="12254" width="12.4609375" style="677" customWidth="1"/>
    <col min="12255" max="12255" width="10.921875" style="677" customWidth="1"/>
    <col min="12256" max="12256" width="11.765625" style="677" customWidth="1"/>
    <col min="12257" max="12257" width="6.4609375" style="677" customWidth="1"/>
    <col min="12258" max="12504" width="8.765625" style="677"/>
    <col min="12505" max="12505" width="4.69140625" style="677" customWidth="1"/>
    <col min="12506" max="12506" width="48" style="677" customWidth="1"/>
    <col min="12507" max="12507" width="10.07421875" style="677" customWidth="1"/>
    <col min="12508" max="12508" width="12.61328125" style="677" customWidth="1"/>
    <col min="12509" max="12509" width="10.3046875" style="677" customWidth="1"/>
    <col min="12510" max="12510" width="12.4609375" style="677" customWidth="1"/>
    <col min="12511" max="12511" width="10.921875" style="677" customWidth="1"/>
    <col min="12512" max="12512" width="11.765625" style="677" customWidth="1"/>
    <col min="12513" max="12513" width="6.4609375" style="677" customWidth="1"/>
    <col min="12514" max="12760" width="8.765625" style="677"/>
    <col min="12761" max="12761" width="4.69140625" style="677" customWidth="1"/>
    <col min="12762" max="12762" width="48" style="677" customWidth="1"/>
    <col min="12763" max="12763" width="10.07421875" style="677" customWidth="1"/>
    <col min="12764" max="12764" width="12.61328125" style="677" customWidth="1"/>
    <col min="12765" max="12765" width="10.3046875" style="677" customWidth="1"/>
    <col min="12766" max="12766" width="12.4609375" style="677" customWidth="1"/>
    <col min="12767" max="12767" width="10.921875" style="677" customWidth="1"/>
    <col min="12768" max="12768" width="11.765625" style="677" customWidth="1"/>
    <col min="12769" max="12769" width="6.4609375" style="677" customWidth="1"/>
    <col min="12770" max="13016" width="8.765625" style="677"/>
    <col min="13017" max="13017" width="4.69140625" style="677" customWidth="1"/>
    <col min="13018" max="13018" width="48" style="677" customWidth="1"/>
    <col min="13019" max="13019" width="10.07421875" style="677" customWidth="1"/>
    <col min="13020" max="13020" width="12.61328125" style="677" customWidth="1"/>
    <col min="13021" max="13021" width="10.3046875" style="677" customWidth="1"/>
    <col min="13022" max="13022" width="12.4609375" style="677" customWidth="1"/>
    <col min="13023" max="13023" width="10.921875" style="677" customWidth="1"/>
    <col min="13024" max="13024" width="11.765625" style="677" customWidth="1"/>
    <col min="13025" max="13025" width="6.4609375" style="677" customWidth="1"/>
    <col min="13026" max="13272" width="8.765625" style="677"/>
    <col min="13273" max="13273" width="4.69140625" style="677" customWidth="1"/>
    <col min="13274" max="13274" width="48" style="677" customWidth="1"/>
    <col min="13275" max="13275" width="10.07421875" style="677" customWidth="1"/>
    <col min="13276" max="13276" width="12.61328125" style="677" customWidth="1"/>
    <col min="13277" max="13277" width="10.3046875" style="677" customWidth="1"/>
    <col min="13278" max="13278" width="12.4609375" style="677" customWidth="1"/>
    <col min="13279" max="13279" width="10.921875" style="677" customWidth="1"/>
    <col min="13280" max="13280" width="11.765625" style="677" customWidth="1"/>
    <col min="13281" max="13281" width="6.4609375" style="677" customWidth="1"/>
    <col min="13282" max="13528" width="8.765625" style="677"/>
    <col min="13529" max="13529" width="4.69140625" style="677" customWidth="1"/>
    <col min="13530" max="13530" width="48" style="677" customWidth="1"/>
    <col min="13531" max="13531" width="10.07421875" style="677" customWidth="1"/>
    <col min="13532" max="13532" width="12.61328125" style="677" customWidth="1"/>
    <col min="13533" max="13533" width="10.3046875" style="677" customWidth="1"/>
    <col min="13534" max="13534" width="12.4609375" style="677" customWidth="1"/>
    <col min="13535" max="13535" width="10.921875" style="677" customWidth="1"/>
    <col min="13536" max="13536" width="11.765625" style="677" customWidth="1"/>
    <col min="13537" max="13537" width="6.4609375" style="677" customWidth="1"/>
    <col min="13538" max="13784" width="8.765625" style="677"/>
    <col min="13785" max="13785" width="4.69140625" style="677" customWidth="1"/>
    <col min="13786" max="13786" width="48" style="677" customWidth="1"/>
    <col min="13787" max="13787" width="10.07421875" style="677" customWidth="1"/>
    <col min="13788" max="13788" width="12.61328125" style="677" customWidth="1"/>
    <col min="13789" max="13789" width="10.3046875" style="677" customWidth="1"/>
    <col min="13790" max="13790" width="12.4609375" style="677" customWidth="1"/>
    <col min="13791" max="13791" width="10.921875" style="677" customWidth="1"/>
    <col min="13792" max="13792" width="11.765625" style="677" customWidth="1"/>
    <col min="13793" max="13793" width="6.4609375" style="677" customWidth="1"/>
    <col min="13794" max="14040" width="8.765625" style="677"/>
    <col min="14041" max="14041" width="4.69140625" style="677" customWidth="1"/>
    <col min="14042" max="14042" width="48" style="677" customWidth="1"/>
    <col min="14043" max="14043" width="10.07421875" style="677" customWidth="1"/>
    <col min="14044" max="14044" width="12.61328125" style="677" customWidth="1"/>
    <col min="14045" max="14045" width="10.3046875" style="677" customWidth="1"/>
    <col min="14046" max="14046" width="12.4609375" style="677" customWidth="1"/>
    <col min="14047" max="14047" width="10.921875" style="677" customWidth="1"/>
    <col min="14048" max="14048" width="11.765625" style="677" customWidth="1"/>
    <col min="14049" max="14049" width="6.4609375" style="677" customWidth="1"/>
    <col min="14050" max="14296" width="8.765625" style="677"/>
    <col min="14297" max="14297" width="4.69140625" style="677" customWidth="1"/>
    <col min="14298" max="14298" width="48" style="677" customWidth="1"/>
    <col min="14299" max="14299" width="10.07421875" style="677" customWidth="1"/>
    <col min="14300" max="14300" width="12.61328125" style="677" customWidth="1"/>
    <col min="14301" max="14301" width="10.3046875" style="677" customWidth="1"/>
    <col min="14302" max="14302" width="12.4609375" style="677" customWidth="1"/>
    <col min="14303" max="14303" width="10.921875" style="677" customWidth="1"/>
    <col min="14304" max="14304" width="11.765625" style="677" customWidth="1"/>
    <col min="14305" max="14305" width="6.4609375" style="677" customWidth="1"/>
    <col min="14306" max="14552" width="8.765625" style="677"/>
    <col min="14553" max="14553" width="4.69140625" style="677" customWidth="1"/>
    <col min="14554" max="14554" width="48" style="677" customWidth="1"/>
    <col min="14555" max="14555" width="10.07421875" style="677" customWidth="1"/>
    <col min="14556" max="14556" width="12.61328125" style="677" customWidth="1"/>
    <col min="14557" max="14557" width="10.3046875" style="677" customWidth="1"/>
    <col min="14558" max="14558" width="12.4609375" style="677" customWidth="1"/>
    <col min="14559" max="14559" width="10.921875" style="677" customWidth="1"/>
    <col min="14560" max="14560" width="11.765625" style="677" customWidth="1"/>
    <col min="14561" max="14561" width="6.4609375" style="677" customWidth="1"/>
    <col min="14562" max="14808" width="8.765625" style="677"/>
    <col min="14809" max="14809" width="4.69140625" style="677" customWidth="1"/>
    <col min="14810" max="14810" width="48" style="677" customWidth="1"/>
    <col min="14811" max="14811" width="10.07421875" style="677" customWidth="1"/>
    <col min="14812" max="14812" width="12.61328125" style="677" customWidth="1"/>
    <col min="14813" max="14813" width="10.3046875" style="677" customWidth="1"/>
    <col min="14814" max="14814" width="12.4609375" style="677" customWidth="1"/>
    <col min="14815" max="14815" width="10.921875" style="677" customWidth="1"/>
    <col min="14816" max="14816" width="11.765625" style="677" customWidth="1"/>
    <col min="14817" max="14817" width="6.4609375" style="677" customWidth="1"/>
    <col min="14818" max="15064" width="8.765625" style="677"/>
    <col min="15065" max="15065" width="4.69140625" style="677" customWidth="1"/>
    <col min="15066" max="15066" width="48" style="677" customWidth="1"/>
    <col min="15067" max="15067" width="10.07421875" style="677" customWidth="1"/>
    <col min="15068" max="15068" width="12.61328125" style="677" customWidth="1"/>
    <col min="15069" max="15069" width="10.3046875" style="677" customWidth="1"/>
    <col min="15070" max="15070" width="12.4609375" style="677" customWidth="1"/>
    <col min="15071" max="15071" width="10.921875" style="677" customWidth="1"/>
    <col min="15072" max="15072" width="11.765625" style="677" customWidth="1"/>
    <col min="15073" max="15073" width="6.4609375" style="677" customWidth="1"/>
    <col min="15074" max="15320" width="8.765625" style="677"/>
    <col min="15321" max="15321" width="4.69140625" style="677" customWidth="1"/>
    <col min="15322" max="15322" width="48" style="677" customWidth="1"/>
    <col min="15323" max="15323" width="10.07421875" style="677" customWidth="1"/>
    <col min="15324" max="15324" width="12.61328125" style="677" customWidth="1"/>
    <col min="15325" max="15325" width="10.3046875" style="677" customWidth="1"/>
    <col min="15326" max="15326" width="12.4609375" style="677" customWidth="1"/>
    <col min="15327" max="15327" width="10.921875" style="677" customWidth="1"/>
    <col min="15328" max="15328" width="11.765625" style="677" customWidth="1"/>
    <col min="15329" max="15329" width="6.4609375" style="677" customWidth="1"/>
    <col min="15330" max="15576" width="8.765625" style="677"/>
    <col min="15577" max="15577" width="4.69140625" style="677" customWidth="1"/>
    <col min="15578" max="15578" width="48" style="677" customWidth="1"/>
    <col min="15579" max="15579" width="10.07421875" style="677" customWidth="1"/>
    <col min="15580" max="15580" width="12.61328125" style="677" customWidth="1"/>
    <col min="15581" max="15581" width="10.3046875" style="677" customWidth="1"/>
    <col min="15582" max="15582" width="12.4609375" style="677" customWidth="1"/>
    <col min="15583" max="15583" width="10.921875" style="677" customWidth="1"/>
    <col min="15584" max="15584" width="11.765625" style="677" customWidth="1"/>
    <col min="15585" max="15585" width="6.4609375" style="677" customWidth="1"/>
    <col min="15586" max="15832" width="8.765625" style="677"/>
    <col min="15833" max="15833" width="4.69140625" style="677" customWidth="1"/>
    <col min="15834" max="15834" width="48" style="677" customWidth="1"/>
    <col min="15835" max="15835" width="10.07421875" style="677" customWidth="1"/>
    <col min="15836" max="15836" width="12.61328125" style="677" customWidth="1"/>
    <col min="15837" max="15837" width="10.3046875" style="677" customWidth="1"/>
    <col min="15838" max="15838" width="12.4609375" style="677" customWidth="1"/>
    <col min="15839" max="15839" width="10.921875" style="677" customWidth="1"/>
    <col min="15840" max="15840" width="11.765625" style="677" customWidth="1"/>
    <col min="15841" max="15841" width="6.4609375" style="677" customWidth="1"/>
    <col min="15842" max="16088" width="8.765625" style="677"/>
    <col min="16089" max="16089" width="4.69140625" style="677" customWidth="1"/>
    <col min="16090" max="16090" width="48" style="677" customWidth="1"/>
    <col min="16091" max="16091" width="10.07421875" style="677" customWidth="1"/>
    <col min="16092" max="16092" width="12.61328125" style="677" customWidth="1"/>
    <col min="16093" max="16093" width="10.3046875" style="677" customWidth="1"/>
    <col min="16094" max="16094" width="12.4609375" style="677" customWidth="1"/>
    <col min="16095" max="16095" width="10.921875" style="677" customWidth="1"/>
    <col min="16096" max="16096" width="11.765625" style="677" customWidth="1"/>
    <col min="16097" max="16097" width="6.4609375" style="677" customWidth="1"/>
    <col min="16098" max="16344" width="8.765625" style="677"/>
    <col min="16345" max="16384" width="6.3828125" style="677" customWidth="1"/>
  </cols>
  <sheetData>
    <row r="1" spans="1:16344" s="695" customFormat="1">
      <c r="A1" s="1460" t="s">
        <v>776</v>
      </c>
      <c r="B1" s="1460"/>
      <c r="D1" s="696"/>
      <c r="F1" s="1461" t="s">
        <v>775</v>
      </c>
      <c r="G1" s="1461"/>
      <c r="H1" s="1461"/>
      <c r="I1" s="1461"/>
    </row>
    <row r="2" spans="1:16344">
      <c r="A2" s="697"/>
    </row>
    <row r="3" spans="1:16344">
      <c r="A3" s="1462" t="s">
        <v>2550</v>
      </c>
      <c r="B3" s="1462"/>
      <c r="C3" s="1462"/>
      <c r="D3" s="1462"/>
      <c r="E3" s="1462"/>
      <c r="F3" s="1462"/>
      <c r="G3" s="1462"/>
      <c r="H3" s="1462"/>
      <c r="I3" s="1462"/>
    </row>
    <row r="4" spans="1:16344" ht="25.5" customHeight="1">
      <c r="H4" s="1463" t="s">
        <v>562</v>
      </c>
      <c r="I4" s="1463"/>
    </row>
    <row r="5" spans="1:16344" s="699" customFormat="1" ht="59.25" customHeight="1">
      <c r="A5" s="1464" t="s">
        <v>280</v>
      </c>
      <c r="B5" s="1464" t="s">
        <v>265</v>
      </c>
      <c r="C5" s="1464" t="s">
        <v>2445</v>
      </c>
      <c r="D5" s="1464"/>
      <c r="E5" s="1464" t="s">
        <v>1624</v>
      </c>
      <c r="F5" s="1464"/>
      <c r="G5" s="1464" t="s">
        <v>632</v>
      </c>
      <c r="H5" s="1464"/>
      <c r="I5" s="1464" t="s">
        <v>2551</v>
      </c>
    </row>
    <row r="6" spans="1:16344" s="699" customFormat="1">
      <c r="A6" s="1464"/>
      <c r="B6" s="1464"/>
      <c r="C6" s="798" t="s">
        <v>633</v>
      </c>
      <c r="D6" s="700" t="s">
        <v>634</v>
      </c>
      <c r="E6" s="798" t="s">
        <v>633</v>
      </c>
      <c r="F6" s="798" t="s">
        <v>634</v>
      </c>
      <c r="G6" s="798" t="s">
        <v>633</v>
      </c>
      <c r="H6" s="798" t="s">
        <v>634</v>
      </c>
      <c r="I6" s="1464"/>
    </row>
    <row r="7" spans="1:16344" s="699" customFormat="1">
      <c r="A7" s="798"/>
      <c r="B7" s="798" t="s">
        <v>1044</v>
      </c>
      <c r="C7" s="733"/>
      <c r="D7" s="921">
        <f>D8+D21+D27</f>
        <v>613814273178.97156</v>
      </c>
      <c r="E7" s="921">
        <f t="shared" ref="E7:Y7" si="0">E8+E21+E27</f>
        <v>0</v>
      </c>
      <c r="F7" s="921">
        <f t="shared" si="0"/>
        <v>602402854572.65894</v>
      </c>
      <c r="G7" s="921">
        <f t="shared" si="0"/>
        <v>0</v>
      </c>
      <c r="H7" s="921">
        <f t="shared" si="0"/>
        <v>11411418606.312555</v>
      </c>
      <c r="I7" s="922">
        <f>F7/D7*100%</f>
        <v>0.98140900414841714</v>
      </c>
      <c r="J7" s="921">
        <f t="shared" si="0"/>
        <v>0</v>
      </c>
      <c r="K7" s="921">
        <f t="shared" si="0"/>
        <v>0</v>
      </c>
      <c r="L7" s="921">
        <f t="shared" si="0"/>
        <v>0</v>
      </c>
      <c r="M7" s="921">
        <f t="shared" si="0"/>
        <v>0</v>
      </c>
      <c r="N7" s="921">
        <f t="shared" si="0"/>
        <v>0</v>
      </c>
      <c r="O7" s="921">
        <f t="shared" si="0"/>
        <v>0</v>
      </c>
      <c r="P7" s="921">
        <f t="shared" si="0"/>
        <v>0</v>
      </c>
      <c r="Q7" s="921">
        <f t="shared" si="0"/>
        <v>0</v>
      </c>
      <c r="R7" s="921">
        <f t="shared" si="0"/>
        <v>0</v>
      </c>
      <c r="S7" s="921">
        <f t="shared" si="0"/>
        <v>0</v>
      </c>
      <c r="T7" s="921">
        <f t="shared" si="0"/>
        <v>0</v>
      </c>
      <c r="U7" s="921">
        <f t="shared" si="0"/>
        <v>0</v>
      </c>
      <c r="V7" s="921">
        <f t="shared" si="0"/>
        <v>0</v>
      </c>
      <c r="W7" s="921">
        <f t="shared" si="0"/>
        <v>0</v>
      </c>
      <c r="X7" s="921">
        <f t="shared" si="0"/>
        <v>0</v>
      </c>
      <c r="Y7" s="921">
        <f t="shared" si="0"/>
        <v>0</v>
      </c>
    </row>
    <row r="8" spans="1:16344" s="926" customFormat="1" ht="16.8">
      <c r="A8" s="923" t="s">
        <v>273</v>
      </c>
      <c r="B8" s="924" t="s">
        <v>2446</v>
      </c>
      <c r="C8" s="925"/>
      <c r="D8" s="925">
        <f>D9+D12+D15+D18+D19+D20</f>
        <v>527034875370.17676</v>
      </c>
      <c r="E8" s="925">
        <f t="shared" ref="E8:H8" si="1">E9+E12+E15+E18+E19+E20</f>
        <v>0</v>
      </c>
      <c r="F8" s="925">
        <f t="shared" si="1"/>
        <v>526740217420.86414</v>
      </c>
      <c r="G8" s="925">
        <f t="shared" si="1"/>
        <v>0</v>
      </c>
      <c r="H8" s="925">
        <f t="shared" si="1"/>
        <v>294657949.31255531</v>
      </c>
      <c r="I8" s="925"/>
    </row>
    <row r="9" spans="1:16344" s="704" customFormat="1">
      <c r="A9" s="701">
        <v>1</v>
      </c>
      <c r="B9" s="702" t="s">
        <v>2447</v>
      </c>
      <c r="C9" s="732"/>
      <c r="D9" s="925">
        <f>D10+D11</f>
        <v>68010579.049000025</v>
      </c>
      <c r="E9" s="925"/>
      <c r="F9" s="925">
        <f>F10+F11</f>
        <v>68010579.049000025</v>
      </c>
      <c r="G9" s="925"/>
      <c r="H9" s="927">
        <f t="shared" ref="H9:H29" si="2">D9-F9</f>
        <v>0</v>
      </c>
      <c r="I9" s="928"/>
    </row>
    <row r="10" spans="1:16344" s="706" customFormat="1" ht="18">
      <c r="A10" s="928" t="s">
        <v>327</v>
      </c>
      <c r="B10" s="929" t="s">
        <v>318</v>
      </c>
      <c r="C10" s="927"/>
      <c r="D10" s="927"/>
      <c r="E10" s="927"/>
      <c r="F10" s="927"/>
      <c r="G10" s="927"/>
      <c r="H10" s="927">
        <f t="shared" si="2"/>
        <v>0</v>
      </c>
      <c r="I10" s="928"/>
    </row>
    <row r="11" spans="1:16344" s="709" customFormat="1">
      <c r="A11" s="928" t="s">
        <v>451</v>
      </c>
      <c r="B11" s="929" t="s">
        <v>2448</v>
      </c>
      <c r="C11" s="927"/>
      <c r="D11" s="927">
        <f>'[13]PL 03'!$C$11</f>
        <v>68010579.049000025</v>
      </c>
      <c r="E11" s="927"/>
      <c r="F11" s="927">
        <f>'[13]PL 03'!$D$11</f>
        <v>68010579.049000025</v>
      </c>
      <c r="G11" s="927"/>
      <c r="H11" s="927">
        <f t="shared" si="2"/>
        <v>0</v>
      </c>
      <c r="I11" s="927"/>
    </row>
    <row r="12" spans="1:16344" s="704" customFormat="1">
      <c r="A12" s="930">
        <v>2</v>
      </c>
      <c r="B12" s="931" t="s">
        <v>2449</v>
      </c>
      <c r="C12" s="925"/>
      <c r="D12" s="925">
        <f>D13+D14</f>
        <v>475733113316.95441</v>
      </c>
      <c r="E12" s="925"/>
      <c r="F12" s="925">
        <f>F13+F14</f>
        <v>475733113316.95441</v>
      </c>
      <c r="G12" s="925"/>
      <c r="H12" s="927">
        <f t="shared" si="2"/>
        <v>0</v>
      </c>
      <c r="I12" s="927"/>
    </row>
    <row r="13" spans="1:16344" s="706" customFormat="1" ht="18">
      <c r="A13" s="928" t="s">
        <v>462</v>
      </c>
      <c r="B13" s="929" t="s">
        <v>318</v>
      </c>
      <c r="C13" s="927"/>
      <c r="D13" s="927">
        <f>'[13]PL 03'!$C$15</f>
        <v>475733113316.95441</v>
      </c>
      <c r="E13" s="927"/>
      <c r="F13" s="927">
        <f>'[13]PL 03'!$D$15</f>
        <v>475733113316.95441</v>
      </c>
      <c r="G13" s="927"/>
      <c r="H13" s="927">
        <f t="shared" si="2"/>
        <v>0</v>
      </c>
      <c r="I13" s="928"/>
    </row>
    <row r="14" spans="1:16344" s="709" customFormat="1">
      <c r="A14" s="928" t="s">
        <v>463</v>
      </c>
      <c r="B14" s="929" t="s">
        <v>2448</v>
      </c>
      <c r="C14" s="927"/>
      <c r="D14" s="927"/>
      <c r="E14" s="927"/>
      <c r="F14" s="927"/>
      <c r="G14" s="927"/>
      <c r="H14" s="927">
        <f t="shared" si="2"/>
        <v>0</v>
      </c>
      <c r="I14" s="927"/>
    </row>
    <row r="15" spans="1:16344" s="704" customFormat="1">
      <c r="A15" s="930">
        <v>3</v>
      </c>
      <c r="B15" s="931" t="s">
        <v>1625</v>
      </c>
      <c r="C15" s="925"/>
      <c r="D15" s="925">
        <f>D16+D17</f>
        <v>9955118007.564827</v>
      </c>
      <c r="E15" s="925"/>
      <c r="F15" s="925">
        <f>F16+F17</f>
        <v>9953075504.6019478</v>
      </c>
      <c r="G15" s="925"/>
      <c r="H15" s="927">
        <f t="shared" si="2"/>
        <v>2042502.9628791809</v>
      </c>
      <c r="I15" s="927"/>
      <c r="K15" s="710"/>
    </row>
    <row r="16" spans="1:16344" s="704" customFormat="1" ht="23.25" customHeight="1">
      <c r="A16" s="928" t="s">
        <v>452</v>
      </c>
      <c r="B16" s="929" t="s">
        <v>318</v>
      </c>
      <c r="C16" s="932"/>
      <c r="D16" s="927">
        <f>'[13]PL 03'!$C$93</f>
        <v>9064448200</v>
      </c>
      <c r="E16" s="932"/>
      <c r="F16" s="927">
        <f>'[13]PL 03'!$D$93</f>
        <v>9064448200</v>
      </c>
      <c r="G16" s="932"/>
      <c r="H16" s="927">
        <f t="shared" si="2"/>
        <v>0</v>
      </c>
      <c r="I16" s="928"/>
      <c r="J16" s="705" t="s">
        <v>318</v>
      </c>
      <c r="K16" s="703">
        <v>2.1</v>
      </c>
      <c r="L16" s="705" t="s">
        <v>318</v>
      </c>
      <c r="M16" s="703">
        <v>2.1</v>
      </c>
      <c r="N16" s="705" t="s">
        <v>318</v>
      </c>
      <c r="O16" s="703">
        <v>2.1</v>
      </c>
      <c r="P16" s="705" t="s">
        <v>318</v>
      </c>
      <c r="Q16" s="703">
        <v>2.1</v>
      </c>
      <c r="R16" s="705" t="s">
        <v>318</v>
      </c>
      <c r="S16" s="703">
        <v>2.1</v>
      </c>
      <c r="T16" s="705" t="s">
        <v>318</v>
      </c>
      <c r="U16" s="703">
        <v>2.1</v>
      </c>
      <c r="V16" s="705" t="s">
        <v>318</v>
      </c>
      <c r="W16" s="703">
        <v>2.1</v>
      </c>
      <c r="X16" s="705" t="s">
        <v>318</v>
      </c>
      <c r="Y16" s="703">
        <v>2.1</v>
      </c>
      <c r="Z16" s="705" t="s">
        <v>318</v>
      </c>
      <c r="AA16" s="703">
        <v>2.1</v>
      </c>
      <c r="AB16" s="705" t="s">
        <v>318</v>
      </c>
      <c r="AC16" s="703">
        <v>2.1</v>
      </c>
      <c r="AD16" s="705" t="s">
        <v>318</v>
      </c>
      <c r="AE16" s="703">
        <v>2.1</v>
      </c>
      <c r="AF16" s="705" t="s">
        <v>318</v>
      </c>
      <c r="AG16" s="703">
        <v>2.1</v>
      </c>
      <c r="AH16" s="705" t="s">
        <v>318</v>
      </c>
      <c r="AI16" s="703">
        <v>2.1</v>
      </c>
      <c r="AJ16" s="705" t="s">
        <v>318</v>
      </c>
      <c r="AK16" s="703">
        <v>2.1</v>
      </c>
      <c r="AL16" s="705" t="s">
        <v>318</v>
      </c>
      <c r="AM16" s="703">
        <v>2.1</v>
      </c>
      <c r="AN16" s="705" t="s">
        <v>318</v>
      </c>
      <c r="AO16" s="703">
        <v>2.1</v>
      </c>
      <c r="AP16" s="705" t="s">
        <v>318</v>
      </c>
      <c r="AQ16" s="703">
        <v>2.1</v>
      </c>
      <c r="AR16" s="705" t="s">
        <v>318</v>
      </c>
      <c r="AS16" s="703">
        <v>2.1</v>
      </c>
      <c r="AT16" s="705" t="s">
        <v>318</v>
      </c>
      <c r="AU16" s="703">
        <v>2.1</v>
      </c>
      <c r="AV16" s="705" t="s">
        <v>318</v>
      </c>
      <c r="AW16" s="703">
        <v>2.1</v>
      </c>
      <c r="AX16" s="705" t="s">
        <v>318</v>
      </c>
      <c r="AY16" s="703">
        <v>2.1</v>
      </c>
      <c r="AZ16" s="705" t="s">
        <v>318</v>
      </c>
      <c r="BA16" s="703">
        <v>2.1</v>
      </c>
      <c r="BB16" s="705" t="s">
        <v>318</v>
      </c>
      <c r="BC16" s="703">
        <v>2.1</v>
      </c>
      <c r="BD16" s="705" t="s">
        <v>318</v>
      </c>
      <c r="BE16" s="703">
        <v>2.1</v>
      </c>
      <c r="BF16" s="705" t="s">
        <v>318</v>
      </c>
      <c r="BG16" s="703">
        <v>2.1</v>
      </c>
      <c r="BH16" s="705" t="s">
        <v>318</v>
      </c>
      <c r="BI16" s="703">
        <v>2.1</v>
      </c>
      <c r="BJ16" s="705" t="s">
        <v>318</v>
      </c>
      <c r="BK16" s="703">
        <v>2.1</v>
      </c>
      <c r="BL16" s="705" t="s">
        <v>318</v>
      </c>
      <c r="BM16" s="703">
        <v>2.1</v>
      </c>
      <c r="BN16" s="705" t="s">
        <v>318</v>
      </c>
      <c r="BO16" s="703">
        <v>2.1</v>
      </c>
      <c r="BP16" s="705" t="s">
        <v>318</v>
      </c>
      <c r="BQ16" s="703">
        <v>2.1</v>
      </c>
      <c r="BR16" s="705" t="s">
        <v>318</v>
      </c>
      <c r="BS16" s="703">
        <v>2.1</v>
      </c>
      <c r="BT16" s="705" t="s">
        <v>318</v>
      </c>
      <c r="BU16" s="703">
        <v>2.1</v>
      </c>
      <c r="BV16" s="705" t="s">
        <v>318</v>
      </c>
      <c r="BW16" s="703">
        <v>2.1</v>
      </c>
      <c r="BX16" s="705" t="s">
        <v>318</v>
      </c>
      <c r="BY16" s="703">
        <v>2.1</v>
      </c>
      <c r="BZ16" s="705" t="s">
        <v>318</v>
      </c>
      <c r="CA16" s="703">
        <v>2.1</v>
      </c>
      <c r="CB16" s="705" t="s">
        <v>318</v>
      </c>
      <c r="CC16" s="703">
        <v>2.1</v>
      </c>
      <c r="CD16" s="705" t="s">
        <v>318</v>
      </c>
      <c r="CE16" s="703">
        <v>2.1</v>
      </c>
      <c r="CF16" s="705" t="s">
        <v>318</v>
      </c>
      <c r="CG16" s="703">
        <v>2.1</v>
      </c>
      <c r="CH16" s="705" t="s">
        <v>318</v>
      </c>
      <c r="CI16" s="703">
        <v>2.1</v>
      </c>
      <c r="CJ16" s="705" t="s">
        <v>318</v>
      </c>
      <c r="CK16" s="703">
        <v>2.1</v>
      </c>
      <c r="CL16" s="705" t="s">
        <v>318</v>
      </c>
      <c r="CM16" s="703">
        <v>2.1</v>
      </c>
      <c r="CN16" s="705" t="s">
        <v>318</v>
      </c>
      <c r="CO16" s="703">
        <v>2.1</v>
      </c>
      <c r="CP16" s="705" t="s">
        <v>318</v>
      </c>
      <c r="CQ16" s="703">
        <v>2.1</v>
      </c>
      <c r="CR16" s="705" t="s">
        <v>318</v>
      </c>
      <c r="CS16" s="703">
        <v>2.1</v>
      </c>
      <c r="CT16" s="705" t="s">
        <v>318</v>
      </c>
      <c r="CU16" s="703">
        <v>2.1</v>
      </c>
      <c r="CV16" s="705" t="s">
        <v>318</v>
      </c>
      <c r="CW16" s="703">
        <v>2.1</v>
      </c>
      <c r="CX16" s="705" t="s">
        <v>318</v>
      </c>
      <c r="CY16" s="703">
        <v>2.1</v>
      </c>
      <c r="CZ16" s="705" t="s">
        <v>318</v>
      </c>
      <c r="DA16" s="703">
        <v>2.1</v>
      </c>
      <c r="DB16" s="705" t="s">
        <v>318</v>
      </c>
      <c r="DC16" s="703">
        <v>2.1</v>
      </c>
      <c r="DD16" s="705" t="s">
        <v>318</v>
      </c>
      <c r="DE16" s="703">
        <v>2.1</v>
      </c>
      <c r="DF16" s="705" t="s">
        <v>318</v>
      </c>
      <c r="DG16" s="703">
        <v>2.1</v>
      </c>
      <c r="DH16" s="705" t="s">
        <v>318</v>
      </c>
      <c r="DI16" s="703">
        <v>2.1</v>
      </c>
      <c r="DJ16" s="705" t="s">
        <v>318</v>
      </c>
      <c r="DK16" s="703">
        <v>2.1</v>
      </c>
      <c r="DL16" s="705" t="s">
        <v>318</v>
      </c>
      <c r="DM16" s="703">
        <v>2.1</v>
      </c>
      <c r="DN16" s="705" t="s">
        <v>318</v>
      </c>
      <c r="DO16" s="703">
        <v>2.1</v>
      </c>
      <c r="DP16" s="705" t="s">
        <v>318</v>
      </c>
      <c r="DQ16" s="703">
        <v>2.1</v>
      </c>
      <c r="DR16" s="705" t="s">
        <v>318</v>
      </c>
      <c r="DS16" s="703">
        <v>2.1</v>
      </c>
      <c r="DT16" s="705" t="s">
        <v>318</v>
      </c>
      <c r="DU16" s="703">
        <v>2.1</v>
      </c>
      <c r="DV16" s="705" t="s">
        <v>318</v>
      </c>
      <c r="DW16" s="703">
        <v>2.1</v>
      </c>
      <c r="DX16" s="705" t="s">
        <v>318</v>
      </c>
      <c r="DY16" s="703">
        <v>2.1</v>
      </c>
      <c r="DZ16" s="705" t="s">
        <v>318</v>
      </c>
      <c r="EA16" s="703">
        <v>2.1</v>
      </c>
      <c r="EB16" s="705" t="s">
        <v>318</v>
      </c>
      <c r="EC16" s="703">
        <v>2.1</v>
      </c>
      <c r="ED16" s="705" t="s">
        <v>318</v>
      </c>
      <c r="EE16" s="703">
        <v>2.1</v>
      </c>
      <c r="EF16" s="705" t="s">
        <v>318</v>
      </c>
      <c r="EG16" s="703">
        <v>2.1</v>
      </c>
      <c r="EH16" s="705" t="s">
        <v>318</v>
      </c>
      <c r="EI16" s="703">
        <v>2.1</v>
      </c>
      <c r="EJ16" s="705" t="s">
        <v>318</v>
      </c>
      <c r="EK16" s="703">
        <v>2.1</v>
      </c>
      <c r="EL16" s="705" t="s">
        <v>318</v>
      </c>
      <c r="EM16" s="703">
        <v>2.1</v>
      </c>
      <c r="EN16" s="705" t="s">
        <v>318</v>
      </c>
      <c r="EO16" s="703">
        <v>2.1</v>
      </c>
      <c r="EP16" s="705" t="s">
        <v>318</v>
      </c>
      <c r="EQ16" s="703">
        <v>2.1</v>
      </c>
      <c r="ER16" s="705" t="s">
        <v>318</v>
      </c>
      <c r="ES16" s="703">
        <v>2.1</v>
      </c>
      <c r="ET16" s="705" t="s">
        <v>318</v>
      </c>
      <c r="EU16" s="703">
        <v>2.1</v>
      </c>
      <c r="EV16" s="705" t="s">
        <v>318</v>
      </c>
      <c r="EW16" s="703">
        <v>2.1</v>
      </c>
      <c r="EX16" s="705" t="s">
        <v>318</v>
      </c>
      <c r="EY16" s="703">
        <v>2.1</v>
      </c>
      <c r="EZ16" s="705" t="s">
        <v>318</v>
      </c>
      <c r="FA16" s="703">
        <v>2.1</v>
      </c>
      <c r="FB16" s="705" t="s">
        <v>318</v>
      </c>
      <c r="FC16" s="703">
        <v>2.1</v>
      </c>
      <c r="FD16" s="705" t="s">
        <v>318</v>
      </c>
      <c r="FE16" s="703">
        <v>2.1</v>
      </c>
      <c r="FF16" s="705" t="s">
        <v>318</v>
      </c>
      <c r="FG16" s="703">
        <v>2.1</v>
      </c>
      <c r="FH16" s="705" t="s">
        <v>318</v>
      </c>
      <c r="FI16" s="703">
        <v>2.1</v>
      </c>
      <c r="FJ16" s="705" t="s">
        <v>318</v>
      </c>
      <c r="FK16" s="703">
        <v>2.1</v>
      </c>
      <c r="FL16" s="705" t="s">
        <v>318</v>
      </c>
      <c r="FM16" s="703">
        <v>2.1</v>
      </c>
      <c r="FN16" s="705" t="s">
        <v>318</v>
      </c>
      <c r="FO16" s="703">
        <v>2.1</v>
      </c>
      <c r="FP16" s="705" t="s">
        <v>318</v>
      </c>
      <c r="FQ16" s="703">
        <v>2.1</v>
      </c>
      <c r="FR16" s="705" t="s">
        <v>318</v>
      </c>
      <c r="FS16" s="703">
        <v>2.1</v>
      </c>
      <c r="FT16" s="705" t="s">
        <v>318</v>
      </c>
      <c r="FU16" s="703">
        <v>2.1</v>
      </c>
      <c r="FV16" s="705" t="s">
        <v>318</v>
      </c>
      <c r="FW16" s="703">
        <v>2.1</v>
      </c>
      <c r="FX16" s="705" t="s">
        <v>318</v>
      </c>
      <c r="FY16" s="703">
        <v>2.1</v>
      </c>
      <c r="FZ16" s="705" t="s">
        <v>318</v>
      </c>
      <c r="GA16" s="703">
        <v>2.1</v>
      </c>
      <c r="GB16" s="705" t="s">
        <v>318</v>
      </c>
      <c r="GC16" s="703">
        <v>2.1</v>
      </c>
      <c r="GD16" s="705" t="s">
        <v>318</v>
      </c>
      <c r="GE16" s="703">
        <v>2.1</v>
      </c>
      <c r="GF16" s="705" t="s">
        <v>318</v>
      </c>
      <c r="GG16" s="703">
        <v>2.1</v>
      </c>
      <c r="GH16" s="705" t="s">
        <v>318</v>
      </c>
      <c r="GI16" s="703">
        <v>2.1</v>
      </c>
      <c r="GJ16" s="705" t="s">
        <v>318</v>
      </c>
      <c r="GK16" s="703">
        <v>2.1</v>
      </c>
      <c r="GL16" s="705" t="s">
        <v>318</v>
      </c>
      <c r="GM16" s="703">
        <v>2.1</v>
      </c>
      <c r="GN16" s="705" t="s">
        <v>318</v>
      </c>
      <c r="GO16" s="703">
        <v>2.1</v>
      </c>
      <c r="GP16" s="705" t="s">
        <v>318</v>
      </c>
      <c r="GQ16" s="703">
        <v>2.1</v>
      </c>
      <c r="GR16" s="705" t="s">
        <v>318</v>
      </c>
      <c r="GS16" s="703">
        <v>2.1</v>
      </c>
      <c r="GT16" s="705" t="s">
        <v>318</v>
      </c>
      <c r="GU16" s="703">
        <v>2.1</v>
      </c>
      <c r="GV16" s="705" t="s">
        <v>318</v>
      </c>
      <c r="GW16" s="703">
        <v>2.1</v>
      </c>
      <c r="GX16" s="705" t="s">
        <v>318</v>
      </c>
      <c r="GY16" s="703">
        <v>2.1</v>
      </c>
      <c r="GZ16" s="705" t="s">
        <v>318</v>
      </c>
      <c r="HA16" s="703">
        <v>2.1</v>
      </c>
      <c r="HB16" s="705" t="s">
        <v>318</v>
      </c>
      <c r="HC16" s="703">
        <v>2.1</v>
      </c>
      <c r="HD16" s="705" t="s">
        <v>318</v>
      </c>
      <c r="HE16" s="703">
        <v>2.1</v>
      </c>
      <c r="HF16" s="705" t="s">
        <v>318</v>
      </c>
      <c r="HG16" s="703">
        <v>2.1</v>
      </c>
      <c r="HH16" s="705" t="s">
        <v>318</v>
      </c>
      <c r="HI16" s="703">
        <v>2.1</v>
      </c>
      <c r="HJ16" s="705" t="s">
        <v>318</v>
      </c>
      <c r="HK16" s="703">
        <v>2.1</v>
      </c>
      <c r="HL16" s="705" t="s">
        <v>318</v>
      </c>
      <c r="HM16" s="703">
        <v>2.1</v>
      </c>
      <c r="HN16" s="705" t="s">
        <v>318</v>
      </c>
      <c r="HO16" s="703">
        <v>2.1</v>
      </c>
      <c r="HP16" s="705" t="s">
        <v>318</v>
      </c>
      <c r="HQ16" s="703">
        <v>2.1</v>
      </c>
      <c r="HR16" s="705" t="s">
        <v>318</v>
      </c>
      <c r="HS16" s="703">
        <v>2.1</v>
      </c>
      <c r="HT16" s="705" t="s">
        <v>318</v>
      </c>
      <c r="HU16" s="703">
        <v>2.1</v>
      </c>
      <c r="HV16" s="705" t="s">
        <v>318</v>
      </c>
      <c r="HW16" s="703">
        <v>2.1</v>
      </c>
      <c r="HX16" s="705" t="s">
        <v>318</v>
      </c>
      <c r="HY16" s="703">
        <v>2.1</v>
      </c>
      <c r="HZ16" s="705" t="s">
        <v>318</v>
      </c>
      <c r="IA16" s="703">
        <v>2.1</v>
      </c>
      <c r="IB16" s="705" t="s">
        <v>318</v>
      </c>
      <c r="IC16" s="703">
        <v>2.1</v>
      </c>
      <c r="ID16" s="705" t="s">
        <v>318</v>
      </c>
      <c r="IE16" s="703">
        <v>2.1</v>
      </c>
      <c r="IF16" s="705" t="s">
        <v>318</v>
      </c>
      <c r="IG16" s="703">
        <v>2.1</v>
      </c>
      <c r="IH16" s="705" t="s">
        <v>318</v>
      </c>
      <c r="II16" s="703">
        <v>2.1</v>
      </c>
      <c r="IJ16" s="705" t="s">
        <v>318</v>
      </c>
      <c r="IK16" s="703">
        <v>2.1</v>
      </c>
      <c r="IL16" s="705" t="s">
        <v>318</v>
      </c>
      <c r="IM16" s="703">
        <v>2.1</v>
      </c>
      <c r="IN16" s="705" t="s">
        <v>318</v>
      </c>
      <c r="IO16" s="703">
        <v>2.1</v>
      </c>
      <c r="IP16" s="705" t="s">
        <v>318</v>
      </c>
      <c r="IQ16" s="703">
        <v>2.1</v>
      </c>
      <c r="IR16" s="705" t="s">
        <v>318</v>
      </c>
      <c r="IS16" s="703">
        <v>2.1</v>
      </c>
      <c r="IT16" s="705" t="s">
        <v>318</v>
      </c>
      <c r="IU16" s="703">
        <v>2.1</v>
      </c>
      <c r="IV16" s="705" t="s">
        <v>318</v>
      </c>
      <c r="IW16" s="703">
        <v>2.1</v>
      </c>
      <c r="IX16" s="705" t="s">
        <v>318</v>
      </c>
      <c r="IY16" s="703">
        <v>2.1</v>
      </c>
      <c r="IZ16" s="705" t="s">
        <v>318</v>
      </c>
      <c r="JA16" s="703">
        <v>2.1</v>
      </c>
      <c r="JB16" s="705" t="s">
        <v>318</v>
      </c>
      <c r="JC16" s="703">
        <v>2.1</v>
      </c>
      <c r="JD16" s="705" t="s">
        <v>318</v>
      </c>
      <c r="JE16" s="703">
        <v>2.1</v>
      </c>
      <c r="JF16" s="705" t="s">
        <v>318</v>
      </c>
      <c r="JG16" s="703">
        <v>2.1</v>
      </c>
      <c r="JH16" s="705" t="s">
        <v>318</v>
      </c>
      <c r="JI16" s="703">
        <v>2.1</v>
      </c>
      <c r="JJ16" s="705" t="s">
        <v>318</v>
      </c>
      <c r="JK16" s="703">
        <v>2.1</v>
      </c>
      <c r="JL16" s="705" t="s">
        <v>318</v>
      </c>
      <c r="JM16" s="703">
        <v>2.1</v>
      </c>
      <c r="JN16" s="705" t="s">
        <v>318</v>
      </c>
      <c r="JO16" s="703">
        <v>2.1</v>
      </c>
      <c r="JP16" s="705" t="s">
        <v>318</v>
      </c>
      <c r="JQ16" s="703">
        <v>2.1</v>
      </c>
      <c r="JR16" s="705" t="s">
        <v>318</v>
      </c>
      <c r="JS16" s="703">
        <v>2.1</v>
      </c>
      <c r="JT16" s="705" t="s">
        <v>318</v>
      </c>
      <c r="JU16" s="703">
        <v>2.1</v>
      </c>
      <c r="JV16" s="705" t="s">
        <v>318</v>
      </c>
      <c r="JW16" s="703">
        <v>2.1</v>
      </c>
      <c r="JX16" s="705" t="s">
        <v>318</v>
      </c>
      <c r="JY16" s="703">
        <v>2.1</v>
      </c>
      <c r="JZ16" s="705" t="s">
        <v>318</v>
      </c>
      <c r="KA16" s="703">
        <v>2.1</v>
      </c>
      <c r="KB16" s="705" t="s">
        <v>318</v>
      </c>
      <c r="KC16" s="703">
        <v>2.1</v>
      </c>
      <c r="KD16" s="705" t="s">
        <v>318</v>
      </c>
      <c r="KE16" s="703">
        <v>2.1</v>
      </c>
      <c r="KF16" s="705" t="s">
        <v>318</v>
      </c>
      <c r="KG16" s="703">
        <v>2.1</v>
      </c>
      <c r="KH16" s="705" t="s">
        <v>318</v>
      </c>
      <c r="KI16" s="703">
        <v>2.1</v>
      </c>
      <c r="KJ16" s="705" t="s">
        <v>318</v>
      </c>
      <c r="KK16" s="703">
        <v>2.1</v>
      </c>
      <c r="KL16" s="705" t="s">
        <v>318</v>
      </c>
      <c r="KM16" s="703">
        <v>2.1</v>
      </c>
      <c r="KN16" s="705" t="s">
        <v>318</v>
      </c>
      <c r="KO16" s="703">
        <v>2.1</v>
      </c>
      <c r="KP16" s="705" t="s">
        <v>318</v>
      </c>
      <c r="KQ16" s="703">
        <v>2.1</v>
      </c>
      <c r="KR16" s="705" t="s">
        <v>318</v>
      </c>
      <c r="KS16" s="703">
        <v>2.1</v>
      </c>
      <c r="KT16" s="705" t="s">
        <v>318</v>
      </c>
      <c r="KU16" s="703">
        <v>2.1</v>
      </c>
      <c r="KV16" s="705" t="s">
        <v>318</v>
      </c>
      <c r="KW16" s="703">
        <v>2.1</v>
      </c>
      <c r="KX16" s="705" t="s">
        <v>318</v>
      </c>
      <c r="KY16" s="703">
        <v>2.1</v>
      </c>
      <c r="KZ16" s="705" t="s">
        <v>318</v>
      </c>
      <c r="LA16" s="703">
        <v>2.1</v>
      </c>
      <c r="LB16" s="705" t="s">
        <v>318</v>
      </c>
      <c r="LC16" s="703">
        <v>2.1</v>
      </c>
      <c r="LD16" s="705" t="s">
        <v>318</v>
      </c>
      <c r="LE16" s="703">
        <v>2.1</v>
      </c>
      <c r="LF16" s="705" t="s">
        <v>318</v>
      </c>
      <c r="LG16" s="703">
        <v>2.1</v>
      </c>
      <c r="LH16" s="705" t="s">
        <v>318</v>
      </c>
      <c r="LI16" s="703">
        <v>2.1</v>
      </c>
      <c r="LJ16" s="705" t="s">
        <v>318</v>
      </c>
      <c r="LK16" s="703">
        <v>2.1</v>
      </c>
      <c r="LL16" s="705" t="s">
        <v>318</v>
      </c>
      <c r="LM16" s="703">
        <v>2.1</v>
      </c>
      <c r="LN16" s="705" t="s">
        <v>318</v>
      </c>
      <c r="LO16" s="703">
        <v>2.1</v>
      </c>
      <c r="LP16" s="705" t="s">
        <v>318</v>
      </c>
      <c r="LQ16" s="703">
        <v>2.1</v>
      </c>
      <c r="LR16" s="705" t="s">
        <v>318</v>
      </c>
      <c r="LS16" s="703">
        <v>2.1</v>
      </c>
      <c r="LT16" s="705" t="s">
        <v>318</v>
      </c>
      <c r="LU16" s="703">
        <v>2.1</v>
      </c>
      <c r="LV16" s="705" t="s">
        <v>318</v>
      </c>
      <c r="LW16" s="703">
        <v>2.1</v>
      </c>
      <c r="LX16" s="705" t="s">
        <v>318</v>
      </c>
      <c r="LY16" s="703">
        <v>2.1</v>
      </c>
      <c r="LZ16" s="705" t="s">
        <v>318</v>
      </c>
      <c r="MA16" s="703">
        <v>2.1</v>
      </c>
      <c r="MB16" s="705" t="s">
        <v>318</v>
      </c>
      <c r="MC16" s="703">
        <v>2.1</v>
      </c>
      <c r="MD16" s="705" t="s">
        <v>318</v>
      </c>
      <c r="ME16" s="703">
        <v>2.1</v>
      </c>
      <c r="MF16" s="705" t="s">
        <v>318</v>
      </c>
      <c r="MG16" s="703">
        <v>2.1</v>
      </c>
      <c r="MH16" s="705" t="s">
        <v>318</v>
      </c>
      <c r="MI16" s="703">
        <v>2.1</v>
      </c>
      <c r="MJ16" s="705" t="s">
        <v>318</v>
      </c>
      <c r="MK16" s="703">
        <v>2.1</v>
      </c>
      <c r="ML16" s="705" t="s">
        <v>318</v>
      </c>
      <c r="MM16" s="703">
        <v>2.1</v>
      </c>
      <c r="MN16" s="705" t="s">
        <v>318</v>
      </c>
      <c r="MO16" s="703">
        <v>2.1</v>
      </c>
      <c r="MP16" s="705" t="s">
        <v>318</v>
      </c>
      <c r="MQ16" s="703">
        <v>2.1</v>
      </c>
      <c r="MR16" s="705" t="s">
        <v>318</v>
      </c>
      <c r="MS16" s="703">
        <v>2.1</v>
      </c>
      <c r="MT16" s="705" t="s">
        <v>318</v>
      </c>
      <c r="MU16" s="703">
        <v>2.1</v>
      </c>
      <c r="MV16" s="705" t="s">
        <v>318</v>
      </c>
      <c r="MW16" s="703">
        <v>2.1</v>
      </c>
      <c r="MX16" s="705" t="s">
        <v>318</v>
      </c>
      <c r="MY16" s="703">
        <v>2.1</v>
      </c>
      <c r="MZ16" s="705" t="s">
        <v>318</v>
      </c>
      <c r="NA16" s="703">
        <v>2.1</v>
      </c>
      <c r="NB16" s="705" t="s">
        <v>318</v>
      </c>
      <c r="NC16" s="703">
        <v>2.1</v>
      </c>
      <c r="ND16" s="705" t="s">
        <v>318</v>
      </c>
      <c r="NE16" s="703">
        <v>2.1</v>
      </c>
      <c r="NF16" s="705" t="s">
        <v>318</v>
      </c>
      <c r="NG16" s="703">
        <v>2.1</v>
      </c>
      <c r="NH16" s="705" t="s">
        <v>318</v>
      </c>
      <c r="NI16" s="703">
        <v>2.1</v>
      </c>
      <c r="NJ16" s="705" t="s">
        <v>318</v>
      </c>
      <c r="NK16" s="703">
        <v>2.1</v>
      </c>
      <c r="NL16" s="705" t="s">
        <v>318</v>
      </c>
      <c r="NM16" s="703">
        <v>2.1</v>
      </c>
      <c r="NN16" s="705" t="s">
        <v>318</v>
      </c>
      <c r="NO16" s="703">
        <v>2.1</v>
      </c>
      <c r="NP16" s="705" t="s">
        <v>318</v>
      </c>
      <c r="NQ16" s="703">
        <v>2.1</v>
      </c>
      <c r="NR16" s="705" t="s">
        <v>318</v>
      </c>
      <c r="NS16" s="703">
        <v>2.1</v>
      </c>
      <c r="NT16" s="705" t="s">
        <v>318</v>
      </c>
      <c r="NU16" s="703">
        <v>2.1</v>
      </c>
      <c r="NV16" s="705" t="s">
        <v>318</v>
      </c>
      <c r="NW16" s="703">
        <v>2.1</v>
      </c>
      <c r="NX16" s="705" t="s">
        <v>318</v>
      </c>
      <c r="NY16" s="703">
        <v>2.1</v>
      </c>
      <c r="NZ16" s="705" t="s">
        <v>318</v>
      </c>
      <c r="OA16" s="703">
        <v>2.1</v>
      </c>
      <c r="OB16" s="705" t="s">
        <v>318</v>
      </c>
      <c r="OC16" s="703">
        <v>2.1</v>
      </c>
      <c r="OD16" s="705" t="s">
        <v>318</v>
      </c>
      <c r="OE16" s="703">
        <v>2.1</v>
      </c>
      <c r="OF16" s="705" t="s">
        <v>318</v>
      </c>
      <c r="OG16" s="703">
        <v>2.1</v>
      </c>
      <c r="OH16" s="705" t="s">
        <v>318</v>
      </c>
      <c r="OI16" s="703">
        <v>2.1</v>
      </c>
      <c r="OJ16" s="705" t="s">
        <v>318</v>
      </c>
      <c r="OK16" s="703">
        <v>2.1</v>
      </c>
      <c r="OL16" s="705" t="s">
        <v>318</v>
      </c>
      <c r="OM16" s="703">
        <v>2.1</v>
      </c>
      <c r="ON16" s="705" t="s">
        <v>318</v>
      </c>
      <c r="OO16" s="703">
        <v>2.1</v>
      </c>
      <c r="OP16" s="705" t="s">
        <v>318</v>
      </c>
      <c r="OQ16" s="703">
        <v>2.1</v>
      </c>
      <c r="OR16" s="705" t="s">
        <v>318</v>
      </c>
      <c r="OS16" s="703">
        <v>2.1</v>
      </c>
      <c r="OT16" s="705" t="s">
        <v>318</v>
      </c>
      <c r="OU16" s="703">
        <v>2.1</v>
      </c>
      <c r="OV16" s="705" t="s">
        <v>318</v>
      </c>
      <c r="OW16" s="703">
        <v>2.1</v>
      </c>
      <c r="OX16" s="705" t="s">
        <v>318</v>
      </c>
      <c r="OY16" s="703">
        <v>2.1</v>
      </c>
      <c r="OZ16" s="705" t="s">
        <v>318</v>
      </c>
      <c r="PA16" s="703">
        <v>2.1</v>
      </c>
      <c r="PB16" s="705" t="s">
        <v>318</v>
      </c>
      <c r="PC16" s="703">
        <v>2.1</v>
      </c>
      <c r="PD16" s="705" t="s">
        <v>318</v>
      </c>
      <c r="PE16" s="703">
        <v>2.1</v>
      </c>
      <c r="PF16" s="705" t="s">
        <v>318</v>
      </c>
      <c r="PG16" s="703">
        <v>2.1</v>
      </c>
      <c r="PH16" s="705" t="s">
        <v>318</v>
      </c>
      <c r="PI16" s="703">
        <v>2.1</v>
      </c>
      <c r="PJ16" s="705" t="s">
        <v>318</v>
      </c>
      <c r="PK16" s="703">
        <v>2.1</v>
      </c>
      <c r="PL16" s="705" t="s">
        <v>318</v>
      </c>
      <c r="PM16" s="703">
        <v>2.1</v>
      </c>
      <c r="PN16" s="705" t="s">
        <v>318</v>
      </c>
      <c r="PO16" s="703">
        <v>2.1</v>
      </c>
      <c r="PP16" s="705" t="s">
        <v>318</v>
      </c>
      <c r="PQ16" s="703">
        <v>2.1</v>
      </c>
      <c r="PR16" s="705" t="s">
        <v>318</v>
      </c>
      <c r="PS16" s="703">
        <v>2.1</v>
      </c>
      <c r="PT16" s="705" t="s">
        <v>318</v>
      </c>
      <c r="PU16" s="703">
        <v>2.1</v>
      </c>
      <c r="PV16" s="705" t="s">
        <v>318</v>
      </c>
      <c r="PW16" s="703">
        <v>2.1</v>
      </c>
      <c r="PX16" s="705" t="s">
        <v>318</v>
      </c>
      <c r="PY16" s="703">
        <v>2.1</v>
      </c>
      <c r="PZ16" s="705" t="s">
        <v>318</v>
      </c>
      <c r="QA16" s="703">
        <v>2.1</v>
      </c>
      <c r="QB16" s="705" t="s">
        <v>318</v>
      </c>
      <c r="QC16" s="703">
        <v>2.1</v>
      </c>
      <c r="QD16" s="705" t="s">
        <v>318</v>
      </c>
      <c r="QE16" s="703">
        <v>2.1</v>
      </c>
      <c r="QF16" s="705" t="s">
        <v>318</v>
      </c>
      <c r="QG16" s="703">
        <v>2.1</v>
      </c>
      <c r="QH16" s="705" t="s">
        <v>318</v>
      </c>
      <c r="QI16" s="703">
        <v>2.1</v>
      </c>
      <c r="QJ16" s="705" t="s">
        <v>318</v>
      </c>
      <c r="QK16" s="703">
        <v>2.1</v>
      </c>
      <c r="QL16" s="705" t="s">
        <v>318</v>
      </c>
      <c r="QM16" s="703">
        <v>2.1</v>
      </c>
      <c r="QN16" s="705" t="s">
        <v>318</v>
      </c>
      <c r="QO16" s="703">
        <v>2.1</v>
      </c>
      <c r="QP16" s="705" t="s">
        <v>318</v>
      </c>
      <c r="QQ16" s="703">
        <v>2.1</v>
      </c>
      <c r="QR16" s="705" t="s">
        <v>318</v>
      </c>
      <c r="QS16" s="703">
        <v>2.1</v>
      </c>
      <c r="QT16" s="705" t="s">
        <v>318</v>
      </c>
      <c r="QU16" s="703">
        <v>2.1</v>
      </c>
      <c r="QV16" s="705" t="s">
        <v>318</v>
      </c>
      <c r="QW16" s="703">
        <v>2.1</v>
      </c>
      <c r="QX16" s="705" t="s">
        <v>318</v>
      </c>
      <c r="QY16" s="703">
        <v>2.1</v>
      </c>
      <c r="QZ16" s="705" t="s">
        <v>318</v>
      </c>
      <c r="RA16" s="703">
        <v>2.1</v>
      </c>
      <c r="RB16" s="705" t="s">
        <v>318</v>
      </c>
      <c r="RC16" s="703">
        <v>2.1</v>
      </c>
      <c r="RD16" s="705" t="s">
        <v>318</v>
      </c>
      <c r="RE16" s="703">
        <v>2.1</v>
      </c>
      <c r="RF16" s="705" t="s">
        <v>318</v>
      </c>
      <c r="RG16" s="703">
        <v>2.1</v>
      </c>
      <c r="RH16" s="705" t="s">
        <v>318</v>
      </c>
      <c r="RI16" s="703">
        <v>2.1</v>
      </c>
      <c r="RJ16" s="705" t="s">
        <v>318</v>
      </c>
      <c r="RK16" s="703">
        <v>2.1</v>
      </c>
      <c r="RL16" s="705" t="s">
        <v>318</v>
      </c>
      <c r="RM16" s="703">
        <v>2.1</v>
      </c>
      <c r="RN16" s="705" t="s">
        <v>318</v>
      </c>
      <c r="RO16" s="703">
        <v>2.1</v>
      </c>
      <c r="RP16" s="705" t="s">
        <v>318</v>
      </c>
      <c r="RQ16" s="703">
        <v>2.1</v>
      </c>
      <c r="RR16" s="705" t="s">
        <v>318</v>
      </c>
      <c r="RS16" s="703">
        <v>2.1</v>
      </c>
      <c r="RT16" s="705" t="s">
        <v>318</v>
      </c>
      <c r="RU16" s="703">
        <v>2.1</v>
      </c>
      <c r="RV16" s="705" t="s">
        <v>318</v>
      </c>
      <c r="RW16" s="703">
        <v>2.1</v>
      </c>
      <c r="RX16" s="705" t="s">
        <v>318</v>
      </c>
      <c r="RY16" s="703">
        <v>2.1</v>
      </c>
      <c r="RZ16" s="705" t="s">
        <v>318</v>
      </c>
      <c r="SA16" s="703">
        <v>2.1</v>
      </c>
      <c r="SB16" s="705" t="s">
        <v>318</v>
      </c>
      <c r="SC16" s="703">
        <v>2.1</v>
      </c>
      <c r="SD16" s="705" t="s">
        <v>318</v>
      </c>
      <c r="SE16" s="703">
        <v>2.1</v>
      </c>
      <c r="SF16" s="705" t="s">
        <v>318</v>
      </c>
      <c r="SG16" s="703">
        <v>2.1</v>
      </c>
      <c r="SH16" s="705" t="s">
        <v>318</v>
      </c>
      <c r="SI16" s="703">
        <v>2.1</v>
      </c>
      <c r="SJ16" s="705" t="s">
        <v>318</v>
      </c>
      <c r="SK16" s="703">
        <v>2.1</v>
      </c>
      <c r="SL16" s="705" t="s">
        <v>318</v>
      </c>
      <c r="SM16" s="703">
        <v>2.1</v>
      </c>
      <c r="SN16" s="705" t="s">
        <v>318</v>
      </c>
      <c r="SO16" s="703">
        <v>2.1</v>
      </c>
      <c r="SP16" s="705" t="s">
        <v>318</v>
      </c>
      <c r="SQ16" s="703">
        <v>2.1</v>
      </c>
      <c r="SR16" s="705" t="s">
        <v>318</v>
      </c>
      <c r="SS16" s="703">
        <v>2.1</v>
      </c>
      <c r="ST16" s="705" t="s">
        <v>318</v>
      </c>
      <c r="SU16" s="703">
        <v>2.1</v>
      </c>
      <c r="SV16" s="705" t="s">
        <v>318</v>
      </c>
      <c r="SW16" s="703">
        <v>2.1</v>
      </c>
      <c r="SX16" s="705" t="s">
        <v>318</v>
      </c>
      <c r="SY16" s="703">
        <v>2.1</v>
      </c>
      <c r="SZ16" s="705" t="s">
        <v>318</v>
      </c>
      <c r="TA16" s="703">
        <v>2.1</v>
      </c>
      <c r="TB16" s="705" t="s">
        <v>318</v>
      </c>
      <c r="TC16" s="703">
        <v>2.1</v>
      </c>
      <c r="TD16" s="705" t="s">
        <v>318</v>
      </c>
      <c r="TE16" s="703">
        <v>2.1</v>
      </c>
      <c r="TF16" s="705" t="s">
        <v>318</v>
      </c>
      <c r="TG16" s="703">
        <v>2.1</v>
      </c>
      <c r="TH16" s="705" t="s">
        <v>318</v>
      </c>
      <c r="TI16" s="703">
        <v>2.1</v>
      </c>
      <c r="TJ16" s="705" t="s">
        <v>318</v>
      </c>
      <c r="TK16" s="703">
        <v>2.1</v>
      </c>
      <c r="TL16" s="705" t="s">
        <v>318</v>
      </c>
      <c r="TM16" s="703">
        <v>2.1</v>
      </c>
      <c r="TN16" s="705" t="s">
        <v>318</v>
      </c>
      <c r="TO16" s="703">
        <v>2.1</v>
      </c>
      <c r="TP16" s="705" t="s">
        <v>318</v>
      </c>
      <c r="TQ16" s="703">
        <v>2.1</v>
      </c>
      <c r="TR16" s="705" t="s">
        <v>318</v>
      </c>
      <c r="TS16" s="703">
        <v>2.1</v>
      </c>
      <c r="TT16" s="705" t="s">
        <v>318</v>
      </c>
      <c r="TU16" s="703">
        <v>2.1</v>
      </c>
      <c r="TV16" s="705" t="s">
        <v>318</v>
      </c>
      <c r="TW16" s="703">
        <v>2.1</v>
      </c>
      <c r="TX16" s="705" t="s">
        <v>318</v>
      </c>
      <c r="TY16" s="703">
        <v>2.1</v>
      </c>
      <c r="TZ16" s="705" t="s">
        <v>318</v>
      </c>
      <c r="UA16" s="703">
        <v>2.1</v>
      </c>
      <c r="UB16" s="705" t="s">
        <v>318</v>
      </c>
      <c r="UC16" s="703">
        <v>2.1</v>
      </c>
      <c r="UD16" s="705" t="s">
        <v>318</v>
      </c>
      <c r="UE16" s="703">
        <v>2.1</v>
      </c>
      <c r="UF16" s="705" t="s">
        <v>318</v>
      </c>
      <c r="UG16" s="703">
        <v>2.1</v>
      </c>
      <c r="UH16" s="705" t="s">
        <v>318</v>
      </c>
      <c r="UI16" s="703">
        <v>2.1</v>
      </c>
      <c r="UJ16" s="705" t="s">
        <v>318</v>
      </c>
      <c r="UK16" s="703">
        <v>2.1</v>
      </c>
      <c r="UL16" s="705" t="s">
        <v>318</v>
      </c>
      <c r="UM16" s="703">
        <v>2.1</v>
      </c>
      <c r="UN16" s="705" t="s">
        <v>318</v>
      </c>
      <c r="UO16" s="703">
        <v>2.1</v>
      </c>
      <c r="UP16" s="705" t="s">
        <v>318</v>
      </c>
      <c r="UQ16" s="703">
        <v>2.1</v>
      </c>
      <c r="UR16" s="705" t="s">
        <v>318</v>
      </c>
      <c r="US16" s="703">
        <v>2.1</v>
      </c>
      <c r="UT16" s="705" t="s">
        <v>318</v>
      </c>
      <c r="UU16" s="703">
        <v>2.1</v>
      </c>
      <c r="UV16" s="705" t="s">
        <v>318</v>
      </c>
      <c r="UW16" s="703">
        <v>2.1</v>
      </c>
      <c r="UX16" s="705" t="s">
        <v>318</v>
      </c>
      <c r="UY16" s="703">
        <v>2.1</v>
      </c>
      <c r="UZ16" s="705" t="s">
        <v>318</v>
      </c>
      <c r="VA16" s="703">
        <v>2.1</v>
      </c>
      <c r="VB16" s="705" t="s">
        <v>318</v>
      </c>
      <c r="VC16" s="703">
        <v>2.1</v>
      </c>
      <c r="VD16" s="705" t="s">
        <v>318</v>
      </c>
      <c r="VE16" s="703">
        <v>2.1</v>
      </c>
      <c r="VF16" s="705" t="s">
        <v>318</v>
      </c>
      <c r="VG16" s="703">
        <v>2.1</v>
      </c>
      <c r="VH16" s="705" t="s">
        <v>318</v>
      </c>
      <c r="VI16" s="703">
        <v>2.1</v>
      </c>
      <c r="VJ16" s="705" t="s">
        <v>318</v>
      </c>
      <c r="VK16" s="703">
        <v>2.1</v>
      </c>
      <c r="VL16" s="705" t="s">
        <v>318</v>
      </c>
      <c r="VM16" s="703">
        <v>2.1</v>
      </c>
      <c r="VN16" s="705" t="s">
        <v>318</v>
      </c>
      <c r="VO16" s="703">
        <v>2.1</v>
      </c>
      <c r="VP16" s="705" t="s">
        <v>318</v>
      </c>
      <c r="VQ16" s="703">
        <v>2.1</v>
      </c>
      <c r="VR16" s="705" t="s">
        <v>318</v>
      </c>
      <c r="VS16" s="703">
        <v>2.1</v>
      </c>
      <c r="VT16" s="705" t="s">
        <v>318</v>
      </c>
      <c r="VU16" s="703">
        <v>2.1</v>
      </c>
      <c r="VV16" s="705" t="s">
        <v>318</v>
      </c>
      <c r="VW16" s="703">
        <v>2.1</v>
      </c>
      <c r="VX16" s="705" t="s">
        <v>318</v>
      </c>
      <c r="VY16" s="703">
        <v>2.1</v>
      </c>
      <c r="VZ16" s="705" t="s">
        <v>318</v>
      </c>
      <c r="WA16" s="703">
        <v>2.1</v>
      </c>
      <c r="WB16" s="705" t="s">
        <v>318</v>
      </c>
      <c r="WC16" s="703">
        <v>2.1</v>
      </c>
      <c r="WD16" s="705" t="s">
        <v>318</v>
      </c>
      <c r="WE16" s="703">
        <v>2.1</v>
      </c>
      <c r="WF16" s="705" t="s">
        <v>318</v>
      </c>
      <c r="WG16" s="703">
        <v>2.1</v>
      </c>
      <c r="WH16" s="705" t="s">
        <v>318</v>
      </c>
      <c r="WI16" s="703">
        <v>2.1</v>
      </c>
      <c r="WJ16" s="705" t="s">
        <v>318</v>
      </c>
      <c r="WK16" s="703">
        <v>2.1</v>
      </c>
      <c r="WL16" s="705" t="s">
        <v>318</v>
      </c>
      <c r="WM16" s="703">
        <v>2.1</v>
      </c>
      <c r="WN16" s="705" t="s">
        <v>318</v>
      </c>
      <c r="WO16" s="703">
        <v>2.1</v>
      </c>
      <c r="WP16" s="705" t="s">
        <v>318</v>
      </c>
      <c r="WQ16" s="703">
        <v>2.1</v>
      </c>
      <c r="WR16" s="705" t="s">
        <v>318</v>
      </c>
      <c r="WS16" s="703">
        <v>2.1</v>
      </c>
      <c r="WT16" s="705" t="s">
        <v>318</v>
      </c>
      <c r="WU16" s="703">
        <v>2.1</v>
      </c>
      <c r="WV16" s="705" t="s">
        <v>318</v>
      </c>
      <c r="WW16" s="703">
        <v>2.1</v>
      </c>
      <c r="WX16" s="705" t="s">
        <v>318</v>
      </c>
      <c r="WY16" s="703">
        <v>2.1</v>
      </c>
      <c r="WZ16" s="705" t="s">
        <v>318</v>
      </c>
      <c r="XA16" s="703">
        <v>2.1</v>
      </c>
      <c r="XB16" s="705" t="s">
        <v>318</v>
      </c>
      <c r="XC16" s="703">
        <v>2.1</v>
      </c>
      <c r="XD16" s="705" t="s">
        <v>318</v>
      </c>
      <c r="XE16" s="703">
        <v>2.1</v>
      </c>
      <c r="XF16" s="705" t="s">
        <v>318</v>
      </c>
      <c r="XG16" s="703">
        <v>2.1</v>
      </c>
      <c r="XH16" s="705" t="s">
        <v>318</v>
      </c>
      <c r="XI16" s="703">
        <v>2.1</v>
      </c>
      <c r="XJ16" s="705" t="s">
        <v>318</v>
      </c>
      <c r="XK16" s="703">
        <v>2.1</v>
      </c>
      <c r="XL16" s="705" t="s">
        <v>318</v>
      </c>
      <c r="XM16" s="703">
        <v>2.1</v>
      </c>
      <c r="XN16" s="705" t="s">
        <v>318</v>
      </c>
      <c r="XO16" s="703">
        <v>2.1</v>
      </c>
      <c r="XP16" s="705" t="s">
        <v>318</v>
      </c>
      <c r="XQ16" s="703">
        <v>2.1</v>
      </c>
      <c r="XR16" s="705" t="s">
        <v>318</v>
      </c>
      <c r="XS16" s="703">
        <v>2.1</v>
      </c>
      <c r="XT16" s="705" t="s">
        <v>318</v>
      </c>
      <c r="XU16" s="703">
        <v>2.1</v>
      </c>
      <c r="XV16" s="705" t="s">
        <v>318</v>
      </c>
      <c r="XW16" s="703">
        <v>2.1</v>
      </c>
      <c r="XX16" s="705" t="s">
        <v>318</v>
      </c>
      <c r="XY16" s="703">
        <v>2.1</v>
      </c>
      <c r="XZ16" s="705" t="s">
        <v>318</v>
      </c>
      <c r="YA16" s="703">
        <v>2.1</v>
      </c>
      <c r="YB16" s="705" t="s">
        <v>318</v>
      </c>
      <c r="YC16" s="703">
        <v>2.1</v>
      </c>
      <c r="YD16" s="705" t="s">
        <v>318</v>
      </c>
      <c r="YE16" s="703">
        <v>2.1</v>
      </c>
      <c r="YF16" s="705" t="s">
        <v>318</v>
      </c>
      <c r="YG16" s="703">
        <v>2.1</v>
      </c>
      <c r="YH16" s="705" t="s">
        <v>318</v>
      </c>
      <c r="YI16" s="703">
        <v>2.1</v>
      </c>
      <c r="YJ16" s="705" t="s">
        <v>318</v>
      </c>
      <c r="YK16" s="703">
        <v>2.1</v>
      </c>
      <c r="YL16" s="705" t="s">
        <v>318</v>
      </c>
      <c r="YM16" s="703">
        <v>2.1</v>
      </c>
      <c r="YN16" s="705" t="s">
        <v>318</v>
      </c>
      <c r="YO16" s="703">
        <v>2.1</v>
      </c>
      <c r="YP16" s="705" t="s">
        <v>318</v>
      </c>
      <c r="YQ16" s="703">
        <v>2.1</v>
      </c>
      <c r="YR16" s="705" t="s">
        <v>318</v>
      </c>
      <c r="YS16" s="703">
        <v>2.1</v>
      </c>
      <c r="YT16" s="705" t="s">
        <v>318</v>
      </c>
      <c r="YU16" s="703">
        <v>2.1</v>
      </c>
      <c r="YV16" s="705" t="s">
        <v>318</v>
      </c>
      <c r="YW16" s="703">
        <v>2.1</v>
      </c>
      <c r="YX16" s="705" t="s">
        <v>318</v>
      </c>
      <c r="YY16" s="703">
        <v>2.1</v>
      </c>
      <c r="YZ16" s="705" t="s">
        <v>318</v>
      </c>
      <c r="ZA16" s="703">
        <v>2.1</v>
      </c>
      <c r="ZB16" s="705" t="s">
        <v>318</v>
      </c>
      <c r="ZC16" s="703">
        <v>2.1</v>
      </c>
      <c r="ZD16" s="705" t="s">
        <v>318</v>
      </c>
      <c r="ZE16" s="703">
        <v>2.1</v>
      </c>
      <c r="ZF16" s="705" t="s">
        <v>318</v>
      </c>
      <c r="ZG16" s="703">
        <v>2.1</v>
      </c>
      <c r="ZH16" s="705" t="s">
        <v>318</v>
      </c>
      <c r="ZI16" s="703">
        <v>2.1</v>
      </c>
      <c r="ZJ16" s="705" t="s">
        <v>318</v>
      </c>
      <c r="ZK16" s="703">
        <v>2.1</v>
      </c>
      <c r="ZL16" s="705" t="s">
        <v>318</v>
      </c>
      <c r="ZM16" s="703">
        <v>2.1</v>
      </c>
      <c r="ZN16" s="705" t="s">
        <v>318</v>
      </c>
      <c r="ZO16" s="703">
        <v>2.1</v>
      </c>
      <c r="ZP16" s="705" t="s">
        <v>318</v>
      </c>
      <c r="ZQ16" s="703">
        <v>2.1</v>
      </c>
      <c r="ZR16" s="705" t="s">
        <v>318</v>
      </c>
      <c r="ZS16" s="703">
        <v>2.1</v>
      </c>
      <c r="ZT16" s="705" t="s">
        <v>318</v>
      </c>
      <c r="ZU16" s="703">
        <v>2.1</v>
      </c>
      <c r="ZV16" s="705" t="s">
        <v>318</v>
      </c>
      <c r="ZW16" s="703">
        <v>2.1</v>
      </c>
      <c r="ZX16" s="705" t="s">
        <v>318</v>
      </c>
      <c r="ZY16" s="703">
        <v>2.1</v>
      </c>
      <c r="ZZ16" s="705" t="s">
        <v>318</v>
      </c>
      <c r="AAA16" s="703">
        <v>2.1</v>
      </c>
      <c r="AAB16" s="705" t="s">
        <v>318</v>
      </c>
      <c r="AAC16" s="703">
        <v>2.1</v>
      </c>
      <c r="AAD16" s="705" t="s">
        <v>318</v>
      </c>
      <c r="AAE16" s="703">
        <v>2.1</v>
      </c>
      <c r="AAF16" s="705" t="s">
        <v>318</v>
      </c>
      <c r="AAG16" s="703">
        <v>2.1</v>
      </c>
      <c r="AAH16" s="705" t="s">
        <v>318</v>
      </c>
      <c r="AAI16" s="703">
        <v>2.1</v>
      </c>
      <c r="AAJ16" s="705" t="s">
        <v>318</v>
      </c>
      <c r="AAK16" s="703">
        <v>2.1</v>
      </c>
      <c r="AAL16" s="705" t="s">
        <v>318</v>
      </c>
      <c r="AAM16" s="703">
        <v>2.1</v>
      </c>
      <c r="AAN16" s="705" t="s">
        <v>318</v>
      </c>
      <c r="AAO16" s="703">
        <v>2.1</v>
      </c>
      <c r="AAP16" s="705" t="s">
        <v>318</v>
      </c>
      <c r="AAQ16" s="703">
        <v>2.1</v>
      </c>
      <c r="AAR16" s="705" t="s">
        <v>318</v>
      </c>
      <c r="AAS16" s="703">
        <v>2.1</v>
      </c>
      <c r="AAT16" s="705" t="s">
        <v>318</v>
      </c>
      <c r="AAU16" s="703">
        <v>2.1</v>
      </c>
      <c r="AAV16" s="705" t="s">
        <v>318</v>
      </c>
      <c r="AAW16" s="703">
        <v>2.1</v>
      </c>
      <c r="AAX16" s="705" t="s">
        <v>318</v>
      </c>
      <c r="AAY16" s="703">
        <v>2.1</v>
      </c>
      <c r="AAZ16" s="705" t="s">
        <v>318</v>
      </c>
      <c r="ABA16" s="703">
        <v>2.1</v>
      </c>
      <c r="ABB16" s="705" t="s">
        <v>318</v>
      </c>
      <c r="ABC16" s="703">
        <v>2.1</v>
      </c>
      <c r="ABD16" s="705" t="s">
        <v>318</v>
      </c>
      <c r="ABE16" s="703">
        <v>2.1</v>
      </c>
      <c r="ABF16" s="705" t="s">
        <v>318</v>
      </c>
      <c r="ABG16" s="703">
        <v>2.1</v>
      </c>
      <c r="ABH16" s="705" t="s">
        <v>318</v>
      </c>
      <c r="ABI16" s="703">
        <v>2.1</v>
      </c>
      <c r="ABJ16" s="705" t="s">
        <v>318</v>
      </c>
      <c r="ABK16" s="703">
        <v>2.1</v>
      </c>
      <c r="ABL16" s="705" t="s">
        <v>318</v>
      </c>
      <c r="ABM16" s="703">
        <v>2.1</v>
      </c>
      <c r="ABN16" s="705" t="s">
        <v>318</v>
      </c>
      <c r="ABO16" s="703">
        <v>2.1</v>
      </c>
      <c r="ABP16" s="705" t="s">
        <v>318</v>
      </c>
      <c r="ABQ16" s="703">
        <v>2.1</v>
      </c>
      <c r="ABR16" s="705" t="s">
        <v>318</v>
      </c>
      <c r="ABS16" s="703">
        <v>2.1</v>
      </c>
      <c r="ABT16" s="705" t="s">
        <v>318</v>
      </c>
      <c r="ABU16" s="703">
        <v>2.1</v>
      </c>
      <c r="ABV16" s="705" t="s">
        <v>318</v>
      </c>
      <c r="ABW16" s="703">
        <v>2.1</v>
      </c>
      <c r="ABX16" s="705" t="s">
        <v>318</v>
      </c>
      <c r="ABY16" s="703">
        <v>2.1</v>
      </c>
      <c r="ABZ16" s="705" t="s">
        <v>318</v>
      </c>
      <c r="ACA16" s="703">
        <v>2.1</v>
      </c>
      <c r="ACB16" s="705" t="s">
        <v>318</v>
      </c>
      <c r="ACC16" s="703">
        <v>2.1</v>
      </c>
      <c r="ACD16" s="705" t="s">
        <v>318</v>
      </c>
      <c r="ACE16" s="703">
        <v>2.1</v>
      </c>
      <c r="ACF16" s="705" t="s">
        <v>318</v>
      </c>
      <c r="ACG16" s="703">
        <v>2.1</v>
      </c>
      <c r="ACH16" s="705" t="s">
        <v>318</v>
      </c>
      <c r="ACI16" s="703">
        <v>2.1</v>
      </c>
      <c r="ACJ16" s="705" t="s">
        <v>318</v>
      </c>
      <c r="ACK16" s="703">
        <v>2.1</v>
      </c>
      <c r="ACL16" s="705" t="s">
        <v>318</v>
      </c>
      <c r="ACM16" s="703">
        <v>2.1</v>
      </c>
      <c r="ACN16" s="705" t="s">
        <v>318</v>
      </c>
      <c r="ACO16" s="703">
        <v>2.1</v>
      </c>
      <c r="ACP16" s="705" t="s">
        <v>318</v>
      </c>
      <c r="ACQ16" s="703">
        <v>2.1</v>
      </c>
      <c r="ACR16" s="705" t="s">
        <v>318</v>
      </c>
      <c r="ACS16" s="703">
        <v>2.1</v>
      </c>
      <c r="ACT16" s="705" t="s">
        <v>318</v>
      </c>
      <c r="ACU16" s="703">
        <v>2.1</v>
      </c>
      <c r="ACV16" s="705" t="s">
        <v>318</v>
      </c>
      <c r="ACW16" s="703">
        <v>2.1</v>
      </c>
      <c r="ACX16" s="705" t="s">
        <v>318</v>
      </c>
      <c r="ACY16" s="703">
        <v>2.1</v>
      </c>
      <c r="ACZ16" s="705" t="s">
        <v>318</v>
      </c>
      <c r="ADA16" s="703">
        <v>2.1</v>
      </c>
      <c r="ADB16" s="705" t="s">
        <v>318</v>
      </c>
      <c r="ADC16" s="703">
        <v>2.1</v>
      </c>
      <c r="ADD16" s="705" t="s">
        <v>318</v>
      </c>
      <c r="ADE16" s="703">
        <v>2.1</v>
      </c>
      <c r="ADF16" s="705" t="s">
        <v>318</v>
      </c>
      <c r="ADG16" s="703">
        <v>2.1</v>
      </c>
      <c r="ADH16" s="705" t="s">
        <v>318</v>
      </c>
      <c r="ADI16" s="703">
        <v>2.1</v>
      </c>
      <c r="ADJ16" s="705" t="s">
        <v>318</v>
      </c>
      <c r="ADK16" s="703">
        <v>2.1</v>
      </c>
      <c r="ADL16" s="705" t="s">
        <v>318</v>
      </c>
      <c r="ADM16" s="703">
        <v>2.1</v>
      </c>
      <c r="ADN16" s="705" t="s">
        <v>318</v>
      </c>
      <c r="ADO16" s="703">
        <v>2.1</v>
      </c>
      <c r="ADP16" s="705" t="s">
        <v>318</v>
      </c>
      <c r="ADQ16" s="703">
        <v>2.1</v>
      </c>
      <c r="ADR16" s="705" t="s">
        <v>318</v>
      </c>
      <c r="ADS16" s="703">
        <v>2.1</v>
      </c>
      <c r="ADT16" s="705" t="s">
        <v>318</v>
      </c>
      <c r="ADU16" s="703">
        <v>2.1</v>
      </c>
      <c r="ADV16" s="705" t="s">
        <v>318</v>
      </c>
      <c r="ADW16" s="703">
        <v>2.1</v>
      </c>
      <c r="ADX16" s="705" t="s">
        <v>318</v>
      </c>
      <c r="ADY16" s="703">
        <v>2.1</v>
      </c>
      <c r="ADZ16" s="705" t="s">
        <v>318</v>
      </c>
      <c r="AEA16" s="703">
        <v>2.1</v>
      </c>
      <c r="AEB16" s="705" t="s">
        <v>318</v>
      </c>
      <c r="AEC16" s="703">
        <v>2.1</v>
      </c>
      <c r="AED16" s="705" t="s">
        <v>318</v>
      </c>
      <c r="AEE16" s="703">
        <v>2.1</v>
      </c>
      <c r="AEF16" s="705" t="s">
        <v>318</v>
      </c>
      <c r="AEG16" s="703">
        <v>2.1</v>
      </c>
      <c r="AEH16" s="705" t="s">
        <v>318</v>
      </c>
      <c r="AEI16" s="703">
        <v>2.1</v>
      </c>
      <c r="AEJ16" s="705" t="s">
        <v>318</v>
      </c>
      <c r="AEK16" s="703">
        <v>2.1</v>
      </c>
      <c r="AEL16" s="705" t="s">
        <v>318</v>
      </c>
      <c r="AEM16" s="703">
        <v>2.1</v>
      </c>
      <c r="AEN16" s="705" t="s">
        <v>318</v>
      </c>
      <c r="AEO16" s="703">
        <v>2.1</v>
      </c>
      <c r="AEP16" s="705" t="s">
        <v>318</v>
      </c>
      <c r="AEQ16" s="703">
        <v>2.1</v>
      </c>
      <c r="AER16" s="705" t="s">
        <v>318</v>
      </c>
      <c r="AES16" s="703">
        <v>2.1</v>
      </c>
      <c r="AET16" s="705" t="s">
        <v>318</v>
      </c>
      <c r="AEU16" s="703">
        <v>2.1</v>
      </c>
      <c r="AEV16" s="705" t="s">
        <v>318</v>
      </c>
      <c r="AEW16" s="703">
        <v>2.1</v>
      </c>
      <c r="AEX16" s="705" t="s">
        <v>318</v>
      </c>
      <c r="AEY16" s="703">
        <v>2.1</v>
      </c>
      <c r="AEZ16" s="705" t="s">
        <v>318</v>
      </c>
      <c r="AFA16" s="703">
        <v>2.1</v>
      </c>
      <c r="AFB16" s="705" t="s">
        <v>318</v>
      </c>
      <c r="AFC16" s="703">
        <v>2.1</v>
      </c>
      <c r="AFD16" s="705" t="s">
        <v>318</v>
      </c>
      <c r="AFE16" s="703">
        <v>2.1</v>
      </c>
      <c r="AFF16" s="705" t="s">
        <v>318</v>
      </c>
      <c r="AFG16" s="703">
        <v>2.1</v>
      </c>
      <c r="AFH16" s="705" t="s">
        <v>318</v>
      </c>
      <c r="AFI16" s="703">
        <v>2.1</v>
      </c>
      <c r="AFJ16" s="705" t="s">
        <v>318</v>
      </c>
      <c r="AFK16" s="703">
        <v>2.1</v>
      </c>
      <c r="AFL16" s="705" t="s">
        <v>318</v>
      </c>
      <c r="AFM16" s="703">
        <v>2.1</v>
      </c>
      <c r="AFN16" s="705" t="s">
        <v>318</v>
      </c>
      <c r="AFO16" s="703">
        <v>2.1</v>
      </c>
      <c r="AFP16" s="705" t="s">
        <v>318</v>
      </c>
      <c r="AFQ16" s="703">
        <v>2.1</v>
      </c>
      <c r="AFR16" s="705" t="s">
        <v>318</v>
      </c>
      <c r="AFS16" s="703">
        <v>2.1</v>
      </c>
      <c r="AFT16" s="705" t="s">
        <v>318</v>
      </c>
      <c r="AFU16" s="703">
        <v>2.1</v>
      </c>
      <c r="AFV16" s="705" t="s">
        <v>318</v>
      </c>
      <c r="AFW16" s="703">
        <v>2.1</v>
      </c>
      <c r="AFX16" s="705" t="s">
        <v>318</v>
      </c>
      <c r="AFY16" s="703">
        <v>2.1</v>
      </c>
      <c r="AFZ16" s="705" t="s">
        <v>318</v>
      </c>
      <c r="AGA16" s="703">
        <v>2.1</v>
      </c>
      <c r="AGB16" s="705" t="s">
        <v>318</v>
      </c>
      <c r="AGC16" s="703">
        <v>2.1</v>
      </c>
      <c r="AGD16" s="705" t="s">
        <v>318</v>
      </c>
      <c r="AGE16" s="703">
        <v>2.1</v>
      </c>
      <c r="AGF16" s="705" t="s">
        <v>318</v>
      </c>
      <c r="AGG16" s="703">
        <v>2.1</v>
      </c>
      <c r="AGH16" s="705" t="s">
        <v>318</v>
      </c>
      <c r="AGI16" s="703">
        <v>2.1</v>
      </c>
      <c r="AGJ16" s="705" t="s">
        <v>318</v>
      </c>
      <c r="AGK16" s="703">
        <v>2.1</v>
      </c>
      <c r="AGL16" s="705" t="s">
        <v>318</v>
      </c>
      <c r="AGM16" s="703">
        <v>2.1</v>
      </c>
      <c r="AGN16" s="705" t="s">
        <v>318</v>
      </c>
      <c r="AGO16" s="703">
        <v>2.1</v>
      </c>
      <c r="AGP16" s="705" t="s">
        <v>318</v>
      </c>
      <c r="AGQ16" s="703">
        <v>2.1</v>
      </c>
      <c r="AGR16" s="705" t="s">
        <v>318</v>
      </c>
      <c r="AGS16" s="703">
        <v>2.1</v>
      </c>
      <c r="AGT16" s="705" t="s">
        <v>318</v>
      </c>
      <c r="AGU16" s="703">
        <v>2.1</v>
      </c>
      <c r="AGV16" s="705" t="s">
        <v>318</v>
      </c>
      <c r="AGW16" s="703">
        <v>2.1</v>
      </c>
      <c r="AGX16" s="705" t="s">
        <v>318</v>
      </c>
      <c r="AGY16" s="703">
        <v>2.1</v>
      </c>
      <c r="AGZ16" s="705" t="s">
        <v>318</v>
      </c>
      <c r="AHA16" s="703">
        <v>2.1</v>
      </c>
      <c r="AHB16" s="705" t="s">
        <v>318</v>
      </c>
      <c r="AHC16" s="703">
        <v>2.1</v>
      </c>
      <c r="AHD16" s="705" t="s">
        <v>318</v>
      </c>
      <c r="AHE16" s="703">
        <v>2.1</v>
      </c>
      <c r="AHF16" s="705" t="s">
        <v>318</v>
      </c>
      <c r="AHG16" s="703">
        <v>2.1</v>
      </c>
      <c r="AHH16" s="705" t="s">
        <v>318</v>
      </c>
      <c r="AHI16" s="703">
        <v>2.1</v>
      </c>
      <c r="AHJ16" s="705" t="s">
        <v>318</v>
      </c>
      <c r="AHK16" s="703">
        <v>2.1</v>
      </c>
      <c r="AHL16" s="705" t="s">
        <v>318</v>
      </c>
      <c r="AHM16" s="703">
        <v>2.1</v>
      </c>
      <c r="AHN16" s="705" t="s">
        <v>318</v>
      </c>
      <c r="AHO16" s="703">
        <v>2.1</v>
      </c>
      <c r="AHP16" s="705" t="s">
        <v>318</v>
      </c>
      <c r="AHQ16" s="703">
        <v>2.1</v>
      </c>
      <c r="AHR16" s="705" t="s">
        <v>318</v>
      </c>
      <c r="AHS16" s="703">
        <v>2.1</v>
      </c>
      <c r="AHT16" s="705" t="s">
        <v>318</v>
      </c>
      <c r="AHU16" s="703">
        <v>2.1</v>
      </c>
      <c r="AHV16" s="705" t="s">
        <v>318</v>
      </c>
      <c r="AHW16" s="703">
        <v>2.1</v>
      </c>
      <c r="AHX16" s="705" t="s">
        <v>318</v>
      </c>
      <c r="AHY16" s="703">
        <v>2.1</v>
      </c>
      <c r="AHZ16" s="705" t="s">
        <v>318</v>
      </c>
      <c r="AIA16" s="703">
        <v>2.1</v>
      </c>
      <c r="AIB16" s="705" t="s">
        <v>318</v>
      </c>
      <c r="AIC16" s="703">
        <v>2.1</v>
      </c>
      <c r="AID16" s="705" t="s">
        <v>318</v>
      </c>
      <c r="AIE16" s="703">
        <v>2.1</v>
      </c>
      <c r="AIF16" s="705" t="s">
        <v>318</v>
      </c>
      <c r="AIG16" s="703">
        <v>2.1</v>
      </c>
      <c r="AIH16" s="705" t="s">
        <v>318</v>
      </c>
      <c r="AII16" s="703">
        <v>2.1</v>
      </c>
      <c r="AIJ16" s="705" t="s">
        <v>318</v>
      </c>
      <c r="AIK16" s="703">
        <v>2.1</v>
      </c>
      <c r="AIL16" s="705" t="s">
        <v>318</v>
      </c>
      <c r="AIM16" s="703">
        <v>2.1</v>
      </c>
      <c r="AIN16" s="705" t="s">
        <v>318</v>
      </c>
      <c r="AIO16" s="703">
        <v>2.1</v>
      </c>
      <c r="AIP16" s="705" t="s">
        <v>318</v>
      </c>
      <c r="AIQ16" s="703">
        <v>2.1</v>
      </c>
      <c r="AIR16" s="705" t="s">
        <v>318</v>
      </c>
      <c r="AIS16" s="703">
        <v>2.1</v>
      </c>
      <c r="AIT16" s="705" t="s">
        <v>318</v>
      </c>
      <c r="AIU16" s="703">
        <v>2.1</v>
      </c>
      <c r="AIV16" s="705" t="s">
        <v>318</v>
      </c>
      <c r="AIW16" s="703">
        <v>2.1</v>
      </c>
      <c r="AIX16" s="705" t="s">
        <v>318</v>
      </c>
      <c r="AIY16" s="703">
        <v>2.1</v>
      </c>
      <c r="AIZ16" s="705" t="s">
        <v>318</v>
      </c>
      <c r="AJA16" s="703">
        <v>2.1</v>
      </c>
      <c r="AJB16" s="705" t="s">
        <v>318</v>
      </c>
      <c r="AJC16" s="703">
        <v>2.1</v>
      </c>
      <c r="AJD16" s="705" t="s">
        <v>318</v>
      </c>
      <c r="AJE16" s="703">
        <v>2.1</v>
      </c>
      <c r="AJF16" s="705" t="s">
        <v>318</v>
      </c>
      <c r="AJG16" s="703">
        <v>2.1</v>
      </c>
      <c r="AJH16" s="705" t="s">
        <v>318</v>
      </c>
      <c r="AJI16" s="703">
        <v>2.1</v>
      </c>
      <c r="AJJ16" s="705" t="s">
        <v>318</v>
      </c>
      <c r="AJK16" s="703">
        <v>2.1</v>
      </c>
      <c r="AJL16" s="705" t="s">
        <v>318</v>
      </c>
      <c r="AJM16" s="703">
        <v>2.1</v>
      </c>
      <c r="AJN16" s="705" t="s">
        <v>318</v>
      </c>
      <c r="AJO16" s="703">
        <v>2.1</v>
      </c>
      <c r="AJP16" s="705" t="s">
        <v>318</v>
      </c>
      <c r="AJQ16" s="703">
        <v>2.1</v>
      </c>
      <c r="AJR16" s="705" t="s">
        <v>318</v>
      </c>
      <c r="AJS16" s="703">
        <v>2.1</v>
      </c>
      <c r="AJT16" s="705" t="s">
        <v>318</v>
      </c>
      <c r="AJU16" s="703">
        <v>2.1</v>
      </c>
      <c r="AJV16" s="705" t="s">
        <v>318</v>
      </c>
      <c r="AJW16" s="703">
        <v>2.1</v>
      </c>
      <c r="AJX16" s="705" t="s">
        <v>318</v>
      </c>
      <c r="AJY16" s="703">
        <v>2.1</v>
      </c>
      <c r="AJZ16" s="705" t="s">
        <v>318</v>
      </c>
      <c r="AKA16" s="703">
        <v>2.1</v>
      </c>
      <c r="AKB16" s="705" t="s">
        <v>318</v>
      </c>
      <c r="AKC16" s="703">
        <v>2.1</v>
      </c>
      <c r="AKD16" s="705" t="s">
        <v>318</v>
      </c>
      <c r="AKE16" s="703">
        <v>2.1</v>
      </c>
      <c r="AKF16" s="705" t="s">
        <v>318</v>
      </c>
      <c r="AKG16" s="703">
        <v>2.1</v>
      </c>
      <c r="AKH16" s="705" t="s">
        <v>318</v>
      </c>
      <c r="AKI16" s="703">
        <v>2.1</v>
      </c>
      <c r="AKJ16" s="705" t="s">
        <v>318</v>
      </c>
      <c r="AKK16" s="703">
        <v>2.1</v>
      </c>
      <c r="AKL16" s="705" t="s">
        <v>318</v>
      </c>
      <c r="AKM16" s="703">
        <v>2.1</v>
      </c>
      <c r="AKN16" s="705" t="s">
        <v>318</v>
      </c>
      <c r="AKO16" s="703">
        <v>2.1</v>
      </c>
      <c r="AKP16" s="705" t="s">
        <v>318</v>
      </c>
      <c r="AKQ16" s="703">
        <v>2.1</v>
      </c>
      <c r="AKR16" s="705" t="s">
        <v>318</v>
      </c>
      <c r="AKS16" s="703">
        <v>2.1</v>
      </c>
      <c r="AKT16" s="705" t="s">
        <v>318</v>
      </c>
      <c r="AKU16" s="703">
        <v>2.1</v>
      </c>
      <c r="AKV16" s="705" t="s">
        <v>318</v>
      </c>
      <c r="AKW16" s="703">
        <v>2.1</v>
      </c>
      <c r="AKX16" s="705" t="s">
        <v>318</v>
      </c>
      <c r="AKY16" s="703">
        <v>2.1</v>
      </c>
      <c r="AKZ16" s="705" t="s">
        <v>318</v>
      </c>
      <c r="ALA16" s="703">
        <v>2.1</v>
      </c>
      <c r="ALB16" s="705" t="s">
        <v>318</v>
      </c>
      <c r="ALC16" s="703">
        <v>2.1</v>
      </c>
      <c r="ALD16" s="705" t="s">
        <v>318</v>
      </c>
      <c r="ALE16" s="703">
        <v>2.1</v>
      </c>
      <c r="ALF16" s="705" t="s">
        <v>318</v>
      </c>
      <c r="ALG16" s="703">
        <v>2.1</v>
      </c>
      <c r="ALH16" s="705" t="s">
        <v>318</v>
      </c>
      <c r="ALI16" s="703">
        <v>2.1</v>
      </c>
      <c r="ALJ16" s="705" t="s">
        <v>318</v>
      </c>
      <c r="ALK16" s="703">
        <v>2.1</v>
      </c>
      <c r="ALL16" s="705" t="s">
        <v>318</v>
      </c>
      <c r="ALM16" s="703">
        <v>2.1</v>
      </c>
      <c r="ALN16" s="705" t="s">
        <v>318</v>
      </c>
      <c r="ALO16" s="703">
        <v>2.1</v>
      </c>
      <c r="ALP16" s="705" t="s">
        <v>318</v>
      </c>
      <c r="ALQ16" s="703">
        <v>2.1</v>
      </c>
      <c r="ALR16" s="705" t="s">
        <v>318</v>
      </c>
      <c r="ALS16" s="703">
        <v>2.1</v>
      </c>
      <c r="ALT16" s="705" t="s">
        <v>318</v>
      </c>
      <c r="ALU16" s="703">
        <v>2.1</v>
      </c>
      <c r="ALV16" s="705" t="s">
        <v>318</v>
      </c>
      <c r="ALW16" s="703">
        <v>2.1</v>
      </c>
      <c r="ALX16" s="705" t="s">
        <v>318</v>
      </c>
      <c r="ALY16" s="703">
        <v>2.1</v>
      </c>
      <c r="ALZ16" s="705" t="s">
        <v>318</v>
      </c>
      <c r="AMA16" s="703">
        <v>2.1</v>
      </c>
      <c r="AMB16" s="705" t="s">
        <v>318</v>
      </c>
      <c r="AMC16" s="703">
        <v>2.1</v>
      </c>
      <c r="AMD16" s="705" t="s">
        <v>318</v>
      </c>
      <c r="AME16" s="703">
        <v>2.1</v>
      </c>
      <c r="AMF16" s="705" t="s">
        <v>318</v>
      </c>
      <c r="AMG16" s="703">
        <v>2.1</v>
      </c>
      <c r="AMH16" s="705" t="s">
        <v>318</v>
      </c>
      <c r="AMI16" s="703">
        <v>2.1</v>
      </c>
      <c r="AMJ16" s="705" t="s">
        <v>318</v>
      </c>
      <c r="AMK16" s="703">
        <v>2.1</v>
      </c>
      <c r="AML16" s="705" t="s">
        <v>318</v>
      </c>
      <c r="AMM16" s="703">
        <v>2.1</v>
      </c>
      <c r="AMN16" s="705" t="s">
        <v>318</v>
      </c>
      <c r="AMO16" s="703">
        <v>2.1</v>
      </c>
      <c r="AMP16" s="705" t="s">
        <v>318</v>
      </c>
      <c r="AMQ16" s="703">
        <v>2.1</v>
      </c>
      <c r="AMR16" s="705" t="s">
        <v>318</v>
      </c>
      <c r="AMS16" s="703">
        <v>2.1</v>
      </c>
      <c r="AMT16" s="705" t="s">
        <v>318</v>
      </c>
      <c r="AMU16" s="703">
        <v>2.1</v>
      </c>
      <c r="AMV16" s="705" t="s">
        <v>318</v>
      </c>
      <c r="AMW16" s="703">
        <v>2.1</v>
      </c>
      <c r="AMX16" s="705" t="s">
        <v>318</v>
      </c>
      <c r="AMY16" s="703">
        <v>2.1</v>
      </c>
      <c r="AMZ16" s="705" t="s">
        <v>318</v>
      </c>
      <c r="ANA16" s="703">
        <v>2.1</v>
      </c>
      <c r="ANB16" s="705" t="s">
        <v>318</v>
      </c>
      <c r="ANC16" s="703">
        <v>2.1</v>
      </c>
      <c r="AND16" s="705" t="s">
        <v>318</v>
      </c>
      <c r="ANE16" s="703">
        <v>2.1</v>
      </c>
      <c r="ANF16" s="705" t="s">
        <v>318</v>
      </c>
      <c r="ANG16" s="703">
        <v>2.1</v>
      </c>
      <c r="ANH16" s="705" t="s">
        <v>318</v>
      </c>
      <c r="ANI16" s="703">
        <v>2.1</v>
      </c>
      <c r="ANJ16" s="705" t="s">
        <v>318</v>
      </c>
      <c r="ANK16" s="703">
        <v>2.1</v>
      </c>
      <c r="ANL16" s="705" t="s">
        <v>318</v>
      </c>
      <c r="ANM16" s="703">
        <v>2.1</v>
      </c>
      <c r="ANN16" s="705" t="s">
        <v>318</v>
      </c>
      <c r="ANO16" s="703">
        <v>2.1</v>
      </c>
      <c r="ANP16" s="705" t="s">
        <v>318</v>
      </c>
      <c r="ANQ16" s="703">
        <v>2.1</v>
      </c>
      <c r="ANR16" s="705" t="s">
        <v>318</v>
      </c>
      <c r="ANS16" s="703">
        <v>2.1</v>
      </c>
      <c r="ANT16" s="705" t="s">
        <v>318</v>
      </c>
      <c r="ANU16" s="703">
        <v>2.1</v>
      </c>
      <c r="ANV16" s="705" t="s">
        <v>318</v>
      </c>
      <c r="ANW16" s="703">
        <v>2.1</v>
      </c>
      <c r="ANX16" s="705" t="s">
        <v>318</v>
      </c>
      <c r="ANY16" s="703">
        <v>2.1</v>
      </c>
      <c r="ANZ16" s="705" t="s">
        <v>318</v>
      </c>
      <c r="AOA16" s="703">
        <v>2.1</v>
      </c>
      <c r="AOB16" s="705" t="s">
        <v>318</v>
      </c>
      <c r="AOC16" s="703">
        <v>2.1</v>
      </c>
      <c r="AOD16" s="705" t="s">
        <v>318</v>
      </c>
      <c r="AOE16" s="703">
        <v>2.1</v>
      </c>
      <c r="AOF16" s="705" t="s">
        <v>318</v>
      </c>
      <c r="AOG16" s="703">
        <v>2.1</v>
      </c>
      <c r="AOH16" s="705" t="s">
        <v>318</v>
      </c>
      <c r="AOI16" s="703">
        <v>2.1</v>
      </c>
      <c r="AOJ16" s="705" t="s">
        <v>318</v>
      </c>
      <c r="AOK16" s="703">
        <v>2.1</v>
      </c>
      <c r="AOL16" s="705" t="s">
        <v>318</v>
      </c>
      <c r="AOM16" s="703">
        <v>2.1</v>
      </c>
      <c r="AON16" s="705" t="s">
        <v>318</v>
      </c>
      <c r="AOO16" s="703">
        <v>2.1</v>
      </c>
      <c r="AOP16" s="705" t="s">
        <v>318</v>
      </c>
      <c r="AOQ16" s="703">
        <v>2.1</v>
      </c>
      <c r="AOR16" s="705" t="s">
        <v>318</v>
      </c>
      <c r="AOS16" s="703">
        <v>2.1</v>
      </c>
      <c r="AOT16" s="705" t="s">
        <v>318</v>
      </c>
      <c r="AOU16" s="703">
        <v>2.1</v>
      </c>
      <c r="AOV16" s="705" t="s">
        <v>318</v>
      </c>
      <c r="AOW16" s="703">
        <v>2.1</v>
      </c>
      <c r="AOX16" s="705" t="s">
        <v>318</v>
      </c>
      <c r="AOY16" s="703">
        <v>2.1</v>
      </c>
      <c r="AOZ16" s="705" t="s">
        <v>318</v>
      </c>
      <c r="APA16" s="703">
        <v>2.1</v>
      </c>
      <c r="APB16" s="705" t="s">
        <v>318</v>
      </c>
      <c r="APC16" s="703">
        <v>2.1</v>
      </c>
      <c r="APD16" s="705" t="s">
        <v>318</v>
      </c>
      <c r="APE16" s="703">
        <v>2.1</v>
      </c>
      <c r="APF16" s="705" t="s">
        <v>318</v>
      </c>
      <c r="APG16" s="703">
        <v>2.1</v>
      </c>
      <c r="APH16" s="705" t="s">
        <v>318</v>
      </c>
      <c r="API16" s="703">
        <v>2.1</v>
      </c>
      <c r="APJ16" s="705" t="s">
        <v>318</v>
      </c>
      <c r="APK16" s="703">
        <v>2.1</v>
      </c>
      <c r="APL16" s="705" t="s">
        <v>318</v>
      </c>
      <c r="APM16" s="703">
        <v>2.1</v>
      </c>
      <c r="APN16" s="705" t="s">
        <v>318</v>
      </c>
      <c r="APO16" s="703">
        <v>2.1</v>
      </c>
      <c r="APP16" s="705" t="s">
        <v>318</v>
      </c>
      <c r="APQ16" s="703">
        <v>2.1</v>
      </c>
      <c r="APR16" s="705" t="s">
        <v>318</v>
      </c>
      <c r="APS16" s="703">
        <v>2.1</v>
      </c>
      <c r="APT16" s="705" t="s">
        <v>318</v>
      </c>
      <c r="APU16" s="703">
        <v>2.1</v>
      </c>
      <c r="APV16" s="705" t="s">
        <v>318</v>
      </c>
      <c r="APW16" s="703">
        <v>2.1</v>
      </c>
      <c r="APX16" s="705" t="s">
        <v>318</v>
      </c>
      <c r="APY16" s="703">
        <v>2.1</v>
      </c>
      <c r="APZ16" s="705" t="s">
        <v>318</v>
      </c>
      <c r="AQA16" s="703">
        <v>2.1</v>
      </c>
      <c r="AQB16" s="705" t="s">
        <v>318</v>
      </c>
      <c r="AQC16" s="703">
        <v>2.1</v>
      </c>
      <c r="AQD16" s="705" t="s">
        <v>318</v>
      </c>
      <c r="AQE16" s="703">
        <v>2.1</v>
      </c>
      <c r="AQF16" s="705" t="s">
        <v>318</v>
      </c>
      <c r="AQG16" s="703">
        <v>2.1</v>
      </c>
      <c r="AQH16" s="705" t="s">
        <v>318</v>
      </c>
      <c r="AQI16" s="703">
        <v>2.1</v>
      </c>
      <c r="AQJ16" s="705" t="s">
        <v>318</v>
      </c>
      <c r="AQK16" s="703">
        <v>2.1</v>
      </c>
      <c r="AQL16" s="705" t="s">
        <v>318</v>
      </c>
      <c r="AQM16" s="703">
        <v>2.1</v>
      </c>
      <c r="AQN16" s="705" t="s">
        <v>318</v>
      </c>
      <c r="AQO16" s="703">
        <v>2.1</v>
      </c>
      <c r="AQP16" s="705" t="s">
        <v>318</v>
      </c>
      <c r="AQQ16" s="703">
        <v>2.1</v>
      </c>
      <c r="AQR16" s="705" t="s">
        <v>318</v>
      </c>
      <c r="AQS16" s="703">
        <v>2.1</v>
      </c>
      <c r="AQT16" s="705" t="s">
        <v>318</v>
      </c>
      <c r="AQU16" s="703">
        <v>2.1</v>
      </c>
      <c r="AQV16" s="705" t="s">
        <v>318</v>
      </c>
      <c r="AQW16" s="703">
        <v>2.1</v>
      </c>
      <c r="AQX16" s="705" t="s">
        <v>318</v>
      </c>
      <c r="AQY16" s="703">
        <v>2.1</v>
      </c>
      <c r="AQZ16" s="705" t="s">
        <v>318</v>
      </c>
      <c r="ARA16" s="703">
        <v>2.1</v>
      </c>
      <c r="ARB16" s="705" t="s">
        <v>318</v>
      </c>
      <c r="ARC16" s="703">
        <v>2.1</v>
      </c>
      <c r="ARD16" s="705" t="s">
        <v>318</v>
      </c>
      <c r="ARE16" s="703">
        <v>2.1</v>
      </c>
      <c r="ARF16" s="705" t="s">
        <v>318</v>
      </c>
      <c r="ARG16" s="703">
        <v>2.1</v>
      </c>
      <c r="ARH16" s="705" t="s">
        <v>318</v>
      </c>
      <c r="ARI16" s="703">
        <v>2.1</v>
      </c>
      <c r="ARJ16" s="705" t="s">
        <v>318</v>
      </c>
      <c r="ARK16" s="703">
        <v>2.1</v>
      </c>
      <c r="ARL16" s="705" t="s">
        <v>318</v>
      </c>
      <c r="ARM16" s="703">
        <v>2.1</v>
      </c>
      <c r="ARN16" s="705" t="s">
        <v>318</v>
      </c>
      <c r="ARO16" s="703">
        <v>2.1</v>
      </c>
      <c r="ARP16" s="705" t="s">
        <v>318</v>
      </c>
      <c r="ARQ16" s="703">
        <v>2.1</v>
      </c>
      <c r="ARR16" s="705" t="s">
        <v>318</v>
      </c>
      <c r="ARS16" s="703">
        <v>2.1</v>
      </c>
      <c r="ART16" s="705" t="s">
        <v>318</v>
      </c>
      <c r="ARU16" s="703">
        <v>2.1</v>
      </c>
      <c r="ARV16" s="705" t="s">
        <v>318</v>
      </c>
      <c r="ARW16" s="703">
        <v>2.1</v>
      </c>
      <c r="ARX16" s="705" t="s">
        <v>318</v>
      </c>
      <c r="ARY16" s="703">
        <v>2.1</v>
      </c>
      <c r="ARZ16" s="705" t="s">
        <v>318</v>
      </c>
      <c r="ASA16" s="703">
        <v>2.1</v>
      </c>
      <c r="ASB16" s="705" t="s">
        <v>318</v>
      </c>
      <c r="ASC16" s="703">
        <v>2.1</v>
      </c>
      <c r="ASD16" s="705" t="s">
        <v>318</v>
      </c>
      <c r="ASE16" s="703">
        <v>2.1</v>
      </c>
      <c r="ASF16" s="705" t="s">
        <v>318</v>
      </c>
      <c r="ASG16" s="703">
        <v>2.1</v>
      </c>
      <c r="ASH16" s="705" t="s">
        <v>318</v>
      </c>
      <c r="ASI16" s="703">
        <v>2.1</v>
      </c>
      <c r="ASJ16" s="705" t="s">
        <v>318</v>
      </c>
      <c r="ASK16" s="703">
        <v>2.1</v>
      </c>
      <c r="ASL16" s="705" t="s">
        <v>318</v>
      </c>
      <c r="ASM16" s="703">
        <v>2.1</v>
      </c>
      <c r="ASN16" s="705" t="s">
        <v>318</v>
      </c>
      <c r="ASO16" s="703">
        <v>2.1</v>
      </c>
      <c r="ASP16" s="705" t="s">
        <v>318</v>
      </c>
      <c r="ASQ16" s="703">
        <v>2.1</v>
      </c>
      <c r="ASR16" s="705" t="s">
        <v>318</v>
      </c>
      <c r="ASS16" s="703">
        <v>2.1</v>
      </c>
      <c r="AST16" s="705" t="s">
        <v>318</v>
      </c>
      <c r="ASU16" s="703">
        <v>2.1</v>
      </c>
      <c r="ASV16" s="705" t="s">
        <v>318</v>
      </c>
      <c r="ASW16" s="703">
        <v>2.1</v>
      </c>
      <c r="ASX16" s="705" t="s">
        <v>318</v>
      </c>
      <c r="ASY16" s="703">
        <v>2.1</v>
      </c>
      <c r="ASZ16" s="705" t="s">
        <v>318</v>
      </c>
      <c r="ATA16" s="703">
        <v>2.1</v>
      </c>
      <c r="ATB16" s="705" t="s">
        <v>318</v>
      </c>
      <c r="ATC16" s="703">
        <v>2.1</v>
      </c>
      <c r="ATD16" s="705" t="s">
        <v>318</v>
      </c>
      <c r="ATE16" s="703">
        <v>2.1</v>
      </c>
      <c r="ATF16" s="705" t="s">
        <v>318</v>
      </c>
      <c r="ATG16" s="703">
        <v>2.1</v>
      </c>
      <c r="ATH16" s="705" t="s">
        <v>318</v>
      </c>
      <c r="ATI16" s="703">
        <v>2.1</v>
      </c>
      <c r="ATJ16" s="705" t="s">
        <v>318</v>
      </c>
      <c r="ATK16" s="703">
        <v>2.1</v>
      </c>
      <c r="ATL16" s="705" t="s">
        <v>318</v>
      </c>
      <c r="ATM16" s="703">
        <v>2.1</v>
      </c>
      <c r="ATN16" s="705" t="s">
        <v>318</v>
      </c>
      <c r="ATO16" s="703">
        <v>2.1</v>
      </c>
      <c r="ATP16" s="705" t="s">
        <v>318</v>
      </c>
      <c r="ATQ16" s="703">
        <v>2.1</v>
      </c>
      <c r="ATR16" s="705" t="s">
        <v>318</v>
      </c>
      <c r="ATS16" s="703">
        <v>2.1</v>
      </c>
      <c r="ATT16" s="705" t="s">
        <v>318</v>
      </c>
      <c r="ATU16" s="703">
        <v>2.1</v>
      </c>
      <c r="ATV16" s="705" t="s">
        <v>318</v>
      </c>
      <c r="ATW16" s="703">
        <v>2.1</v>
      </c>
      <c r="ATX16" s="705" t="s">
        <v>318</v>
      </c>
      <c r="ATY16" s="703">
        <v>2.1</v>
      </c>
      <c r="ATZ16" s="705" t="s">
        <v>318</v>
      </c>
      <c r="AUA16" s="703">
        <v>2.1</v>
      </c>
      <c r="AUB16" s="705" t="s">
        <v>318</v>
      </c>
      <c r="AUC16" s="703">
        <v>2.1</v>
      </c>
      <c r="AUD16" s="705" t="s">
        <v>318</v>
      </c>
      <c r="AUE16" s="703">
        <v>2.1</v>
      </c>
      <c r="AUF16" s="705" t="s">
        <v>318</v>
      </c>
      <c r="AUG16" s="703">
        <v>2.1</v>
      </c>
      <c r="AUH16" s="705" t="s">
        <v>318</v>
      </c>
      <c r="AUI16" s="703">
        <v>2.1</v>
      </c>
      <c r="AUJ16" s="705" t="s">
        <v>318</v>
      </c>
      <c r="AUK16" s="703">
        <v>2.1</v>
      </c>
      <c r="AUL16" s="705" t="s">
        <v>318</v>
      </c>
      <c r="AUM16" s="703">
        <v>2.1</v>
      </c>
      <c r="AUN16" s="705" t="s">
        <v>318</v>
      </c>
      <c r="AUO16" s="703">
        <v>2.1</v>
      </c>
      <c r="AUP16" s="705" t="s">
        <v>318</v>
      </c>
      <c r="AUQ16" s="703">
        <v>2.1</v>
      </c>
      <c r="AUR16" s="705" t="s">
        <v>318</v>
      </c>
      <c r="AUS16" s="703">
        <v>2.1</v>
      </c>
      <c r="AUT16" s="705" t="s">
        <v>318</v>
      </c>
      <c r="AUU16" s="703">
        <v>2.1</v>
      </c>
      <c r="AUV16" s="705" t="s">
        <v>318</v>
      </c>
      <c r="AUW16" s="703">
        <v>2.1</v>
      </c>
      <c r="AUX16" s="705" t="s">
        <v>318</v>
      </c>
      <c r="AUY16" s="703">
        <v>2.1</v>
      </c>
      <c r="AUZ16" s="705" t="s">
        <v>318</v>
      </c>
      <c r="AVA16" s="703">
        <v>2.1</v>
      </c>
      <c r="AVB16" s="705" t="s">
        <v>318</v>
      </c>
      <c r="AVC16" s="703">
        <v>2.1</v>
      </c>
      <c r="AVD16" s="705" t="s">
        <v>318</v>
      </c>
      <c r="AVE16" s="703">
        <v>2.1</v>
      </c>
      <c r="AVF16" s="705" t="s">
        <v>318</v>
      </c>
      <c r="AVG16" s="703">
        <v>2.1</v>
      </c>
      <c r="AVH16" s="705" t="s">
        <v>318</v>
      </c>
      <c r="AVI16" s="703">
        <v>2.1</v>
      </c>
      <c r="AVJ16" s="705" t="s">
        <v>318</v>
      </c>
      <c r="AVK16" s="703">
        <v>2.1</v>
      </c>
      <c r="AVL16" s="705" t="s">
        <v>318</v>
      </c>
      <c r="AVM16" s="703">
        <v>2.1</v>
      </c>
      <c r="AVN16" s="705" t="s">
        <v>318</v>
      </c>
      <c r="AVO16" s="703">
        <v>2.1</v>
      </c>
      <c r="AVP16" s="705" t="s">
        <v>318</v>
      </c>
      <c r="AVQ16" s="703">
        <v>2.1</v>
      </c>
      <c r="AVR16" s="705" t="s">
        <v>318</v>
      </c>
      <c r="AVS16" s="703">
        <v>2.1</v>
      </c>
      <c r="AVT16" s="705" t="s">
        <v>318</v>
      </c>
      <c r="AVU16" s="703">
        <v>2.1</v>
      </c>
      <c r="AVV16" s="705" t="s">
        <v>318</v>
      </c>
      <c r="AVW16" s="703">
        <v>2.1</v>
      </c>
      <c r="AVX16" s="705" t="s">
        <v>318</v>
      </c>
      <c r="AVY16" s="703">
        <v>2.1</v>
      </c>
      <c r="AVZ16" s="705" t="s">
        <v>318</v>
      </c>
      <c r="AWA16" s="703">
        <v>2.1</v>
      </c>
      <c r="AWB16" s="705" t="s">
        <v>318</v>
      </c>
      <c r="AWC16" s="703">
        <v>2.1</v>
      </c>
      <c r="AWD16" s="705" t="s">
        <v>318</v>
      </c>
      <c r="AWE16" s="703">
        <v>2.1</v>
      </c>
      <c r="AWF16" s="705" t="s">
        <v>318</v>
      </c>
      <c r="AWG16" s="703">
        <v>2.1</v>
      </c>
      <c r="AWH16" s="705" t="s">
        <v>318</v>
      </c>
      <c r="AWI16" s="703">
        <v>2.1</v>
      </c>
      <c r="AWJ16" s="705" t="s">
        <v>318</v>
      </c>
      <c r="AWK16" s="703">
        <v>2.1</v>
      </c>
      <c r="AWL16" s="705" t="s">
        <v>318</v>
      </c>
      <c r="AWM16" s="703">
        <v>2.1</v>
      </c>
      <c r="AWN16" s="705" t="s">
        <v>318</v>
      </c>
      <c r="AWO16" s="703">
        <v>2.1</v>
      </c>
      <c r="AWP16" s="705" t="s">
        <v>318</v>
      </c>
      <c r="AWQ16" s="703">
        <v>2.1</v>
      </c>
      <c r="AWR16" s="705" t="s">
        <v>318</v>
      </c>
      <c r="AWS16" s="703">
        <v>2.1</v>
      </c>
      <c r="AWT16" s="705" t="s">
        <v>318</v>
      </c>
      <c r="AWU16" s="703">
        <v>2.1</v>
      </c>
      <c r="AWV16" s="705" t="s">
        <v>318</v>
      </c>
      <c r="AWW16" s="703">
        <v>2.1</v>
      </c>
      <c r="AWX16" s="705" t="s">
        <v>318</v>
      </c>
      <c r="AWY16" s="703">
        <v>2.1</v>
      </c>
      <c r="AWZ16" s="705" t="s">
        <v>318</v>
      </c>
      <c r="AXA16" s="703">
        <v>2.1</v>
      </c>
      <c r="AXB16" s="705" t="s">
        <v>318</v>
      </c>
      <c r="AXC16" s="703">
        <v>2.1</v>
      </c>
      <c r="AXD16" s="705" t="s">
        <v>318</v>
      </c>
      <c r="AXE16" s="703">
        <v>2.1</v>
      </c>
      <c r="AXF16" s="705" t="s">
        <v>318</v>
      </c>
      <c r="AXG16" s="703">
        <v>2.1</v>
      </c>
      <c r="AXH16" s="705" t="s">
        <v>318</v>
      </c>
      <c r="AXI16" s="703">
        <v>2.1</v>
      </c>
      <c r="AXJ16" s="705" t="s">
        <v>318</v>
      </c>
      <c r="AXK16" s="703">
        <v>2.1</v>
      </c>
      <c r="AXL16" s="705" t="s">
        <v>318</v>
      </c>
      <c r="AXM16" s="703">
        <v>2.1</v>
      </c>
      <c r="AXN16" s="705" t="s">
        <v>318</v>
      </c>
      <c r="AXO16" s="703">
        <v>2.1</v>
      </c>
      <c r="AXP16" s="705" t="s">
        <v>318</v>
      </c>
      <c r="AXQ16" s="703">
        <v>2.1</v>
      </c>
      <c r="AXR16" s="705" t="s">
        <v>318</v>
      </c>
      <c r="AXS16" s="703">
        <v>2.1</v>
      </c>
      <c r="AXT16" s="705" t="s">
        <v>318</v>
      </c>
      <c r="AXU16" s="703">
        <v>2.1</v>
      </c>
      <c r="AXV16" s="705" t="s">
        <v>318</v>
      </c>
      <c r="AXW16" s="703">
        <v>2.1</v>
      </c>
      <c r="AXX16" s="705" t="s">
        <v>318</v>
      </c>
      <c r="AXY16" s="703">
        <v>2.1</v>
      </c>
      <c r="AXZ16" s="705" t="s">
        <v>318</v>
      </c>
      <c r="AYA16" s="703">
        <v>2.1</v>
      </c>
      <c r="AYB16" s="705" t="s">
        <v>318</v>
      </c>
      <c r="AYC16" s="703">
        <v>2.1</v>
      </c>
      <c r="AYD16" s="705" t="s">
        <v>318</v>
      </c>
      <c r="AYE16" s="703">
        <v>2.1</v>
      </c>
      <c r="AYF16" s="705" t="s">
        <v>318</v>
      </c>
      <c r="AYG16" s="703">
        <v>2.1</v>
      </c>
      <c r="AYH16" s="705" t="s">
        <v>318</v>
      </c>
      <c r="AYI16" s="703">
        <v>2.1</v>
      </c>
      <c r="AYJ16" s="705" t="s">
        <v>318</v>
      </c>
      <c r="AYK16" s="703">
        <v>2.1</v>
      </c>
      <c r="AYL16" s="705" t="s">
        <v>318</v>
      </c>
      <c r="AYM16" s="703">
        <v>2.1</v>
      </c>
      <c r="AYN16" s="705" t="s">
        <v>318</v>
      </c>
      <c r="AYO16" s="703">
        <v>2.1</v>
      </c>
      <c r="AYP16" s="705" t="s">
        <v>318</v>
      </c>
      <c r="AYQ16" s="703">
        <v>2.1</v>
      </c>
      <c r="AYR16" s="705" t="s">
        <v>318</v>
      </c>
      <c r="AYS16" s="703">
        <v>2.1</v>
      </c>
      <c r="AYT16" s="705" t="s">
        <v>318</v>
      </c>
      <c r="AYU16" s="703">
        <v>2.1</v>
      </c>
      <c r="AYV16" s="705" t="s">
        <v>318</v>
      </c>
      <c r="AYW16" s="703">
        <v>2.1</v>
      </c>
      <c r="AYX16" s="705" t="s">
        <v>318</v>
      </c>
      <c r="AYY16" s="703">
        <v>2.1</v>
      </c>
      <c r="AYZ16" s="705" t="s">
        <v>318</v>
      </c>
      <c r="AZA16" s="703">
        <v>2.1</v>
      </c>
      <c r="AZB16" s="705" t="s">
        <v>318</v>
      </c>
      <c r="AZC16" s="703">
        <v>2.1</v>
      </c>
      <c r="AZD16" s="705" t="s">
        <v>318</v>
      </c>
      <c r="AZE16" s="703">
        <v>2.1</v>
      </c>
      <c r="AZF16" s="705" t="s">
        <v>318</v>
      </c>
      <c r="AZG16" s="703">
        <v>2.1</v>
      </c>
      <c r="AZH16" s="705" t="s">
        <v>318</v>
      </c>
      <c r="AZI16" s="703">
        <v>2.1</v>
      </c>
      <c r="AZJ16" s="705" t="s">
        <v>318</v>
      </c>
      <c r="AZK16" s="703">
        <v>2.1</v>
      </c>
      <c r="AZL16" s="705" t="s">
        <v>318</v>
      </c>
      <c r="AZM16" s="703">
        <v>2.1</v>
      </c>
      <c r="AZN16" s="705" t="s">
        <v>318</v>
      </c>
      <c r="AZO16" s="703">
        <v>2.1</v>
      </c>
      <c r="AZP16" s="705" t="s">
        <v>318</v>
      </c>
      <c r="AZQ16" s="703">
        <v>2.1</v>
      </c>
      <c r="AZR16" s="705" t="s">
        <v>318</v>
      </c>
      <c r="AZS16" s="703">
        <v>2.1</v>
      </c>
      <c r="AZT16" s="705" t="s">
        <v>318</v>
      </c>
      <c r="AZU16" s="703">
        <v>2.1</v>
      </c>
      <c r="AZV16" s="705" t="s">
        <v>318</v>
      </c>
      <c r="AZW16" s="703">
        <v>2.1</v>
      </c>
      <c r="AZX16" s="705" t="s">
        <v>318</v>
      </c>
      <c r="AZY16" s="703">
        <v>2.1</v>
      </c>
      <c r="AZZ16" s="705" t="s">
        <v>318</v>
      </c>
      <c r="BAA16" s="703">
        <v>2.1</v>
      </c>
      <c r="BAB16" s="705" t="s">
        <v>318</v>
      </c>
      <c r="BAC16" s="703">
        <v>2.1</v>
      </c>
      <c r="BAD16" s="705" t="s">
        <v>318</v>
      </c>
      <c r="BAE16" s="703">
        <v>2.1</v>
      </c>
      <c r="BAF16" s="705" t="s">
        <v>318</v>
      </c>
      <c r="BAG16" s="703">
        <v>2.1</v>
      </c>
      <c r="BAH16" s="705" t="s">
        <v>318</v>
      </c>
      <c r="BAI16" s="703">
        <v>2.1</v>
      </c>
      <c r="BAJ16" s="705" t="s">
        <v>318</v>
      </c>
      <c r="BAK16" s="703">
        <v>2.1</v>
      </c>
      <c r="BAL16" s="705" t="s">
        <v>318</v>
      </c>
      <c r="BAM16" s="703">
        <v>2.1</v>
      </c>
      <c r="BAN16" s="705" t="s">
        <v>318</v>
      </c>
      <c r="BAO16" s="703">
        <v>2.1</v>
      </c>
      <c r="BAP16" s="705" t="s">
        <v>318</v>
      </c>
      <c r="BAQ16" s="703">
        <v>2.1</v>
      </c>
      <c r="BAR16" s="705" t="s">
        <v>318</v>
      </c>
      <c r="BAS16" s="703">
        <v>2.1</v>
      </c>
      <c r="BAT16" s="705" t="s">
        <v>318</v>
      </c>
      <c r="BAU16" s="703">
        <v>2.1</v>
      </c>
      <c r="BAV16" s="705" t="s">
        <v>318</v>
      </c>
      <c r="BAW16" s="703">
        <v>2.1</v>
      </c>
      <c r="BAX16" s="705" t="s">
        <v>318</v>
      </c>
      <c r="BAY16" s="703">
        <v>2.1</v>
      </c>
      <c r="BAZ16" s="705" t="s">
        <v>318</v>
      </c>
      <c r="BBA16" s="703">
        <v>2.1</v>
      </c>
      <c r="BBB16" s="705" t="s">
        <v>318</v>
      </c>
      <c r="BBC16" s="703">
        <v>2.1</v>
      </c>
      <c r="BBD16" s="705" t="s">
        <v>318</v>
      </c>
      <c r="BBE16" s="703">
        <v>2.1</v>
      </c>
      <c r="BBF16" s="705" t="s">
        <v>318</v>
      </c>
      <c r="BBG16" s="703">
        <v>2.1</v>
      </c>
      <c r="BBH16" s="705" t="s">
        <v>318</v>
      </c>
      <c r="BBI16" s="703">
        <v>2.1</v>
      </c>
      <c r="BBJ16" s="705" t="s">
        <v>318</v>
      </c>
      <c r="BBK16" s="703">
        <v>2.1</v>
      </c>
      <c r="BBL16" s="705" t="s">
        <v>318</v>
      </c>
      <c r="BBM16" s="703">
        <v>2.1</v>
      </c>
      <c r="BBN16" s="705" t="s">
        <v>318</v>
      </c>
      <c r="BBO16" s="703">
        <v>2.1</v>
      </c>
      <c r="BBP16" s="705" t="s">
        <v>318</v>
      </c>
      <c r="BBQ16" s="703">
        <v>2.1</v>
      </c>
      <c r="BBR16" s="705" t="s">
        <v>318</v>
      </c>
      <c r="BBS16" s="703">
        <v>2.1</v>
      </c>
      <c r="BBT16" s="705" t="s">
        <v>318</v>
      </c>
      <c r="BBU16" s="703">
        <v>2.1</v>
      </c>
      <c r="BBV16" s="705" t="s">
        <v>318</v>
      </c>
      <c r="BBW16" s="703">
        <v>2.1</v>
      </c>
      <c r="BBX16" s="705" t="s">
        <v>318</v>
      </c>
      <c r="BBY16" s="703">
        <v>2.1</v>
      </c>
      <c r="BBZ16" s="705" t="s">
        <v>318</v>
      </c>
      <c r="BCA16" s="703">
        <v>2.1</v>
      </c>
      <c r="BCB16" s="705" t="s">
        <v>318</v>
      </c>
      <c r="BCC16" s="703">
        <v>2.1</v>
      </c>
      <c r="BCD16" s="705" t="s">
        <v>318</v>
      </c>
      <c r="BCE16" s="703">
        <v>2.1</v>
      </c>
      <c r="BCF16" s="705" t="s">
        <v>318</v>
      </c>
      <c r="BCG16" s="703">
        <v>2.1</v>
      </c>
      <c r="BCH16" s="705" t="s">
        <v>318</v>
      </c>
      <c r="BCI16" s="703">
        <v>2.1</v>
      </c>
      <c r="BCJ16" s="705" t="s">
        <v>318</v>
      </c>
      <c r="BCK16" s="703">
        <v>2.1</v>
      </c>
      <c r="BCL16" s="705" t="s">
        <v>318</v>
      </c>
      <c r="BCM16" s="703">
        <v>2.1</v>
      </c>
      <c r="BCN16" s="705" t="s">
        <v>318</v>
      </c>
      <c r="BCO16" s="703">
        <v>2.1</v>
      </c>
      <c r="BCP16" s="705" t="s">
        <v>318</v>
      </c>
      <c r="BCQ16" s="703">
        <v>2.1</v>
      </c>
      <c r="BCR16" s="705" t="s">
        <v>318</v>
      </c>
      <c r="BCS16" s="703">
        <v>2.1</v>
      </c>
      <c r="BCT16" s="705" t="s">
        <v>318</v>
      </c>
      <c r="BCU16" s="703">
        <v>2.1</v>
      </c>
      <c r="BCV16" s="705" t="s">
        <v>318</v>
      </c>
      <c r="BCW16" s="703">
        <v>2.1</v>
      </c>
      <c r="BCX16" s="705" t="s">
        <v>318</v>
      </c>
      <c r="BCY16" s="703">
        <v>2.1</v>
      </c>
      <c r="BCZ16" s="705" t="s">
        <v>318</v>
      </c>
      <c r="BDA16" s="703">
        <v>2.1</v>
      </c>
      <c r="BDB16" s="705" t="s">
        <v>318</v>
      </c>
      <c r="BDC16" s="703">
        <v>2.1</v>
      </c>
      <c r="BDD16" s="705" t="s">
        <v>318</v>
      </c>
      <c r="BDE16" s="703">
        <v>2.1</v>
      </c>
      <c r="BDF16" s="705" t="s">
        <v>318</v>
      </c>
      <c r="BDG16" s="703">
        <v>2.1</v>
      </c>
      <c r="BDH16" s="705" t="s">
        <v>318</v>
      </c>
      <c r="BDI16" s="703">
        <v>2.1</v>
      </c>
      <c r="BDJ16" s="705" t="s">
        <v>318</v>
      </c>
      <c r="BDK16" s="703">
        <v>2.1</v>
      </c>
      <c r="BDL16" s="705" t="s">
        <v>318</v>
      </c>
      <c r="BDM16" s="703">
        <v>2.1</v>
      </c>
      <c r="BDN16" s="705" t="s">
        <v>318</v>
      </c>
      <c r="BDO16" s="703">
        <v>2.1</v>
      </c>
      <c r="BDP16" s="705" t="s">
        <v>318</v>
      </c>
      <c r="BDQ16" s="703">
        <v>2.1</v>
      </c>
      <c r="BDR16" s="705" t="s">
        <v>318</v>
      </c>
      <c r="BDS16" s="703">
        <v>2.1</v>
      </c>
      <c r="BDT16" s="705" t="s">
        <v>318</v>
      </c>
      <c r="BDU16" s="703">
        <v>2.1</v>
      </c>
      <c r="BDV16" s="705" t="s">
        <v>318</v>
      </c>
      <c r="BDW16" s="703">
        <v>2.1</v>
      </c>
      <c r="BDX16" s="705" t="s">
        <v>318</v>
      </c>
      <c r="BDY16" s="703">
        <v>2.1</v>
      </c>
      <c r="BDZ16" s="705" t="s">
        <v>318</v>
      </c>
      <c r="BEA16" s="703">
        <v>2.1</v>
      </c>
      <c r="BEB16" s="705" t="s">
        <v>318</v>
      </c>
      <c r="BEC16" s="703">
        <v>2.1</v>
      </c>
      <c r="BED16" s="705" t="s">
        <v>318</v>
      </c>
      <c r="BEE16" s="703">
        <v>2.1</v>
      </c>
      <c r="BEF16" s="705" t="s">
        <v>318</v>
      </c>
      <c r="BEG16" s="703">
        <v>2.1</v>
      </c>
      <c r="BEH16" s="705" t="s">
        <v>318</v>
      </c>
      <c r="BEI16" s="703">
        <v>2.1</v>
      </c>
      <c r="BEJ16" s="705" t="s">
        <v>318</v>
      </c>
      <c r="BEK16" s="703">
        <v>2.1</v>
      </c>
      <c r="BEL16" s="705" t="s">
        <v>318</v>
      </c>
      <c r="BEM16" s="703">
        <v>2.1</v>
      </c>
      <c r="BEN16" s="705" t="s">
        <v>318</v>
      </c>
      <c r="BEO16" s="703">
        <v>2.1</v>
      </c>
      <c r="BEP16" s="705" t="s">
        <v>318</v>
      </c>
      <c r="BEQ16" s="703">
        <v>2.1</v>
      </c>
      <c r="BER16" s="705" t="s">
        <v>318</v>
      </c>
      <c r="BES16" s="703">
        <v>2.1</v>
      </c>
      <c r="BET16" s="705" t="s">
        <v>318</v>
      </c>
      <c r="BEU16" s="703">
        <v>2.1</v>
      </c>
      <c r="BEV16" s="705" t="s">
        <v>318</v>
      </c>
      <c r="BEW16" s="703">
        <v>2.1</v>
      </c>
      <c r="BEX16" s="705" t="s">
        <v>318</v>
      </c>
      <c r="BEY16" s="703">
        <v>2.1</v>
      </c>
      <c r="BEZ16" s="705" t="s">
        <v>318</v>
      </c>
      <c r="BFA16" s="703">
        <v>2.1</v>
      </c>
      <c r="BFB16" s="705" t="s">
        <v>318</v>
      </c>
      <c r="BFC16" s="703">
        <v>2.1</v>
      </c>
      <c r="BFD16" s="705" t="s">
        <v>318</v>
      </c>
      <c r="BFE16" s="703">
        <v>2.1</v>
      </c>
      <c r="BFF16" s="705" t="s">
        <v>318</v>
      </c>
      <c r="BFG16" s="703">
        <v>2.1</v>
      </c>
      <c r="BFH16" s="705" t="s">
        <v>318</v>
      </c>
      <c r="BFI16" s="703">
        <v>2.1</v>
      </c>
      <c r="BFJ16" s="705" t="s">
        <v>318</v>
      </c>
      <c r="BFK16" s="703">
        <v>2.1</v>
      </c>
      <c r="BFL16" s="705" t="s">
        <v>318</v>
      </c>
      <c r="BFM16" s="703">
        <v>2.1</v>
      </c>
      <c r="BFN16" s="705" t="s">
        <v>318</v>
      </c>
      <c r="BFO16" s="703">
        <v>2.1</v>
      </c>
      <c r="BFP16" s="705" t="s">
        <v>318</v>
      </c>
      <c r="BFQ16" s="703">
        <v>2.1</v>
      </c>
      <c r="BFR16" s="705" t="s">
        <v>318</v>
      </c>
      <c r="BFS16" s="703">
        <v>2.1</v>
      </c>
      <c r="BFT16" s="705" t="s">
        <v>318</v>
      </c>
      <c r="BFU16" s="703">
        <v>2.1</v>
      </c>
      <c r="BFV16" s="705" t="s">
        <v>318</v>
      </c>
      <c r="BFW16" s="703">
        <v>2.1</v>
      </c>
      <c r="BFX16" s="705" t="s">
        <v>318</v>
      </c>
      <c r="BFY16" s="703">
        <v>2.1</v>
      </c>
      <c r="BFZ16" s="705" t="s">
        <v>318</v>
      </c>
      <c r="BGA16" s="703">
        <v>2.1</v>
      </c>
      <c r="BGB16" s="705" t="s">
        <v>318</v>
      </c>
      <c r="BGC16" s="703">
        <v>2.1</v>
      </c>
      <c r="BGD16" s="705" t="s">
        <v>318</v>
      </c>
      <c r="BGE16" s="703">
        <v>2.1</v>
      </c>
      <c r="BGF16" s="705" t="s">
        <v>318</v>
      </c>
      <c r="BGG16" s="703">
        <v>2.1</v>
      </c>
      <c r="BGH16" s="705" t="s">
        <v>318</v>
      </c>
      <c r="BGI16" s="703">
        <v>2.1</v>
      </c>
      <c r="BGJ16" s="705" t="s">
        <v>318</v>
      </c>
      <c r="BGK16" s="703">
        <v>2.1</v>
      </c>
      <c r="BGL16" s="705" t="s">
        <v>318</v>
      </c>
      <c r="BGM16" s="703">
        <v>2.1</v>
      </c>
      <c r="BGN16" s="705" t="s">
        <v>318</v>
      </c>
      <c r="BGO16" s="703">
        <v>2.1</v>
      </c>
      <c r="BGP16" s="705" t="s">
        <v>318</v>
      </c>
      <c r="BGQ16" s="703">
        <v>2.1</v>
      </c>
      <c r="BGR16" s="705" t="s">
        <v>318</v>
      </c>
      <c r="BGS16" s="703">
        <v>2.1</v>
      </c>
      <c r="BGT16" s="705" t="s">
        <v>318</v>
      </c>
      <c r="BGU16" s="703">
        <v>2.1</v>
      </c>
      <c r="BGV16" s="705" t="s">
        <v>318</v>
      </c>
      <c r="BGW16" s="703">
        <v>2.1</v>
      </c>
      <c r="BGX16" s="705" t="s">
        <v>318</v>
      </c>
      <c r="BGY16" s="703">
        <v>2.1</v>
      </c>
      <c r="BGZ16" s="705" t="s">
        <v>318</v>
      </c>
      <c r="BHA16" s="703">
        <v>2.1</v>
      </c>
      <c r="BHB16" s="705" t="s">
        <v>318</v>
      </c>
      <c r="BHC16" s="703">
        <v>2.1</v>
      </c>
      <c r="BHD16" s="705" t="s">
        <v>318</v>
      </c>
      <c r="BHE16" s="703">
        <v>2.1</v>
      </c>
      <c r="BHF16" s="705" t="s">
        <v>318</v>
      </c>
      <c r="BHG16" s="703">
        <v>2.1</v>
      </c>
      <c r="BHH16" s="705" t="s">
        <v>318</v>
      </c>
      <c r="BHI16" s="703">
        <v>2.1</v>
      </c>
      <c r="BHJ16" s="705" t="s">
        <v>318</v>
      </c>
      <c r="BHK16" s="703">
        <v>2.1</v>
      </c>
      <c r="BHL16" s="705" t="s">
        <v>318</v>
      </c>
      <c r="BHM16" s="703">
        <v>2.1</v>
      </c>
      <c r="BHN16" s="705" t="s">
        <v>318</v>
      </c>
      <c r="BHO16" s="703">
        <v>2.1</v>
      </c>
      <c r="BHP16" s="705" t="s">
        <v>318</v>
      </c>
      <c r="BHQ16" s="703">
        <v>2.1</v>
      </c>
      <c r="BHR16" s="705" t="s">
        <v>318</v>
      </c>
      <c r="BHS16" s="703">
        <v>2.1</v>
      </c>
      <c r="BHT16" s="705" t="s">
        <v>318</v>
      </c>
      <c r="BHU16" s="703">
        <v>2.1</v>
      </c>
      <c r="BHV16" s="705" t="s">
        <v>318</v>
      </c>
      <c r="BHW16" s="703">
        <v>2.1</v>
      </c>
      <c r="BHX16" s="705" t="s">
        <v>318</v>
      </c>
      <c r="BHY16" s="703">
        <v>2.1</v>
      </c>
      <c r="BHZ16" s="705" t="s">
        <v>318</v>
      </c>
      <c r="BIA16" s="703">
        <v>2.1</v>
      </c>
      <c r="BIB16" s="705" t="s">
        <v>318</v>
      </c>
      <c r="BIC16" s="703">
        <v>2.1</v>
      </c>
      <c r="BID16" s="705" t="s">
        <v>318</v>
      </c>
      <c r="BIE16" s="703">
        <v>2.1</v>
      </c>
      <c r="BIF16" s="705" t="s">
        <v>318</v>
      </c>
      <c r="BIG16" s="703">
        <v>2.1</v>
      </c>
      <c r="BIH16" s="705" t="s">
        <v>318</v>
      </c>
      <c r="BII16" s="703">
        <v>2.1</v>
      </c>
      <c r="BIJ16" s="705" t="s">
        <v>318</v>
      </c>
      <c r="BIK16" s="703">
        <v>2.1</v>
      </c>
      <c r="BIL16" s="705" t="s">
        <v>318</v>
      </c>
      <c r="BIM16" s="703">
        <v>2.1</v>
      </c>
      <c r="BIN16" s="705" t="s">
        <v>318</v>
      </c>
      <c r="BIO16" s="703">
        <v>2.1</v>
      </c>
      <c r="BIP16" s="705" t="s">
        <v>318</v>
      </c>
      <c r="BIQ16" s="703">
        <v>2.1</v>
      </c>
      <c r="BIR16" s="705" t="s">
        <v>318</v>
      </c>
      <c r="BIS16" s="703">
        <v>2.1</v>
      </c>
      <c r="BIT16" s="705" t="s">
        <v>318</v>
      </c>
      <c r="BIU16" s="703">
        <v>2.1</v>
      </c>
      <c r="BIV16" s="705" t="s">
        <v>318</v>
      </c>
      <c r="BIW16" s="703">
        <v>2.1</v>
      </c>
      <c r="BIX16" s="705" t="s">
        <v>318</v>
      </c>
      <c r="BIY16" s="703">
        <v>2.1</v>
      </c>
      <c r="BIZ16" s="705" t="s">
        <v>318</v>
      </c>
      <c r="BJA16" s="703">
        <v>2.1</v>
      </c>
      <c r="BJB16" s="705" t="s">
        <v>318</v>
      </c>
      <c r="BJC16" s="703">
        <v>2.1</v>
      </c>
      <c r="BJD16" s="705" t="s">
        <v>318</v>
      </c>
      <c r="BJE16" s="703">
        <v>2.1</v>
      </c>
      <c r="BJF16" s="705" t="s">
        <v>318</v>
      </c>
      <c r="BJG16" s="703">
        <v>2.1</v>
      </c>
      <c r="BJH16" s="705" t="s">
        <v>318</v>
      </c>
      <c r="BJI16" s="703">
        <v>2.1</v>
      </c>
      <c r="BJJ16" s="705" t="s">
        <v>318</v>
      </c>
      <c r="BJK16" s="703">
        <v>2.1</v>
      </c>
      <c r="BJL16" s="705" t="s">
        <v>318</v>
      </c>
      <c r="BJM16" s="703">
        <v>2.1</v>
      </c>
      <c r="BJN16" s="705" t="s">
        <v>318</v>
      </c>
      <c r="BJO16" s="703">
        <v>2.1</v>
      </c>
      <c r="BJP16" s="705" t="s">
        <v>318</v>
      </c>
      <c r="BJQ16" s="703">
        <v>2.1</v>
      </c>
      <c r="BJR16" s="705" t="s">
        <v>318</v>
      </c>
      <c r="BJS16" s="703">
        <v>2.1</v>
      </c>
      <c r="BJT16" s="705" t="s">
        <v>318</v>
      </c>
      <c r="BJU16" s="703">
        <v>2.1</v>
      </c>
      <c r="BJV16" s="705" t="s">
        <v>318</v>
      </c>
      <c r="BJW16" s="703">
        <v>2.1</v>
      </c>
      <c r="BJX16" s="705" t="s">
        <v>318</v>
      </c>
      <c r="BJY16" s="703">
        <v>2.1</v>
      </c>
      <c r="BJZ16" s="705" t="s">
        <v>318</v>
      </c>
      <c r="BKA16" s="703">
        <v>2.1</v>
      </c>
      <c r="BKB16" s="705" t="s">
        <v>318</v>
      </c>
      <c r="BKC16" s="703">
        <v>2.1</v>
      </c>
      <c r="BKD16" s="705" t="s">
        <v>318</v>
      </c>
      <c r="BKE16" s="703">
        <v>2.1</v>
      </c>
      <c r="BKF16" s="705" t="s">
        <v>318</v>
      </c>
      <c r="BKG16" s="703">
        <v>2.1</v>
      </c>
      <c r="BKH16" s="705" t="s">
        <v>318</v>
      </c>
      <c r="BKI16" s="703">
        <v>2.1</v>
      </c>
      <c r="BKJ16" s="705" t="s">
        <v>318</v>
      </c>
      <c r="BKK16" s="703">
        <v>2.1</v>
      </c>
      <c r="BKL16" s="705" t="s">
        <v>318</v>
      </c>
      <c r="BKM16" s="703">
        <v>2.1</v>
      </c>
      <c r="BKN16" s="705" t="s">
        <v>318</v>
      </c>
      <c r="BKO16" s="703">
        <v>2.1</v>
      </c>
      <c r="BKP16" s="705" t="s">
        <v>318</v>
      </c>
      <c r="BKQ16" s="703">
        <v>2.1</v>
      </c>
      <c r="BKR16" s="705" t="s">
        <v>318</v>
      </c>
      <c r="BKS16" s="703">
        <v>2.1</v>
      </c>
      <c r="BKT16" s="705" t="s">
        <v>318</v>
      </c>
      <c r="BKU16" s="703">
        <v>2.1</v>
      </c>
      <c r="BKV16" s="705" t="s">
        <v>318</v>
      </c>
      <c r="BKW16" s="703">
        <v>2.1</v>
      </c>
      <c r="BKX16" s="705" t="s">
        <v>318</v>
      </c>
      <c r="BKY16" s="703">
        <v>2.1</v>
      </c>
      <c r="BKZ16" s="705" t="s">
        <v>318</v>
      </c>
      <c r="BLA16" s="703">
        <v>2.1</v>
      </c>
      <c r="BLB16" s="705" t="s">
        <v>318</v>
      </c>
      <c r="BLC16" s="703">
        <v>2.1</v>
      </c>
      <c r="BLD16" s="705" t="s">
        <v>318</v>
      </c>
      <c r="BLE16" s="703">
        <v>2.1</v>
      </c>
      <c r="BLF16" s="705" t="s">
        <v>318</v>
      </c>
      <c r="BLG16" s="703">
        <v>2.1</v>
      </c>
      <c r="BLH16" s="705" t="s">
        <v>318</v>
      </c>
      <c r="BLI16" s="703">
        <v>2.1</v>
      </c>
      <c r="BLJ16" s="705" t="s">
        <v>318</v>
      </c>
      <c r="BLK16" s="703">
        <v>2.1</v>
      </c>
      <c r="BLL16" s="705" t="s">
        <v>318</v>
      </c>
      <c r="BLM16" s="703">
        <v>2.1</v>
      </c>
      <c r="BLN16" s="705" t="s">
        <v>318</v>
      </c>
      <c r="BLO16" s="703">
        <v>2.1</v>
      </c>
      <c r="BLP16" s="705" t="s">
        <v>318</v>
      </c>
      <c r="BLQ16" s="703">
        <v>2.1</v>
      </c>
      <c r="BLR16" s="705" t="s">
        <v>318</v>
      </c>
      <c r="BLS16" s="703">
        <v>2.1</v>
      </c>
      <c r="BLT16" s="705" t="s">
        <v>318</v>
      </c>
      <c r="BLU16" s="703">
        <v>2.1</v>
      </c>
      <c r="BLV16" s="705" t="s">
        <v>318</v>
      </c>
      <c r="BLW16" s="703">
        <v>2.1</v>
      </c>
      <c r="BLX16" s="705" t="s">
        <v>318</v>
      </c>
      <c r="BLY16" s="703">
        <v>2.1</v>
      </c>
      <c r="BLZ16" s="705" t="s">
        <v>318</v>
      </c>
      <c r="BMA16" s="703">
        <v>2.1</v>
      </c>
      <c r="BMB16" s="705" t="s">
        <v>318</v>
      </c>
      <c r="BMC16" s="703">
        <v>2.1</v>
      </c>
      <c r="BMD16" s="705" t="s">
        <v>318</v>
      </c>
      <c r="BME16" s="703">
        <v>2.1</v>
      </c>
      <c r="BMF16" s="705" t="s">
        <v>318</v>
      </c>
      <c r="BMG16" s="703">
        <v>2.1</v>
      </c>
      <c r="BMH16" s="705" t="s">
        <v>318</v>
      </c>
      <c r="BMI16" s="703">
        <v>2.1</v>
      </c>
      <c r="BMJ16" s="705" t="s">
        <v>318</v>
      </c>
      <c r="BMK16" s="703">
        <v>2.1</v>
      </c>
      <c r="BML16" s="705" t="s">
        <v>318</v>
      </c>
      <c r="BMM16" s="703">
        <v>2.1</v>
      </c>
      <c r="BMN16" s="705" t="s">
        <v>318</v>
      </c>
      <c r="BMO16" s="703">
        <v>2.1</v>
      </c>
      <c r="BMP16" s="705" t="s">
        <v>318</v>
      </c>
      <c r="BMQ16" s="703">
        <v>2.1</v>
      </c>
      <c r="BMR16" s="705" t="s">
        <v>318</v>
      </c>
      <c r="BMS16" s="703">
        <v>2.1</v>
      </c>
      <c r="BMT16" s="705" t="s">
        <v>318</v>
      </c>
      <c r="BMU16" s="703">
        <v>2.1</v>
      </c>
      <c r="BMV16" s="705" t="s">
        <v>318</v>
      </c>
      <c r="BMW16" s="703">
        <v>2.1</v>
      </c>
      <c r="BMX16" s="705" t="s">
        <v>318</v>
      </c>
      <c r="BMY16" s="703">
        <v>2.1</v>
      </c>
      <c r="BMZ16" s="705" t="s">
        <v>318</v>
      </c>
      <c r="BNA16" s="703">
        <v>2.1</v>
      </c>
      <c r="BNB16" s="705" t="s">
        <v>318</v>
      </c>
      <c r="BNC16" s="703">
        <v>2.1</v>
      </c>
      <c r="BND16" s="705" t="s">
        <v>318</v>
      </c>
      <c r="BNE16" s="703">
        <v>2.1</v>
      </c>
      <c r="BNF16" s="705" t="s">
        <v>318</v>
      </c>
      <c r="BNG16" s="703">
        <v>2.1</v>
      </c>
      <c r="BNH16" s="705" t="s">
        <v>318</v>
      </c>
      <c r="BNI16" s="703">
        <v>2.1</v>
      </c>
      <c r="BNJ16" s="705" t="s">
        <v>318</v>
      </c>
      <c r="BNK16" s="703">
        <v>2.1</v>
      </c>
      <c r="BNL16" s="705" t="s">
        <v>318</v>
      </c>
      <c r="BNM16" s="703">
        <v>2.1</v>
      </c>
      <c r="BNN16" s="705" t="s">
        <v>318</v>
      </c>
      <c r="BNO16" s="703">
        <v>2.1</v>
      </c>
      <c r="BNP16" s="705" t="s">
        <v>318</v>
      </c>
      <c r="BNQ16" s="703">
        <v>2.1</v>
      </c>
      <c r="BNR16" s="705" t="s">
        <v>318</v>
      </c>
      <c r="BNS16" s="703">
        <v>2.1</v>
      </c>
      <c r="BNT16" s="705" t="s">
        <v>318</v>
      </c>
      <c r="BNU16" s="703">
        <v>2.1</v>
      </c>
      <c r="BNV16" s="705" t="s">
        <v>318</v>
      </c>
      <c r="BNW16" s="703">
        <v>2.1</v>
      </c>
      <c r="BNX16" s="705" t="s">
        <v>318</v>
      </c>
      <c r="BNY16" s="703">
        <v>2.1</v>
      </c>
      <c r="BNZ16" s="705" t="s">
        <v>318</v>
      </c>
      <c r="BOA16" s="703">
        <v>2.1</v>
      </c>
      <c r="BOB16" s="705" t="s">
        <v>318</v>
      </c>
      <c r="BOC16" s="703">
        <v>2.1</v>
      </c>
      <c r="BOD16" s="705" t="s">
        <v>318</v>
      </c>
      <c r="BOE16" s="703">
        <v>2.1</v>
      </c>
      <c r="BOF16" s="705" t="s">
        <v>318</v>
      </c>
      <c r="BOG16" s="703">
        <v>2.1</v>
      </c>
      <c r="BOH16" s="705" t="s">
        <v>318</v>
      </c>
      <c r="BOI16" s="703">
        <v>2.1</v>
      </c>
      <c r="BOJ16" s="705" t="s">
        <v>318</v>
      </c>
      <c r="BOK16" s="703">
        <v>2.1</v>
      </c>
      <c r="BOL16" s="705" t="s">
        <v>318</v>
      </c>
      <c r="BOM16" s="703">
        <v>2.1</v>
      </c>
      <c r="BON16" s="705" t="s">
        <v>318</v>
      </c>
      <c r="BOO16" s="703">
        <v>2.1</v>
      </c>
      <c r="BOP16" s="705" t="s">
        <v>318</v>
      </c>
      <c r="BOQ16" s="703">
        <v>2.1</v>
      </c>
      <c r="BOR16" s="705" t="s">
        <v>318</v>
      </c>
      <c r="BOS16" s="703">
        <v>2.1</v>
      </c>
      <c r="BOT16" s="705" t="s">
        <v>318</v>
      </c>
      <c r="BOU16" s="703">
        <v>2.1</v>
      </c>
      <c r="BOV16" s="705" t="s">
        <v>318</v>
      </c>
      <c r="BOW16" s="703">
        <v>2.1</v>
      </c>
      <c r="BOX16" s="705" t="s">
        <v>318</v>
      </c>
      <c r="BOY16" s="703">
        <v>2.1</v>
      </c>
      <c r="BOZ16" s="705" t="s">
        <v>318</v>
      </c>
      <c r="BPA16" s="703">
        <v>2.1</v>
      </c>
      <c r="BPB16" s="705" t="s">
        <v>318</v>
      </c>
      <c r="BPC16" s="703">
        <v>2.1</v>
      </c>
      <c r="BPD16" s="705" t="s">
        <v>318</v>
      </c>
      <c r="BPE16" s="703">
        <v>2.1</v>
      </c>
      <c r="BPF16" s="705" t="s">
        <v>318</v>
      </c>
      <c r="BPG16" s="703">
        <v>2.1</v>
      </c>
      <c r="BPH16" s="705" t="s">
        <v>318</v>
      </c>
      <c r="BPI16" s="703">
        <v>2.1</v>
      </c>
      <c r="BPJ16" s="705" t="s">
        <v>318</v>
      </c>
      <c r="BPK16" s="703">
        <v>2.1</v>
      </c>
      <c r="BPL16" s="705" t="s">
        <v>318</v>
      </c>
      <c r="BPM16" s="703">
        <v>2.1</v>
      </c>
      <c r="BPN16" s="705" t="s">
        <v>318</v>
      </c>
      <c r="BPO16" s="703">
        <v>2.1</v>
      </c>
      <c r="BPP16" s="705" t="s">
        <v>318</v>
      </c>
      <c r="BPQ16" s="703">
        <v>2.1</v>
      </c>
      <c r="BPR16" s="705" t="s">
        <v>318</v>
      </c>
      <c r="BPS16" s="703">
        <v>2.1</v>
      </c>
      <c r="BPT16" s="705" t="s">
        <v>318</v>
      </c>
      <c r="BPU16" s="703">
        <v>2.1</v>
      </c>
      <c r="BPV16" s="705" t="s">
        <v>318</v>
      </c>
      <c r="BPW16" s="703">
        <v>2.1</v>
      </c>
      <c r="BPX16" s="705" t="s">
        <v>318</v>
      </c>
      <c r="BPY16" s="703">
        <v>2.1</v>
      </c>
      <c r="BPZ16" s="705" t="s">
        <v>318</v>
      </c>
      <c r="BQA16" s="703">
        <v>2.1</v>
      </c>
      <c r="BQB16" s="705" t="s">
        <v>318</v>
      </c>
      <c r="BQC16" s="703">
        <v>2.1</v>
      </c>
      <c r="BQD16" s="705" t="s">
        <v>318</v>
      </c>
      <c r="BQE16" s="703">
        <v>2.1</v>
      </c>
      <c r="BQF16" s="705" t="s">
        <v>318</v>
      </c>
      <c r="BQG16" s="703">
        <v>2.1</v>
      </c>
      <c r="BQH16" s="705" t="s">
        <v>318</v>
      </c>
      <c r="BQI16" s="703">
        <v>2.1</v>
      </c>
      <c r="BQJ16" s="705" t="s">
        <v>318</v>
      </c>
      <c r="BQK16" s="703">
        <v>2.1</v>
      </c>
      <c r="BQL16" s="705" t="s">
        <v>318</v>
      </c>
      <c r="BQM16" s="703">
        <v>2.1</v>
      </c>
      <c r="BQN16" s="705" t="s">
        <v>318</v>
      </c>
      <c r="BQO16" s="703">
        <v>2.1</v>
      </c>
      <c r="BQP16" s="705" t="s">
        <v>318</v>
      </c>
      <c r="BQQ16" s="703">
        <v>2.1</v>
      </c>
      <c r="BQR16" s="705" t="s">
        <v>318</v>
      </c>
      <c r="BQS16" s="703">
        <v>2.1</v>
      </c>
      <c r="BQT16" s="705" t="s">
        <v>318</v>
      </c>
      <c r="BQU16" s="703">
        <v>2.1</v>
      </c>
      <c r="BQV16" s="705" t="s">
        <v>318</v>
      </c>
      <c r="BQW16" s="703">
        <v>2.1</v>
      </c>
      <c r="BQX16" s="705" t="s">
        <v>318</v>
      </c>
      <c r="BQY16" s="703">
        <v>2.1</v>
      </c>
      <c r="BQZ16" s="705" t="s">
        <v>318</v>
      </c>
      <c r="BRA16" s="703">
        <v>2.1</v>
      </c>
      <c r="BRB16" s="705" t="s">
        <v>318</v>
      </c>
      <c r="BRC16" s="703">
        <v>2.1</v>
      </c>
      <c r="BRD16" s="705" t="s">
        <v>318</v>
      </c>
      <c r="BRE16" s="703">
        <v>2.1</v>
      </c>
      <c r="BRF16" s="705" t="s">
        <v>318</v>
      </c>
      <c r="BRG16" s="703">
        <v>2.1</v>
      </c>
      <c r="BRH16" s="705" t="s">
        <v>318</v>
      </c>
      <c r="BRI16" s="703">
        <v>2.1</v>
      </c>
      <c r="BRJ16" s="705" t="s">
        <v>318</v>
      </c>
      <c r="BRK16" s="703">
        <v>2.1</v>
      </c>
      <c r="BRL16" s="705" t="s">
        <v>318</v>
      </c>
      <c r="BRM16" s="703">
        <v>2.1</v>
      </c>
      <c r="BRN16" s="705" t="s">
        <v>318</v>
      </c>
      <c r="BRO16" s="703">
        <v>2.1</v>
      </c>
      <c r="BRP16" s="705" t="s">
        <v>318</v>
      </c>
      <c r="BRQ16" s="703">
        <v>2.1</v>
      </c>
      <c r="BRR16" s="705" t="s">
        <v>318</v>
      </c>
      <c r="BRS16" s="703">
        <v>2.1</v>
      </c>
      <c r="BRT16" s="705" t="s">
        <v>318</v>
      </c>
      <c r="BRU16" s="703">
        <v>2.1</v>
      </c>
      <c r="BRV16" s="705" t="s">
        <v>318</v>
      </c>
      <c r="BRW16" s="703">
        <v>2.1</v>
      </c>
      <c r="BRX16" s="705" t="s">
        <v>318</v>
      </c>
      <c r="BRY16" s="703">
        <v>2.1</v>
      </c>
      <c r="BRZ16" s="705" t="s">
        <v>318</v>
      </c>
      <c r="BSA16" s="703">
        <v>2.1</v>
      </c>
      <c r="BSB16" s="705" t="s">
        <v>318</v>
      </c>
      <c r="BSC16" s="703">
        <v>2.1</v>
      </c>
      <c r="BSD16" s="705" t="s">
        <v>318</v>
      </c>
      <c r="BSE16" s="703">
        <v>2.1</v>
      </c>
      <c r="BSF16" s="705" t="s">
        <v>318</v>
      </c>
      <c r="BSG16" s="703">
        <v>2.1</v>
      </c>
      <c r="BSH16" s="705" t="s">
        <v>318</v>
      </c>
      <c r="BSI16" s="703">
        <v>2.1</v>
      </c>
      <c r="BSJ16" s="705" t="s">
        <v>318</v>
      </c>
      <c r="BSK16" s="703">
        <v>2.1</v>
      </c>
      <c r="BSL16" s="705" t="s">
        <v>318</v>
      </c>
      <c r="BSM16" s="703">
        <v>2.1</v>
      </c>
      <c r="BSN16" s="705" t="s">
        <v>318</v>
      </c>
      <c r="BSO16" s="703">
        <v>2.1</v>
      </c>
      <c r="BSP16" s="705" t="s">
        <v>318</v>
      </c>
      <c r="BSQ16" s="703">
        <v>2.1</v>
      </c>
      <c r="BSR16" s="705" t="s">
        <v>318</v>
      </c>
      <c r="BSS16" s="703">
        <v>2.1</v>
      </c>
      <c r="BST16" s="705" t="s">
        <v>318</v>
      </c>
      <c r="BSU16" s="703">
        <v>2.1</v>
      </c>
      <c r="BSV16" s="705" t="s">
        <v>318</v>
      </c>
      <c r="BSW16" s="703">
        <v>2.1</v>
      </c>
      <c r="BSX16" s="705" t="s">
        <v>318</v>
      </c>
      <c r="BSY16" s="703">
        <v>2.1</v>
      </c>
      <c r="BSZ16" s="705" t="s">
        <v>318</v>
      </c>
      <c r="BTA16" s="703">
        <v>2.1</v>
      </c>
      <c r="BTB16" s="705" t="s">
        <v>318</v>
      </c>
      <c r="BTC16" s="703">
        <v>2.1</v>
      </c>
      <c r="BTD16" s="705" t="s">
        <v>318</v>
      </c>
      <c r="BTE16" s="703">
        <v>2.1</v>
      </c>
      <c r="BTF16" s="705" t="s">
        <v>318</v>
      </c>
      <c r="BTG16" s="703">
        <v>2.1</v>
      </c>
      <c r="BTH16" s="705" t="s">
        <v>318</v>
      </c>
      <c r="BTI16" s="703">
        <v>2.1</v>
      </c>
      <c r="BTJ16" s="705" t="s">
        <v>318</v>
      </c>
      <c r="BTK16" s="703">
        <v>2.1</v>
      </c>
      <c r="BTL16" s="705" t="s">
        <v>318</v>
      </c>
      <c r="BTM16" s="703">
        <v>2.1</v>
      </c>
      <c r="BTN16" s="705" t="s">
        <v>318</v>
      </c>
      <c r="BTO16" s="703">
        <v>2.1</v>
      </c>
      <c r="BTP16" s="705" t="s">
        <v>318</v>
      </c>
      <c r="BTQ16" s="703">
        <v>2.1</v>
      </c>
      <c r="BTR16" s="705" t="s">
        <v>318</v>
      </c>
      <c r="BTS16" s="703">
        <v>2.1</v>
      </c>
      <c r="BTT16" s="705" t="s">
        <v>318</v>
      </c>
      <c r="BTU16" s="703">
        <v>2.1</v>
      </c>
      <c r="BTV16" s="705" t="s">
        <v>318</v>
      </c>
      <c r="BTW16" s="703">
        <v>2.1</v>
      </c>
      <c r="BTX16" s="705" t="s">
        <v>318</v>
      </c>
      <c r="BTY16" s="703">
        <v>2.1</v>
      </c>
      <c r="BTZ16" s="705" t="s">
        <v>318</v>
      </c>
      <c r="BUA16" s="703">
        <v>2.1</v>
      </c>
      <c r="BUB16" s="705" t="s">
        <v>318</v>
      </c>
      <c r="BUC16" s="703">
        <v>2.1</v>
      </c>
      <c r="BUD16" s="705" t="s">
        <v>318</v>
      </c>
      <c r="BUE16" s="703">
        <v>2.1</v>
      </c>
      <c r="BUF16" s="705" t="s">
        <v>318</v>
      </c>
      <c r="BUG16" s="703">
        <v>2.1</v>
      </c>
      <c r="BUH16" s="705" t="s">
        <v>318</v>
      </c>
      <c r="BUI16" s="703">
        <v>2.1</v>
      </c>
      <c r="BUJ16" s="705" t="s">
        <v>318</v>
      </c>
      <c r="BUK16" s="703">
        <v>2.1</v>
      </c>
      <c r="BUL16" s="705" t="s">
        <v>318</v>
      </c>
      <c r="BUM16" s="703">
        <v>2.1</v>
      </c>
      <c r="BUN16" s="705" t="s">
        <v>318</v>
      </c>
      <c r="BUO16" s="703">
        <v>2.1</v>
      </c>
      <c r="BUP16" s="705" t="s">
        <v>318</v>
      </c>
      <c r="BUQ16" s="703">
        <v>2.1</v>
      </c>
      <c r="BUR16" s="705" t="s">
        <v>318</v>
      </c>
      <c r="BUS16" s="703">
        <v>2.1</v>
      </c>
      <c r="BUT16" s="705" t="s">
        <v>318</v>
      </c>
      <c r="BUU16" s="703">
        <v>2.1</v>
      </c>
      <c r="BUV16" s="705" t="s">
        <v>318</v>
      </c>
      <c r="BUW16" s="703">
        <v>2.1</v>
      </c>
      <c r="BUX16" s="705" t="s">
        <v>318</v>
      </c>
      <c r="BUY16" s="703">
        <v>2.1</v>
      </c>
      <c r="BUZ16" s="705" t="s">
        <v>318</v>
      </c>
      <c r="BVA16" s="703">
        <v>2.1</v>
      </c>
      <c r="BVB16" s="705" t="s">
        <v>318</v>
      </c>
      <c r="BVC16" s="703">
        <v>2.1</v>
      </c>
      <c r="BVD16" s="705" t="s">
        <v>318</v>
      </c>
      <c r="BVE16" s="703">
        <v>2.1</v>
      </c>
      <c r="BVF16" s="705" t="s">
        <v>318</v>
      </c>
      <c r="BVG16" s="703">
        <v>2.1</v>
      </c>
      <c r="BVH16" s="705" t="s">
        <v>318</v>
      </c>
      <c r="BVI16" s="703">
        <v>2.1</v>
      </c>
      <c r="BVJ16" s="705" t="s">
        <v>318</v>
      </c>
      <c r="BVK16" s="703">
        <v>2.1</v>
      </c>
      <c r="BVL16" s="705" t="s">
        <v>318</v>
      </c>
      <c r="BVM16" s="703">
        <v>2.1</v>
      </c>
      <c r="BVN16" s="705" t="s">
        <v>318</v>
      </c>
      <c r="BVO16" s="703">
        <v>2.1</v>
      </c>
      <c r="BVP16" s="705" t="s">
        <v>318</v>
      </c>
      <c r="BVQ16" s="703">
        <v>2.1</v>
      </c>
      <c r="BVR16" s="705" t="s">
        <v>318</v>
      </c>
      <c r="BVS16" s="703">
        <v>2.1</v>
      </c>
      <c r="BVT16" s="705" t="s">
        <v>318</v>
      </c>
      <c r="BVU16" s="703">
        <v>2.1</v>
      </c>
      <c r="BVV16" s="705" t="s">
        <v>318</v>
      </c>
      <c r="BVW16" s="703">
        <v>2.1</v>
      </c>
      <c r="BVX16" s="705" t="s">
        <v>318</v>
      </c>
      <c r="BVY16" s="703">
        <v>2.1</v>
      </c>
      <c r="BVZ16" s="705" t="s">
        <v>318</v>
      </c>
      <c r="BWA16" s="703">
        <v>2.1</v>
      </c>
      <c r="BWB16" s="705" t="s">
        <v>318</v>
      </c>
      <c r="BWC16" s="703">
        <v>2.1</v>
      </c>
      <c r="BWD16" s="705" t="s">
        <v>318</v>
      </c>
      <c r="BWE16" s="703">
        <v>2.1</v>
      </c>
      <c r="BWF16" s="705" t="s">
        <v>318</v>
      </c>
      <c r="BWG16" s="703">
        <v>2.1</v>
      </c>
      <c r="BWH16" s="705" t="s">
        <v>318</v>
      </c>
      <c r="BWI16" s="703">
        <v>2.1</v>
      </c>
      <c r="BWJ16" s="705" t="s">
        <v>318</v>
      </c>
      <c r="BWK16" s="703">
        <v>2.1</v>
      </c>
      <c r="BWL16" s="705" t="s">
        <v>318</v>
      </c>
      <c r="BWM16" s="703">
        <v>2.1</v>
      </c>
      <c r="BWN16" s="705" t="s">
        <v>318</v>
      </c>
      <c r="BWO16" s="703">
        <v>2.1</v>
      </c>
      <c r="BWP16" s="705" t="s">
        <v>318</v>
      </c>
      <c r="BWQ16" s="703">
        <v>2.1</v>
      </c>
      <c r="BWR16" s="705" t="s">
        <v>318</v>
      </c>
      <c r="BWS16" s="703">
        <v>2.1</v>
      </c>
      <c r="BWT16" s="705" t="s">
        <v>318</v>
      </c>
      <c r="BWU16" s="703">
        <v>2.1</v>
      </c>
      <c r="BWV16" s="705" t="s">
        <v>318</v>
      </c>
      <c r="BWW16" s="703">
        <v>2.1</v>
      </c>
      <c r="BWX16" s="705" t="s">
        <v>318</v>
      </c>
      <c r="BWY16" s="703">
        <v>2.1</v>
      </c>
      <c r="BWZ16" s="705" t="s">
        <v>318</v>
      </c>
      <c r="BXA16" s="703">
        <v>2.1</v>
      </c>
      <c r="BXB16" s="705" t="s">
        <v>318</v>
      </c>
      <c r="BXC16" s="703">
        <v>2.1</v>
      </c>
      <c r="BXD16" s="705" t="s">
        <v>318</v>
      </c>
      <c r="BXE16" s="703">
        <v>2.1</v>
      </c>
      <c r="BXF16" s="705" t="s">
        <v>318</v>
      </c>
      <c r="BXG16" s="703">
        <v>2.1</v>
      </c>
      <c r="BXH16" s="705" t="s">
        <v>318</v>
      </c>
      <c r="BXI16" s="703">
        <v>2.1</v>
      </c>
      <c r="BXJ16" s="705" t="s">
        <v>318</v>
      </c>
      <c r="BXK16" s="703">
        <v>2.1</v>
      </c>
      <c r="BXL16" s="705" t="s">
        <v>318</v>
      </c>
      <c r="BXM16" s="703">
        <v>2.1</v>
      </c>
      <c r="BXN16" s="705" t="s">
        <v>318</v>
      </c>
      <c r="BXO16" s="703">
        <v>2.1</v>
      </c>
      <c r="BXP16" s="705" t="s">
        <v>318</v>
      </c>
      <c r="BXQ16" s="703">
        <v>2.1</v>
      </c>
      <c r="BXR16" s="705" t="s">
        <v>318</v>
      </c>
      <c r="BXS16" s="703">
        <v>2.1</v>
      </c>
      <c r="BXT16" s="705" t="s">
        <v>318</v>
      </c>
      <c r="BXU16" s="703">
        <v>2.1</v>
      </c>
      <c r="BXV16" s="705" t="s">
        <v>318</v>
      </c>
      <c r="BXW16" s="703">
        <v>2.1</v>
      </c>
      <c r="BXX16" s="705" t="s">
        <v>318</v>
      </c>
      <c r="BXY16" s="703">
        <v>2.1</v>
      </c>
      <c r="BXZ16" s="705" t="s">
        <v>318</v>
      </c>
      <c r="BYA16" s="703">
        <v>2.1</v>
      </c>
      <c r="BYB16" s="705" t="s">
        <v>318</v>
      </c>
      <c r="BYC16" s="703">
        <v>2.1</v>
      </c>
      <c r="BYD16" s="705" t="s">
        <v>318</v>
      </c>
      <c r="BYE16" s="703">
        <v>2.1</v>
      </c>
      <c r="BYF16" s="705" t="s">
        <v>318</v>
      </c>
      <c r="BYG16" s="703">
        <v>2.1</v>
      </c>
      <c r="BYH16" s="705" t="s">
        <v>318</v>
      </c>
      <c r="BYI16" s="703">
        <v>2.1</v>
      </c>
      <c r="BYJ16" s="705" t="s">
        <v>318</v>
      </c>
      <c r="BYK16" s="703">
        <v>2.1</v>
      </c>
      <c r="BYL16" s="705" t="s">
        <v>318</v>
      </c>
      <c r="BYM16" s="703">
        <v>2.1</v>
      </c>
      <c r="BYN16" s="705" t="s">
        <v>318</v>
      </c>
      <c r="BYO16" s="703">
        <v>2.1</v>
      </c>
      <c r="BYP16" s="705" t="s">
        <v>318</v>
      </c>
      <c r="BYQ16" s="703">
        <v>2.1</v>
      </c>
      <c r="BYR16" s="705" t="s">
        <v>318</v>
      </c>
      <c r="BYS16" s="703">
        <v>2.1</v>
      </c>
      <c r="BYT16" s="705" t="s">
        <v>318</v>
      </c>
      <c r="BYU16" s="703">
        <v>2.1</v>
      </c>
      <c r="BYV16" s="705" t="s">
        <v>318</v>
      </c>
      <c r="BYW16" s="703">
        <v>2.1</v>
      </c>
      <c r="BYX16" s="705" t="s">
        <v>318</v>
      </c>
      <c r="BYY16" s="703">
        <v>2.1</v>
      </c>
      <c r="BYZ16" s="705" t="s">
        <v>318</v>
      </c>
      <c r="BZA16" s="703">
        <v>2.1</v>
      </c>
      <c r="BZB16" s="705" t="s">
        <v>318</v>
      </c>
      <c r="BZC16" s="703">
        <v>2.1</v>
      </c>
      <c r="BZD16" s="705" t="s">
        <v>318</v>
      </c>
      <c r="BZE16" s="703">
        <v>2.1</v>
      </c>
      <c r="BZF16" s="705" t="s">
        <v>318</v>
      </c>
      <c r="BZG16" s="703">
        <v>2.1</v>
      </c>
      <c r="BZH16" s="705" t="s">
        <v>318</v>
      </c>
      <c r="BZI16" s="703">
        <v>2.1</v>
      </c>
      <c r="BZJ16" s="705" t="s">
        <v>318</v>
      </c>
      <c r="BZK16" s="703">
        <v>2.1</v>
      </c>
      <c r="BZL16" s="705" t="s">
        <v>318</v>
      </c>
      <c r="BZM16" s="703">
        <v>2.1</v>
      </c>
      <c r="BZN16" s="705" t="s">
        <v>318</v>
      </c>
      <c r="BZO16" s="703">
        <v>2.1</v>
      </c>
      <c r="BZP16" s="705" t="s">
        <v>318</v>
      </c>
      <c r="BZQ16" s="703">
        <v>2.1</v>
      </c>
      <c r="BZR16" s="705" t="s">
        <v>318</v>
      </c>
      <c r="BZS16" s="703">
        <v>2.1</v>
      </c>
      <c r="BZT16" s="705" t="s">
        <v>318</v>
      </c>
      <c r="BZU16" s="703">
        <v>2.1</v>
      </c>
      <c r="BZV16" s="705" t="s">
        <v>318</v>
      </c>
      <c r="BZW16" s="703">
        <v>2.1</v>
      </c>
      <c r="BZX16" s="705" t="s">
        <v>318</v>
      </c>
      <c r="BZY16" s="703">
        <v>2.1</v>
      </c>
      <c r="BZZ16" s="705" t="s">
        <v>318</v>
      </c>
      <c r="CAA16" s="703">
        <v>2.1</v>
      </c>
      <c r="CAB16" s="705" t="s">
        <v>318</v>
      </c>
      <c r="CAC16" s="703">
        <v>2.1</v>
      </c>
      <c r="CAD16" s="705" t="s">
        <v>318</v>
      </c>
      <c r="CAE16" s="703">
        <v>2.1</v>
      </c>
      <c r="CAF16" s="705" t="s">
        <v>318</v>
      </c>
      <c r="CAG16" s="703">
        <v>2.1</v>
      </c>
      <c r="CAH16" s="705" t="s">
        <v>318</v>
      </c>
      <c r="CAI16" s="703">
        <v>2.1</v>
      </c>
      <c r="CAJ16" s="705" t="s">
        <v>318</v>
      </c>
      <c r="CAK16" s="703">
        <v>2.1</v>
      </c>
      <c r="CAL16" s="705" t="s">
        <v>318</v>
      </c>
      <c r="CAM16" s="703">
        <v>2.1</v>
      </c>
      <c r="CAN16" s="705" t="s">
        <v>318</v>
      </c>
      <c r="CAO16" s="703">
        <v>2.1</v>
      </c>
      <c r="CAP16" s="705" t="s">
        <v>318</v>
      </c>
      <c r="CAQ16" s="703">
        <v>2.1</v>
      </c>
      <c r="CAR16" s="705" t="s">
        <v>318</v>
      </c>
      <c r="CAS16" s="703">
        <v>2.1</v>
      </c>
      <c r="CAT16" s="705" t="s">
        <v>318</v>
      </c>
      <c r="CAU16" s="703">
        <v>2.1</v>
      </c>
      <c r="CAV16" s="705" t="s">
        <v>318</v>
      </c>
      <c r="CAW16" s="703">
        <v>2.1</v>
      </c>
      <c r="CAX16" s="705" t="s">
        <v>318</v>
      </c>
      <c r="CAY16" s="703">
        <v>2.1</v>
      </c>
      <c r="CAZ16" s="705" t="s">
        <v>318</v>
      </c>
      <c r="CBA16" s="703">
        <v>2.1</v>
      </c>
      <c r="CBB16" s="705" t="s">
        <v>318</v>
      </c>
      <c r="CBC16" s="703">
        <v>2.1</v>
      </c>
      <c r="CBD16" s="705" t="s">
        <v>318</v>
      </c>
      <c r="CBE16" s="703">
        <v>2.1</v>
      </c>
      <c r="CBF16" s="705" t="s">
        <v>318</v>
      </c>
      <c r="CBG16" s="703">
        <v>2.1</v>
      </c>
      <c r="CBH16" s="705" t="s">
        <v>318</v>
      </c>
      <c r="CBI16" s="703">
        <v>2.1</v>
      </c>
      <c r="CBJ16" s="705" t="s">
        <v>318</v>
      </c>
      <c r="CBK16" s="703">
        <v>2.1</v>
      </c>
      <c r="CBL16" s="705" t="s">
        <v>318</v>
      </c>
      <c r="CBM16" s="703">
        <v>2.1</v>
      </c>
      <c r="CBN16" s="705" t="s">
        <v>318</v>
      </c>
      <c r="CBO16" s="703">
        <v>2.1</v>
      </c>
      <c r="CBP16" s="705" t="s">
        <v>318</v>
      </c>
      <c r="CBQ16" s="703">
        <v>2.1</v>
      </c>
      <c r="CBR16" s="705" t="s">
        <v>318</v>
      </c>
      <c r="CBS16" s="703">
        <v>2.1</v>
      </c>
      <c r="CBT16" s="705" t="s">
        <v>318</v>
      </c>
      <c r="CBU16" s="703">
        <v>2.1</v>
      </c>
      <c r="CBV16" s="705" t="s">
        <v>318</v>
      </c>
      <c r="CBW16" s="703">
        <v>2.1</v>
      </c>
      <c r="CBX16" s="705" t="s">
        <v>318</v>
      </c>
      <c r="CBY16" s="703">
        <v>2.1</v>
      </c>
      <c r="CBZ16" s="705" t="s">
        <v>318</v>
      </c>
      <c r="CCA16" s="703">
        <v>2.1</v>
      </c>
      <c r="CCB16" s="705" t="s">
        <v>318</v>
      </c>
      <c r="CCC16" s="703">
        <v>2.1</v>
      </c>
      <c r="CCD16" s="705" t="s">
        <v>318</v>
      </c>
      <c r="CCE16" s="703">
        <v>2.1</v>
      </c>
      <c r="CCF16" s="705" t="s">
        <v>318</v>
      </c>
      <c r="CCG16" s="703">
        <v>2.1</v>
      </c>
      <c r="CCH16" s="705" t="s">
        <v>318</v>
      </c>
      <c r="CCI16" s="703">
        <v>2.1</v>
      </c>
      <c r="CCJ16" s="705" t="s">
        <v>318</v>
      </c>
      <c r="CCK16" s="703">
        <v>2.1</v>
      </c>
      <c r="CCL16" s="705" t="s">
        <v>318</v>
      </c>
      <c r="CCM16" s="703">
        <v>2.1</v>
      </c>
      <c r="CCN16" s="705" t="s">
        <v>318</v>
      </c>
      <c r="CCO16" s="703">
        <v>2.1</v>
      </c>
      <c r="CCP16" s="705" t="s">
        <v>318</v>
      </c>
      <c r="CCQ16" s="703">
        <v>2.1</v>
      </c>
      <c r="CCR16" s="705" t="s">
        <v>318</v>
      </c>
      <c r="CCS16" s="703">
        <v>2.1</v>
      </c>
      <c r="CCT16" s="705" t="s">
        <v>318</v>
      </c>
      <c r="CCU16" s="703">
        <v>2.1</v>
      </c>
      <c r="CCV16" s="705" t="s">
        <v>318</v>
      </c>
      <c r="CCW16" s="703">
        <v>2.1</v>
      </c>
      <c r="CCX16" s="705" t="s">
        <v>318</v>
      </c>
      <c r="CCY16" s="703">
        <v>2.1</v>
      </c>
      <c r="CCZ16" s="705" t="s">
        <v>318</v>
      </c>
      <c r="CDA16" s="703">
        <v>2.1</v>
      </c>
      <c r="CDB16" s="705" t="s">
        <v>318</v>
      </c>
      <c r="CDC16" s="703">
        <v>2.1</v>
      </c>
      <c r="CDD16" s="705" t="s">
        <v>318</v>
      </c>
      <c r="CDE16" s="703">
        <v>2.1</v>
      </c>
      <c r="CDF16" s="705" t="s">
        <v>318</v>
      </c>
      <c r="CDG16" s="703">
        <v>2.1</v>
      </c>
      <c r="CDH16" s="705" t="s">
        <v>318</v>
      </c>
      <c r="CDI16" s="703">
        <v>2.1</v>
      </c>
      <c r="CDJ16" s="705" t="s">
        <v>318</v>
      </c>
      <c r="CDK16" s="703">
        <v>2.1</v>
      </c>
      <c r="CDL16" s="705" t="s">
        <v>318</v>
      </c>
      <c r="CDM16" s="703">
        <v>2.1</v>
      </c>
      <c r="CDN16" s="705" t="s">
        <v>318</v>
      </c>
      <c r="CDO16" s="703">
        <v>2.1</v>
      </c>
      <c r="CDP16" s="705" t="s">
        <v>318</v>
      </c>
      <c r="CDQ16" s="703">
        <v>2.1</v>
      </c>
      <c r="CDR16" s="705" t="s">
        <v>318</v>
      </c>
      <c r="CDS16" s="703">
        <v>2.1</v>
      </c>
      <c r="CDT16" s="705" t="s">
        <v>318</v>
      </c>
      <c r="CDU16" s="703">
        <v>2.1</v>
      </c>
      <c r="CDV16" s="705" t="s">
        <v>318</v>
      </c>
      <c r="CDW16" s="703">
        <v>2.1</v>
      </c>
      <c r="CDX16" s="705" t="s">
        <v>318</v>
      </c>
      <c r="CDY16" s="703">
        <v>2.1</v>
      </c>
      <c r="CDZ16" s="705" t="s">
        <v>318</v>
      </c>
      <c r="CEA16" s="703">
        <v>2.1</v>
      </c>
      <c r="CEB16" s="705" t="s">
        <v>318</v>
      </c>
      <c r="CEC16" s="703">
        <v>2.1</v>
      </c>
      <c r="CED16" s="705" t="s">
        <v>318</v>
      </c>
      <c r="CEE16" s="703">
        <v>2.1</v>
      </c>
      <c r="CEF16" s="705" t="s">
        <v>318</v>
      </c>
      <c r="CEG16" s="703">
        <v>2.1</v>
      </c>
      <c r="CEH16" s="705" t="s">
        <v>318</v>
      </c>
      <c r="CEI16" s="703">
        <v>2.1</v>
      </c>
      <c r="CEJ16" s="705" t="s">
        <v>318</v>
      </c>
      <c r="CEK16" s="703">
        <v>2.1</v>
      </c>
      <c r="CEL16" s="705" t="s">
        <v>318</v>
      </c>
      <c r="CEM16" s="703">
        <v>2.1</v>
      </c>
      <c r="CEN16" s="705" t="s">
        <v>318</v>
      </c>
      <c r="CEO16" s="703">
        <v>2.1</v>
      </c>
      <c r="CEP16" s="705" t="s">
        <v>318</v>
      </c>
      <c r="CEQ16" s="703">
        <v>2.1</v>
      </c>
      <c r="CER16" s="705" t="s">
        <v>318</v>
      </c>
      <c r="CES16" s="703">
        <v>2.1</v>
      </c>
      <c r="CET16" s="705" t="s">
        <v>318</v>
      </c>
      <c r="CEU16" s="703">
        <v>2.1</v>
      </c>
      <c r="CEV16" s="705" t="s">
        <v>318</v>
      </c>
      <c r="CEW16" s="703">
        <v>2.1</v>
      </c>
      <c r="CEX16" s="705" t="s">
        <v>318</v>
      </c>
      <c r="CEY16" s="703">
        <v>2.1</v>
      </c>
      <c r="CEZ16" s="705" t="s">
        <v>318</v>
      </c>
      <c r="CFA16" s="703">
        <v>2.1</v>
      </c>
      <c r="CFB16" s="705" t="s">
        <v>318</v>
      </c>
      <c r="CFC16" s="703">
        <v>2.1</v>
      </c>
      <c r="CFD16" s="705" t="s">
        <v>318</v>
      </c>
      <c r="CFE16" s="703">
        <v>2.1</v>
      </c>
      <c r="CFF16" s="705" t="s">
        <v>318</v>
      </c>
      <c r="CFG16" s="703">
        <v>2.1</v>
      </c>
      <c r="CFH16" s="705" t="s">
        <v>318</v>
      </c>
      <c r="CFI16" s="703">
        <v>2.1</v>
      </c>
      <c r="CFJ16" s="705" t="s">
        <v>318</v>
      </c>
      <c r="CFK16" s="703">
        <v>2.1</v>
      </c>
      <c r="CFL16" s="705" t="s">
        <v>318</v>
      </c>
      <c r="CFM16" s="703">
        <v>2.1</v>
      </c>
      <c r="CFN16" s="705" t="s">
        <v>318</v>
      </c>
      <c r="CFO16" s="703">
        <v>2.1</v>
      </c>
      <c r="CFP16" s="705" t="s">
        <v>318</v>
      </c>
      <c r="CFQ16" s="703">
        <v>2.1</v>
      </c>
      <c r="CFR16" s="705" t="s">
        <v>318</v>
      </c>
      <c r="CFS16" s="703">
        <v>2.1</v>
      </c>
      <c r="CFT16" s="705" t="s">
        <v>318</v>
      </c>
      <c r="CFU16" s="703">
        <v>2.1</v>
      </c>
      <c r="CFV16" s="705" t="s">
        <v>318</v>
      </c>
      <c r="CFW16" s="703">
        <v>2.1</v>
      </c>
      <c r="CFX16" s="705" t="s">
        <v>318</v>
      </c>
      <c r="CFY16" s="703">
        <v>2.1</v>
      </c>
      <c r="CFZ16" s="705" t="s">
        <v>318</v>
      </c>
      <c r="CGA16" s="703">
        <v>2.1</v>
      </c>
      <c r="CGB16" s="705" t="s">
        <v>318</v>
      </c>
      <c r="CGC16" s="703">
        <v>2.1</v>
      </c>
      <c r="CGD16" s="705" t="s">
        <v>318</v>
      </c>
      <c r="CGE16" s="703">
        <v>2.1</v>
      </c>
      <c r="CGF16" s="705" t="s">
        <v>318</v>
      </c>
      <c r="CGG16" s="703">
        <v>2.1</v>
      </c>
      <c r="CGH16" s="705" t="s">
        <v>318</v>
      </c>
      <c r="CGI16" s="703">
        <v>2.1</v>
      </c>
      <c r="CGJ16" s="705" t="s">
        <v>318</v>
      </c>
      <c r="CGK16" s="703">
        <v>2.1</v>
      </c>
      <c r="CGL16" s="705" t="s">
        <v>318</v>
      </c>
      <c r="CGM16" s="703">
        <v>2.1</v>
      </c>
      <c r="CGN16" s="705" t="s">
        <v>318</v>
      </c>
      <c r="CGO16" s="703">
        <v>2.1</v>
      </c>
      <c r="CGP16" s="705" t="s">
        <v>318</v>
      </c>
      <c r="CGQ16" s="703">
        <v>2.1</v>
      </c>
      <c r="CGR16" s="705" t="s">
        <v>318</v>
      </c>
      <c r="CGS16" s="703">
        <v>2.1</v>
      </c>
      <c r="CGT16" s="705" t="s">
        <v>318</v>
      </c>
      <c r="CGU16" s="703">
        <v>2.1</v>
      </c>
      <c r="CGV16" s="705" t="s">
        <v>318</v>
      </c>
      <c r="CGW16" s="703">
        <v>2.1</v>
      </c>
      <c r="CGX16" s="705" t="s">
        <v>318</v>
      </c>
      <c r="CGY16" s="703">
        <v>2.1</v>
      </c>
      <c r="CGZ16" s="705" t="s">
        <v>318</v>
      </c>
      <c r="CHA16" s="703">
        <v>2.1</v>
      </c>
      <c r="CHB16" s="705" t="s">
        <v>318</v>
      </c>
      <c r="CHC16" s="703">
        <v>2.1</v>
      </c>
      <c r="CHD16" s="705" t="s">
        <v>318</v>
      </c>
      <c r="CHE16" s="703">
        <v>2.1</v>
      </c>
      <c r="CHF16" s="705" t="s">
        <v>318</v>
      </c>
      <c r="CHG16" s="703">
        <v>2.1</v>
      </c>
      <c r="CHH16" s="705" t="s">
        <v>318</v>
      </c>
      <c r="CHI16" s="703">
        <v>2.1</v>
      </c>
      <c r="CHJ16" s="705" t="s">
        <v>318</v>
      </c>
      <c r="CHK16" s="703">
        <v>2.1</v>
      </c>
      <c r="CHL16" s="705" t="s">
        <v>318</v>
      </c>
      <c r="CHM16" s="703">
        <v>2.1</v>
      </c>
      <c r="CHN16" s="705" t="s">
        <v>318</v>
      </c>
      <c r="CHO16" s="703">
        <v>2.1</v>
      </c>
      <c r="CHP16" s="705" t="s">
        <v>318</v>
      </c>
      <c r="CHQ16" s="703">
        <v>2.1</v>
      </c>
      <c r="CHR16" s="705" t="s">
        <v>318</v>
      </c>
      <c r="CHS16" s="703">
        <v>2.1</v>
      </c>
      <c r="CHT16" s="705" t="s">
        <v>318</v>
      </c>
      <c r="CHU16" s="703">
        <v>2.1</v>
      </c>
      <c r="CHV16" s="705" t="s">
        <v>318</v>
      </c>
      <c r="CHW16" s="703">
        <v>2.1</v>
      </c>
      <c r="CHX16" s="705" t="s">
        <v>318</v>
      </c>
      <c r="CHY16" s="703">
        <v>2.1</v>
      </c>
      <c r="CHZ16" s="705" t="s">
        <v>318</v>
      </c>
      <c r="CIA16" s="703">
        <v>2.1</v>
      </c>
      <c r="CIB16" s="705" t="s">
        <v>318</v>
      </c>
      <c r="CIC16" s="703">
        <v>2.1</v>
      </c>
      <c r="CID16" s="705" t="s">
        <v>318</v>
      </c>
      <c r="CIE16" s="703">
        <v>2.1</v>
      </c>
      <c r="CIF16" s="705" t="s">
        <v>318</v>
      </c>
      <c r="CIG16" s="703">
        <v>2.1</v>
      </c>
      <c r="CIH16" s="705" t="s">
        <v>318</v>
      </c>
      <c r="CII16" s="703">
        <v>2.1</v>
      </c>
      <c r="CIJ16" s="705" t="s">
        <v>318</v>
      </c>
      <c r="CIK16" s="703">
        <v>2.1</v>
      </c>
      <c r="CIL16" s="705" t="s">
        <v>318</v>
      </c>
      <c r="CIM16" s="703">
        <v>2.1</v>
      </c>
      <c r="CIN16" s="705" t="s">
        <v>318</v>
      </c>
      <c r="CIO16" s="703">
        <v>2.1</v>
      </c>
      <c r="CIP16" s="705" t="s">
        <v>318</v>
      </c>
      <c r="CIQ16" s="703">
        <v>2.1</v>
      </c>
      <c r="CIR16" s="705" t="s">
        <v>318</v>
      </c>
      <c r="CIS16" s="703">
        <v>2.1</v>
      </c>
      <c r="CIT16" s="705" t="s">
        <v>318</v>
      </c>
      <c r="CIU16" s="703">
        <v>2.1</v>
      </c>
      <c r="CIV16" s="705" t="s">
        <v>318</v>
      </c>
      <c r="CIW16" s="703">
        <v>2.1</v>
      </c>
      <c r="CIX16" s="705" t="s">
        <v>318</v>
      </c>
      <c r="CIY16" s="703">
        <v>2.1</v>
      </c>
      <c r="CIZ16" s="705" t="s">
        <v>318</v>
      </c>
      <c r="CJA16" s="703">
        <v>2.1</v>
      </c>
      <c r="CJB16" s="705" t="s">
        <v>318</v>
      </c>
      <c r="CJC16" s="703">
        <v>2.1</v>
      </c>
      <c r="CJD16" s="705" t="s">
        <v>318</v>
      </c>
      <c r="CJE16" s="703">
        <v>2.1</v>
      </c>
      <c r="CJF16" s="705" t="s">
        <v>318</v>
      </c>
      <c r="CJG16" s="703">
        <v>2.1</v>
      </c>
      <c r="CJH16" s="705" t="s">
        <v>318</v>
      </c>
      <c r="CJI16" s="703">
        <v>2.1</v>
      </c>
      <c r="CJJ16" s="705" t="s">
        <v>318</v>
      </c>
      <c r="CJK16" s="703">
        <v>2.1</v>
      </c>
      <c r="CJL16" s="705" t="s">
        <v>318</v>
      </c>
      <c r="CJM16" s="703">
        <v>2.1</v>
      </c>
      <c r="CJN16" s="705" t="s">
        <v>318</v>
      </c>
      <c r="CJO16" s="703">
        <v>2.1</v>
      </c>
      <c r="CJP16" s="705" t="s">
        <v>318</v>
      </c>
      <c r="CJQ16" s="703">
        <v>2.1</v>
      </c>
      <c r="CJR16" s="705" t="s">
        <v>318</v>
      </c>
      <c r="CJS16" s="703">
        <v>2.1</v>
      </c>
      <c r="CJT16" s="705" t="s">
        <v>318</v>
      </c>
      <c r="CJU16" s="703">
        <v>2.1</v>
      </c>
      <c r="CJV16" s="705" t="s">
        <v>318</v>
      </c>
      <c r="CJW16" s="703">
        <v>2.1</v>
      </c>
      <c r="CJX16" s="705" t="s">
        <v>318</v>
      </c>
      <c r="CJY16" s="703">
        <v>2.1</v>
      </c>
      <c r="CJZ16" s="705" t="s">
        <v>318</v>
      </c>
      <c r="CKA16" s="703">
        <v>2.1</v>
      </c>
      <c r="CKB16" s="705" t="s">
        <v>318</v>
      </c>
      <c r="CKC16" s="703">
        <v>2.1</v>
      </c>
      <c r="CKD16" s="705" t="s">
        <v>318</v>
      </c>
      <c r="CKE16" s="703">
        <v>2.1</v>
      </c>
      <c r="CKF16" s="705" t="s">
        <v>318</v>
      </c>
      <c r="CKG16" s="703">
        <v>2.1</v>
      </c>
      <c r="CKH16" s="705" t="s">
        <v>318</v>
      </c>
      <c r="CKI16" s="703">
        <v>2.1</v>
      </c>
      <c r="CKJ16" s="705" t="s">
        <v>318</v>
      </c>
      <c r="CKK16" s="703">
        <v>2.1</v>
      </c>
      <c r="CKL16" s="705" t="s">
        <v>318</v>
      </c>
      <c r="CKM16" s="703">
        <v>2.1</v>
      </c>
      <c r="CKN16" s="705" t="s">
        <v>318</v>
      </c>
      <c r="CKO16" s="703">
        <v>2.1</v>
      </c>
      <c r="CKP16" s="705" t="s">
        <v>318</v>
      </c>
      <c r="CKQ16" s="703">
        <v>2.1</v>
      </c>
      <c r="CKR16" s="705" t="s">
        <v>318</v>
      </c>
      <c r="CKS16" s="703">
        <v>2.1</v>
      </c>
      <c r="CKT16" s="705" t="s">
        <v>318</v>
      </c>
      <c r="CKU16" s="703">
        <v>2.1</v>
      </c>
      <c r="CKV16" s="705" t="s">
        <v>318</v>
      </c>
      <c r="CKW16" s="703">
        <v>2.1</v>
      </c>
      <c r="CKX16" s="705" t="s">
        <v>318</v>
      </c>
      <c r="CKY16" s="703">
        <v>2.1</v>
      </c>
      <c r="CKZ16" s="705" t="s">
        <v>318</v>
      </c>
      <c r="CLA16" s="703">
        <v>2.1</v>
      </c>
      <c r="CLB16" s="705" t="s">
        <v>318</v>
      </c>
      <c r="CLC16" s="703">
        <v>2.1</v>
      </c>
      <c r="CLD16" s="705" t="s">
        <v>318</v>
      </c>
      <c r="CLE16" s="703">
        <v>2.1</v>
      </c>
      <c r="CLF16" s="705" t="s">
        <v>318</v>
      </c>
      <c r="CLG16" s="703">
        <v>2.1</v>
      </c>
      <c r="CLH16" s="705" t="s">
        <v>318</v>
      </c>
      <c r="CLI16" s="703">
        <v>2.1</v>
      </c>
      <c r="CLJ16" s="705" t="s">
        <v>318</v>
      </c>
      <c r="CLK16" s="703">
        <v>2.1</v>
      </c>
      <c r="CLL16" s="705" t="s">
        <v>318</v>
      </c>
      <c r="CLM16" s="703">
        <v>2.1</v>
      </c>
      <c r="CLN16" s="705" t="s">
        <v>318</v>
      </c>
      <c r="CLO16" s="703">
        <v>2.1</v>
      </c>
      <c r="CLP16" s="705" t="s">
        <v>318</v>
      </c>
      <c r="CLQ16" s="703">
        <v>2.1</v>
      </c>
      <c r="CLR16" s="705" t="s">
        <v>318</v>
      </c>
      <c r="CLS16" s="703">
        <v>2.1</v>
      </c>
      <c r="CLT16" s="705" t="s">
        <v>318</v>
      </c>
      <c r="CLU16" s="703">
        <v>2.1</v>
      </c>
      <c r="CLV16" s="705" t="s">
        <v>318</v>
      </c>
      <c r="CLW16" s="703">
        <v>2.1</v>
      </c>
      <c r="CLX16" s="705" t="s">
        <v>318</v>
      </c>
      <c r="CLY16" s="703">
        <v>2.1</v>
      </c>
      <c r="CLZ16" s="705" t="s">
        <v>318</v>
      </c>
      <c r="CMA16" s="703">
        <v>2.1</v>
      </c>
      <c r="CMB16" s="705" t="s">
        <v>318</v>
      </c>
      <c r="CMC16" s="703">
        <v>2.1</v>
      </c>
      <c r="CMD16" s="705" t="s">
        <v>318</v>
      </c>
      <c r="CME16" s="703">
        <v>2.1</v>
      </c>
      <c r="CMF16" s="705" t="s">
        <v>318</v>
      </c>
      <c r="CMG16" s="703">
        <v>2.1</v>
      </c>
      <c r="CMH16" s="705" t="s">
        <v>318</v>
      </c>
      <c r="CMI16" s="703">
        <v>2.1</v>
      </c>
      <c r="CMJ16" s="705" t="s">
        <v>318</v>
      </c>
      <c r="CMK16" s="703">
        <v>2.1</v>
      </c>
      <c r="CML16" s="705" t="s">
        <v>318</v>
      </c>
      <c r="CMM16" s="703">
        <v>2.1</v>
      </c>
      <c r="CMN16" s="705" t="s">
        <v>318</v>
      </c>
      <c r="CMO16" s="703">
        <v>2.1</v>
      </c>
      <c r="CMP16" s="705" t="s">
        <v>318</v>
      </c>
      <c r="CMQ16" s="703">
        <v>2.1</v>
      </c>
      <c r="CMR16" s="705" t="s">
        <v>318</v>
      </c>
      <c r="CMS16" s="703">
        <v>2.1</v>
      </c>
      <c r="CMT16" s="705" t="s">
        <v>318</v>
      </c>
      <c r="CMU16" s="703">
        <v>2.1</v>
      </c>
      <c r="CMV16" s="705" t="s">
        <v>318</v>
      </c>
      <c r="CMW16" s="703">
        <v>2.1</v>
      </c>
      <c r="CMX16" s="705" t="s">
        <v>318</v>
      </c>
      <c r="CMY16" s="703">
        <v>2.1</v>
      </c>
      <c r="CMZ16" s="705" t="s">
        <v>318</v>
      </c>
      <c r="CNA16" s="703">
        <v>2.1</v>
      </c>
      <c r="CNB16" s="705" t="s">
        <v>318</v>
      </c>
      <c r="CNC16" s="703">
        <v>2.1</v>
      </c>
      <c r="CND16" s="705" t="s">
        <v>318</v>
      </c>
      <c r="CNE16" s="703">
        <v>2.1</v>
      </c>
      <c r="CNF16" s="705" t="s">
        <v>318</v>
      </c>
      <c r="CNG16" s="703">
        <v>2.1</v>
      </c>
      <c r="CNH16" s="705" t="s">
        <v>318</v>
      </c>
      <c r="CNI16" s="703">
        <v>2.1</v>
      </c>
      <c r="CNJ16" s="705" t="s">
        <v>318</v>
      </c>
      <c r="CNK16" s="703">
        <v>2.1</v>
      </c>
      <c r="CNL16" s="705" t="s">
        <v>318</v>
      </c>
      <c r="CNM16" s="703">
        <v>2.1</v>
      </c>
      <c r="CNN16" s="705" t="s">
        <v>318</v>
      </c>
      <c r="CNO16" s="703">
        <v>2.1</v>
      </c>
      <c r="CNP16" s="705" t="s">
        <v>318</v>
      </c>
      <c r="CNQ16" s="703">
        <v>2.1</v>
      </c>
      <c r="CNR16" s="705" t="s">
        <v>318</v>
      </c>
      <c r="CNS16" s="703">
        <v>2.1</v>
      </c>
      <c r="CNT16" s="705" t="s">
        <v>318</v>
      </c>
      <c r="CNU16" s="703">
        <v>2.1</v>
      </c>
      <c r="CNV16" s="705" t="s">
        <v>318</v>
      </c>
      <c r="CNW16" s="703">
        <v>2.1</v>
      </c>
      <c r="CNX16" s="705" t="s">
        <v>318</v>
      </c>
      <c r="CNY16" s="703">
        <v>2.1</v>
      </c>
      <c r="CNZ16" s="705" t="s">
        <v>318</v>
      </c>
      <c r="COA16" s="703">
        <v>2.1</v>
      </c>
      <c r="COB16" s="705" t="s">
        <v>318</v>
      </c>
      <c r="COC16" s="703">
        <v>2.1</v>
      </c>
      <c r="COD16" s="705" t="s">
        <v>318</v>
      </c>
      <c r="COE16" s="703">
        <v>2.1</v>
      </c>
      <c r="COF16" s="705" t="s">
        <v>318</v>
      </c>
      <c r="COG16" s="703">
        <v>2.1</v>
      </c>
      <c r="COH16" s="705" t="s">
        <v>318</v>
      </c>
      <c r="COI16" s="703">
        <v>2.1</v>
      </c>
      <c r="COJ16" s="705" t="s">
        <v>318</v>
      </c>
      <c r="COK16" s="703">
        <v>2.1</v>
      </c>
      <c r="COL16" s="705" t="s">
        <v>318</v>
      </c>
      <c r="COM16" s="703">
        <v>2.1</v>
      </c>
      <c r="CON16" s="705" t="s">
        <v>318</v>
      </c>
      <c r="COO16" s="703">
        <v>2.1</v>
      </c>
      <c r="COP16" s="705" t="s">
        <v>318</v>
      </c>
      <c r="COQ16" s="703">
        <v>2.1</v>
      </c>
      <c r="COR16" s="705" t="s">
        <v>318</v>
      </c>
      <c r="COS16" s="703">
        <v>2.1</v>
      </c>
      <c r="COT16" s="705" t="s">
        <v>318</v>
      </c>
      <c r="COU16" s="703">
        <v>2.1</v>
      </c>
      <c r="COV16" s="705" t="s">
        <v>318</v>
      </c>
      <c r="COW16" s="703">
        <v>2.1</v>
      </c>
      <c r="COX16" s="705" t="s">
        <v>318</v>
      </c>
      <c r="COY16" s="703">
        <v>2.1</v>
      </c>
      <c r="COZ16" s="705" t="s">
        <v>318</v>
      </c>
      <c r="CPA16" s="703">
        <v>2.1</v>
      </c>
      <c r="CPB16" s="705" t="s">
        <v>318</v>
      </c>
      <c r="CPC16" s="703">
        <v>2.1</v>
      </c>
      <c r="CPD16" s="705" t="s">
        <v>318</v>
      </c>
      <c r="CPE16" s="703">
        <v>2.1</v>
      </c>
      <c r="CPF16" s="705" t="s">
        <v>318</v>
      </c>
      <c r="CPG16" s="703">
        <v>2.1</v>
      </c>
      <c r="CPH16" s="705" t="s">
        <v>318</v>
      </c>
      <c r="CPI16" s="703">
        <v>2.1</v>
      </c>
      <c r="CPJ16" s="705" t="s">
        <v>318</v>
      </c>
      <c r="CPK16" s="703">
        <v>2.1</v>
      </c>
      <c r="CPL16" s="705" t="s">
        <v>318</v>
      </c>
      <c r="CPM16" s="703">
        <v>2.1</v>
      </c>
      <c r="CPN16" s="705" t="s">
        <v>318</v>
      </c>
      <c r="CPO16" s="703">
        <v>2.1</v>
      </c>
      <c r="CPP16" s="705" t="s">
        <v>318</v>
      </c>
      <c r="CPQ16" s="703">
        <v>2.1</v>
      </c>
      <c r="CPR16" s="705" t="s">
        <v>318</v>
      </c>
      <c r="CPS16" s="703">
        <v>2.1</v>
      </c>
      <c r="CPT16" s="705" t="s">
        <v>318</v>
      </c>
      <c r="CPU16" s="703">
        <v>2.1</v>
      </c>
      <c r="CPV16" s="705" t="s">
        <v>318</v>
      </c>
      <c r="CPW16" s="703">
        <v>2.1</v>
      </c>
      <c r="CPX16" s="705" t="s">
        <v>318</v>
      </c>
      <c r="CPY16" s="703">
        <v>2.1</v>
      </c>
      <c r="CPZ16" s="705" t="s">
        <v>318</v>
      </c>
      <c r="CQA16" s="703">
        <v>2.1</v>
      </c>
      <c r="CQB16" s="705" t="s">
        <v>318</v>
      </c>
      <c r="CQC16" s="703">
        <v>2.1</v>
      </c>
      <c r="CQD16" s="705" t="s">
        <v>318</v>
      </c>
      <c r="CQE16" s="703">
        <v>2.1</v>
      </c>
      <c r="CQF16" s="705" t="s">
        <v>318</v>
      </c>
      <c r="CQG16" s="703">
        <v>2.1</v>
      </c>
      <c r="CQH16" s="705" t="s">
        <v>318</v>
      </c>
      <c r="CQI16" s="703">
        <v>2.1</v>
      </c>
      <c r="CQJ16" s="705" t="s">
        <v>318</v>
      </c>
      <c r="CQK16" s="703">
        <v>2.1</v>
      </c>
      <c r="CQL16" s="705" t="s">
        <v>318</v>
      </c>
      <c r="CQM16" s="703">
        <v>2.1</v>
      </c>
      <c r="CQN16" s="705" t="s">
        <v>318</v>
      </c>
      <c r="CQO16" s="703">
        <v>2.1</v>
      </c>
      <c r="CQP16" s="705" t="s">
        <v>318</v>
      </c>
      <c r="CQQ16" s="703">
        <v>2.1</v>
      </c>
      <c r="CQR16" s="705" t="s">
        <v>318</v>
      </c>
      <c r="CQS16" s="703">
        <v>2.1</v>
      </c>
      <c r="CQT16" s="705" t="s">
        <v>318</v>
      </c>
      <c r="CQU16" s="703">
        <v>2.1</v>
      </c>
      <c r="CQV16" s="705" t="s">
        <v>318</v>
      </c>
      <c r="CQW16" s="703">
        <v>2.1</v>
      </c>
      <c r="CQX16" s="705" t="s">
        <v>318</v>
      </c>
      <c r="CQY16" s="703">
        <v>2.1</v>
      </c>
      <c r="CQZ16" s="705" t="s">
        <v>318</v>
      </c>
      <c r="CRA16" s="703">
        <v>2.1</v>
      </c>
      <c r="CRB16" s="705" t="s">
        <v>318</v>
      </c>
      <c r="CRC16" s="703">
        <v>2.1</v>
      </c>
      <c r="CRD16" s="705" t="s">
        <v>318</v>
      </c>
      <c r="CRE16" s="703">
        <v>2.1</v>
      </c>
      <c r="CRF16" s="705" t="s">
        <v>318</v>
      </c>
      <c r="CRG16" s="703">
        <v>2.1</v>
      </c>
      <c r="CRH16" s="705" t="s">
        <v>318</v>
      </c>
      <c r="CRI16" s="703">
        <v>2.1</v>
      </c>
      <c r="CRJ16" s="705" t="s">
        <v>318</v>
      </c>
      <c r="CRK16" s="703">
        <v>2.1</v>
      </c>
      <c r="CRL16" s="705" t="s">
        <v>318</v>
      </c>
      <c r="CRM16" s="703">
        <v>2.1</v>
      </c>
      <c r="CRN16" s="705" t="s">
        <v>318</v>
      </c>
      <c r="CRO16" s="703">
        <v>2.1</v>
      </c>
      <c r="CRP16" s="705" t="s">
        <v>318</v>
      </c>
      <c r="CRQ16" s="703">
        <v>2.1</v>
      </c>
      <c r="CRR16" s="705" t="s">
        <v>318</v>
      </c>
      <c r="CRS16" s="703">
        <v>2.1</v>
      </c>
      <c r="CRT16" s="705" t="s">
        <v>318</v>
      </c>
      <c r="CRU16" s="703">
        <v>2.1</v>
      </c>
      <c r="CRV16" s="705" t="s">
        <v>318</v>
      </c>
      <c r="CRW16" s="703">
        <v>2.1</v>
      </c>
      <c r="CRX16" s="705" t="s">
        <v>318</v>
      </c>
      <c r="CRY16" s="703">
        <v>2.1</v>
      </c>
      <c r="CRZ16" s="705" t="s">
        <v>318</v>
      </c>
      <c r="CSA16" s="703">
        <v>2.1</v>
      </c>
      <c r="CSB16" s="705" t="s">
        <v>318</v>
      </c>
      <c r="CSC16" s="703">
        <v>2.1</v>
      </c>
      <c r="CSD16" s="705" t="s">
        <v>318</v>
      </c>
      <c r="CSE16" s="703">
        <v>2.1</v>
      </c>
      <c r="CSF16" s="705" t="s">
        <v>318</v>
      </c>
      <c r="CSG16" s="703">
        <v>2.1</v>
      </c>
      <c r="CSH16" s="705" t="s">
        <v>318</v>
      </c>
      <c r="CSI16" s="703">
        <v>2.1</v>
      </c>
      <c r="CSJ16" s="705" t="s">
        <v>318</v>
      </c>
      <c r="CSK16" s="703">
        <v>2.1</v>
      </c>
      <c r="CSL16" s="705" t="s">
        <v>318</v>
      </c>
      <c r="CSM16" s="703">
        <v>2.1</v>
      </c>
      <c r="CSN16" s="705" t="s">
        <v>318</v>
      </c>
      <c r="CSO16" s="703">
        <v>2.1</v>
      </c>
      <c r="CSP16" s="705" t="s">
        <v>318</v>
      </c>
      <c r="CSQ16" s="703">
        <v>2.1</v>
      </c>
      <c r="CSR16" s="705" t="s">
        <v>318</v>
      </c>
      <c r="CSS16" s="703">
        <v>2.1</v>
      </c>
      <c r="CST16" s="705" t="s">
        <v>318</v>
      </c>
      <c r="CSU16" s="703">
        <v>2.1</v>
      </c>
      <c r="CSV16" s="705" t="s">
        <v>318</v>
      </c>
      <c r="CSW16" s="703">
        <v>2.1</v>
      </c>
      <c r="CSX16" s="705" t="s">
        <v>318</v>
      </c>
      <c r="CSY16" s="703">
        <v>2.1</v>
      </c>
      <c r="CSZ16" s="705" t="s">
        <v>318</v>
      </c>
      <c r="CTA16" s="703">
        <v>2.1</v>
      </c>
      <c r="CTB16" s="705" t="s">
        <v>318</v>
      </c>
      <c r="CTC16" s="703">
        <v>2.1</v>
      </c>
      <c r="CTD16" s="705" t="s">
        <v>318</v>
      </c>
      <c r="CTE16" s="703">
        <v>2.1</v>
      </c>
      <c r="CTF16" s="705" t="s">
        <v>318</v>
      </c>
      <c r="CTG16" s="703">
        <v>2.1</v>
      </c>
      <c r="CTH16" s="705" t="s">
        <v>318</v>
      </c>
      <c r="CTI16" s="703">
        <v>2.1</v>
      </c>
      <c r="CTJ16" s="705" t="s">
        <v>318</v>
      </c>
      <c r="CTK16" s="703">
        <v>2.1</v>
      </c>
      <c r="CTL16" s="705" t="s">
        <v>318</v>
      </c>
      <c r="CTM16" s="703">
        <v>2.1</v>
      </c>
      <c r="CTN16" s="705" t="s">
        <v>318</v>
      </c>
      <c r="CTO16" s="703">
        <v>2.1</v>
      </c>
      <c r="CTP16" s="705" t="s">
        <v>318</v>
      </c>
      <c r="CTQ16" s="703">
        <v>2.1</v>
      </c>
      <c r="CTR16" s="705" t="s">
        <v>318</v>
      </c>
      <c r="CTS16" s="703">
        <v>2.1</v>
      </c>
      <c r="CTT16" s="705" t="s">
        <v>318</v>
      </c>
      <c r="CTU16" s="703">
        <v>2.1</v>
      </c>
      <c r="CTV16" s="705" t="s">
        <v>318</v>
      </c>
      <c r="CTW16" s="703">
        <v>2.1</v>
      </c>
      <c r="CTX16" s="705" t="s">
        <v>318</v>
      </c>
      <c r="CTY16" s="703">
        <v>2.1</v>
      </c>
      <c r="CTZ16" s="705" t="s">
        <v>318</v>
      </c>
      <c r="CUA16" s="703">
        <v>2.1</v>
      </c>
      <c r="CUB16" s="705" t="s">
        <v>318</v>
      </c>
      <c r="CUC16" s="703">
        <v>2.1</v>
      </c>
      <c r="CUD16" s="705" t="s">
        <v>318</v>
      </c>
      <c r="CUE16" s="703">
        <v>2.1</v>
      </c>
      <c r="CUF16" s="705" t="s">
        <v>318</v>
      </c>
      <c r="CUG16" s="703">
        <v>2.1</v>
      </c>
      <c r="CUH16" s="705" t="s">
        <v>318</v>
      </c>
      <c r="CUI16" s="703">
        <v>2.1</v>
      </c>
      <c r="CUJ16" s="705" t="s">
        <v>318</v>
      </c>
      <c r="CUK16" s="703">
        <v>2.1</v>
      </c>
      <c r="CUL16" s="705" t="s">
        <v>318</v>
      </c>
      <c r="CUM16" s="703">
        <v>2.1</v>
      </c>
      <c r="CUN16" s="705" t="s">
        <v>318</v>
      </c>
      <c r="CUO16" s="703">
        <v>2.1</v>
      </c>
      <c r="CUP16" s="705" t="s">
        <v>318</v>
      </c>
      <c r="CUQ16" s="703">
        <v>2.1</v>
      </c>
      <c r="CUR16" s="705" t="s">
        <v>318</v>
      </c>
      <c r="CUS16" s="703">
        <v>2.1</v>
      </c>
      <c r="CUT16" s="705" t="s">
        <v>318</v>
      </c>
      <c r="CUU16" s="703">
        <v>2.1</v>
      </c>
      <c r="CUV16" s="705" t="s">
        <v>318</v>
      </c>
      <c r="CUW16" s="703">
        <v>2.1</v>
      </c>
      <c r="CUX16" s="705" t="s">
        <v>318</v>
      </c>
      <c r="CUY16" s="703">
        <v>2.1</v>
      </c>
      <c r="CUZ16" s="705" t="s">
        <v>318</v>
      </c>
      <c r="CVA16" s="703">
        <v>2.1</v>
      </c>
      <c r="CVB16" s="705" t="s">
        <v>318</v>
      </c>
      <c r="CVC16" s="703">
        <v>2.1</v>
      </c>
      <c r="CVD16" s="705" t="s">
        <v>318</v>
      </c>
      <c r="CVE16" s="703">
        <v>2.1</v>
      </c>
      <c r="CVF16" s="705" t="s">
        <v>318</v>
      </c>
      <c r="CVG16" s="703">
        <v>2.1</v>
      </c>
      <c r="CVH16" s="705" t="s">
        <v>318</v>
      </c>
      <c r="CVI16" s="703">
        <v>2.1</v>
      </c>
      <c r="CVJ16" s="705" t="s">
        <v>318</v>
      </c>
      <c r="CVK16" s="703">
        <v>2.1</v>
      </c>
      <c r="CVL16" s="705" t="s">
        <v>318</v>
      </c>
      <c r="CVM16" s="703">
        <v>2.1</v>
      </c>
      <c r="CVN16" s="705" t="s">
        <v>318</v>
      </c>
      <c r="CVO16" s="703">
        <v>2.1</v>
      </c>
      <c r="CVP16" s="705" t="s">
        <v>318</v>
      </c>
      <c r="CVQ16" s="703">
        <v>2.1</v>
      </c>
      <c r="CVR16" s="705" t="s">
        <v>318</v>
      </c>
      <c r="CVS16" s="703">
        <v>2.1</v>
      </c>
      <c r="CVT16" s="705" t="s">
        <v>318</v>
      </c>
      <c r="CVU16" s="703">
        <v>2.1</v>
      </c>
      <c r="CVV16" s="705" t="s">
        <v>318</v>
      </c>
      <c r="CVW16" s="703">
        <v>2.1</v>
      </c>
      <c r="CVX16" s="705" t="s">
        <v>318</v>
      </c>
      <c r="CVY16" s="703">
        <v>2.1</v>
      </c>
      <c r="CVZ16" s="705" t="s">
        <v>318</v>
      </c>
      <c r="CWA16" s="703">
        <v>2.1</v>
      </c>
      <c r="CWB16" s="705" t="s">
        <v>318</v>
      </c>
      <c r="CWC16" s="703">
        <v>2.1</v>
      </c>
      <c r="CWD16" s="705" t="s">
        <v>318</v>
      </c>
      <c r="CWE16" s="703">
        <v>2.1</v>
      </c>
      <c r="CWF16" s="705" t="s">
        <v>318</v>
      </c>
      <c r="CWG16" s="703">
        <v>2.1</v>
      </c>
      <c r="CWH16" s="705" t="s">
        <v>318</v>
      </c>
      <c r="CWI16" s="703">
        <v>2.1</v>
      </c>
      <c r="CWJ16" s="705" t="s">
        <v>318</v>
      </c>
      <c r="CWK16" s="703">
        <v>2.1</v>
      </c>
      <c r="CWL16" s="705" t="s">
        <v>318</v>
      </c>
      <c r="CWM16" s="703">
        <v>2.1</v>
      </c>
      <c r="CWN16" s="705" t="s">
        <v>318</v>
      </c>
      <c r="CWO16" s="703">
        <v>2.1</v>
      </c>
      <c r="CWP16" s="705" t="s">
        <v>318</v>
      </c>
      <c r="CWQ16" s="703">
        <v>2.1</v>
      </c>
      <c r="CWR16" s="705" t="s">
        <v>318</v>
      </c>
      <c r="CWS16" s="703">
        <v>2.1</v>
      </c>
      <c r="CWT16" s="705" t="s">
        <v>318</v>
      </c>
      <c r="CWU16" s="703">
        <v>2.1</v>
      </c>
      <c r="CWV16" s="705" t="s">
        <v>318</v>
      </c>
      <c r="CWW16" s="703">
        <v>2.1</v>
      </c>
      <c r="CWX16" s="705" t="s">
        <v>318</v>
      </c>
      <c r="CWY16" s="703">
        <v>2.1</v>
      </c>
      <c r="CWZ16" s="705" t="s">
        <v>318</v>
      </c>
      <c r="CXA16" s="703">
        <v>2.1</v>
      </c>
      <c r="CXB16" s="705" t="s">
        <v>318</v>
      </c>
      <c r="CXC16" s="703">
        <v>2.1</v>
      </c>
      <c r="CXD16" s="705" t="s">
        <v>318</v>
      </c>
      <c r="CXE16" s="703">
        <v>2.1</v>
      </c>
      <c r="CXF16" s="705" t="s">
        <v>318</v>
      </c>
      <c r="CXG16" s="703">
        <v>2.1</v>
      </c>
      <c r="CXH16" s="705" t="s">
        <v>318</v>
      </c>
      <c r="CXI16" s="703">
        <v>2.1</v>
      </c>
      <c r="CXJ16" s="705" t="s">
        <v>318</v>
      </c>
      <c r="CXK16" s="703">
        <v>2.1</v>
      </c>
      <c r="CXL16" s="705" t="s">
        <v>318</v>
      </c>
      <c r="CXM16" s="703">
        <v>2.1</v>
      </c>
      <c r="CXN16" s="705" t="s">
        <v>318</v>
      </c>
      <c r="CXO16" s="703">
        <v>2.1</v>
      </c>
      <c r="CXP16" s="705" t="s">
        <v>318</v>
      </c>
      <c r="CXQ16" s="703">
        <v>2.1</v>
      </c>
      <c r="CXR16" s="705" t="s">
        <v>318</v>
      </c>
      <c r="CXS16" s="703">
        <v>2.1</v>
      </c>
      <c r="CXT16" s="705" t="s">
        <v>318</v>
      </c>
      <c r="CXU16" s="703">
        <v>2.1</v>
      </c>
      <c r="CXV16" s="705" t="s">
        <v>318</v>
      </c>
      <c r="CXW16" s="703">
        <v>2.1</v>
      </c>
      <c r="CXX16" s="705" t="s">
        <v>318</v>
      </c>
      <c r="CXY16" s="703">
        <v>2.1</v>
      </c>
      <c r="CXZ16" s="705" t="s">
        <v>318</v>
      </c>
      <c r="CYA16" s="703">
        <v>2.1</v>
      </c>
      <c r="CYB16" s="705" t="s">
        <v>318</v>
      </c>
      <c r="CYC16" s="703">
        <v>2.1</v>
      </c>
      <c r="CYD16" s="705" t="s">
        <v>318</v>
      </c>
      <c r="CYE16" s="703">
        <v>2.1</v>
      </c>
      <c r="CYF16" s="705" t="s">
        <v>318</v>
      </c>
      <c r="CYG16" s="703">
        <v>2.1</v>
      </c>
      <c r="CYH16" s="705" t="s">
        <v>318</v>
      </c>
      <c r="CYI16" s="703">
        <v>2.1</v>
      </c>
      <c r="CYJ16" s="705" t="s">
        <v>318</v>
      </c>
      <c r="CYK16" s="703">
        <v>2.1</v>
      </c>
      <c r="CYL16" s="705" t="s">
        <v>318</v>
      </c>
      <c r="CYM16" s="703">
        <v>2.1</v>
      </c>
      <c r="CYN16" s="705" t="s">
        <v>318</v>
      </c>
      <c r="CYO16" s="703">
        <v>2.1</v>
      </c>
      <c r="CYP16" s="705" t="s">
        <v>318</v>
      </c>
      <c r="CYQ16" s="703">
        <v>2.1</v>
      </c>
      <c r="CYR16" s="705" t="s">
        <v>318</v>
      </c>
      <c r="CYS16" s="703">
        <v>2.1</v>
      </c>
      <c r="CYT16" s="705" t="s">
        <v>318</v>
      </c>
      <c r="CYU16" s="703">
        <v>2.1</v>
      </c>
      <c r="CYV16" s="705" t="s">
        <v>318</v>
      </c>
      <c r="CYW16" s="703">
        <v>2.1</v>
      </c>
      <c r="CYX16" s="705" t="s">
        <v>318</v>
      </c>
      <c r="CYY16" s="703">
        <v>2.1</v>
      </c>
      <c r="CYZ16" s="705" t="s">
        <v>318</v>
      </c>
      <c r="CZA16" s="703">
        <v>2.1</v>
      </c>
      <c r="CZB16" s="705" t="s">
        <v>318</v>
      </c>
      <c r="CZC16" s="703">
        <v>2.1</v>
      </c>
      <c r="CZD16" s="705" t="s">
        <v>318</v>
      </c>
      <c r="CZE16" s="703">
        <v>2.1</v>
      </c>
      <c r="CZF16" s="705" t="s">
        <v>318</v>
      </c>
      <c r="CZG16" s="703">
        <v>2.1</v>
      </c>
      <c r="CZH16" s="705" t="s">
        <v>318</v>
      </c>
      <c r="CZI16" s="703">
        <v>2.1</v>
      </c>
      <c r="CZJ16" s="705" t="s">
        <v>318</v>
      </c>
      <c r="CZK16" s="703">
        <v>2.1</v>
      </c>
      <c r="CZL16" s="705" t="s">
        <v>318</v>
      </c>
      <c r="CZM16" s="703">
        <v>2.1</v>
      </c>
      <c r="CZN16" s="705" t="s">
        <v>318</v>
      </c>
      <c r="CZO16" s="703">
        <v>2.1</v>
      </c>
      <c r="CZP16" s="705" t="s">
        <v>318</v>
      </c>
      <c r="CZQ16" s="703">
        <v>2.1</v>
      </c>
      <c r="CZR16" s="705" t="s">
        <v>318</v>
      </c>
      <c r="CZS16" s="703">
        <v>2.1</v>
      </c>
      <c r="CZT16" s="705" t="s">
        <v>318</v>
      </c>
      <c r="CZU16" s="703">
        <v>2.1</v>
      </c>
      <c r="CZV16" s="705" t="s">
        <v>318</v>
      </c>
      <c r="CZW16" s="703">
        <v>2.1</v>
      </c>
      <c r="CZX16" s="705" t="s">
        <v>318</v>
      </c>
      <c r="CZY16" s="703">
        <v>2.1</v>
      </c>
      <c r="CZZ16" s="705" t="s">
        <v>318</v>
      </c>
      <c r="DAA16" s="703">
        <v>2.1</v>
      </c>
      <c r="DAB16" s="705" t="s">
        <v>318</v>
      </c>
      <c r="DAC16" s="703">
        <v>2.1</v>
      </c>
      <c r="DAD16" s="705" t="s">
        <v>318</v>
      </c>
      <c r="DAE16" s="703">
        <v>2.1</v>
      </c>
      <c r="DAF16" s="705" t="s">
        <v>318</v>
      </c>
      <c r="DAG16" s="703">
        <v>2.1</v>
      </c>
      <c r="DAH16" s="705" t="s">
        <v>318</v>
      </c>
      <c r="DAI16" s="703">
        <v>2.1</v>
      </c>
      <c r="DAJ16" s="705" t="s">
        <v>318</v>
      </c>
      <c r="DAK16" s="703">
        <v>2.1</v>
      </c>
      <c r="DAL16" s="705" t="s">
        <v>318</v>
      </c>
      <c r="DAM16" s="703">
        <v>2.1</v>
      </c>
      <c r="DAN16" s="705" t="s">
        <v>318</v>
      </c>
      <c r="DAO16" s="703">
        <v>2.1</v>
      </c>
      <c r="DAP16" s="705" t="s">
        <v>318</v>
      </c>
      <c r="DAQ16" s="703">
        <v>2.1</v>
      </c>
      <c r="DAR16" s="705" t="s">
        <v>318</v>
      </c>
      <c r="DAS16" s="703">
        <v>2.1</v>
      </c>
      <c r="DAT16" s="705" t="s">
        <v>318</v>
      </c>
      <c r="DAU16" s="703">
        <v>2.1</v>
      </c>
      <c r="DAV16" s="705" t="s">
        <v>318</v>
      </c>
      <c r="DAW16" s="703">
        <v>2.1</v>
      </c>
      <c r="DAX16" s="705" t="s">
        <v>318</v>
      </c>
      <c r="DAY16" s="703">
        <v>2.1</v>
      </c>
      <c r="DAZ16" s="705" t="s">
        <v>318</v>
      </c>
      <c r="DBA16" s="703">
        <v>2.1</v>
      </c>
      <c r="DBB16" s="705" t="s">
        <v>318</v>
      </c>
      <c r="DBC16" s="703">
        <v>2.1</v>
      </c>
      <c r="DBD16" s="705" t="s">
        <v>318</v>
      </c>
      <c r="DBE16" s="703">
        <v>2.1</v>
      </c>
      <c r="DBF16" s="705" t="s">
        <v>318</v>
      </c>
      <c r="DBG16" s="703">
        <v>2.1</v>
      </c>
      <c r="DBH16" s="705" t="s">
        <v>318</v>
      </c>
      <c r="DBI16" s="703">
        <v>2.1</v>
      </c>
      <c r="DBJ16" s="705" t="s">
        <v>318</v>
      </c>
      <c r="DBK16" s="703">
        <v>2.1</v>
      </c>
      <c r="DBL16" s="705" t="s">
        <v>318</v>
      </c>
      <c r="DBM16" s="703">
        <v>2.1</v>
      </c>
      <c r="DBN16" s="705" t="s">
        <v>318</v>
      </c>
      <c r="DBO16" s="703">
        <v>2.1</v>
      </c>
      <c r="DBP16" s="705" t="s">
        <v>318</v>
      </c>
      <c r="DBQ16" s="703">
        <v>2.1</v>
      </c>
      <c r="DBR16" s="705" t="s">
        <v>318</v>
      </c>
      <c r="DBS16" s="703">
        <v>2.1</v>
      </c>
      <c r="DBT16" s="705" t="s">
        <v>318</v>
      </c>
      <c r="DBU16" s="703">
        <v>2.1</v>
      </c>
      <c r="DBV16" s="705" t="s">
        <v>318</v>
      </c>
      <c r="DBW16" s="703">
        <v>2.1</v>
      </c>
      <c r="DBX16" s="705" t="s">
        <v>318</v>
      </c>
      <c r="DBY16" s="703">
        <v>2.1</v>
      </c>
      <c r="DBZ16" s="705" t="s">
        <v>318</v>
      </c>
      <c r="DCA16" s="703">
        <v>2.1</v>
      </c>
      <c r="DCB16" s="705" t="s">
        <v>318</v>
      </c>
      <c r="DCC16" s="703">
        <v>2.1</v>
      </c>
      <c r="DCD16" s="705" t="s">
        <v>318</v>
      </c>
      <c r="DCE16" s="703">
        <v>2.1</v>
      </c>
      <c r="DCF16" s="705" t="s">
        <v>318</v>
      </c>
      <c r="DCG16" s="703">
        <v>2.1</v>
      </c>
      <c r="DCH16" s="705" t="s">
        <v>318</v>
      </c>
      <c r="DCI16" s="703">
        <v>2.1</v>
      </c>
      <c r="DCJ16" s="705" t="s">
        <v>318</v>
      </c>
      <c r="DCK16" s="703">
        <v>2.1</v>
      </c>
      <c r="DCL16" s="705" t="s">
        <v>318</v>
      </c>
      <c r="DCM16" s="703">
        <v>2.1</v>
      </c>
      <c r="DCN16" s="705" t="s">
        <v>318</v>
      </c>
      <c r="DCO16" s="703">
        <v>2.1</v>
      </c>
      <c r="DCP16" s="705" t="s">
        <v>318</v>
      </c>
      <c r="DCQ16" s="703">
        <v>2.1</v>
      </c>
      <c r="DCR16" s="705" t="s">
        <v>318</v>
      </c>
      <c r="DCS16" s="703">
        <v>2.1</v>
      </c>
      <c r="DCT16" s="705" t="s">
        <v>318</v>
      </c>
      <c r="DCU16" s="703">
        <v>2.1</v>
      </c>
      <c r="DCV16" s="705" t="s">
        <v>318</v>
      </c>
      <c r="DCW16" s="703">
        <v>2.1</v>
      </c>
      <c r="DCX16" s="705" t="s">
        <v>318</v>
      </c>
      <c r="DCY16" s="703">
        <v>2.1</v>
      </c>
      <c r="DCZ16" s="705" t="s">
        <v>318</v>
      </c>
      <c r="DDA16" s="703">
        <v>2.1</v>
      </c>
      <c r="DDB16" s="705" t="s">
        <v>318</v>
      </c>
      <c r="DDC16" s="703">
        <v>2.1</v>
      </c>
      <c r="DDD16" s="705" t="s">
        <v>318</v>
      </c>
      <c r="DDE16" s="703">
        <v>2.1</v>
      </c>
      <c r="DDF16" s="705" t="s">
        <v>318</v>
      </c>
      <c r="DDG16" s="703">
        <v>2.1</v>
      </c>
      <c r="DDH16" s="705" t="s">
        <v>318</v>
      </c>
      <c r="DDI16" s="703">
        <v>2.1</v>
      </c>
      <c r="DDJ16" s="705" t="s">
        <v>318</v>
      </c>
      <c r="DDK16" s="703">
        <v>2.1</v>
      </c>
      <c r="DDL16" s="705" t="s">
        <v>318</v>
      </c>
      <c r="DDM16" s="703">
        <v>2.1</v>
      </c>
      <c r="DDN16" s="705" t="s">
        <v>318</v>
      </c>
      <c r="DDO16" s="703">
        <v>2.1</v>
      </c>
      <c r="DDP16" s="705" t="s">
        <v>318</v>
      </c>
      <c r="DDQ16" s="703">
        <v>2.1</v>
      </c>
      <c r="DDR16" s="705" t="s">
        <v>318</v>
      </c>
      <c r="DDS16" s="703">
        <v>2.1</v>
      </c>
      <c r="DDT16" s="705" t="s">
        <v>318</v>
      </c>
      <c r="DDU16" s="703">
        <v>2.1</v>
      </c>
      <c r="DDV16" s="705" t="s">
        <v>318</v>
      </c>
      <c r="DDW16" s="703">
        <v>2.1</v>
      </c>
      <c r="DDX16" s="705" t="s">
        <v>318</v>
      </c>
      <c r="DDY16" s="703">
        <v>2.1</v>
      </c>
      <c r="DDZ16" s="705" t="s">
        <v>318</v>
      </c>
      <c r="DEA16" s="703">
        <v>2.1</v>
      </c>
      <c r="DEB16" s="705" t="s">
        <v>318</v>
      </c>
      <c r="DEC16" s="703">
        <v>2.1</v>
      </c>
      <c r="DED16" s="705" t="s">
        <v>318</v>
      </c>
      <c r="DEE16" s="703">
        <v>2.1</v>
      </c>
      <c r="DEF16" s="705" t="s">
        <v>318</v>
      </c>
      <c r="DEG16" s="703">
        <v>2.1</v>
      </c>
      <c r="DEH16" s="705" t="s">
        <v>318</v>
      </c>
      <c r="DEI16" s="703">
        <v>2.1</v>
      </c>
      <c r="DEJ16" s="705" t="s">
        <v>318</v>
      </c>
      <c r="DEK16" s="703">
        <v>2.1</v>
      </c>
      <c r="DEL16" s="705" t="s">
        <v>318</v>
      </c>
      <c r="DEM16" s="703">
        <v>2.1</v>
      </c>
      <c r="DEN16" s="705" t="s">
        <v>318</v>
      </c>
      <c r="DEO16" s="703">
        <v>2.1</v>
      </c>
      <c r="DEP16" s="705" t="s">
        <v>318</v>
      </c>
      <c r="DEQ16" s="703">
        <v>2.1</v>
      </c>
      <c r="DER16" s="705" t="s">
        <v>318</v>
      </c>
      <c r="DES16" s="703">
        <v>2.1</v>
      </c>
      <c r="DET16" s="705" t="s">
        <v>318</v>
      </c>
      <c r="DEU16" s="703">
        <v>2.1</v>
      </c>
      <c r="DEV16" s="705" t="s">
        <v>318</v>
      </c>
      <c r="DEW16" s="703">
        <v>2.1</v>
      </c>
      <c r="DEX16" s="705" t="s">
        <v>318</v>
      </c>
      <c r="DEY16" s="703">
        <v>2.1</v>
      </c>
      <c r="DEZ16" s="705" t="s">
        <v>318</v>
      </c>
      <c r="DFA16" s="703">
        <v>2.1</v>
      </c>
      <c r="DFB16" s="705" t="s">
        <v>318</v>
      </c>
      <c r="DFC16" s="703">
        <v>2.1</v>
      </c>
      <c r="DFD16" s="705" t="s">
        <v>318</v>
      </c>
      <c r="DFE16" s="703">
        <v>2.1</v>
      </c>
      <c r="DFF16" s="705" t="s">
        <v>318</v>
      </c>
      <c r="DFG16" s="703">
        <v>2.1</v>
      </c>
      <c r="DFH16" s="705" t="s">
        <v>318</v>
      </c>
      <c r="DFI16" s="703">
        <v>2.1</v>
      </c>
      <c r="DFJ16" s="705" t="s">
        <v>318</v>
      </c>
      <c r="DFK16" s="703">
        <v>2.1</v>
      </c>
      <c r="DFL16" s="705" t="s">
        <v>318</v>
      </c>
      <c r="DFM16" s="703">
        <v>2.1</v>
      </c>
      <c r="DFN16" s="705" t="s">
        <v>318</v>
      </c>
      <c r="DFO16" s="703">
        <v>2.1</v>
      </c>
      <c r="DFP16" s="705" t="s">
        <v>318</v>
      </c>
      <c r="DFQ16" s="703">
        <v>2.1</v>
      </c>
      <c r="DFR16" s="705" t="s">
        <v>318</v>
      </c>
      <c r="DFS16" s="703">
        <v>2.1</v>
      </c>
      <c r="DFT16" s="705" t="s">
        <v>318</v>
      </c>
      <c r="DFU16" s="703">
        <v>2.1</v>
      </c>
      <c r="DFV16" s="705" t="s">
        <v>318</v>
      </c>
      <c r="DFW16" s="703">
        <v>2.1</v>
      </c>
      <c r="DFX16" s="705" t="s">
        <v>318</v>
      </c>
      <c r="DFY16" s="703">
        <v>2.1</v>
      </c>
      <c r="DFZ16" s="705" t="s">
        <v>318</v>
      </c>
      <c r="DGA16" s="703">
        <v>2.1</v>
      </c>
      <c r="DGB16" s="705" t="s">
        <v>318</v>
      </c>
      <c r="DGC16" s="703">
        <v>2.1</v>
      </c>
      <c r="DGD16" s="705" t="s">
        <v>318</v>
      </c>
      <c r="DGE16" s="703">
        <v>2.1</v>
      </c>
      <c r="DGF16" s="705" t="s">
        <v>318</v>
      </c>
      <c r="DGG16" s="703">
        <v>2.1</v>
      </c>
      <c r="DGH16" s="705" t="s">
        <v>318</v>
      </c>
      <c r="DGI16" s="703">
        <v>2.1</v>
      </c>
      <c r="DGJ16" s="705" t="s">
        <v>318</v>
      </c>
      <c r="DGK16" s="703">
        <v>2.1</v>
      </c>
      <c r="DGL16" s="705" t="s">
        <v>318</v>
      </c>
      <c r="DGM16" s="703">
        <v>2.1</v>
      </c>
      <c r="DGN16" s="705" t="s">
        <v>318</v>
      </c>
      <c r="DGO16" s="703">
        <v>2.1</v>
      </c>
      <c r="DGP16" s="705" t="s">
        <v>318</v>
      </c>
      <c r="DGQ16" s="703">
        <v>2.1</v>
      </c>
      <c r="DGR16" s="705" t="s">
        <v>318</v>
      </c>
      <c r="DGS16" s="703">
        <v>2.1</v>
      </c>
      <c r="DGT16" s="705" t="s">
        <v>318</v>
      </c>
      <c r="DGU16" s="703">
        <v>2.1</v>
      </c>
      <c r="DGV16" s="705" t="s">
        <v>318</v>
      </c>
      <c r="DGW16" s="703">
        <v>2.1</v>
      </c>
      <c r="DGX16" s="705" t="s">
        <v>318</v>
      </c>
      <c r="DGY16" s="703">
        <v>2.1</v>
      </c>
      <c r="DGZ16" s="705" t="s">
        <v>318</v>
      </c>
      <c r="DHA16" s="703">
        <v>2.1</v>
      </c>
      <c r="DHB16" s="705" t="s">
        <v>318</v>
      </c>
      <c r="DHC16" s="703">
        <v>2.1</v>
      </c>
      <c r="DHD16" s="705" t="s">
        <v>318</v>
      </c>
      <c r="DHE16" s="703">
        <v>2.1</v>
      </c>
      <c r="DHF16" s="705" t="s">
        <v>318</v>
      </c>
      <c r="DHG16" s="703">
        <v>2.1</v>
      </c>
      <c r="DHH16" s="705" t="s">
        <v>318</v>
      </c>
      <c r="DHI16" s="703">
        <v>2.1</v>
      </c>
      <c r="DHJ16" s="705" t="s">
        <v>318</v>
      </c>
      <c r="DHK16" s="703">
        <v>2.1</v>
      </c>
      <c r="DHL16" s="705" t="s">
        <v>318</v>
      </c>
      <c r="DHM16" s="703">
        <v>2.1</v>
      </c>
      <c r="DHN16" s="705" t="s">
        <v>318</v>
      </c>
      <c r="DHO16" s="703">
        <v>2.1</v>
      </c>
      <c r="DHP16" s="705" t="s">
        <v>318</v>
      </c>
      <c r="DHQ16" s="703">
        <v>2.1</v>
      </c>
      <c r="DHR16" s="705" t="s">
        <v>318</v>
      </c>
      <c r="DHS16" s="703">
        <v>2.1</v>
      </c>
      <c r="DHT16" s="705" t="s">
        <v>318</v>
      </c>
      <c r="DHU16" s="703">
        <v>2.1</v>
      </c>
      <c r="DHV16" s="705" t="s">
        <v>318</v>
      </c>
      <c r="DHW16" s="703">
        <v>2.1</v>
      </c>
      <c r="DHX16" s="705" t="s">
        <v>318</v>
      </c>
      <c r="DHY16" s="703">
        <v>2.1</v>
      </c>
      <c r="DHZ16" s="705" t="s">
        <v>318</v>
      </c>
      <c r="DIA16" s="703">
        <v>2.1</v>
      </c>
      <c r="DIB16" s="705" t="s">
        <v>318</v>
      </c>
      <c r="DIC16" s="703">
        <v>2.1</v>
      </c>
      <c r="DID16" s="705" t="s">
        <v>318</v>
      </c>
      <c r="DIE16" s="703">
        <v>2.1</v>
      </c>
      <c r="DIF16" s="705" t="s">
        <v>318</v>
      </c>
      <c r="DIG16" s="703">
        <v>2.1</v>
      </c>
      <c r="DIH16" s="705" t="s">
        <v>318</v>
      </c>
      <c r="DII16" s="703">
        <v>2.1</v>
      </c>
      <c r="DIJ16" s="705" t="s">
        <v>318</v>
      </c>
      <c r="DIK16" s="703">
        <v>2.1</v>
      </c>
      <c r="DIL16" s="705" t="s">
        <v>318</v>
      </c>
      <c r="DIM16" s="703">
        <v>2.1</v>
      </c>
      <c r="DIN16" s="705" t="s">
        <v>318</v>
      </c>
      <c r="DIO16" s="703">
        <v>2.1</v>
      </c>
      <c r="DIP16" s="705" t="s">
        <v>318</v>
      </c>
      <c r="DIQ16" s="703">
        <v>2.1</v>
      </c>
      <c r="DIR16" s="705" t="s">
        <v>318</v>
      </c>
      <c r="DIS16" s="703">
        <v>2.1</v>
      </c>
      <c r="DIT16" s="705" t="s">
        <v>318</v>
      </c>
      <c r="DIU16" s="703">
        <v>2.1</v>
      </c>
      <c r="DIV16" s="705" t="s">
        <v>318</v>
      </c>
      <c r="DIW16" s="703">
        <v>2.1</v>
      </c>
      <c r="DIX16" s="705" t="s">
        <v>318</v>
      </c>
      <c r="DIY16" s="703">
        <v>2.1</v>
      </c>
      <c r="DIZ16" s="705" t="s">
        <v>318</v>
      </c>
      <c r="DJA16" s="703">
        <v>2.1</v>
      </c>
      <c r="DJB16" s="705" t="s">
        <v>318</v>
      </c>
      <c r="DJC16" s="703">
        <v>2.1</v>
      </c>
      <c r="DJD16" s="705" t="s">
        <v>318</v>
      </c>
      <c r="DJE16" s="703">
        <v>2.1</v>
      </c>
      <c r="DJF16" s="705" t="s">
        <v>318</v>
      </c>
      <c r="DJG16" s="703">
        <v>2.1</v>
      </c>
      <c r="DJH16" s="705" t="s">
        <v>318</v>
      </c>
      <c r="DJI16" s="703">
        <v>2.1</v>
      </c>
      <c r="DJJ16" s="705" t="s">
        <v>318</v>
      </c>
      <c r="DJK16" s="703">
        <v>2.1</v>
      </c>
      <c r="DJL16" s="705" t="s">
        <v>318</v>
      </c>
      <c r="DJM16" s="703">
        <v>2.1</v>
      </c>
      <c r="DJN16" s="705" t="s">
        <v>318</v>
      </c>
      <c r="DJO16" s="703">
        <v>2.1</v>
      </c>
      <c r="DJP16" s="705" t="s">
        <v>318</v>
      </c>
      <c r="DJQ16" s="703">
        <v>2.1</v>
      </c>
      <c r="DJR16" s="705" t="s">
        <v>318</v>
      </c>
      <c r="DJS16" s="703">
        <v>2.1</v>
      </c>
      <c r="DJT16" s="705" t="s">
        <v>318</v>
      </c>
      <c r="DJU16" s="703">
        <v>2.1</v>
      </c>
      <c r="DJV16" s="705" t="s">
        <v>318</v>
      </c>
      <c r="DJW16" s="703">
        <v>2.1</v>
      </c>
      <c r="DJX16" s="705" t="s">
        <v>318</v>
      </c>
      <c r="DJY16" s="703">
        <v>2.1</v>
      </c>
      <c r="DJZ16" s="705" t="s">
        <v>318</v>
      </c>
      <c r="DKA16" s="703">
        <v>2.1</v>
      </c>
      <c r="DKB16" s="705" t="s">
        <v>318</v>
      </c>
      <c r="DKC16" s="703">
        <v>2.1</v>
      </c>
      <c r="DKD16" s="705" t="s">
        <v>318</v>
      </c>
      <c r="DKE16" s="703">
        <v>2.1</v>
      </c>
      <c r="DKF16" s="705" t="s">
        <v>318</v>
      </c>
      <c r="DKG16" s="703">
        <v>2.1</v>
      </c>
      <c r="DKH16" s="705" t="s">
        <v>318</v>
      </c>
      <c r="DKI16" s="703">
        <v>2.1</v>
      </c>
      <c r="DKJ16" s="705" t="s">
        <v>318</v>
      </c>
      <c r="DKK16" s="703">
        <v>2.1</v>
      </c>
      <c r="DKL16" s="705" t="s">
        <v>318</v>
      </c>
      <c r="DKM16" s="703">
        <v>2.1</v>
      </c>
      <c r="DKN16" s="705" t="s">
        <v>318</v>
      </c>
      <c r="DKO16" s="703">
        <v>2.1</v>
      </c>
      <c r="DKP16" s="705" t="s">
        <v>318</v>
      </c>
      <c r="DKQ16" s="703">
        <v>2.1</v>
      </c>
      <c r="DKR16" s="705" t="s">
        <v>318</v>
      </c>
      <c r="DKS16" s="703">
        <v>2.1</v>
      </c>
      <c r="DKT16" s="705" t="s">
        <v>318</v>
      </c>
      <c r="DKU16" s="703">
        <v>2.1</v>
      </c>
      <c r="DKV16" s="705" t="s">
        <v>318</v>
      </c>
      <c r="DKW16" s="703">
        <v>2.1</v>
      </c>
      <c r="DKX16" s="705" t="s">
        <v>318</v>
      </c>
      <c r="DKY16" s="703">
        <v>2.1</v>
      </c>
      <c r="DKZ16" s="705" t="s">
        <v>318</v>
      </c>
      <c r="DLA16" s="703">
        <v>2.1</v>
      </c>
      <c r="DLB16" s="705" t="s">
        <v>318</v>
      </c>
      <c r="DLC16" s="703">
        <v>2.1</v>
      </c>
      <c r="DLD16" s="705" t="s">
        <v>318</v>
      </c>
      <c r="DLE16" s="703">
        <v>2.1</v>
      </c>
      <c r="DLF16" s="705" t="s">
        <v>318</v>
      </c>
      <c r="DLG16" s="703">
        <v>2.1</v>
      </c>
      <c r="DLH16" s="705" t="s">
        <v>318</v>
      </c>
      <c r="DLI16" s="703">
        <v>2.1</v>
      </c>
      <c r="DLJ16" s="705" t="s">
        <v>318</v>
      </c>
      <c r="DLK16" s="703">
        <v>2.1</v>
      </c>
      <c r="DLL16" s="705" t="s">
        <v>318</v>
      </c>
      <c r="DLM16" s="703">
        <v>2.1</v>
      </c>
      <c r="DLN16" s="705" t="s">
        <v>318</v>
      </c>
      <c r="DLO16" s="703">
        <v>2.1</v>
      </c>
      <c r="DLP16" s="705" t="s">
        <v>318</v>
      </c>
      <c r="DLQ16" s="703">
        <v>2.1</v>
      </c>
      <c r="DLR16" s="705" t="s">
        <v>318</v>
      </c>
      <c r="DLS16" s="703">
        <v>2.1</v>
      </c>
      <c r="DLT16" s="705" t="s">
        <v>318</v>
      </c>
      <c r="DLU16" s="703">
        <v>2.1</v>
      </c>
      <c r="DLV16" s="705" t="s">
        <v>318</v>
      </c>
      <c r="DLW16" s="703">
        <v>2.1</v>
      </c>
      <c r="DLX16" s="705" t="s">
        <v>318</v>
      </c>
      <c r="DLY16" s="703">
        <v>2.1</v>
      </c>
      <c r="DLZ16" s="705" t="s">
        <v>318</v>
      </c>
      <c r="DMA16" s="703">
        <v>2.1</v>
      </c>
      <c r="DMB16" s="705" t="s">
        <v>318</v>
      </c>
      <c r="DMC16" s="703">
        <v>2.1</v>
      </c>
      <c r="DMD16" s="705" t="s">
        <v>318</v>
      </c>
      <c r="DME16" s="703">
        <v>2.1</v>
      </c>
      <c r="DMF16" s="705" t="s">
        <v>318</v>
      </c>
      <c r="DMG16" s="703">
        <v>2.1</v>
      </c>
      <c r="DMH16" s="705" t="s">
        <v>318</v>
      </c>
      <c r="DMI16" s="703">
        <v>2.1</v>
      </c>
      <c r="DMJ16" s="705" t="s">
        <v>318</v>
      </c>
      <c r="DMK16" s="703">
        <v>2.1</v>
      </c>
      <c r="DML16" s="705" t="s">
        <v>318</v>
      </c>
      <c r="DMM16" s="703">
        <v>2.1</v>
      </c>
      <c r="DMN16" s="705" t="s">
        <v>318</v>
      </c>
      <c r="DMO16" s="703">
        <v>2.1</v>
      </c>
      <c r="DMP16" s="705" t="s">
        <v>318</v>
      </c>
      <c r="DMQ16" s="703">
        <v>2.1</v>
      </c>
      <c r="DMR16" s="705" t="s">
        <v>318</v>
      </c>
      <c r="DMS16" s="703">
        <v>2.1</v>
      </c>
      <c r="DMT16" s="705" t="s">
        <v>318</v>
      </c>
      <c r="DMU16" s="703">
        <v>2.1</v>
      </c>
      <c r="DMV16" s="705" t="s">
        <v>318</v>
      </c>
      <c r="DMW16" s="703">
        <v>2.1</v>
      </c>
      <c r="DMX16" s="705" t="s">
        <v>318</v>
      </c>
      <c r="DMY16" s="703">
        <v>2.1</v>
      </c>
      <c r="DMZ16" s="705" t="s">
        <v>318</v>
      </c>
      <c r="DNA16" s="703">
        <v>2.1</v>
      </c>
      <c r="DNB16" s="705" t="s">
        <v>318</v>
      </c>
      <c r="DNC16" s="703">
        <v>2.1</v>
      </c>
      <c r="DND16" s="705" t="s">
        <v>318</v>
      </c>
      <c r="DNE16" s="703">
        <v>2.1</v>
      </c>
      <c r="DNF16" s="705" t="s">
        <v>318</v>
      </c>
      <c r="DNG16" s="703">
        <v>2.1</v>
      </c>
      <c r="DNH16" s="705" t="s">
        <v>318</v>
      </c>
      <c r="DNI16" s="703">
        <v>2.1</v>
      </c>
      <c r="DNJ16" s="705" t="s">
        <v>318</v>
      </c>
      <c r="DNK16" s="703">
        <v>2.1</v>
      </c>
      <c r="DNL16" s="705" t="s">
        <v>318</v>
      </c>
      <c r="DNM16" s="703">
        <v>2.1</v>
      </c>
      <c r="DNN16" s="705" t="s">
        <v>318</v>
      </c>
      <c r="DNO16" s="703">
        <v>2.1</v>
      </c>
      <c r="DNP16" s="705" t="s">
        <v>318</v>
      </c>
      <c r="DNQ16" s="703">
        <v>2.1</v>
      </c>
      <c r="DNR16" s="705" t="s">
        <v>318</v>
      </c>
      <c r="DNS16" s="703">
        <v>2.1</v>
      </c>
      <c r="DNT16" s="705" t="s">
        <v>318</v>
      </c>
      <c r="DNU16" s="703">
        <v>2.1</v>
      </c>
      <c r="DNV16" s="705" t="s">
        <v>318</v>
      </c>
      <c r="DNW16" s="703">
        <v>2.1</v>
      </c>
      <c r="DNX16" s="705" t="s">
        <v>318</v>
      </c>
      <c r="DNY16" s="703">
        <v>2.1</v>
      </c>
      <c r="DNZ16" s="705" t="s">
        <v>318</v>
      </c>
      <c r="DOA16" s="703">
        <v>2.1</v>
      </c>
      <c r="DOB16" s="705" t="s">
        <v>318</v>
      </c>
      <c r="DOC16" s="703">
        <v>2.1</v>
      </c>
      <c r="DOD16" s="705" t="s">
        <v>318</v>
      </c>
      <c r="DOE16" s="703">
        <v>2.1</v>
      </c>
      <c r="DOF16" s="705" t="s">
        <v>318</v>
      </c>
      <c r="DOG16" s="703">
        <v>2.1</v>
      </c>
      <c r="DOH16" s="705" t="s">
        <v>318</v>
      </c>
      <c r="DOI16" s="703">
        <v>2.1</v>
      </c>
      <c r="DOJ16" s="705" t="s">
        <v>318</v>
      </c>
      <c r="DOK16" s="703">
        <v>2.1</v>
      </c>
      <c r="DOL16" s="705" t="s">
        <v>318</v>
      </c>
      <c r="DOM16" s="703">
        <v>2.1</v>
      </c>
      <c r="DON16" s="705" t="s">
        <v>318</v>
      </c>
      <c r="DOO16" s="703">
        <v>2.1</v>
      </c>
      <c r="DOP16" s="705" t="s">
        <v>318</v>
      </c>
      <c r="DOQ16" s="703">
        <v>2.1</v>
      </c>
      <c r="DOR16" s="705" t="s">
        <v>318</v>
      </c>
      <c r="DOS16" s="703">
        <v>2.1</v>
      </c>
      <c r="DOT16" s="705" t="s">
        <v>318</v>
      </c>
      <c r="DOU16" s="703">
        <v>2.1</v>
      </c>
      <c r="DOV16" s="705" t="s">
        <v>318</v>
      </c>
      <c r="DOW16" s="703">
        <v>2.1</v>
      </c>
      <c r="DOX16" s="705" t="s">
        <v>318</v>
      </c>
      <c r="DOY16" s="703">
        <v>2.1</v>
      </c>
      <c r="DOZ16" s="705" t="s">
        <v>318</v>
      </c>
      <c r="DPA16" s="703">
        <v>2.1</v>
      </c>
      <c r="DPB16" s="705" t="s">
        <v>318</v>
      </c>
      <c r="DPC16" s="703">
        <v>2.1</v>
      </c>
      <c r="DPD16" s="705" t="s">
        <v>318</v>
      </c>
      <c r="DPE16" s="703">
        <v>2.1</v>
      </c>
      <c r="DPF16" s="705" t="s">
        <v>318</v>
      </c>
      <c r="DPG16" s="703">
        <v>2.1</v>
      </c>
      <c r="DPH16" s="705" t="s">
        <v>318</v>
      </c>
      <c r="DPI16" s="703">
        <v>2.1</v>
      </c>
      <c r="DPJ16" s="705" t="s">
        <v>318</v>
      </c>
      <c r="DPK16" s="703">
        <v>2.1</v>
      </c>
      <c r="DPL16" s="705" t="s">
        <v>318</v>
      </c>
      <c r="DPM16" s="703">
        <v>2.1</v>
      </c>
      <c r="DPN16" s="705" t="s">
        <v>318</v>
      </c>
      <c r="DPO16" s="703">
        <v>2.1</v>
      </c>
      <c r="DPP16" s="705" t="s">
        <v>318</v>
      </c>
      <c r="DPQ16" s="703">
        <v>2.1</v>
      </c>
      <c r="DPR16" s="705" t="s">
        <v>318</v>
      </c>
      <c r="DPS16" s="703">
        <v>2.1</v>
      </c>
      <c r="DPT16" s="705" t="s">
        <v>318</v>
      </c>
      <c r="DPU16" s="703">
        <v>2.1</v>
      </c>
      <c r="DPV16" s="705" t="s">
        <v>318</v>
      </c>
      <c r="DPW16" s="703">
        <v>2.1</v>
      </c>
      <c r="DPX16" s="705" t="s">
        <v>318</v>
      </c>
      <c r="DPY16" s="703">
        <v>2.1</v>
      </c>
      <c r="DPZ16" s="705" t="s">
        <v>318</v>
      </c>
      <c r="DQA16" s="703">
        <v>2.1</v>
      </c>
      <c r="DQB16" s="705" t="s">
        <v>318</v>
      </c>
      <c r="DQC16" s="703">
        <v>2.1</v>
      </c>
      <c r="DQD16" s="705" t="s">
        <v>318</v>
      </c>
      <c r="DQE16" s="703">
        <v>2.1</v>
      </c>
      <c r="DQF16" s="705" t="s">
        <v>318</v>
      </c>
      <c r="DQG16" s="703">
        <v>2.1</v>
      </c>
      <c r="DQH16" s="705" t="s">
        <v>318</v>
      </c>
      <c r="DQI16" s="703">
        <v>2.1</v>
      </c>
      <c r="DQJ16" s="705" t="s">
        <v>318</v>
      </c>
      <c r="DQK16" s="703">
        <v>2.1</v>
      </c>
      <c r="DQL16" s="705" t="s">
        <v>318</v>
      </c>
      <c r="DQM16" s="703">
        <v>2.1</v>
      </c>
      <c r="DQN16" s="705" t="s">
        <v>318</v>
      </c>
      <c r="DQO16" s="703">
        <v>2.1</v>
      </c>
      <c r="DQP16" s="705" t="s">
        <v>318</v>
      </c>
      <c r="DQQ16" s="703">
        <v>2.1</v>
      </c>
      <c r="DQR16" s="705" t="s">
        <v>318</v>
      </c>
      <c r="DQS16" s="703">
        <v>2.1</v>
      </c>
      <c r="DQT16" s="705" t="s">
        <v>318</v>
      </c>
      <c r="DQU16" s="703">
        <v>2.1</v>
      </c>
      <c r="DQV16" s="705" t="s">
        <v>318</v>
      </c>
      <c r="DQW16" s="703">
        <v>2.1</v>
      </c>
      <c r="DQX16" s="705" t="s">
        <v>318</v>
      </c>
      <c r="DQY16" s="703">
        <v>2.1</v>
      </c>
      <c r="DQZ16" s="705" t="s">
        <v>318</v>
      </c>
      <c r="DRA16" s="703">
        <v>2.1</v>
      </c>
      <c r="DRB16" s="705" t="s">
        <v>318</v>
      </c>
      <c r="DRC16" s="703">
        <v>2.1</v>
      </c>
      <c r="DRD16" s="705" t="s">
        <v>318</v>
      </c>
      <c r="DRE16" s="703">
        <v>2.1</v>
      </c>
      <c r="DRF16" s="705" t="s">
        <v>318</v>
      </c>
      <c r="DRG16" s="703">
        <v>2.1</v>
      </c>
      <c r="DRH16" s="705" t="s">
        <v>318</v>
      </c>
      <c r="DRI16" s="703">
        <v>2.1</v>
      </c>
      <c r="DRJ16" s="705" t="s">
        <v>318</v>
      </c>
      <c r="DRK16" s="703">
        <v>2.1</v>
      </c>
      <c r="DRL16" s="705" t="s">
        <v>318</v>
      </c>
      <c r="DRM16" s="703">
        <v>2.1</v>
      </c>
      <c r="DRN16" s="705" t="s">
        <v>318</v>
      </c>
      <c r="DRO16" s="703">
        <v>2.1</v>
      </c>
      <c r="DRP16" s="705" t="s">
        <v>318</v>
      </c>
      <c r="DRQ16" s="703">
        <v>2.1</v>
      </c>
      <c r="DRR16" s="705" t="s">
        <v>318</v>
      </c>
      <c r="DRS16" s="703">
        <v>2.1</v>
      </c>
      <c r="DRT16" s="705" t="s">
        <v>318</v>
      </c>
      <c r="DRU16" s="703">
        <v>2.1</v>
      </c>
      <c r="DRV16" s="705" t="s">
        <v>318</v>
      </c>
      <c r="DRW16" s="703">
        <v>2.1</v>
      </c>
      <c r="DRX16" s="705" t="s">
        <v>318</v>
      </c>
      <c r="DRY16" s="703">
        <v>2.1</v>
      </c>
      <c r="DRZ16" s="705" t="s">
        <v>318</v>
      </c>
      <c r="DSA16" s="703">
        <v>2.1</v>
      </c>
      <c r="DSB16" s="705" t="s">
        <v>318</v>
      </c>
      <c r="DSC16" s="703">
        <v>2.1</v>
      </c>
      <c r="DSD16" s="705" t="s">
        <v>318</v>
      </c>
      <c r="DSE16" s="703">
        <v>2.1</v>
      </c>
      <c r="DSF16" s="705" t="s">
        <v>318</v>
      </c>
      <c r="DSG16" s="703">
        <v>2.1</v>
      </c>
      <c r="DSH16" s="705" t="s">
        <v>318</v>
      </c>
      <c r="DSI16" s="703">
        <v>2.1</v>
      </c>
      <c r="DSJ16" s="705" t="s">
        <v>318</v>
      </c>
      <c r="DSK16" s="703">
        <v>2.1</v>
      </c>
      <c r="DSL16" s="705" t="s">
        <v>318</v>
      </c>
      <c r="DSM16" s="703">
        <v>2.1</v>
      </c>
      <c r="DSN16" s="705" t="s">
        <v>318</v>
      </c>
      <c r="DSO16" s="703">
        <v>2.1</v>
      </c>
      <c r="DSP16" s="705" t="s">
        <v>318</v>
      </c>
      <c r="DSQ16" s="703">
        <v>2.1</v>
      </c>
      <c r="DSR16" s="705" t="s">
        <v>318</v>
      </c>
      <c r="DSS16" s="703">
        <v>2.1</v>
      </c>
      <c r="DST16" s="705" t="s">
        <v>318</v>
      </c>
      <c r="DSU16" s="703">
        <v>2.1</v>
      </c>
      <c r="DSV16" s="705" t="s">
        <v>318</v>
      </c>
      <c r="DSW16" s="703">
        <v>2.1</v>
      </c>
      <c r="DSX16" s="705" t="s">
        <v>318</v>
      </c>
      <c r="DSY16" s="703">
        <v>2.1</v>
      </c>
      <c r="DSZ16" s="705" t="s">
        <v>318</v>
      </c>
      <c r="DTA16" s="703">
        <v>2.1</v>
      </c>
      <c r="DTB16" s="705" t="s">
        <v>318</v>
      </c>
      <c r="DTC16" s="703">
        <v>2.1</v>
      </c>
      <c r="DTD16" s="705" t="s">
        <v>318</v>
      </c>
      <c r="DTE16" s="703">
        <v>2.1</v>
      </c>
      <c r="DTF16" s="705" t="s">
        <v>318</v>
      </c>
      <c r="DTG16" s="703">
        <v>2.1</v>
      </c>
      <c r="DTH16" s="705" t="s">
        <v>318</v>
      </c>
      <c r="DTI16" s="703">
        <v>2.1</v>
      </c>
      <c r="DTJ16" s="705" t="s">
        <v>318</v>
      </c>
      <c r="DTK16" s="703">
        <v>2.1</v>
      </c>
      <c r="DTL16" s="705" t="s">
        <v>318</v>
      </c>
      <c r="DTM16" s="703">
        <v>2.1</v>
      </c>
      <c r="DTN16" s="705" t="s">
        <v>318</v>
      </c>
      <c r="DTO16" s="703">
        <v>2.1</v>
      </c>
      <c r="DTP16" s="705" t="s">
        <v>318</v>
      </c>
      <c r="DTQ16" s="703">
        <v>2.1</v>
      </c>
      <c r="DTR16" s="705" t="s">
        <v>318</v>
      </c>
      <c r="DTS16" s="703">
        <v>2.1</v>
      </c>
      <c r="DTT16" s="705" t="s">
        <v>318</v>
      </c>
      <c r="DTU16" s="703">
        <v>2.1</v>
      </c>
      <c r="DTV16" s="705" t="s">
        <v>318</v>
      </c>
      <c r="DTW16" s="703">
        <v>2.1</v>
      </c>
      <c r="DTX16" s="705" t="s">
        <v>318</v>
      </c>
      <c r="DTY16" s="703">
        <v>2.1</v>
      </c>
      <c r="DTZ16" s="705" t="s">
        <v>318</v>
      </c>
      <c r="DUA16" s="703">
        <v>2.1</v>
      </c>
      <c r="DUB16" s="705" t="s">
        <v>318</v>
      </c>
      <c r="DUC16" s="703">
        <v>2.1</v>
      </c>
      <c r="DUD16" s="705" t="s">
        <v>318</v>
      </c>
      <c r="DUE16" s="703">
        <v>2.1</v>
      </c>
      <c r="DUF16" s="705" t="s">
        <v>318</v>
      </c>
      <c r="DUG16" s="703">
        <v>2.1</v>
      </c>
      <c r="DUH16" s="705" t="s">
        <v>318</v>
      </c>
      <c r="DUI16" s="703">
        <v>2.1</v>
      </c>
      <c r="DUJ16" s="705" t="s">
        <v>318</v>
      </c>
      <c r="DUK16" s="703">
        <v>2.1</v>
      </c>
      <c r="DUL16" s="705" t="s">
        <v>318</v>
      </c>
      <c r="DUM16" s="703">
        <v>2.1</v>
      </c>
      <c r="DUN16" s="705" t="s">
        <v>318</v>
      </c>
      <c r="DUO16" s="703">
        <v>2.1</v>
      </c>
      <c r="DUP16" s="705" t="s">
        <v>318</v>
      </c>
      <c r="DUQ16" s="703">
        <v>2.1</v>
      </c>
      <c r="DUR16" s="705" t="s">
        <v>318</v>
      </c>
      <c r="DUS16" s="703">
        <v>2.1</v>
      </c>
      <c r="DUT16" s="705" t="s">
        <v>318</v>
      </c>
      <c r="DUU16" s="703">
        <v>2.1</v>
      </c>
      <c r="DUV16" s="705" t="s">
        <v>318</v>
      </c>
      <c r="DUW16" s="703">
        <v>2.1</v>
      </c>
      <c r="DUX16" s="705" t="s">
        <v>318</v>
      </c>
      <c r="DUY16" s="703">
        <v>2.1</v>
      </c>
      <c r="DUZ16" s="705" t="s">
        <v>318</v>
      </c>
      <c r="DVA16" s="703">
        <v>2.1</v>
      </c>
      <c r="DVB16" s="705" t="s">
        <v>318</v>
      </c>
      <c r="DVC16" s="703">
        <v>2.1</v>
      </c>
      <c r="DVD16" s="705" t="s">
        <v>318</v>
      </c>
      <c r="DVE16" s="703">
        <v>2.1</v>
      </c>
      <c r="DVF16" s="705" t="s">
        <v>318</v>
      </c>
      <c r="DVG16" s="703">
        <v>2.1</v>
      </c>
      <c r="DVH16" s="705" t="s">
        <v>318</v>
      </c>
      <c r="DVI16" s="703">
        <v>2.1</v>
      </c>
      <c r="DVJ16" s="705" t="s">
        <v>318</v>
      </c>
      <c r="DVK16" s="703">
        <v>2.1</v>
      </c>
      <c r="DVL16" s="705" t="s">
        <v>318</v>
      </c>
      <c r="DVM16" s="703">
        <v>2.1</v>
      </c>
      <c r="DVN16" s="705" t="s">
        <v>318</v>
      </c>
      <c r="DVO16" s="703">
        <v>2.1</v>
      </c>
      <c r="DVP16" s="705" t="s">
        <v>318</v>
      </c>
      <c r="DVQ16" s="703">
        <v>2.1</v>
      </c>
      <c r="DVR16" s="705" t="s">
        <v>318</v>
      </c>
      <c r="DVS16" s="703">
        <v>2.1</v>
      </c>
      <c r="DVT16" s="705" t="s">
        <v>318</v>
      </c>
      <c r="DVU16" s="703">
        <v>2.1</v>
      </c>
      <c r="DVV16" s="705" t="s">
        <v>318</v>
      </c>
      <c r="DVW16" s="703">
        <v>2.1</v>
      </c>
      <c r="DVX16" s="705" t="s">
        <v>318</v>
      </c>
      <c r="DVY16" s="703">
        <v>2.1</v>
      </c>
      <c r="DVZ16" s="705" t="s">
        <v>318</v>
      </c>
      <c r="DWA16" s="703">
        <v>2.1</v>
      </c>
      <c r="DWB16" s="705" t="s">
        <v>318</v>
      </c>
      <c r="DWC16" s="703">
        <v>2.1</v>
      </c>
      <c r="DWD16" s="705" t="s">
        <v>318</v>
      </c>
      <c r="DWE16" s="703">
        <v>2.1</v>
      </c>
      <c r="DWF16" s="705" t="s">
        <v>318</v>
      </c>
      <c r="DWG16" s="703">
        <v>2.1</v>
      </c>
      <c r="DWH16" s="705" t="s">
        <v>318</v>
      </c>
      <c r="DWI16" s="703">
        <v>2.1</v>
      </c>
      <c r="DWJ16" s="705" t="s">
        <v>318</v>
      </c>
      <c r="DWK16" s="703">
        <v>2.1</v>
      </c>
      <c r="DWL16" s="705" t="s">
        <v>318</v>
      </c>
      <c r="DWM16" s="703">
        <v>2.1</v>
      </c>
      <c r="DWN16" s="705" t="s">
        <v>318</v>
      </c>
      <c r="DWO16" s="703">
        <v>2.1</v>
      </c>
      <c r="DWP16" s="705" t="s">
        <v>318</v>
      </c>
      <c r="DWQ16" s="703">
        <v>2.1</v>
      </c>
      <c r="DWR16" s="705" t="s">
        <v>318</v>
      </c>
      <c r="DWS16" s="703">
        <v>2.1</v>
      </c>
      <c r="DWT16" s="705" t="s">
        <v>318</v>
      </c>
      <c r="DWU16" s="703">
        <v>2.1</v>
      </c>
      <c r="DWV16" s="705" t="s">
        <v>318</v>
      </c>
      <c r="DWW16" s="703">
        <v>2.1</v>
      </c>
      <c r="DWX16" s="705" t="s">
        <v>318</v>
      </c>
      <c r="DWY16" s="703">
        <v>2.1</v>
      </c>
      <c r="DWZ16" s="705" t="s">
        <v>318</v>
      </c>
      <c r="DXA16" s="703">
        <v>2.1</v>
      </c>
      <c r="DXB16" s="705" t="s">
        <v>318</v>
      </c>
      <c r="DXC16" s="703">
        <v>2.1</v>
      </c>
      <c r="DXD16" s="705" t="s">
        <v>318</v>
      </c>
      <c r="DXE16" s="703">
        <v>2.1</v>
      </c>
      <c r="DXF16" s="705" t="s">
        <v>318</v>
      </c>
      <c r="DXG16" s="703">
        <v>2.1</v>
      </c>
      <c r="DXH16" s="705" t="s">
        <v>318</v>
      </c>
      <c r="DXI16" s="703">
        <v>2.1</v>
      </c>
      <c r="DXJ16" s="705" t="s">
        <v>318</v>
      </c>
      <c r="DXK16" s="703">
        <v>2.1</v>
      </c>
      <c r="DXL16" s="705" t="s">
        <v>318</v>
      </c>
      <c r="DXM16" s="703">
        <v>2.1</v>
      </c>
      <c r="DXN16" s="705" t="s">
        <v>318</v>
      </c>
      <c r="DXO16" s="703">
        <v>2.1</v>
      </c>
      <c r="DXP16" s="705" t="s">
        <v>318</v>
      </c>
      <c r="DXQ16" s="703">
        <v>2.1</v>
      </c>
      <c r="DXR16" s="705" t="s">
        <v>318</v>
      </c>
      <c r="DXS16" s="703">
        <v>2.1</v>
      </c>
      <c r="DXT16" s="705" t="s">
        <v>318</v>
      </c>
      <c r="DXU16" s="703">
        <v>2.1</v>
      </c>
      <c r="DXV16" s="705" t="s">
        <v>318</v>
      </c>
      <c r="DXW16" s="703">
        <v>2.1</v>
      </c>
      <c r="DXX16" s="705" t="s">
        <v>318</v>
      </c>
      <c r="DXY16" s="703">
        <v>2.1</v>
      </c>
      <c r="DXZ16" s="705" t="s">
        <v>318</v>
      </c>
      <c r="DYA16" s="703">
        <v>2.1</v>
      </c>
      <c r="DYB16" s="705" t="s">
        <v>318</v>
      </c>
      <c r="DYC16" s="703">
        <v>2.1</v>
      </c>
      <c r="DYD16" s="705" t="s">
        <v>318</v>
      </c>
      <c r="DYE16" s="703">
        <v>2.1</v>
      </c>
      <c r="DYF16" s="705" t="s">
        <v>318</v>
      </c>
      <c r="DYG16" s="703">
        <v>2.1</v>
      </c>
      <c r="DYH16" s="705" t="s">
        <v>318</v>
      </c>
      <c r="DYI16" s="703">
        <v>2.1</v>
      </c>
      <c r="DYJ16" s="705" t="s">
        <v>318</v>
      </c>
      <c r="DYK16" s="703">
        <v>2.1</v>
      </c>
      <c r="DYL16" s="705" t="s">
        <v>318</v>
      </c>
      <c r="DYM16" s="703">
        <v>2.1</v>
      </c>
      <c r="DYN16" s="705" t="s">
        <v>318</v>
      </c>
      <c r="DYO16" s="703">
        <v>2.1</v>
      </c>
      <c r="DYP16" s="705" t="s">
        <v>318</v>
      </c>
      <c r="DYQ16" s="703">
        <v>2.1</v>
      </c>
      <c r="DYR16" s="705" t="s">
        <v>318</v>
      </c>
      <c r="DYS16" s="703">
        <v>2.1</v>
      </c>
      <c r="DYT16" s="705" t="s">
        <v>318</v>
      </c>
      <c r="DYU16" s="703">
        <v>2.1</v>
      </c>
      <c r="DYV16" s="705" t="s">
        <v>318</v>
      </c>
      <c r="DYW16" s="703">
        <v>2.1</v>
      </c>
      <c r="DYX16" s="705" t="s">
        <v>318</v>
      </c>
      <c r="DYY16" s="703">
        <v>2.1</v>
      </c>
      <c r="DYZ16" s="705" t="s">
        <v>318</v>
      </c>
      <c r="DZA16" s="703">
        <v>2.1</v>
      </c>
      <c r="DZB16" s="705" t="s">
        <v>318</v>
      </c>
      <c r="DZC16" s="703">
        <v>2.1</v>
      </c>
      <c r="DZD16" s="705" t="s">
        <v>318</v>
      </c>
      <c r="DZE16" s="703">
        <v>2.1</v>
      </c>
      <c r="DZF16" s="705" t="s">
        <v>318</v>
      </c>
      <c r="DZG16" s="703">
        <v>2.1</v>
      </c>
      <c r="DZH16" s="705" t="s">
        <v>318</v>
      </c>
      <c r="DZI16" s="703">
        <v>2.1</v>
      </c>
      <c r="DZJ16" s="705" t="s">
        <v>318</v>
      </c>
      <c r="DZK16" s="703">
        <v>2.1</v>
      </c>
      <c r="DZL16" s="705" t="s">
        <v>318</v>
      </c>
      <c r="DZM16" s="703">
        <v>2.1</v>
      </c>
      <c r="DZN16" s="705" t="s">
        <v>318</v>
      </c>
      <c r="DZO16" s="703">
        <v>2.1</v>
      </c>
      <c r="DZP16" s="705" t="s">
        <v>318</v>
      </c>
      <c r="DZQ16" s="703">
        <v>2.1</v>
      </c>
      <c r="DZR16" s="705" t="s">
        <v>318</v>
      </c>
      <c r="DZS16" s="703">
        <v>2.1</v>
      </c>
      <c r="DZT16" s="705" t="s">
        <v>318</v>
      </c>
      <c r="DZU16" s="703">
        <v>2.1</v>
      </c>
      <c r="DZV16" s="705" t="s">
        <v>318</v>
      </c>
      <c r="DZW16" s="703">
        <v>2.1</v>
      </c>
      <c r="DZX16" s="705" t="s">
        <v>318</v>
      </c>
      <c r="DZY16" s="703">
        <v>2.1</v>
      </c>
      <c r="DZZ16" s="705" t="s">
        <v>318</v>
      </c>
      <c r="EAA16" s="703">
        <v>2.1</v>
      </c>
      <c r="EAB16" s="705" t="s">
        <v>318</v>
      </c>
      <c r="EAC16" s="703">
        <v>2.1</v>
      </c>
      <c r="EAD16" s="705" t="s">
        <v>318</v>
      </c>
      <c r="EAE16" s="703">
        <v>2.1</v>
      </c>
      <c r="EAF16" s="705" t="s">
        <v>318</v>
      </c>
      <c r="EAG16" s="703">
        <v>2.1</v>
      </c>
      <c r="EAH16" s="705" t="s">
        <v>318</v>
      </c>
      <c r="EAI16" s="703">
        <v>2.1</v>
      </c>
      <c r="EAJ16" s="705" t="s">
        <v>318</v>
      </c>
      <c r="EAK16" s="703">
        <v>2.1</v>
      </c>
      <c r="EAL16" s="705" t="s">
        <v>318</v>
      </c>
      <c r="EAM16" s="703">
        <v>2.1</v>
      </c>
      <c r="EAN16" s="705" t="s">
        <v>318</v>
      </c>
      <c r="EAO16" s="703">
        <v>2.1</v>
      </c>
      <c r="EAP16" s="705" t="s">
        <v>318</v>
      </c>
      <c r="EAQ16" s="703">
        <v>2.1</v>
      </c>
      <c r="EAR16" s="705" t="s">
        <v>318</v>
      </c>
      <c r="EAS16" s="703">
        <v>2.1</v>
      </c>
      <c r="EAT16" s="705" t="s">
        <v>318</v>
      </c>
      <c r="EAU16" s="703">
        <v>2.1</v>
      </c>
      <c r="EAV16" s="705" t="s">
        <v>318</v>
      </c>
      <c r="EAW16" s="703">
        <v>2.1</v>
      </c>
      <c r="EAX16" s="705" t="s">
        <v>318</v>
      </c>
      <c r="EAY16" s="703">
        <v>2.1</v>
      </c>
      <c r="EAZ16" s="705" t="s">
        <v>318</v>
      </c>
      <c r="EBA16" s="703">
        <v>2.1</v>
      </c>
      <c r="EBB16" s="705" t="s">
        <v>318</v>
      </c>
      <c r="EBC16" s="703">
        <v>2.1</v>
      </c>
      <c r="EBD16" s="705" t="s">
        <v>318</v>
      </c>
      <c r="EBE16" s="703">
        <v>2.1</v>
      </c>
      <c r="EBF16" s="705" t="s">
        <v>318</v>
      </c>
      <c r="EBG16" s="703">
        <v>2.1</v>
      </c>
      <c r="EBH16" s="705" t="s">
        <v>318</v>
      </c>
      <c r="EBI16" s="703">
        <v>2.1</v>
      </c>
      <c r="EBJ16" s="705" t="s">
        <v>318</v>
      </c>
      <c r="EBK16" s="703">
        <v>2.1</v>
      </c>
      <c r="EBL16" s="705" t="s">
        <v>318</v>
      </c>
      <c r="EBM16" s="703">
        <v>2.1</v>
      </c>
      <c r="EBN16" s="705" t="s">
        <v>318</v>
      </c>
      <c r="EBO16" s="703">
        <v>2.1</v>
      </c>
      <c r="EBP16" s="705" t="s">
        <v>318</v>
      </c>
      <c r="EBQ16" s="703">
        <v>2.1</v>
      </c>
      <c r="EBR16" s="705" t="s">
        <v>318</v>
      </c>
      <c r="EBS16" s="703">
        <v>2.1</v>
      </c>
      <c r="EBT16" s="705" t="s">
        <v>318</v>
      </c>
      <c r="EBU16" s="703">
        <v>2.1</v>
      </c>
      <c r="EBV16" s="705" t="s">
        <v>318</v>
      </c>
      <c r="EBW16" s="703">
        <v>2.1</v>
      </c>
      <c r="EBX16" s="705" t="s">
        <v>318</v>
      </c>
      <c r="EBY16" s="703">
        <v>2.1</v>
      </c>
      <c r="EBZ16" s="705" t="s">
        <v>318</v>
      </c>
      <c r="ECA16" s="703">
        <v>2.1</v>
      </c>
      <c r="ECB16" s="705" t="s">
        <v>318</v>
      </c>
      <c r="ECC16" s="703">
        <v>2.1</v>
      </c>
      <c r="ECD16" s="705" t="s">
        <v>318</v>
      </c>
      <c r="ECE16" s="703">
        <v>2.1</v>
      </c>
      <c r="ECF16" s="705" t="s">
        <v>318</v>
      </c>
      <c r="ECG16" s="703">
        <v>2.1</v>
      </c>
      <c r="ECH16" s="705" t="s">
        <v>318</v>
      </c>
      <c r="ECI16" s="703">
        <v>2.1</v>
      </c>
      <c r="ECJ16" s="705" t="s">
        <v>318</v>
      </c>
      <c r="ECK16" s="703">
        <v>2.1</v>
      </c>
      <c r="ECL16" s="705" t="s">
        <v>318</v>
      </c>
      <c r="ECM16" s="703">
        <v>2.1</v>
      </c>
      <c r="ECN16" s="705" t="s">
        <v>318</v>
      </c>
      <c r="ECO16" s="703">
        <v>2.1</v>
      </c>
      <c r="ECP16" s="705" t="s">
        <v>318</v>
      </c>
      <c r="ECQ16" s="703">
        <v>2.1</v>
      </c>
      <c r="ECR16" s="705" t="s">
        <v>318</v>
      </c>
      <c r="ECS16" s="703">
        <v>2.1</v>
      </c>
      <c r="ECT16" s="705" t="s">
        <v>318</v>
      </c>
      <c r="ECU16" s="703">
        <v>2.1</v>
      </c>
      <c r="ECV16" s="705" t="s">
        <v>318</v>
      </c>
      <c r="ECW16" s="703">
        <v>2.1</v>
      </c>
      <c r="ECX16" s="705" t="s">
        <v>318</v>
      </c>
      <c r="ECY16" s="703">
        <v>2.1</v>
      </c>
      <c r="ECZ16" s="705" t="s">
        <v>318</v>
      </c>
      <c r="EDA16" s="703">
        <v>2.1</v>
      </c>
      <c r="EDB16" s="705" t="s">
        <v>318</v>
      </c>
      <c r="EDC16" s="703">
        <v>2.1</v>
      </c>
      <c r="EDD16" s="705" t="s">
        <v>318</v>
      </c>
      <c r="EDE16" s="703">
        <v>2.1</v>
      </c>
      <c r="EDF16" s="705" t="s">
        <v>318</v>
      </c>
      <c r="EDG16" s="703">
        <v>2.1</v>
      </c>
      <c r="EDH16" s="705" t="s">
        <v>318</v>
      </c>
      <c r="EDI16" s="703">
        <v>2.1</v>
      </c>
      <c r="EDJ16" s="705" t="s">
        <v>318</v>
      </c>
      <c r="EDK16" s="703">
        <v>2.1</v>
      </c>
      <c r="EDL16" s="705" t="s">
        <v>318</v>
      </c>
      <c r="EDM16" s="703">
        <v>2.1</v>
      </c>
      <c r="EDN16" s="705" t="s">
        <v>318</v>
      </c>
      <c r="EDO16" s="703">
        <v>2.1</v>
      </c>
      <c r="EDP16" s="705" t="s">
        <v>318</v>
      </c>
      <c r="EDQ16" s="703">
        <v>2.1</v>
      </c>
      <c r="EDR16" s="705" t="s">
        <v>318</v>
      </c>
      <c r="EDS16" s="703">
        <v>2.1</v>
      </c>
      <c r="EDT16" s="705" t="s">
        <v>318</v>
      </c>
      <c r="EDU16" s="703">
        <v>2.1</v>
      </c>
      <c r="EDV16" s="705" t="s">
        <v>318</v>
      </c>
      <c r="EDW16" s="703">
        <v>2.1</v>
      </c>
      <c r="EDX16" s="705" t="s">
        <v>318</v>
      </c>
      <c r="EDY16" s="703">
        <v>2.1</v>
      </c>
      <c r="EDZ16" s="705" t="s">
        <v>318</v>
      </c>
      <c r="EEA16" s="703">
        <v>2.1</v>
      </c>
      <c r="EEB16" s="705" t="s">
        <v>318</v>
      </c>
      <c r="EEC16" s="703">
        <v>2.1</v>
      </c>
      <c r="EED16" s="705" t="s">
        <v>318</v>
      </c>
      <c r="EEE16" s="703">
        <v>2.1</v>
      </c>
      <c r="EEF16" s="705" t="s">
        <v>318</v>
      </c>
      <c r="EEG16" s="703">
        <v>2.1</v>
      </c>
      <c r="EEH16" s="705" t="s">
        <v>318</v>
      </c>
      <c r="EEI16" s="703">
        <v>2.1</v>
      </c>
      <c r="EEJ16" s="705" t="s">
        <v>318</v>
      </c>
      <c r="EEK16" s="703">
        <v>2.1</v>
      </c>
      <c r="EEL16" s="705" t="s">
        <v>318</v>
      </c>
      <c r="EEM16" s="703">
        <v>2.1</v>
      </c>
      <c r="EEN16" s="705" t="s">
        <v>318</v>
      </c>
      <c r="EEO16" s="703">
        <v>2.1</v>
      </c>
      <c r="EEP16" s="705" t="s">
        <v>318</v>
      </c>
      <c r="EEQ16" s="703">
        <v>2.1</v>
      </c>
      <c r="EER16" s="705" t="s">
        <v>318</v>
      </c>
      <c r="EES16" s="703">
        <v>2.1</v>
      </c>
      <c r="EET16" s="705" t="s">
        <v>318</v>
      </c>
      <c r="EEU16" s="703">
        <v>2.1</v>
      </c>
      <c r="EEV16" s="705" t="s">
        <v>318</v>
      </c>
      <c r="EEW16" s="703">
        <v>2.1</v>
      </c>
      <c r="EEX16" s="705" t="s">
        <v>318</v>
      </c>
      <c r="EEY16" s="703">
        <v>2.1</v>
      </c>
      <c r="EEZ16" s="705" t="s">
        <v>318</v>
      </c>
      <c r="EFA16" s="703">
        <v>2.1</v>
      </c>
      <c r="EFB16" s="705" t="s">
        <v>318</v>
      </c>
      <c r="EFC16" s="703">
        <v>2.1</v>
      </c>
      <c r="EFD16" s="705" t="s">
        <v>318</v>
      </c>
      <c r="EFE16" s="703">
        <v>2.1</v>
      </c>
      <c r="EFF16" s="705" t="s">
        <v>318</v>
      </c>
      <c r="EFG16" s="703">
        <v>2.1</v>
      </c>
      <c r="EFH16" s="705" t="s">
        <v>318</v>
      </c>
      <c r="EFI16" s="703">
        <v>2.1</v>
      </c>
      <c r="EFJ16" s="705" t="s">
        <v>318</v>
      </c>
      <c r="EFK16" s="703">
        <v>2.1</v>
      </c>
      <c r="EFL16" s="705" t="s">
        <v>318</v>
      </c>
      <c r="EFM16" s="703">
        <v>2.1</v>
      </c>
      <c r="EFN16" s="705" t="s">
        <v>318</v>
      </c>
      <c r="EFO16" s="703">
        <v>2.1</v>
      </c>
      <c r="EFP16" s="705" t="s">
        <v>318</v>
      </c>
      <c r="EFQ16" s="703">
        <v>2.1</v>
      </c>
      <c r="EFR16" s="705" t="s">
        <v>318</v>
      </c>
      <c r="EFS16" s="703">
        <v>2.1</v>
      </c>
      <c r="EFT16" s="705" t="s">
        <v>318</v>
      </c>
      <c r="EFU16" s="703">
        <v>2.1</v>
      </c>
      <c r="EFV16" s="705" t="s">
        <v>318</v>
      </c>
      <c r="EFW16" s="703">
        <v>2.1</v>
      </c>
      <c r="EFX16" s="705" t="s">
        <v>318</v>
      </c>
      <c r="EFY16" s="703">
        <v>2.1</v>
      </c>
      <c r="EFZ16" s="705" t="s">
        <v>318</v>
      </c>
      <c r="EGA16" s="703">
        <v>2.1</v>
      </c>
      <c r="EGB16" s="705" t="s">
        <v>318</v>
      </c>
      <c r="EGC16" s="703">
        <v>2.1</v>
      </c>
      <c r="EGD16" s="705" t="s">
        <v>318</v>
      </c>
      <c r="EGE16" s="703">
        <v>2.1</v>
      </c>
      <c r="EGF16" s="705" t="s">
        <v>318</v>
      </c>
      <c r="EGG16" s="703">
        <v>2.1</v>
      </c>
      <c r="EGH16" s="705" t="s">
        <v>318</v>
      </c>
      <c r="EGI16" s="703">
        <v>2.1</v>
      </c>
      <c r="EGJ16" s="705" t="s">
        <v>318</v>
      </c>
      <c r="EGK16" s="703">
        <v>2.1</v>
      </c>
      <c r="EGL16" s="705" t="s">
        <v>318</v>
      </c>
      <c r="EGM16" s="703">
        <v>2.1</v>
      </c>
      <c r="EGN16" s="705" t="s">
        <v>318</v>
      </c>
      <c r="EGO16" s="703">
        <v>2.1</v>
      </c>
      <c r="EGP16" s="705" t="s">
        <v>318</v>
      </c>
      <c r="EGQ16" s="703">
        <v>2.1</v>
      </c>
      <c r="EGR16" s="705" t="s">
        <v>318</v>
      </c>
      <c r="EGS16" s="703">
        <v>2.1</v>
      </c>
      <c r="EGT16" s="705" t="s">
        <v>318</v>
      </c>
      <c r="EGU16" s="703">
        <v>2.1</v>
      </c>
      <c r="EGV16" s="705" t="s">
        <v>318</v>
      </c>
      <c r="EGW16" s="703">
        <v>2.1</v>
      </c>
      <c r="EGX16" s="705" t="s">
        <v>318</v>
      </c>
      <c r="EGY16" s="703">
        <v>2.1</v>
      </c>
      <c r="EGZ16" s="705" t="s">
        <v>318</v>
      </c>
      <c r="EHA16" s="703">
        <v>2.1</v>
      </c>
      <c r="EHB16" s="705" t="s">
        <v>318</v>
      </c>
      <c r="EHC16" s="703">
        <v>2.1</v>
      </c>
      <c r="EHD16" s="705" t="s">
        <v>318</v>
      </c>
      <c r="EHE16" s="703">
        <v>2.1</v>
      </c>
      <c r="EHF16" s="705" t="s">
        <v>318</v>
      </c>
      <c r="EHG16" s="703">
        <v>2.1</v>
      </c>
      <c r="EHH16" s="705" t="s">
        <v>318</v>
      </c>
      <c r="EHI16" s="703">
        <v>2.1</v>
      </c>
      <c r="EHJ16" s="705" t="s">
        <v>318</v>
      </c>
      <c r="EHK16" s="703">
        <v>2.1</v>
      </c>
      <c r="EHL16" s="705" t="s">
        <v>318</v>
      </c>
      <c r="EHM16" s="703">
        <v>2.1</v>
      </c>
      <c r="EHN16" s="705" t="s">
        <v>318</v>
      </c>
      <c r="EHO16" s="703">
        <v>2.1</v>
      </c>
      <c r="EHP16" s="705" t="s">
        <v>318</v>
      </c>
      <c r="EHQ16" s="703">
        <v>2.1</v>
      </c>
      <c r="EHR16" s="705" t="s">
        <v>318</v>
      </c>
      <c r="EHS16" s="703">
        <v>2.1</v>
      </c>
      <c r="EHT16" s="705" t="s">
        <v>318</v>
      </c>
      <c r="EHU16" s="703">
        <v>2.1</v>
      </c>
      <c r="EHV16" s="705" t="s">
        <v>318</v>
      </c>
      <c r="EHW16" s="703">
        <v>2.1</v>
      </c>
      <c r="EHX16" s="705" t="s">
        <v>318</v>
      </c>
      <c r="EHY16" s="703">
        <v>2.1</v>
      </c>
      <c r="EHZ16" s="705" t="s">
        <v>318</v>
      </c>
      <c r="EIA16" s="703">
        <v>2.1</v>
      </c>
      <c r="EIB16" s="705" t="s">
        <v>318</v>
      </c>
      <c r="EIC16" s="703">
        <v>2.1</v>
      </c>
      <c r="EID16" s="705" t="s">
        <v>318</v>
      </c>
      <c r="EIE16" s="703">
        <v>2.1</v>
      </c>
      <c r="EIF16" s="705" t="s">
        <v>318</v>
      </c>
      <c r="EIG16" s="703">
        <v>2.1</v>
      </c>
      <c r="EIH16" s="705" t="s">
        <v>318</v>
      </c>
      <c r="EII16" s="703">
        <v>2.1</v>
      </c>
      <c r="EIJ16" s="705" t="s">
        <v>318</v>
      </c>
      <c r="EIK16" s="703">
        <v>2.1</v>
      </c>
      <c r="EIL16" s="705" t="s">
        <v>318</v>
      </c>
      <c r="EIM16" s="703">
        <v>2.1</v>
      </c>
      <c r="EIN16" s="705" t="s">
        <v>318</v>
      </c>
      <c r="EIO16" s="703">
        <v>2.1</v>
      </c>
      <c r="EIP16" s="705" t="s">
        <v>318</v>
      </c>
      <c r="EIQ16" s="703">
        <v>2.1</v>
      </c>
      <c r="EIR16" s="705" t="s">
        <v>318</v>
      </c>
      <c r="EIS16" s="703">
        <v>2.1</v>
      </c>
      <c r="EIT16" s="705" t="s">
        <v>318</v>
      </c>
      <c r="EIU16" s="703">
        <v>2.1</v>
      </c>
      <c r="EIV16" s="705" t="s">
        <v>318</v>
      </c>
      <c r="EIW16" s="703">
        <v>2.1</v>
      </c>
      <c r="EIX16" s="705" t="s">
        <v>318</v>
      </c>
      <c r="EIY16" s="703">
        <v>2.1</v>
      </c>
      <c r="EIZ16" s="705" t="s">
        <v>318</v>
      </c>
      <c r="EJA16" s="703">
        <v>2.1</v>
      </c>
      <c r="EJB16" s="705" t="s">
        <v>318</v>
      </c>
      <c r="EJC16" s="703">
        <v>2.1</v>
      </c>
      <c r="EJD16" s="705" t="s">
        <v>318</v>
      </c>
      <c r="EJE16" s="703">
        <v>2.1</v>
      </c>
      <c r="EJF16" s="705" t="s">
        <v>318</v>
      </c>
      <c r="EJG16" s="703">
        <v>2.1</v>
      </c>
      <c r="EJH16" s="705" t="s">
        <v>318</v>
      </c>
      <c r="EJI16" s="703">
        <v>2.1</v>
      </c>
      <c r="EJJ16" s="705" t="s">
        <v>318</v>
      </c>
      <c r="EJK16" s="703">
        <v>2.1</v>
      </c>
      <c r="EJL16" s="705" t="s">
        <v>318</v>
      </c>
      <c r="EJM16" s="703">
        <v>2.1</v>
      </c>
      <c r="EJN16" s="705" t="s">
        <v>318</v>
      </c>
      <c r="EJO16" s="703">
        <v>2.1</v>
      </c>
      <c r="EJP16" s="705" t="s">
        <v>318</v>
      </c>
      <c r="EJQ16" s="703">
        <v>2.1</v>
      </c>
      <c r="EJR16" s="705" t="s">
        <v>318</v>
      </c>
      <c r="EJS16" s="703">
        <v>2.1</v>
      </c>
      <c r="EJT16" s="705" t="s">
        <v>318</v>
      </c>
      <c r="EJU16" s="703">
        <v>2.1</v>
      </c>
      <c r="EJV16" s="705" t="s">
        <v>318</v>
      </c>
      <c r="EJW16" s="703">
        <v>2.1</v>
      </c>
      <c r="EJX16" s="705" t="s">
        <v>318</v>
      </c>
      <c r="EJY16" s="703">
        <v>2.1</v>
      </c>
      <c r="EJZ16" s="705" t="s">
        <v>318</v>
      </c>
      <c r="EKA16" s="703">
        <v>2.1</v>
      </c>
      <c r="EKB16" s="705" t="s">
        <v>318</v>
      </c>
      <c r="EKC16" s="703">
        <v>2.1</v>
      </c>
      <c r="EKD16" s="705" t="s">
        <v>318</v>
      </c>
      <c r="EKE16" s="703">
        <v>2.1</v>
      </c>
      <c r="EKF16" s="705" t="s">
        <v>318</v>
      </c>
      <c r="EKG16" s="703">
        <v>2.1</v>
      </c>
      <c r="EKH16" s="705" t="s">
        <v>318</v>
      </c>
      <c r="EKI16" s="703">
        <v>2.1</v>
      </c>
      <c r="EKJ16" s="705" t="s">
        <v>318</v>
      </c>
      <c r="EKK16" s="703">
        <v>2.1</v>
      </c>
      <c r="EKL16" s="705" t="s">
        <v>318</v>
      </c>
      <c r="EKM16" s="703">
        <v>2.1</v>
      </c>
      <c r="EKN16" s="705" t="s">
        <v>318</v>
      </c>
      <c r="EKO16" s="703">
        <v>2.1</v>
      </c>
      <c r="EKP16" s="705" t="s">
        <v>318</v>
      </c>
      <c r="EKQ16" s="703">
        <v>2.1</v>
      </c>
      <c r="EKR16" s="705" t="s">
        <v>318</v>
      </c>
      <c r="EKS16" s="703">
        <v>2.1</v>
      </c>
      <c r="EKT16" s="705" t="s">
        <v>318</v>
      </c>
      <c r="EKU16" s="703">
        <v>2.1</v>
      </c>
      <c r="EKV16" s="705" t="s">
        <v>318</v>
      </c>
      <c r="EKW16" s="703">
        <v>2.1</v>
      </c>
      <c r="EKX16" s="705" t="s">
        <v>318</v>
      </c>
      <c r="EKY16" s="703">
        <v>2.1</v>
      </c>
      <c r="EKZ16" s="705" t="s">
        <v>318</v>
      </c>
      <c r="ELA16" s="703">
        <v>2.1</v>
      </c>
      <c r="ELB16" s="705" t="s">
        <v>318</v>
      </c>
      <c r="ELC16" s="703">
        <v>2.1</v>
      </c>
      <c r="ELD16" s="705" t="s">
        <v>318</v>
      </c>
      <c r="ELE16" s="703">
        <v>2.1</v>
      </c>
      <c r="ELF16" s="705" t="s">
        <v>318</v>
      </c>
      <c r="ELG16" s="703">
        <v>2.1</v>
      </c>
      <c r="ELH16" s="705" t="s">
        <v>318</v>
      </c>
      <c r="ELI16" s="703">
        <v>2.1</v>
      </c>
      <c r="ELJ16" s="705" t="s">
        <v>318</v>
      </c>
      <c r="ELK16" s="703">
        <v>2.1</v>
      </c>
      <c r="ELL16" s="705" t="s">
        <v>318</v>
      </c>
      <c r="ELM16" s="703">
        <v>2.1</v>
      </c>
      <c r="ELN16" s="705" t="s">
        <v>318</v>
      </c>
      <c r="ELO16" s="703">
        <v>2.1</v>
      </c>
      <c r="ELP16" s="705" t="s">
        <v>318</v>
      </c>
      <c r="ELQ16" s="703">
        <v>2.1</v>
      </c>
      <c r="ELR16" s="705" t="s">
        <v>318</v>
      </c>
      <c r="ELS16" s="703">
        <v>2.1</v>
      </c>
      <c r="ELT16" s="705" t="s">
        <v>318</v>
      </c>
      <c r="ELU16" s="703">
        <v>2.1</v>
      </c>
      <c r="ELV16" s="705" t="s">
        <v>318</v>
      </c>
      <c r="ELW16" s="703">
        <v>2.1</v>
      </c>
      <c r="ELX16" s="705" t="s">
        <v>318</v>
      </c>
      <c r="ELY16" s="703">
        <v>2.1</v>
      </c>
      <c r="ELZ16" s="705" t="s">
        <v>318</v>
      </c>
      <c r="EMA16" s="703">
        <v>2.1</v>
      </c>
      <c r="EMB16" s="705" t="s">
        <v>318</v>
      </c>
      <c r="EMC16" s="703">
        <v>2.1</v>
      </c>
      <c r="EMD16" s="705" t="s">
        <v>318</v>
      </c>
      <c r="EME16" s="703">
        <v>2.1</v>
      </c>
      <c r="EMF16" s="705" t="s">
        <v>318</v>
      </c>
      <c r="EMG16" s="703">
        <v>2.1</v>
      </c>
      <c r="EMH16" s="705" t="s">
        <v>318</v>
      </c>
      <c r="EMI16" s="703">
        <v>2.1</v>
      </c>
      <c r="EMJ16" s="705" t="s">
        <v>318</v>
      </c>
      <c r="EMK16" s="703">
        <v>2.1</v>
      </c>
      <c r="EML16" s="705" t="s">
        <v>318</v>
      </c>
      <c r="EMM16" s="703">
        <v>2.1</v>
      </c>
      <c r="EMN16" s="705" t="s">
        <v>318</v>
      </c>
      <c r="EMO16" s="703">
        <v>2.1</v>
      </c>
      <c r="EMP16" s="705" t="s">
        <v>318</v>
      </c>
      <c r="EMQ16" s="703">
        <v>2.1</v>
      </c>
      <c r="EMR16" s="705" t="s">
        <v>318</v>
      </c>
      <c r="EMS16" s="703">
        <v>2.1</v>
      </c>
      <c r="EMT16" s="705" t="s">
        <v>318</v>
      </c>
      <c r="EMU16" s="703">
        <v>2.1</v>
      </c>
      <c r="EMV16" s="705" t="s">
        <v>318</v>
      </c>
      <c r="EMW16" s="703">
        <v>2.1</v>
      </c>
      <c r="EMX16" s="705" t="s">
        <v>318</v>
      </c>
      <c r="EMY16" s="703">
        <v>2.1</v>
      </c>
      <c r="EMZ16" s="705" t="s">
        <v>318</v>
      </c>
      <c r="ENA16" s="703">
        <v>2.1</v>
      </c>
      <c r="ENB16" s="705" t="s">
        <v>318</v>
      </c>
      <c r="ENC16" s="703">
        <v>2.1</v>
      </c>
      <c r="END16" s="705" t="s">
        <v>318</v>
      </c>
      <c r="ENE16" s="703">
        <v>2.1</v>
      </c>
      <c r="ENF16" s="705" t="s">
        <v>318</v>
      </c>
      <c r="ENG16" s="703">
        <v>2.1</v>
      </c>
      <c r="ENH16" s="705" t="s">
        <v>318</v>
      </c>
      <c r="ENI16" s="703">
        <v>2.1</v>
      </c>
      <c r="ENJ16" s="705" t="s">
        <v>318</v>
      </c>
      <c r="ENK16" s="703">
        <v>2.1</v>
      </c>
      <c r="ENL16" s="705" t="s">
        <v>318</v>
      </c>
      <c r="ENM16" s="703">
        <v>2.1</v>
      </c>
      <c r="ENN16" s="705" t="s">
        <v>318</v>
      </c>
      <c r="ENO16" s="703">
        <v>2.1</v>
      </c>
      <c r="ENP16" s="705" t="s">
        <v>318</v>
      </c>
      <c r="ENQ16" s="703">
        <v>2.1</v>
      </c>
      <c r="ENR16" s="705" t="s">
        <v>318</v>
      </c>
      <c r="ENS16" s="703">
        <v>2.1</v>
      </c>
      <c r="ENT16" s="705" t="s">
        <v>318</v>
      </c>
      <c r="ENU16" s="703">
        <v>2.1</v>
      </c>
      <c r="ENV16" s="705" t="s">
        <v>318</v>
      </c>
      <c r="ENW16" s="703">
        <v>2.1</v>
      </c>
      <c r="ENX16" s="705" t="s">
        <v>318</v>
      </c>
      <c r="ENY16" s="703">
        <v>2.1</v>
      </c>
      <c r="ENZ16" s="705" t="s">
        <v>318</v>
      </c>
      <c r="EOA16" s="703">
        <v>2.1</v>
      </c>
      <c r="EOB16" s="705" t="s">
        <v>318</v>
      </c>
      <c r="EOC16" s="703">
        <v>2.1</v>
      </c>
      <c r="EOD16" s="705" t="s">
        <v>318</v>
      </c>
      <c r="EOE16" s="703">
        <v>2.1</v>
      </c>
      <c r="EOF16" s="705" t="s">
        <v>318</v>
      </c>
      <c r="EOG16" s="703">
        <v>2.1</v>
      </c>
      <c r="EOH16" s="705" t="s">
        <v>318</v>
      </c>
      <c r="EOI16" s="703">
        <v>2.1</v>
      </c>
      <c r="EOJ16" s="705" t="s">
        <v>318</v>
      </c>
      <c r="EOK16" s="703">
        <v>2.1</v>
      </c>
      <c r="EOL16" s="705" t="s">
        <v>318</v>
      </c>
      <c r="EOM16" s="703">
        <v>2.1</v>
      </c>
      <c r="EON16" s="705" t="s">
        <v>318</v>
      </c>
      <c r="EOO16" s="703">
        <v>2.1</v>
      </c>
      <c r="EOP16" s="705" t="s">
        <v>318</v>
      </c>
      <c r="EOQ16" s="703">
        <v>2.1</v>
      </c>
      <c r="EOR16" s="705" t="s">
        <v>318</v>
      </c>
      <c r="EOS16" s="703">
        <v>2.1</v>
      </c>
      <c r="EOT16" s="705" t="s">
        <v>318</v>
      </c>
      <c r="EOU16" s="703">
        <v>2.1</v>
      </c>
      <c r="EOV16" s="705" t="s">
        <v>318</v>
      </c>
      <c r="EOW16" s="703">
        <v>2.1</v>
      </c>
      <c r="EOX16" s="705" t="s">
        <v>318</v>
      </c>
      <c r="EOY16" s="703">
        <v>2.1</v>
      </c>
      <c r="EOZ16" s="705" t="s">
        <v>318</v>
      </c>
      <c r="EPA16" s="703">
        <v>2.1</v>
      </c>
      <c r="EPB16" s="705" t="s">
        <v>318</v>
      </c>
      <c r="EPC16" s="703">
        <v>2.1</v>
      </c>
      <c r="EPD16" s="705" t="s">
        <v>318</v>
      </c>
      <c r="EPE16" s="703">
        <v>2.1</v>
      </c>
      <c r="EPF16" s="705" t="s">
        <v>318</v>
      </c>
      <c r="EPG16" s="703">
        <v>2.1</v>
      </c>
      <c r="EPH16" s="705" t="s">
        <v>318</v>
      </c>
      <c r="EPI16" s="703">
        <v>2.1</v>
      </c>
      <c r="EPJ16" s="705" t="s">
        <v>318</v>
      </c>
      <c r="EPK16" s="703">
        <v>2.1</v>
      </c>
      <c r="EPL16" s="705" t="s">
        <v>318</v>
      </c>
      <c r="EPM16" s="703">
        <v>2.1</v>
      </c>
      <c r="EPN16" s="705" t="s">
        <v>318</v>
      </c>
      <c r="EPO16" s="703">
        <v>2.1</v>
      </c>
      <c r="EPP16" s="705" t="s">
        <v>318</v>
      </c>
      <c r="EPQ16" s="703">
        <v>2.1</v>
      </c>
      <c r="EPR16" s="705" t="s">
        <v>318</v>
      </c>
      <c r="EPS16" s="703">
        <v>2.1</v>
      </c>
      <c r="EPT16" s="705" t="s">
        <v>318</v>
      </c>
      <c r="EPU16" s="703">
        <v>2.1</v>
      </c>
      <c r="EPV16" s="705" t="s">
        <v>318</v>
      </c>
      <c r="EPW16" s="703">
        <v>2.1</v>
      </c>
      <c r="EPX16" s="705" t="s">
        <v>318</v>
      </c>
      <c r="EPY16" s="703">
        <v>2.1</v>
      </c>
      <c r="EPZ16" s="705" t="s">
        <v>318</v>
      </c>
      <c r="EQA16" s="703">
        <v>2.1</v>
      </c>
      <c r="EQB16" s="705" t="s">
        <v>318</v>
      </c>
      <c r="EQC16" s="703">
        <v>2.1</v>
      </c>
      <c r="EQD16" s="705" t="s">
        <v>318</v>
      </c>
      <c r="EQE16" s="703">
        <v>2.1</v>
      </c>
      <c r="EQF16" s="705" t="s">
        <v>318</v>
      </c>
      <c r="EQG16" s="703">
        <v>2.1</v>
      </c>
      <c r="EQH16" s="705" t="s">
        <v>318</v>
      </c>
      <c r="EQI16" s="703">
        <v>2.1</v>
      </c>
      <c r="EQJ16" s="705" t="s">
        <v>318</v>
      </c>
      <c r="EQK16" s="703">
        <v>2.1</v>
      </c>
      <c r="EQL16" s="705" t="s">
        <v>318</v>
      </c>
      <c r="EQM16" s="703">
        <v>2.1</v>
      </c>
      <c r="EQN16" s="705" t="s">
        <v>318</v>
      </c>
      <c r="EQO16" s="703">
        <v>2.1</v>
      </c>
      <c r="EQP16" s="705" t="s">
        <v>318</v>
      </c>
      <c r="EQQ16" s="703">
        <v>2.1</v>
      </c>
      <c r="EQR16" s="705" t="s">
        <v>318</v>
      </c>
      <c r="EQS16" s="703">
        <v>2.1</v>
      </c>
      <c r="EQT16" s="705" t="s">
        <v>318</v>
      </c>
      <c r="EQU16" s="703">
        <v>2.1</v>
      </c>
      <c r="EQV16" s="705" t="s">
        <v>318</v>
      </c>
      <c r="EQW16" s="703">
        <v>2.1</v>
      </c>
      <c r="EQX16" s="705" t="s">
        <v>318</v>
      </c>
      <c r="EQY16" s="703">
        <v>2.1</v>
      </c>
      <c r="EQZ16" s="705" t="s">
        <v>318</v>
      </c>
      <c r="ERA16" s="703">
        <v>2.1</v>
      </c>
      <c r="ERB16" s="705" t="s">
        <v>318</v>
      </c>
      <c r="ERC16" s="703">
        <v>2.1</v>
      </c>
      <c r="ERD16" s="705" t="s">
        <v>318</v>
      </c>
      <c r="ERE16" s="703">
        <v>2.1</v>
      </c>
      <c r="ERF16" s="705" t="s">
        <v>318</v>
      </c>
      <c r="ERG16" s="703">
        <v>2.1</v>
      </c>
      <c r="ERH16" s="705" t="s">
        <v>318</v>
      </c>
      <c r="ERI16" s="703">
        <v>2.1</v>
      </c>
      <c r="ERJ16" s="705" t="s">
        <v>318</v>
      </c>
      <c r="ERK16" s="703">
        <v>2.1</v>
      </c>
      <c r="ERL16" s="705" t="s">
        <v>318</v>
      </c>
      <c r="ERM16" s="703">
        <v>2.1</v>
      </c>
      <c r="ERN16" s="705" t="s">
        <v>318</v>
      </c>
      <c r="ERO16" s="703">
        <v>2.1</v>
      </c>
      <c r="ERP16" s="705" t="s">
        <v>318</v>
      </c>
      <c r="ERQ16" s="703">
        <v>2.1</v>
      </c>
      <c r="ERR16" s="705" t="s">
        <v>318</v>
      </c>
      <c r="ERS16" s="703">
        <v>2.1</v>
      </c>
      <c r="ERT16" s="705" t="s">
        <v>318</v>
      </c>
      <c r="ERU16" s="703">
        <v>2.1</v>
      </c>
      <c r="ERV16" s="705" t="s">
        <v>318</v>
      </c>
      <c r="ERW16" s="703">
        <v>2.1</v>
      </c>
      <c r="ERX16" s="705" t="s">
        <v>318</v>
      </c>
      <c r="ERY16" s="703">
        <v>2.1</v>
      </c>
      <c r="ERZ16" s="705" t="s">
        <v>318</v>
      </c>
      <c r="ESA16" s="703">
        <v>2.1</v>
      </c>
      <c r="ESB16" s="705" t="s">
        <v>318</v>
      </c>
      <c r="ESC16" s="703">
        <v>2.1</v>
      </c>
      <c r="ESD16" s="705" t="s">
        <v>318</v>
      </c>
      <c r="ESE16" s="703">
        <v>2.1</v>
      </c>
      <c r="ESF16" s="705" t="s">
        <v>318</v>
      </c>
      <c r="ESG16" s="703">
        <v>2.1</v>
      </c>
      <c r="ESH16" s="705" t="s">
        <v>318</v>
      </c>
      <c r="ESI16" s="703">
        <v>2.1</v>
      </c>
      <c r="ESJ16" s="705" t="s">
        <v>318</v>
      </c>
      <c r="ESK16" s="703">
        <v>2.1</v>
      </c>
      <c r="ESL16" s="705" t="s">
        <v>318</v>
      </c>
      <c r="ESM16" s="703">
        <v>2.1</v>
      </c>
      <c r="ESN16" s="705" t="s">
        <v>318</v>
      </c>
      <c r="ESO16" s="703">
        <v>2.1</v>
      </c>
      <c r="ESP16" s="705" t="s">
        <v>318</v>
      </c>
      <c r="ESQ16" s="703">
        <v>2.1</v>
      </c>
      <c r="ESR16" s="705" t="s">
        <v>318</v>
      </c>
      <c r="ESS16" s="703">
        <v>2.1</v>
      </c>
      <c r="EST16" s="705" t="s">
        <v>318</v>
      </c>
      <c r="ESU16" s="703">
        <v>2.1</v>
      </c>
      <c r="ESV16" s="705" t="s">
        <v>318</v>
      </c>
      <c r="ESW16" s="703">
        <v>2.1</v>
      </c>
      <c r="ESX16" s="705" t="s">
        <v>318</v>
      </c>
      <c r="ESY16" s="703">
        <v>2.1</v>
      </c>
      <c r="ESZ16" s="705" t="s">
        <v>318</v>
      </c>
      <c r="ETA16" s="703">
        <v>2.1</v>
      </c>
      <c r="ETB16" s="705" t="s">
        <v>318</v>
      </c>
      <c r="ETC16" s="703">
        <v>2.1</v>
      </c>
      <c r="ETD16" s="705" t="s">
        <v>318</v>
      </c>
      <c r="ETE16" s="703">
        <v>2.1</v>
      </c>
      <c r="ETF16" s="705" t="s">
        <v>318</v>
      </c>
      <c r="ETG16" s="703">
        <v>2.1</v>
      </c>
      <c r="ETH16" s="705" t="s">
        <v>318</v>
      </c>
      <c r="ETI16" s="703">
        <v>2.1</v>
      </c>
      <c r="ETJ16" s="705" t="s">
        <v>318</v>
      </c>
      <c r="ETK16" s="703">
        <v>2.1</v>
      </c>
      <c r="ETL16" s="705" t="s">
        <v>318</v>
      </c>
      <c r="ETM16" s="703">
        <v>2.1</v>
      </c>
      <c r="ETN16" s="705" t="s">
        <v>318</v>
      </c>
      <c r="ETO16" s="703">
        <v>2.1</v>
      </c>
      <c r="ETP16" s="705" t="s">
        <v>318</v>
      </c>
      <c r="ETQ16" s="703">
        <v>2.1</v>
      </c>
      <c r="ETR16" s="705" t="s">
        <v>318</v>
      </c>
      <c r="ETS16" s="703">
        <v>2.1</v>
      </c>
      <c r="ETT16" s="705" t="s">
        <v>318</v>
      </c>
      <c r="ETU16" s="703">
        <v>2.1</v>
      </c>
      <c r="ETV16" s="705" t="s">
        <v>318</v>
      </c>
      <c r="ETW16" s="703">
        <v>2.1</v>
      </c>
      <c r="ETX16" s="705" t="s">
        <v>318</v>
      </c>
      <c r="ETY16" s="703">
        <v>2.1</v>
      </c>
      <c r="ETZ16" s="705" t="s">
        <v>318</v>
      </c>
      <c r="EUA16" s="703">
        <v>2.1</v>
      </c>
      <c r="EUB16" s="705" t="s">
        <v>318</v>
      </c>
      <c r="EUC16" s="703">
        <v>2.1</v>
      </c>
      <c r="EUD16" s="705" t="s">
        <v>318</v>
      </c>
      <c r="EUE16" s="703">
        <v>2.1</v>
      </c>
      <c r="EUF16" s="705" t="s">
        <v>318</v>
      </c>
      <c r="EUG16" s="703">
        <v>2.1</v>
      </c>
      <c r="EUH16" s="705" t="s">
        <v>318</v>
      </c>
      <c r="EUI16" s="703">
        <v>2.1</v>
      </c>
      <c r="EUJ16" s="705" t="s">
        <v>318</v>
      </c>
      <c r="EUK16" s="703">
        <v>2.1</v>
      </c>
      <c r="EUL16" s="705" t="s">
        <v>318</v>
      </c>
      <c r="EUM16" s="703">
        <v>2.1</v>
      </c>
      <c r="EUN16" s="705" t="s">
        <v>318</v>
      </c>
      <c r="EUO16" s="703">
        <v>2.1</v>
      </c>
      <c r="EUP16" s="705" t="s">
        <v>318</v>
      </c>
      <c r="EUQ16" s="703">
        <v>2.1</v>
      </c>
      <c r="EUR16" s="705" t="s">
        <v>318</v>
      </c>
      <c r="EUS16" s="703">
        <v>2.1</v>
      </c>
      <c r="EUT16" s="705" t="s">
        <v>318</v>
      </c>
      <c r="EUU16" s="703">
        <v>2.1</v>
      </c>
      <c r="EUV16" s="705" t="s">
        <v>318</v>
      </c>
      <c r="EUW16" s="703">
        <v>2.1</v>
      </c>
      <c r="EUX16" s="705" t="s">
        <v>318</v>
      </c>
      <c r="EUY16" s="703">
        <v>2.1</v>
      </c>
      <c r="EUZ16" s="705" t="s">
        <v>318</v>
      </c>
      <c r="EVA16" s="703">
        <v>2.1</v>
      </c>
      <c r="EVB16" s="705" t="s">
        <v>318</v>
      </c>
      <c r="EVC16" s="703">
        <v>2.1</v>
      </c>
      <c r="EVD16" s="705" t="s">
        <v>318</v>
      </c>
      <c r="EVE16" s="703">
        <v>2.1</v>
      </c>
      <c r="EVF16" s="705" t="s">
        <v>318</v>
      </c>
      <c r="EVG16" s="703">
        <v>2.1</v>
      </c>
      <c r="EVH16" s="705" t="s">
        <v>318</v>
      </c>
      <c r="EVI16" s="703">
        <v>2.1</v>
      </c>
      <c r="EVJ16" s="705" t="s">
        <v>318</v>
      </c>
      <c r="EVK16" s="703">
        <v>2.1</v>
      </c>
      <c r="EVL16" s="705" t="s">
        <v>318</v>
      </c>
      <c r="EVM16" s="703">
        <v>2.1</v>
      </c>
      <c r="EVN16" s="705" t="s">
        <v>318</v>
      </c>
      <c r="EVO16" s="703">
        <v>2.1</v>
      </c>
      <c r="EVP16" s="705" t="s">
        <v>318</v>
      </c>
      <c r="EVQ16" s="703">
        <v>2.1</v>
      </c>
      <c r="EVR16" s="705" t="s">
        <v>318</v>
      </c>
      <c r="EVS16" s="703">
        <v>2.1</v>
      </c>
      <c r="EVT16" s="705" t="s">
        <v>318</v>
      </c>
      <c r="EVU16" s="703">
        <v>2.1</v>
      </c>
      <c r="EVV16" s="705" t="s">
        <v>318</v>
      </c>
      <c r="EVW16" s="703">
        <v>2.1</v>
      </c>
      <c r="EVX16" s="705" t="s">
        <v>318</v>
      </c>
      <c r="EVY16" s="703">
        <v>2.1</v>
      </c>
      <c r="EVZ16" s="705" t="s">
        <v>318</v>
      </c>
      <c r="EWA16" s="703">
        <v>2.1</v>
      </c>
      <c r="EWB16" s="705" t="s">
        <v>318</v>
      </c>
      <c r="EWC16" s="703">
        <v>2.1</v>
      </c>
      <c r="EWD16" s="705" t="s">
        <v>318</v>
      </c>
      <c r="EWE16" s="703">
        <v>2.1</v>
      </c>
      <c r="EWF16" s="705" t="s">
        <v>318</v>
      </c>
      <c r="EWG16" s="703">
        <v>2.1</v>
      </c>
      <c r="EWH16" s="705" t="s">
        <v>318</v>
      </c>
      <c r="EWI16" s="703">
        <v>2.1</v>
      </c>
      <c r="EWJ16" s="705" t="s">
        <v>318</v>
      </c>
      <c r="EWK16" s="703">
        <v>2.1</v>
      </c>
      <c r="EWL16" s="705" t="s">
        <v>318</v>
      </c>
      <c r="EWM16" s="703">
        <v>2.1</v>
      </c>
      <c r="EWN16" s="705" t="s">
        <v>318</v>
      </c>
      <c r="EWO16" s="703">
        <v>2.1</v>
      </c>
      <c r="EWP16" s="705" t="s">
        <v>318</v>
      </c>
      <c r="EWQ16" s="703">
        <v>2.1</v>
      </c>
      <c r="EWR16" s="705" t="s">
        <v>318</v>
      </c>
      <c r="EWS16" s="703">
        <v>2.1</v>
      </c>
      <c r="EWT16" s="705" t="s">
        <v>318</v>
      </c>
      <c r="EWU16" s="703">
        <v>2.1</v>
      </c>
      <c r="EWV16" s="705" t="s">
        <v>318</v>
      </c>
      <c r="EWW16" s="703">
        <v>2.1</v>
      </c>
      <c r="EWX16" s="705" t="s">
        <v>318</v>
      </c>
      <c r="EWY16" s="703">
        <v>2.1</v>
      </c>
      <c r="EWZ16" s="705" t="s">
        <v>318</v>
      </c>
      <c r="EXA16" s="703">
        <v>2.1</v>
      </c>
      <c r="EXB16" s="705" t="s">
        <v>318</v>
      </c>
      <c r="EXC16" s="703">
        <v>2.1</v>
      </c>
      <c r="EXD16" s="705" t="s">
        <v>318</v>
      </c>
      <c r="EXE16" s="703">
        <v>2.1</v>
      </c>
      <c r="EXF16" s="705" t="s">
        <v>318</v>
      </c>
      <c r="EXG16" s="703">
        <v>2.1</v>
      </c>
      <c r="EXH16" s="705" t="s">
        <v>318</v>
      </c>
      <c r="EXI16" s="703">
        <v>2.1</v>
      </c>
      <c r="EXJ16" s="705" t="s">
        <v>318</v>
      </c>
      <c r="EXK16" s="703">
        <v>2.1</v>
      </c>
      <c r="EXL16" s="705" t="s">
        <v>318</v>
      </c>
      <c r="EXM16" s="703">
        <v>2.1</v>
      </c>
      <c r="EXN16" s="705" t="s">
        <v>318</v>
      </c>
      <c r="EXO16" s="703">
        <v>2.1</v>
      </c>
      <c r="EXP16" s="705" t="s">
        <v>318</v>
      </c>
      <c r="EXQ16" s="703">
        <v>2.1</v>
      </c>
      <c r="EXR16" s="705" t="s">
        <v>318</v>
      </c>
      <c r="EXS16" s="703">
        <v>2.1</v>
      </c>
      <c r="EXT16" s="705" t="s">
        <v>318</v>
      </c>
      <c r="EXU16" s="703">
        <v>2.1</v>
      </c>
      <c r="EXV16" s="705" t="s">
        <v>318</v>
      </c>
      <c r="EXW16" s="703">
        <v>2.1</v>
      </c>
      <c r="EXX16" s="705" t="s">
        <v>318</v>
      </c>
      <c r="EXY16" s="703">
        <v>2.1</v>
      </c>
      <c r="EXZ16" s="705" t="s">
        <v>318</v>
      </c>
      <c r="EYA16" s="703">
        <v>2.1</v>
      </c>
      <c r="EYB16" s="705" t="s">
        <v>318</v>
      </c>
      <c r="EYC16" s="703">
        <v>2.1</v>
      </c>
      <c r="EYD16" s="705" t="s">
        <v>318</v>
      </c>
      <c r="EYE16" s="703">
        <v>2.1</v>
      </c>
      <c r="EYF16" s="705" t="s">
        <v>318</v>
      </c>
      <c r="EYG16" s="703">
        <v>2.1</v>
      </c>
      <c r="EYH16" s="705" t="s">
        <v>318</v>
      </c>
      <c r="EYI16" s="703">
        <v>2.1</v>
      </c>
      <c r="EYJ16" s="705" t="s">
        <v>318</v>
      </c>
      <c r="EYK16" s="703">
        <v>2.1</v>
      </c>
      <c r="EYL16" s="705" t="s">
        <v>318</v>
      </c>
      <c r="EYM16" s="703">
        <v>2.1</v>
      </c>
      <c r="EYN16" s="705" t="s">
        <v>318</v>
      </c>
      <c r="EYO16" s="703">
        <v>2.1</v>
      </c>
      <c r="EYP16" s="705" t="s">
        <v>318</v>
      </c>
      <c r="EYQ16" s="703">
        <v>2.1</v>
      </c>
      <c r="EYR16" s="705" t="s">
        <v>318</v>
      </c>
      <c r="EYS16" s="703">
        <v>2.1</v>
      </c>
      <c r="EYT16" s="705" t="s">
        <v>318</v>
      </c>
      <c r="EYU16" s="703">
        <v>2.1</v>
      </c>
      <c r="EYV16" s="705" t="s">
        <v>318</v>
      </c>
      <c r="EYW16" s="703">
        <v>2.1</v>
      </c>
      <c r="EYX16" s="705" t="s">
        <v>318</v>
      </c>
      <c r="EYY16" s="703">
        <v>2.1</v>
      </c>
      <c r="EYZ16" s="705" t="s">
        <v>318</v>
      </c>
      <c r="EZA16" s="703">
        <v>2.1</v>
      </c>
      <c r="EZB16" s="705" t="s">
        <v>318</v>
      </c>
      <c r="EZC16" s="703">
        <v>2.1</v>
      </c>
      <c r="EZD16" s="705" t="s">
        <v>318</v>
      </c>
      <c r="EZE16" s="703">
        <v>2.1</v>
      </c>
      <c r="EZF16" s="705" t="s">
        <v>318</v>
      </c>
      <c r="EZG16" s="703">
        <v>2.1</v>
      </c>
      <c r="EZH16" s="705" t="s">
        <v>318</v>
      </c>
      <c r="EZI16" s="703">
        <v>2.1</v>
      </c>
      <c r="EZJ16" s="705" t="s">
        <v>318</v>
      </c>
      <c r="EZK16" s="703">
        <v>2.1</v>
      </c>
      <c r="EZL16" s="705" t="s">
        <v>318</v>
      </c>
      <c r="EZM16" s="703">
        <v>2.1</v>
      </c>
      <c r="EZN16" s="705" t="s">
        <v>318</v>
      </c>
      <c r="EZO16" s="703">
        <v>2.1</v>
      </c>
      <c r="EZP16" s="705" t="s">
        <v>318</v>
      </c>
      <c r="EZQ16" s="703">
        <v>2.1</v>
      </c>
      <c r="EZR16" s="705" t="s">
        <v>318</v>
      </c>
      <c r="EZS16" s="703">
        <v>2.1</v>
      </c>
      <c r="EZT16" s="705" t="s">
        <v>318</v>
      </c>
      <c r="EZU16" s="703">
        <v>2.1</v>
      </c>
      <c r="EZV16" s="705" t="s">
        <v>318</v>
      </c>
      <c r="EZW16" s="703">
        <v>2.1</v>
      </c>
      <c r="EZX16" s="705" t="s">
        <v>318</v>
      </c>
      <c r="EZY16" s="703">
        <v>2.1</v>
      </c>
      <c r="EZZ16" s="705" t="s">
        <v>318</v>
      </c>
      <c r="FAA16" s="703">
        <v>2.1</v>
      </c>
      <c r="FAB16" s="705" t="s">
        <v>318</v>
      </c>
      <c r="FAC16" s="703">
        <v>2.1</v>
      </c>
      <c r="FAD16" s="705" t="s">
        <v>318</v>
      </c>
      <c r="FAE16" s="703">
        <v>2.1</v>
      </c>
      <c r="FAF16" s="705" t="s">
        <v>318</v>
      </c>
      <c r="FAG16" s="703">
        <v>2.1</v>
      </c>
      <c r="FAH16" s="705" t="s">
        <v>318</v>
      </c>
      <c r="FAI16" s="703">
        <v>2.1</v>
      </c>
      <c r="FAJ16" s="705" t="s">
        <v>318</v>
      </c>
      <c r="FAK16" s="703">
        <v>2.1</v>
      </c>
      <c r="FAL16" s="705" t="s">
        <v>318</v>
      </c>
      <c r="FAM16" s="703">
        <v>2.1</v>
      </c>
      <c r="FAN16" s="705" t="s">
        <v>318</v>
      </c>
      <c r="FAO16" s="703">
        <v>2.1</v>
      </c>
      <c r="FAP16" s="705" t="s">
        <v>318</v>
      </c>
      <c r="FAQ16" s="703">
        <v>2.1</v>
      </c>
      <c r="FAR16" s="705" t="s">
        <v>318</v>
      </c>
      <c r="FAS16" s="703">
        <v>2.1</v>
      </c>
      <c r="FAT16" s="705" t="s">
        <v>318</v>
      </c>
      <c r="FAU16" s="703">
        <v>2.1</v>
      </c>
      <c r="FAV16" s="705" t="s">
        <v>318</v>
      </c>
      <c r="FAW16" s="703">
        <v>2.1</v>
      </c>
      <c r="FAX16" s="705" t="s">
        <v>318</v>
      </c>
      <c r="FAY16" s="703">
        <v>2.1</v>
      </c>
      <c r="FAZ16" s="705" t="s">
        <v>318</v>
      </c>
      <c r="FBA16" s="703">
        <v>2.1</v>
      </c>
      <c r="FBB16" s="705" t="s">
        <v>318</v>
      </c>
      <c r="FBC16" s="703">
        <v>2.1</v>
      </c>
      <c r="FBD16" s="705" t="s">
        <v>318</v>
      </c>
      <c r="FBE16" s="703">
        <v>2.1</v>
      </c>
      <c r="FBF16" s="705" t="s">
        <v>318</v>
      </c>
      <c r="FBG16" s="703">
        <v>2.1</v>
      </c>
      <c r="FBH16" s="705" t="s">
        <v>318</v>
      </c>
      <c r="FBI16" s="703">
        <v>2.1</v>
      </c>
      <c r="FBJ16" s="705" t="s">
        <v>318</v>
      </c>
      <c r="FBK16" s="703">
        <v>2.1</v>
      </c>
      <c r="FBL16" s="705" t="s">
        <v>318</v>
      </c>
      <c r="FBM16" s="703">
        <v>2.1</v>
      </c>
      <c r="FBN16" s="705" t="s">
        <v>318</v>
      </c>
      <c r="FBO16" s="703">
        <v>2.1</v>
      </c>
      <c r="FBP16" s="705" t="s">
        <v>318</v>
      </c>
      <c r="FBQ16" s="703">
        <v>2.1</v>
      </c>
      <c r="FBR16" s="705" t="s">
        <v>318</v>
      </c>
      <c r="FBS16" s="703">
        <v>2.1</v>
      </c>
      <c r="FBT16" s="705" t="s">
        <v>318</v>
      </c>
      <c r="FBU16" s="703">
        <v>2.1</v>
      </c>
      <c r="FBV16" s="705" t="s">
        <v>318</v>
      </c>
      <c r="FBW16" s="703">
        <v>2.1</v>
      </c>
      <c r="FBX16" s="705" t="s">
        <v>318</v>
      </c>
      <c r="FBY16" s="703">
        <v>2.1</v>
      </c>
      <c r="FBZ16" s="705" t="s">
        <v>318</v>
      </c>
      <c r="FCA16" s="703">
        <v>2.1</v>
      </c>
      <c r="FCB16" s="705" t="s">
        <v>318</v>
      </c>
      <c r="FCC16" s="703">
        <v>2.1</v>
      </c>
      <c r="FCD16" s="705" t="s">
        <v>318</v>
      </c>
      <c r="FCE16" s="703">
        <v>2.1</v>
      </c>
      <c r="FCF16" s="705" t="s">
        <v>318</v>
      </c>
      <c r="FCG16" s="703">
        <v>2.1</v>
      </c>
      <c r="FCH16" s="705" t="s">
        <v>318</v>
      </c>
      <c r="FCI16" s="703">
        <v>2.1</v>
      </c>
      <c r="FCJ16" s="705" t="s">
        <v>318</v>
      </c>
      <c r="FCK16" s="703">
        <v>2.1</v>
      </c>
      <c r="FCL16" s="705" t="s">
        <v>318</v>
      </c>
      <c r="FCM16" s="703">
        <v>2.1</v>
      </c>
      <c r="FCN16" s="705" t="s">
        <v>318</v>
      </c>
      <c r="FCO16" s="703">
        <v>2.1</v>
      </c>
      <c r="FCP16" s="705" t="s">
        <v>318</v>
      </c>
      <c r="FCQ16" s="703">
        <v>2.1</v>
      </c>
      <c r="FCR16" s="705" t="s">
        <v>318</v>
      </c>
      <c r="FCS16" s="703">
        <v>2.1</v>
      </c>
      <c r="FCT16" s="705" t="s">
        <v>318</v>
      </c>
      <c r="FCU16" s="703">
        <v>2.1</v>
      </c>
      <c r="FCV16" s="705" t="s">
        <v>318</v>
      </c>
      <c r="FCW16" s="703">
        <v>2.1</v>
      </c>
      <c r="FCX16" s="705" t="s">
        <v>318</v>
      </c>
      <c r="FCY16" s="703">
        <v>2.1</v>
      </c>
      <c r="FCZ16" s="705" t="s">
        <v>318</v>
      </c>
      <c r="FDA16" s="703">
        <v>2.1</v>
      </c>
      <c r="FDB16" s="705" t="s">
        <v>318</v>
      </c>
      <c r="FDC16" s="703">
        <v>2.1</v>
      </c>
      <c r="FDD16" s="705" t="s">
        <v>318</v>
      </c>
      <c r="FDE16" s="703">
        <v>2.1</v>
      </c>
      <c r="FDF16" s="705" t="s">
        <v>318</v>
      </c>
      <c r="FDG16" s="703">
        <v>2.1</v>
      </c>
      <c r="FDH16" s="705" t="s">
        <v>318</v>
      </c>
      <c r="FDI16" s="703">
        <v>2.1</v>
      </c>
      <c r="FDJ16" s="705" t="s">
        <v>318</v>
      </c>
      <c r="FDK16" s="703">
        <v>2.1</v>
      </c>
      <c r="FDL16" s="705" t="s">
        <v>318</v>
      </c>
      <c r="FDM16" s="703">
        <v>2.1</v>
      </c>
      <c r="FDN16" s="705" t="s">
        <v>318</v>
      </c>
      <c r="FDO16" s="703">
        <v>2.1</v>
      </c>
      <c r="FDP16" s="705" t="s">
        <v>318</v>
      </c>
      <c r="FDQ16" s="703">
        <v>2.1</v>
      </c>
      <c r="FDR16" s="705" t="s">
        <v>318</v>
      </c>
      <c r="FDS16" s="703">
        <v>2.1</v>
      </c>
      <c r="FDT16" s="705" t="s">
        <v>318</v>
      </c>
      <c r="FDU16" s="703">
        <v>2.1</v>
      </c>
      <c r="FDV16" s="705" t="s">
        <v>318</v>
      </c>
      <c r="FDW16" s="703">
        <v>2.1</v>
      </c>
      <c r="FDX16" s="705" t="s">
        <v>318</v>
      </c>
      <c r="FDY16" s="703">
        <v>2.1</v>
      </c>
      <c r="FDZ16" s="705" t="s">
        <v>318</v>
      </c>
      <c r="FEA16" s="703">
        <v>2.1</v>
      </c>
      <c r="FEB16" s="705" t="s">
        <v>318</v>
      </c>
      <c r="FEC16" s="703">
        <v>2.1</v>
      </c>
      <c r="FED16" s="705" t="s">
        <v>318</v>
      </c>
      <c r="FEE16" s="703">
        <v>2.1</v>
      </c>
      <c r="FEF16" s="705" t="s">
        <v>318</v>
      </c>
      <c r="FEG16" s="703">
        <v>2.1</v>
      </c>
      <c r="FEH16" s="705" t="s">
        <v>318</v>
      </c>
      <c r="FEI16" s="703">
        <v>2.1</v>
      </c>
      <c r="FEJ16" s="705" t="s">
        <v>318</v>
      </c>
      <c r="FEK16" s="703">
        <v>2.1</v>
      </c>
      <c r="FEL16" s="705" t="s">
        <v>318</v>
      </c>
      <c r="FEM16" s="703">
        <v>2.1</v>
      </c>
      <c r="FEN16" s="705" t="s">
        <v>318</v>
      </c>
      <c r="FEO16" s="703">
        <v>2.1</v>
      </c>
      <c r="FEP16" s="705" t="s">
        <v>318</v>
      </c>
      <c r="FEQ16" s="703">
        <v>2.1</v>
      </c>
      <c r="FER16" s="705" t="s">
        <v>318</v>
      </c>
      <c r="FES16" s="703">
        <v>2.1</v>
      </c>
      <c r="FET16" s="705" t="s">
        <v>318</v>
      </c>
      <c r="FEU16" s="703">
        <v>2.1</v>
      </c>
      <c r="FEV16" s="705" t="s">
        <v>318</v>
      </c>
      <c r="FEW16" s="703">
        <v>2.1</v>
      </c>
      <c r="FEX16" s="705" t="s">
        <v>318</v>
      </c>
      <c r="FEY16" s="703">
        <v>2.1</v>
      </c>
      <c r="FEZ16" s="705" t="s">
        <v>318</v>
      </c>
      <c r="FFA16" s="703">
        <v>2.1</v>
      </c>
      <c r="FFB16" s="705" t="s">
        <v>318</v>
      </c>
      <c r="FFC16" s="703">
        <v>2.1</v>
      </c>
      <c r="FFD16" s="705" t="s">
        <v>318</v>
      </c>
      <c r="FFE16" s="703">
        <v>2.1</v>
      </c>
      <c r="FFF16" s="705" t="s">
        <v>318</v>
      </c>
      <c r="FFG16" s="703">
        <v>2.1</v>
      </c>
      <c r="FFH16" s="705" t="s">
        <v>318</v>
      </c>
      <c r="FFI16" s="703">
        <v>2.1</v>
      </c>
      <c r="FFJ16" s="705" t="s">
        <v>318</v>
      </c>
      <c r="FFK16" s="703">
        <v>2.1</v>
      </c>
      <c r="FFL16" s="705" t="s">
        <v>318</v>
      </c>
      <c r="FFM16" s="703">
        <v>2.1</v>
      </c>
      <c r="FFN16" s="705" t="s">
        <v>318</v>
      </c>
      <c r="FFO16" s="703">
        <v>2.1</v>
      </c>
      <c r="FFP16" s="705" t="s">
        <v>318</v>
      </c>
      <c r="FFQ16" s="703">
        <v>2.1</v>
      </c>
      <c r="FFR16" s="705" t="s">
        <v>318</v>
      </c>
      <c r="FFS16" s="703">
        <v>2.1</v>
      </c>
      <c r="FFT16" s="705" t="s">
        <v>318</v>
      </c>
      <c r="FFU16" s="703">
        <v>2.1</v>
      </c>
      <c r="FFV16" s="705" t="s">
        <v>318</v>
      </c>
      <c r="FFW16" s="703">
        <v>2.1</v>
      </c>
      <c r="FFX16" s="705" t="s">
        <v>318</v>
      </c>
      <c r="FFY16" s="703">
        <v>2.1</v>
      </c>
      <c r="FFZ16" s="705" t="s">
        <v>318</v>
      </c>
      <c r="FGA16" s="703">
        <v>2.1</v>
      </c>
      <c r="FGB16" s="705" t="s">
        <v>318</v>
      </c>
      <c r="FGC16" s="703">
        <v>2.1</v>
      </c>
      <c r="FGD16" s="705" t="s">
        <v>318</v>
      </c>
      <c r="FGE16" s="703">
        <v>2.1</v>
      </c>
      <c r="FGF16" s="705" t="s">
        <v>318</v>
      </c>
      <c r="FGG16" s="703">
        <v>2.1</v>
      </c>
      <c r="FGH16" s="705" t="s">
        <v>318</v>
      </c>
      <c r="FGI16" s="703">
        <v>2.1</v>
      </c>
      <c r="FGJ16" s="705" t="s">
        <v>318</v>
      </c>
      <c r="FGK16" s="703">
        <v>2.1</v>
      </c>
      <c r="FGL16" s="705" t="s">
        <v>318</v>
      </c>
      <c r="FGM16" s="703">
        <v>2.1</v>
      </c>
      <c r="FGN16" s="705" t="s">
        <v>318</v>
      </c>
      <c r="FGO16" s="703">
        <v>2.1</v>
      </c>
      <c r="FGP16" s="705" t="s">
        <v>318</v>
      </c>
      <c r="FGQ16" s="703">
        <v>2.1</v>
      </c>
      <c r="FGR16" s="705" t="s">
        <v>318</v>
      </c>
      <c r="FGS16" s="703">
        <v>2.1</v>
      </c>
      <c r="FGT16" s="705" t="s">
        <v>318</v>
      </c>
      <c r="FGU16" s="703">
        <v>2.1</v>
      </c>
      <c r="FGV16" s="705" t="s">
        <v>318</v>
      </c>
      <c r="FGW16" s="703">
        <v>2.1</v>
      </c>
      <c r="FGX16" s="705" t="s">
        <v>318</v>
      </c>
      <c r="FGY16" s="703">
        <v>2.1</v>
      </c>
      <c r="FGZ16" s="705" t="s">
        <v>318</v>
      </c>
      <c r="FHA16" s="703">
        <v>2.1</v>
      </c>
      <c r="FHB16" s="705" t="s">
        <v>318</v>
      </c>
      <c r="FHC16" s="703">
        <v>2.1</v>
      </c>
      <c r="FHD16" s="705" t="s">
        <v>318</v>
      </c>
      <c r="FHE16" s="703">
        <v>2.1</v>
      </c>
      <c r="FHF16" s="705" t="s">
        <v>318</v>
      </c>
      <c r="FHG16" s="703">
        <v>2.1</v>
      </c>
      <c r="FHH16" s="705" t="s">
        <v>318</v>
      </c>
      <c r="FHI16" s="703">
        <v>2.1</v>
      </c>
      <c r="FHJ16" s="705" t="s">
        <v>318</v>
      </c>
      <c r="FHK16" s="703">
        <v>2.1</v>
      </c>
      <c r="FHL16" s="705" t="s">
        <v>318</v>
      </c>
      <c r="FHM16" s="703">
        <v>2.1</v>
      </c>
      <c r="FHN16" s="705" t="s">
        <v>318</v>
      </c>
      <c r="FHO16" s="703">
        <v>2.1</v>
      </c>
      <c r="FHP16" s="705" t="s">
        <v>318</v>
      </c>
      <c r="FHQ16" s="703">
        <v>2.1</v>
      </c>
      <c r="FHR16" s="705" t="s">
        <v>318</v>
      </c>
      <c r="FHS16" s="703">
        <v>2.1</v>
      </c>
      <c r="FHT16" s="705" t="s">
        <v>318</v>
      </c>
      <c r="FHU16" s="703">
        <v>2.1</v>
      </c>
      <c r="FHV16" s="705" t="s">
        <v>318</v>
      </c>
      <c r="FHW16" s="703">
        <v>2.1</v>
      </c>
      <c r="FHX16" s="705" t="s">
        <v>318</v>
      </c>
      <c r="FHY16" s="703">
        <v>2.1</v>
      </c>
      <c r="FHZ16" s="705" t="s">
        <v>318</v>
      </c>
      <c r="FIA16" s="703">
        <v>2.1</v>
      </c>
      <c r="FIB16" s="705" t="s">
        <v>318</v>
      </c>
      <c r="FIC16" s="703">
        <v>2.1</v>
      </c>
      <c r="FID16" s="705" t="s">
        <v>318</v>
      </c>
      <c r="FIE16" s="703">
        <v>2.1</v>
      </c>
      <c r="FIF16" s="705" t="s">
        <v>318</v>
      </c>
      <c r="FIG16" s="703">
        <v>2.1</v>
      </c>
      <c r="FIH16" s="705" t="s">
        <v>318</v>
      </c>
      <c r="FII16" s="703">
        <v>2.1</v>
      </c>
      <c r="FIJ16" s="705" t="s">
        <v>318</v>
      </c>
      <c r="FIK16" s="703">
        <v>2.1</v>
      </c>
      <c r="FIL16" s="705" t="s">
        <v>318</v>
      </c>
      <c r="FIM16" s="703">
        <v>2.1</v>
      </c>
      <c r="FIN16" s="705" t="s">
        <v>318</v>
      </c>
      <c r="FIO16" s="703">
        <v>2.1</v>
      </c>
      <c r="FIP16" s="705" t="s">
        <v>318</v>
      </c>
      <c r="FIQ16" s="703">
        <v>2.1</v>
      </c>
      <c r="FIR16" s="705" t="s">
        <v>318</v>
      </c>
      <c r="FIS16" s="703">
        <v>2.1</v>
      </c>
      <c r="FIT16" s="705" t="s">
        <v>318</v>
      </c>
      <c r="FIU16" s="703">
        <v>2.1</v>
      </c>
      <c r="FIV16" s="705" t="s">
        <v>318</v>
      </c>
      <c r="FIW16" s="703">
        <v>2.1</v>
      </c>
      <c r="FIX16" s="705" t="s">
        <v>318</v>
      </c>
      <c r="FIY16" s="703">
        <v>2.1</v>
      </c>
      <c r="FIZ16" s="705" t="s">
        <v>318</v>
      </c>
      <c r="FJA16" s="703">
        <v>2.1</v>
      </c>
      <c r="FJB16" s="705" t="s">
        <v>318</v>
      </c>
      <c r="FJC16" s="703">
        <v>2.1</v>
      </c>
      <c r="FJD16" s="705" t="s">
        <v>318</v>
      </c>
      <c r="FJE16" s="703">
        <v>2.1</v>
      </c>
      <c r="FJF16" s="705" t="s">
        <v>318</v>
      </c>
      <c r="FJG16" s="703">
        <v>2.1</v>
      </c>
      <c r="FJH16" s="705" t="s">
        <v>318</v>
      </c>
      <c r="FJI16" s="703">
        <v>2.1</v>
      </c>
      <c r="FJJ16" s="705" t="s">
        <v>318</v>
      </c>
      <c r="FJK16" s="703">
        <v>2.1</v>
      </c>
      <c r="FJL16" s="705" t="s">
        <v>318</v>
      </c>
      <c r="FJM16" s="703">
        <v>2.1</v>
      </c>
      <c r="FJN16" s="705" t="s">
        <v>318</v>
      </c>
      <c r="FJO16" s="703">
        <v>2.1</v>
      </c>
      <c r="FJP16" s="705" t="s">
        <v>318</v>
      </c>
      <c r="FJQ16" s="703">
        <v>2.1</v>
      </c>
      <c r="FJR16" s="705" t="s">
        <v>318</v>
      </c>
      <c r="FJS16" s="703">
        <v>2.1</v>
      </c>
      <c r="FJT16" s="705" t="s">
        <v>318</v>
      </c>
      <c r="FJU16" s="703">
        <v>2.1</v>
      </c>
      <c r="FJV16" s="705" t="s">
        <v>318</v>
      </c>
      <c r="FJW16" s="703">
        <v>2.1</v>
      </c>
      <c r="FJX16" s="705" t="s">
        <v>318</v>
      </c>
      <c r="FJY16" s="703">
        <v>2.1</v>
      </c>
      <c r="FJZ16" s="705" t="s">
        <v>318</v>
      </c>
      <c r="FKA16" s="703">
        <v>2.1</v>
      </c>
      <c r="FKB16" s="705" t="s">
        <v>318</v>
      </c>
      <c r="FKC16" s="703">
        <v>2.1</v>
      </c>
      <c r="FKD16" s="705" t="s">
        <v>318</v>
      </c>
      <c r="FKE16" s="703">
        <v>2.1</v>
      </c>
      <c r="FKF16" s="705" t="s">
        <v>318</v>
      </c>
      <c r="FKG16" s="703">
        <v>2.1</v>
      </c>
      <c r="FKH16" s="705" t="s">
        <v>318</v>
      </c>
      <c r="FKI16" s="703">
        <v>2.1</v>
      </c>
      <c r="FKJ16" s="705" t="s">
        <v>318</v>
      </c>
      <c r="FKK16" s="703">
        <v>2.1</v>
      </c>
      <c r="FKL16" s="705" t="s">
        <v>318</v>
      </c>
      <c r="FKM16" s="703">
        <v>2.1</v>
      </c>
      <c r="FKN16" s="705" t="s">
        <v>318</v>
      </c>
      <c r="FKO16" s="703">
        <v>2.1</v>
      </c>
      <c r="FKP16" s="705" t="s">
        <v>318</v>
      </c>
      <c r="FKQ16" s="703">
        <v>2.1</v>
      </c>
      <c r="FKR16" s="705" t="s">
        <v>318</v>
      </c>
      <c r="FKS16" s="703">
        <v>2.1</v>
      </c>
      <c r="FKT16" s="705" t="s">
        <v>318</v>
      </c>
      <c r="FKU16" s="703">
        <v>2.1</v>
      </c>
      <c r="FKV16" s="705" t="s">
        <v>318</v>
      </c>
      <c r="FKW16" s="703">
        <v>2.1</v>
      </c>
      <c r="FKX16" s="705" t="s">
        <v>318</v>
      </c>
      <c r="FKY16" s="703">
        <v>2.1</v>
      </c>
      <c r="FKZ16" s="705" t="s">
        <v>318</v>
      </c>
      <c r="FLA16" s="703">
        <v>2.1</v>
      </c>
      <c r="FLB16" s="705" t="s">
        <v>318</v>
      </c>
      <c r="FLC16" s="703">
        <v>2.1</v>
      </c>
      <c r="FLD16" s="705" t="s">
        <v>318</v>
      </c>
      <c r="FLE16" s="703">
        <v>2.1</v>
      </c>
      <c r="FLF16" s="705" t="s">
        <v>318</v>
      </c>
      <c r="FLG16" s="703">
        <v>2.1</v>
      </c>
      <c r="FLH16" s="705" t="s">
        <v>318</v>
      </c>
      <c r="FLI16" s="703">
        <v>2.1</v>
      </c>
      <c r="FLJ16" s="705" t="s">
        <v>318</v>
      </c>
      <c r="FLK16" s="703">
        <v>2.1</v>
      </c>
      <c r="FLL16" s="705" t="s">
        <v>318</v>
      </c>
      <c r="FLM16" s="703">
        <v>2.1</v>
      </c>
      <c r="FLN16" s="705" t="s">
        <v>318</v>
      </c>
      <c r="FLO16" s="703">
        <v>2.1</v>
      </c>
      <c r="FLP16" s="705" t="s">
        <v>318</v>
      </c>
      <c r="FLQ16" s="703">
        <v>2.1</v>
      </c>
      <c r="FLR16" s="705" t="s">
        <v>318</v>
      </c>
      <c r="FLS16" s="703">
        <v>2.1</v>
      </c>
      <c r="FLT16" s="705" t="s">
        <v>318</v>
      </c>
      <c r="FLU16" s="703">
        <v>2.1</v>
      </c>
      <c r="FLV16" s="705" t="s">
        <v>318</v>
      </c>
      <c r="FLW16" s="703">
        <v>2.1</v>
      </c>
      <c r="FLX16" s="705" t="s">
        <v>318</v>
      </c>
      <c r="FLY16" s="703">
        <v>2.1</v>
      </c>
      <c r="FLZ16" s="705" t="s">
        <v>318</v>
      </c>
      <c r="FMA16" s="703">
        <v>2.1</v>
      </c>
      <c r="FMB16" s="705" t="s">
        <v>318</v>
      </c>
      <c r="FMC16" s="703">
        <v>2.1</v>
      </c>
      <c r="FMD16" s="705" t="s">
        <v>318</v>
      </c>
      <c r="FME16" s="703">
        <v>2.1</v>
      </c>
      <c r="FMF16" s="705" t="s">
        <v>318</v>
      </c>
      <c r="FMG16" s="703">
        <v>2.1</v>
      </c>
      <c r="FMH16" s="705" t="s">
        <v>318</v>
      </c>
      <c r="FMI16" s="703">
        <v>2.1</v>
      </c>
      <c r="FMJ16" s="705" t="s">
        <v>318</v>
      </c>
      <c r="FMK16" s="703">
        <v>2.1</v>
      </c>
      <c r="FML16" s="705" t="s">
        <v>318</v>
      </c>
      <c r="FMM16" s="703">
        <v>2.1</v>
      </c>
      <c r="FMN16" s="705" t="s">
        <v>318</v>
      </c>
      <c r="FMO16" s="703">
        <v>2.1</v>
      </c>
      <c r="FMP16" s="705" t="s">
        <v>318</v>
      </c>
      <c r="FMQ16" s="703">
        <v>2.1</v>
      </c>
      <c r="FMR16" s="705" t="s">
        <v>318</v>
      </c>
      <c r="FMS16" s="703">
        <v>2.1</v>
      </c>
      <c r="FMT16" s="705" t="s">
        <v>318</v>
      </c>
      <c r="FMU16" s="703">
        <v>2.1</v>
      </c>
      <c r="FMV16" s="705" t="s">
        <v>318</v>
      </c>
      <c r="FMW16" s="703">
        <v>2.1</v>
      </c>
      <c r="FMX16" s="705" t="s">
        <v>318</v>
      </c>
      <c r="FMY16" s="703">
        <v>2.1</v>
      </c>
      <c r="FMZ16" s="705" t="s">
        <v>318</v>
      </c>
      <c r="FNA16" s="703">
        <v>2.1</v>
      </c>
      <c r="FNB16" s="705" t="s">
        <v>318</v>
      </c>
      <c r="FNC16" s="703">
        <v>2.1</v>
      </c>
      <c r="FND16" s="705" t="s">
        <v>318</v>
      </c>
      <c r="FNE16" s="703">
        <v>2.1</v>
      </c>
      <c r="FNF16" s="705" t="s">
        <v>318</v>
      </c>
      <c r="FNG16" s="703">
        <v>2.1</v>
      </c>
      <c r="FNH16" s="705" t="s">
        <v>318</v>
      </c>
      <c r="FNI16" s="703">
        <v>2.1</v>
      </c>
      <c r="FNJ16" s="705" t="s">
        <v>318</v>
      </c>
      <c r="FNK16" s="703">
        <v>2.1</v>
      </c>
      <c r="FNL16" s="705" t="s">
        <v>318</v>
      </c>
      <c r="FNM16" s="703">
        <v>2.1</v>
      </c>
      <c r="FNN16" s="705" t="s">
        <v>318</v>
      </c>
      <c r="FNO16" s="703">
        <v>2.1</v>
      </c>
      <c r="FNP16" s="705" t="s">
        <v>318</v>
      </c>
      <c r="FNQ16" s="703">
        <v>2.1</v>
      </c>
      <c r="FNR16" s="705" t="s">
        <v>318</v>
      </c>
      <c r="FNS16" s="703">
        <v>2.1</v>
      </c>
      <c r="FNT16" s="705" t="s">
        <v>318</v>
      </c>
      <c r="FNU16" s="703">
        <v>2.1</v>
      </c>
      <c r="FNV16" s="705" t="s">
        <v>318</v>
      </c>
      <c r="FNW16" s="703">
        <v>2.1</v>
      </c>
      <c r="FNX16" s="705" t="s">
        <v>318</v>
      </c>
      <c r="FNY16" s="703">
        <v>2.1</v>
      </c>
      <c r="FNZ16" s="705" t="s">
        <v>318</v>
      </c>
      <c r="FOA16" s="703">
        <v>2.1</v>
      </c>
      <c r="FOB16" s="705" t="s">
        <v>318</v>
      </c>
      <c r="FOC16" s="703">
        <v>2.1</v>
      </c>
      <c r="FOD16" s="705" t="s">
        <v>318</v>
      </c>
      <c r="FOE16" s="703">
        <v>2.1</v>
      </c>
      <c r="FOF16" s="705" t="s">
        <v>318</v>
      </c>
      <c r="FOG16" s="703">
        <v>2.1</v>
      </c>
      <c r="FOH16" s="705" t="s">
        <v>318</v>
      </c>
      <c r="FOI16" s="703">
        <v>2.1</v>
      </c>
      <c r="FOJ16" s="705" t="s">
        <v>318</v>
      </c>
      <c r="FOK16" s="703">
        <v>2.1</v>
      </c>
      <c r="FOL16" s="705" t="s">
        <v>318</v>
      </c>
      <c r="FOM16" s="703">
        <v>2.1</v>
      </c>
      <c r="FON16" s="705" t="s">
        <v>318</v>
      </c>
      <c r="FOO16" s="703">
        <v>2.1</v>
      </c>
      <c r="FOP16" s="705" t="s">
        <v>318</v>
      </c>
      <c r="FOQ16" s="703">
        <v>2.1</v>
      </c>
      <c r="FOR16" s="705" t="s">
        <v>318</v>
      </c>
      <c r="FOS16" s="703">
        <v>2.1</v>
      </c>
      <c r="FOT16" s="705" t="s">
        <v>318</v>
      </c>
      <c r="FOU16" s="703">
        <v>2.1</v>
      </c>
      <c r="FOV16" s="705" t="s">
        <v>318</v>
      </c>
      <c r="FOW16" s="703">
        <v>2.1</v>
      </c>
      <c r="FOX16" s="705" t="s">
        <v>318</v>
      </c>
      <c r="FOY16" s="703">
        <v>2.1</v>
      </c>
      <c r="FOZ16" s="705" t="s">
        <v>318</v>
      </c>
      <c r="FPA16" s="703">
        <v>2.1</v>
      </c>
      <c r="FPB16" s="705" t="s">
        <v>318</v>
      </c>
      <c r="FPC16" s="703">
        <v>2.1</v>
      </c>
      <c r="FPD16" s="705" t="s">
        <v>318</v>
      </c>
      <c r="FPE16" s="703">
        <v>2.1</v>
      </c>
      <c r="FPF16" s="705" t="s">
        <v>318</v>
      </c>
      <c r="FPG16" s="703">
        <v>2.1</v>
      </c>
      <c r="FPH16" s="705" t="s">
        <v>318</v>
      </c>
      <c r="FPI16" s="703">
        <v>2.1</v>
      </c>
      <c r="FPJ16" s="705" t="s">
        <v>318</v>
      </c>
      <c r="FPK16" s="703">
        <v>2.1</v>
      </c>
      <c r="FPL16" s="705" t="s">
        <v>318</v>
      </c>
      <c r="FPM16" s="703">
        <v>2.1</v>
      </c>
      <c r="FPN16" s="705" t="s">
        <v>318</v>
      </c>
      <c r="FPO16" s="703">
        <v>2.1</v>
      </c>
      <c r="FPP16" s="705" t="s">
        <v>318</v>
      </c>
      <c r="FPQ16" s="703">
        <v>2.1</v>
      </c>
      <c r="FPR16" s="705" t="s">
        <v>318</v>
      </c>
      <c r="FPS16" s="703">
        <v>2.1</v>
      </c>
      <c r="FPT16" s="705" t="s">
        <v>318</v>
      </c>
      <c r="FPU16" s="703">
        <v>2.1</v>
      </c>
      <c r="FPV16" s="705" t="s">
        <v>318</v>
      </c>
      <c r="FPW16" s="703">
        <v>2.1</v>
      </c>
      <c r="FPX16" s="705" t="s">
        <v>318</v>
      </c>
      <c r="FPY16" s="703">
        <v>2.1</v>
      </c>
      <c r="FPZ16" s="705" t="s">
        <v>318</v>
      </c>
      <c r="FQA16" s="703">
        <v>2.1</v>
      </c>
      <c r="FQB16" s="705" t="s">
        <v>318</v>
      </c>
      <c r="FQC16" s="703">
        <v>2.1</v>
      </c>
      <c r="FQD16" s="705" t="s">
        <v>318</v>
      </c>
      <c r="FQE16" s="703">
        <v>2.1</v>
      </c>
      <c r="FQF16" s="705" t="s">
        <v>318</v>
      </c>
      <c r="FQG16" s="703">
        <v>2.1</v>
      </c>
      <c r="FQH16" s="705" t="s">
        <v>318</v>
      </c>
      <c r="FQI16" s="703">
        <v>2.1</v>
      </c>
      <c r="FQJ16" s="705" t="s">
        <v>318</v>
      </c>
      <c r="FQK16" s="703">
        <v>2.1</v>
      </c>
      <c r="FQL16" s="705" t="s">
        <v>318</v>
      </c>
      <c r="FQM16" s="703">
        <v>2.1</v>
      </c>
      <c r="FQN16" s="705" t="s">
        <v>318</v>
      </c>
      <c r="FQO16" s="703">
        <v>2.1</v>
      </c>
      <c r="FQP16" s="705" t="s">
        <v>318</v>
      </c>
      <c r="FQQ16" s="703">
        <v>2.1</v>
      </c>
      <c r="FQR16" s="705" t="s">
        <v>318</v>
      </c>
      <c r="FQS16" s="703">
        <v>2.1</v>
      </c>
      <c r="FQT16" s="705" t="s">
        <v>318</v>
      </c>
      <c r="FQU16" s="703">
        <v>2.1</v>
      </c>
      <c r="FQV16" s="705" t="s">
        <v>318</v>
      </c>
      <c r="FQW16" s="703">
        <v>2.1</v>
      </c>
      <c r="FQX16" s="705" t="s">
        <v>318</v>
      </c>
      <c r="FQY16" s="703">
        <v>2.1</v>
      </c>
      <c r="FQZ16" s="705" t="s">
        <v>318</v>
      </c>
      <c r="FRA16" s="703">
        <v>2.1</v>
      </c>
      <c r="FRB16" s="705" t="s">
        <v>318</v>
      </c>
      <c r="FRC16" s="703">
        <v>2.1</v>
      </c>
      <c r="FRD16" s="705" t="s">
        <v>318</v>
      </c>
      <c r="FRE16" s="703">
        <v>2.1</v>
      </c>
      <c r="FRF16" s="705" t="s">
        <v>318</v>
      </c>
      <c r="FRG16" s="703">
        <v>2.1</v>
      </c>
      <c r="FRH16" s="705" t="s">
        <v>318</v>
      </c>
      <c r="FRI16" s="703">
        <v>2.1</v>
      </c>
      <c r="FRJ16" s="705" t="s">
        <v>318</v>
      </c>
      <c r="FRK16" s="703">
        <v>2.1</v>
      </c>
      <c r="FRL16" s="705" t="s">
        <v>318</v>
      </c>
      <c r="FRM16" s="703">
        <v>2.1</v>
      </c>
      <c r="FRN16" s="705" t="s">
        <v>318</v>
      </c>
      <c r="FRO16" s="703">
        <v>2.1</v>
      </c>
      <c r="FRP16" s="705" t="s">
        <v>318</v>
      </c>
      <c r="FRQ16" s="703">
        <v>2.1</v>
      </c>
      <c r="FRR16" s="705" t="s">
        <v>318</v>
      </c>
      <c r="FRS16" s="703">
        <v>2.1</v>
      </c>
      <c r="FRT16" s="705" t="s">
        <v>318</v>
      </c>
      <c r="FRU16" s="703">
        <v>2.1</v>
      </c>
      <c r="FRV16" s="705" t="s">
        <v>318</v>
      </c>
      <c r="FRW16" s="703">
        <v>2.1</v>
      </c>
      <c r="FRX16" s="705" t="s">
        <v>318</v>
      </c>
      <c r="FRY16" s="703">
        <v>2.1</v>
      </c>
      <c r="FRZ16" s="705" t="s">
        <v>318</v>
      </c>
      <c r="FSA16" s="703">
        <v>2.1</v>
      </c>
      <c r="FSB16" s="705" t="s">
        <v>318</v>
      </c>
      <c r="FSC16" s="703">
        <v>2.1</v>
      </c>
      <c r="FSD16" s="705" t="s">
        <v>318</v>
      </c>
      <c r="FSE16" s="703">
        <v>2.1</v>
      </c>
      <c r="FSF16" s="705" t="s">
        <v>318</v>
      </c>
      <c r="FSG16" s="703">
        <v>2.1</v>
      </c>
      <c r="FSH16" s="705" t="s">
        <v>318</v>
      </c>
      <c r="FSI16" s="703">
        <v>2.1</v>
      </c>
      <c r="FSJ16" s="705" t="s">
        <v>318</v>
      </c>
      <c r="FSK16" s="703">
        <v>2.1</v>
      </c>
      <c r="FSL16" s="705" t="s">
        <v>318</v>
      </c>
      <c r="FSM16" s="703">
        <v>2.1</v>
      </c>
      <c r="FSN16" s="705" t="s">
        <v>318</v>
      </c>
      <c r="FSO16" s="703">
        <v>2.1</v>
      </c>
      <c r="FSP16" s="705" t="s">
        <v>318</v>
      </c>
      <c r="FSQ16" s="703">
        <v>2.1</v>
      </c>
      <c r="FSR16" s="705" t="s">
        <v>318</v>
      </c>
      <c r="FSS16" s="703">
        <v>2.1</v>
      </c>
      <c r="FST16" s="705" t="s">
        <v>318</v>
      </c>
      <c r="FSU16" s="703">
        <v>2.1</v>
      </c>
      <c r="FSV16" s="705" t="s">
        <v>318</v>
      </c>
      <c r="FSW16" s="703">
        <v>2.1</v>
      </c>
      <c r="FSX16" s="705" t="s">
        <v>318</v>
      </c>
      <c r="FSY16" s="703">
        <v>2.1</v>
      </c>
      <c r="FSZ16" s="705" t="s">
        <v>318</v>
      </c>
      <c r="FTA16" s="703">
        <v>2.1</v>
      </c>
      <c r="FTB16" s="705" t="s">
        <v>318</v>
      </c>
      <c r="FTC16" s="703">
        <v>2.1</v>
      </c>
      <c r="FTD16" s="705" t="s">
        <v>318</v>
      </c>
      <c r="FTE16" s="703">
        <v>2.1</v>
      </c>
      <c r="FTF16" s="705" t="s">
        <v>318</v>
      </c>
      <c r="FTG16" s="703">
        <v>2.1</v>
      </c>
      <c r="FTH16" s="705" t="s">
        <v>318</v>
      </c>
      <c r="FTI16" s="703">
        <v>2.1</v>
      </c>
      <c r="FTJ16" s="705" t="s">
        <v>318</v>
      </c>
      <c r="FTK16" s="703">
        <v>2.1</v>
      </c>
      <c r="FTL16" s="705" t="s">
        <v>318</v>
      </c>
      <c r="FTM16" s="703">
        <v>2.1</v>
      </c>
      <c r="FTN16" s="705" t="s">
        <v>318</v>
      </c>
      <c r="FTO16" s="703">
        <v>2.1</v>
      </c>
      <c r="FTP16" s="705" t="s">
        <v>318</v>
      </c>
      <c r="FTQ16" s="703">
        <v>2.1</v>
      </c>
      <c r="FTR16" s="705" t="s">
        <v>318</v>
      </c>
      <c r="FTS16" s="703">
        <v>2.1</v>
      </c>
      <c r="FTT16" s="705" t="s">
        <v>318</v>
      </c>
      <c r="FTU16" s="703">
        <v>2.1</v>
      </c>
      <c r="FTV16" s="705" t="s">
        <v>318</v>
      </c>
      <c r="FTW16" s="703">
        <v>2.1</v>
      </c>
      <c r="FTX16" s="705" t="s">
        <v>318</v>
      </c>
      <c r="FTY16" s="703">
        <v>2.1</v>
      </c>
      <c r="FTZ16" s="705" t="s">
        <v>318</v>
      </c>
      <c r="FUA16" s="703">
        <v>2.1</v>
      </c>
      <c r="FUB16" s="705" t="s">
        <v>318</v>
      </c>
      <c r="FUC16" s="703">
        <v>2.1</v>
      </c>
      <c r="FUD16" s="705" t="s">
        <v>318</v>
      </c>
      <c r="FUE16" s="703">
        <v>2.1</v>
      </c>
      <c r="FUF16" s="705" t="s">
        <v>318</v>
      </c>
      <c r="FUG16" s="703">
        <v>2.1</v>
      </c>
      <c r="FUH16" s="705" t="s">
        <v>318</v>
      </c>
      <c r="FUI16" s="703">
        <v>2.1</v>
      </c>
      <c r="FUJ16" s="705" t="s">
        <v>318</v>
      </c>
      <c r="FUK16" s="703">
        <v>2.1</v>
      </c>
      <c r="FUL16" s="705" t="s">
        <v>318</v>
      </c>
      <c r="FUM16" s="703">
        <v>2.1</v>
      </c>
      <c r="FUN16" s="705" t="s">
        <v>318</v>
      </c>
      <c r="FUO16" s="703">
        <v>2.1</v>
      </c>
      <c r="FUP16" s="705" t="s">
        <v>318</v>
      </c>
      <c r="FUQ16" s="703">
        <v>2.1</v>
      </c>
      <c r="FUR16" s="705" t="s">
        <v>318</v>
      </c>
      <c r="FUS16" s="703">
        <v>2.1</v>
      </c>
      <c r="FUT16" s="705" t="s">
        <v>318</v>
      </c>
      <c r="FUU16" s="703">
        <v>2.1</v>
      </c>
      <c r="FUV16" s="705" t="s">
        <v>318</v>
      </c>
      <c r="FUW16" s="703">
        <v>2.1</v>
      </c>
      <c r="FUX16" s="705" t="s">
        <v>318</v>
      </c>
      <c r="FUY16" s="703">
        <v>2.1</v>
      </c>
      <c r="FUZ16" s="705" t="s">
        <v>318</v>
      </c>
      <c r="FVA16" s="703">
        <v>2.1</v>
      </c>
      <c r="FVB16" s="705" t="s">
        <v>318</v>
      </c>
      <c r="FVC16" s="703">
        <v>2.1</v>
      </c>
      <c r="FVD16" s="705" t="s">
        <v>318</v>
      </c>
      <c r="FVE16" s="703">
        <v>2.1</v>
      </c>
      <c r="FVF16" s="705" t="s">
        <v>318</v>
      </c>
      <c r="FVG16" s="703">
        <v>2.1</v>
      </c>
      <c r="FVH16" s="705" t="s">
        <v>318</v>
      </c>
      <c r="FVI16" s="703">
        <v>2.1</v>
      </c>
      <c r="FVJ16" s="705" t="s">
        <v>318</v>
      </c>
      <c r="FVK16" s="703">
        <v>2.1</v>
      </c>
      <c r="FVL16" s="705" t="s">
        <v>318</v>
      </c>
      <c r="FVM16" s="703">
        <v>2.1</v>
      </c>
      <c r="FVN16" s="705" t="s">
        <v>318</v>
      </c>
      <c r="FVO16" s="703">
        <v>2.1</v>
      </c>
      <c r="FVP16" s="705" t="s">
        <v>318</v>
      </c>
      <c r="FVQ16" s="703">
        <v>2.1</v>
      </c>
      <c r="FVR16" s="705" t="s">
        <v>318</v>
      </c>
      <c r="FVS16" s="703">
        <v>2.1</v>
      </c>
      <c r="FVT16" s="705" t="s">
        <v>318</v>
      </c>
      <c r="FVU16" s="703">
        <v>2.1</v>
      </c>
      <c r="FVV16" s="705" t="s">
        <v>318</v>
      </c>
      <c r="FVW16" s="703">
        <v>2.1</v>
      </c>
      <c r="FVX16" s="705" t="s">
        <v>318</v>
      </c>
      <c r="FVY16" s="703">
        <v>2.1</v>
      </c>
      <c r="FVZ16" s="705" t="s">
        <v>318</v>
      </c>
      <c r="FWA16" s="703">
        <v>2.1</v>
      </c>
      <c r="FWB16" s="705" t="s">
        <v>318</v>
      </c>
      <c r="FWC16" s="703">
        <v>2.1</v>
      </c>
      <c r="FWD16" s="705" t="s">
        <v>318</v>
      </c>
      <c r="FWE16" s="703">
        <v>2.1</v>
      </c>
      <c r="FWF16" s="705" t="s">
        <v>318</v>
      </c>
      <c r="FWG16" s="703">
        <v>2.1</v>
      </c>
      <c r="FWH16" s="705" t="s">
        <v>318</v>
      </c>
      <c r="FWI16" s="703">
        <v>2.1</v>
      </c>
      <c r="FWJ16" s="705" t="s">
        <v>318</v>
      </c>
      <c r="FWK16" s="703">
        <v>2.1</v>
      </c>
      <c r="FWL16" s="705" t="s">
        <v>318</v>
      </c>
      <c r="FWM16" s="703">
        <v>2.1</v>
      </c>
      <c r="FWN16" s="705" t="s">
        <v>318</v>
      </c>
      <c r="FWO16" s="703">
        <v>2.1</v>
      </c>
      <c r="FWP16" s="705" t="s">
        <v>318</v>
      </c>
      <c r="FWQ16" s="703">
        <v>2.1</v>
      </c>
      <c r="FWR16" s="705" t="s">
        <v>318</v>
      </c>
      <c r="FWS16" s="703">
        <v>2.1</v>
      </c>
      <c r="FWT16" s="705" t="s">
        <v>318</v>
      </c>
      <c r="FWU16" s="703">
        <v>2.1</v>
      </c>
      <c r="FWV16" s="705" t="s">
        <v>318</v>
      </c>
      <c r="FWW16" s="703">
        <v>2.1</v>
      </c>
      <c r="FWX16" s="705" t="s">
        <v>318</v>
      </c>
      <c r="FWY16" s="703">
        <v>2.1</v>
      </c>
      <c r="FWZ16" s="705" t="s">
        <v>318</v>
      </c>
      <c r="FXA16" s="703">
        <v>2.1</v>
      </c>
      <c r="FXB16" s="705" t="s">
        <v>318</v>
      </c>
      <c r="FXC16" s="703">
        <v>2.1</v>
      </c>
      <c r="FXD16" s="705" t="s">
        <v>318</v>
      </c>
      <c r="FXE16" s="703">
        <v>2.1</v>
      </c>
      <c r="FXF16" s="705" t="s">
        <v>318</v>
      </c>
      <c r="FXG16" s="703">
        <v>2.1</v>
      </c>
      <c r="FXH16" s="705" t="s">
        <v>318</v>
      </c>
      <c r="FXI16" s="703">
        <v>2.1</v>
      </c>
      <c r="FXJ16" s="705" t="s">
        <v>318</v>
      </c>
      <c r="FXK16" s="703">
        <v>2.1</v>
      </c>
      <c r="FXL16" s="705" t="s">
        <v>318</v>
      </c>
      <c r="FXM16" s="703">
        <v>2.1</v>
      </c>
      <c r="FXN16" s="705" t="s">
        <v>318</v>
      </c>
      <c r="FXO16" s="703">
        <v>2.1</v>
      </c>
      <c r="FXP16" s="705" t="s">
        <v>318</v>
      </c>
      <c r="FXQ16" s="703">
        <v>2.1</v>
      </c>
      <c r="FXR16" s="705" t="s">
        <v>318</v>
      </c>
      <c r="FXS16" s="703">
        <v>2.1</v>
      </c>
      <c r="FXT16" s="705" t="s">
        <v>318</v>
      </c>
      <c r="FXU16" s="703">
        <v>2.1</v>
      </c>
      <c r="FXV16" s="705" t="s">
        <v>318</v>
      </c>
      <c r="FXW16" s="703">
        <v>2.1</v>
      </c>
      <c r="FXX16" s="705" t="s">
        <v>318</v>
      </c>
      <c r="FXY16" s="703">
        <v>2.1</v>
      </c>
      <c r="FXZ16" s="705" t="s">
        <v>318</v>
      </c>
      <c r="FYA16" s="703">
        <v>2.1</v>
      </c>
      <c r="FYB16" s="705" t="s">
        <v>318</v>
      </c>
      <c r="FYC16" s="703">
        <v>2.1</v>
      </c>
      <c r="FYD16" s="705" t="s">
        <v>318</v>
      </c>
      <c r="FYE16" s="703">
        <v>2.1</v>
      </c>
      <c r="FYF16" s="705" t="s">
        <v>318</v>
      </c>
      <c r="FYG16" s="703">
        <v>2.1</v>
      </c>
      <c r="FYH16" s="705" t="s">
        <v>318</v>
      </c>
      <c r="FYI16" s="703">
        <v>2.1</v>
      </c>
      <c r="FYJ16" s="705" t="s">
        <v>318</v>
      </c>
      <c r="FYK16" s="703">
        <v>2.1</v>
      </c>
      <c r="FYL16" s="705" t="s">
        <v>318</v>
      </c>
      <c r="FYM16" s="703">
        <v>2.1</v>
      </c>
      <c r="FYN16" s="705" t="s">
        <v>318</v>
      </c>
      <c r="FYO16" s="703">
        <v>2.1</v>
      </c>
      <c r="FYP16" s="705" t="s">
        <v>318</v>
      </c>
      <c r="FYQ16" s="703">
        <v>2.1</v>
      </c>
      <c r="FYR16" s="705" t="s">
        <v>318</v>
      </c>
      <c r="FYS16" s="703">
        <v>2.1</v>
      </c>
      <c r="FYT16" s="705" t="s">
        <v>318</v>
      </c>
      <c r="FYU16" s="703">
        <v>2.1</v>
      </c>
      <c r="FYV16" s="705" t="s">
        <v>318</v>
      </c>
      <c r="FYW16" s="703">
        <v>2.1</v>
      </c>
      <c r="FYX16" s="705" t="s">
        <v>318</v>
      </c>
      <c r="FYY16" s="703">
        <v>2.1</v>
      </c>
      <c r="FYZ16" s="705" t="s">
        <v>318</v>
      </c>
      <c r="FZA16" s="703">
        <v>2.1</v>
      </c>
      <c r="FZB16" s="705" t="s">
        <v>318</v>
      </c>
      <c r="FZC16" s="703">
        <v>2.1</v>
      </c>
      <c r="FZD16" s="705" t="s">
        <v>318</v>
      </c>
      <c r="FZE16" s="703">
        <v>2.1</v>
      </c>
      <c r="FZF16" s="705" t="s">
        <v>318</v>
      </c>
      <c r="FZG16" s="703">
        <v>2.1</v>
      </c>
      <c r="FZH16" s="705" t="s">
        <v>318</v>
      </c>
      <c r="FZI16" s="703">
        <v>2.1</v>
      </c>
      <c r="FZJ16" s="705" t="s">
        <v>318</v>
      </c>
      <c r="FZK16" s="703">
        <v>2.1</v>
      </c>
      <c r="FZL16" s="705" t="s">
        <v>318</v>
      </c>
      <c r="FZM16" s="703">
        <v>2.1</v>
      </c>
      <c r="FZN16" s="705" t="s">
        <v>318</v>
      </c>
      <c r="FZO16" s="703">
        <v>2.1</v>
      </c>
      <c r="FZP16" s="705" t="s">
        <v>318</v>
      </c>
      <c r="FZQ16" s="703">
        <v>2.1</v>
      </c>
      <c r="FZR16" s="705" t="s">
        <v>318</v>
      </c>
      <c r="FZS16" s="703">
        <v>2.1</v>
      </c>
      <c r="FZT16" s="705" t="s">
        <v>318</v>
      </c>
      <c r="FZU16" s="703">
        <v>2.1</v>
      </c>
      <c r="FZV16" s="705" t="s">
        <v>318</v>
      </c>
      <c r="FZW16" s="703">
        <v>2.1</v>
      </c>
      <c r="FZX16" s="705" t="s">
        <v>318</v>
      </c>
      <c r="FZY16" s="703">
        <v>2.1</v>
      </c>
      <c r="FZZ16" s="705" t="s">
        <v>318</v>
      </c>
      <c r="GAA16" s="703">
        <v>2.1</v>
      </c>
      <c r="GAB16" s="705" t="s">
        <v>318</v>
      </c>
      <c r="GAC16" s="703">
        <v>2.1</v>
      </c>
      <c r="GAD16" s="705" t="s">
        <v>318</v>
      </c>
      <c r="GAE16" s="703">
        <v>2.1</v>
      </c>
      <c r="GAF16" s="705" t="s">
        <v>318</v>
      </c>
      <c r="GAG16" s="703">
        <v>2.1</v>
      </c>
      <c r="GAH16" s="705" t="s">
        <v>318</v>
      </c>
      <c r="GAI16" s="703">
        <v>2.1</v>
      </c>
      <c r="GAJ16" s="705" t="s">
        <v>318</v>
      </c>
      <c r="GAK16" s="703">
        <v>2.1</v>
      </c>
      <c r="GAL16" s="705" t="s">
        <v>318</v>
      </c>
      <c r="GAM16" s="703">
        <v>2.1</v>
      </c>
      <c r="GAN16" s="705" t="s">
        <v>318</v>
      </c>
      <c r="GAO16" s="703">
        <v>2.1</v>
      </c>
      <c r="GAP16" s="705" t="s">
        <v>318</v>
      </c>
      <c r="GAQ16" s="703">
        <v>2.1</v>
      </c>
      <c r="GAR16" s="705" t="s">
        <v>318</v>
      </c>
      <c r="GAS16" s="703">
        <v>2.1</v>
      </c>
      <c r="GAT16" s="705" t="s">
        <v>318</v>
      </c>
      <c r="GAU16" s="703">
        <v>2.1</v>
      </c>
      <c r="GAV16" s="705" t="s">
        <v>318</v>
      </c>
      <c r="GAW16" s="703">
        <v>2.1</v>
      </c>
      <c r="GAX16" s="705" t="s">
        <v>318</v>
      </c>
      <c r="GAY16" s="703">
        <v>2.1</v>
      </c>
      <c r="GAZ16" s="705" t="s">
        <v>318</v>
      </c>
      <c r="GBA16" s="703">
        <v>2.1</v>
      </c>
      <c r="GBB16" s="705" t="s">
        <v>318</v>
      </c>
      <c r="GBC16" s="703">
        <v>2.1</v>
      </c>
      <c r="GBD16" s="705" t="s">
        <v>318</v>
      </c>
      <c r="GBE16" s="703">
        <v>2.1</v>
      </c>
      <c r="GBF16" s="705" t="s">
        <v>318</v>
      </c>
      <c r="GBG16" s="703">
        <v>2.1</v>
      </c>
      <c r="GBH16" s="705" t="s">
        <v>318</v>
      </c>
      <c r="GBI16" s="703">
        <v>2.1</v>
      </c>
      <c r="GBJ16" s="705" t="s">
        <v>318</v>
      </c>
      <c r="GBK16" s="703">
        <v>2.1</v>
      </c>
      <c r="GBL16" s="705" t="s">
        <v>318</v>
      </c>
      <c r="GBM16" s="703">
        <v>2.1</v>
      </c>
      <c r="GBN16" s="705" t="s">
        <v>318</v>
      </c>
      <c r="GBO16" s="703">
        <v>2.1</v>
      </c>
      <c r="GBP16" s="705" t="s">
        <v>318</v>
      </c>
      <c r="GBQ16" s="703">
        <v>2.1</v>
      </c>
      <c r="GBR16" s="705" t="s">
        <v>318</v>
      </c>
      <c r="GBS16" s="703">
        <v>2.1</v>
      </c>
      <c r="GBT16" s="705" t="s">
        <v>318</v>
      </c>
      <c r="GBU16" s="703">
        <v>2.1</v>
      </c>
      <c r="GBV16" s="705" t="s">
        <v>318</v>
      </c>
      <c r="GBW16" s="703">
        <v>2.1</v>
      </c>
      <c r="GBX16" s="705" t="s">
        <v>318</v>
      </c>
      <c r="GBY16" s="703">
        <v>2.1</v>
      </c>
      <c r="GBZ16" s="705" t="s">
        <v>318</v>
      </c>
      <c r="GCA16" s="703">
        <v>2.1</v>
      </c>
      <c r="GCB16" s="705" t="s">
        <v>318</v>
      </c>
      <c r="GCC16" s="703">
        <v>2.1</v>
      </c>
      <c r="GCD16" s="705" t="s">
        <v>318</v>
      </c>
      <c r="GCE16" s="703">
        <v>2.1</v>
      </c>
      <c r="GCF16" s="705" t="s">
        <v>318</v>
      </c>
      <c r="GCG16" s="703">
        <v>2.1</v>
      </c>
      <c r="GCH16" s="705" t="s">
        <v>318</v>
      </c>
      <c r="GCI16" s="703">
        <v>2.1</v>
      </c>
      <c r="GCJ16" s="705" t="s">
        <v>318</v>
      </c>
      <c r="GCK16" s="703">
        <v>2.1</v>
      </c>
      <c r="GCL16" s="705" t="s">
        <v>318</v>
      </c>
      <c r="GCM16" s="703">
        <v>2.1</v>
      </c>
      <c r="GCN16" s="705" t="s">
        <v>318</v>
      </c>
      <c r="GCO16" s="703">
        <v>2.1</v>
      </c>
      <c r="GCP16" s="705" t="s">
        <v>318</v>
      </c>
      <c r="GCQ16" s="703">
        <v>2.1</v>
      </c>
      <c r="GCR16" s="705" t="s">
        <v>318</v>
      </c>
      <c r="GCS16" s="703">
        <v>2.1</v>
      </c>
      <c r="GCT16" s="705" t="s">
        <v>318</v>
      </c>
      <c r="GCU16" s="703">
        <v>2.1</v>
      </c>
      <c r="GCV16" s="705" t="s">
        <v>318</v>
      </c>
      <c r="GCW16" s="703">
        <v>2.1</v>
      </c>
      <c r="GCX16" s="705" t="s">
        <v>318</v>
      </c>
      <c r="GCY16" s="703">
        <v>2.1</v>
      </c>
      <c r="GCZ16" s="705" t="s">
        <v>318</v>
      </c>
      <c r="GDA16" s="703">
        <v>2.1</v>
      </c>
      <c r="GDB16" s="705" t="s">
        <v>318</v>
      </c>
      <c r="GDC16" s="703">
        <v>2.1</v>
      </c>
      <c r="GDD16" s="705" t="s">
        <v>318</v>
      </c>
      <c r="GDE16" s="703">
        <v>2.1</v>
      </c>
      <c r="GDF16" s="705" t="s">
        <v>318</v>
      </c>
      <c r="GDG16" s="703">
        <v>2.1</v>
      </c>
      <c r="GDH16" s="705" t="s">
        <v>318</v>
      </c>
      <c r="GDI16" s="703">
        <v>2.1</v>
      </c>
      <c r="GDJ16" s="705" t="s">
        <v>318</v>
      </c>
      <c r="GDK16" s="703">
        <v>2.1</v>
      </c>
      <c r="GDL16" s="705" t="s">
        <v>318</v>
      </c>
      <c r="GDM16" s="703">
        <v>2.1</v>
      </c>
      <c r="GDN16" s="705" t="s">
        <v>318</v>
      </c>
      <c r="GDO16" s="703">
        <v>2.1</v>
      </c>
      <c r="GDP16" s="705" t="s">
        <v>318</v>
      </c>
      <c r="GDQ16" s="703">
        <v>2.1</v>
      </c>
      <c r="GDR16" s="705" t="s">
        <v>318</v>
      </c>
      <c r="GDS16" s="703">
        <v>2.1</v>
      </c>
      <c r="GDT16" s="705" t="s">
        <v>318</v>
      </c>
      <c r="GDU16" s="703">
        <v>2.1</v>
      </c>
      <c r="GDV16" s="705" t="s">
        <v>318</v>
      </c>
      <c r="GDW16" s="703">
        <v>2.1</v>
      </c>
      <c r="GDX16" s="705" t="s">
        <v>318</v>
      </c>
      <c r="GDY16" s="703">
        <v>2.1</v>
      </c>
      <c r="GDZ16" s="705" t="s">
        <v>318</v>
      </c>
      <c r="GEA16" s="703">
        <v>2.1</v>
      </c>
      <c r="GEB16" s="705" t="s">
        <v>318</v>
      </c>
      <c r="GEC16" s="703">
        <v>2.1</v>
      </c>
      <c r="GED16" s="705" t="s">
        <v>318</v>
      </c>
      <c r="GEE16" s="703">
        <v>2.1</v>
      </c>
      <c r="GEF16" s="705" t="s">
        <v>318</v>
      </c>
      <c r="GEG16" s="703">
        <v>2.1</v>
      </c>
      <c r="GEH16" s="705" t="s">
        <v>318</v>
      </c>
      <c r="GEI16" s="703">
        <v>2.1</v>
      </c>
      <c r="GEJ16" s="705" t="s">
        <v>318</v>
      </c>
      <c r="GEK16" s="703">
        <v>2.1</v>
      </c>
      <c r="GEL16" s="705" t="s">
        <v>318</v>
      </c>
      <c r="GEM16" s="703">
        <v>2.1</v>
      </c>
      <c r="GEN16" s="705" t="s">
        <v>318</v>
      </c>
      <c r="GEO16" s="703">
        <v>2.1</v>
      </c>
      <c r="GEP16" s="705" t="s">
        <v>318</v>
      </c>
      <c r="GEQ16" s="703">
        <v>2.1</v>
      </c>
      <c r="GER16" s="705" t="s">
        <v>318</v>
      </c>
      <c r="GES16" s="703">
        <v>2.1</v>
      </c>
      <c r="GET16" s="705" t="s">
        <v>318</v>
      </c>
      <c r="GEU16" s="703">
        <v>2.1</v>
      </c>
      <c r="GEV16" s="705" t="s">
        <v>318</v>
      </c>
      <c r="GEW16" s="703">
        <v>2.1</v>
      </c>
      <c r="GEX16" s="705" t="s">
        <v>318</v>
      </c>
      <c r="GEY16" s="703">
        <v>2.1</v>
      </c>
      <c r="GEZ16" s="705" t="s">
        <v>318</v>
      </c>
      <c r="GFA16" s="703">
        <v>2.1</v>
      </c>
      <c r="GFB16" s="705" t="s">
        <v>318</v>
      </c>
      <c r="GFC16" s="703">
        <v>2.1</v>
      </c>
      <c r="GFD16" s="705" t="s">
        <v>318</v>
      </c>
      <c r="GFE16" s="703">
        <v>2.1</v>
      </c>
      <c r="GFF16" s="705" t="s">
        <v>318</v>
      </c>
      <c r="GFG16" s="703">
        <v>2.1</v>
      </c>
      <c r="GFH16" s="705" t="s">
        <v>318</v>
      </c>
      <c r="GFI16" s="703">
        <v>2.1</v>
      </c>
      <c r="GFJ16" s="705" t="s">
        <v>318</v>
      </c>
      <c r="GFK16" s="703">
        <v>2.1</v>
      </c>
      <c r="GFL16" s="705" t="s">
        <v>318</v>
      </c>
      <c r="GFM16" s="703">
        <v>2.1</v>
      </c>
      <c r="GFN16" s="705" t="s">
        <v>318</v>
      </c>
      <c r="GFO16" s="703">
        <v>2.1</v>
      </c>
      <c r="GFP16" s="705" t="s">
        <v>318</v>
      </c>
      <c r="GFQ16" s="703">
        <v>2.1</v>
      </c>
      <c r="GFR16" s="705" t="s">
        <v>318</v>
      </c>
      <c r="GFS16" s="703">
        <v>2.1</v>
      </c>
      <c r="GFT16" s="705" t="s">
        <v>318</v>
      </c>
      <c r="GFU16" s="703">
        <v>2.1</v>
      </c>
      <c r="GFV16" s="705" t="s">
        <v>318</v>
      </c>
      <c r="GFW16" s="703">
        <v>2.1</v>
      </c>
      <c r="GFX16" s="705" t="s">
        <v>318</v>
      </c>
      <c r="GFY16" s="703">
        <v>2.1</v>
      </c>
      <c r="GFZ16" s="705" t="s">
        <v>318</v>
      </c>
      <c r="GGA16" s="703">
        <v>2.1</v>
      </c>
      <c r="GGB16" s="705" t="s">
        <v>318</v>
      </c>
      <c r="GGC16" s="703">
        <v>2.1</v>
      </c>
      <c r="GGD16" s="705" t="s">
        <v>318</v>
      </c>
      <c r="GGE16" s="703">
        <v>2.1</v>
      </c>
      <c r="GGF16" s="705" t="s">
        <v>318</v>
      </c>
      <c r="GGG16" s="703">
        <v>2.1</v>
      </c>
      <c r="GGH16" s="705" t="s">
        <v>318</v>
      </c>
      <c r="GGI16" s="703">
        <v>2.1</v>
      </c>
      <c r="GGJ16" s="705" t="s">
        <v>318</v>
      </c>
      <c r="GGK16" s="703">
        <v>2.1</v>
      </c>
      <c r="GGL16" s="705" t="s">
        <v>318</v>
      </c>
      <c r="GGM16" s="703">
        <v>2.1</v>
      </c>
      <c r="GGN16" s="705" t="s">
        <v>318</v>
      </c>
      <c r="GGO16" s="703">
        <v>2.1</v>
      </c>
      <c r="GGP16" s="705" t="s">
        <v>318</v>
      </c>
      <c r="GGQ16" s="703">
        <v>2.1</v>
      </c>
      <c r="GGR16" s="705" t="s">
        <v>318</v>
      </c>
      <c r="GGS16" s="703">
        <v>2.1</v>
      </c>
      <c r="GGT16" s="705" t="s">
        <v>318</v>
      </c>
      <c r="GGU16" s="703">
        <v>2.1</v>
      </c>
      <c r="GGV16" s="705" t="s">
        <v>318</v>
      </c>
      <c r="GGW16" s="703">
        <v>2.1</v>
      </c>
      <c r="GGX16" s="705" t="s">
        <v>318</v>
      </c>
      <c r="GGY16" s="703">
        <v>2.1</v>
      </c>
      <c r="GGZ16" s="705" t="s">
        <v>318</v>
      </c>
      <c r="GHA16" s="703">
        <v>2.1</v>
      </c>
      <c r="GHB16" s="705" t="s">
        <v>318</v>
      </c>
      <c r="GHC16" s="703">
        <v>2.1</v>
      </c>
      <c r="GHD16" s="705" t="s">
        <v>318</v>
      </c>
      <c r="GHE16" s="703">
        <v>2.1</v>
      </c>
      <c r="GHF16" s="705" t="s">
        <v>318</v>
      </c>
      <c r="GHG16" s="703">
        <v>2.1</v>
      </c>
      <c r="GHH16" s="705" t="s">
        <v>318</v>
      </c>
      <c r="GHI16" s="703">
        <v>2.1</v>
      </c>
      <c r="GHJ16" s="705" t="s">
        <v>318</v>
      </c>
      <c r="GHK16" s="703">
        <v>2.1</v>
      </c>
      <c r="GHL16" s="705" t="s">
        <v>318</v>
      </c>
      <c r="GHM16" s="703">
        <v>2.1</v>
      </c>
      <c r="GHN16" s="705" t="s">
        <v>318</v>
      </c>
      <c r="GHO16" s="703">
        <v>2.1</v>
      </c>
      <c r="GHP16" s="705" t="s">
        <v>318</v>
      </c>
      <c r="GHQ16" s="703">
        <v>2.1</v>
      </c>
      <c r="GHR16" s="705" t="s">
        <v>318</v>
      </c>
      <c r="GHS16" s="703">
        <v>2.1</v>
      </c>
      <c r="GHT16" s="705" t="s">
        <v>318</v>
      </c>
      <c r="GHU16" s="703">
        <v>2.1</v>
      </c>
      <c r="GHV16" s="705" t="s">
        <v>318</v>
      </c>
      <c r="GHW16" s="703">
        <v>2.1</v>
      </c>
      <c r="GHX16" s="705" t="s">
        <v>318</v>
      </c>
      <c r="GHY16" s="703">
        <v>2.1</v>
      </c>
      <c r="GHZ16" s="705" t="s">
        <v>318</v>
      </c>
      <c r="GIA16" s="703">
        <v>2.1</v>
      </c>
      <c r="GIB16" s="705" t="s">
        <v>318</v>
      </c>
      <c r="GIC16" s="703">
        <v>2.1</v>
      </c>
      <c r="GID16" s="705" t="s">
        <v>318</v>
      </c>
      <c r="GIE16" s="703">
        <v>2.1</v>
      </c>
      <c r="GIF16" s="705" t="s">
        <v>318</v>
      </c>
      <c r="GIG16" s="703">
        <v>2.1</v>
      </c>
      <c r="GIH16" s="705" t="s">
        <v>318</v>
      </c>
      <c r="GII16" s="703">
        <v>2.1</v>
      </c>
      <c r="GIJ16" s="705" t="s">
        <v>318</v>
      </c>
      <c r="GIK16" s="703">
        <v>2.1</v>
      </c>
      <c r="GIL16" s="705" t="s">
        <v>318</v>
      </c>
      <c r="GIM16" s="703">
        <v>2.1</v>
      </c>
      <c r="GIN16" s="705" t="s">
        <v>318</v>
      </c>
      <c r="GIO16" s="703">
        <v>2.1</v>
      </c>
      <c r="GIP16" s="705" t="s">
        <v>318</v>
      </c>
      <c r="GIQ16" s="703">
        <v>2.1</v>
      </c>
      <c r="GIR16" s="705" t="s">
        <v>318</v>
      </c>
      <c r="GIS16" s="703">
        <v>2.1</v>
      </c>
      <c r="GIT16" s="705" t="s">
        <v>318</v>
      </c>
      <c r="GIU16" s="703">
        <v>2.1</v>
      </c>
      <c r="GIV16" s="705" t="s">
        <v>318</v>
      </c>
      <c r="GIW16" s="703">
        <v>2.1</v>
      </c>
      <c r="GIX16" s="705" t="s">
        <v>318</v>
      </c>
      <c r="GIY16" s="703">
        <v>2.1</v>
      </c>
      <c r="GIZ16" s="705" t="s">
        <v>318</v>
      </c>
      <c r="GJA16" s="703">
        <v>2.1</v>
      </c>
      <c r="GJB16" s="705" t="s">
        <v>318</v>
      </c>
      <c r="GJC16" s="703">
        <v>2.1</v>
      </c>
      <c r="GJD16" s="705" t="s">
        <v>318</v>
      </c>
      <c r="GJE16" s="703">
        <v>2.1</v>
      </c>
      <c r="GJF16" s="705" t="s">
        <v>318</v>
      </c>
      <c r="GJG16" s="703">
        <v>2.1</v>
      </c>
      <c r="GJH16" s="705" t="s">
        <v>318</v>
      </c>
      <c r="GJI16" s="703">
        <v>2.1</v>
      </c>
      <c r="GJJ16" s="705" t="s">
        <v>318</v>
      </c>
      <c r="GJK16" s="703">
        <v>2.1</v>
      </c>
      <c r="GJL16" s="705" t="s">
        <v>318</v>
      </c>
      <c r="GJM16" s="703">
        <v>2.1</v>
      </c>
      <c r="GJN16" s="705" t="s">
        <v>318</v>
      </c>
      <c r="GJO16" s="703">
        <v>2.1</v>
      </c>
      <c r="GJP16" s="705" t="s">
        <v>318</v>
      </c>
      <c r="GJQ16" s="703">
        <v>2.1</v>
      </c>
      <c r="GJR16" s="705" t="s">
        <v>318</v>
      </c>
      <c r="GJS16" s="703">
        <v>2.1</v>
      </c>
      <c r="GJT16" s="705" t="s">
        <v>318</v>
      </c>
      <c r="GJU16" s="703">
        <v>2.1</v>
      </c>
      <c r="GJV16" s="705" t="s">
        <v>318</v>
      </c>
      <c r="GJW16" s="703">
        <v>2.1</v>
      </c>
      <c r="GJX16" s="705" t="s">
        <v>318</v>
      </c>
      <c r="GJY16" s="703">
        <v>2.1</v>
      </c>
      <c r="GJZ16" s="705" t="s">
        <v>318</v>
      </c>
      <c r="GKA16" s="703">
        <v>2.1</v>
      </c>
      <c r="GKB16" s="705" t="s">
        <v>318</v>
      </c>
      <c r="GKC16" s="703">
        <v>2.1</v>
      </c>
      <c r="GKD16" s="705" t="s">
        <v>318</v>
      </c>
      <c r="GKE16" s="703">
        <v>2.1</v>
      </c>
      <c r="GKF16" s="705" t="s">
        <v>318</v>
      </c>
      <c r="GKG16" s="703">
        <v>2.1</v>
      </c>
      <c r="GKH16" s="705" t="s">
        <v>318</v>
      </c>
      <c r="GKI16" s="703">
        <v>2.1</v>
      </c>
      <c r="GKJ16" s="705" t="s">
        <v>318</v>
      </c>
      <c r="GKK16" s="703">
        <v>2.1</v>
      </c>
      <c r="GKL16" s="705" t="s">
        <v>318</v>
      </c>
      <c r="GKM16" s="703">
        <v>2.1</v>
      </c>
      <c r="GKN16" s="705" t="s">
        <v>318</v>
      </c>
      <c r="GKO16" s="703">
        <v>2.1</v>
      </c>
      <c r="GKP16" s="705" t="s">
        <v>318</v>
      </c>
      <c r="GKQ16" s="703">
        <v>2.1</v>
      </c>
      <c r="GKR16" s="705" t="s">
        <v>318</v>
      </c>
      <c r="GKS16" s="703">
        <v>2.1</v>
      </c>
      <c r="GKT16" s="705" t="s">
        <v>318</v>
      </c>
      <c r="GKU16" s="703">
        <v>2.1</v>
      </c>
      <c r="GKV16" s="705" t="s">
        <v>318</v>
      </c>
      <c r="GKW16" s="703">
        <v>2.1</v>
      </c>
      <c r="GKX16" s="705" t="s">
        <v>318</v>
      </c>
      <c r="GKY16" s="703">
        <v>2.1</v>
      </c>
      <c r="GKZ16" s="705" t="s">
        <v>318</v>
      </c>
      <c r="GLA16" s="703">
        <v>2.1</v>
      </c>
      <c r="GLB16" s="705" t="s">
        <v>318</v>
      </c>
      <c r="GLC16" s="703">
        <v>2.1</v>
      </c>
      <c r="GLD16" s="705" t="s">
        <v>318</v>
      </c>
      <c r="GLE16" s="703">
        <v>2.1</v>
      </c>
      <c r="GLF16" s="705" t="s">
        <v>318</v>
      </c>
      <c r="GLG16" s="703">
        <v>2.1</v>
      </c>
      <c r="GLH16" s="705" t="s">
        <v>318</v>
      </c>
      <c r="GLI16" s="703">
        <v>2.1</v>
      </c>
      <c r="GLJ16" s="705" t="s">
        <v>318</v>
      </c>
      <c r="GLK16" s="703">
        <v>2.1</v>
      </c>
      <c r="GLL16" s="705" t="s">
        <v>318</v>
      </c>
      <c r="GLM16" s="703">
        <v>2.1</v>
      </c>
      <c r="GLN16" s="705" t="s">
        <v>318</v>
      </c>
      <c r="GLO16" s="703">
        <v>2.1</v>
      </c>
      <c r="GLP16" s="705" t="s">
        <v>318</v>
      </c>
      <c r="GLQ16" s="703">
        <v>2.1</v>
      </c>
      <c r="GLR16" s="705" t="s">
        <v>318</v>
      </c>
      <c r="GLS16" s="703">
        <v>2.1</v>
      </c>
      <c r="GLT16" s="705" t="s">
        <v>318</v>
      </c>
      <c r="GLU16" s="703">
        <v>2.1</v>
      </c>
      <c r="GLV16" s="705" t="s">
        <v>318</v>
      </c>
      <c r="GLW16" s="703">
        <v>2.1</v>
      </c>
      <c r="GLX16" s="705" t="s">
        <v>318</v>
      </c>
      <c r="GLY16" s="703">
        <v>2.1</v>
      </c>
      <c r="GLZ16" s="705" t="s">
        <v>318</v>
      </c>
      <c r="GMA16" s="703">
        <v>2.1</v>
      </c>
      <c r="GMB16" s="705" t="s">
        <v>318</v>
      </c>
      <c r="GMC16" s="703">
        <v>2.1</v>
      </c>
      <c r="GMD16" s="705" t="s">
        <v>318</v>
      </c>
      <c r="GME16" s="703">
        <v>2.1</v>
      </c>
      <c r="GMF16" s="705" t="s">
        <v>318</v>
      </c>
      <c r="GMG16" s="703">
        <v>2.1</v>
      </c>
      <c r="GMH16" s="705" t="s">
        <v>318</v>
      </c>
      <c r="GMI16" s="703">
        <v>2.1</v>
      </c>
      <c r="GMJ16" s="705" t="s">
        <v>318</v>
      </c>
      <c r="GMK16" s="703">
        <v>2.1</v>
      </c>
      <c r="GML16" s="705" t="s">
        <v>318</v>
      </c>
      <c r="GMM16" s="703">
        <v>2.1</v>
      </c>
      <c r="GMN16" s="705" t="s">
        <v>318</v>
      </c>
      <c r="GMO16" s="703">
        <v>2.1</v>
      </c>
      <c r="GMP16" s="705" t="s">
        <v>318</v>
      </c>
      <c r="GMQ16" s="703">
        <v>2.1</v>
      </c>
      <c r="GMR16" s="705" t="s">
        <v>318</v>
      </c>
      <c r="GMS16" s="703">
        <v>2.1</v>
      </c>
      <c r="GMT16" s="705" t="s">
        <v>318</v>
      </c>
      <c r="GMU16" s="703">
        <v>2.1</v>
      </c>
      <c r="GMV16" s="705" t="s">
        <v>318</v>
      </c>
      <c r="GMW16" s="703">
        <v>2.1</v>
      </c>
      <c r="GMX16" s="705" t="s">
        <v>318</v>
      </c>
      <c r="GMY16" s="703">
        <v>2.1</v>
      </c>
      <c r="GMZ16" s="705" t="s">
        <v>318</v>
      </c>
      <c r="GNA16" s="703">
        <v>2.1</v>
      </c>
      <c r="GNB16" s="705" t="s">
        <v>318</v>
      </c>
      <c r="GNC16" s="703">
        <v>2.1</v>
      </c>
      <c r="GND16" s="705" t="s">
        <v>318</v>
      </c>
      <c r="GNE16" s="703">
        <v>2.1</v>
      </c>
      <c r="GNF16" s="705" t="s">
        <v>318</v>
      </c>
      <c r="GNG16" s="703">
        <v>2.1</v>
      </c>
      <c r="GNH16" s="705" t="s">
        <v>318</v>
      </c>
      <c r="GNI16" s="703">
        <v>2.1</v>
      </c>
      <c r="GNJ16" s="705" t="s">
        <v>318</v>
      </c>
      <c r="GNK16" s="703">
        <v>2.1</v>
      </c>
      <c r="GNL16" s="705" t="s">
        <v>318</v>
      </c>
      <c r="GNM16" s="703">
        <v>2.1</v>
      </c>
      <c r="GNN16" s="705" t="s">
        <v>318</v>
      </c>
      <c r="GNO16" s="703">
        <v>2.1</v>
      </c>
      <c r="GNP16" s="705" t="s">
        <v>318</v>
      </c>
      <c r="GNQ16" s="703">
        <v>2.1</v>
      </c>
      <c r="GNR16" s="705" t="s">
        <v>318</v>
      </c>
      <c r="GNS16" s="703">
        <v>2.1</v>
      </c>
      <c r="GNT16" s="705" t="s">
        <v>318</v>
      </c>
      <c r="GNU16" s="703">
        <v>2.1</v>
      </c>
      <c r="GNV16" s="705" t="s">
        <v>318</v>
      </c>
      <c r="GNW16" s="703">
        <v>2.1</v>
      </c>
      <c r="GNX16" s="705" t="s">
        <v>318</v>
      </c>
      <c r="GNY16" s="703">
        <v>2.1</v>
      </c>
      <c r="GNZ16" s="705" t="s">
        <v>318</v>
      </c>
      <c r="GOA16" s="703">
        <v>2.1</v>
      </c>
      <c r="GOB16" s="705" t="s">
        <v>318</v>
      </c>
      <c r="GOC16" s="703">
        <v>2.1</v>
      </c>
      <c r="GOD16" s="705" t="s">
        <v>318</v>
      </c>
      <c r="GOE16" s="703">
        <v>2.1</v>
      </c>
      <c r="GOF16" s="705" t="s">
        <v>318</v>
      </c>
      <c r="GOG16" s="703">
        <v>2.1</v>
      </c>
      <c r="GOH16" s="705" t="s">
        <v>318</v>
      </c>
      <c r="GOI16" s="703">
        <v>2.1</v>
      </c>
      <c r="GOJ16" s="705" t="s">
        <v>318</v>
      </c>
      <c r="GOK16" s="703">
        <v>2.1</v>
      </c>
      <c r="GOL16" s="705" t="s">
        <v>318</v>
      </c>
      <c r="GOM16" s="703">
        <v>2.1</v>
      </c>
      <c r="GON16" s="705" t="s">
        <v>318</v>
      </c>
      <c r="GOO16" s="703">
        <v>2.1</v>
      </c>
      <c r="GOP16" s="705" t="s">
        <v>318</v>
      </c>
      <c r="GOQ16" s="703">
        <v>2.1</v>
      </c>
      <c r="GOR16" s="705" t="s">
        <v>318</v>
      </c>
      <c r="GOS16" s="703">
        <v>2.1</v>
      </c>
      <c r="GOT16" s="705" t="s">
        <v>318</v>
      </c>
      <c r="GOU16" s="703">
        <v>2.1</v>
      </c>
      <c r="GOV16" s="705" t="s">
        <v>318</v>
      </c>
      <c r="GOW16" s="703">
        <v>2.1</v>
      </c>
      <c r="GOX16" s="705" t="s">
        <v>318</v>
      </c>
      <c r="GOY16" s="703">
        <v>2.1</v>
      </c>
      <c r="GOZ16" s="705" t="s">
        <v>318</v>
      </c>
      <c r="GPA16" s="703">
        <v>2.1</v>
      </c>
      <c r="GPB16" s="705" t="s">
        <v>318</v>
      </c>
      <c r="GPC16" s="703">
        <v>2.1</v>
      </c>
      <c r="GPD16" s="705" t="s">
        <v>318</v>
      </c>
      <c r="GPE16" s="703">
        <v>2.1</v>
      </c>
      <c r="GPF16" s="705" t="s">
        <v>318</v>
      </c>
      <c r="GPG16" s="703">
        <v>2.1</v>
      </c>
      <c r="GPH16" s="705" t="s">
        <v>318</v>
      </c>
      <c r="GPI16" s="703">
        <v>2.1</v>
      </c>
      <c r="GPJ16" s="705" t="s">
        <v>318</v>
      </c>
      <c r="GPK16" s="703">
        <v>2.1</v>
      </c>
      <c r="GPL16" s="705" t="s">
        <v>318</v>
      </c>
      <c r="GPM16" s="703">
        <v>2.1</v>
      </c>
      <c r="GPN16" s="705" t="s">
        <v>318</v>
      </c>
      <c r="GPO16" s="703">
        <v>2.1</v>
      </c>
      <c r="GPP16" s="705" t="s">
        <v>318</v>
      </c>
      <c r="GPQ16" s="703">
        <v>2.1</v>
      </c>
      <c r="GPR16" s="705" t="s">
        <v>318</v>
      </c>
      <c r="GPS16" s="703">
        <v>2.1</v>
      </c>
      <c r="GPT16" s="705" t="s">
        <v>318</v>
      </c>
      <c r="GPU16" s="703">
        <v>2.1</v>
      </c>
      <c r="GPV16" s="705" t="s">
        <v>318</v>
      </c>
      <c r="GPW16" s="703">
        <v>2.1</v>
      </c>
      <c r="GPX16" s="705" t="s">
        <v>318</v>
      </c>
      <c r="GPY16" s="703">
        <v>2.1</v>
      </c>
      <c r="GPZ16" s="705" t="s">
        <v>318</v>
      </c>
      <c r="GQA16" s="703">
        <v>2.1</v>
      </c>
      <c r="GQB16" s="705" t="s">
        <v>318</v>
      </c>
      <c r="GQC16" s="703">
        <v>2.1</v>
      </c>
      <c r="GQD16" s="705" t="s">
        <v>318</v>
      </c>
      <c r="GQE16" s="703">
        <v>2.1</v>
      </c>
      <c r="GQF16" s="705" t="s">
        <v>318</v>
      </c>
      <c r="GQG16" s="703">
        <v>2.1</v>
      </c>
      <c r="GQH16" s="705" t="s">
        <v>318</v>
      </c>
      <c r="GQI16" s="703">
        <v>2.1</v>
      </c>
      <c r="GQJ16" s="705" t="s">
        <v>318</v>
      </c>
      <c r="GQK16" s="703">
        <v>2.1</v>
      </c>
      <c r="GQL16" s="705" t="s">
        <v>318</v>
      </c>
      <c r="GQM16" s="703">
        <v>2.1</v>
      </c>
      <c r="GQN16" s="705" t="s">
        <v>318</v>
      </c>
      <c r="GQO16" s="703">
        <v>2.1</v>
      </c>
      <c r="GQP16" s="705" t="s">
        <v>318</v>
      </c>
      <c r="GQQ16" s="703">
        <v>2.1</v>
      </c>
      <c r="GQR16" s="705" t="s">
        <v>318</v>
      </c>
      <c r="GQS16" s="703">
        <v>2.1</v>
      </c>
      <c r="GQT16" s="705" t="s">
        <v>318</v>
      </c>
      <c r="GQU16" s="703">
        <v>2.1</v>
      </c>
      <c r="GQV16" s="705" t="s">
        <v>318</v>
      </c>
      <c r="GQW16" s="703">
        <v>2.1</v>
      </c>
      <c r="GQX16" s="705" t="s">
        <v>318</v>
      </c>
      <c r="GQY16" s="703">
        <v>2.1</v>
      </c>
      <c r="GQZ16" s="705" t="s">
        <v>318</v>
      </c>
      <c r="GRA16" s="703">
        <v>2.1</v>
      </c>
      <c r="GRB16" s="705" t="s">
        <v>318</v>
      </c>
      <c r="GRC16" s="703">
        <v>2.1</v>
      </c>
      <c r="GRD16" s="705" t="s">
        <v>318</v>
      </c>
      <c r="GRE16" s="703">
        <v>2.1</v>
      </c>
      <c r="GRF16" s="705" t="s">
        <v>318</v>
      </c>
      <c r="GRG16" s="703">
        <v>2.1</v>
      </c>
      <c r="GRH16" s="705" t="s">
        <v>318</v>
      </c>
      <c r="GRI16" s="703">
        <v>2.1</v>
      </c>
      <c r="GRJ16" s="705" t="s">
        <v>318</v>
      </c>
      <c r="GRK16" s="703">
        <v>2.1</v>
      </c>
      <c r="GRL16" s="705" t="s">
        <v>318</v>
      </c>
      <c r="GRM16" s="703">
        <v>2.1</v>
      </c>
      <c r="GRN16" s="705" t="s">
        <v>318</v>
      </c>
      <c r="GRO16" s="703">
        <v>2.1</v>
      </c>
      <c r="GRP16" s="705" t="s">
        <v>318</v>
      </c>
      <c r="GRQ16" s="703">
        <v>2.1</v>
      </c>
      <c r="GRR16" s="705" t="s">
        <v>318</v>
      </c>
      <c r="GRS16" s="703">
        <v>2.1</v>
      </c>
      <c r="GRT16" s="705" t="s">
        <v>318</v>
      </c>
      <c r="GRU16" s="703">
        <v>2.1</v>
      </c>
      <c r="GRV16" s="705" t="s">
        <v>318</v>
      </c>
      <c r="GRW16" s="703">
        <v>2.1</v>
      </c>
      <c r="GRX16" s="705" t="s">
        <v>318</v>
      </c>
      <c r="GRY16" s="703">
        <v>2.1</v>
      </c>
      <c r="GRZ16" s="705" t="s">
        <v>318</v>
      </c>
      <c r="GSA16" s="703">
        <v>2.1</v>
      </c>
      <c r="GSB16" s="705" t="s">
        <v>318</v>
      </c>
      <c r="GSC16" s="703">
        <v>2.1</v>
      </c>
      <c r="GSD16" s="705" t="s">
        <v>318</v>
      </c>
      <c r="GSE16" s="703">
        <v>2.1</v>
      </c>
      <c r="GSF16" s="705" t="s">
        <v>318</v>
      </c>
      <c r="GSG16" s="703">
        <v>2.1</v>
      </c>
      <c r="GSH16" s="705" t="s">
        <v>318</v>
      </c>
      <c r="GSI16" s="703">
        <v>2.1</v>
      </c>
      <c r="GSJ16" s="705" t="s">
        <v>318</v>
      </c>
      <c r="GSK16" s="703">
        <v>2.1</v>
      </c>
      <c r="GSL16" s="705" t="s">
        <v>318</v>
      </c>
      <c r="GSM16" s="703">
        <v>2.1</v>
      </c>
      <c r="GSN16" s="705" t="s">
        <v>318</v>
      </c>
      <c r="GSO16" s="703">
        <v>2.1</v>
      </c>
      <c r="GSP16" s="705" t="s">
        <v>318</v>
      </c>
      <c r="GSQ16" s="703">
        <v>2.1</v>
      </c>
      <c r="GSR16" s="705" t="s">
        <v>318</v>
      </c>
      <c r="GSS16" s="703">
        <v>2.1</v>
      </c>
      <c r="GST16" s="705" t="s">
        <v>318</v>
      </c>
      <c r="GSU16" s="703">
        <v>2.1</v>
      </c>
      <c r="GSV16" s="705" t="s">
        <v>318</v>
      </c>
      <c r="GSW16" s="703">
        <v>2.1</v>
      </c>
      <c r="GSX16" s="705" t="s">
        <v>318</v>
      </c>
      <c r="GSY16" s="703">
        <v>2.1</v>
      </c>
      <c r="GSZ16" s="705" t="s">
        <v>318</v>
      </c>
      <c r="GTA16" s="703">
        <v>2.1</v>
      </c>
      <c r="GTB16" s="705" t="s">
        <v>318</v>
      </c>
      <c r="GTC16" s="703">
        <v>2.1</v>
      </c>
      <c r="GTD16" s="705" t="s">
        <v>318</v>
      </c>
      <c r="GTE16" s="703">
        <v>2.1</v>
      </c>
      <c r="GTF16" s="705" t="s">
        <v>318</v>
      </c>
      <c r="GTG16" s="703">
        <v>2.1</v>
      </c>
      <c r="GTH16" s="705" t="s">
        <v>318</v>
      </c>
      <c r="GTI16" s="703">
        <v>2.1</v>
      </c>
      <c r="GTJ16" s="705" t="s">
        <v>318</v>
      </c>
      <c r="GTK16" s="703">
        <v>2.1</v>
      </c>
      <c r="GTL16" s="705" t="s">
        <v>318</v>
      </c>
      <c r="GTM16" s="703">
        <v>2.1</v>
      </c>
      <c r="GTN16" s="705" t="s">
        <v>318</v>
      </c>
      <c r="GTO16" s="703">
        <v>2.1</v>
      </c>
      <c r="GTP16" s="705" t="s">
        <v>318</v>
      </c>
      <c r="GTQ16" s="703">
        <v>2.1</v>
      </c>
      <c r="GTR16" s="705" t="s">
        <v>318</v>
      </c>
      <c r="GTS16" s="703">
        <v>2.1</v>
      </c>
      <c r="GTT16" s="705" t="s">
        <v>318</v>
      </c>
      <c r="GTU16" s="703">
        <v>2.1</v>
      </c>
      <c r="GTV16" s="705" t="s">
        <v>318</v>
      </c>
      <c r="GTW16" s="703">
        <v>2.1</v>
      </c>
      <c r="GTX16" s="705" t="s">
        <v>318</v>
      </c>
      <c r="GTY16" s="703">
        <v>2.1</v>
      </c>
      <c r="GTZ16" s="705" t="s">
        <v>318</v>
      </c>
      <c r="GUA16" s="703">
        <v>2.1</v>
      </c>
      <c r="GUB16" s="705" t="s">
        <v>318</v>
      </c>
      <c r="GUC16" s="703">
        <v>2.1</v>
      </c>
      <c r="GUD16" s="705" t="s">
        <v>318</v>
      </c>
      <c r="GUE16" s="703">
        <v>2.1</v>
      </c>
      <c r="GUF16" s="705" t="s">
        <v>318</v>
      </c>
      <c r="GUG16" s="703">
        <v>2.1</v>
      </c>
      <c r="GUH16" s="705" t="s">
        <v>318</v>
      </c>
      <c r="GUI16" s="703">
        <v>2.1</v>
      </c>
      <c r="GUJ16" s="705" t="s">
        <v>318</v>
      </c>
      <c r="GUK16" s="703">
        <v>2.1</v>
      </c>
      <c r="GUL16" s="705" t="s">
        <v>318</v>
      </c>
      <c r="GUM16" s="703">
        <v>2.1</v>
      </c>
      <c r="GUN16" s="705" t="s">
        <v>318</v>
      </c>
      <c r="GUO16" s="703">
        <v>2.1</v>
      </c>
      <c r="GUP16" s="705" t="s">
        <v>318</v>
      </c>
      <c r="GUQ16" s="703">
        <v>2.1</v>
      </c>
      <c r="GUR16" s="705" t="s">
        <v>318</v>
      </c>
      <c r="GUS16" s="703">
        <v>2.1</v>
      </c>
      <c r="GUT16" s="705" t="s">
        <v>318</v>
      </c>
      <c r="GUU16" s="703">
        <v>2.1</v>
      </c>
      <c r="GUV16" s="705" t="s">
        <v>318</v>
      </c>
      <c r="GUW16" s="703">
        <v>2.1</v>
      </c>
      <c r="GUX16" s="705" t="s">
        <v>318</v>
      </c>
      <c r="GUY16" s="703">
        <v>2.1</v>
      </c>
      <c r="GUZ16" s="705" t="s">
        <v>318</v>
      </c>
      <c r="GVA16" s="703">
        <v>2.1</v>
      </c>
      <c r="GVB16" s="705" t="s">
        <v>318</v>
      </c>
      <c r="GVC16" s="703">
        <v>2.1</v>
      </c>
      <c r="GVD16" s="705" t="s">
        <v>318</v>
      </c>
      <c r="GVE16" s="703">
        <v>2.1</v>
      </c>
      <c r="GVF16" s="705" t="s">
        <v>318</v>
      </c>
      <c r="GVG16" s="703">
        <v>2.1</v>
      </c>
      <c r="GVH16" s="705" t="s">
        <v>318</v>
      </c>
      <c r="GVI16" s="703">
        <v>2.1</v>
      </c>
      <c r="GVJ16" s="705" t="s">
        <v>318</v>
      </c>
      <c r="GVK16" s="703">
        <v>2.1</v>
      </c>
      <c r="GVL16" s="705" t="s">
        <v>318</v>
      </c>
      <c r="GVM16" s="703">
        <v>2.1</v>
      </c>
      <c r="GVN16" s="705" t="s">
        <v>318</v>
      </c>
      <c r="GVO16" s="703">
        <v>2.1</v>
      </c>
      <c r="GVP16" s="705" t="s">
        <v>318</v>
      </c>
      <c r="GVQ16" s="703">
        <v>2.1</v>
      </c>
      <c r="GVR16" s="705" t="s">
        <v>318</v>
      </c>
      <c r="GVS16" s="703">
        <v>2.1</v>
      </c>
      <c r="GVT16" s="705" t="s">
        <v>318</v>
      </c>
      <c r="GVU16" s="703">
        <v>2.1</v>
      </c>
      <c r="GVV16" s="705" t="s">
        <v>318</v>
      </c>
      <c r="GVW16" s="703">
        <v>2.1</v>
      </c>
      <c r="GVX16" s="705" t="s">
        <v>318</v>
      </c>
      <c r="GVY16" s="703">
        <v>2.1</v>
      </c>
      <c r="GVZ16" s="705" t="s">
        <v>318</v>
      </c>
      <c r="GWA16" s="703">
        <v>2.1</v>
      </c>
      <c r="GWB16" s="705" t="s">
        <v>318</v>
      </c>
      <c r="GWC16" s="703">
        <v>2.1</v>
      </c>
      <c r="GWD16" s="705" t="s">
        <v>318</v>
      </c>
      <c r="GWE16" s="703">
        <v>2.1</v>
      </c>
      <c r="GWF16" s="705" t="s">
        <v>318</v>
      </c>
      <c r="GWG16" s="703">
        <v>2.1</v>
      </c>
      <c r="GWH16" s="705" t="s">
        <v>318</v>
      </c>
      <c r="GWI16" s="703">
        <v>2.1</v>
      </c>
      <c r="GWJ16" s="705" t="s">
        <v>318</v>
      </c>
      <c r="GWK16" s="703">
        <v>2.1</v>
      </c>
      <c r="GWL16" s="705" t="s">
        <v>318</v>
      </c>
      <c r="GWM16" s="703">
        <v>2.1</v>
      </c>
      <c r="GWN16" s="705" t="s">
        <v>318</v>
      </c>
      <c r="GWO16" s="703">
        <v>2.1</v>
      </c>
      <c r="GWP16" s="705" t="s">
        <v>318</v>
      </c>
      <c r="GWQ16" s="703">
        <v>2.1</v>
      </c>
      <c r="GWR16" s="705" t="s">
        <v>318</v>
      </c>
      <c r="GWS16" s="703">
        <v>2.1</v>
      </c>
      <c r="GWT16" s="705" t="s">
        <v>318</v>
      </c>
      <c r="GWU16" s="703">
        <v>2.1</v>
      </c>
      <c r="GWV16" s="705" t="s">
        <v>318</v>
      </c>
      <c r="GWW16" s="703">
        <v>2.1</v>
      </c>
      <c r="GWX16" s="705" t="s">
        <v>318</v>
      </c>
      <c r="GWY16" s="703">
        <v>2.1</v>
      </c>
      <c r="GWZ16" s="705" t="s">
        <v>318</v>
      </c>
      <c r="GXA16" s="703">
        <v>2.1</v>
      </c>
      <c r="GXB16" s="705" t="s">
        <v>318</v>
      </c>
      <c r="GXC16" s="703">
        <v>2.1</v>
      </c>
      <c r="GXD16" s="705" t="s">
        <v>318</v>
      </c>
      <c r="GXE16" s="703">
        <v>2.1</v>
      </c>
      <c r="GXF16" s="705" t="s">
        <v>318</v>
      </c>
      <c r="GXG16" s="703">
        <v>2.1</v>
      </c>
      <c r="GXH16" s="705" t="s">
        <v>318</v>
      </c>
      <c r="GXI16" s="703">
        <v>2.1</v>
      </c>
      <c r="GXJ16" s="705" t="s">
        <v>318</v>
      </c>
      <c r="GXK16" s="703">
        <v>2.1</v>
      </c>
      <c r="GXL16" s="705" t="s">
        <v>318</v>
      </c>
      <c r="GXM16" s="703">
        <v>2.1</v>
      </c>
      <c r="GXN16" s="705" t="s">
        <v>318</v>
      </c>
      <c r="GXO16" s="703">
        <v>2.1</v>
      </c>
      <c r="GXP16" s="705" t="s">
        <v>318</v>
      </c>
      <c r="GXQ16" s="703">
        <v>2.1</v>
      </c>
      <c r="GXR16" s="705" t="s">
        <v>318</v>
      </c>
      <c r="GXS16" s="703">
        <v>2.1</v>
      </c>
      <c r="GXT16" s="705" t="s">
        <v>318</v>
      </c>
      <c r="GXU16" s="703">
        <v>2.1</v>
      </c>
      <c r="GXV16" s="705" t="s">
        <v>318</v>
      </c>
      <c r="GXW16" s="703">
        <v>2.1</v>
      </c>
      <c r="GXX16" s="705" t="s">
        <v>318</v>
      </c>
      <c r="GXY16" s="703">
        <v>2.1</v>
      </c>
      <c r="GXZ16" s="705" t="s">
        <v>318</v>
      </c>
      <c r="GYA16" s="703">
        <v>2.1</v>
      </c>
      <c r="GYB16" s="705" t="s">
        <v>318</v>
      </c>
      <c r="GYC16" s="703">
        <v>2.1</v>
      </c>
      <c r="GYD16" s="705" t="s">
        <v>318</v>
      </c>
      <c r="GYE16" s="703">
        <v>2.1</v>
      </c>
      <c r="GYF16" s="705" t="s">
        <v>318</v>
      </c>
      <c r="GYG16" s="703">
        <v>2.1</v>
      </c>
      <c r="GYH16" s="705" t="s">
        <v>318</v>
      </c>
      <c r="GYI16" s="703">
        <v>2.1</v>
      </c>
      <c r="GYJ16" s="705" t="s">
        <v>318</v>
      </c>
      <c r="GYK16" s="703">
        <v>2.1</v>
      </c>
      <c r="GYL16" s="705" t="s">
        <v>318</v>
      </c>
      <c r="GYM16" s="703">
        <v>2.1</v>
      </c>
      <c r="GYN16" s="705" t="s">
        <v>318</v>
      </c>
      <c r="GYO16" s="703">
        <v>2.1</v>
      </c>
      <c r="GYP16" s="705" t="s">
        <v>318</v>
      </c>
      <c r="GYQ16" s="703">
        <v>2.1</v>
      </c>
      <c r="GYR16" s="705" t="s">
        <v>318</v>
      </c>
      <c r="GYS16" s="703">
        <v>2.1</v>
      </c>
      <c r="GYT16" s="705" t="s">
        <v>318</v>
      </c>
      <c r="GYU16" s="703">
        <v>2.1</v>
      </c>
      <c r="GYV16" s="705" t="s">
        <v>318</v>
      </c>
      <c r="GYW16" s="703">
        <v>2.1</v>
      </c>
      <c r="GYX16" s="705" t="s">
        <v>318</v>
      </c>
      <c r="GYY16" s="703">
        <v>2.1</v>
      </c>
      <c r="GYZ16" s="705" t="s">
        <v>318</v>
      </c>
      <c r="GZA16" s="703">
        <v>2.1</v>
      </c>
      <c r="GZB16" s="705" t="s">
        <v>318</v>
      </c>
      <c r="GZC16" s="703">
        <v>2.1</v>
      </c>
      <c r="GZD16" s="705" t="s">
        <v>318</v>
      </c>
      <c r="GZE16" s="703">
        <v>2.1</v>
      </c>
      <c r="GZF16" s="705" t="s">
        <v>318</v>
      </c>
      <c r="GZG16" s="703">
        <v>2.1</v>
      </c>
      <c r="GZH16" s="705" t="s">
        <v>318</v>
      </c>
      <c r="GZI16" s="703">
        <v>2.1</v>
      </c>
      <c r="GZJ16" s="705" t="s">
        <v>318</v>
      </c>
      <c r="GZK16" s="703">
        <v>2.1</v>
      </c>
      <c r="GZL16" s="705" t="s">
        <v>318</v>
      </c>
      <c r="GZM16" s="703">
        <v>2.1</v>
      </c>
      <c r="GZN16" s="705" t="s">
        <v>318</v>
      </c>
      <c r="GZO16" s="703">
        <v>2.1</v>
      </c>
      <c r="GZP16" s="705" t="s">
        <v>318</v>
      </c>
      <c r="GZQ16" s="703">
        <v>2.1</v>
      </c>
      <c r="GZR16" s="705" t="s">
        <v>318</v>
      </c>
      <c r="GZS16" s="703">
        <v>2.1</v>
      </c>
      <c r="GZT16" s="705" t="s">
        <v>318</v>
      </c>
      <c r="GZU16" s="703">
        <v>2.1</v>
      </c>
      <c r="GZV16" s="705" t="s">
        <v>318</v>
      </c>
      <c r="GZW16" s="703">
        <v>2.1</v>
      </c>
      <c r="GZX16" s="705" t="s">
        <v>318</v>
      </c>
      <c r="GZY16" s="703">
        <v>2.1</v>
      </c>
      <c r="GZZ16" s="705" t="s">
        <v>318</v>
      </c>
      <c r="HAA16" s="703">
        <v>2.1</v>
      </c>
      <c r="HAB16" s="705" t="s">
        <v>318</v>
      </c>
      <c r="HAC16" s="703">
        <v>2.1</v>
      </c>
      <c r="HAD16" s="705" t="s">
        <v>318</v>
      </c>
      <c r="HAE16" s="703">
        <v>2.1</v>
      </c>
      <c r="HAF16" s="705" t="s">
        <v>318</v>
      </c>
      <c r="HAG16" s="703">
        <v>2.1</v>
      </c>
      <c r="HAH16" s="705" t="s">
        <v>318</v>
      </c>
      <c r="HAI16" s="703">
        <v>2.1</v>
      </c>
      <c r="HAJ16" s="705" t="s">
        <v>318</v>
      </c>
      <c r="HAK16" s="703">
        <v>2.1</v>
      </c>
      <c r="HAL16" s="705" t="s">
        <v>318</v>
      </c>
      <c r="HAM16" s="703">
        <v>2.1</v>
      </c>
      <c r="HAN16" s="705" t="s">
        <v>318</v>
      </c>
      <c r="HAO16" s="703">
        <v>2.1</v>
      </c>
      <c r="HAP16" s="705" t="s">
        <v>318</v>
      </c>
      <c r="HAQ16" s="703">
        <v>2.1</v>
      </c>
      <c r="HAR16" s="705" t="s">
        <v>318</v>
      </c>
      <c r="HAS16" s="703">
        <v>2.1</v>
      </c>
      <c r="HAT16" s="705" t="s">
        <v>318</v>
      </c>
      <c r="HAU16" s="703">
        <v>2.1</v>
      </c>
      <c r="HAV16" s="705" t="s">
        <v>318</v>
      </c>
      <c r="HAW16" s="703">
        <v>2.1</v>
      </c>
      <c r="HAX16" s="705" t="s">
        <v>318</v>
      </c>
      <c r="HAY16" s="703">
        <v>2.1</v>
      </c>
      <c r="HAZ16" s="705" t="s">
        <v>318</v>
      </c>
      <c r="HBA16" s="703">
        <v>2.1</v>
      </c>
      <c r="HBB16" s="705" t="s">
        <v>318</v>
      </c>
      <c r="HBC16" s="703">
        <v>2.1</v>
      </c>
      <c r="HBD16" s="705" t="s">
        <v>318</v>
      </c>
      <c r="HBE16" s="703">
        <v>2.1</v>
      </c>
      <c r="HBF16" s="705" t="s">
        <v>318</v>
      </c>
      <c r="HBG16" s="703">
        <v>2.1</v>
      </c>
      <c r="HBH16" s="705" t="s">
        <v>318</v>
      </c>
      <c r="HBI16" s="703">
        <v>2.1</v>
      </c>
      <c r="HBJ16" s="705" t="s">
        <v>318</v>
      </c>
      <c r="HBK16" s="703">
        <v>2.1</v>
      </c>
      <c r="HBL16" s="705" t="s">
        <v>318</v>
      </c>
      <c r="HBM16" s="703">
        <v>2.1</v>
      </c>
      <c r="HBN16" s="705" t="s">
        <v>318</v>
      </c>
      <c r="HBO16" s="703">
        <v>2.1</v>
      </c>
      <c r="HBP16" s="705" t="s">
        <v>318</v>
      </c>
      <c r="HBQ16" s="703">
        <v>2.1</v>
      </c>
      <c r="HBR16" s="705" t="s">
        <v>318</v>
      </c>
      <c r="HBS16" s="703">
        <v>2.1</v>
      </c>
      <c r="HBT16" s="705" t="s">
        <v>318</v>
      </c>
      <c r="HBU16" s="703">
        <v>2.1</v>
      </c>
      <c r="HBV16" s="705" t="s">
        <v>318</v>
      </c>
      <c r="HBW16" s="703">
        <v>2.1</v>
      </c>
      <c r="HBX16" s="705" t="s">
        <v>318</v>
      </c>
      <c r="HBY16" s="703">
        <v>2.1</v>
      </c>
      <c r="HBZ16" s="705" t="s">
        <v>318</v>
      </c>
      <c r="HCA16" s="703">
        <v>2.1</v>
      </c>
      <c r="HCB16" s="705" t="s">
        <v>318</v>
      </c>
      <c r="HCC16" s="703">
        <v>2.1</v>
      </c>
      <c r="HCD16" s="705" t="s">
        <v>318</v>
      </c>
      <c r="HCE16" s="703">
        <v>2.1</v>
      </c>
      <c r="HCF16" s="705" t="s">
        <v>318</v>
      </c>
      <c r="HCG16" s="703">
        <v>2.1</v>
      </c>
      <c r="HCH16" s="705" t="s">
        <v>318</v>
      </c>
      <c r="HCI16" s="703">
        <v>2.1</v>
      </c>
      <c r="HCJ16" s="705" t="s">
        <v>318</v>
      </c>
      <c r="HCK16" s="703">
        <v>2.1</v>
      </c>
      <c r="HCL16" s="705" t="s">
        <v>318</v>
      </c>
      <c r="HCM16" s="703">
        <v>2.1</v>
      </c>
      <c r="HCN16" s="705" t="s">
        <v>318</v>
      </c>
      <c r="HCO16" s="703">
        <v>2.1</v>
      </c>
      <c r="HCP16" s="705" t="s">
        <v>318</v>
      </c>
      <c r="HCQ16" s="703">
        <v>2.1</v>
      </c>
      <c r="HCR16" s="705" t="s">
        <v>318</v>
      </c>
      <c r="HCS16" s="703">
        <v>2.1</v>
      </c>
      <c r="HCT16" s="705" t="s">
        <v>318</v>
      </c>
      <c r="HCU16" s="703">
        <v>2.1</v>
      </c>
      <c r="HCV16" s="705" t="s">
        <v>318</v>
      </c>
      <c r="HCW16" s="703">
        <v>2.1</v>
      </c>
      <c r="HCX16" s="705" t="s">
        <v>318</v>
      </c>
      <c r="HCY16" s="703">
        <v>2.1</v>
      </c>
      <c r="HCZ16" s="705" t="s">
        <v>318</v>
      </c>
      <c r="HDA16" s="703">
        <v>2.1</v>
      </c>
      <c r="HDB16" s="705" t="s">
        <v>318</v>
      </c>
      <c r="HDC16" s="703">
        <v>2.1</v>
      </c>
      <c r="HDD16" s="705" t="s">
        <v>318</v>
      </c>
      <c r="HDE16" s="703">
        <v>2.1</v>
      </c>
      <c r="HDF16" s="705" t="s">
        <v>318</v>
      </c>
      <c r="HDG16" s="703">
        <v>2.1</v>
      </c>
      <c r="HDH16" s="705" t="s">
        <v>318</v>
      </c>
      <c r="HDI16" s="703">
        <v>2.1</v>
      </c>
      <c r="HDJ16" s="705" t="s">
        <v>318</v>
      </c>
      <c r="HDK16" s="703">
        <v>2.1</v>
      </c>
      <c r="HDL16" s="705" t="s">
        <v>318</v>
      </c>
      <c r="HDM16" s="703">
        <v>2.1</v>
      </c>
      <c r="HDN16" s="705" t="s">
        <v>318</v>
      </c>
      <c r="HDO16" s="703">
        <v>2.1</v>
      </c>
      <c r="HDP16" s="705" t="s">
        <v>318</v>
      </c>
      <c r="HDQ16" s="703">
        <v>2.1</v>
      </c>
      <c r="HDR16" s="705" t="s">
        <v>318</v>
      </c>
      <c r="HDS16" s="703">
        <v>2.1</v>
      </c>
      <c r="HDT16" s="705" t="s">
        <v>318</v>
      </c>
      <c r="HDU16" s="703">
        <v>2.1</v>
      </c>
      <c r="HDV16" s="705" t="s">
        <v>318</v>
      </c>
      <c r="HDW16" s="703">
        <v>2.1</v>
      </c>
      <c r="HDX16" s="705" t="s">
        <v>318</v>
      </c>
      <c r="HDY16" s="703">
        <v>2.1</v>
      </c>
      <c r="HDZ16" s="705" t="s">
        <v>318</v>
      </c>
      <c r="HEA16" s="703">
        <v>2.1</v>
      </c>
      <c r="HEB16" s="705" t="s">
        <v>318</v>
      </c>
      <c r="HEC16" s="703">
        <v>2.1</v>
      </c>
      <c r="HED16" s="705" t="s">
        <v>318</v>
      </c>
      <c r="HEE16" s="703">
        <v>2.1</v>
      </c>
      <c r="HEF16" s="705" t="s">
        <v>318</v>
      </c>
      <c r="HEG16" s="703">
        <v>2.1</v>
      </c>
      <c r="HEH16" s="705" t="s">
        <v>318</v>
      </c>
      <c r="HEI16" s="703">
        <v>2.1</v>
      </c>
      <c r="HEJ16" s="705" t="s">
        <v>318</v>
      </c>
      <c r="HEK16" s="703">
        <v>2.1</v>
      </c>
      <c r="HEL16" s="705" t="s">
        <v>318</v>
      </c>
      <c r="HEM16" s="703">
        <v>2.1</v>
      </c>
      <c r="HEN16" s="705" t="s">
        <v>318</v>
      </c>
      <c r="HEO16" s="703">
        <v>2.1</v>
      </c>
      <c r="HEP16" s="705" t="s">
        <v>318</v>
      </c>
      <c r="HEQ16" s="703">
        <v>2.1</v>
      </c>
      <c r="HER16" s="705" t="s">
        <v>318</v>
      </c>
      <c r="HES16" s="703">
        <v>2.1</v>
      </c>
      <c r="HET16" s="705" t="s">
        <v>318</v>
      </c>
      <c r="HEU16" s="703">
        <v>2.1</v>
      </c>
      <c r="HEV16" s="705" t="s">
        <v>318</v>
      </c>
      <c r="HEW16" s="703">
        <v>2.1</v>
      </c>
      <c r="HEX16" s="705" t="s">
        <v>318</v>
      </c>
      <c r="HEY16" s="703">
        <v>2.1</v>
      </c>
      <c r="HEZ16" s="705" t="s">
        <v>318</v>
      </c>
      <c r="HFA16" s="703">
        <v>2.1</v>
      </c>
      <c r="HFB16" s="705" t="s">
        <v>318</v>
      </c>
      <c r="HFC16" s="703">
        <v>2.1</v>
      </c>
      <c r="HFD16" s="705" t="s">
        <v>318</v>
      </c>
      <c r="HFE16" s="703">
        <v>2.1</v>
      </c>
      <c r="HFF16" s="705" t="s">
        <v>318</v>
      </c>
      <c r="HFG16" s="703">
        <v>2.1</v>
      </c>
      <c r="HFH16" s="705" t="s">
        <v>318</v>
      </c>
      <c r="HFI16" s="703">
        <v>2.1</v>
      </c>
      <c r="HFJ16" s="705" t="s">
        <v>318</v>
      </c>
      <c r="HFK16" s="703">
        <v>2.1</v>
      </c>
      <c r="HFL16" s="705" t="s">
        <v>318</v>
      </c>
      <c r="HFM16" s="703">
        <v>2.1</v>
      </c>
      <c r="HFN16" s="705" t="s">
        <v>318</v>
      </c>
      <c r="HFO16" s="703">
        <v>2.1</v>
      </c>
      <c r="HFP16" s="705" t="s">
        <v>318</v>
      </c>
      <c r="HFQ16" s="703">
        <v>2.1</v>
      </c>
      <c r="HFR16" s="705" t="s">
        <v>318</v>
      </c>
      <c r="HFS16" s="703">
        <v>2.1</v>
      </c>
      <c r="HFT16" s="705" t="s">
        <v>318</v>
      </c>
      <c r="HFU16" s="703">
        <v>2.1</v>
      </c>
      <c r="HFV16" s="705" t="s">
        <v>318</v>
      </c>
      <c r="HFW16" s="703">
        <v>2.1</v>
      </c>
      <c r="HFX16" s="705" t="s">
        <v>318</v>
      </c>
      <c r="HFY16" s="703">
        <v>2.1</v>
      </c>
      <c r="HFZ16" s="705" t="s">
        <v>318</v>
      </c>
      <c r="HGA16" s="703">
        <v>2.1</v>
      </c>
      <c r="HGB16" s="705" t="s">
        <v>318</v>
      </c>
      <c r="HGC16" s="703">
        <v>2.1</v>
      </c>
      <c r="HGD16" s="705" t="s">
        <v>318</v>
      </c>
      <c r="HGE16" s="703">
        <v>2.1</v>
      </c>
      <c r="HGF16" s="705" t="s">
        <v>318</v>
      </c>
      <c r="HGG16" s="703">
        <v>2.1</v>
      </c>
      <c r="HGH16" s="705" t="s">
        <v>318</v>
      </c>
      <c r="HGI16" s="703">
        <v>2.1</v>
      </c>
      <c r="HGJ16" s="705" t="s">
        <v>318</v>
      </c>
      <c r="HGK16" s="703">
        <v>2.1</v>
      </c>
      <c r="HGL16" s="705" t="s">
        <v>318</v>
      </c>
      <c r="HGM16" s="703">
        <v>2.1</v>
      </c>
      <c r="HGN16" s="705" t="s">
        <v>318</v>
      </c>
      <c r="HGO16" s="703">
        <v>2.1</v>
      </c>
      <c r="HGP16" s="705" t="s">
        <v>318</v>
      </c>
      <c r="HGQ16" s="703">
        <v>2.1</v>
      </c>
      <c r="HGR16" s="705" t="s">
        <v>318</v>
      </c>
      <c r="HGS16" s="703">
        <v>2.1</v>
      </c>
      <c r="HGT16" s="705" t="s">
        <v>318</v>
      </c>
      <c r="HGU16" s="703">
        <v>2.1</v>
      </c>
      <c r="HGV16" s="705" t="s">
        <v>318</v>
      </c>
      <c r="HGW16" s="703">
        <v>2.1</v>
      </c>
      <c r="HGX16" s="705" t="s">
        <v>318</v>
      </c>
      <c r="HGY16" s="703">
        <v>2.1</v>
      </c>
      <c r="HGZ16" s="705" t="s">
        <v>318</v>
      </c>
      <c r="HHA16" s="703">
        <v>2.1</v>
      </c>
      <c r="HHB16" s="705" t="s">
        <v>318</v>
      </c>
      <c r="HHC16" s="703">
        <v>2.1</v>
      </c>
      <c r="HHD16" s="705" t="s">
        <v>318</v>
      </c>
      <c r="HHE16" s="703">
        <v>2.1</v>
      </c>
      <c r="HHF16" s="705" t="s">
        <v>318</v>
      </c>
      <c r="HHG16" s="703">
        <v>2.1</v>
      </c>
      <c r="HHH16" s="705" t="s">
        <v>318</v>
      </c>
      <c r="HHI16" s="703">
        <v>2.1</v>
      </c>
      <c r="HHJ16" s="705" t="s">
        <v>318</v>
      </c>
      <c r="HHK16" s="703">
        <v>2.1</v>
      </c>
      <c r="HHL16" s="705" t="s">
        <v>318</v>
      </c>
      <c r="HHM16" s="703">
        <v>2.1</v>
      </c>
      <c r="HHN16" s="705" t="s">
        <v>318</v>
      </c>
      <c r="HHO16" s="703">
        <v>2.1</v>
      </c>
      <c r="HHP16" s="705" t="s">
        <v>318</v>
      </c>
      <c r="HHQ16" s="703">
        <v>2.1</v>
      </c>
      <c r="HHR16" s="705" t="s">
        <v>318</v>
      </c>
      <c r="HHS16" s="703">
        <v>2.1</v>
      </c>
      <c r="HHT16" s="705" t="s">
        <v>318</v>
      </c>
      <c r="HHU16" s="703">
        <v>2.1</v>
      </c>
      <c r="HHV16" s="705" t="s">
        <v>318</v>
      </c>
      <c r="HHW16" s="703">
        <v>2.1</v>
      </c>
      <c r="HHX16" s="705" t="s">
        <v>318</v>
      </c>
      <c r="HHY16" s="703">
        <v>2.1</v>
      </c>
      <c r="HHZ16" s="705" t="s">
        <v>318</v>
      </c>
      <c r="HIA16" s="703">
        <v>2.1</v>
      </c>
      <c r="HIB16" s="705" t="s">
        <v>318</v>
      </c>
      <c r="HIC16" s="703">
        <v>2.1</v>
      </c>
      <c r="HID16" s="705" t="s">
        <v>318</v>
      </c>
      <c r="HIE16" s="703">
        <v>2.1</v>
      </c>
      <c r="HIF16" s="705" t="s">
        <v>318</v>
      </c>
      <c r="HIG16" s="703">
        <v>2.1</v>
      </c>
      <c r="HIH16" s="705" t="s">
        <v>318</v>
      </c>
      <c r="HII16" s="703">
        <v>2.1</v>
      </c>
      <c r="HIJ16" s="705" t="s">
        <v>318</v>
      </c>
      <c r="HIK16" s="703">
        <v>2.1</v>
      </c>
      <c r="HIL16" s="705" t="s">
        <v>318</v>
      </c>
      <c r="HIM16" s="703">
        <v>2.1</v>
      </c>
      <c r="HIN16" s="705" t="s">
        <v>318</v>
      </c>
      <c r="HIO16" s="703">
        <v>2.1</v>
      </c>
      <c r="HIP16" s="705" t="s">
        <v>318</v>
      </c>
      <c r="HIQ16" s="703">
        <v>2.1</v>
      </c>
      <c r="HIR16" s="705" t="s">
        <v>318</v>
      </c>
      <c r="HIS16" s="703">
        <v>2.1</v>
      </c>
      <c r="HIT16" s="705" t="s">
        <v>318</v>
      </c>
      <c r="HIU16" s="703">
        <v>2.1</v>
      </c>
      <c r="HIV16" s="705" t="s">
        <v>318</v>
      </c>
      <c r="HIW16" s="703">
        <v>2.1</v>
      </c>
      <c r="HIX16" s="705" t="s">
        <v>318</v>
      </c>
      <c r="HIY16" s="703">
        <v>2.1</v>
      </c>
      <c r="HIZ16" s="705" t="s">
        <v>318</v>
      </c>
      <c r="HJA16" s="703">
        <v>2.1</v>
      </c>
      <c r="HJB16" s="705" t="s">
        <v>318</v>
      </c>
      <c r="HJC16" s="703">
        <v>2.1</v>
      </c>
      <c r="HJD16" s="705" t="s">
        <v>318</v>
      </c>
      <c r="HJE16" s="703">
        <v>2.1</v>
      </c>
      <c r="HJF16" s="705" t="s">
        <v>318</v>
      </c>
      <c r="HJG16" s="703">
        <v>2.1</v>
      </c>
      <c r="HJH16" s="705" t="s">
        <v>318</v>
      </c>
      <c r="HJI16" s="703">
        <v>2.1</v>
      </c>
      <c r="HJJ16" s="705" t="s">
        <v>318</v>
      </c>
      <c r="HJK16" s="703">
        <v>2.1</v>
      </c>
      <c r="HJL16" s="705" t="s">
        <v>318</v>
      </c>
      <c r="HJM16" s="703">
        <v>2.1</v>
      </c>
      <c r="HJN16" s="705" t="s">
        <v>318</v>
      </c>
      <c r="HJO16" s="703">
        <v>2.1</v>
      </c>
      <c r="HJP16" s="705" t="s">
        <v>318</v>
      </c>
      <c r="HJQ16" s="703">
        <v>2.1</v>
      </c>
      <c r="HJR16" s="705" t="s">
        <v>318</v>
      </c>
      <c r="HJS16" s="703">
        <v>2.1</v>
      </c>
      <c r="HJT16" s="705" t="s">
        <v>318</v>
      </c>
      <c r="HJU16" s="703">
        <v>2.1</v>
      </c>
      <c r="HJV16" s="705" t="s">
        <v>318</v>
      </c>
      <c r="HJW16" s="703">
        <v>2.1</v>
      </c>
      <c r="HJX16" s="705" t="s">
        <v>318</v>
      </c>
      <c r="HJY16" s="703">
        <v>2.1</v>
      </c>
      <c r="HJZ16" s="705" t="s">
        <v>318</v>
      </c>
      <c r="HKA16" s="703">
        <v>2.1</v>
      </c>
      <c r="HKB16" s="705" t="s">
        <v>318</v>
      </c>
      <c r="HKC16" s="703">
        <v>2.1</v>
      </c>
      <c r="HKD16" s="705" t="s">
        <v>318</v>
      </c>
      <c r="HKE16" s="703">
        <v>2.1</v>
      </c>
      <c r="HKF16" s="705" t="s">
        <v>318</v>
      </c>
      <c r="HKG16" s="703">
        <v>2.1</v>
      </c>
      <c r="HKH16" s="705" t="s">
        <v>318</v>
      </c>
      <c r="HKI16" s="703">
        <v>2.1</v>
      </c>
      <c r="HKJ16" s="705" t="s">
        <v>318</v>
      </c>
      <c r="HKK16" s="703">
        <v>2.1</v>
      </c>
      <c r="HKL16" s="705" t="s">
        <v>318</v>
      </c>
      <c r="HKM16" s="703">
        <v>2.1</v>
      </c>
      <c r="HKN16" s="705" t="s">
        <v>318</v>
      </c>
      <c r="HKO16" s="703">
        <v>2.1</v>
      </c>
      <c r="HKP16" s="705" t="s">
        <v>318</v>
      </c>
      <c r="HKQ16" s="703">
        <v>2.1</v>
      </c>
      <c r="HKR16" s="705" t="s">
        <v>318</v>
      </c>
      <c r="HKS16" s="703">
        <v>2.1</v>
      </c>
      <c r="HKT16" s="705" t="s">
        <v>318</v>
      </c>
      <c r="HKU16" s="703">
        <v>2.1</v>
      </c>
      <c r="HKV16" s="705" t="s">
        <v>318</v>
      </c>
      <c r="HKW16" s="703">
        <v>2.1</v>
      </c>
      <c r="HKX16" s="705" t="s">
        <v>318</v>
      </c>
      <c r="HKY16" s="703">
        <v>2.1</v>
      </c>
      <c r="HKZ16" s="705" t="s">
        <v>318</v>
      </c>
      <c r="HLA16" s="703">
        <v>2.1</v>
      </c>
      <c r="HLB16" s="705" t="s">
        <v>318</v>
      </c>
      <c r="HLC16" s="703">
        <v>2.1</v>
      </c>
      <c r="HLD16" s="705" t="s">
        <v>318</v>
      </c>
      <c r="HLE16" s="703">
        <v>2.1</v>
      </c>
      <c r="HLF16" s="705" t="s">
        <v>318</v>
      </c>
      <c r="HLG16" s="703">
        <v>2.1</v>
      </c>
      <c r="HLH16" s="705" t="s">
        <v>318</v>
      </c>
      <c r="HLI16" s="703">
        <v>2.1</v>
      </c>
      <c r="HLJ16" s="705" t="s">
        <v>318</v>
      </c>
      <c r="HLK16" s="703">
        <v>2.1</v>
      </c>
      <c r="HLL16" s="705" t="s">
        <v>318</v>
      </c>
      <c r="HLM16" s="703">
        <v>2.1</v>
      </c>
      <c r="HLN16" s="705" t="s">
        <v>318</v>
      </c>
      <c r="HLO16" s="703">
        <v>2.1</v>
      </c>
      <c r="HLP16" s="705" t="s">
        <v>318</v>
      </c>
      <c r="HLQ16" s="703">
        <v>2.1</v>
      </c>
      <c r="HLR16" s="705" t="s">
        <v>318</v>
      </c>
      <c r="HLS16" s="703">
        <v>2.1</v>
      </c>
      <c r="HLT16" s="705" t="s">
        <v>318</v>
      </c>
      <c r="HLU16" s="703">
        <v>2.1</v>
      </c>
      <c r="HLV16" s="705" t="s">
        <v>318</v>
      </c>
      <c r="HLW16" s="703">
        <v>2.1</v>
      </c>
      <c r="HLX16" s="705" t="s">
        <v>318</v>
      </c>
      <c r="HLY16" s="703">
        <v>2.1</v>
      </c>
      <c r="HLZ16" s="705" t="s">
        <v>318</v>
      </c>
      <c r="HMA16" s="703">
        <v>2.1</v>
      </c>
      <c r="HMB16" s="705" t="s">
        <v>318</v>
      </c>
      <c r="HMC16" s="703">
        <v>2.1</v>
      </c>
      <c r="HMD16" s="705" t="s">
        <v>318</v>
      </c>
      <c r="HME16" s="703">
        <v>2.1</v>
      </c>
      <c r="HMF16" s="705" t="s">
        <v>318</v>
      </c>
      <c r="HMG16" s="703">
        <v>2.1</v>
      </c>
      <c r="HMH16" s="705" t="s">
        <v>318</v>
      </c>
      <c r="HMI16" s="703">
        <v>2.1</v>
      </c>
      <c r="HMJ16" s="705" t="s">
        <v>318</v>
      </c>
      <c r="HMK16" s="703">
        <v>2.1</v>
      </c>
      <c r="HML16" s="705" t="s">
        <v>318</v>
      </c>
      <c r="HMM16" s="703">
        <v>2.1</v>
      </c>
      <c r="HMN16" s="705" t="s">
        <v>318</v>
      </c>
      <c r="HMO16" s="703">
        <v>2.1</v>
      </c>
      <c r="HMP16" s="705" t="s">
        <v>318</v>
      </c>
      <c r="HMQ16" s="703">
        <v>2.1</v>
      </c>
      <c r="HMR16" s="705" t="s">
        <v>318</v>
      </c>
      <c r="HMS16" s="703">
        <v>2.1</v>
      </c>
      <c r="HMT16" s="705" t="s">
        <v>318</v>
      </c>
      <c r="HMU16" s="703">
        <v>2.1</v>
      </c>
      <c r="HMV16" s="705" t="s">
        <v>318</v>
      </c>
      <c r="HMW16" s="703">
        <v>2.1</v>
      </c>
      <c r="HMX16" s="705" t="s">
        <v>318</v>
      </c>
      <c r="HMY16" s="703">
        <v>2.1</v>
      </c>
      <c r="HMZ16" s="705" t="s">
        <v>318</v>
      </c>
      <c r="HNA16" s="703">
        <v>2.1</v>
      </c>
      <c r="HNB16" s="705" t="s">
        <v>318</v>
      </c>
      <c r="HNC16" s="703">
        <v>2.1</v>
      </c>
      <c r="HND16" s="705" t="s">
        <v>318</v>
      </c>
      <c r="HNE16" s="703">
        <v>2.1</v>
      </c>
      <c r="HNF16" s="705" t="s">
        <v>318</v>
      </c>
      <c r="HNG16" s="703">
        <v>2.1</v>
      </c>
      <c r="HNH16" s="705" t="s">
        <v>318</v>
      </c>
      <c r="HNI16" s="703">
        <v>2.1</v>
      </c>
      <c r="HNJ16" s="705" t="s">
        <v>318</v>
      </c>
      <c r="HNK16" s="703">
        <v>2.1</v>
      </c>
      <c r="HNL16" s="705" t="s">
        <v>318</v>
      </c>
      <c r="HNM16" s="703">
        <v>2.1</v>
      </c>
      <c r="HNN16" s="705" t="s">
        <v>318</v>
      </c>
      <c r="HNO16" s="703">
        <v>2.1</v>
      </c>
      <c r="HNP16" s="705" t="s">
        <v>318</v>
      </c>
      <c r="HNQ16" s="703">
        <v>2.1</v>
      </c>
      <c r="HNR16" s="705" t="s">
        <v>318</v>
      </c>
      <c r="HNS16" s="703">
        <v>2.1</v>
      </c>
      <c r="HNT16" s="705" t="s">
        <v>318</v>
      </c>
      <c r="HNU16" s="703">
        <v>2.1</v>
      </c>
      <c r="HNV16" s="705" t="s">
        <v>318</v>
      </c>
      <c r="HNW16" s="703">
        <v>2.1</v>
      </c>
      <c r="HNX16" s="705" t="s">
        <v>318</v>
      </c>
      <c r="HNY16" s="703">
        <v>2.1</v>
      </c>
      <c r="HNZ16" s="705" t="s">
        <v>318</v>
      </c>
      <c r="HOA16" s="703">
        <v>2.1</v>
      </c>
      <c r="HOB16" s="705" t="s">
        <v>318</v>
      </c>
      <c r="HOC16" s="703">
        <v>2.1</v>
      </c>
      <c r="HOD16" s="705" t="s">
        <v>318</v>
      </c>
      <c r="HOE16" s="703">
        <v>2.1</v>
      </c>
      <c r="HOF16" s="705" t="s">
        <v>318</v>
      </c>
      <c r="HOG16" s="703">
        <v>2.1</v>
      </c>
      <c r="HOH16" s="705" t="s">
        <v>318</v>
      </c>
      <c r="HOI16" s="703">
        <v>2.1</v>
      </c>
      <c r="HOJ16" s="705" t="s">
        <v>318</v>
      </c>
      <c r="HOK16" s="703">
        <v>2.1</v>
      </c>
      <c r="HOL16" s="705" t="s">
        <v>318</v>
      </c>
      <c r="HOM16" s="703">
        <v>2.1</v>
      </c>
      <c r="HON16" s="705" t="s">
        <v>318</v>
      </c>
      <c r="HOO16" s="703">
        <v>2.1</v>
      </c>
      <c r="HOP16" s="705" t="s">
        <v>318</v>
      </c>
      <c r="HOQ16" s="703">
        <v>2.1</v>
      </c>
      <c r="HOR16" s="705" t="s">
        <v>318</v>
      </c>
      <c r="HOS16" s="703">
        <v>2.1</v>
      </c>
      <c r="HOT16" s="705" t="s">
        <v>318</v>
      </c>
      <c r="HOU16" s="703">
        <v>2.1</v>
      </c>
      <c r="HOV16" s="705" t="s">
        <v>318</v>
      </c>
      <c r="HOW16" s="703">
        <v>2.1</v>
      </c>
      <c r="HOX16" s="705" t="s">
        <v>318</v>
      </c>
      <c r="HOY16" s="703">
        <v>2.1</v>
      </c>
      <c r="HOZ16" s="705" t="s">
        <v>318</v>
      </c>
      <c r="HPA16" s="703">
        <v>2.1</v>
      </c>
      <c r="HPB16" s="705" t="s">
        <v>318</v>
      </c>
      <c r="HPC16" s="703">
        <v>2.1</v>
      </c>
      <c r="HPD16" s="705" t="s">
        <v>318</v>
      </c>
      <c r="HPE16" s="703">
        <v>2.1</v>
      </c>
      <c r="HPF16" s="705" t="s">
        <v>318</v>
      </c>
      <c r="HPG16" s="703">
        <v>2.1</v>
      </c>
      <c r="HPH16" s="705" t="s">
        <v>318</v>
      </c>
      <c r="HPI16" s="703">
        <v>2.1</v>
      </c>
      <c r="HPJ16" s="705" t="s">
        <v>318</v>
      </c>
      <c r="HPK16" s="703">
        <v>2.1</v>
      </c>
      <c r="HPL16" s="705" t="s">
        <v>318</v>
      </c>
      <c r="HPM16" s="703">
        <v>2.1</v>
      </c>
      <c r="HPN16" s="705" t="s">
        <v>318</v>
      </c>
      <c r="HPO16" s="703">
        <v>2.1</v>
      </c>
      <c r="HPP16" s="705" t="s">
        <v>318</v>
      </c>
      <c r="HPQ16" s="703">
        <v>2.1</v>
      </c>
      <c r="HPR16" s="705" t="s">
        <v>318</v>
      </c>
      <c r="HPS16" s="703">
        <v>2.1</v>
      </c>
      <c r="HPT16" s="705" t="s">
        <v>318</v>
      </c>
      <c r="HPU16" s="703">
        <v>2.1</v>
      </c>
      <c r="HPV16" s="705" t="s">
        <v>318</v>
      </c>
      <c r="HPW16" s="703">
        <v>2.1</v>
      </c>
      <c r="HPX16" s="705" t="s">
        <v>318</v>
      </c>
      <c r="HPY16" s="703">
        <v>2.1</v>
      </c>
      <c r="HPZ16" s="705" t="s">
        <v>318</v>
      </c>
      <c r="HQA16" s="703">
        <v>2.1</v>
      </c>
      <c r="HQB16" s="705" t="s">
        <v>318</v>
      </c>
      <c r="HQC16" s="703">
        <v>2.1</v>
      </c>
      <c r="HQD16" s="705" t="s">
        <v>318</v>
      </c>
      <c r="HQE16" s="703">
        <v>2.1</v>
      </c>
      <c r="HQF16" s="705" t="s">
        <v>318</v>
      </c>
      <c r="HQG16" s="703">
        <v>2.1</v>
      </c>
      <c r="HQH16" s="705" t="s">
        <v>318</v>
      </c>
      <c r="HQI16" s="703">
        <v>2.1</v>
      </c>
      <c r="HQJ16" s="705" t="s">
        <v>318</v>
      </c>
      <c r="HQK16" s="703">
        <v>2.1</v>
      </c>
      <c r="HQL16" s="705" t="s">
        <v>318</v>
      </c>
      <c r="HQM16" s="703">
        <v>2.1</v>
      </c>
      <c r="HQN16" s="705" t="s">
        <v>318</v>
      </c>
      <c r="HQO16" s="703">
        <v>2.1</v>
      </c>
      <c r="HQP16" s="705" t="s">
        <v>318</v>
      </c>
      <c r="HQQ16" s="703">
        <v>2.1</v>
      </c>
      <c r="HQR16" s="705" t="s">
        <v>318</v>
      </c>
      <c r="HQS16" s="703">
        <v>2.1</v>
      </c>
      <c r="HQT16" s="705" t="s">
        <v>318</v>
      </c>
      <c r="HQU16" s="703">
        <v>2.1</v>
      </c>
      <c r="HQV16" s="705" t="s">
        <v>318</v>
      </c>
      <c r="HQW16" s="703">
        <v>2.1</v>
      </c>
      <c r="HQX16" s="705" t="s">
        <v>318</v>
      </c>
      <c r="HQY16" s="703">
        <v>2.1</v>
      </c>
      <c r="HQZ16" s="705" t="s">
        <v>318</v>
      </c>
      <c r="HRA16" s="703">
        <v>2.1</v>
      </c>
      <c r="HRB16" s="705" t="s">
        <v>318</v>
      </c>
      <c r="HRC16" s="703">
        <v>2.1</v>
      </c>
      <c r="HRD16" s="705" t="s">
        <v>318</v>
      </c>
      <c r="HRE16" s="703">
        <v>2.1</v>
      </c>
      <c r="HRF16" s="705" t="s">
        <v>318</v>
      </c>
      <c r="HRG16" s="703">
        <v>2.1</v>
      </c>
      <c r="HRH16" s="705" t="s">
        <v>318</v>
      </c>
      <c r="HRI16" s="703">
        <v>2.1</v>
      </c>
      <c r="HRJ16" s="705" t="s">
        <v>318</v>
      </c>
      <c r="HRK16" s="703">
        <v>2.1</v>
      </c>
      <c r="HRL16" s="705" t="s">
        <v>318</v>
      </c>
      <c r="HRM16" s="703">
        <v>2.1</v>
      </c>
      <c r="HRN16" s="705" t="s">
        <v>318</v>
      </c>
      <c r="HRO16" s="703">
        <v>2.1</v>
      </c>
      <c r="HRP16" s="705" t="s">
        <v>318</v>
      </c>
      <c r="HRQ16" s="703">
        <v>2.1</v>
      </c>
      <c r="HRR16" s="705" t="s">
        <v>318</v>
      </c>
      <c r="HRS16" s="703">
        <v>2.1</v>
      </c>
      <c r="HRT16" s="705" t="s">
        <v>318</v>
      </c>
      <c r="HRU16" s="703">
        <v>2.1</v>
      </c>
      <c r="HRV16" s="705" t="s">
        <v>318</v>
      </c>
      <c r="HRW16" s="703">
        <v>2.1</v>
      </c>
      <c r="HRX16" s="705" t="s">
        <v>318</v>
      </c>
      <c r="HRY16" s="703">
        <v>2.1</v>
      </c>
      <c r="HRZ16" s="705" t="s">
        <v>318</v>
      </c>
      <c r="HSA16" s="703">
        <v>2.1</v>
      </c>
      <c r="HSB16" s="705" t="s">
        <v>318</v>
      </c>
      <c r="HSC16" s="703">
        <v>2.1</v>
      </c>
      <c r="HSD16" s="705" t="s">
        <v>318</v>
      </c>
      <c r="HSE16" s="703">
        <v>2.1</v>
      </c>
      <c r="HSF16" s="705" t="s">
        <v>318</v>
      </c>
      <c r="HSG16" s="703">
        <v>2.1</v>
      </c>
      <c r="HSH16" s="705" t="s">
        <v>318</v>
      </c>
      <c r="HSI16" s="703">
        <v>2.1</v>
      </c>
      <c r="HSJ16" s="705" t="s">
        <v>318</v>
      </c>
      <c r="HSK16" s="703">
        <v>2.1</v>
      </c>
      <c r="HSL16" s="705" t="s">
        <v>318</v>
      </c>
      <c r="HSM16" s="703">
        <v>2.1</v>
      </c>
      <c r="HSN16" s="705" t="s">
        <v>318</v>
      </c>
      <c r="HSO16" s="703">
        <v>2.1</v>
      </c>
      <c r="HSP16" s="705" t="s">
        <v>318</v>
      </c>
      <c r="HSQ16" s="703">
        <v>2.1</v>
      </c>
      <c r="HSR16" s="705" t="s">
        <v>318</v>
      </c>
      <c r="HSS16" s="703">
        <v>2.1</v>
      </c>
      <c r="HST16" s="705" t="s">
        <v>318</v>
      </c>
      <c r="HSU16" s="703">
        <v>2.1</v>
      </c>
      <c r="HSV16" s="705" t="s">
        <v>318</v>
      </c>
      <c r="HSW16" s="703">
        <v>2.1</v>
      </c>
      <c r="HSX16" s="705" t="s">
        <v>318</v>
      </c>
      <c r="HSY16" s="703">
        <v>2.1</v>
      </c>
      <c r="HSZ16" s="705" t="s">
        <v>318</v>
      </c>
      <c r="HTA16" s="703">
        <v>2.1</v>
      </c>
      <c r="HTB16" s="705" t="s">
        <v>318</v>
      </c>
      <c r="HTC16" s="703">
        <v>2.1</v>
      </c>
      <c r="HTD16" s="705" t="s">
        <v>318</v>
      </c>
      <c r="HTE16" s="703">
        <v>2.1</v>
      </c>
      <c r="HTF16" s="705" t="s">
        <v>318</v>
      </c>
      <c r="HTG16" s="703">
        <v>2.1</v>
      </c>
      <c r="HTH16" s="705" t="s">
        <v>318</v>
      </c>
      <c r="HTI16" s="703">
        <v>2.1</v>
      </c>
      <c r="HTJ16" s="705" t="s">
        <v>318</v>
      </c>
      <c r="HTK16" s="703">
        <v>2.1</v>
      </c>
      <c r="HTL16" s="705" t="s">
        <v>318</v>
      </c>
      <c r="HTM16" s="703">
        <v>2.1</v>
      </c>
      <c r="HTN16" s="705" t="s">
        <v>318</v>
      </c>
      <c r="HTO16" s="703">
        <v>2.1</v>
      </c>
      <c r="HTP16" s="705" t="s">
        <v>318</v>
      </c>
      <c r="HTQ16" s="703">
        <v>2.1</v>
      </c>
      <c r="HTR16" s="705" t="s">
        <v>318</v>
      </c>
      <c r="HTS16" s="703">
        <v>2.1</v>
      </c>
      <c r="HTT16" s="705" t="s">
        <v>318</v>
      </c>
      <c r="HTU16" s="703">
        <v>2.1</v>
      </c>
      <c r="HTV16" s="705" t="s">
        <v>318</v>
      </c>
      <c r="HTW16" s="703">
        <v>2.1</v>
      </c>
      <c r="HTX16" s="705" t="s">
        <v>318</v>
      </c>
      <c r="HTY16" s="703">
        <v>2.1</v>
      </c>
      <c r="HTZ16" s="705" t="s">
        <v>318</v>
      </c>
      <c r="HUA16" s="703">
        <v>2.1</v>
      </c>
      <c r="HUB16" s="705" t="s">
        <v>318</v>
      </c>
      <c r="HUC16" s="703">
        <v>2.1</v>
      </c>
      <c r="HUD16" s="705" t="s">
        <v>318</v>
      </c>
      <c r="HUE16" s="703">
        <v>2.1</v>
      </c>
      <c r="HUF16" s="705" t="s">
        <v>318</v>
      </c>
      <c r="HUG16" s="703">
        <v>2.1</v>
      </c>
      <c r="HUH16" s="705" t="s">
        <v>318</v>
      </c>
      <c r="HUI16" s="703">
        <v>2.1</v>
      </c>
      <c r="HUJ16" s="705" t="s">
        <v>318</v>
      </c>
      <c r="HUK16" s="703">
        <v>2.1</v>
      </c>
      <c r="HUL16" s="705" t="s">
        <v>318</v>
      </c>
      <c r="HUM16" s="703">
        <v>2.1</v>
      </c>
      <c r="HUN16" s="705" t="s">
        <v>318</v>
      </c>
      <c r="HUO16" s="703">
        <v>2.1</v>
      </c>
      <c r="HUP16" s="705" t="s">
        <v>318</v>
      </c>
      <c r="HUQ16" s="703">
        <v>2.1</v>
      </c>
      <c r="HUR16" s="705" t="s">
        <v>318</v>
      </c>
      <c r="HUS16" s="703">
        <v>2.1</v>
      </c>
      <c r="HUT16" s="705" t="s">
        <v>318</v>
      </c>
      <c r="HUU16" s="703">
        <v>2.1</v>
      </c>
      <c r="HUV16" s="705" t="s">
        <v>318</v>
      </c>
      <c r="HUW16" s="703">
        <v>2.1</v>
      </c>
      <c r="HUX16" s="705" t="s">
        <v>318</v>
      </c>
      <c r="HUY16" s="703">
        <v>2.1</v>
      </c>
      <c r="HUZ16" s="705" t="s">
        <v>318</v>
      </c>
      <c r="HVA16" s="703">
        <v>2.1</v>
      </c>
      <c r="HVB16" s="705" t="s">
        <v>318</v>
      </c>
      <c r="HVC16" s="703">
        <v>2.1</v>
      </c>
      <c r="HVD16" s="705" t="s">
        <v>318</v>
      </c>
      <c r="HVE16" s="703">
        <v>2.1</v>
      </c>
      <c r="HVF16" s="705" t="s">
        <v>318</v>
      </c>
      <c r="HVG16" s="703">
        <v>2.1</v>
      </c>
      <c r="HVH16" s="705" t="s">
        <v>318</v>
      </c>
      <c r="HVI16" s="703">
        <v>2.1</v>
      </c>
      <c r="HVJ16" s="705" t="s">
        <v>318</v>
      </c>
      <c r="HVK16" s="703">
        <v>2.1</v>
      </c>
      <c r="HVL16" s="705" t="s">
        <v>318</v>
      </c>
      <c r="HVM16" s="703">
        <v>2.1</v>
      </c>
      <c r="HVN16" s="705" t="s">
        <v>318</v>
      </c>
      <c r="HVO16" s="703">
        <v>2.1</v>
      </c>
      <c r="HVP16" s="705" t="s">
        <v>318</v>
      </c>
      <c r="HVQ16" s="703">
        <v>2.1</v>
      </c>
      <c r="HVR16" s="705" t="s">
        <v>318</v>
      </c>
      <c r="HVS16" s="703">
        <v>2.1</v>
      </c>
      <c r="HVT16" s="705" t="s">
        <v>318</v>
      </c>
      <c r="HVU16" s="703">
        <v>2.1</v>
      </c>
      <c r="HVV16" s="705" t="s">
        <v>318</v>
      </c>
      <c r="HVW16" s="703">
        <v>2.1</v>
      </c>
      <c r="HVX16" s="705" t="s">
        <v>318</v>
      </c>
      <c r="HVY16" s="703">
        <v>2.1</v>
      </c>
      <c r="HVZ16" s="705" t="s">
        <v>318</v>
      </c>
      <c r="HWA16" s="703">
        <v>2.1</v>
      </c>
      <c r="HWB16" s="705" t="s">
        <v>318</v>
      </c>
      <c r="HWC16" s="703">
        <v>2.1</v>
      </c>
      <c r="HWD16" s="705" t="s">
        <v>318</v>
      </c>
      <c r="HWE16" s="703">
        <v>2.1</v>
      </c>
      <c r="HWF16" s="705" t="s">
        <v>318</v>
      </c>
      <c r="HWG16" s="703">
        <v>2.1</v>
      </c>
      <c r="HWH16" s="705" t="s">
        <v>318</v>
      </c>
      <c r="HWI16" s="703">
        <v>2.1</v>
      </c>
      <c r="HWJ16" s="705" t="s">
        <v>318</v>
      </c>
      <c r="HWK16" s="703">
        <v>2.1</v>
      </c>
      <c r="HWL16" s="705" t="s">
        <v>318</v>
      </c>
      <c r="HWM16" s="703">
        <v>2.1</v>
      </c>
      <c r="HWN16" s="705" t="s">
        <v>318</v>
      </c>
      <c r="HWO16" s="703">
        <v>2.1</v>
      </c>
      <c r="HWP16" s="705" t="s">
        <v>318</v>
      </c>
      <c r="HWQ16" s="703">
        <v>2.1</v>
      </c>
      <c r="HWR16" s="705" t="s">
        <v>318</v>
      </c>
      <c r="HWS16" s="703">
        <v>2.1</v>
      </c>
      <c r="HWT16" s="705" t="s">
        <v>318</v>
      </c>
      <c r="HWU16" s="703">
        <v>2.1</v>
      </c>
      <c r="HWV16" s="705" t="s">
        <v>318</v>
      </c>
      <c r="HWW16" s="703">
        <v>2.1</v>
      </c>
      <c r="HWX16" s="705" t="s">
        <v>318</v>
      </c>
      <c r="HWY16" s="703">
        <v>2.1</v>
      </c>
      <c r="HWZ16" s="705" t="s">
        <v>318</v>
      </c>
      <c r="HXA16" s="703">
        <v>2.1</v>
      </c>
      <c r="HXB16" s="705" t="s">
        <v>318</v>
      </c>
      <c r="HXC16" s="703">
        <v>2.1</v>
      </c>
      <c r="HXD16" s="705" t="s">
        <v>318</v>
      </c>
      <c r="HXE16" s="703">
        <v>2.1</v>
      </c>
      <c r="HXF16" s="705" t="s">
        <v>318</v>
      </c>
      <c r="HXG16" s="703">
        <v>2.1</v>
      </c>
      <c r="HXH16" s="705" t="s">
        <v>318</v>
      </c>
      <c r="HXI16" s="703">
        <v>2.1</v>
      </c>
      <c r="HXJ16" s="705" t="s">
        <v>318</v>
      </c>
      <c r="HXK16" s="703">
        <v>2.1</v>
      </c>
      <c r="HXL16" s="705" t="s">
        <v>318</v>
      </c>
      <c r="HXM16" s="703">
        <v>2.1</v>
      </c>
      <c r="HXN16" s="705" t="s">
        <v>318</v>
      </c>
      <c r="HXO16" s="703">
        <v>2.1</v>
      </c>
      <c r="HXP16" s="705" t="s">
        <v>318</v>
      </c>
      <c r="HXQ16" s="703">
        <v>2.1</v>
      </c>
      <c r="HXR16" s="705" t="s">
        <v>318</v>
      </c>
      <c r="HXS16" s="703">
        <v>2.1</v>
      </c>
      <c r="HXT16" s="705" t="s">
        <v>318</v>
      </c>
      <c r="HXU16" s="703">
        <v>2.1</v>
      </c>
      <c r="HXV16" s="705" t="s">
        <v>318</v>
      </c>
      <c r="HXW16" s="703">
        <v>2.1</v>
      </c>
      <c r="HXX16" s="705" t="s">
        <v>318</v>
      </c>
      <c r="HXY16" s="703">
        <v>2.1</v>
      </c>
      <c r="HXZ16" s="705" t="s">
        <v>318</v>
      </c>
      <c r="HYA16" s="703">
        <v>2.1</v>
      </c>
      <c r="HYB16" s="705" t="s">
        <v>318</v>
      </c>
      <c r="HYC16" s="703">
        <v>2.1</v>
      </c>
      <c r="HYD16" s="705" t="s">
        <v>318</v>
      </c>
      <c r="HYE16" s="703">
        <v>2.1</v>
      </c>
      <c r="HYF16" s="705" t="s">
        <v>318</v>
      </c>
      <c r="HYG16" s="703">
        <v>2.1</v>
      </c>
      <c r="HYH16" s="705" t="s">
        <v>318</v>
      </c>
      <c r="HYI16" s="703">
        <v>2.1</v>
      </c>
      <c r="HYJ16" s="705" t="s">
        <v>318</v>
      </c>
      <c r="HYK16" s="703">
        <v>2.1</v>
      </c>
      <c r="HYL16" s="705" t="s">
        <v>318</v>
      </c>
      <c r="HYM16" s="703">
        <v>2.1</v>
      </c>
      <c r="HYN16" s="705" t="s">
        <v>318</v>
      </c>
      <c r="HYO16" s="703">
        <v>2.1</v>
      </c>
      <c r="HYP16" s="705" t="s">
        <v>318</v>
      </c>
      <c r="HYQ16" s="703">
        <v>2.1</v>
      </c>
      <c r="HYR16" s="705" t="s">
        <v>318</v>
      </c>
      <c r="HYS16" s="703">
        <v>2.1</v>
      </c>
      <c r="HYT16" s="705" t="s">
        <v>318</v>
      </c>
      <c r="HYU16" s="703">
        <v>2.1</v>
      </c>
      <c r="HYV16" s="705" t="s">
        <v>318</v>
      </c>
      <c r="HYW16" s="703">
        <v>2.1</v>
      </c>
      <c r="HYX16" s="705" t="s">
        <v>318</v>
      </c>
      <c r="HYY16" s="703">
        <v>2.1</v>
      </c>
      <c r="HYZ16" s="705" t="s">
        <v>318</v>
      </c>
      <c r="HZA16" s="703">
        <v>2.1</v>
      </c>
      <c r="HZB16" s="705" t="s">
        <v>318</v>
      </c>
      <c r="HZC16" s="703">
        <v>2.1</v>
      </c>
      <c r="HZD16" s="705" t="s">
        <v>318</v>
      </c>
      <c r="HZE16" s="703">
        <v>2.1</v>
      </c>
      <c r="HZF16" s="705" t="s">
        <v>318</v>
      </c>
      <c r="HZG16" s="703">
        <v>2.1</v>
      </c>
      <c r="HZH16" s="705" t="s">
        <v>318</v>
      </c>
      <c r="HZI16" s="703">
        <v>2.1</v>
      </c>
      <c r="HZJ16" s="705" t="s">
        <v>318</v>
      </c>
      <c r="HZK16" s="703">
        <v>2.1</v>
      </c>
      <c r="HZL16" s="705" t="s">
        <v>318</v>
      </c>
      <c r="HZM16" s="703">
        <v>2.1</v>
      </c>
      <c r="HZN16" s="705" t="s">
        <v>318</v>
      </c>
      <c r="HZO16" s="703">
        <v>2.1</v>
      </c>
      <c r="HZP16" s="705" t="s">
        <v>318</v>
      </c>
      <c r="HZQ16" s="703">
        <v>2.1</v>
      </c>
      <c r="HZR16" s="705" t="s">
        <v>318</v>
      </c>
      <c r="HZS16" s="703">
        <v>2.1</v>
      </c>
      <c r="HZT16" s="705" t="s">
        <v>318</v>
      </c>
      <c r="HZU16" s="703">
        <v>2.1</v>
      </c>
      <c r="HZV16" s="705" t="s">
        <v>318</v>
      </c>
      <c r="HZW16" s="703">
        <v>2.1</v>
      </c>
      <c r="HZX16" s="705" t="s">
        <v>318</v>
      </c>
      <c r="HZY16" s="703">
        <v>2.1</v>
      </c>
      <c r="HZZ16" s="705" t="s">
        <v>318</v>
      </c>
      <c r="IAA16" s="703">
        <v>2.1</v>
      </c>
      <c r="IAB16" s="705" t="s">
        <v>318</v>
      </c>
      <c r="IAC16" s="703">
        <v>2.1</v>
      </c>
      <c r="IAD16" s="705" t="s">
        <v>318</v>
      </c>
      <c r="IAE16" s="703">
        <v>2.1</v>
      </c>
      <c r="IAF16" s="705" t="s">
        <v>318</v>
      </c>
      <c r="IAG16" s="703">
        <v>2.1</v>
      </c>
      <c r="IAH16" s="705" t="s">
        <v>318</v>
      </c>
      <c r="IAI16" s="703">
        <v>2.1</v>
      </c>
      <c r="IAJ16" s="705" t="s">
        <v>318</v>
      </c>
      <c r="IAK16" s="703">
        <v>2.1</v>
      </c>
      <c r="IAL16" s="705" t="s">
        <v>318</v>
      </c>
      <c r="IAM16" s="703">
        <v>2.1</v>
      </c>
      <c r="IAN16" s="705" t="s">
        <v>318</v>
      </c>
      <c r="IAO16" s="703">
        <v>2.1</v>
      </c>
      <c r="IAP16" s="705" t="s">
        <v>318</v>
      </c>
      <c r="IAQ16" s="703">
        <v>2.1</v>
      </c>
      <c r="IAR16" s="705" t="s">
        <v>318</v>
      </c>
      <c r="IAS16" s="703">
        <v>2.1</v>
      </c>
      <c r="IAT16" s="705" t="s">
        <v>318</v>
      </c>
      <c r="IAU16" s="703">
        <v>2.1</v>
      </c>
      <c r="IAV16" s="705" t="s">
        <v>318</v>
      </c>
      <c r="IAW16" s="703">
        <v>2.1</v>
      </c>
      <c r="IAX16" s="705" t="s">
        <v>318</v>
      </c>
      <c r="IAY16" s="703">
        <v>2.1</v>
      </c>
      <c r="IAZ16" s="705" t="s">
        <v>318</v>
      </c>
      <c r="IBA16" s="703">
        <v>2.1</v>
      </c>
      <c r="IBB16" s="705" t="s">
        <v>318</v>
      </c>
      <c r="IBC16" s="703">
        <v>2.1</v>
      </c>
      <c r="IBD16" s="705" t="s">
        <v>318</v>
      </c>
      <c r="IBE16" s="703">
        <v>2.1</v>
      </c>
      <c r="IBF16" s="705" t="s">
        <v>318</v>
      </c>
      <c r="IBG16" s="703">
        <v>2.1</v>
      </c>
      <c r="IBH16" s="705" t="s">
        <v>318</v>
      </c>
      <c r="IBI16" s="703">
        <v>2.1</v>
      </c>
      <c r="IBJ16" s="705" t="s">
        <v>318</v>
      </c>
      <c r="IBK16" s="703">
        <v>2.1</v>
      </c>
      <c r="IBL16" s="705" t="s">
        <v>318</v>
      </c>
      <c r="IBM16" s="703">
        <v>2.1</v>
      </c>
      <c r="IBN16" s="705" t="s">
        <v>318</v>
      </c>
      <c r="IBO16" s="703">
        <v>2.1</v>
      </c>
      <c r="IBP16" s="705" t="s">
        <v>318</v>
      </c>
      <c r="IBQ16" s="703">
        <v>2.1</v>
      </c>
      <c r="IBR16" s="705" t="s">
        <v>318</v>
      </c>
      <c r="IBS16" s="703">
        <v>2.1</v>
      </c>
      <c r="IBT16" s="705" t="s">
        <v>318</v>
      </c>
      <c r="IBU16" s="703">
        <v>2.1</v>
      </c>
      <c r="IBV16" s="705" t="s">
        <v>318</v>
      </c>
      <c r="IBW16" s="703">
        <v>2.1</v>
      </c>
      <c r="IBX16" s="705" t="s">
        <v>318</v>
      </c>
      <c r="IBY16" s="703">
        <v>2.1</v>
      </c>
      <c r="IBZ16" s="705" t="s">
        <v>318</v>
      </c>
      <c r="ICA16" s="703">
        <v>2.1</v>
      </c>
      <c r="ICB16" s="705" t="s">
        <v>318</v>
      </c>
      <c r="ICC16" s="703">
        <v>2.1</v>
      </c>
      <c r="ICD16" s="705" t="s">
        <v>318</v>
      </c>
      <c r="ICE16" s="703">
        <v>2.1</v>
      </c>
      <c r="ICF16" s="705" t="s">
        <v>318</v>
      </c>
      <c r="ICG16" s="703">
        <v>2.1</v>
      </c>
      <c r="ICH16" s="705" t="s">
        <v>318</v>
      </c>
      <c r="ICI16" s="703">
        <v>2.1</v>
      </c>
      <c r="ICJ16" s="705" t="s">
        <v>318</v>
      </c>
      <c r="ICK16" s="703">
        <v>2.1</v>
      </c>
      <c r="ICL16" s="705" t="s">
        <v>318</v>
      </c>
      <c r="ICM16" s="703">
        <v>2.1</v>
      </c>
      <c r="ICN16" s="705" t="s">
        <v>318</v>
      </c>
      <c r="ICO16" s="703">
        <v>2.1</v>
      </c>
      <c r="ICP16" s="705" t="s">
        <v>318</v>
      </c>
      <c r="ICQ16" s="703">
        <v>2.1</v>
      </c>
      <c r="ICR16" s="705" t="s">
        <v>318</v>
      </c>
      <c r="ICS16" s="703">
        <v>2.1</v>
      </c>
      <c r="ICT16" s="705" t="s">
        <v>318</v>
      </c>
      <c r="ICU16" s="703">
        <v>2.1</v>
      </c>
      <c r="ICV16" s="705" t="s">
        <v>318</v>
      </c>
      <c r="ICW16" s="703">
        <v>2.1</v>
      </c>
      <c r="ICX16" s="705" t="s">
        <v>318</v>
      </c>
      <c r="ICY16" s="703">
        <v>2.1</v>
      </c>
      <c r="ICZ16" s="705" t="s">
        <v>318</v>
      </c>
      <c r="IDA16" s="703">
        <v>2.1</v>
      </c>
      <c r="IDB16" s="705" t="s">
        <v>318</v>
      </c>
      <c r="IDC16" s="703">
        <v>2.1</v>
      </c>
      <c r="IDD16" s="705" t="s">
        <v>318</v>
      </c>
      <c r="IDE16" s="703">
        <v>2.1</v>
      </c>
      <c r="IDF16" s="705" t="s">
        <v>318</v>
      </c>
      <c r="IDG16" s="703">
        <v>2.1</v>
      </c>
      <c r="IDH16" s="705" t="s">
        <v>318</v>
      </c>
      <c r="IDI16" s="703">
        <v>2.1</v>
      </c>
      <c r="IDJ16" s="705" t="s">
        <v>318</v>
      </c>
      <c r="IDK16" s="703">
        <v>2.1</v>
      </c>
      <c r="IDL16" s="705" t="s">
        <v>318</v>
      </c>
      <c r="IDM16" s="703">
        <v>2.1</v>
      </c>
      <c r="IDN16" s="705" t="s">
        <v>318</v>
      </c>
      <c r="IDO16" s="703">
        <v>2.1</v>
      </c>
      <c r="IDP16" s="705" t="s">
        <v>318</v>
      </c>
      <c r="IDQ16" s="703">
        <v>2.1</v>
      </c>
      <c r="IDR16" s="705" t="s">
        <v>318</v>
      </c>
      <c r="IDS16" s="703">
        <v>2.1</v>
      </c>
      <c r="IDT16" s="705" t="s">
        <v>318</v>
      </c>
      <c r="IDU16" s="703">
        <v>2.1</v>
      </c>
      <c r="IDV16" s="705" t="s">
        <v>318</v>
      </c>
      <c r="IDW16" s="703">
        <v>2.1</v>
      </c>
      <c r="IDX16" s="705" t="s">
        <v>318</v>
      </c>
      <c r="IDY16" s="703">
        <v>2.1</v>
      </c>
      <c r="IDZ16" s="705" t="s">
        <v>318</v>
      </c>
      <c r="IEA16" s="703">
        <v>2.1</v>
      </c>
      <c r="IEB16" s="705" t="s">
        <v>318</v>
      </c>
      <c r="IEC16" s="703">
        <v>2.1</v>
      </c>
      <c r="IED16" s="705" t="s">
        <v>318</v>
      </c>
      <c r="IEE16" s="703">
        <v>2.1</v>
      </c>
      <c r="IEF16" s="705" t="s">
        <v>318</v>
      </c>
      <c r="IEG16" s="703">
        <v>2.1</v>
      </c>
      <c r="IEH16" s="705" t="s">
        <v>318</v>
      </c>
      <c r="IEI16" s="703">
        <v>2.1</v>
      </c>
      <c r="IEJ16" s="705" t="s">
        <v>318</v>
      </c>
      <c r="IEK16" s="703">
        <v>2.1</v>
      </c>
      <c r="IEL16" s="705" t="s">
        <v>318</v>
      </c>
      <c r="IEM16" s="703">
        <v>2.1</v>
      </c>
      <c r="IEN16" s="705" t="s">
        <v>318</v>
      </c>
      <c r="IEO16" s="703">
        <v>2.1</v>
      </c>
      <c r="IEP16" s="705" t="s">
        <v>318</v>
      </c>
      <c r="IEQ16" s="703">
        <v>2.1</v>
      </c>
      <c r="IER16" s="705" t="s">
        <v>318</v>
      </c>
      <c r="IES16" s="703">
        <v>2.1</v>
      </c>
      <c r="IET16" s="705" t="s">
        <v>318</v>
      </c>
      <c r="IEU16" s="703">
        <v>2.1</v>
      </c>
      <c r="IEV16" s="705" t="s">
        <v>318</v>
      </c>
      <c r="IEW16" s="703">
        <v>2.1</v>
      </c>
      <c r="IEX16" s="705" t="s">
        <v>318</v>
      </c>
      <c r="IEY16" s="703">
        <v>2.1</v>
      </c>
      <c r="IEZ16" s="705" t="s">
        <v>318</v>
      </c>
      <c r="IFA16" s="703">
        <v>2.1</v>
      </c>
      <c r="IFB16" s="705" t="s">
        <v>318</v>
      </c>
      <c r="IFC16" s="703">
        <v>2.1</v>
      </c>
      <c r="IFD16" s="705" t="s">
        <v>318</v>
      </c>
      <c r="IFE16" s="703">
        <v>2.1</v>
      </c>
      <c r="IFF16" s="705" t="s">
        <v>318</v>
      </c>
      <c r="IFG16" s="703">
        <v>2.1</v>
      </c>
      <c r="IFH16" s="705" t="s">
        <v>318</v>
      </c>
      <c r="IFI16" s="703">
        <v>2.1</v>
      </c>
      <c r="IFJ16" s="705" t="s">
        <v>318</v>
      </c>
      <c r="IFK16" s="703">
        <v>2.1</v>
      </c>
      <c r="IFL16" s="705" t="s">
        <v>318</v>
      </c>
      <c r="IFM16" s="703">
        <v>2.1</v>
      </c>
      <c r="IFN16" s="705" t="s">
        <v>318</v>
      </c>
      <c r="IFO16" s="703">
        <v>2.1</v>
      </c>
      <c r="IFP16" s="705" t="s">
        <v>318</v>
      </c>
      <c r="IFQ16" s="703">
        <v>2.1</v>
      </c>
      <c r="IFR16" s="705" t="s">
        <v>318</v>
      </c>
      <c r="IFS16" s="703">
        <v>2.1</v>
      </c>
      <c r="IFT16" s="705" t="s">
        <v>318</v>
      </c>
      <c r="IFU16" s="703">
        <v>2.1</v>
      </c>
      <c r="IFV16" s="705" t="s">
        <v>318</v>
      </c>
      <c r="IFW16" s="703">
        <v>2.1</v>
      </c>
      <c r="IFX16" s="705" t="s">
        <v>318</v>
      </c>
      <c r="IFY16" s="703">
        <v>2.1</v>
      </c>
      <c r="IFZ16" s="705" t="s">
        <v>318</v>
      </c>
      <c r="IGA16" s="703">
        <v>2.1</v>
      </c>
      <c r="IGB16" s="705" t="s">
        <v>318</v>
      </c>
      <c r="IGC16" s="703">
        <v>2.1</v>
      </c>
      <c r="IGD16" s="705" t="s">
        <v>318</v>
      </c>
      <c r="IGE16" s="703">
        <v>2.1</v>
      </c>
      <c r="IGF16" s="705" t="s">
        <v>318</v>
      </c>
      <c r="IGG16" s="703">
        <v>2.1</v>
      </c>
      <c r="IGH16" s="705" t="s">
        <v>318</v>
      </c>
      <c r="IGI16" s="703">
        <v>2.1</v>
      </c>
      <c r="IGJ16" s="705" t="s">
        <v>318</v>
      </c>
      <c r="IGK16" s="703">
        <v>2.1</v>
      </c>
      <c r="IGL16" s="705" t="s">
        <v>318</v>
      </c>
      <c r="IGM16" s="703">
        <v>2.1</v>
      </c>
      <c r="IGN16" s="705" t="s">
        <v>318</v>
      </c>
      <c r="IGO16" s="703">
        <v>2.1</v>
      </c>
      <c r="IGP16" s="705" t="s">
        <v>318</v>
      </c>
      <c r="IGQ16" s="703">
        <v>2.1</v>
      </c>
      <c r="IGR16" s="705" t="s">
        <v>318</v>
      </c>
      <c r="IGS16" s="703">
        <v>2.1</v>
      </c>
      <c r="IGT16" s="705" t="s">
        <v>318</v>
      </c>
      <c r="IGU16" s="703">
        <v>2.1</v>
      </c>
      <c r="IGV16" s="705" t="s">
        <v>318</v>
      </c>
      <c r="IGW16" s="703">
        <v>2.1</v>
      </c>
      <c r="IGX16" s="705" t="s">
        <v>318</v>
      </c>
      <c r="IGY16" s="703">
        <v>2.1</v>
      </c>
      <c r="IGZ16" s="705" t="s">
        <v>318</v>
      </c>
      <c r="IHA16" s="703">
        <v>2.1</v>
      </c>
      <c r="IHB16" s="705" t="s">
        <v>318</v>
      </c>
      <c r="IHC16" s="703">
        <v>2.1</v>
      </c>
      <c r="IHD16" s="705" t="s">
        <v>318</v>
      </c>
      <c r="IHE16" s="703">
        <v>2.1</v>
      </c>
      <c r="IHF16" s="705" t="s">
        <v>318</v>
      </c>
      <c r="IHG16" s="703">
        <v>2.1</v>
      </c>
      <c r="IHH16" s="705" t="s">
        <v>318</v>
      </c>
      <c r="IHI16" s="703">
        <v>2.1</v>
      </c>
      <c r="IHJ16" s="705" t="s">
        <v>318</v>
      </c>
      <c r="IHK16" s="703">
        <v>2.1</v>
      </c>
      <c r="IHL16" s="705" t="s">
        <v>318</v>
      </c>
      <c r="IHM16" s="703">
        <v>2.1</v>
      </c>
      <c r="IHN16" s="705" t="s">
        <v>318</v>
      </c>
      <c r="IHO16" s="703">
        <v>2.1</v>
      </c>
      <c r="IHP16" s="705" t="s">
        <v>318</v>
      </c>
      <c r="IHQ16" s="703">
        <v>2.1</v>
      </c>
      <c r="IHR16" s="705" t="s">
        <v>318</v>
      </c>
      <c r="IHS16" s="703">
        <v>2.1</v>
      </c>
      <c r="IHT16" s="705" t="s">
        <v>318</v>
      </c>
      <c r="IHU16" s="703">
        <v>2.1</v>
      </c>
      <c r="IHV16" s="705" t="s">
        <v>318</v>
      </c>
      <c r="IHW16" s="703">
        <v>2.1</v>
      </c>
      <c r="IHX16" s="705" t="s">
        <v>318</v>
      </c>
      <c r="IHY16" s="703">
        <v>2.1</v>
      </c>
      <c r="IHZ16" s="705" t="s">
        <v>318</v>
      </c>
      <c r="IIA16" s="703">
        <v>2.1</v>
      </c>
      <c r="IIB16" s="705" t="s">
        <v>318</v>
      </c>
      <c r="IIC16" s="703">
        <v>2.1</v>
      </c>
      <c r="IID16" s="705" t="s">
        <v>318</v>
      </c>
      <c r="IIE16" s="703">
        <v>2.1</v>
      </c>
      <c r="IIF16" s="705" t="s">
        <v>318</v>
      </c>
      <c r="IIG16" s="703">
        <v>2.1</v>
      </c>
      <c r="IIH16" s="705" t="s">
        <v>318</v>
      </c>
      <c r="III16" s="703">
        <v>2.1</v>
      </c>
      <c r="IIJ16" s="705" t="s">
        <v>318</v>
      </c>
      <c r="IIK16" s="703">
        <v>2.1</v>
      </c>
      <c r="IIL16" s="705" t="s">
        <v>318</v>
      </c>
      <c r="IIM16" s="703">
        <v>2.1</v>
      </c>
      <c r="IIN16" s="705" t="s">
        <v>318</v>
      </c>
      <c r="IIO16" s="703">
        <v>2.1</v>
      </c>
      <c r="IIP16" s="705" t="s">
        <v>318</v>
      </c>
      <c r="IIQ16" s="703">
        <v>2.1</v>
      </c>
      <c r="IIR16" s="705" t="s">
        <v>318</v>
      </c>
      <c r="IIS16" s="703">
        <v>2.1</v>
      </c>
      <c r="IIT16" s="705" t="s">
        <v>318</v>
      </c>
      <c r="IIU16" s="703">
        <v>2.1</v>
      </c>
      <c r="IIV16" s="705" t="s">
        <v>318</v>
      </c>
      <c r="IIW16" s="703">
        <v>2.1</v>
      </c>
      <c r="IIX16" s="705" t="s">
        <v>318</v>
      </c>
      <c r="IIY16" s="703">
        <v>2.1</v>
      </c>
      <c r="IIZ16" s="705" t="s">
        <v>318</v>
      </c>
      <c r="IJA16" s="703">
        <v>2.1</v>
      </c>
      <c r="IJB16" s="705" t="s">
        <v>318</v>
      </c>
      <c r="IJC16" s="703">
        <v>2.1</v>
      </c>
      <c r="IJD16" s="705" t="s">
        <v>318</v>
      </c>
      <c r="IJE16" s="703">
        <v>2.1</v>
      </c>
      <c r="IJF16" s="705" t="s">
        <v>318</v>
      </c>
      <c r="IJG16" s="703">
        <v>2.1</v>
      </c>
      <c r="IJH16" s="705" t="s">
        <v>318</v>
      </c>
      <c r="IJI16" s="703">
        <v>2.1</v>
      </c>
      <c r="IJJ16" s="705" t="s">
        <v>318</v>
      </c>
      <c r="IJK16" s="703">
        <v>2.1</v>
      </c>
      <c r="IJL16" s="705" t="s">
        <v>318</v>
      </c>
      <c r="IJM16" s="703">
        <v>2.1</v>
      </c>
      <c r="IJN16" s="705" t="s">
        <v>318</v>
      </c>
      <c r="IJO16" s="703">
        <v>2.1</v>
      </c>
      <c r="IJP16" s="705" t="s">
        <v>318</v>
      </c>
      <c r="IJQ16" s="703">
        <v>2.1</v>
      </c>
      <c r="IJR16" s="705" t="s">
        <v>318</v>
      </c>
      <c r="IJS16" s="703">
        <v>2.1</v>
      </c>
      <c r="IJT16" s="705" t="s">
        <v>318</v>
      </c>
      <c r="IJU16" s="703">
        <v>2.1</v>
      </c>
      <c r="IJV16" s="705" t="s">
        <v>318</v>
      </c>
      <c r="IJW16" s="703">
        <v>2.1</v>
      </c>
      <c r="IJX16" s="705" t="s">
        <v>318</v>
      </c>
      <c r="IJY16" s="703">
        <v>2.1</v>
      </c>
      <c r="IJZ16" s="705" t="s">
        <v>318</v>
      </c>
      <c r="IKA16" s="703">
        <v>2.1</v>
      </c>
      <c r="IKB16" s="705" t="s">
        <v>318</v>
      </c>
      <c r="IKC16" s="703">
        <v>2.1</v>
      </c>
      <c r="IKD16" s="705" t="s">
        <v>318</v>
      </c>
      <c r="IKE16" s="703">
        <v>2.1</v>
      </c>
      <c r="IKF16" s="705" t="s">
        <v>318</v>
      </c>
      <c r="IKG16" s="703">
        <v>2.1</v>
      </c>
      <c r="IKH16" s="705" t="s">
        <v>318</v>
      </c>
      <c r="IKI16" s="703">
        <v>2.1</v>
      </c>
      <c r="IKJ16" s="705" t="s">
        <v>318</v>
      </c>
      <c r="IKK16" s="703">
        <v>2.1</v>
      </c>
      <c r="IKL16" s="705" t="s">
        <v>318</v>
      </c>
      <c r="IKM16" s="703">
        <v>2.1</v>
      </c>
      <c r="IKN16" s="705" t="s">
        <v>318</v>
      </c>
      <c r="IKO16" s="703">
        <v>2.1</v>
      </c>
      <c r="IKP16" s="705" t="s">
        <v>318</v>
      </c>
      <c r="IKQ16" s="703">
        <v>2.1</v>
      </c>
      <c r="IKR16" s="705" t="s">
        <v>318</v>
      </c>
      <c r="IKS16" s="703">
        <v>2.1</v>
      </c>
      <c r="IKT16" s="705" t="s">
        <v>318</v>
      </c>
      <c r="IKU16" s="703">
        <v>2.1</v>
      </c>
      <c r="IKV16" s="705" t="s">
        <v>318</v>
      </c>
      <c r="IKW16" s="703">
        <v>2.1</v>
      </c>
      <c r="IKX16" s="705" t="s">
        <v>318</v>
      </c>
      <c r="IKY16" s="703">
        <v>2.1</v>
      </c>
      <c r="IKZ16" s="705" t="s">
        <v>318</v>
      </c>
      <c r="ILA16" s="703">
        <v>2.1</v>
      </c>
      <c r="ILB16" s="705" t="s">
        <v>318</v>
      </c>
      <c r="ILC16" s="703">
        <v>2.1</v>
      </c>
      <c r="ILD16" s="705" t="s">
        <v>318</v>
      </c>
      <c r="ILE16" s="703">
        <v>2.1</v>
      </c>
      <c r="ILF16" s="705" t="s">
        <v>318</v>
      </c>
      <c r="ILG16" s="703">
        <v>2.1</v>
      </c>
      <c r="ILH16" s="705" t="s">
        <v>318</v>
      </c>
      <c r="ILI16" s="703">
        <v>2.1</v>
      </c>
      <c r="ILJ16" s="705" t="s">
        <v>318</v>
      </c>
      <c r="ILK16" s="703">
        <v>2.1</v>
      </c>
      <c r="ILL16" s="705" t="s">
        <v>318</v>
      </c>
      <c r="ILM16" s="703">
        <v>2.1</v>
      </c>
      <c r="ILN16" s="705" t="s">
        <v>318</v>
      </c>
      <c r="ILO16" s="703">
        <v>2.1</v>
      </c>
      <c r="ILP16" s="705" t="s">
        <v>318</v>
      </c>
      <c r="ILQ16" s="703">
        <v>2.1</v>
      </c>
      <c r="ILR16" s="705" t="s">
        <v>318</v>
      </c>
      <c r="ILS16" s="703">
        <v>2.1</v>
      </c>
      <c r="ILT16" s="705" t="s">
        <v>318</v>
      </c>
      <c r="ILU16" s="703">
        <v>2.1</v>
      </c>
      <c r="ILV16" s="705" t="s">
        <v>318</v>
      </c>
      <c r="ILW16" s="703">
        <v>2.1</v>
      </c>
      <c r="ILX16" s="705" t="s">
        <v>318</v>
      </c>
      <c r="ILY16" s="703">
        <v>2.1</v>
      </c>
      <c r="ILZ16" s="705" t="s">
        <v>318</v>
      </c>
      <c r="IMA16" s="703">
        <v>2.1</v>
      </c>
      <c r="IMB16" s="705" t="s">
        <v>318</v>
      </c>
      <c r="IMC16" s="703">
        <v>2.1</v>
      </c>
      <c r="IMD16" s="705" t="s">
        <v>318</v>
      </c>
      <c r="IME16" s="703">
        <v>2.1</v>
      </c>
      <c r="IMF16" s="705" t="s">
        <v>318</v>
      </c>
      <c r="IMG16" s="703">
        <v>2.1</v>
      </c>
      <c r="IMH16" s="705" t="s">
        <v>318</v>
      </c>
      <c r="IMI16" s="703">
        <v>2.1</v>
      </c>
      <c r="IMJ16" s="705" t="s">
        <v>318</v>
      </c>
      <c r="IMK16" s="703">
        <v>2.1</v>
      </c>
      <c r="IML16" s="705" t="s">
        <v>318</v>
      </c>
      <c r="IMM16" s="703">
        <v>2.1</v>
      </c>
      <c r="IMN16" s="705" t="s">
        <v>318</v>
      </c>
      <c r="IMO16" s="703">
        <v>2.1</v>
      </c>
      <c r="IMP16" s="705" t="s">
        <v>318</v>
      </c>
      <c r="IMQ16" s="703">
        <v>2.1</v>
      </c>
      <c r="IMR16" s="705" t="s">
        <v>318</v>
      </c>
      <c r="IMS16" s="703">
        <v>2.1</v>
      </c>
      <c r="IMT16" s="705" t="s">
        <v>318</v>
      </c>
      <c r="IMU16" s="703">
        <v>2.1</v>
      </c>
      <c r="IMV16" s="705" t="s">
        <v>318</v>
      </c>
      <c r="IMW16" s="703">
        <v>2.1</v>
      </c>
      <c r="IMX16" s="705" t="s">
        <v>318</v>
      </c>
      <c r="IMY16" s="703">
        <v>2.1</v>
      </c>
      <c r="IMZ16" s="705" t="s">
        <v>318</v>
      </c>
      <c r="INA16" s="703">
        <v>2.1</v>
      </c>
      <c r="INB16" s="705" t="s">
        <v>318</v>
      </c>
      <c r="INC16" s="703">
        <v>2.1</v>
      </c>
      <c r="IND16" s="705" t="s">
        <v>318</v>
      </c>
      <c r="INE16" s="703">
        <v>2.1</v>
      </c>
      <c r="INF16" s="705" t="s">
        <v>318</v>
      </c>
      <c r="ING16" s="703">
        <v>2.1</v>
      </c>
      <c r="INH16" s="705" t="s">
        <v>318</v>
      </c>
      <c r="INI16" s="703">
        <v>2.1</v>
      </c>
      <c r="INJ16" s="705" t="s">
        <v>318</v>
      </c>
      <c r="INK16" s="703">
        <v>2.1</v>
      </c>
      <c r="INL16" s="705" t="s">
        <v>318</v>
      </c>
      <c r="INM16" s="703">
        <v>2.1</v>
      </c>
      <c r="INN16" s="705" t="s">
        <v>318</v>
      </c>
      <c r="INO16" s="703">
        <v>2.1</v>
      </c>
      <c r="INP16" s="705" t="s">
        <v>318</v>
      </c>
      <c r="INQ16" s="703">
        <v>2.1</v>
      </c>
      <c r="INR16" s="705" t="s">
        <v>318</v>
      </c>
      <c r="INS16" s="703">
        <v>2.1</v>
      </c>
      <c r="INT16" s="705" t="s">
        <v>318</v>
      </c>
      <c r="INU16" s="703">
        <v>2.1</v>
      </c>
      <c r="INV16" s="705" t="s">
        <v>318</v>
      </c>
      <c r="INW16" s="703">
        <v>2.1</v>
      </c>
      <c r="INX16" s="705" t="s">
        <v>318</v>
      </c>
      <c r="INY16" s="703">
        <v>2.1</v>
      </c>
      <c r="INZ16" s="705" t="s">
        <v>318</v>
      </c>
      <c r="IOA16" s="703">
        <v>2.1</v>
      </c>
      <c r="IOB16" s="705" t="s">
        <v>318</v>
      </c>
      <c r="IOC16" s="703">
        <v>2.1</v>
      </c>
      <c r="IOD16" s="705" t="s">
        <v>318</v>
      </c>
      <c r="IOE16" s="703">
        <v>2.1</v>
      </c>
      <c r="IOF16" s="705" t="s">
        <v>318</v>
      </c>
      <c r="IOG16" s="703">
        <v>2.1</v>
      </c>
      <c r="IOH16" s="705" t="s">
        <v>318</v>
      </c>
      <c r="IOI16" s="703">
        <v>2.1</v>
      </c>
      <c r="IOJ16" s="705" t="s">
        <v>318</v>
      </c>
      <c r="IOK16" s="703">
        <v>2.1</v>
      </c>
      <c r="IOL16" s="705" t="s">
        <v>318</v>
      </c>
      <c r="IOM16" s="703">
        <v>2.1</v>
      </c>
      <c r="ION16" s="705" t="s">
        <v>318</v>
      </c>
      <c r="IOO16" s="703">
        <v>2.1</v>
      </c>
      <c r="IOP16" s="705" t="s">
        <v>318</v>
      </c>
      <c r="IOQ16" s="703">
        <v>2.1</v>
      </c>
      <c r="IOR16" s="705" t="s">
        <v>318</v>
      </c>
      <c r="IOS16" s="703">
        <v>2.1</v>
      </c>
      <c r="IOT16" s="705" t="s">
        <v>318</v>
      </c>
      <c r="IOU16" s="703">
        <v>2.1</v>
      </c>
      <c r="IOV16" s="705" t="s">
        <v>318</v>
      </c>
      <c r="IOW16" s="703">
        <v>2.1</v>
      </c>
      <c r="IOX16" s="705" t="s">
        <v>318</v>
      </c>
      <c r="IOY16" s="703">
        <v>2.1</v>
      </c>
      <c r="IOZ16" s="705" t="s">
        <v>318</v>
      </c>
      <c r="IPA16" s="703">
        <v>2.1</v>
      </c>
      <c r="IPB16" s="705" t="s">
        <v>318</v>
      </c>
      <c r="IPC16" s="703">
        <v>2.1</v>
      </c>
      <c r="IPD16" s="705" t="s">
        <v>318</v>
      </c>
      <c r="IPE16" s="703">
        <v>2.1</v>
      </c>
      <c r="IPF16" s="705" t="s">
        <v>318</v>
      </c>
      <c r="IPG16" s="703">
        <v>2.1</v>
      </c>
      <c r="IPH16" s="705" t="s">
        <v>318</v>
      </c>
      <c r="IPI16" s="703">
        <v>2.1</v>
      </c>
      <c r="IPJ16" s="705" t="s">
        <v>318</v>
      </c>
      <c r="IPK16" s="703">
        <v>2.1</v>
      </c>
      <c r="IPL16" s="705" t="s">
        <v>318</v>
      </c>
      <c r="IPM16" s="703">
        <v>2.1</v>
      </c>
      <c r="IPN16" s="705" t="s">
        <v>318</v>
      </c>
      <c r="IPO16" s="703">
        <v>2.1</v>
      </c>
      <c r="IPP16" s="705" t="s">
        <v>318</v>
      </c>
      <c r="IPQ16" s="703">
        <v>2.1</v>
      </c>
      <c r="IPR16" s="705" t="s">
        <v>318</v>
      </c>
      <c r="IPS16" s="703">
        <v>2.1</v>
      </c>
      <c r="IPT16" s="705" t="s">
        <v>318</v>
      </c>
      <c r="IPU16" s="703">
        <v>2.1</v>
      </c>
      <c r="IPV16" s="705" t="s">
        <v>318</v>
      </c>
      <c r="IPW16" s="703">
        <v>2.1</v>
      </c>
      <c r="IPX16" s="705" t="s">
        <v>318</v>
      </c>
      <c r="IPY16" s="703">
        <v>2.1</v>
      </c>
      <c r="IPZ16" s="705" t="s">
        <v>318</v>
      </c>
      <c r="IQA16" s="703">
        <v>2.1</v>
      </c>
      <c r="IQB16" s="705" t="s">
        <v>318</v>
      </c>
      <c r="IQC16" s="703">
        <v>2.1</v>
      </c>
      <c r="IQD16" s="705" t="s">
        <v>318</v>
      </c>
      <c r="IQE16" s="703">
        <v>2.1</v>
      </c>
      <c r="IQF16" s="705" t="s">
        <v>318</v>
      </c>
      <c r="IQG16" s="703">
        <v>2.1</v>
      </c>
      <c r="IQH16" s="705" t="s">
        <v>318</v>
      </c>
      <c r="IQI16" s="703">
        <v>2.1</v>
      </c>
      <c r="IQJ16" s="705" t="s">
        <v>318</v>
      </c>
      <c r="IQK16" s="703">
        <v>2.1</v>
      </c>
      <c r="IQL16" s="705" t="s">
        <v>318</v>
      </c>
      <c r="IQM16" s="703">
        <v>2.1</v>
      </c>
      <c r="IQN16" s="705" t="s">
        <v>318</v>
      </c>
      <c r="IQO16" s="703">
        <v>2.1</v>
      </c>
      <c r="IQP16" s="705" t="s">
        <v>318</v>
      </c>
      <c r="IQQ16" s="703">
        <v>2.1</v>
      </c>
      <c r="IQR16" s="705" t="s">
        <v>318</v>
      </c>
      <c r="IQS16" s="703">
        <v>2.1</v>
      </c>
      <c r="IQT16" s="705" t="s">
        <v>318</v>
      </c>
      <c r="IQU16" s="703">
        <v>2.1</v>
      </c>
      <c r="IQV16" s="705" t="s">
        <v>318</v>
      </c>
      <c r="IQW16" s="703">
        <v>2.1</v>
      </c>
      <c r="IQX16" s="705" t="s">
        <v>318</v>
      </c>
      <c r="IQY16" s="703">
        <v>2.1</v>
      </c>
      <c r="IQZ16" s="705" t="s">
        <v>318</v>
      </c>
      <c r="IRA16" s="703">
        <v>2.1</v>
      </c>
      <c r="IRB16" s="705" t="s">
        <v>318</v>
      </c>
      <c r="IRC16" s="703">
        <v>2.1</v>
      </c>
      <c r="IRD16" s="705" t="s">
        <v>318</v>
      </c>
      <c r="IRE16" s="703">
        <v>2.1</v>
      </c>
      <c r="IRF16" s="705" t="s">
        <v>318</v>
      </c>
      <c r="IRG16" s="703">
        <v>2.1</v>
      </c>
      <c r="IRH16" s="705" t="s">
        <v>318</v>
      </c>
      <c r="IRI16" s="703">
        <v>2.1</v>
      </c>
      <c r="IRJ16" s="705" t="s">
        <v>318</v>
      </c>
      <c r="IRK16" s="703">
        <v>2.1</v>
      </c>
      <c r="IRL16" s="705" t="s">
        <v>318</v>
      </c>
      <c r="IRM16" s="703">
        <v>2.1</v>
      </c>
      <c r="IRN16" s="705" t="s">
        <v>318</v>
      </c>
      <c r="IRO16" s="703">
        <v>2.1</v>
      </c>
      <c r="IRP16" s="705" t="s">
        <v>318</v>
      </c>
      <c r="IRQ16" s="703">
        <v>2.1</v>
      </c>
      <c r="IRR16" s="705" t="s">
        <v>318</v>
      </c>
      <c r="IRS16" s="703">
        <v>2.1</v>
      </c>
      <c r="IRT16" s="705" t="s">
        <v>318</v>
      </c>
      <c r="IRU16" s="703">
        <v>2.1</v>
      </c>
      <c r="IRV16" s="705" t="s">
        <v>318</v>
      </c>
      <c r="IRW16" s="703">
        <v>2.1</v>
      </c>
      <c r="IRX16" s="705" t="s">
        <v>318</v>
      </c>
      <c r="IRY16" s="703">
        <v>2.1</v>
      </c>
      <c r="IRZ16" s="705" t="s">
        <v>318</v>
      </c>
      <c r="ISA16" s="703">
        <v>2.1</v>
      </c>
      <c r="ISB16" s="705" t="s">
        <v>318</v>
      </c>
      <c r="ISC16" s="703">
        <v>2.1</v>
      </c>
      <c r="ISD16" s="705" t="s">
        <v>318</v>
      </c>
      <c r="ISE16" s="703">
        <v>2.1</v>
      </c>
      <c r="ISF16" s="705" t="s">
        <v>318</v>
      </c>
      <c r="ISG16" s="703">
        <v>2.1</v>
      </c>
      <c r="ISH16" s="705" t="s">
        <v>318</v>
      </c>
      <c r="ISI16" s="703">
        <v>2.1</v>
      </c>
      <c r="ISJ16" s="705" t="s">
        <v>318</v>
      </c>
      <c r="ISK16" s="703">
        <v>2.1</v>
      </c>
      <c r="ISL16" s="705" t="s">
        <v>318</v>
      </c>
      <c r="ISM16" s="703">
        <v>2.1</v>
      </c>
      <c r="ISN16" s="705" t="s">
        <v>318</v>
      </c>
      <c r="ISO16" s="703">
        <v>2.1</v>
      </c>
      <c r="ISP16" s="705" t="s">
        <v>318</v>
      </c>
      <c r="ISQ16" s="703">
        <v>2.1</v>
      </c>
      <c r="ISR16" s="705" t="s">
        <v>318</v>
      </c>
      <c r="ISS16" s="703">
        <v>2.1</v>
      </c>
      <c r="IST16" s="705" t="s">
        <v>318</v>
      </c>
      <c r="ISU16" s="703">
        <v>2.1</v>
      </c>
      <c r="ISV16" s="705" t="s">
        <v>318</v>
      </c>
      <c r="ISW16" s="703">
        <v>2.1</v>
      </c>
      <c r="ISX16" s="705" t="s">
        <v>318</v>
      </c>
      <c r="ISY16" s="703">
        <v>2.1</v>
      </c>
      <c r="ISZ16" s="705" t="s">
        <v>318</v>
      </c>
      <c r="ITA16" s="703">
        <v>2.1</v>
      </c>
      <c r="ITB16" s="705" t="s">
        <v>318</v>
      </c>
      <c r="ITC16" s="703">
        <v>2.1</v>
      </c>
      <c r="ITD16" s="705" t="s">
        <v>318</v>
      </c>
      <c r="ITE16" s="703">
        <v>2.1</v>
      </c>
      <c r="ITF16" s="705" t="s">
        <v>318</v>
      </c>
      <c r="ITG16" s="703">
        <v>2.1</v>
      </c>
      <c r="ITH16" s="705" t="s">
        <v>318</v>
      </c>
      <c r="ITI16" s="703">
        <v>2.1</v>
      </c>
      <c r="ITJ16" s="705" t="s">
        <v>318</v>
      </c>
      <c r="ITK16" s="703">
        <v>2.1</v>
      </c>
      <c r="ITL16" s="705" t="s">
        <v>318</v>
      </c>
      <c r="ITM16" s="703">
        <v>2.1</v>
      </c>
      <c r="ITN16" s="705" t="s">
        <v>318</v>
      </c>
      <c r="ITO16" s="703">
        <v>2.1</v>
      </c>
      <c r="ITP16" s="705" t="s">
        <v>318</v>
      </c>
      <c r="ITQ16" s="703">
        <v>2.1</v>
      </c>
      <c r="ITR16" s="705" t="s">
        <v>318</v>
      </c>
      <c r="ITS16" s="703">
        <v>2.1</v>
      </c>
      <c r="ITT16" s="705" t="s">
        <v>318</v>
      </c>
      <c r="ITU16" s="703">
        <v>2.1</v>
      </c>
      <c r="ITV16" s="705" t="s">
        <v>318</v>
      </c>
      <c r="ITW16" s="703">
        <v>2.1</v>
      </c>
      <c r="ITX16" s="705" t="s">
        <v>318</v>
      </c>
      <c r="ITY16" s="703">
        <v>2.1</v>
      </c>
      <c r="ITZ16" s="705" t="s">
        <v>318</v>
      </c>
      <c r="IUA16" s="703">
        <v>2.1</v>
      </c>
      <c r="IUB16" s="705" t="s">
        <v>318</v>
      </c>
      <c r="IUC16" s="703">
        <v>2.1</v>
      </c>
      <c r="IUD16" s="705" t="s">
        <v>318</v>
      </c>
      <c r="IUE16" s="703">
        <v>2.1</v>
      </c>
      <c r="IUF16" s="705" t="s">
        <v>318</v>
      </c>
      <c r="IUG16" s="703">
        <v>2.1</v>
      </c>
      <c r="IUH16" s="705" t="s">
        <v>318</v>
      </c>
      <c r="IUI16" s="703">
        <v>2.1</v>
      </c>
      <c r="IUJ16" s="705" t="s">
        <v>318</v>
      </c>
      <c r="IUK16" s="703">
        <v>2.1</v>
      </c>
      <c r="IUL16" s="705" t="s">
        <v>318</v>
      </c>
      <c r="IUM16" s="703">
        <v>2.1</v>
      </c>
      <c r="IUN16" s="705" t="s">
        <v>318</v>
      </c>
      <c r="IUO16" s="703">
        <v>2.1</v>
      </c>
      <c r="IUP16" s="705" t="s">
        <v>318</v>
      </c>
      <c r="IUQ16" s="703">
        <v>2.1</v>
      </c>
      <c r="IUR16" s="705" t="s">
        <v>318</v>
      </c>
      <c r="IUS16" s="703">
        <v>2.1</v>
      </c>
      <c r="IUT16" s="705" t="s">
        <v>318</v>
      </c>
      <c r="IUU16" s="703">
        <v>2.1</v>
      </c>
      <c r="IUV16" s="705" t="s">
        <v>318</v>
      </c>
      <c r="IUW16" s="703">
        <v>2.1</v>
      </c>
      <c r="IUX16" s="705" t="s">
        <v>318</v>
      </c>
      <c r="IUY16" s="703">
        <v>2.1</v>
      </c>
      <c r="IUZ16" s="705" t="s">
        <v>318</v>
      </c>
      <c r="IVA16" s="703">
        <v>2.1</v>
      </c>
      <c r="IVB16" s="705" t="s">
        <v>318</v>
      </c>
      <c r="IVC16" s="703">
        <v>2.1</v>
      </c>
      <c r="IVD16" s="705" t="s">
        <v>318</v>
      </c>
      <c r="IVE16" s="703">
        <v>2.1</v>
      </c>
      <c r="IVF16" s="705" t="s">
        <v>318</v>
      </c>
      <c r="IVG16" s="703">
        <v>2.1</v>
      </c>
      <c r="IVH16" s="705" t="s">
        <v>318</v>
      </c>
      <c r="IVI16" s="703">
        <v>2.1</v>
      </c>
      <c r="IVJ16" s="705" t="s">
        <v>318</v>
      </c>
      <c r="IVK16" s="703">
        <v>2.1</v>
      </c>
      <c r="IVL16" s="705" t="s">
        <v>318</v>
      </c>
      <c r="IVM16" s="703">
        <v>2.1</v>
      </c>
      <c r="IVN16" s="705" t="s">
        <v>318</v>
      </c>
      <c r="IVO16" s="703">
        <v>2.1</v>
      </c>
      <c r="IVP16" s="705" t="s">
        <v>318</v>
      </c>
      <c r="IVQ16" s="703">
        <v>2.1</v>
      </c>
      <c r="IVR16" s="705" t="s">
        <v>318</v>
      </c>
      <c r="IVS16" s="703">
        <v>2.1</v>
      </c>
      <c r="IVT16" s="705" t="s">
        <v>318</v>
      </c>
      <c r="IVU16" s="703">
        <v>2.1</v>
      </c>
      <c r="IVV16" s="705" t="s">
        <v>318</v>
      </c>
      <c r="IVW16" s="703">
        <v>2.1</v>
      </c>
      <c r="IVX16" s="705" t="s">
        <v>318</v>
      </c>
      <c r="IVY16" s="703">
        <v>2.1</v>
      </c>
      <c r="IVZ16" s="705" t="s">
        <v>318</v>
      </c>
      <c r="IWA16" s="703">
        <v>2.1</v>
      </c>
      <c r="IWB16" s="705" t="s">
        <v>318</v>
      </c>
      <c r="IWC16" s="703">
        <v>2.1</v>
      </c>
      <c r="IWD16" s="705" t="s">
        <v>318</v>
      </c>
      <c r="IWE16" s="703">
        <v>2.1</v>
      </c>
      <c r="IWF16" s="705" t="s">
        <v>318</v>
      </c>
      <c r="IWG16" s="703">
        <v>2.1</v>
      </c>
      <c r="IWH16" s="705" t="s">
        <v>318</v>
      </c>
      <c r="IWI16" s="703">
        <v>2.1</v>
      </c>
      <c r="IWJ16" s="705" t="s">
        <v>318</v>
      </c>
      <c r="IWK16" s="703">
        <v>2.1</v>
      </c>
      <c r="IWL16" s="705" t="s">
        <v>318</v>
      </c>
      <c r="IWM16" s="703">
        <v>2.1</v>
      </c>
      <c r="IWN16" s="705" t="s">
        <v>318</v>
      </c>
      <c r="IWO16" s="703">
        <v>2.1</v>
      </c>
      <c r="IWP16" s="705" t="s">
        <v>318</v>
      </c>
      <c r="IWQ16" s="703">
        <v>2.1</v>
      </c>
      <c r="IWR16" s="705" t="s">
        <v>318</v>
      </c>
      <c r="IWS16" s="703">
        <v>2.1</v>
      </c>
      <c r="IWT16" s="705" t="s">
        <v>318</v>
      </c>
      <c r="IWU16" s="703">
        <v>2.1</v>
      </c>
      <c r="IWV16" s="705" t="s">
        <v>318</v>
      </c>
      <c r="IWW16" s="703">
        <v>2.1</v>
      </c>
      <c r="IWX16" s="705" t="s">
        <v>318</v>
      </c>
      <c r="IWY16" s="703">
        <v>2.1</v>
      </c>
      <c r="IWZ16" s="705" t="s">
        <v>318</v>
      </c>
      <c r="IXA16" s="703">
        <v>2.1</v>
      </c>
      <c r="IXB16" s="705" t="s">
        <v>318</v>
      </c>
      <c r="IXC16" s="703">
        <v>2.1</v>
      </c>
      <c r="IXD16" s="705" t="s">
        <v>318</v>
      </c>
      <c r="IXE16" s="703">
        <v>2.1</v>
      </c>
      <c r="IXF16" s="705" t="s">
        <v>318</v>
      </c>
      <c r="IXG16" s="703">
        <v>2.1</v>
      </c>
      <c r="IXH16" s="705" t="s">
        <v>318</v>
      </c>
      <c r="IXI16" s="703">
        <v>2.1</v>
      </c>
      <c r="IXJ16" s="705" t="s">
        <v>318</v>
      </c>
      <c r="IXK16" s="703">
        <v>2.1</v>
      </c>
      <c r="IXL16" s="705" t="s">
        <v>318</v>
      </c>
      <c r="IXM16" s="703">
        <v>2.1</v>
      </c>
      <c r="IXN16" s="705" t="s">
        <v>318</v>
      </c>
      <c r="IXO16" s="703">
        <v>2.1</v>
      </c>
      <c r="IXP16" s="705" t="s">
        <v>318</v>
      </c>
      <c r="IXQ16" s="703">
        <v>2.1</v>
      </c>
      <c r="IXR16" s="705" t="s">
        <v>318</v>
      </c>
      <c r="IXS16" s="703">
        <v>2.1</v>
      </c>
      <c r="IXT16" s="705" t="s">
        <v>318</v>
      </c>
      <c r="IXU16" s="703">
        <v>2.1</v>
      </c>
      <c r="IXV16" s="705" t="s">
        <v>318</v>
      </c>
      <c r="IXW16" s="703">
        <v>2.1</v>
      </c>
      <c r="IXX16" s="705" t="s">
        <v>318</v>
      </c>
      <c r="IXY16" s="703">
        <v>2.1</v>
      </c>
      <c r="IXZ16" s="705" t="s">
        <v>318</v>
      </c>
      <c r="IYA16" s="703">
        <v>2.1</v>
      </c>
      <c r="IYB16" s="705" t="s">
        <v>318</v>
      </c>
      <c r="IYC16" s="703">
        <v>2.1</v>
      </c>
      <c r="IYD16" s="705" t="s">
        <v>318</v>
      </c>
      <c r="IYE16" s="703">
        <v>2.1</v>
      </c>
      <c r="IYF16" s="705" t="s">
        <v>318</v>
      </c>
      <c r="IYG16" s="703">
        <v>2.1</v>
      </c>
      <c r="IYH16" s="705" t="s">
        <v>318</v>
      </c>
      <c r="IYI16" s="703">
        <v>2.1</v>
      </c>
      <c r="IYJ16" s="705" t="s">
        <v>318</v>
      </c>
      <c r="IYK16" s="703">
        <v>2.1</v>
      </c>
      <c r="IYL16" s="705" t="s">
        <v>318</v>
      </c>
      <c r="IYM16" s="703">
        <v>2.1</v>
      </c>
      <c r="IYN16" s="705" t="s">
        <v>318</v>
      </c>
      <c r="IYO16" s="703">
        <v>2.1</v>
      </c>
      <c r="IYP16" s="705" t="s">
        <v>318</v>
      </c>
      <c r="IYQ16" s="703">
        <v>2.1</v>
      </c>
      <c r="IYR16" s="705" t="s">
        <v>318</v>
      </c>
      <c r="IYS16" s="703">
        <v>2.1</v>
      </c>
      <c r="IYT16" s="705" t="s">
        <v>318</v>
      </c>
      <c r="IYU16" s="703">
        <v>2.1</v>
      </c>
      <c r="IYV16" s="705" t="s">
        <v>318</v>
      </c>
      <c r="IYW16" s="703">
        <v>2.1</v>
      </c>
      <c r="IYX16" s="705" t="s">
        <v>318</v>
      </c>
      <c r="IYY16" s="703">
        <v>2.1</v>
      </c>
      <c r="IYZ16" s="705" t="s">
        <v>318</v>
      </c>
      <c r="IZA16" s="703">
        <v>2.1</v>
      </c>
      <c r="IZB16" s="705" t="s">
        <v>318</v>
      </c>
      <c r="IZC16" s="703">
        <v>2.1</v>
      </c>
      <c r="IZD16" s="705" t="s">
        <v>318</v>
      </c>
      <c r="IZE16" s="703">
        <v>2.1</v>
      </c>
      <c r="IZF16" s="705" t="s">
        <v>318</v>
      </c>
      <c r="IZG16" s="703">
        <v>2.1</v>
      </c>
      <c r="IZH16" s="705" t="s">
        <v>318</v>
      </c>
      <c r="IZI16" s="703">
        <v>2.1</v>
      </c>
      <c r="IZJ16" s="705" t="s">
        <v>318</v>
      </c>
      <c r="IZK16" s="703">
        <v>2.1</v>
      </c>
      <c r="IZL16" s="705" t="s">
        <v>318</v>
      </c>
      <c r="IZM16" s="703">
        <v>2.1</v>
      </c>
      <c r="IZN16" s="705" t="s">
        <v>318</v>
      </c>
      <c r="IZO16" s="703">
        <v>2.1</v>
      </c>
      <c r="IZP16" s="705" t="s">
        <v>318</v>
      </c>
      <c r="IZQ16" s="703">
        <v>2.1</v>
      </c>
      <c r="IZR16" s="705" t="s">
        <v>318</v>
      </c>
      <c r="IZS16" s="703">
        <v>2.1</v>
      </c>
      <c r="IZT16" s="705" t="s">
        <v>318</v>
      </c>
      <c r="IZU16" s="703">
        <v>2.1</v>
      </c>
      <c r="IZV16" s="705" t="s">
        <v>318</v>
      </c>
      <c r="IZW16" s="703">
        <v>2.1</v>
      </c>
      <c r="IZX16" s="705" t="s">
        <v>318</v>
      </c>
      <c r="IZY16" s="703">
        <v>2.1</v>
      </c>
      <c r="IZZ16" s="705" t="s">
        <v>318</v>
      </c>
      <c r="JAA16" s="703">
        <v>2.1</v>
      </c>
      <c r="JAB16" s="705" t="s">
        <v>318</v>
      </c>
      <c r="JAC16" s="703">
        <v>2.1</v>
      </c>
      <c r="JAD16" s="705" t="s">
        <v>318</v>
      </c>
      <c r="JAE16" s="703">
        <v>2.1</v>
      </c>
      <c r="JAF16" s="705" t="s">
        <v>318</v>
      </c>
      <c r="JAG16" s="703">
        <v>2.1</v>
      </c>
      <c r="JAH16" s="705" t="s">
        <v>318</v>
      </c>
      <c r="JAI16" s="703">
        <v>2.1</v>
      </c>
      <c r="JAJ16" s="705" t="s">
        <v>318</v>
      </c>
      <c r="JAK16" s="703">
        <v>2.1</v>
      </c>
      <c r="JAL16" s="705" t="s">
        <v>318</v>
      </c>
      <c r="JAM16" s="703">
        <v>2.1</v>
      </c>
      <c r="JAN16" s="705" t="s">
        <v>318</v>
      </c>
      <c r="JAO16" s="703">
        <v>2.1</v>
      </c>
      <c r="JAP16" s="705" t="s">
        <v>318</v>
      </c>
      <c r="JAQ16" s="703">
        <v>2.1</v>
      </c>
      <c r="JAR16" s="705" t="s">
        <v>318</v>
      </c>
      <c r="JAS16" s="703">
        <v>2.1</v>
      </c>
      <c r="JAT16" s="705" t="s">
        <v>318</v>
      </c>
      <c r="JAU16" s="703">
        <v>2.1</v>
      </c>
      <c r="JAV16" s="705" t="s">
        <v>318</v>
      </c>
      <c r="JAW16" s="703">
        <v>2.1</v>
      </c>
      <c r="JAX16" s="705" t="s">
        <v>318</v>
      </c>
      <c r="JAY16" s="703">
        <v>2.1</v>
      </c>
      <c r="JAZ16" s="705" t="s">
        <v>318</v>
      </c>
      <c r="JBA16" s="703">
        <v>2.1</v>
      </c>
      <c r="JBB16" s="705" t="s">
        <v>318</v>
      </c>
      <c r="JBC16" s="703">
        <v>2.1</v>
      </c>
      <c r="JBD16" s="705" t="s">
        <v>318</v>
      </c>
      <c r="JBE16" s="703">
        <v>2.1</v>
      </c>
      <c r="JBF16" s="705" t="s">
        <v>318</v>
      </c>
      <c r="JBG16" s="703">
        <v>2.1</v>
      </c>
      <c r="JBH16" s="705" t="s">
        <v>318</v>
      </c>
      <c r="JBI16" s="703">
        <v>2.1</v>
      </c>
      <c r="JBJ16" s="705" t="s">
        <v>318</v>
      </c>
      <c r="JBK16" s="703">
        <v>2.1</v>
      </c>
      <c r="JBL16" s="705" t="s">
        <v>318</v>
      </c>
      <c r="JBM16" s="703">
        <v>2.1</v>
      </c>
      <c r="JBN16" s="705" t="s">
        <v>318</v>
      </c>
      <c r="JBO16" s="703">
        <v>2.1</v>
      </c>
      <c r="JBP16" s="705" t="s">
        <v>318</v>
      </c>
      <c r="JBQ16" s="703">
        <v>2.1</v>
      </c>
      <c r="JBR16" s="705" t="s">
        <v>318</v>
      </c>
      <c r="JBS16" s="703">
        <v>2.1</v>
      </c>
      <c r="JBT16" s="705" t="s">
        <v>318</v>
      </c>
      <c r="JBU16" s="703">
        <v>2.1</v>
      </c>
      <c r="JBV16" s="705" t="s">
        <v>318</v>
      </c>
      <c r="JBW16" s="703">
        <v>2.1</v>
      </c>
      <c r="JBX16" s="705" t="s">
        <v>318</v>
      </c>
      <c r="JBY16" s="703">
        <v>2.1</v>
      </c>
      <c r="JBZ16" s="705" t="s">
        <v>318</v>
      </c>
      <c r="JCA16" s="703">
        <v>2.1</v>
      </c>
      <c r="JCB16" s="705" t="s">
        <v>318</v>
      </c>
      <c r="JCC16" s="703">
        <v>2.1</v>
      </c>
      <c r="JCD16" s="705" t="s">
        <v>318</v>
      </c>
      <c r="JCE16" s="703">
        <v>2.1</v>
      </c>
      <c r="JCF16" s="705" t="s">
        <v>318</v>
      </c>
      <c r="JCG16" s="703">
        <v>2.1</v>
      </c>
      <c r="JCH16" s="705" t="s">
        <v>318</v>
      </c>
      <c r="JCI16" s="703">
        <v>2.1</v>
      </c>
      <c r="JCJ16" s="705" t="s">
        <v>318</v>
      </c>
      <c r="JCK16" s="703">
        <v>2.1</v>
      </c>
      <c r="JCL16" s="705" t="s">
        <v>318</v>
      </c>
      <c r="JCM16" s="703">
        <v>2.1</v>
      </c>
      <c r="JCN16" s="705" t="s">
        <v>318</v>
      </c>
      <c r="JCO16" s="703">
        <v>2.1</v>
      </c>
      <c r="JCP16" s="705" t="s">
        <v>318</v>
      </c>
      <c r="JCQ16" s="703">
        <v>2.1</v>
      </c>
      <c r="JCR16" s="705" t="s">
        <v>318</v>
      </c>
      <c r="JCS16" s="703">
        <v>2.1</v>
      </c>
      <c r="JCT16" s="705" t="s">
        <v>318</v>
      </c>
      <c r="JCU16" s="703">
        <v>2.1</v>
      </c>
      <c r="JCV16" s="705" t="s">
        <v>318</v>
      </c>
      <c r="JCW16" s="703">
        <v>2.1</v>
      </c>
      <c r="JCX16" s="705" t="s">
        <v>318</v>
      </c>
      <c r="JCY16" s="703">
        <v>2.1</v>
      </c>
      <c r="JCZ16" s="705" t="s">
        <v>318</v>
      </c>
      <c r="JDA16" s="703">
        <v>2.1</v>
      </c>
      <c r="JDB16" s="705" t="s">
        <v>318</v>
      </c>
      <c r="JDC16" s="703">
        <v>2.1</v>
      </c>
      <c r="JDD16" s="705" t="s">
        <v>318</v>
      </c>
      <c r="JDE16" s="703">
        <v>2.1</v>
      </c>
      <c r="JDF16" s="705" t="s">
        <v>318</v>
      </c>
      <c r="JDG16" s="703">
        <v>2.1</v>
      </c>
      <c r="JDH16" s="705" t="s">
        <v>318</v>
      </c>
      <c r="JDI16" s="703">
        <v>2.1</v>
      </c>
      <c r="JDJ16" s="705" t="s">
        <v>318</v>
      </c>
      <c r="JDK16" s="703">
        <v>2.1</v>
      </c>
      <c r="JDL16" s="705" t="s">
        <v>318</v>
      </c>
      <c r="JDM16" s="703">
        <v>2.1</v>
      </c>
      <c r="JDN16" s="705" t="s">
        <v>318</v>
      </c>
      <c r="JDO16" s="703">
        <v>2.1</v>
      </c>
      <c r="JDP16" s="705" t="s">
        <v>318</v>
      </c>
      <c r="JDQ16" s="703">
        <v>2.1</v>
      </c>
      <c r="JDR16" s="705" t="s">
        <v>318</v>
      </c>
      <c r="JDS16" s="703">
        <v>2.1</v>
      </c>
      <c r="JDT16" s="705" t="s">
        <v>318</v>
      </c>
      <c r="JDU16" s="703">
        <v>2.1</v>
      </c>
      <c r="JDV16" s="705" t="s">
        <v>318</v>
      </c>
      <c r="JDW16" s="703">
        <v>2.1</v>
      </c>
      <c r="JDX16" s="705" t="s">
        <v>318</v>
      </c>
      <c r="JDY16" s="703">
        <v>2.1</v>
      </c>
      <c r="JDZ16" s="705" t="s">
        <v>318</v>
      </c>
      <c r="JEA16" s="703">
        <v>2.1</v>
      </c>
      <c r="JEB16" s="705" t="s">
        <v>318</v>
      </c>
      <c r="JEC16" s="703">
        <v>2.1</v>
      </c>
      <c r="JED16" s="705" t="s">
        <v>318</v>
      </c>
      <c r="JEE16" s="703">
        <v>2.1</v>
      </c>
      <c r="JEF16" s="705" t="s">
        <v>318</v>
      </c>
      <c r="JEG16" s="703">
        <v>2.1</v>
      </c>
      <c r="JEH16" s="705" t="s">
        <v>318</v>
      </c>
      <c r="JEI16" s="703">
        <v>2.1</v>
      </c>
      <c r="JEJ16" s="705" t="s">
        <v>318</v>
      </c>
      <c r="JEK16" s="703">
        <v>2.1</v>
      </c>
      <c r="JEL16" s="705" t="s">
        <v>318</v>
      </c>
      <c r="JEM16" s="703">
        <v>2.1</v>
      </c>
      <c r="JEN16" s="705" t="s">
        <v>318</v>
      </c>
      <c r="JEO16" s="703">
        <v>2.1</v>
      </c>
      <c r="JEP16" s="705" t="s">
        <v>318</v>
      </c>
      <c r="JEQ16" s="703">
        <v>2.1</v>
      </c>
      <c r="JER16" s="705" t="s">
        <v>318</v>
      </c>
      <c r="JES16" s="703">
        <v>2.1</v>
      </c>
      <c r="JET16" s="705" t="s">
        <v>318</v>
      </c>
      <c r="JEU16" s="703">
        <v>2.1</v>
      </c>
      <c r="JEV16" s="705" t="s">
        <v>318</v>
      </c>
      <c r="JEW16" s="703">
        <v>2.1</v>
      </c>
      <c r="JEX16" s="705" t="s">
        <v>318</v>
      </c>
      <c r="JEY16" s="703">
        <v>2.1</v>
      </c>
      <c r="JEZ16" s="705" t="s">
        <v>318</v>
      </c>
      <c r="JFA16" s="703">
        <v>2.1</v>
      </c>
      <c r="JFB16" s="705" t="s">
        <v>318</v>
      </c>
      <c r="JFC16" s="703">
        <v>2.1</v>
      </c>
      <c r="JFD16" s="705" t="s">
        <v>318</v>
      </c>
      <c r="JFE16" s="703">
        <v>2.1</v>
      </c>
      <c r="JFF16" s="705" t="s">
        <v>318</v>
      </c>
      <c r="JFG16" s="703">
        <v>2.1</v>
      </c>
      <c r="JFH16" s="705" t="s">
        <v>318</v>
      </c>
      <c r="JFI16" s="703">
        <v>2.1</v>
      </c>
      <c r="JFJ16" s="705" t="s">
        <v>318</v>
      </c>
      <c r="JFK16" s="703">
        <v>2.1</v>
      </c>
      <c r="JFL16" s="705" t="s">
        <v>318</v>
      </c>
      <c r="JFM16" s="703">
        <v>2.1</v>
      </c>
      <c r="JFN16" s="705" t="s">
        <v>318</v>
      </c>
      <c r="JFO16" s="703">
        <v>2.1</v>
      </c>
      <c r="JFP16" s="705" t="s">
        <v>318</v>
      </c>
      <c r="JFQ16" s="703">
        <v>2.1</v>
      </c>
      <c r="JFR16" s="705" t="s">
        <v>318</v>
      </c>
      <c r="JFS16" s="703">
        <v>2.1</v>
      </c>
      <c r="JFT16" s="705" t="s">
        <v>318</v>
      </c>
      <c r="JFU16" s="703">
        <v>2.1</v>
      </c>
      <c r="JFV16" s="705" t="s">
        <v>318</v>
      </c>
      <c r="JFW16" s="703">
        <v>2.1</v>
      </c>
      <c r="JFX16" s="705" t="s">
        <v>318</v>
      </c>
      <c r="JFY16" s="703">
        <v>2.1</v>
      </c>
      <c r="JFZ16" s="705" t="s">
        <v>318</v>
      </c>
      <c r="JGA16" s="703">
        <v>2.1</v>
      </c>
      <c r="JGB16" s="705" t="s">
        <v>318</v>
      </c>
      <c r="JGC16" s="703">
        <v>2.1</v>
      </c>
      <c r="JGD16" s="705" t="s">
        <v>318</v>
      </c>
      <c r="JGE16" s="703">
        <v>2.1</v>
      </c>
      <c r="JGF16" s="705" t="s">
        <v>318</v>
      </c>
      <c r="JGG16" s="703">
        <v>2.1</v>
      </c>
      <c r="JGH16" s="705" t="s">
        <v>318</v>
      </c>
      <c r="JGI16" s="703">
        <v>2.1</v>
      </c>
      <c r="JGJ16" s="705" t="s">
        <v>318</v>
      </c>
      <c r="JGK16" s="703">
        <v>2.1</v>
      </c>
      <c r="JGL16" s="705" t="s">
        <v>318</v>
      </c>
      <c r="JGM16" s="703">
        <v>2.1</v>
      </c>
      <c r="JGN16" s="705" t="s">
        <v>318</v>
      </c>
      <c r="JGO16" s="703">
        <v>2.1</v>
      </c>
      <c r="JGP16" s="705" t="s">
        <v>318</v>
      </c>
      <c r="JGQ16" s="703">
        <v>2.1</v>
      </c>
      <c r="JGR16" s="705" t="s">
        <v>318</v>
      </c>
      <c r="JGS16" s="703">
        <v>2.1</v>
      </c>
      <c r="JGT16" s="705" t="s">
        <v>318</v>
      </c>
      <c r="JGU16" s="703">
        <v>2.1</v>
      </c>
      <c r="JGV16" s="705" t="s">
        <v>318</v>
      </c>
      <c r="JGW16" s="703">
        <v>2.1</v>
      </c>
      <c r="JGX16" s="705" t="s">
        <v>318</v>
      </c>
      <c r="JGY16" s="703">
        <v>2.1</v>
      </c>
      <c r="JGZ16" s="705" t="s">
        <v>318</v>
      </c>
      <c r="JHA16" s="703">
        <v>2.1</v>
      </c>
      <c r="JHB16" s="705" t="s">
        <v>318</v>
      </c>
      <c r="JHC16" s="703">
        <v>2.1</v>
      </c>
      <c r="JHD16" s="705" t="s">
        <v>318</v>
      </c>
      <c r="JHE16" s="703">
        <v>2.1</v>
      </c>
      <c r="JHF16" s="705" t="s">
        <v>318</v>
      </c>
      <c r="JHG16" s="703">
        <v>2.1</v>
      </c>
      <c r="JHH16" s="705" t="s">
        <v>318</v>
      </c>
      <c r="JHI16" s="703">
        <v>2.1</v>
      </c>
      <c r="JHJ16" s="705" t="s">
        <v>318</v>
      </c>
      <c r="JHK16" s="703">
        <v>2.1</v>
      </c>
      <c r="JHL16" s="705" t="s">
        <v>318</v>
      </c>
      <c r="JHM16" s="703">
        <v>2.1</v>
      </c>
      <c r="JHN16" s="705" t="s">
        <v>318</v>
      </c>
      <c r="JHO16" s="703">
        <v>2.1</v>
      </c>
      <c r="JHP16" s="705" t="s">
        <v>318</v>
      </c>
      <c r="JHQ16" s="703">
        <v>2.1</v>
      </c>
      <c r="JHR16" s="705" t="s">
        <v>318</v>
      </c>
      <c r="JHS16" s="703">
        <v>2.1</v>
      </c>
      <c r="JHT16" s="705" t="s">
        <v>318</v>
      </c>
      <c r="JHU16" s="703">
        <v>2.1</v>
      </c>
      <c r="JHV16" s="705" t="s">
        <v>318</v>
      </c>
      <c r="JHW16" s="703">
        <v>2.1</v>
      </c>
      <c r="JHX16" s="705" t="s">
        <v>318</v>
      </c>
      <c r="JHY16" s="703">
        <v>2.1</v>
      </c>
      <c r="JHZ16" s="705" t="s">
        <v>318</v>
      </c>
      <c r="JIA16" s="703">
        <v>2.1</v>
      </c>
      <c r="JIB16" s="705" t="s">
        <v>318</v>
      </c>
      <c r="JIC16" s="703">
        <v>2.1</v>
      </c>
      <c r="JID16" s="705" t="s">
        <v>318</v>
      </c>
      <c r="JIE16" s="703">
        <v>2.1</v>
      </c>
      <c r="JIF16" s="705" t="s">
        <v>318</v>
      </c>
      <c r="JIG16" s="703">
        <v>2.1</v>
      </c>
      <c r="JIH16" s="705" t="s">
        <v>318</v>
      </c>
      <c r="JII16" s="703">
        <v>2.1</v>
      </c>
      <c r="JIJ16" s="705" t="s">
        <v>318</v>
      </c>
      <c r="JIK16" s="703">
        <v>2.1</v>
      </c>
      <c r="JIL16" s="705" t="s">
        <v>318</v>
      </c>
      <c r="JIM16" s="703">
        <v>2.1</v>
      </c>
      <c r="JIN16" s="705" t="s">
        <v>318</v>
      </c>
      <c r="JIO16" s="703">
        <v>2.1</v>
      </c>
      <c r="JIP16" s="705" t="s">
        <v>318</v>
      </c>
      <c r="JIQ16" s="703">
        <v>2.1</v>
      </c>
      <c r="JIR16" s="705" t="s">
        <v>318</v>
      </c>
      <c r="JIS16" s="703">
        <v>2.1</v>
      </c>
      <c r="JIT16" s="705" t="s">
        <v>318</v>
      </c>
      <c r="JIU16" s="703">
        <v>2.1</v>
      </c>
      <c r="JIV16" s="705" t="s">
        <v>318</v>
      </c>
      <c r="JIW16" s="703">
        <v>2.1</v>
      </c>
      <c r="JIX16" s="705" t="s">
        <v>318</v>
      </c>
      <c r="JIY16" s="703">
        <v>2.1</v>
      </c>
      <c r="JIZ16" s="705" t="s">
        <v>318</v>
      </c>
      <c r="JJA16" s="703">
        <v>2.1</v>
      </c>
      <c r="JJB16" s="705" t="s">
        <v>318</v>
      </c>
      <c r="JJC16" s="703">
        <v>2.1</v>
      </c>
      <c r="JJD16" s="705" t="s">
        <v>318</v>
      </c>
      <c r="JJE16" s="703">
        <v>2.1</v>
      </c>
      <c r="JJF16" s="705" t="s">
        <v>318</v>
      </c>
      <c r="JJG16" s="703">
        <v>2.1</v>
      </c>
      <c r="JJH16" s="705" t="s">
        <v>318</v>
      </c>
      <c r="JJI16" s="703">
        <v>2.1</v>
      </c>
      <c r="JJJ16" s="705" t="s">
        <v>318</v>
      </c>
      <c r="JJK16" s="703">
        <v>2.1</v>
      </c>
      <c r="JJL16" s="705" t="s">
        <v>318</v>
      </c>
      <c r="JJM16" s="703">
        <v>2.1</v>
      </c>
      <c r="JJN16" s="705" t="s">
        <v>318</v>
      </c>
      <c r="JJO16" s="703">
        <v>2.1</v>
      </c>
      <c r="JJP16" s="705" t="s">
        <v>318</v>
      </c>
      <c r="JJQ16" s="703">
        <v>2.1</v>
      </c>
      <c r="JJR16" s="705" t="s">
        <v>318</v>
      </c>
      <c r="JJS16" s="703">
        <v>2.1</v>
      </c>
      <c r="JJT16" s="705" t="s">
        <v>318</v>
      </c>
      <c r="JJU16" s="703">
        <v>2.1</v>
      </c>
      <c r="JJV16" s="705" t="s">
        <v>318</v>
      </c>
      <c r="JJW16" s="703">
        <v>2.1</v>
      </c>
      <c r="JJX16" s="705" t="s">
        <v>318</v>
      </c>
      <c r="JJY16" s="703">
        <v>2.1</v>
      </c>
      <c r="JJZ16" s="705" t="s">
        <v>318</v>
      </c>
      <c r="JKA16" s="703">
        <v>2.1</v>
      </c>
      <c r="JKB16" s="705" t="s">
        <v>318</v>
      </c>
      <c r="JKC16" s="703">
        <v>2.1</v>
      </c>
      <c r="JKD16" s="705" t="s">
        <v>318</v>
      </c>
      <c r="JKE16" s="703">
        <v>2.1</v>
      </c>
      <c r="JKF16" s="705" t="s">
        <v>318</v>
      </c>
      <c r="JKG16" s="703">
        <v>2.1</v>
      </c>
      <c r="JKH16" s="705" t="s">
        <v>318</v>
      </c>
      <c r="JKI16" s="703">
        <v>2.1</v>
      </c>
      <c r="JKJ16" s="705" t="s">
        <v>318</v>
      </c>
      <c r="JKK16" s="703">
        <v>2.1</v>
      </c>
      <c r="JKL16" s="705" t="s">
        <v>318</v>
      </c>
      <c r="JKM16" s="703">
        <v>2.1</v>
      </c>
      <c r="JKN16" s="705" t="s">
        <v>318</v>
      </c>
      <c r="JKO16" s="703">
        <v>2.1</v>
      </c>
      <c r="JKP16" s="705" t="s">
        <v>318</v>
      </c>
      <c r="JKQ16" s="703">
        <v>2.1</v>
      </c>
      <c r="JKR16" s="705" t="s">
        <v>318</v>
      </c>
      <c r="JKS16" s="703">
        <v>2.1</v>
      </c>
      <c r="JKT16" s="705" t="s">
        <v>318</v>
      </c>
      <c r="JKU16" s="703">
        <v>2.1</v>
      </c>
      <c r="JKV16" s="705" t="s">
        <v>318</v>
      </c>
      <c r="JKW16" s="703">
        <v>2.1</v>
      </c>
      <c r="JKX16" s="705" t="s">
        <v>318</v>
      </c>
      <c r="JKY16" s="703">
        <v>2.1</v>
      </c>
      <c r="JKZ16" s="705" t="s">
        <v>318</v>
      </c>
      <c r="JLA16" s="703">
        <v>2.1</v>
      </c>
      <c r="JLB16" s="705" t="s">
        <v>318</v>
      </c>
      <c r="JLC16" s="703">
        <v>2.1</v>
      </c>
      <c r="JLD16" s="705" t="s">
        <v>318</v>
      </c>
      <c r="JLE16" s="703">
        <v>2.1</v>
      </c>
      <c r="JLF16" s="705" t="s">
        <v>318</v>
      </c>
      <c r="JLG16" s="703">
        <v>2.1</v>
      </c>
      <c r="JLH16" s="705" t="s">
        <v>318</v>
      </c>
      <c r="JLI16" s="703">
        <v>2.1</v>
      </c>
      <c r="JLJ16" s="705" t="s">
        <v>318</v>
      </c>
      <c r="JLK16" s="703">
        <v>2.1</v>
      </c>
      <c r="JLL16" s="705" t="s">
        <v>318</v>
      </c>
      <c r="JLM16" s="703">
        <v>2.1</v>
      </c>
      <c r="JLN16" s="705" t="s">
        <v>318</v>
      </c>
      <c r="JLO16" s="703">
        <v>2.1</v>
      </c>
      <c r="JLP16" s="705" t="s">
        <v>318</v>
      </c>
      <c r="JLQ16" s="703">
        <v>2.1</v>
      </c>
      <c r="JLR16" s="705" t="s">
        <v>318</v>
      </c>
      <c r="JLS16" s="703">
        <v>2.1</v>
      </c>
      <c r="JLT16" s="705" t="s">
        <v>318</v>
      </c>
      <c r="JLU16" s="703">
        <v>2.1</v>
      </c>
      <c r="JLV16" s="705" t="s">
        <v>318</v>
      </c>
      <c r="JLW16" s="703">
        <v>2.1</v>
      </c>
      <c r="JLX16" s="705" t="s">
        <v>318</v>
      </c>
      <c r="JLY16" s="703">
        <v>2.1</v>
      </c>
      <c r="JLZ16" s="705" t="s">
        <v>318</v>
      </c>
      <c r="JMA16" s="703">
        <v>2.1</v>
      </c>
      <c r="JMB16" s="705" t="s">
        <v>318</v>
      </c>
      <c r="JMC16" s="703">
        <v>2.1</v>
      </c>
      <c r="JMD16" s="705" t="s">
        <v>318</v>
      </c>
      <c r="JME16" s="703">
        <v>2.1</v>
      </c>
      <c r="JMF16" s="705" t="s">
        <v>318</v>
      </c>
      <c r="JMG16" s="703">
        <v>2.1</v>
      </c>
      <c r="JMH16" s="705" t="s">
        <v>318</v>
      </c>
      <c r="JMI16" s="703">
        <v>2.1</v>
      </c>
      <c r="JMJ16" s="705" t="s">
        <v>318</v>
      </c>
      <c r="JMK16" s="703">
        <v>2.1</v>
      </c>
      <c r="JML16" s="705" t="s">
        <v>318</v>
      </c>
      <c r="JMM16" s="703">
        <v>2.1</v>
      </c>
      <c r="JMN16" s="705" t="s">
        <v>318</v>
      </c>
      <c r="JMO16" s="703">
        <v>2.1</v>
      </c>
      <c r="JMP16" s="705" t="s">
        <v>318</v>
      </c>
      <c r="JMQ16" s="703">
        <v>2.1</v>
      </c>
      <c r="JMR16" s="705" t="s">
        <v>318</v>
      </c>
      <c r="JMS16" s="703">
        <v>2.1</v>
      </c>
      <c r="JMT16" s="705" t="s">
        <v>318</v>
      </c>
      <c r="JMU16" s="703">
        <v>2.1</v>
      </c>
      <c r="JMV16" s="705" t="s">
        <v>318</v>
      </c>
      <c r="JMW16" s="703">
        <v>2.1</v>
      </c>
      <c r="JMX16" s="705" t="s">
        <v>318</v>
      </c>
      <c r="JMY16" s="703">
        <v>2.1</v>
      </c>
      <c r="JMZ16" s="705" t="s">
        <v>318</v>
      </c>
      <c r="JNA16" s="703">
        <v>2.1</v>
      </c>
      <c r="JNB16" s="705" t="s">
        <v>318</v>
      </c>
      <c r="JNC16" s="703">
        <v>2.1</v>
      </c>
      <c r="JND16" s="705" t="s">
        <v>318</v>
      </c>
      <c r="JNE16" s="703">
        <v>2.1</v>
      </c>
      <c r="JNF16" s="705" t="s">
        <v>318</v>
      </c>
      <c r="JNG16" s="703">
        <v>2.1</v>
      </c>
      <c r="JNH16" s="705" t="s">
        <v>318</v>
      </c>
      <c r="JNI16" s="703">
        <v>2.1</v>
      </c>
      <c r="JNJ16" s="705" t="s">
        <v>318</v>
      </c>
      <c r="JNK16" s="703">
        <v>2.1</v>
      </c>
      <c r="JNL16" s="705" t="s">
        <v>318</v>
      </c>
      <c r="JNM16" s="703">
        <v>2.1</v>
      </c>
      <c r="JNN16" s="705" t="s">
        <v>318</v>
      </c>
      <c r="JNO16" s="703">
        <v>2.1</v>
      </c>
      <c r="JNP16" s="705" t="s">
        <v>318</v>
      </c>
      <c r="JNQ16" s="703">
        <v>2.1</v>
      </c>
      <c r="JNR16" s="705" t="s">
        <v>318</v>
      </c>
      <c r="JNS16" s="703">
        <v>2.1</v>
      </c>
      <c r="JNT16" s="705" t="s">
        <v>318</v>
      </c>
      <c r="JNU16" s="703">
        <v>2.1</v>
      </c>
      <c r="JNV16" s="705" t="s">
        <v>318</v>
      </c>
      <c r="JNW16" s="703">
        <v>2.1</v>
      </c>
      <c r="JNX16" s="705" t="s">
        <v>318</v>
      </c>
      <c r="JNY16" s="703">
        <v>2.1</v>
      </c>
      <c r="JNZ16" s="705" t="s">
        <v>318</v>
      </c>
      <c r="JOA16" s="703">
        <v>2.1</v>
      </c>
      <c r="JOB16" s="705" t="s">
        <v>318</v>
      </c>
      <c r="JOC16" s="703">
        <v>2.1</v>
      </c>
      <c r="JOD16" s="705" t="s">
        <v>318</v>
      </c>
      <c r="JOE16" s="703">
        <v>2.1</v>
      </c>
      <c r="JOF16" s="705" t="s">
        <v>318</v>
      </c>
      <c r="JOG16" s="703">
        <v>2.1</v>
      </c>
      <c r="JOH16" s="705" t="s">
        <v>318</v>
      </c>
      <c r="JOI16" s="703">
        <v>2.1</v>
      </c>
      <c r="JOJ16" s="705" t="s">
        <v>318</v>
      </c>
      <c r="JOK16" s="703">
        <v>2.1</v>
      </c>
      <c r="JOL16" s="705" t="s">
        <v>318</v>
      </c>
      <c r="JOM16" s="703">
        <v>2.1</v>
      </c>
      <c r="JON16" s="705" t="s">
        <v>318</v>
      </c>
      <c r="JOO16" s="703">
        <v>2.1</v>
      </c>
      <c r="JOP16" s="705" t="s">
        <v>318</v>
      </c>
      <c r="JOQ16" s="703">
        <v>2.1</v>
      </c>
      <c r="JOR16" s="705" t="s">
        <v>318</v>
      </c>
      <c r="JOS16" s="703">
        <v>2.1</v>
      </c>
      <c r="JOT16" s="705" t="s">
        <v>318</v>
      </c>
      <c r="JOU16" s="703">
        <v>2.1</v>
      </c>
      <c r="JOV16" s="705" t="s">
        <v>318</v>
      </c>
      <c r="JOW16" s="703">
        <v>2.1</v>
      </c>
      <c r="JOX16" s="705" t="s">
        <v>318</v>
      </c>
      <c r="JOY16" s="703">
        <v>2.1</v>
      </c>
      <c r="JOZ16" s="705" t="s">
        <v>318</v>
      </c>
      <c r="JPA16" s="703">
        <v>2.1</v>
      </c>
      <c r="JPB16" s="705" t="s">
        <v>318</v>
      </c>
      <c r="JPC16" s="703">
        <v>2.1</v>
      </c>
      <c r="JPD16" s="705" t="s">
        <v>318</v>
      </c>
      <c r="JPE16" s="703">
        <v>2.1</v>
      </c>
      <c r="JPF16" s="705" t="s">
        <v>318</v>
      </c>
      <c r="JPG16" s="703">
        <v>2.1</v>
      </c>
      <c r="JPH16" s="705" t="s">
        <v>318</v>
      </c>
      <c r="JPI16" s="703">
        <v>2.1</v>
      </c>
      <c r="JPJ16" s="705" t="s">
        <v>318</v>
      </c>
      <c r="JPK16" s="703">
        <v>2.1</v>
      </c>
      <c r="JPL16" s="705" t="s">
        <v>318</v>
      </c>
      <c r="JPM16" s="703">
        <v>2.1</v>
      </c>
      <c r="JPN16" s="705" t="s">
        <v>318</v>
      </c>
      <c r="JPO16" s="703">
        <v>2.1</v>
      </c>
      <c r="JPP16" s="705" t="s">
        <v>318</v>
      </c>
      <c r="JPQ16" s="703">
        <v>2.1</v>
      </c>
      <c r="JPR16" s="705" t="s">
        <v>318</v>
      </c>
      <c r="JPS16" s="703">
        <v>2.1</v>
      </c>
      <c r="JPT16" s="705" t="s">
        <v>318</v>
      </c>
      <c r="JPU16" s="703">
        <v>2.1</v>
      </c>
      <c r="JPV16" s="705" t="s">
        <v>318</v>
      </c>
      <c r="JPW16" s="703">
        <v>2.1</v>
      </c>
      <c r="JPX16" s="705" t="s">
        <v>318</v>
      </c>
      <c r="JPY16" s="703">
        <v>2.1</v>
      </c>
      <c r="JPZ16" s="705" t="s">
        <v>318</v>
      </c>
      <c r="JQA16" s="703">
        <v>2.1</v>
      </c>
      <c r="JQB16" s="705" t="s">
        <v>318</v>
      </c>
      <c r="JQC16" s="703">
        <v>2.1</v>
      </c>
      <c r="JQD16" s="705" t="s">
        <v>318</v>
      </c>
      <c r="JQE16" s="703">
        <v>2.1</v>
      </c>
      <c r="JQF16" s="705" t="s">
        <v>318</v>
      </c>
      <c r="JQG16" s="703">
        <v>2.1</v>
      </c>
      <c r="JQH16" s="705" t="s">
        <v>318</v>
      </c>
      <c r="JQI16" s="703">
        <v>2.1</v>
      </c>
      <c r="JQJ16" s="705" t="s">
        <v>318</v>
      </c>
      <c r="JQK16" s="703">
        <v>2.1</v>
      </c>
      <c r="JQL16" s="705" t="s">
        <v>318</v>
      </c>
      <c r="JQM16" s="703">
        <v>2.1</v>
      </c>
      <c r="JQN16" s="705" t="s">
        <v>318</v>
      </c>
      <c r="JQO16" s="703">
        <v>2.1</v>
      </c>
      <c r="JQP16" s="705" t="s">
        <v>318</v>
      </c>
      <c r="JQQ16" s="703">
        <v>2.1</v>
      </c>
      <c r="JQR16" s="705" t="s">
        <v>318</v>
      </c>
      <c r="JQS16" s="703">
        <v>2.1</v>
      </c>
      <c r="JQT16" s="705" t="s">
        <v>318</v>
      </c>
      <c r="JQU16" s="703">
        <v>2.1</v>
      </c>
      <c r="JQV16" s="705" t="s">
        <v>318</v>
      </c>
      <c r="JQW16" s="703">
        <v>2.1</v>
      </c>
      <c r="JQX16" s="705" t="s">
        <v>318</v>
      </c>
      <c r="JQY16" s="703">
        <v>2.1</v>
      </c>
      <c r="JQZ16" s="705" t="s">
        <v>318</v>
      </c>
      <c r="JRA16" s="703">
        <v>2.1</v>
      </c>
      <c r="JRB16" s="705" t="s">
        <v>318</v>
      </c>
      <c r="JRC16" s="703">
        <v>2.1</v>
      </c>
      <c r="JRD16" s="705" t="s">
        <v>318</v>
      </c>
      <c r="JRE16" s="703">
        <v>2.1</v>
      </c>
      <c r="JRF16" s="705" t="s">
        <v>318</v>
      </c>
      <c r="JRG16" s="703">
        <v>2.1</v>
      </c>
      <c r="JRH16" s="705" t="s">
        <v>318</v>
      </c>
      <c r="JRI16" s="703">
        <v>2.1</v>
      </c>
      <c r="JRJ16" s="705" t="s">
        <v>318</v>
      </c>
      <c r="JRK16" s="703">
        <v>2.1</v>
      </c>
      <c r="JRL16" s="705" t="s">
        <v>318</v>
      </c>
      <c r="JRM16" s="703">
        <v>2.1</v>
      </c>
      <c r="JRN16" s="705" t="s">
        <v>318</v>
      </c>
      <c r="JRO16" s="703">
        <v>2.1</v>
      </c>
      <c r="JRP16" s="705" t="s">
        <v>318</v>
      </c>
      <c r="JRQ16" s="703">
        <v>2.1</v>
      </c>
      <c r="JRR16" s="705" t="s">
        <v>318</v>
      </c>
      <c r="JRS16" s="703">
        <v>2.1</v>
      </c>
      <c r="JRT16" s="705" t="s">
        <v>318</v>
      </c>
      <c r="JRU16" s="703">
        <v>2.1</v>
      </c>
      <c r="JRV16" s="705" t="s">
        <v>318</v>
      </c>
      <c r="JRW16" s="703">
        <v>2.1</v>
      </c>
      <c r="JRX16" s="705" t="s">
        <v>318</v>
      </c>
      <c r="JRY16" s="703">
        <v>2.1</v>
      </c>
      <c r="JRZ16" s="705" t="s">
        <v>318</v>
      </c>
      <c r="JSA16" s="703">
        <v>2.1</v>
      </c>
      <c r="JSB16" s="705" t="s">
        <v>318</v>
      </c>
      <c r="JSC16" s="703">
        <v>2.1</v>
      </c>
      <c r="JSD16" s="705" t="s">
        <v>318</v>
      </c>
      <c r="JSE16" s="703">
        <v>2.1</v>
      </c>
      <c r="JSF16" s="705" t="s">
        <v>318</v>
      </c>
      <c r="JSG16" s="703">
        <v>2.1</v>
      </c>
      <c r="JSH16" s="705" t="s">
        <v>318</v>
      </c>
      <c r="JSI16" s="703">
        <v>2.1</v>
      </c>
      <c r="JSJ16" s="705" t="s">
        <v>318</v>
      </c>
      <c r="JSK16" s="703">
        <v>2.1</v>
      </c>
      <c r="JSL16" s="705" t="s">
        <v>318</v>
      </c>
      <c r="JSM16" s="703">
        <v>2.1</v>
      </c>
      <c r="JSN16" s="705" t="s">
        <v>318</v>
      </c>
      <c r="JSO16" s="703">
        <v>2.1</v>
      </c>
      <c r="JSP16" s="705" t="s">
        <v>318</v>
      </c>
      <c r="JSQ16" s="703">
        <v>2.1</v>
      </c>
      <c r="JSR16" s="705" t="s">
        <v>318</v>
      </c>
      <c r="JSS16" s="703">
        <v>2.1</v>
      </c>
      <c r="JST16" s="705" t="s">
        <v>318</v>
      </c>
      <c r="JSU16" s="703">
        <v>2.1</v>
      </c>
      <c r="JSV16" s="705" t="s">
        <v>318</v>
      </c>
      <c r="JSW16" s="703">
        <v>2.1</v>
      </c>
      <c r="JSX16" s="705" t="s">
        <v>318</v>
      </c>
      <c r="JSY16" s="703">
        <v>2.1</v>
      </c>
      <c r="JSZ16" s="705" t="s">
        <v>318</v>
      </c>
      <c r="JTA16" s="703">
        <v>2.1</v>
      </c>
      <c r="JTB16" s="705" t="s">
        <v>318</v>
      </c>
      <c r="JTC16" s="703">
        <v>2.1</v>
      </c>
      <c r="JTD16" s="705" t="s">
        <v>318</v>
      </c>
      <c r="JTE16" s="703">
        <v>2.1</v>
      </c>
      <c r="JTF16" s="705" t="s">
        <v>318</v>
      </c>
      <c r="JTG16" s="703">
        <v>2.1</v>
      </c>
      <c r="JTH16" s="705" t="s">
        <v>318</v>
      </c>
      <c r="JTI16" s="703">
        <v>2.1</v>
      </c>
      <c r="JTJ16" s="705" t="s">
        <v>318</v>
      </c>
      <c r="JTK16" s="703">
        <v>2.1</v>
      </c>
      <c r="JTL16" s="705" t="s">
        <v>318</v>
      </c>
      <c r="JTM16" s="703">
        <v>2.1</v>
      </c>
      <c r="JTN16" s="705" t="s">
        <v>318</v>
      </c>
      <c r="JTO16" s="703">
        <v>2.1</v>
      </c>
      <c r="JTP16" s="705" t="s">
        <v>318</v>
      </c>
      <c r="JTQ16" s="703">
        <v>2.1</v>
      </c>
      <c r="JTR16" s="705" t="s">
        <v>318</v>
      </c>
      <c r="JTS16" s="703">
        <v>2.1</v>
      </c>
      <c r="JTT16" s="705" t="s">
        <v>318</v>
      </c>
      <c r="JTU16" s="703">
        <v>2.1</v>
      </c>
      <c r="JTV16" s="705" t="s">
        <v>318</v>
      </c>
      <c r="JTW16" s="703">
        <v>2.1</v>
      </c>
      <c r="JTX16" s="705" t="s">
        <v>318</v>
      </c>
      <c r="JTY16" s="703">
        <v>2.1</v>
      </c>
      <c r="JTZ16" s="705" t="s">
        <v>318</v>
      </c>
      <c r="JUA16" s="703">
        <v>2.1</v>
      </c>
      <c r="JUB16" s="705" t="s">
        <v>318</v>
      </c>
      <c r="JUC16" s="703">
        <v>2.1</v>
      </c>
      <c r="JUD16" s="705" t="s">
        <v>318</v>
      </c>
      <c r="JUE16" s="703">
        <v>2.1</v>
      </c>
      <c r="JUF16" s="705" t="s">
        <v>318</v>
      </c>
      <c r="JUG16" s="703">
        <v>2.1</v>
      </c>
      <c r="JUH16" s="705" t="s">
        <v>318</v>
      </c>
      <c r="JUI16" s="703">
        <v>2.1</v>
      </c>
      <c r="JUJ16" s="705" t="s">
        <v>318</v>
      </c>
      <c r="JUK16" s="703">
        <v>2.1</v>
      </c>
      <c r="JUL16" s="705" t="s">
        <v>318</v>
      </c>
      <c r="JUM16" s="703">
        <v>2.1</v>
      </c>
      <c r="JUN16" s="705" t="s">
        <v>318</v>
      </c>
      <c r="JUO16" s="703">
        <v>2.1</v>
      </c>
      <c r="JUP16" s="705" t="s">
        <v>318</v>
      </c>
      <c r="JUQ16" s="703">
        <v>2.1</v>
      </c>
      <c r="JUR16" s="705" t="s">
        <v>318</v>
      </c>
      <c r="JUS16" s="703">
        <v>2.1</v>
      </c>
      <c r="JUT16" s="705" t="s">
        <v>318</v>
      </c>
      <c r="JUU16" s="703">
        <v>2.1</v>
      </c>
      <c r="JUV16" s="705" t="s">
        <v>318</v>
      </c>
      <c r="JUW16" s="703">
        <v>2.1</v>
      </c>
      <c r="JUX16" s="705" t="s">
        <v>318</v>
      </c>
      <c r="JUY16" s="703">
        <v>2.1</v>
      </c>
      <c r="JUZ16" s="705" t="s">
        <v>318</v>
      </c>
      <c r="JVA16" s="703">
        <v>2.1</v>
      </c>
      <c r="JVB16" s="705" t="s">
        <v>318</v>
      </c>
      <c r="JVC16" s="703">
        <v>2.1</v>
      </c>
      <c r="JVD16" s="705" t="s">
        <v>318</v>
      </c>
      <c r="JVE16" s="703">
        <v>2.1</v>
      </c>
      <c r="JVF16" s="705" t="s">
        <v>318</v>
      </c>
      <c r="JVG16" s="703">
        <v>2.1</v>
      </c>
      <c r="JVH16" s="705" t="s">
        <v>318</v>
      </c>
      <c r="JVI16" s="703">
        <v>2.1</v>
      </c>
      <c r="JVJ16" s="705" t="s">
        <v>318</v>
      </c>
      <c r="JVK16" s="703">
        <v>2.1</v>
      </c>
      <c r="JVL16" s="705" t="s">
        <v>318</v>
      </c>
      <c r="JVM16" s="703">
        <v>2.1</v>
      </c>
      <c r="JVN16" s="705" t="s">
        <v>318</v>
      </c>
      <c r="JVO16" s="703">
        <v>2.1</v>
      </c>
      <c r="JVP16" s="705" t="s">
        <v>318</v>
      </c>
      <c r="JVQ16" s="703">
        <v>2.1</v>
      </c>
      <c r="JVR16" s="705" t="s">
        <v>318</v>
      </c>
      <c r="JVS16" s="703">
        <v>2.1</v>
      </c>
      <c r="JVT16" s="705" t="s">
        <v>318</v>
      </c>
      <c r="JVU16" s="703">
        <v>2.1</v>
      </c>
      <c r="JVV16" s="705" t="s">
        <v>318</v>
      </c>
      <c r="JVW16" s="703">
        <v>2.1</v>
      </c>
      <c r="JVX16" s="705" t="s">
        <v>318</v>
      </c>
      <c r="JVY16" s="703">
        <v>2.1</v>
      </c>
      <c r="JVZ16" s="705" t="s">
        <v>318</v>
      </c>
      <c r="JWA16" s="703">
        <v>2.1</v>
      </c>
      <c r="JWB16" s="705" t="s">
        <v>318</v>
      </c>
      <c r="JWC16" s="703">
        <v>2.1</v>
      </c>
      <c r="JWD16" s="705" t="s">
        <v>318</v>
      </c>
      <c r="JWE16" s="703">
        <v>2.1</v>
      </c>
      <c r="JWF16" s="705" t="s">
        <v>318</v>
      </c>
      <c r="JWG16" s="703">
        <v>2.1</v>
      </c>
      <c r="JWH16" s="705" t="s">
        <v>318</v>
      </c>
      <c r="JWI16" s="703">
        <v>2.1</v>
      </c>
      <c r="JWJ16" s="705" t="s">
        <v>318</v>
      </c>
      <c r="JWK16" s="703">
        <v>2.1</v>
      </c>
      <c r="JWL16" s="705" t="s">
        <v>318</v>
      </c>
      <c r="JWM16" s="703">
        <v>2.1</v>
      </c>
      <c r="JWN16" s="705" t="s">
        <v>318</v>
      </c>
      <c r="JWO16" s="703">
        <v>2.1</v>
      </c>
      <c r="JWP16" s="705" t="s">
        <v>318</v>
      </c>
      <c r="JWQ16" s="703">
        <v>2.1</v>
      </c>
      <c r="JWR16" s="705" t="s">
        <v>318</v>
      </c>
      <c r="JWS16" s="703">
        <v>2.1</v>
      </c>
      <c r="JWT16" s="705" t="s">
        <v>318</v>
      </c>
      <c r="JWU16" s="703">
        <v>2.1</v>
      </c>
      <c r="JWV16" s="705" t="s">
        <v>318</v>
      </c>
      <c r="JWW16" s="703">
        <v>2.1</v>
      </c>
      <c r="JWX16" s="705" t="s">
        <v>318</v>
      </c>
      <c r="JWY16" s="703">
        <v>2.1</v>
      </c>
      <c r="JWZ16" s="705" t="s">
        <v>318</v>
      </c>
      <c r="JXA16" s="703">
        <v>2.1</v>
      </c>
      <c r="JXB16" s="705" t="s">
        <v>318</v>
      </c>
      <c r="JXC16" s="703">
        <v>2.1</v>
      </c>
      <c r="JXD16" s="705" t="s">
        <v>318</v>
      </c>
      <c r="JXE16" s="703">
        <v>2.1</v>
      </c>
      <c r="JXF16" s="705" t="s">
        <v>318</v>
      </c>
      <c r="JXG16" s="703">
        <v>2.1</v>
      </c>
      <c r="JXH16" s="705" t="s">
        <v>318</v>
      </c>
      <c r="JXI16" s="703">
        <v>2.1</v>
      </c>
      <c r="JXJ16" s="705" t="s">
        <v>318</v>
      </c>
      <c r="JXK16" s="703">
        <v>2.1</v>
      </c>
      <c r="JXL16" s="705" t="s">
        <v>318</v>
      </c>
      <c r="JXM16" s="703">
        <v>2.1</v>
      </c>
      <c r="JXN16" s="705" t="s">
        <v>318</v>
      </c>
      <c r="JXO16" s="703">
        <v>2.1</v>
      </c>
      <c r="JXP16" s="705" t="s">
        <v>318</v>
      </c>
      <c r="JXQ16" s="703">
        <v>2.1</v>
      </c>
      <c r="JXR16" s="705" t="s">
        <v>318</v>
      </c>
      <c r="JXS16" s="703">
        <v>2.1</v>
      </c>
      <c r="JXT16" s="705" t="s">
        <v>318</v>
      </c>
      <c r="JXU16" s="703">
        <v>2.1</v>
      </c>
      <c r="JXV16" s="705" t="s">
        <v>318</v>
      </c>
      <c r="JXW16" s="703">
        <v>2.1</v>
      </c>
      <c r="JXX16" s="705" t="s">
        <v>318</v>
      </c>
      <c r="JXY16" s="703">
        <v>2.1</v>
      </c>
      <c r="JXZ16" s="705" t="s">
        <v>318</v>
      </c>
      <c r="JYA16" s="703">
        <v>2.1</v>
      </c>
      <c r="JYB16" s="705" t="s">
        <v>318</v>
      </c>
      <c r="JYC16" s="703">
        <v>2.1</v>
      </c>
      <c r="JYD16" s="705" t="s">
        <v>318</v>
      </c>
      <c r="JYE16" s="703">
        <v>2.1</v>
      </c>
      <c r="JYF16" s="705" t="s">
        <v>318</v>
      </c>
      <c r="JYG16" s="703">
        <v>2.1</v>
      </c>
      <c r="JYH16" s="705" t="s">
        <v>318</v>
      </c>
      <c r="JYI16" s="703">
        <v>2.1</v>
      </c>
      <c r="JYJ16" s="705" t="s">
        <v>318</v>
      </c>
      <c r="JYK16" s="703">
        <v>2.1</v>
      </c>
      <c r="JYL16" s="705" t="s">
        <v>318</v>
      </c>
      <c r="JYM16" s="703">
        <v>2.1</v>
      </c>
      <c r="JYN16" s="705" t="s">
        <v>318</v>
      </c>
      <c r="JYO16" s="703">
        <v>2.1</v>
      </c>
      <c r="JYP16" s="705" t="s">
        <v>318</v>
      </c>
      <c r="JYQ16" s="703">
        <v>2.1</v>
      </c>
      <c r="JYR16" s="705" t="s">
        <v>318</v>
      </c>
      <c r="JYS16" s="703">
        <v>2.1</v>
      </c>
      <c r="JYT16" s="705" t="s">
        <v>318</v>
      </c>
      <c r="JYU16" s="703">
        <v>2.1</v>
      </c>
      <c r="JYV16" s="705" t="s">
        <v>318</v>
      </c>
      <c r="JYW16" s="703">
        <v>2.1</v>
      </c>
      <c r="JYX16" s="705" t="s">
        <v>318</v>
      </c>
      <c r="JYY16" s="703">
        <v>2.1</v>
      </c>
      <c r="JYZ16" s="705" t="s">
        <v>318</v>
      </c>
      <c r="JZA16" s="703">
        <v>2.1</v>
      </c>
      <c r="JZB16" s="705" t="s">
        <v>318</v>
      </c>
      <c r="JZC16" s="703">
        <v>2.1</v>
      </c>
      <c r="JZD16" s="705" t="s">
        <v>318</v>
      </c>
      <c r="JZE16" s="703">
        <v>2.1</v>
      </c>
      <c r="JZF16" s="705" t="s">
        <v>318</v>
      </c>
      <c r="JZG16" s="703">
        <v>2.1</v>
      </c>
      <c r="JZH16" s="705" t="s">
        <v>318</v>
      </c>
      <c r="JZI16" s="703">
        <v>2.1</v>
      </c>
      <c r="JZJ16" s="705" t="s">
        <v>318</v>
      </c>
      <c r="JZK16" s="703">
        <v>2.1</v>
      </c>
      <c r="JZL16" s="705" t="s">
        <v>318</v>
      </c>
      <c r="JZM16" s="703">
        <v>2.1</v>
      </c>
      <c r="JZN16" s="705" t="s">
        <v>318</v>
      </c>
      <c r="JZO16" s="703">
        <v>2.1</v>
      </c>
      <c r="JZP16" s="705" t="s">
        <v>318</v>
      </c>
      <c r="JZQ16" s="703">
        <v>2.1</v>
      </c>
      <c r="JZR16" s="705" t="s">
        <v>318</v>
      </c>
      <c r="JZS16" s="703">
        <v>2.1</v>
      </c>
      <c r="JZT16" s="705" t="s">
        <v>318</v>
      </c>
      <c r="JZU16" s="703">
        <v>2.1</v>
      </c>
      <c r="JZV16" s="705" t="s">
        <v>318</v>
      </c>
      <c r="JZW16" s="703">
        <v>2.1</v>
      </c>
      <c r="JZX16" s="705" t="s">
        <v>318</v>
      </c>
      <c r="JZY16" s="703">
        <v>2.1</v>
      </c>
      <c r="JZZ16" s="705" t="s">
        <v>318</v>
      </c>
      <c r="KAA16" s="703">
        <v>2.1</v>
      </c>
      <c r="KAB16" s="705" t="s">
        <v>318</v>
      </c>
      <c r="KAC16" s="703">
        <v>2.1</v>
      </c>
      <c r="KAD16" s="705" t="s">
        <v>318</v>
      </c>
      <c r="KAE16" s="703">
        <v>2.1</v>
      </c>
      <c r="KAF16" s="705" t="s">
        <v>318</v>
      </c>
      <c r="KAG16" s="703">
        <v>2.1</v>
      </c>
      <c r="KAH16" s="705" t="s">
        <v>318</v>
      </c>
      <c r="KAI16" s="703">
        <v>2.1</v>
      </c>
      <c r="KAJ16" s="705" t="s">
        <v>318</v>
      </c>
      <c r="KAK16" s="703">
        <v>2.1</v>
      </c>
      <c r="KAL16" s="705" t="s">
        <v>318</v>
      </c>
      <c r="KAM16" s="703">
        <v>2.1</v>
      </c>
      <c r="KAN16" s="705" t="s">
        <v>318</v>
      </c>
      <c r="KAO16" s="703">
        <v>2.1</v>
      </c>
      <c r="KAP16" s="705" t="s">
        <v>318</v>
      </c>
      <c r="KAQ16" s="703">
        <v>2.1</v>
      </c>
      <c r="KAR16" s="705" t="s">
        <v>318</v>
      </c>
      <c r="KAS16" s="703">
        <v>2.1</v>
      </c>
      <c r="KAT16" s="705" t="s">
        <v>318</v>
      </c>
      <c r="KAU16" s="703">
        <v>2.1</v>
      </c>
      <c r="KAV16" s="705" t="s">
        <v>318</v>
      </c>
      <c r="KAW16" s="703">
        <v>2.1</v>
      </c>
      <c r="KAX16" s="705" t="s">
        <v>318</v>
      </c>
      <c r="KAY16" s="703">
        <v>2.1</v>
      </c>
      <c r="KAZ16" s="705" t="s">
        <v>318</v>
      </c>
      <c r="KBA16" s="703">
        <v>2.1</v>
      </c>
      <c r="KBB16" s="705" t="s">
        <v>318</v>
      </c>
      <c r="KBC16" s="703">
        <v>2.1</v>
      </c>
      <c r="KBD16" s="705" t="s">
        <v>318</v>
      </c>
      <c r="KBE16" s="703">
        <v>2.1</v>
      </c>
      <c r="KBF16" s="705" t="s">
        <v>318</v>
      </c>
      <c r="KBG16" s="703">
        <v>2.1</v>
      </c>
      <c r="KBH16" s="705" t="s">
        <v>318</v>
      </c>
      <c r="KBI16" s="703">
        <v>2.1</v>
      </c>
      <c r="KBJ16" s="705" t="s">
        <v>318</v>
      </c>
      <c r="KBK16" s="703">
        <v>2.1</v>
      </c>
      <c r="KBL16" s="705" t="s">
        <v>318</v>
      </c>
      <c r="KBM16" s="703">
        <v>2.1</v>
      </c>
      <c r="KBN16" s="705" t="s">
        <v>318</v>
      </c>
      <c r="KBO16" s="703">
        <v>2.1</v>
      </c>
      <c r="KBP16" s="705" t="s">
        <v>318</v>
      </c>
      <c r="KBQ16" s="703">
        <v>2.1</v>
      </c>
      <c r="KBR16" s="705" t="s">
        <v>318</v>
      </c>
      <c r="KBS16" s="703">
        <v>2.1</v>
      </c>
      <c r="KBT16" s="705" t="s">
        <v>318</v>
      </c>
      <c r="KBU16" s="703">
        <v>2.1</v>
      </c>
      <c r="KBV16" s="705" t="s">
        <v>318</v>
      </c>
      <c r="KBW16" s="703">
        <v>2.1</v>
      </c>
      <c r="KBX16" s="705" t="s">
        <v>318</v>
      </c>
      <c r="KBY16" s="703">
        <v>2.1</v>
      </c>
      <c r="KBZ16" s="705" t="s">
        <v>318</v>
      </c>
      <c r="KCA16" s="703">
        <v>2.1</v>
      </c>
      <c r="KCB16" s="705" t="s">
        <v>318</v>
      </c>
      <c r="KCC16" s="703">
        <v>2.1</v>
      </c>
      <c r="KCD16" s="705" t="s">
        <v>318</v>
      </c>
      <c r="KCE16" s="703">
        <v>2.1</v>
      </c>
      <c r="KCF16" s="705" t="s">
        <v>318</v>
      </c>
      <c r="KCG16" s="703">
        <v>2.1</v>
      </c>
      <c r="KCH16" s="705" t="s">
        <v>318</v>
      </c>
      <c r="KCI16" s="703">
        <v>2.1</v>
      </c>
      <c r="KCJ16" s="705" t="s">
        <v>318</v>
      </c>
      <c r="KCK16" s="703">
        <v>2.1</v>
      </c>
      <c r="KCL16" s="705" t="s">
        <v>318</v>
      </c>
      <c r="KCM16" s="703">
        <v>2.1</v>
      </c>
      <c r="KCN16" s="705" t="s">
        <v>318</v>
      </c>
      <c r="KCO16" s="703">
        <v>2.1</v>
      </c>
      <c r="KCP16" s="705" t="s">
        <v>318</v>
      </c>
      <c r="KCQ16" s="703">
        <v>2.1</v>
      </c>
      <c r="KCR16" s="705" t="s">
        <v>318</v>
      </c>
      <c r="KCS16" s="703">
        <v>2.1</v>
      </c>
      <c r="KCT16" s="705" t="s">
        <v>318</v>
      </c>
      <c r="KCU16" s="703">
        <v>2.1</v>
      </c>
      <c r="KCV16" s="705" t="s">
        <v>318</v>
      </c>
      <c r="KCW16" s="703">
        <v>2.1</v>
      </c>
      <c r="KCX16" s="705" t="s">
        <v>318</v>
      </c>
      <c r="KCY16" s="703">
        <v>2.1</v>
      </c>
      <c r="KCZ16" s="705" t="s">
        <v>318</v>
      </c>
      <c r="KDA16" s="703">
        <v>2.1</v>
      </c>
      <c r="KDB16" s="705" t="s">
        <v>318</v>
      </c>
      <c r="KDC16" s="703">
        <v>2.1</v>
      </c>
      <c r="KDD16" s="705" t="s">
        <v>318</v>
      </c>
      <c r="KDE16" s="703">
        <v>2.1</v>
      </c>
      <c r="KDF16" s="705" t="s">
        <v>318</v>
      </c>
      <c r="KDG16" s="703">
        <v>2.1</v>
      </c>
      <c r="KDH16" s="705" t="s">
        <v>318</v>
      </c>
      <c r="KDI16" s="703">
        <v>2.1</v>
      </c>
      <c r="KDJ16" s="705" t="s">
        <v>318</v>
      </c>
      <c r="KDK16" s="703">
        <v>2.1</v>
      </c>
      <c r="KDL16" s="705" t="s">
        <v>318</v>
      </c>
      <c r="KDM16" s="703">
        <v>2.1</v>
      </c>
      <c r="KDN16" s="705" t="s">
        <v>318</v>
      </c>
      <c r="KDO16" s="703">
        <v>2.1</v>
      </c>
      <c r="KDP16" s="705" t="s">
        <v>318</v>
      </c>
      <c r="KDQ16" s="703">
        <v>2.1</v>
      </c>
      <c r="KDR16" s="705" t="s">
        <v>318</v>
      </c>
      <c r="KDS16" s="703">
        <v>2.1</v>
      </c>
      <c r="KDT16" s="705" t="s">
        <v>318</v>
      </c>
      <c r="KDU16" s="703">
        <v>2.1</v>
      </c>
      <c r="KDV16" s="705" t="s">
        <v>318</v>
      </c>
      <c r="KDW16" s="703">
        <v>2.1</v>
      </c>
      <c r="KDX16" s="705" t="s">
        <v>318</v>
      </c>
      <c r="KDY16" s="703">
        <v>2.1</v>
      </c>
      <c r="KDZ16" s="705" t="s">
        <v>318</v>
      </c>
      <c r="KEA16" s="703">
        <v>2.1</v>
      </c>
      <c r="KEB16" s="705" t="s">
        <v>318</v>
      </c>
      <c r="KEC16" s="703">
        <v>2.1</v>
      </c>
      <c r="KED16" s="705" t="s">
        <v>318</v>
      </c>
      <c r="KEE16" s="703">
        <v>2.1</v>
      </c>
      <c r="KEF16" s="705" t="s">
        <v>318</v>
      </c>
      <c r="KEG16" s="703">
        <v>2.1</v>
      </c>
      <c r="KEH16" s="705" t="s">
        <v>318</v>
      </c>
      <c r="KEI16" s="703">
        <v>2.1</v>
      </c>
      <c r="KEJ16" s="705" t="s">
        <v>318</v>
      </c>
      <c r="KEK16" s="703">
        <v>2.1</v>
      </c>
      <c r="KEL16" s="705" t="s">
        <v>318</v>
      </c>
      <c r="KEM16" s="703">
        <v>2.1</v>
      </c>
      <c r="KEN16" s="705" t="s">
        <v>318</v>
      </c>
      <c r="KEO16" s="703">
        <v>2.1</v>
      </c>
      <c r="KEP16" s="705" t="s">
        <v>318</v>
      </c>
      <c r="KEQ16" s="703">
        <v>2.1</v>
      </c>
      <c r="KER16" s="705" t="s">
        <v>318</v>
      </c>
      <c r="KES16" s="703">
        <v>2.1</v>
      </c>
      <c r="KET16" s="705" t="s">
        <v>318</v>
      </c>
      <c r="KEU16" s="703">
        <v>2.1</v>
      </c>
      <c r="KEV16" s="705" t="s">
        <v>318</v>
      </c>
      <c r="KEW16" s="703">
        <v>2.1</v>
      </c>
      <c r="KEX16" s="705" t="s">
        <v>318</v>
      </c>
      <c r="KEY16" s="703">
        <v>2.1</v>
      </c>
      <c r="KEZ16" s="705" t="s">
        <v>318</v>
      </c>
      <c r="KFA16" s="703">
        <v>2.1</v>
      </c>
      <c r="KFB16" s="705" t="s">
        <v>318</v>
      </c>
      <c r="KFC16" s="703">
        <v>2.1</v>
      </c>
      <c r="KFD16" s="705" t="s">
        <v>318</v>
      </c>
      <c r="KFE16" s="703">
        <v>2.1</v>
      </c>
      <c r="KFF16" s="705" t="s">
        <v>318</v>
      </c>
      <c r="KFG16" s="703">
        <v>2.1</v>
      </c>
      <c r="KFH16" s="705" t="s">
        <v>318</v>
      </c>
      <c r="KFI16" s="703">
        <v>2.1</v>
      </c>
      <c r="KFJ16" s="705" t="s">
        <v>318</v>
      </c>
      <c r="KFK16" s="703">
        <v>2.1</v>
      </c>
      <c r="KFL16" s="705" t="s">
        <v>318</v>
      </c>
      <c r="KFM16" s="703">
        <v>2.1</v>
      </c>
      <c r="KFN16" s="705" t="s">
        <v>318</v>
      </c>
      <c r="KFO16" s="703">
        <v>2.1</v>
      </c>
      <c r="KFP16" s="705" t="s">
        <v>318</v>
      </c>
      <c r="KFQ16" s="703">
        <v>2.1</v>
      </c>
      <c r="KFR16" s="705" t="s">
        <v>318</v>
      </c>
      <c r="KFS16" s="703">
        <v>2.1</v>
      </c>
      <c r="KFT16" s="705" t="s">
        <v>318</v>
      </c>
      <c r="KFU16" s="703">
        <v>2.1</v>
      </c>
      <c r="KFV16" s="705" t="s">
        <v>318</v>
      </c>
      <c r="KFW16" s="703">
        <v>2.1</v>
      </c>
      <c r="KFX16" s="705" t="s">
        <v>318</v>
      </c>
      <c r="KFY16" s="703">
        <v>2.1</v>
      </c>
      <c r="KFZ16" s="705" t="s">
        <v>318</v>
      </c>
      <c r="KGA16" s="703">
        <v>2.1</v>
      </c>
      <c r="KGB16" s="705" t="s">
        <v>318</v>
      </c>
      <c r="KGC16" s="703">
        <v>2.1</v>
      </c>
      <c r="KGD16" s="705" t="s">
        <v>318</v>
      </c>
      <c r="KGE16" s="703">
        <v>2.1</v>
      </c>
      <c r="KGF16" s="705" t="s">
        <v>318</v>
      </c>
      <c r="KGG16" s="703">
        <v>2.1</v>
      </c>
      <c r="KGH16" s="705" t="s">
        <v>318</v>
      </c>
      <c r="KGI16" s="703">
        <v>2.1</v>
      </c>
      <c r="KGJ16" s="705" t="s">
        <v>318</v>
      </c>
      <c r="KGK16" s="703">
        <v>2.1</v>
      </c>
      <c r="KGL16" s="705" t="s">
        <v>318</v>
      </c>
      <c r="KGM16" s="703">
        <v>2.1</v>
      </c>
      <c r="KGN16" s="705" t="s">
        <v>318</v>
      </c>
      <c r="KGO16" s="703">
        <v>2.1</v>
      </c>
      <c r="KGP16" s="705" t="s">
        <v>318</v>
      </c>
      <c r="KGQ16" s="703">
        <v>2.1</v>
      </c>
      <c r="KGR16" s="705" t="s">
        <v>318</v>
      </c>
      <c r="KGS16" s="703">
        <v>2.1</v>
      </c>
      <c r="KGT16" s="705" t="s">
        <v>318</v>
      </c>
      <c r="KGU16" s="703">
        <v>2.1</v>
      </c>
      <c r="KGV16" s="705" t="s">
        <v>318</v>
      </c>
      <c r="KGW16" s="703">
        <v>2.1</v>
      </c>
      <c r="KGX16" s="705" t="s">
        <v>318</v>
      </c>
      <c r="KGY16" s="703">
        <v>2.1</v>
      </c>
      <c r="KGZ16" s="705" t="s">
        <v>318</v>
      </c>
      <c r="KHA16" s="703">
        <v>2.1</v>
      </c>
      <c r="KHB16" s="705" t="s">
        <v>318</v>
      </c>
      <c r="KHC16" s="703">
        <v>2.1</v>
      </c>
      <c r="KHD16" s="705" t="s">
        <v>318</v>
      </c>
      <c r="KHE16" s="703">
        <v>2.1</v>
      </c>
      <c r="KHF16" s="705" t="s">
        <v>318</v>
      </c>
      <c r="KHG16" s="703">
        <v>2.1</v>
      </c>
      <c r="KHH16" s="705" t="s">
        <v>318</v>
      </c>
      <c r="KHI16" s="703">
        <v>2.1</v>
      </c>
      <c r="KHJ16" s="705" t="s">
        <v>318</v>
      </c>
      <c r="KHK16" s="703">
        <v>2.1</v>
      </c>
      <c r="KHL16" s="705" t="s">
        <v>318</v>
      </c>
      <c r="KHM16" s="703">
        <v>2.1</v>
      </c>
      <c r="KHN16" s="705" t="s">
        <v>318</v>
      </c>
      <c r="KHO16" s="703">
        <v>2.1</v>
      </c>
      <c r="KHP16" s="705" t="s">
        <v>318</v>
      </c>
      <c r="KHQ16" s="703">
        <v>2.1</v>
      </c>
      <c r="KHR16" s="705" t="s">
        <v>318</v>
      </c>
      <c r="KHS16" s="703">
        <v>2.1</v>
      </c>
      <c r="KHT16" s="705" t="s">
        <v>318</v>
      </c>
      <c r="KHU16" s="703">
        <v>2.1</v>
      </c>
      <c r="KHV16" s="705" t="s">
        <v>318</v>
      </c>
      <c r="KHW16" s="703">
        <v>2.1</v>
      </c>
      <c r="KHX16" s="705" t="s">
        <v>318</v>
      </c>
      <c r="KHY16" s="703">
        <v>2.1</v>
      </c>
      <c r="KHZ16" s="705" t="s">
        <v>318</v>
      </c>
      <c r="KIA16" s="703">
        <v>2.1</v>
      </c>
      <c r="KIB16" s="705" t="s">
        <v>318</v>
      </c>
      <c r="KIC16" s="703">
        <v>2.1</v>
      </c>
      <c r="KID16" s="705" t="s">
        <v>318</v>
      </c>
      <c r="KIE16" s="703">
        <v>2.1</v>
      </c>
      <c r="KIF16" s="705" t="s">
        <v>318</v>
      </c>
      <c r="KIG16" s="703">
        <v>2.1</v>
      </c>
      <c r="KIH16" s="705" t="s">
        <v>318</v>
      </c>
      <c r="KII16" s="703">
        <v>2.1</v>
      </c>
      <c r="KIJ16" s="705" t="s">
        <v>318</v>
      </c>
      <c r="KIK16" s="703">
        <v>2.1</v>
      </c>
      <c r="KIL16" s="705" t="s">
        <v>318</v>
      </c>
      <c r="KIM16" s="703">
        <v>2.1</v>
      </c>
      <c r="KIN16" s="705" t="s">
        <v>318</v>
      </c>
      <c r="KIO16" s="703">
        <v>2.1</v>
      </c>
      <c r="KIP16" s="705" t="s">
        <v>318</v>
      </c>
      <c r="KIQ16" s="703">
        <v>2.1</v>
      </c>
      <c r="KIR16" s="705" t="s">
        <v>318</v>
      </c>
      <c r="KIS16" s="703">
        <v>2.1</v>
      </c>
      <c r="KIT16" s="705" t="s">
        <v>318</v>
      </c>
      <c r="KIU16" s="703">
        <v>2.1</v>
      </c>
      <c r="KIV16" s="705" t="s">
        <v>318</v>
      </c>
      <c r="KIW16" s="703">
        <v>2.1</v>
      </c>
      <c r="KIX16" s="705" t="s">
        <v>318</v>
      </c>
      <c r="KIY16" s="703">
        <v>2.1</v>
      </c>
      <c r="KIZ16" s="705" t="s">
        <v>318</v>
      </c>
      <c r="KJA16" s="703">
        <v>2.1</v>
      </c>
      <c r="KJB16" s="705" t="s">
        <v>318</v>
      </c>
      <c r="KJC16" s="703">
        <v>2.1</v>
      </c>
      <c r="KJD16" s="705" t="s">
        <v>318</v>
      </c>
      <c r="KJE16" s="703">
        <v>2.1</v>
      </c>
      <c r="KJF16" s="705" t="s">
        <v>318</v>
      </c>
      <c r="KJG16" s="703">
        <v>2.1</v>
      </c>
      <c r="KJH16" s="705" t="s">
        <v>318</v>
      </c>
      <c r="KJI16" s="703">
        <v>2.1</v>
      </c>
      <c r="KJJ16" s="705" t="s">
        <v>318</v>
      </c>
      <c r="KJK16" s="703">
        <v>2.1</v>
      </c>
      <c r="KJL16" s="705" t="s">
        <v>318</v>
      </c>
      <c r="KJM16" s="703">
        <v>2.1</v>
      </c>
      <c r="KJN16" s="705" t="s">
        <v>318</v>
      </c>
      <c r="KJO16" s="703">
        <v>2.1</v>
      </c>
      <c r="KJP16" s="705" t="s">
        <v>318</v>
      </c>
      <c r="KJQ16" s="703">
        <v>2.1</v>
      </c>
      <c r="KJR16" s="705" t="s">
        <v>318</v>
      </c>
      <c r="KJS16" s="703">
        <v>2.1</v>
      </c>
      <c r="KJT16" s="705" t="s">
        <v>318</v>
      </c>
      <c r="KJU16" s="703">
        <v>2.1</v>
      </c>
      <c r="KJV16" s="705" t="s">
        <v>318</v>
      </c>
      <c r="KJW16" s="703">
        <v>2.1</v>
      </c>
      <c r="KJX16" s="705" t="s">
        <v>318</v>
      </c>
      <c r="KJY16" s="703">
        <v>2.1</v>
      </c>
      <c r="KJZ16" s="705" t="s">
        <v>318</v>
      </c>
      <c r="KKA16" s="703">
        <v>2.1</v>
      </c>
      <c r="KKB16" s="705" t="s">
        <v>318</v>
      </c>
      <c r="KKC16" s="703">
        <v>2.1</v>
      </c>
      <c r="KKD16" s="705" t="s">
        <v>318</v>
      </c>
      <c r="KKE16" s="703">
        <v>2.1</v>
      </c>
      <c r="KKF16" s="705" t="s">
        <v>318</v>
      </c>
      <c r="KKG16" s="703">
        <v>2.1</v>
      </c>
      <c r="KKH16" s="705" t="s">
        <v>318</v>
      </c>
      <c r="KKI16" s="703">
        <v>2.1</v>
      </c>
      <c r="KKJ16" s="705" t="s">
        <v>318</v>
      </c>
      <c r="KKK16" s="703">
        <v>2.1</v>
      </c>
      <c r="KKL16" s="705" t="s">
        <v>318</v>
      </c>
      <c r="KKM16" s="703">
        <v>2.1</v>
      </c>
      <c r="KKN16" s="705" t="s">
        <v>318</v>
      </c>
      <c r="KKO16" s="703">
        <v>2.1</v>
      </c>
      <c r="KKP16" s="705" t="s">
        <v>318</v>
      </c>
      <c r="KKQ16" s="703">
        <v>2.1</v>
      </c>
      <c r="KKR16" s="705" t="s">
        <v>318</v>
      </c>
      <c r="KKS16" s="703">
        <v>2.1</v>
      </c>
      <c r="KKT16" s="705" t="s">
        <v>318</v>
      </c>
      <c r="KKU16" s="703">
        <v>2.1</v>
      </c>
      <c r="KKV16" s="705" t="s">
        <v>318</v>
      </c>
      <c r="KKW16" s="703">
        <v>2.1</v>
      </c>
      <c r="KKX16" s="705" t="s">
        <v>318</v>
      </c>
      <c r="KKY16" s="703">
        <v>2.1</v>
      </c>
      <c r="KKZ16" s="705" t="s">
        <v>318</v>
      </c>
      <c r="KLA16" s="703">
        <v>2.1</v>
      </c>
      <c r="KLB16" s="705" t="s">
        <v>318</v>
      </c>
      <c r="KLC16" s="703">
        <v>2.1</v>
      </c>
      <c r="KLD16" s="705" t="s">
        <v>318</v>
      </c>
      <c r="KLE16" s="703">
        <v>2.1</v>
      </c>
      <c r="KLF16" s="705" t="s">
        <v>318</v>
      </c>
      <c r="KLG16" s="703">
        <v>2.1</v>
      </c>
      <c r="KLH16" s="705" t="s">
        <v>318</v>
      </c>
      <c r="KLI16" s="703">
        <v>2.1</v>
      </c>
      <c r="KLJ16" s="705" t="s">
        <v>318</v>
      </c>
      <c r="KLK16" s="703">
        <v>2.1</v>
      </c>
      <c r="KLL16" s="705" t="s">
        <v>318</v>
      </c>
      <c r="KLM16" s="703">
        <v>2.1</v>
      </c>
      <c r="KLN16" s="705" t="s">
        <v>318</v>
      </c>
      <c r="KLO16" s="703">
        <v>2.1</v>
      </c>
      <c r="KLP16" s="705" t="s">
        <v>318</v>
      </c>
      <c r="KLQ16" s="703">
        <v>2.1</v>
      </c>
      <c r="KLR16" s="705" t="s">
        <v>318</v>
      </c>
      <c r="KLS16" s="703">
        <v>2.1</v>
      </c>
      <c r="KLT16" s="705" t="s">
        <v>318</v>
      </c>
      <c r="KLU16" s="703">
        <v>2.1</v>
      </c>
      <c r="KLV16" s="705" t="s">
        <v>318</v>
      </c>
      <c r="KLW16" s="703">
        <v>2.1</v>
      </c>
      <c r="KLX16" s="705" t="s">
        <v>318</v>
      </c>
      <c r="KLY16" s="703">
        <v>2.1</v>
      </c>
      <c r="KLZ16" s="705" t="s">
        <v>318</v>
      </c>
      <c r="KMA16" s="703">
        <v>2.1</v>
      </c>
      <c r="KMB16" s="705" t="s">
        <v>318</v>
      </c>
      <c r="KMC16" s="703">
        <v>2.1</v>
      </c>
      <c r="KMD16" s="705" t="s">
        <v>318</v>
      </c>
      <c r="KME16" s="703">
        <v>2.1</v>
      </c>
      <c r="KMF16" s="705" t="s">
        <v>318</v>
      </c>
      <c r="KMG16" s="703">
        <v>2.1</v>
      </c>
      <c r="KMH16" s="705" t="s">
        <v>318</v>
      </c>
      <c r="KMI16" s="703">
        <v>2.1</v>
      </c>
      <c r="KMJ16" s="705" t="s">
        <v>318</v>
      </c>
      <c r="KMK16" s="703">
        <v>2.1</v>
      </c>
      <c r="KML16" s="705" t="s">
        <v>318</v>
      </c>
      <c r="KMM16" s="703">
        <v>2.1</v>
      </c>
      <c r="KMN16" s="705" t="s">
        <v>318</v>
      </c>
      <c r="KMO16" s="703">
        <v>2.1</v>
      </c>
      <c r="KMP16" s="705" t="s">
        <v>318</v>
      </c>
      <c r="KMQ16" s="703">
        <v>2.1</v>
      </c>
      <c r="KMR16" s="705" t="s">
        <v>318</v>
      </c>
      <c r="KMS16" s="703">
        <v>2.1</v>
      </c>
      <c r="KMT16" s="705" t="s">
        <v>318</v>
      </c>
      <c r="KMU16" s="703">
        <v>2.1</v>
      </c>
      <c r="KMV16" s="705" t="s">
        <v>318</v>
      </c>
      <c r="KMW16" s="703">
        <v>2.1</v>
      </c>
      <c r="KMX16" s="705" t="s">
        <v>318</v>
      </c>
      <c r="KMY16" s="703">
        <v>2.1</v>
      </c>
      <c r="KMZ16" s="705" t="s">
        <v>318</v>
      </c>
      <c r="KNA16" s="703">
        <v>2.1</v>
      </c>
      <c r="KNB16" s="705" t="s">
        <v>318</v>
      </c>
      <c r="KNC16" s="703">
        <v>2.1</v>
      </c>
      <c r="KND16" s="705" t="s">
        <v>318</v>
      </c>
      <c r="KNE16" s="703">
        <v>2.1</v>
      </c>
      <c r="KNF16" s="705" t="s">
        <v>318</v>
      </c>
      <c r="KNG16" s="703">
        <v>2.1</v>
      </c>
      <c r="KNH16" s="705" t="s">
        <v>318</v>
      </c>
      <c r="KNI16" s="703">
        <v>2.1</v>
      </c>
      <c r="KNJ16" s="705" t="s">
        <v>318</v>
      </c>
      <c r="KNK16" s="703">
        <v>2.1</v>
      </c>
      <c r="KNL16" s="705" t="s">
        <v>318</v>
      </c>
      <c r="KNM16" s="703">
        <v>2.1</v>
      </c>
      <c r="KNN16" s="705" t="s">
        <v>318</v>
      </c>
      <c r="KNO16" s="703">
        <v>2.1</v>
      </c>
      <c r="KNP16" s="705" t="s">
        <v>318</v>
      </c>
      <c r="KNQ16" s="703">
        <v>2.1</v>
      </c>
      <c r="KNR16" s="705" t="s">
        <v>318</v>
      </c>
      <c r="KNS16" s="703">
        <v>2.1</v>
      </c>
      <c r="KNT16" s="705" t="s">
        <v>318</v>
      </c>
      <c r="KNU16" s="703">
        <v>2.1</v>
      </c>
      <c r="KNV16" s="705" t="s">
        <v>318</v>
      </c>
      <c r="KNW16" s="703">
        <v>2.1</v>
      </c>
      <c r="KNX16" s="705" t="s">
        <v>318</v>
      </c>
      <c r="KNY16" s="703">
        <v>2.1</v>
      </c>
      <c r="KNZ16" s="705" t="s">
        <v>318</v>
      </c>
      <c r="KOA16" s="703">
        <v>2.1</v>
      </c>
      <c r="KOB16" s="705" t="s">
        <v>318</v>
      </c>
      <c r="KOC16" s="703">
        <v>2.1</v>
      </c>
      <c r="KOD16" s="705" t="s">
        <v>318</v>
      </c>
      <c r="KOE16" s="703">
        <v>2.1</v>
      </c>
      <c r="KOF16" s="705" t="s">
        <v>318</v>
      </c>
      <c r="KOG16" s="703">
        <v>2.1</v>
      </c>
      <c r="KOH16" s="705" t="s">
        <v>318</v>
      </c>
      <c r="KOI16" s="703">
        <v>2.1</v>
      </c>
      <c r="KOJ16" s="705" t="s">
        <v>318</v>
      </c>
      <c r="KOK16" s="703">
        <v>2.1</v>
      </c>
      <c r="KOL16" s="705" t="s">
        <v>318</v>
      </c>
      <c r="KOM16" s="703">
        <v>2.1</v>
      </c>
      <c r="KON16" s="705" t="s">
        <v>318</v>
      </c>
      <c r="KOO16" s="703">
        <v>2.1</v>
      </c>
      <c r="KOP16" s="705" t="s">
        <v>318</v>
      </c>
      <c r="KOQ16" s="703">
        <v>2.1</v>
      </c>
      <c r="KOR16" s="705" t="s">
        <v>318</v>
      </c>
      <c r="KOS16" s="703">
        <v>2.1</v>
      </c>
      <c r="KOT16" s="705" t="s">
        <v>318</v>
      </c>
      <c r="KOU16" s="703">
        <v>2.1</v>
      </c>
      <c r="KOV16" s="705" t="s">
        <v>318</v>
      </c>
      <c r="KOW16" s="703">
        <v>2.1</v>
      </c>
      <c r="KOX16" s="705" t="s">
        <v>318</v>
      </c>
      <c r="KOY16" s="703">
        <v>2.1</v>
      </c>
      <c r="KOZ16" s="705" t="s">
        <v>318</v>
      </c>
      <c r="KPA16" s="703">
        <v>2.1</v>
      </c>
      <c r="KPB16" s="705" t="s">
        <v>318</v>
      </c>
      <c r="KPC16" s="703">
        <v>2.1</v>
      </c>
      <c r="KPD16" s="705" t="s">
        <v>318</v>
      </c>
      <c r="KPE16" s="703">
        <v>2.1</v>
      </c>
      <c r="KPF16" s="705" t="s">
        <v>318</v>
      </c>
      <c r="KPG16" s="703">
        <v>2.1</v>
      </c>
      <c r="KPH16" s="705" t="s">
        <v>318</v>
      </c>
      <c r="KPI16" s="703">
        <v>2.1</v>
      </c>
      <c r="KPJ16" s="705" t="s">
        <v>318</v>
      </c>
      <c r="KPK16" s="703">
        <v>2.1</v>
      </c>
      <c r="KPL16" s="705" t="s">
        <v>318</v>
      </c>
      <c r="KPM16" s="703">
        <v>2.1</v>
      </c>
      <c r="KPN16" s="705" t="s">
        <v>318</v>
      </c>
      <c r="KPO16" s="703">
        <v>2.1</v>
      </c>
      <c r="KPP16" s="705" t="s">
        <v>318</v>
      </c>
      <c r="KPQ16" s="703">
        <v>2.1</v>
      </c>
      <c r="KPR16" s="705" t="s">
        <v>318</v>
      </c>
      <c r="KPS16" s="703">
        <v>2.1</v>
      </c>
      <c r="KPT16" s="705" t="s">
        <v>318</v>
      </c>
      <c r="KPU16" s="703">
        <v>2.1</v>
      </c>
      <c r="KPV16" s="705" t="s">
        <v>318</v>
      </c>
      <c r="KPW16" s="703">
        <v>2.1</v>
      </c>
      <c r="KPX16" s="705" t="s">
        <v>318</v>
      </c>
      <c r="KPY16" s="703">
        <v>2.1</v>
      </c>
      <c r="KPZ16" s="705" t="s">
        <v>318</v>
      </c>
      <c r="KQA16" s="703">
        <v>2.1</v>
      </c>
      <c r="KQB16" s="705" t="s">
        <v>318</v>
      </c>
      <c r="KQC16" s="703">
        <v>2.1</v>
      </c>
      <c r="KQD16" s="705" t="s">
        <v>318</v>
      </c>
      <c r="KQE16" s="703">
        <v>2.1</v>
      </c>
      <c r="KQF16" s="705" t="s">
        <v>318</v>
      </c>
      <c r="KQG16" s="703">
        <v>2.1</v>
      </c>
      <c r="KQH16" s="705" t="s">
        <v>318</v>
      </c>
      <c r="KQI16" s="703">
        <v>2.1</v>
      </c>
      <c r="KQJ16" s="705" t="s">
        <v>318</v>
      </c>
      <c r="KQK16" s="703">
        <v>2.1</v>
      </c>
      <c r="KQL16" s="705" t="s">
        <v>318</v>
      </c>
      <c r="KQM16" s="703">
        <v>2.1</v>
      </c>
      <c r="KQN16" s="705" t="s">
        <v>318</v>
      </c>
      <c r="KQO16" s="703">
        <v>2.1</v>
      </c>
      <c r="KQP16" s="705" t="s">
        <v>318</v>
      </c>
      <c r="KQQ16" s="703">
        <v>2.1</v>
      </c>
      <c r="KQR16" s="705" t="s">
        <v>318</v>
      </c>
      <c r="KQS16" s="703">
        <v>2.1</v>
      </c>
      <c r="KQT16" s="705" t="s">
        <v>318</v>
      </c>
      <c r="KQU16" s="703">
        <v>2.1</v>
      </c>
      <c r="KQV16" s="705" t="s">
        <v>318</v>
      </c>
      <c r="KQW16" s="703">
        <v>2.1</v>
      </c>
      <c r="KQX16" s="705" t="s">
        <v>318</v>
      </c>
      <c r="KQY16" s="703">
        <v>2.1</v>
      </c>
      <c r="KQZ16" s="705" t="s">
        <v>318</v>
      </c>
      <c r="KRA16" s="703">
        <v>2.1</v>
      </c>
      <c r="KRB16" s="705" t="s">
        <v>318</v>
      </c>
      <c r="KRC16" s="703">
        <v>2.1</v>
      </c>
      <c r="KRD16" s="705" t="s">
        <v>318</v>
      </c>
      <c r="KRE16" s="703">
        <v>2.1</v>
      </c>
      <c r="KRF16" s="705" t="s">
        <v>318</v>
      </c>
      <c r="KRG16" s="703">
        <v>2.1</v>
      </c>
      <c r="KRH16" s="705" t="s">
        <v>318</v>
      </c>
      <c r="KRI16" s="703">
        <v>2.1</v>
      </c>
      <c r="KRJ16" s="705" t="s">
        <v>318</v>
      </c>
      <c r="KRK16" s="703">
        <v>2.1</v>
      </c>
      <c r="KRL16" s="705" t="s">
        <v>318</v>
      </c>
      <c r="KRM16" s="703">
        <v>2.1</v>
      </c>
      <c r="KRN16" s="705" t="s">
        <v>318</v>
      </c>
      <c r="KRO16" s="703">
        <v>2.1</v>
      </c>
      <c r="KRP16" s="705" t="s">
        <v>318</v>
      </c>
      <c r="KRQ16" s="703">
        <v>2.1</v>
      </c>
      <c r="KRR16" s="705" t="s">
        <v>318</v>
      </c>
      <c r="KRS16" s="703">
        <v>2.1</v>
      </c>
      <c r="KRT16" s="705" t="s">
        <v>318</v>
      </c>
      <c r="KRU16" s="703">
        <v>2.1</v>
      </c>
      <c r="KRV16" s="705" t="s">
        <v>318</v>
      </c>
      <c r="KRW16" s="703">
        <v>2.1</v>
      </c>
      <c r="KRX16" s="705" t="s">
        <v>318</v>
      </c>
      <c r="KRY16" s="703">
        <v>2.1</v>
      </c>
      <c r="KRZ16" s="705" t="s">
        <v>318</v>
      </c>
      <c r="KSA16" s="703">
        <v>2.1</v>
      </c>
      <c r="KSB16" s="705" t="s">
        <v>318</v>
      </c>
      <c r="KSC16" s="703">
        <v>2.1</v>
      </c>
      <c r="KSD16" s="705" t="s">
        <v>318</v>
      </c>
      <c r="KSE16" s="703">
        <v>2.1</v>
      </c>
      <c r="KSF16" s="705" t="s">
        <v>318</v>
      </c>
      <c r="KSG16" s="703">
        <v>2.1</v>
      </c>
      <c r="KSH16" s="705" t="s">
        <v>318</v>
      </c>
      <c r="KSI16" s="703">
        <v>2.1</v>
      </c>
      <c r="KSJ16" s="705" t="s">
        <v>318</v>
      </c>
      <c r="KSK16" s="703">
        <v>2.1</v>
      </c>
      <c r="KSL16" s="705" t="s">
        <v>318</v>
      </c>
      <c r="KSM16" s="703">
        <v>2.1</v>
      </c>
      <c r="KSN16" s="705" t="s">
        <v>318</v>
      </c>
      <c r="KSO16" s="703">
        <v>2.1</v>
      </c>
      <c r="KSP16" s="705" t="s">
        <v>318</v>
      </c>
      <c r="KSQ16" s="703">
        <v>2.1</v>
      </c>
      <c r="KSR16" s="705" t="s">
        <v>318</v>
      </c>
      <c r="KSS16" s="703">
        <v>2.1</v>
      </c>
      <c r="KST16" s="705" t="s">
        <v>318</v>
      </c>
      <c r="KSU16" s="703">
        <v>2.1</v>
      </c>
      <c r="KSV16" s="705" t="s">
        <v>318</v>
      </c>
      <c r="KSW16" s="703">
        <v>2.1</v>
      </c>
      <c r="KSX16" s="705" t="s">
        <v>318</v>
      </c>
      <c r="KSY16" s="703">
        <v>2.1</v>
      </c>
      <c r="KSZ16" s="705" t="s">
        <v>318</v>
      </c>
      <c r="KTA16" s="703">
        <v>2.1</v>
      </c>
      <c r="KTB16" s="705" t="s">
        <v>318</v>
      </c>
      <c r="KTC16" s="703">
        <v>2.1</v>
      </c>
      <c r="KTD16" s="705" t="s">
        <v>318</v>
      </c>
      <c r="KTE16" s="703">
        <v>2.1</v>
      </c>
      <c r="KTF16" s="705" t="s">
        <v>318</v>
      </c>
      <c r="KTG16" s="703">
        <v>2.1</v>
      </c>
      <c r="KTH16" s="705" t="s">
        <v>318</v>
      </c>
      <c r="KTI16" s="703">
        <v>2.1</v>
      </c>
      <c r="KTJ16" s="705" t="s">
        <v>318</v>
      </c>
      <c r="KTK16" s="703">
        <v>2.1</v>
      </c>
      <c r="KTL16" s="705" t="s">
        <v>318</v>
      </c>
      <c r="KTM16" s="703">
        <v>2.1</v>
      </c>
      <c r="KTN16" s="705" t="s">
        <v>318</v>
      </c>
      <c r="KTO16" s="703">
        <v>2.1</v>
      </c>
      <c r="KTP16" s="705" t="s">
        <v>318</v>
      </c>
      <c r="KTQ16" s="703">
        <v>2.1</v>
      </c>
      <c r="KTR16" s="705" t="s">
        <v>318</v>
      </c>
      <c r="KTS16" s="703">
        <v>2.1</v>
      </c>
      <c r="KTT16" s="705" t="s">
        <v>318</v>
      </c>
      <c r="KTU16" s="703">
        <v>2.1</v>
      </c>
      <c r="KTV16" s="705" t="s">
        <v>318</v>
      </c>
      <c r="KTW16" s="703">
        <v>2.1</v>
      </c>
      <c r="KTX16" s="705" t="s">
        <v>318</v>
      </c>
      <c r="KTY16" s="703">
        <v>2.1</v>
      </c>
      <c r="KTZ16" s="705" t="s">
        <v>318</v>
      </c>
      <c r="KUA16" s="703">
        <v>2.1</v>
      </c>
      <c r="KUB16" s="705" t="s">
        <v>318</v>
      </c>
      <c r="KUC16" s="703">
        <v>2.1</v>
      </c>
      <c r="KUD16" s="705" t="s">
        <v>318</v>
      </c>
      <c r="KUE16" s="703">
        <v>2.1</v>
      </c>
      <c r="KUF16" s="705" t="s">
        <v>318</v>
      </c>
      <c r="KUG16" s="703">
        <v>2.1</v>
      </c>
      <c r="KUH16" s="705" t="s">
        <v>318</v>
      </c>
      <c r="KUI16" s="703">
        <v>2.1</v>
      </c>
      <c r="KUJ16" s="705" t="s">
        <v>318</v>
      </c>
      <c r="KUK16" s="703">
        <v>2.1</v>
      </c>
      <c r="KUL16" s="705" t="s">
        <v>318</v>
      </c>
      <c r="KUM16" s="703">
        <v>2.1</v>
      </c>
      <c r="KUN16" s="705" t="s">
        <v>318</v>
      </c>
      <c r="KUO16" s="703">
        <v>2.1</v>
      </c>
      <c r="KUP16" s="705" t="s">
        <v>318</v>
      </c>
      <c r="KUQ16" s="703">
        <v>2.1</v>
      </c>
      <c r="KUR16" s="705" t="s">
        <v>318</v>
      </c>
      <c r="KUS16" s="703">
        <v>2.1</v>
      </c>
      <c r="KUT16" s="705" t="s">
        <v>318</v>
      </c>
      <c r="KUU16" s="703">
        <v>2.1</v>
      </c>
      <c r="KUV16" s="705" t="s">
        <v>318</v>
      </c>
      <c r="KUW16" s="703">
        <v>2.1</v>
      </c>
      <c r="KUX16" s="705" t="s">
        <v>318</v>
      </c>
      <c r="KUY16" s="703">
        <v>2.1</v>
      </c>
      <c r="KUZ16" s="705" t="s">
        <v>318</v>
      </c>
      <c r="KVA16" s="703">
        <v>2.1</v>
      </c>
      <c r="KVB16" s="705" t="s">
        <v>318</v>
      </c>
      <c r="KVC16" s="703">
        <v>2.1</v>
      </c>
      <c r="KVD16" s="705" t="s">
        <v>318</v>
      </c>
      <c r="KVE16" s="703">
        <v>2.1</v>
      </c>
      <c r="KVF16" s="705" t="s">
        <v>318</v>
      </c>
      <c r="KVG16" s="703">
        <v>2.1</v>
      </c>
      <c r="KVH16" s="705" t="s">
        <v>318</v>
      </c>
      <c r="KVI16" s="703">
        <v>2.1</v>
      </c>
      <c r="KVJ16" s="705" t="s">
        <v>318</v>
      </c>
      <c r="KVK16" s="703">
        <v>2.1</v>
      </c>
      <c r="KVL16" s="705" t="s">
        <v>318</v>
      </c>
      <c r="KVM16" s="703">
        <v>2.1</v>
      </c>
      <c r="KVN16" s="705" t="s">
        <v>318</v>
      </c>
      <c r="KVO16" s="703">
        <v>2.1</v>
      </c>
      <c r="KVP16" s="705" t="s">
        <v>318</v>
      </c>
      <c r="KVQ16" s="703">
        <v>2.1</v>
      </c>
      <c r="KVR16" s="705" t="s">
        <v>318</v>
      </c>
      <c r="KVS16" s="703">
        <v>2.1</v>
      </c>
      <c r="KVT16" s="705" t="s">
        <v>318</v>
      </c>
      <c r="KVU16" s="703">
        <v>2.1</v>
      </c>
      <c r="KVV16" s="705" t="s">
        <v>318</v>
      </c>
      <c r="KVW16" s="703">
        <v>2.1</v>
      </c>
      <c r="KVX16" s="705" t="s">
        <v>318</v>
      </c>
      <c r="KVY16" s="703">
        <v>2.1</v>
      </c>
      <c r="KVZ16" s="705" t="s">
        <v>318</v>
      </c>
      <c r="KWA16" s="703">
        <v>2.1</v>
      </c>
      <c r="KWB16" s="705" t="s">
        <v>318</v>
      </c>
      <c r="KWC16" s="703">
        <v>2.1</v>
      </c>
      <c r="KWD16" s="705" t="s">
        <v>318</v>
      </c>
      <c r="KWE16" s="703">
        <v>2.1</v>
      </c>
      <c r="KWF16" s="705" t="s">
        <v>318</v>
      </c>
      <c r="KWG16" s="703">
        <v>2.1</v>
      </c>
      <c r="KWH16" s="705" t="s">
        <v>318</v>
      </c>
      <c r="KWI16" s="703">
        <v>2.1</v>
      </c>
      <c r="KWJ16" s="705" t="s">
        <v>318</v>
      </c>
      <c r="KWK16" s="703">
        <v>2.1</v>
      </c>
      <c r="KWL16" s="705" t="s">
        <v>318</v>
      </c>
      <c r="KWM16" s="703">
        <v>2.1</v>
      </c>
      <c r="KWN16" s="705" t="s">
        <v>318</v>
      </c>
      <c r="KWO16" s="703">
        <v>2.1</v>
      </c>
      <c r="KWP16" s="705" t="s">
        <v>318</v>
      </c>
      <c r="KWQ16" s="703">
        <v>2.1</v>
      </c>
      <c r="KWR16" s="705" t="s">
        <v>318</v>
      </c>
      <c r="KWS16" s="703">
        <v>2.1</v>
      </c>
      <c r="KWT16" s="705" t="s">
        <v>318</v>
      </c>
      <c r="KWU16" s="703">
        <v>2.1</v>
      </c>
      <c r="KWV16" s="705" t="s">
        <v>318</v>
      </c>
      <c r="KWW16" s="703">
        <v>2.1</v>
      </c>
      <c r="KWX16" s="705" t="s">
        <v>318</v>
      </c>
      <c r="KWY16" s="703">
        <v>2.1</v>
      </c>
      <c r="KWZ16" s="705" t="s">
        <v>318</v>
      </c>
      <c r="KXA16" s="703">
        <v>2.1</v>
      </c>
      <c r="KXB16" s="705" t="s">
        <v>318</v>
      </c>
      <c r="KXC16" s="703">
        <v>2.1</v>
      </c>
      <c r="KXD16" s="705" t="s">
        <v>318</v>
      </c>
      <c r="KXE16" s="703">
        <v>2.1</v>
      </c>
      <c r="KXF16" s="705" t="s">
        <v>318</v>
      </c>
      <c r="KXG16" s="703">
        <v>2.1</v>
      </c>
      <c r="KXH16" s="705" t="s">
        <v>318</v>
      </c>
      <c r="KXI16" s="703">
        <v>2.1</v>
      </c>
      <c r="KXJ16" s="705" t="s">
        <v>318</v>
      </c>
      <c r="KXK16" s="703">
        <v>2.1</v>
      </c>
      <c r="KXL16" s="705" t="s">
        <v>318</v>
      </c>
      <c r="KXM16" s="703">
        <v>2.1</v>
      </c>
      <c r="KXN16" s="705" t="s">
        <v>318</v>
      </c>
      <c r="KXO16" s="703">
        <v>2.1</v>
      </c>
      <c r="KXP16" s="705" t="s">
        <v>318</v>
      </c>
      <c r="KXQ16" s="703">
        <v>2.1</v>
      </c>
      <c r="KXR16" s="705" t="s">
        <v>318</v>
      </c>
      <c r="KXS16" s="703">
        <v>2.1</v>
      </c>
      <c r="KXT16" s="705" t="s">
        <v>318</v>
      </c>
      <c r="KXU16" s="703">
        <v>2.1</v>
      </c>
      <c r="KXV16" s="705" t="s">
        <v>318</v>
      </c>
      <c r="KXW16" s="703">
        <v>2.1</v>
      </c>
      <c r="KXX16" s="705" t="s">
        <v>318</v>
      </c>
      <c r="KXY16" s="703">
        <v>2.1</v>
      </c>
      <c r="KXZ16" s="705" t="s">
        <v>318</v>
      </c>
      <c r="KYA16" s="703">
        <v>2.1</v>
      </c>
      <c r="KYB16" s="705" t="s">
        <v>318</v>
      </c>
      <c r="KYC16" s="703">
        <v>2.1</v>
      </c>
      <c r="KYD16" s="705" t="s">
        <v>318</v>
      </c>
      <c r="KYE16" s="703">
        <v>2.1</v>
      </c>
      <c r="KYF16" s="705" t="s">
        <v>318</v>
      </c>
      <c r="KYG16" s="703">
        <v>2.1</v>
      </c>
      <c r="KYH16" s="705" t="s">
        <v>318</v>
      </c>
      <c r="KYI16" s="703">
        <v>2.1</v>
      </c>
      <c r="KYJ16" s="705" t="s">
        <v>318</v>
      </c>
      <c r="KYK16" s="703">
        <v>2.1</v>
      </c>
      <c r="KYL16" s="705" t="s">
        <v>318</v>
      </c>
      <c r="KYM16" s="703">
        <v>2.1</v>
      </c>
      <c r="KYN16" s="705" t="s">
        <v>318</v>
      </c>
      <c r="KYO16" s="703">
        <v>2.1</v>
      </c>
      <c r="KYP16" s="705" t="s">
        <v>318</v>
      </c>
      <c r="KYQ16" s="703">
        <v>2.1</v>
      </c>
      <c r="KYR16" s="705" t="s">
        <v>318</v>
      </c>
      <c r="KYS16" s="703">
        <v>2.1</v>
      </c>
      <c r="KYT16" s="705" t="s">
        <v>318</v>
      </c>
      <c r="KYU16" s="703">
        <v>2.1</v>
      </c>
      <c r="KYV16" s="705" t="s">
        <v>318</v>
      </c>
      <c r="KYW16" s="703">
        <v>2.1</v>
      </c>
      <c r="KYX16" s="705" t="s">
        <v>318</v>
      </c>
      <c r="KYY16" s="703">
        <v>2.1</v>
      </c>
      <c r="KYZ16" s="705" t="s">
        <v>318</v>
      </c>
      <c r="KZA16" s="703">
        <v>2.1</v>
      </c>
      <c r="KZB16" s="705" t="s">
        <v>318</v>
      </c>
      <c r="KZC16" s="703">
        <v>2.1</v>
      </c>
      <c r="KZD16" s="705" t="s">
        <v>318</v>
      </c>
      <c r="KZE16" s="703">
        <v>2.1</v>
      </c>
      <c r="KZF16" s="705" t="s">
        <v>318</v>
      </c>
      <c r="KZG16" s="703">
        <v>2.1</v>
      </c>
      <c r="KZH16" s="705" t="s">
        <v>318</v>
      </c>
      <c r="KZI16" s="703">
        <v>2.1</v>
      </c>
      <c r="KZJ16" s="705" t="s">
        <v>318</v>
      </c>
      <c r="KZK16" s="703">
        <v>2.1</v>
      </c>
      <c r="KZL16" s="705" t="s">
        <v>318</v>
      </c>
      <c r="KZM16" s="703">
        <v>2.1</v>
      </c>
      <c r="KZN16" s="705" t="s">
        <v>318</v>
      </c>
      <c r="KZO16" s="703">
        <v>2.1</v>
      </c>
      <c r="KZP16" s="705" t="s">
        <v>318</v>
      </c>
      <c r="KZQ16" s="703">
        <v>2.1</v>
      </c>
      <c r="KZR16" s="705" t="s">
        <v>318</v>
      </c>
      <c r="KZS16" s="703">
        <v>2.1</v>
      </c>
      <c r="KZT16" s="705" t="s">
        <v>318</v>
      </c>
      <c r="KZU16" s="703">
        <v>2.1</v>
      </c>
      <c r="KZV16" s="705" t="s">
        <v>318</v>
      </c>
      <c r="KZW16" s="703">
        <v>2.1</v>
      </c>
      <c r="KZX16" s="705" t="s">
        <v>318</v>
      </c>
      <c r="KZY16" s="703">
        <v>2.1</v>
      </c>
      <c r="KZZ16" s="705" t="s">
        <v>318</v>
      </c>
      <c r="LAA16" s="703">
        <v>2.1</v>
      </c>
      <c r="LAB16" s="705" t="s">
        <v>318</v>
      </c>
      <c r="LAC16" s="703">
        <v>2.1</v>
      </c>
      <c r="LAD16" s="705" t="s">
        <v>318</v>
      </c>
      <c r="LAE16" s="703">
        <v>2.1</v>
      </c>
      <c r="LAF16" s="705" t="s">
        <v>318</v>
      </c>
      <c r="LAG16" s="703">
        <v>2.1</v>
      </c>
      <c r="LAH16" s="705" t="s">
        <v>318</v>
      </c>
      <c r="LAI16" s="703">
        <v>2.1</v>
      </c>
      <c r="LAJ16" s="705" t="s">
        <v>318</v>
      </c>
      <c r="LAK16" s="703">
        <v>2.1</v>
      </c>
      <c r="LAL16" s="705" t="s">
        <v>318</v>
      </c>
      <c r="LAM16" s="703">
        <v>2.1</v>
      </c>
      <c r="LAN16" s="705" t="s">
        <v>318</v>
      </c>
      <c r="LAO16" s="703">
        <v>2.1</v>
      </c>
      <c r="LAP16" s="705" t="s">
        <v>318</v>
      </c>
      <c r="LAQ16" s="703">
        <v>2.1</v>
      </c>
      <c r="LAR16" s="705" t="s">
        <v>318</v>
      </c>
      <c r="LAS16" s="703">
        <v>2.1</v>
      </c>
      <c r="LAT16" s="705" t="s">
        <v>318</v>
      </c>
      <c r="LAU16" s="703">
        <v>2.1</v>
      </c>
      <c r="LAV16" s="705" t="s">
        <v>318</v>
      </c>
      <c r="LAW16" s="703">
        <v>2.1</v>
      </c>
      <c r="LAX16" s="705" t="s">
        <v>318</v>
      </c>
      <c r="LAY16" s="703">
        <v>2.1</v>
      </c>
      <c r="LAZ16" s="705" t="s">
        <v>318</v>
      </c>
      <c r="LBA16" s="703">
        <v>2.1</v>
      </c>
      <c r="LBB16" s="705" t="s">
        <v>318</v>
      </c>
      <c r="LBC16" s="703">
        <v>2.1</v>
      </c>
      <c r="LBD16" s="705" t="s">
        <v>318</v>
      </c>
      <c r="LBE16" s="703">
        <v>2.1</v>
      </c>
      <c r="LBF16" s="705" t="s">
        <v>318</v>
      </c>
      <c r="LBG16" s="703">
        <v>2.1</v>
      </c>
      <c r="LBH16" s="705" t="s">
        <v>318</v>
      </c>
      <c r="LBI16" s="703">
        <v>2.1</v>
      </c>
      <c r="LBJ16" s="705" t="s">
        <v>318</v>
      </c>
      <c r="LBK16" s="703">
        <v>2.1</v>
      </c>
      <c r="LBL16" s="705" t="s">
        <v>318</v>
      </c>
      <c r="LBM16" s="703">
        <v>2.1</v>
      </c>
      <c r="LBN16" s="705" t="s">
        <v>318</v>
      </c>
      <c r="LBO16" s="703">
        <v>2.1</v>
      </c>
      <c r="LBP16" s="705" t="s">
        <v>318</v>
      </c>
      <c r="LBQ16" s="703">
        <v>2.1</v>
      </c>
      <c r="LBR16" s="705" t="s">
        <v>318</v>
      </c>
      <c r="LBS16" s="703">
        <v>2.1</v>
      </c>
      <c r="LBT16" s="705" t="s">
        <v>318</v>
      </c>
      <c r="LBU16" s="703">
        <v>2.1</v>
      </c>
      <c r="LBV16" s="705" t="s">
        <v>318</v>
      </c>
      <c r="LBW16" s="703">
        <v>2.1</v>
      </c>
      <c r="LBX16" s="705" t="s">
        <v>318</v>
      </c>
      <c r="LBY16" s="703">
        <v>2.1</v>
      </c>
      <c r="LBZ16" s="705" t="s">
        <v>318</v>
      </c>
      <c r="LCA16" s="703">
        <v>2.1</v>
      </c>
      <c r="LCB16" s="705" t="s">
        <v>318</v>
      </c>
      <c r="LCC16" s="703">
        <v>2.1</v>
      </c>
      <c r="LCD16" s="705" t="s">
        <v>318</v>
      </c>
      <c r="LCE16" s="703">
        <v>2.1</v>
      </c>
      <c r="LCF16" s="705" t="s">
        <v>318</v>
      </c>
      <c r="LCG16" s="703">
        <v>2.1</v>
      </c>
      <c r="LCH16" s="705" t="s">
        <v>318</v>
      </c>
      <c r="LCI16" s="703">
        <v>2.1</v>
      </c>
      <c r="LCJ16" s="705" t="s">
        <v>318</v>
      </c>
      <c r="LCK16" s="703">
        <v>2.1</v>
      </c>
      <c r="LCL16" s="705" t="s">
        <v>318</v>
      </c>
      <c r="LCM16" s="703">
        <v>2.1</v>
      </c>
      <c r="LCN16" s="705" t="s">
        <v>318</v>
      </c>
      <c r="LCO16" s="703">
        <v>2.1</v>
      </c>
      <c r="LCP16" s="705" t="s">
        <v>318</v>
      </c>
      <c r="LCQ16" s="703">
        <v>2.1</v>
      </c>
      <c r="LCR16" s="705" t="s">
        <v>318</v>
      </c>
      <c r="LCS16" s="703">
        <v>2.1</v>
      </c>
      <c r="LCT16" s="705" t="s">
        <v>318</v>
      </c>
      <c r="LCU16" s="703">
        <v>2.1</v>
      </c>
      <c r="LCV16" s="705" t="s">
        <v>318</v>
      </c>
      <c r="LCW16" s="703">
        <v>2.1</v>
      </c>
      <c r="LCX16" s="705" t="s">
        <v>318</v>
      </c>
      <c r="LCY16" s="703">
        <v>2.1</v>
      </c>
      <c r="LCZ16" s="705" t="s">
        <v>318</v>
      </c>
      <c r="LDA16" s="703">
        <v>2.1</v>
      </c>
      <c r="LDB16" s="705" t="s">
        <v>318</v>
      </c>
      <c r="LDC16" s="703">
        <v>2.1</v>
      </c>
      <c r="LDD16" s="705" t="s">
        <v>318</v>
      </c>
      <c r="LDE16" s="703">
        <v>2.1</v>
      </c>
      <c r="LDF16" s="705" t="s">
        <v>318</v>
      </c>
      <c r="LDG16" s="703">
        <v>2.1</v>
      </c>
      <c r="LDH16" s="705" t="s">
        <v>318</v>
      </c>
      <c r="LDI16" s="703">
        <v>2.1</v>
      </c>
      <c r="LDJ16" s="705" t="s">
        <v>318</v>
      </c>
      <c r="LDK16" s="703">
        <v>2.1</v>
      </c>
      <c r="LDL16" s="705" t="s">
        <v>318</v>
      </c>
      <c r="LDM16" s="703">
        <v>2.1</v>
      </c>
      <c r="LDN16" s="705" t="s">
        <v>318</v>
      </c>
      <c r="LDO16" s="703">
        <v>2.1</v>
      </c>
      <c r="LDP16" s="705" t="s">
        <v>318</v>
      </c>
      <c r="LDQ16" s="703">
        <v>2.1</v>
      </c>
      <c r="LDR16" s="705" t="s">
        <v>318</v>
      </c>
      <c r="LDS16" s="703">
        <v>2.1</v>
      </c>
      <c r="LDT16" s="705" t="s">
        <v>318</v>
      </c>
      <c r="LDU16" s="703">
        <v>2.1</v>
      </c>
      <c r="LDV16" s="705" t="s">
        <v>318</v>
      </c>
      <c r="LDW16" s="703">
        <v>2.1</v>
      </c>
      <c r="LDX16" s="705" t="s">
        <v>318</v>
      </c>
      <c r="LDY16" s="703">
        <v>2.1</v>
      </c>
      <c r="LDZ16" s="705" t="s">
        <v>318</v>
      </c>
      <c r="LEA16" s="703">
        <v>2.1</v>
      </c>
      <c r="LEB16" s="705" t="s">
        <v>318</v>
      </c>
      <c r="LEC16" s="703">
        <v>2.1</v>
      </c>
      <c r="LED16" s="705" t="s">
        <v>318</v>
      </c>
      <c r="LEE16" s="703">
        <v>2.1</v>
      </c>
      <c r="LEF16" s="705" t="s">
        <v>318</v>
      </c>
      <c r="LEG16" s="703">
        <v>2.1</v>
      </c>
      <c r="LEH16" s="705" t="s">
        <v>318</v>
      </c>
      <c r="LEI16" s="703">
        <v>2.1</v>
      </c>
      <c r="LEJ16" s="705" t="s">
        <v>318</v>
      </c>
      <c r="LEK16" s="703">
        <v>2.1</v>
      </c>
      <c r="LEL16" s="705" t="s">
        <v>318</v>
      </c>
      <c r="LEM16" s="703">
        <v>2.1</v>
      </c>
      <c r="LEN16" s="705" t="s">
        <v>318</v>
      </c>
      <c r="LEO16" s="703">
        <v>2.1</v>
      </c>
      <c r="LEP16" s="705" t="s">
        <v>318</v>
      </c>
      <c r="LEQ16" s="703">
        <v>2.1</v>
      </c>
      <c r="LER16" s="705" t="s">
        <v>318</v>
      </c>
      <c r="LES16" s="703">
        <v>2.1</v>
      </c>
      <c r="LET16" s="705" t="s">
        <v>318</v>
      </c>
      <c r="LEU16" s="703">
        <v>2.1</v>
      </c>
      <c r="LEV16" s="705" t="s">
        <v>318</v>
      </c>
      <c r="LEW16" s="703">
        <v>2.1</v>
      </c>
      <c r="LEX16" s="705" t="s">
        <v>318</v>
      </c>
      <c r="LEY16" s="703">
        <v>2.1</v>
      </c>
      <c r="LEZ16" s="705" t="s">
        <v>318</v>
      </c>
      <c r="LFA16" s="703">
        <v>2.1</v>
      </c>
      <c r="LFB16" s="705" t="s">
        <v>318</v>
      </c>
      <c r="LFC16" s="703">
        <v>2.1</v>
      </c>
      <c r="LFD16" s="705" t="s">
        <v>318</v>
      </c>
      <c r="LFE16" s="703">
        <v>2.1</v>
      </c>
      <c r="LFF16" s="705" t="s">
        <v>318</v>
      </c>
      <c r="LFG16" s="703">
        <v>2.1</v>
      </c>
      <c r="LFH16" s="705" t="s">
        <v>318</v>
      </c>
      <c r="LFI16" s="703">
        <v>2.1</v>
      </c>
      <c r="LFJ16" s="705" t="s">
        <v>318</v>
      </c>
      <c r="LFK16" s="703">
        <v>2.1</v>
      </c>
      <c r="LFL16" s="705" t="s">
        <v>318</v>
      </c>
      <c r="LFM16" s="703">
        <v>2.1</v>
      </c>
      <c r="LFN16" s="705" t="s">
        <v>318</v>
      </c>
      <c r="LFO16" s="703">
        <v>2.1</v>
      </c>
      <c r="LFP16" s="705" t="s">
        <v>318</v>
      </c>
      <c r="LFQ16" s="703">
        <v>2.1</v>
      </c>
      <c r="LFR16" s="705" t="s">
        <v>318</v>
      </c>
      <c r="LFS16" s="703">
        <v>2.1</v>
      </c>
      <c r="LFT16" s="705" t="s">
        <v>318</v>
      </c>
      <c r="LFU16" s="703">
        <v>2.1</v>
      </c>
      <c r="LFV16" s="705" t="s">
        <v>318</v>
      </c>
      <c r="LFW16" s="703">
        <v>2.1</v>
      </c>
      <c r="LFX16" s="705" t="s">
        <v>318</v>
      </c>
      <c r="LFY16" s="703">
        <v>2.1</v>
      </c>
      <c r="LFZ16" s="705" t="s">
        <v>318</v>
      </c>
      <c r="LGA16" s="703">
        <v>2.1</v>
      </c>
      <c r="LGB16" s="705" t="s">
        <v>318</v>
      </c>
      <c r="LGC16" s="703">
        <v>2.1</v>
      </c>
      <c r="LGD16" s="705" t="s">
        <v>318</v>
      </c>
      <c r="LGE16" s="703">
        <v>2.1</v>
      </c>
      <c r="LGF16" s="705" t="s">
        <v>318</v>
      </c>
      <c r="LGG16" s="703">
        <v>2.1</v>
      </c>
      <c r="LGH16" s="705" t="s">
        <v>318</v>
      </c>
      <c r="LGI16" s="703">
        <v>2.1</v>
      </c>
      <c r="LGJ16" s="705" t="s">
        <v>318</v>
      </c>
      <c r="LGK16" s="703">
        <v>2.1</v>
      </c>
      <c r="LGL16" s="705" t="s">
        <v>318</v>
      </c>
      <c r="LGM16" s="703">
        <v>2.1</v>
      </c>
      <c r="LGN16" s="705" t="s">
        <v>318</v>
      </c>
      <c r="LGO16" s="703">
        <v>2.1</v>
      </c>
      <c r="LGP16" s="705" t="s">
        <v>318</v>
      </c>
      <c r="LGQ16" s="703">
        <v>2.1</v>
      </c>
      <c r="LGR16" s="705" t="s">
        <v>318</v>
      </c>
      <c r="LGS16" s="703">
        <v>2.1</v>
      </c>
      <c r="LGT16" s="705" t="s">
        <v>318</v>
      </c>
      <c r="LGU16" s="703">
        <v>2.1</v>
      </c>
      <c r="LGV16" s="705" t="s">
        <v>318</v>
      </c>
      <c r="LGW16" s="703">
        <v>2.1</v>
      </c>
      <c r="LGX16" s="705" t="s">
        <v>318</v>
      </c>
      <c r="LGY16" s="703">
        <v>2.1</v>
      </c>
      <c r="LGZ16" s="705" t="s">
        <v>318</v>
      </c>
      <c r="LHA16" s="703">
        <v>2.1</v>
      </c>
      <c r="LHB16" s="705" t="s">
        <v>318</v>
      </c>
      <c r="LHC16" s="703">
        <v>2.1</v>
      </c>
      <c r="LHD16" s="705" t="s">
        <v>318</v>
      </c>
      <c r="LHE16" s="703">
        <v>2.1</v>
      </c>
      <c r="LHF16" s="705" t="s">
        <v>318</v>
      </c>
      <c r="LHG16" s="703">
        <v>2.1</v>
      </c>
      <c r="LHH16" s="705" t="s">
        <v>318</v>
      </c>
      <c r="LHI16" s="703">
        <v>2.1</v>
      </c>
      <c r="LHJ16" s="705" t="s">
        <v>318</v>
      </c>
      <c r="LHK16" s="703">
        <v>2.1</v>
      </c>
      <c r="LHL16" s="705" t="s">
        <v>318</v>
      </c>
      <c r="LHM16" s="703">
        <v>2.1</v>
      </c>
      <c r="LHN16" s="705" t="s">
        <v>318</v>
      </c>
      <c r="LHO16" s="703">
        <v>2.1</v>
      </c>
      <c r="LHP16" s="705" t="s">
        <v>318</v>
      </c>
      <c r="LHQ16" s="703">
        <v>2.1</v>
      </c>
      <c r="LHR16" s="705" t="s">
        <v>318</v>
      </c>
      <c r="LHS16" s="703">
        <v>2.1</v>
      </c>
      <c r="LHT16" s="705" t="s">
        <v>318</v>
      </c>
      <c r="LHU16" s="703">
        <v>2.1</v>
      </c>
      <c r="LHV16" s="705" t="s">
        <v>318</v>
      </c>
      <c r="LHW16" s="703">
        <v>2.1</v>
      </c>
      <c r="LHX16" s="705" t="s">
        <v>318</v>
      </c>
      <c r="LHY16" s="703">
        <v>2.1</v>
      </c>
      <c r="LHZ16" s="705" t="s">
        <v>318</v>
      </c>
      <c r="LIA16" s="703">
        <v>2.1</v>
      </c>
      <c r="LIB16" s="705" t="s">
        <v>318</v>
      </c>
      <c r="LIC16" s="703">
        <v>2.1</v>
      </c>
      <c r="LID16" s="705" t="s">
        <v>318</v>
      </c>
      <c r="LIE16" s="703">
        <v>2.1</v>
      </c>
      <c r="LIF16" s="705" t="s">
        <v>318</v>
      </c>
      <c r="LIG16" s="703">
        <v>2.1</v>
      </c>
      <c r="LIH16" s="705" t="s">
        <v>318</v>
      </c>
      <c r="LII16" s="703">
        <v>2.1</v>
      </c>
      <c r="LIJ16" s="705" t="s">
        <v>318</v>
      </c>
      <c r="LIK16" s="703">
        <v>2.1</v>
      </c>
      <c r="LIL16" s="705" t="s">
        <v>318</v>
      </c>
      <c r="LIM16" s="703">
        <v>2.1</v>
      </c>
      <c r="LIN16" s="705" t="s">
        <v>318</v>
      </c>
      <c r="LIO16" s="703">
        <v>2.1</v>
      </c>
      <c r="LIP16" s="705" t="s">
        <v>318</v>
      </c>
      <c r="LIQ16" s="703">
        <v>2.1</v>
      </c>
      <c r="LIR16" s="705" t="s">
        <v>318</v>
      </c>
      <c r="LIS16" s="703">
        <v>2.1</v>
      </c>
      <c r="LIT16" s="705" t="s">
        <v>318</v>
      </c>
      <c r="LIU16" s="703">
        <v>2.1</v>
      </c>
      <c r="LIV16" s="705" t="s">
        <v>318</v>
      </c>
      <c r="LIW16" s="703">
        <v>2.1</v>
      </c>
      <c r="LIX16" s="705" t="s">
        <v>318</v>
      </c>
      <c r="LIY16" s="703">
        <v>2.1</v>
      </c>
      <c r="LIZ16" s="705" t="s">
        <v>318</v>
      </c>
      <c r="LJA16" s="703">
        <v>2.1</v>
      </c>
      <c r="LJB16" s="705" t="s">
        <v>318</v>
      </c>
      <c r="LJC16" s="703">
        <v>2.1</v>
      </c>
      <c r="LJD16" s="705" t="s">
        <v>318</v>
      </c>
      <c r="LJE16" s="703">
        <v>2.1</v>
      </c>
      <c r="LJF16" s="705" t="s">
        <v>318</v>
      </c>
      <c r="LJG16" s="703">
        <v>2.1</v>
      </c>
      <c r="LJH16" s="705" t="s">
        <v>318</v>
      </c>
      <c r="LJI16" s="703">
        <v>2.1</v>
      </c>
      <c r="LJJ16" s="705" t="s">
        <v>318</v>
      </c>
      <c r="LJK16" s="703">
        <v>2.1</v>
      </c>
      <c r="LJL16" s="705" t="s">
        <v>318</v>
      </c>
      <c r="LJM16" s="703">
        <v>2.1</v>
      </c>
      <c r="LJN16" s="705" t="s">
        <v>318</v>
      </c>
      <c r="LJO16" s="703">
        <v>2.1</v>
      </c>
      <c r="LJP16" s="705" t="s">
        <v>318</v>
      </c>
      <c r="LJQ16" s="703">
        <v>2.1</v>
      </c>
      <c r="LJR16" s="705" t="s">
        <v>318</v>
      </c>
      <c r="LJS16" s="703">
        <v>2.1</v>
      </c>
      <c r="LJT16" s="705" t="s">
        <v>318</v>
      </c>
      <c r="LJU16" s="703">
        <v>2.1</v>
      </c>
      <c r="LJV16" s="705" t="s">
        <v>318</v>
      </c>
      <c r="LJW16" s="703">
        <v>2.1</v>
      </c>
      <c r="LJX16" s="705" t="s">
        <v>318</v>
      </c>
      <c r="LJY16" s="703">
        <v>2.1</v>
      </c>
      <c r="LJZ16" s="705" t="s">
        <v>318</v>
      </c>
      <c r="LKA16" s="703">
        <v>2.1</v>
      </c>
      <c r="LKB16" s="705" t="s">
        <v>318</v>
      </c>
      <c r="LKC16" s="703">
        <v>2.1</v>
      </c>
      <c r="LKD16" s="705" t="s">
        <v>318</v>
      </c>
      <c r="LKE16" s="703">
        <v>2.1</v>
      </c>
      <c r="LKF16" s="705" t="s">
        <v>318</v>
      </c>
      <c r="LKG16" s="703">
        <v>2.1</v>
      </c>
      <c r="LKH16" s="705" t="s">
        <v>318</v>
      </c>
      <c r="LKI16" s="703">
        <v>2.1</v>
      </c>
      <c r="LKJ16" s="705" t="s">
        <v>318</v>
      </c>
      <c r="LKK16" s="703">
        <v>2.1</v>
      </c>
      <c r="LKL16" s="705" t="s">
        <v>318</v>
      </c>
      <c r="LKM16" s="703">
        <v>2.1</v>
      </c>
      <c r="LKN16" s="705" t="s">
        <v>318</v>
      </c>
      <c r="LKO16" s="703">
        <v>2.1</v>
      </c>
      <c r="LKP16" s="705" t="s">
        <v>318</v>
      </c>
      <c r="LKQ16" s="703">
        <v>2.1</v>
      </c>
      <c r="LKR16" s="705" t="s">
        <v>318</v>
      </c>
      <c r="LKS16" s="703">
        <v>2.1</v>
      </c>
      <c r="LKT16" s="705" t="s">
        <v>318</v>
      </c>
      <c r="LKU16" s="703">
        <v>2.1</v>
      </c>
      <c r="LKV16" s="705" t="s">
        <v>318</v>
      </c>
      <c r="LKW16" s="703">
        <v>2.1</v>
      </c>
      <c r="LKX16" s="705" t="s">
        <v>318</v>
      </c>
      <c r="LKY16" s="703">
        <v>2.1</v>
      </c>
      <c r="LKZ16" s="705" t="s">
        <v>318</v>
      </c>
      <c r="LLA16" s="703">
        <v>2.1</v>
      </c>
      <c r="LLB16" s="705" t="s">
        <v>318</v>
      </c>
      <c r="LLC16" s="703">
        <v>2.1</v>
      </c>
      <c r="LLD16" s="705" t="s">
        <v>318</v>
      </c>
      <c r="LLE16" s="703">
        <v>2.1</v>
      </c>
      <c r="LLF16" s="705" t="s">
        <v>318</v>
      </c>
      <c r="LLG16" s="703">
        <v>2.1</v>
      </c>
      <c r="LLH16" s="705" t="s">
        <v>318</v>
      </c>
      <c r="LLI16" s="703">
        <v>2.1</v>
      </c>
      <c r="LLJ16" s="705" t="s">
        <v>318</v>
      </c>
      <c r="LLK16" s="703">
        <v>2.1</v>
      </c>
      <c r="LLL16" s="705" t="s">
        <v>318</v>
      </c>
      <c r="LLM16" s="703">
        <v>2.1</v>
      </c>
      <c r="LLN16" s="705" t="s">
        <v>318</v>
      </c>
      <c r="LLO16" s="703">
        <v>2.1</v>
      </c>
      <c r="LLP16" s="705" t="s">
        <v>318</v>
      </c>
      <c r="LLQ16" s="703">
        <v>2.1</v>
      </c>
      <c r="LLR16" s="705" t="s">
        <v>318</v>
      </c>
      <c r="LLS16" s="703">
        <v>2.1</v>
      </c>
      <c r="LLT16" s="705" t="s">
        <v>318</v>
      </c>
      <c r="LLU16" s="703">
        <v>2.1</v>
      </c>
      <c r="LLV16" s="705" t="s">
        <v>318</v>
      </c>
      <c r="LLW16" s="703">
        <v>2.1</v>
      </c>
      <c r="LLX16" s="705" t="s">
        <v>318</v>
      </c>
      <c r="LLY16" s="703">
        <v>2.1</v>
      </c>
      <c r="LLZ16" s="705" t="s">
        <v>318</v>
      </c>
      <c r="LMA16" s="703">
        <v>2.1</v>
      </c>
      <c r="LMB16" s="705" t="s">
        <v>318</v>
      </c>
      <c r="LMC16" s="703">
        <v>2.1</v>
      </c>
      <c r="LMD16" s="705" t="s">
        <v>318</v>
      </c>
      <c r="LME16" s="703">
        <v>2.1</v>
      </c>
      <c r="LMF16" s="705" t="s">
        <v>318</v>
      </c>
      <c r="LMG16" s="703">
        <v>2.1</v>
      </c>
      <c r="LMH16" s="705" t="s">
        <v>318</v>
      </c>
      <c r="LMI16" s="703">
        <v>2.1</v>
      </c>
      <c r="LMJ16" s="705" t="s">
        <v>318</v>
      </c>
      <c r="LMK16" s="703">
        <v>2.1</v>
      </c>
      <c r="LML16" s="705" t="s">
        <v>318</v>
      </c>
      <c r="LMM16" s="703">
        <v>2.1</v>
      </c>
      <c r="LMN16" s="705" t="s">
        <v>318</v>
      </c>
      <c r="LMO16" s="703">
        <v>2.1</v>
      </c>
      <c r="LMP16" s="705" t="s">
        <v>318</v>
      </c>
      <c r="LMQ16" s="703">
        <v>2.1</v>
      </c>
      <c r="LMR16" s="705" t="s">
        <v>318</v>
      </c>
      <c r="LMS16" s="703">
        <v>2.1</v>
      </c>
      <c r="LMT16" s="705" t="s">
        <v>318</v>
      </c>
      <c r="LMU16" s="703">
        <v>2.1</v>
      </c>
      <c r="LMV16" s="705" t="s">
        <v>318</v>
      </c>
      <c r="LMW16" s="703">
        <v>2.1</v>
      </c>
      <c r="LMX16" s="705" t="s">
        <v>318</v>
      </c>
      <c r="LMY16" s="703">
        <v>2.1</v>
      </c>
      <c r="LMZ16" s="705" t="s">
        <v>318</v>
      </c>
      <c r="LNA16" s="703">
        <v>2.1</v>
      </c>
      <c r="LNB16" s="705" t="s">
        <v>318</v>
      </c>
      <c r="LNC16" s="703">
        <v>2.1</v>
      </c>
      <c r="LND16" s="705" t="s">
        <v>318</v>
      </c>
      <c r="LNE16" s="703">
        <v>2.1</v>
      </c>
      <c r="LNF16" s="705" t="s">
        <v>318</v>
      </c>
      <c r="LNG16" s="703">
        <v>2.1</v>
      </c>
      <c r="LNH16" s="705" t="s">
        <v>318</v>
      </c>
      <c r="LNI16" s="703">
        <v>2.1</v>
      </c>
      <c r="LNJ16" s="705" t="s">
        <v>318</v>
      </c>
      <c r="LNK16" s="703">
        <v>2.1</v>
      </c>
      <c r="LNL16" s="705" t="s">
        <v>318</v>
      </c>
      <c r="LNM16" s="703">
        <v>2.1</v>
      </c>
      <c r="LNN16" s="705" t="s">
        <v>318</v>
      </c>
      <c r="LNO16" s="703">
        <v>2.1</v>
      </c>
      <c r="LNP16" s="705" t="s">
        <v>318</v>
      </c>
      <c r="LNQ16" s="703">
        <v>2.1</v>
      </c>
      <c r="LNR16" s="705" t="s">
        <v>318</v>
      </c>
      <c r="LNS16" s="703">
        <v>2.1</v>
      </c>
      <c r="LNT16" s="705" t="s">
        <v>318</v>
      </c>
      <c r="LNU16" s="703">
        <v>2.1</v>
      </c>
      <c r="LNV16" s="705" t="s">
        <v>318</v>
      </c>
      <c r="LNW16" s="703">
        <v>2.1</v>
      </c>
      <c r="LNX16" s="705" t="s">
        <v>318</v>
      </c>
      <c r="LNY16" s="703">
        <v>2.1</v>
      </c>
      <c r="LNZ16" s="705" t="s">
        <v>318</v>
      </c>
      <c r="LOA16" s="703">
        <v>2.1</v>
      </c>
      <c r="LOB16" s="705" t="s">
        <v>318</v>
      </c>
      <c r="LOC16" s="703">
        <v>2.1</v>
      </c>
      <c r="LOD16" s="705" t="s">
        <v>318</v>
      </c>
      <c r="LOE16" s="703">
        <v>2.1</v>
      </c>
      <c r="LOF16" s="705" t="s">
        <v>318</v>
      </c>
      <c r="LOG16" s="703">
        <v>2.1</v>
      </c>
      <c r="LOH16" s="705" t="s">
        <v>318</v>
      </c>
      <c r="LOI16" s="703">
        <v>2.1</v>
      </c>
      <c r="LOJ16" s="705" t="s">
        <v>318</v>
      </c>
      <c r="LOK16" s="703">
        <v>2.1</v>
      </c>
      <c r="LOL16" s="705" t="s">
        <v>318</v>
      </c>
      <c r="LOM16" s="703">
        <v>2.1</v>
      </c>
      <c r="LON16" s="705" t="s">
        <v>318</v>
      </c>
      <c r="LOO16" s="703">
        <v>2.1</v>
      </c>
      <c r="LOP16" s="705" t="s">
        <v>318</v>
      </c>
      <c r="LOQ16" s="703">
        <v>2.1</v>
      </c>
      <c r="LOR16" s="705" t="s">
        <v>318</v>
      </c>
      <c r="LOS16" s="703">
        <v>2.1</v>
      </c>
      <c r="LOT16" s="705" t="s">
        <v>318</v>
      </c>
      <c r="LOU16" s="703">
        <v>2.1</v>
      </c>
      <c r="LOV16" s="705" t="s">
        <v>318</v>
      </c>
      <c r="LOW16" s="703">
        <v>2.1</v>
      </c>
      <c r="LOX16" s="705" t="s">
        <v>318</v>
      </c>
      <c r="LOY16" s="703">
        <v>2.1</v>
      </c>
      <c r="LOZ16" s="705" t="s">
        <v>318</v>
      </c>
      <c r="LPA16" s="703">
        <v>2.1</v>
      </c>
      <c r="LPB16" s="705" t="s">
        <v>318</v>
      </c>
      <c r="LPC16" s="703">
        <v>2.1</v>
      </c>
      <c r="LPD16" s="705" t="s">
        <v>318</v>
      </c>
      <c r="LPE16" s="703">
        <v>2.1</v>
      </c>
      <c r="LPF16" s="705" t="s">
        <v>318</v>
      </c>
      <c r="LPG16" s="703">
        <v>2.1</v>
      </c>
      <c r="LPH16" s="705" t="s">
        <v>318</v>
      </c>
      <c r="LPI16" s="703">
        <v>2.1</v>
      </c>
      <c r="LPJ16" s="705" t="s">
        <v>318</v>
      </c>
      <c r="LPK16" s="703">
        <v>2.1</v>
      </c>
      <c r="LPL16" s="705" t="s">
        <v>318</v>
      </c>
      <c r="LPM16" s="703">
        <v>2.1</v>
      </c>
      <c r="LPN16" s="705" t="s">
        <v>318</v>
      </c>
      <c r="LPO16" s="703">
        <v>2.1</v>
      </c>
      <c r="LPP16" s="705" t="s">
        <v>318</v>
      </c>
      <c r="LPQ16" s="703">
        <v>2.1</v>
      </c>
      <c r="LPR16" s="705" t="s">
        <v>318</v>
      </c>
      <c r="LPS16" s="703">
        <v>2.1</v>
      </c>
      <c r="LPT16" s="705" t="s">
        <v>318</v>
      </c>
      <c r="LPU16" s="703">
        <v>2.1</v>
      </c>
      <c r="LPV16" s="705" t="s">
        <v>318</v>
      </c>
      <c r="LPW16" s="703">
        <v>2.1</v>
      </c>
      <c r="LPX16" s="705" t="s">
        <v>318</v>
      </c>
      <c r="LPY16" s="703">
        <v>2.1</v>
      </c>
      <c r="LPZ16" s="705" t="s">
        <v>318</v>
      </c>
      <c r="LQA16" s="703">
        <v>2.1</v>
      </c>
      <c r="LQB16" s="705" t="s">
        <v>318</v>
      </c>
      <c r="LQC16" s="703">
        <v>2.1</v>
      </c>
      <c r="LQD16" s="705" t="s">
        <v>318</v>
      </c>
      <c r="LQE16" s="703">
        <v>2.1</v>
      </c>
      <c r="LQF16" s="705" t="s">
        <v>318</v>
      </c>
      <c r="LQG16" s="703">
        <v>2.1</v>
      </c>
      <c r="LQH16" s="705" t="s">
        <v>318</v>
      </c>
      <c r="LQI16" s="703">
        <v>2.1</v>
      </c>
      <c r="LQJ16" s="705" t="s">
        <v>318</v>
      </c>
      <c r="LQK16" s="703">
        <v>2.1</v>
      </c>
      <c r="LQL16" s="705" t="s">
        <v>318</v>
      </c>
      <c r="LQM16" s="703">
        <v>2.1</v>
      </c>
      <c r="LQN16" s="705" t="s">
        <v>318</v>
      </c>
      <c r="LQO16" s="703">
        <v>2.1</v>
      </c>
      <c r="LQP16" s="705" t="s">
        <v>318</v>
      </c>
      <c r="LQQ16" s="703">
        <v>2.1</v>
      </c>
      <c r="LQR16" s="705" t="s">
        <v>318</v>
      </c>
      <c r="LQS16" s="703">
        <v>2.1</v>
      </c>
      <c r="LQT16" s="705" t="s">
        <v>318</v>
      </c>
      <c r="LQU16" s="703">
        <v>2.1</v>
      </c>
      <c r="LQV16" s="705" t="s">
        <v>318</v>
      </c>
      <c r="LQW16" s="703">
        <v>2.1</v>
      </c>
      <c r="LQX16" s="705" t="s">
        <v>318</v>
      </c>
      <c r="LQY16" s="703">
        <v>2.1</v>
      </c>
      <c r="LQZ16" s="705" t="s">
        <v>318</v>
      </c>
      <c r="LRA16" s="703">
        <v>2.1</v>
      </c>
      <c r="LRB16" s="705" t="s">
        <v>318</v>
      </c>
      <c r="LRC16" s="703">
        <v>2.1</v>
      </c>
      <c r="LRD16" s="705" t="s">
        <v>318</v>
      </c>
      <c r="LRE16" s="703">
        <v>2.1</v>
      </c>
      <c r="LRF16" s="705" t="s">
        <v>318</v>
      </c>
      <c r="LRG16" s="703">
        <v>2.1</v>
      </c>
      <c r="LRH16" s="705" t="s">
        <v>318</v>
      </c>
      <c r="LRI16" s="703">
        <v>2.1</v>
      </c>
      <c r="LRJ16" s="705" t="s">
        <v>318</v>
      </c>
      <c r="LRK16" s="703">
        <v>2.1</v>
      </c>
      <c r="LRL16" s="705" t="s">
        <v>318</v>
      </c>
      <c r="LRM16" s="703">
        <v>2.1</v>
      </c>
      <c r="LRN16" s="705" t="s">
        <v>318</v>
      </c>
      <c r="LRO16" s="703">
        <v>2.1</v>
      </c>
      <c r="LRP16" s="705" t="s">
        <v>318</v>
      </c>
      <c r="LRQ16" s="703">
        <v>2.1</v>
      </c>
      <c r="LRR16" s="705" t="s">
        <v>318</v>
      </c>
      <c r="LRS16" s="703">
        <v>2.1</v>
      </c>
      <c r="LRT16" s="705" t="s">
        <v>318</v>
      </c>
      <c r="LRU16" s="703">
        <v>2.1</v>
      </c>
      <c r="LRV16" s="705" t="s">
        <v>318</v>
      </c>
      <c r="LRW16" s="703">
        <v>2.1</v>
      </c>
      <c r="LRX16" s="705" t="s">
        <v>318</v>
      </c>
      <c r="LRY16" s="703">
        <v>2.1</v>
      </c>
      <c r="LRZ16" s="705" t="s">
        <v>318</v>
      </c>
      <c r="LSA16" s="703">
        <v>2.1</v>
      </c>
      <c r="LSB16" s="705" t="s">
        <v>318</v>
      </c>
      <c r="LSC16" s="703">
        <v>2.1</v>
      </c>
      <c r="LSD16" s="705" t="s">
        <v>318</v>
      </c>
      <c r="LSE16" s="703">
        <v>2.1</v>
      </c>
      <c r="LSF16" s="705" t="s">
        <v>318</v>
      </c>
      <c r="LSG16" s="703">
        <v>2.1</v>
      </c>
      <c r="LSH16" s="705" t="s">
        <v>318</v>
      </c>
      <c r="LSI16" s="703">
        <v>2.1</v>
      </c>
      <c r="LSJ16" s="705" t="s">
        <v>318</v>
      </c>
      <c r="LSK16" s="703">
        <v>2.1</v>
      </c>
      <c r="LSL16" s="705" t="s">
        <v>318</v>
      </c>
      <c r="LSM16" s="703">
        <v>2.1</v>
      </c>
      <c r="LSN16" s="705" t="s">
        <v>318</v>
      </c>
      <c r="LSO16" s="703">
        <v>2.1</v>
      </c>
      <c r="LSP16" s="705" t="s">
        <v>318</v>
      </c>
      <c r="LSQ16" s="703">
        <v>2.1</v>
      </c>
      <c r="LSR16" s="705" t="s">
        <v>318</v>
      </c>
      <c r="LSS16" s="703">
        <v>2.1</v>
      </c>
      <c r="LST16" s="705" t="s">
        <v>318</v>
      </c>
      <c r="LSU16" s="703">
        <v>2.1</v>
      </c>
      <c r="LSV16" s="705" t="s">
        <v>318</v>
      </c>
      <c r="LSW16" s="703">
        <v>2.1</v>
      </c>
      <c r="LSX16" s="705" t="s">
        <v>318</v>
      </c>
      <c r="LSY16" s="703">
        <v>2.1</v>
      </c>
      <c r="LSZ16" s="705" t="s">
        <v>318</v>
      </c>
      <c r="LTA16" s="703">
        <v>2.1</v>
      </c>
      <c r="LTB16" s="705" t="s">
        <v>318</v>
      </c>
      <c r="LTC16" s="703">
        <v>2.1</v>
      </c>
      <c r="LTD16" s="705" t="s">
        <v>318</v>
      </c>
      <c r="LTE16" s="703">
        <v>2.1</v>
      </c>
      <c r="LTF16" s="705" t="s">
        <v>318</v>
      </c>
      <c r="LTG16" s="703">
        <v>2.1</v>
      </c>
      <c r="LTH16" s="705" t="s">
        <v>318</v>
      </c>
      <c r="LTI16" s="703">
        <v>2.1</v>
      </c>
      <c r="LTJ16" s="705" t="s">
        <v>318</v>
      </c>
      <c r="LTK16" s="703">
        <v>2.1</v>
      </c>
      <c r="LTL16" s="705" t="s">
        <v>318</v>
      </c>
      <c r="LTM16" s="703">
        <v>2.1</v>
      </c>
      <c r="LTN16" s="705" t="s">
        <v>318</v>
      </c>
      <c r="LTO16" s="703">
        <v>2.1</v>
      </c>
      <c r="LTP16" s="705" t="s">
        <v>318</v>
      </c>
      <c r="LTQ16" s="703">
        <v>2.1</v>
      </c>
      <c r="LTR16" s="705" t="s">
        <v>318</v>
      </c>
      <c r="LTS16" s="703">
        <v>2.1</v>
      </c>
      <c r="LTT16" s="705" t="s">
        <v>318</v>
      </c>
      <c r="LTU16" s="703">
        <v>2.1</v>
      </c>
      <c r="LTV16" s="705" t="s">
        <v>318</v>
      </c>
      <c r="LTW16" s="703">
        <v>2.1</v>
      </c>
      <c r="LTX16" s="705" t="s">
        <v>318</v>
      </c>
      <c r="LTY16" s="703">
        <v>2.1</v>
      </c>
      <c r="LTZ16" s="705" t="s">
        <v>318</v>
      </c>
      <c r="LUA16" s="703">
        <v>2.1</v>
      </c>
      <c r="LUB16" s="705" t="s">
        <v>318</v>
      </c>
      <c r="LUC16" s="703">
        <v>2.1</v>
      </c>
      <c r="LUD16" s="705" t="s">
        <v>318</v>
      </c>
      <c r="LUE16" s="703">
        <v>2.1</v>
      </c>
      <c r="LUF16" s="705" t="s">
        <v>318</v>
      </c>
      <c r="LUG16" s="703">
        <v>2.1</v>
      </c>
      <c r="LUH16" s="705" t="s">
        <v>318</v>
      </c>
      <c r="LUI16" s="703">
        <v>2.1</v>
      </c>
      <c r="LUJ16" s="705" t="s">
        <v>318</v>
      </c>
      <c r="LUK16" s="703">
        <v>2.1</v>
      </c>
      <c r="LUL16" s="705" t="s">
        <v>318</v>
      </c>
      <c r="LUM16" s="703">
        <v>2.1</v>
      </c>
      <c r="LUN16" s="705" t="s">
        <v>318</v>
      </c>
      <c r="LUO16" s="703">
        <v>2.1</v>
      </c>
      <c r="LUP16" s="705" t="s">
        <v>318</v>
      </c>
      <c r="LUQ16" s="703">
        <v>2.1</v>
      </c>
      <c r="LUR16" s="705" t="s">
        <v>318</v>
      </c>
      <c r="LUS16" s="703">
        <v>2.1</v>
      </c>
      <c r="LUT16" s="705" t="s">
        <v>318</v>
      </c>
      <c r="LUU16" s="703">
        <v>2.1</v>
      </c>
      <c r="LUV16" s="705" t="s">
        <v>318</v>
      </c>
      <c r="LUW16" s="703">
        <v>2.1</v>
      </c>
      <c r="LUX16" s="705" t="s">
        <v>318</v>
      </c>
      <c r="LUY16" s="703">
        <v>2.1</v>
      </c>
      <c r="LUZ16" s="705" t="s">
        <v>318</v>
      </c>
      <c r="LVA16" s="703">
        <v>2.1</v>
      </c>
      <c r="LVB16" s="705" t="s">
        <v>318</v>
      </c>
      <c r="LVC16" s="703">
        <v>2.1</v>
      </c>
      <c r="LVD16" s="705" t="s">
        <v>318</v>
      </c>
      <c r="LVE16" s="703">
        <v>2.1</v>
      </c>
      <c r="LVF16" s="705" t="s">
        <v>318</v>
      </c>
      <c r="LVG16" s="703">
        <v>2.1</v>
      </c>
      <c r="LVH16" s="705" t="s">
        <v>318</v>
      </c>
      <c r="LVI16" s="703">
        <v>2.1</v>
      </c>
      <c r="LVJ16" s="705" t="s">
        <v>318</v>
      </c>
      <c r="LVK16" s="703">
        <v>2.1</v>
      </c>
      <c r="LVL16" s="705" t="s">
        <v>318</v>
      </c>
      <c r="LVM16" s="703">
        <v>2.1</v>
      </c>
      <c r="LVN16" s="705" t="s">
        <v>318</v>
      </c>
      <c r="LVO16" s="703">
        <v>2.1</v>
      </c>
      <c r="LVP16" s="705" t="s">
        <v>318</v>
      </c>
      <c r="LVQ16" s="703">
        <v>2.1</v>
      </c>
      <c r="LVR16" s="705" t="s">
        <v>318</v>
      </c>
      <c r="LVS16" s="703">
        <v>2.1</v>
      </c>
      <c r="LVT16" s="705" t="s">
        <v>318</v>
      </c>
      <c r="LVU16" s="703">
        <v>2.1</v>
      </c>
      <c r="LVV16" s="705" t="s">
        <v>318</v>
      </c>
      <c r="LVW16" s="703">
        <v>2.1</v>
      </c>
      <c r="LVX16" s="705" t="s">
        <v>318</v>
      </c>
      <c r="LVY16" s="703">
        <v>2.1</v>
      </c>
      <c r="LVZ16" s="705" t="s">
        <v>318</v>
      </c>
      <c r="LWA16" s="703">
        <v>2.1</v>
      </c>
      <c r="LWB16" s="705" t="s">
        <v>318</v>
      </c>
      <c r="LWC16" s="703">
        <v>2.1</v>
      </c>
      <c r="LWD16" s="705" t="s">
        <v>318</v>
      </c>
      <c r="LWE16" s="703">
        <v>2.1</v>
      </c>
      <c r="LWF16" s="705" t="s">
        <v>318</v>
      </c>
      <c r="LWG16" s="703">
        <v>2.1</v>
      </c>
      <c r="LWH16" s="705" t="s">
        <v>318</v>
      </c>
      <c r="LWI16" s="703">
        <v>2.1</v>
      </c>
      <c r="LWJ16" s="705" t="s">
        <v>318</v>
      </c>
      <c r="LWK16" s="703">
        <v>2.1</v>
      </c>
      <c r="LWL16" s="705" t="s">
        <v>318</v>
      </c>
      <c r="LWM16" s="703">
        <v>2.1</v>
      </c>
      <c r="LWN16" s="705" t="s">
        <v>318</v>
      </c>
      <c r="LWO16" s="703">
        <v>2.1</v>
      </c>
      <c r="LWP16" s="705" t="s">
        <v>318</v>
      </c>
      <c r="LWQ16" s="703">
        <v>2.1</v>
      </c>
      <c r="LWR16" s="705" t="s">
        <v>318</v>
      </c>
      <c r="LWS16" s="703">
        <v>2.1</v>
      </c>
      <c r="LWT16" s="705" t="s">
        <v>318</v>
      </c>
      <c r="LWU16" s="703">
        <v>2.1</v>
      </c>
      <c r="LWV16" s="705" t="s">
        <v>318</v>
      </c>
      <c r="LWW16" s="703">
        <v>2.1</v>
      </c>
      <c r="LWX16" s="705" t="s">
        <v>318</v>
      </c>
      <c r="LWY16" s="703">
        <v>2.1</v>
      </c>
      <c r="LWZ16" s="705" t="s">
        <v>318</v>
      </c>
      <c r="LXA16" s="703">
        <v>2.1</v>
      </c>
      <c r="LXB16" s="705" t="s">
        <v>318</v>
      </c>
      <c r="LXC16" s="703">
        <v>2.1</v>
      </c>
      <c r="LXD16" s="705" t="s">
        <v>318</v>
      </c>
      <c r="LXE16" s="703">
        <v>2.1</v>
      </c>
      <c r="LXF16" s="705" t="s">
        <v>318</v>
      </c>
      <c r="LXG16" s="703">
        <v>2.1</v>
      </c>
      <c r="LXH16" s="705" t="s">
        <v>318</v>
      </c>
      <c r="LXI16" s="703">
        <v>2.1</v>
      </c>
      <c r="LXJ16" s="705" t="s">
        <v>318</v>
      </c>
      <c r="LXK16" s="703">
        <v>2.1</v>
      </c>
      <c r="LXL16" s="705" t="s">
        <v>318</v>
      </c>
      <c r="LXM16" s="703">
        <v>2.1</v>
      </c>
      <c r="LXN16" s="705" t="s">
        <v>318</v>
      </c>
      <c r="LXO16" s="703">
        <v>2.1</v>
      </c>
      <c r="LXP16" s="705" t="s">
        <v>318</v>
      </c>
      <c r="LXQ16" s="703">
        <v>2.1</v>
      </c>
      <c r="LXR16" s="705" t="s">
        <v>318</v>
      </c>
      <c r="LXS16" s="703">
        <v>2.1</v>
      </c>
      <c r="LXT16" s="705" t="s">
        <v>318</v>
      </c>
      <c r="LXU16" s="703">
        <v>2.1</v>
      </c>
      <c r="LXV16" s="705" t="s">
        <v>318</v>
      </c>
      <c r="LXW16" s="703">
        <v>2.1</v>
      </c>
      <c r="LXX16" s="705" t="s">
        <v>318</v>
      </c>
      <c r="LXY16" s="703">
        <v>2.1</v>
      </c>
      <c r="LXZ16" s="705" t="s">
        <v>318</v>
      </c>
      <c r="LYA16" s="703">
        <v>2.1</v>
      </c>
      <c r="LYB16" s="705" t="s">
        <v>318</v>
      </c>
      <c r="LYC16" s="703">
        <v>2.1</v>
      </c>
      <c r="LYD16" s="705" t="s">
        <v>318</v>
      </c>
      <c r="LYE16" s="703">
        <v>2.1</v>
      </c>
      <c r="LYF16" s="705" t="s">
        <v>318</v>
      </c>
      <c r="LYG16" s="703">
        <v>2.1</v>
      </c>
      <c r="LYH16" s="705" t="s">
        <v>318</v>
      </c>
      <c r="LYI16" s="703">
        <v>2.1</v>
      </c>
      <c r="LYJ16" s="705" t="s">
        <v>318</v>
      </c>
      <c r="LYK16" s="703">
        <v>2.1</v>
      </c>
      <c r="LYL16" s="705" t="s">
        <v>318</v>
      </c>
      <c r="LYM16" s="703">
        <v>2.1</v>
      </c>
      <c r="LYN16" s="705" t="s">
        <v>318</v>
      </c>
      <c r="LYO16" s="703">
        <v>2.1</v>
      </c>
      <c r="LYP16" s="705" t="s">
        <v>318</v>
      </c>
      <c r="LYQ16" s="703">
        <v>2.1</v>
      </c>
      <c r="LYR16" s="705" t="s">
        <v>318</v>
      </c>
      <c r="LYS16" s="703">
        <v>2.1</v>
      </c>
      <c r="LYT16" s="705" t="s">
        <v>318</v>
      </c>
      <c r="LYU16" s="703">
        <v>2.1</v>
      </c>
      <c r="LYV16" s="705" t="s">
        <v>318</v>
      </c>
      <c r="LYW16" s="703">
        <v>2.1</v>
      </c>
      <c r="LYX16" s="705" t="s">
        <v>318</v>
      </c>
      <c r="LYY16" s="703">
        <v>2.1</v>
      </c>
      <c r="LYZ16" s="705" t="s">
        <v>318</v>
      </c>
      <c r="LZA16" s="703">
        <v>2.1</v>
      </c>
      <c r="LZB16" s="705" t="s">
        <v>318</v>
      </c>
      <c r="LZC16" s="703">
        <v>2.1</v>
      </c>
      <c r="LZD16" s="705" t="s">
        <v>318</v>
      </c>
      <c r="LZE16" s="703">
        <v>2.1</v>
      </c>
      <c r="LZF16" s="705" t="s">
        <v>318</v>
      </c>
      <c r="LZG16" s="703">
        <v>2.1</v>
      </c>
      <c r="LZH16" s="705" t="s">
        <v>318</v>
      </c>
      <c r="LZI16" s="703">
        <v>2.1</v>
      </c>
      <c r="LZJ16" s="705" t="s">
        <v>318</v>
      </c>
      <c r="LZK16" s="703">
        <v>2.1</v>
      </c>
      <c r="LZL16" s="705" t="s">
        <v>318</v>
      </c>
      <c r="LZM16" s="703">
        <v>2.1</v>
      </c>
      <c r="LZN16" s="705" t="s">
        <v>318</v>
      </c>
      <c r="LZO16" s="703">
        <v>2.1</v>
      </c>
      <c r="LZP16" s="705" t="s">
        <v>318</v>
      </c>
      <c r="LZQ16" s="703">
        <v>2.1</v>
      </c>
      <c r="LZR16" s="705" t="s">
        <v>318</v>
      </c>
      <c r="LZS16" s="703">
        <v>2.1</v>
      </c>
      <c r="LZT16" s="705" t="s">
        <v>318</v>
      </c>
      <c r="LZU16" s="703">
        <v>2.1</v>
      </c>
      <c r="LZV16" s="705" t="s">
        <v>318</v>
      </c>
      <c r="LZW16" s="703">
        <v>2.1</v>
      </c>
      <c r="LZX16" s="705" t="s">
        <v>318</v>
      </c>
      <c r="LZY16" s="703">
        <v>2.1</v>
      </c>
      <c r="LZZ16" s="705" t="s">
        <v>318</v>
      </c>
      <c r="MAA16" s="703">
        <v>2.1</v>
      </c>
      <c r="MAB16" s="705" t="s">
        <v>318</v>
      </c>
      <c r="MAC16" s="703">
        <v>2.1</v>
      </c>
      <c r="MAD16" s="705" t="s">
        <v>318</v>
      </c>
      <c r="MAE16" s="703">
        <v>2.1</v>
      </c>
      <c r="MAF16" s="705" t="s">
        <v>318</v>
      </c>
      <c r="MAG16" s="703">
        <v>2.1</v>
      </c>
      <c r="MAH16" s="705" t="s">
        <v>318</v>
      </c>
      <c r="MAI16" s="703">
        <v>2.1</v>
      </c>
      <c r="MAJ16" s="705" t="s">
        <v>318</v>
      </c>
      <c r="MAK16" s="703">
        <v>2.1</v>
      </c>
      <c r="MAL16" s="705" t="s">
        <v>318</v>
      </c>
      <c r="MAM16" s="703">
        <v>2.1</v>
      </c>
      <c r="MAN16" s="705" t="s">
        <v>318</v>
      </c>
      <c r="MAO16" s="703">
        <v>2.1</v>
      </c>
      <c r="MAP16" s="705" t="s">
        <v>318</v>
      </c>
      <c r="MAQ16" s="703">
        <v>2.1</v>
      </c>
      <c r="MAR16" s="705" t="s">
        <v>318</v>
      </c>
      <c r="MAS16" s="703">
        <v>2.1</v>
      </c>
      <c r="MAT16" s="705" t="s">
        <v>318</v>
      </c>
      <c r="MAU16" s="703">
        <v>2.1</v>
      </c>
      <c r="MAV16" s="705" t="s">
        <v>318</v>
      </c>
      <c r="MAW16" s="703">
        <v>2.1</v>
      </c>
      <c r="MAX16" s="705" t="s">
        <v>318</v>
      </c>
      <c r="MAY16" s="703">
        <v>2.1</v>
      </c>
      <c r="MAZ16" s="705" t="s">
        <v>318</v>
      </c>
      <c r="MBA16" s="703">
        <v>2.1</v>
      </c>
      <c r="MBB16" s="705" t="s">
        <v>318</v>
      </c>
      <c r="MBC16" s="703">
        <v>2.1</v>
      </c>
      <c r="MBD16" s="705" t="s">
        <v>318</v>
      </c>
      <c r="MBE16" s="703">
        <v>2.1</v>
      </c>
      <c r="MBF16" s="705" t="s">
        <v>318</v>
      </c>
      <c r="MBG16" s="703">
        <v>2.1</v>
      </c>
      <c r="MBH16" s="705" t="s">
        <v>318</v>
      </c>
      <c r="MBI16" s="703">
        <v>2.1</v>
      </c>
      <c r="MBJ16" s="705" t="s">
        <v>318</v>
      </c>
      <c r="MBK16" s="703">
        <v>2.1</v>
      </c>
      <c r="MBL16" s="705" t="s">
        <v>318</v>
      </c>
      <c r="MBM16" s="703">
        <v>2.1</v>
      </c>
      <c r="MBN16" s="705" t="s">
        <v>318</v>
      </c>
      <c r="MBO16" s="703">
        <v>2.1</v>
      </c>
      <c r="MBP16" s="705" t="s">
        <v>318</v>
      </c>
      <c r="MBQ16" s="703">
        <v>2.1</v>
      </c>
      <c r="MBR16" s="705" t="s">
        <v>318</v>
      </c>
      <c r="MBS16" s="703">
        <v>2.1</v>
      </c>
      <c r="MBT16" s="705" t="s">
        <v>318</v>
      </c>
      <c r="MBU16" s="703">
        <v>2.1</v>
      </c>
      <c r="MBV16" s="705" t="s">
        <v>318</v>
      </c>
      <c r="MBW16" s="703">
        <v>2.1</v>
      </c>
      <c r="MBX16" s="705" t="s">
        <v>318</v>
      </c>
      <c r="MBY16" s="703">
        <v>2.1</v>
      </c>
      <c r="MBZ16" s="705" t="s">
        <v>318</v>
      </c>
      <c r="MCA16" s="703">
        <v>2.1</v>
      </c>
      <c r="MCB16" s="705" t="s">
        <v>318</v>
      </c>
      <c r="MCC16" s="703">
        <v>2.1</v>
      </c>
      <c r="MCD16" s="705" t="s">
        <v>318</v>
      </c>
      <c r="MCE16" s="703">
        <v>2.1</v>
      </c>
      <c r="MCF16" s="705" t="s">
        <v>318</v>
      </c>
      <c r="MCG16" s="703">
        <v>2.1</v>
      </c>
      <c r="MCH16" s="705" t="s">
        <v>318</v>
      </c>
      <c r="MCI16" s="703">
        <v>2.1</v>
      </c>
      <c r="MCJ16" s="705" t="s">
        <v>318</v>
      </c>
      <c r="MCK16" s="703">
        <v>2.1</v>
      </c>
      <c r="MCL16" s="705" t="s">
        <v>318</v>
      </c>
      <c r="MCM16" s="703">
        <v>2.1</v>
      </c>
      <c r="MCN16" s="705" t="s">
        <v>318</v>
      </c>
      <c r="MCO16" s="703">
        <v>2.1</v>
      </c>
      <c r="MCP16" s="705" t="s">
        <v>318</v>
      </c>
      <c r="MCQ16" s="703">
        <v>2.1</v>
      </c>
      <c r="MCR16" s="705" t="s">
        <v>318</v>
      </c>
      <c r="MCS16" s="703">
        <v>2.1</v>
      </c>
      <c r="MCT16" s="705" t="s">
        <v>318</v>
      </c>
      <c r="MCU16" s="703">
        <v>2.1</v>
      </c>
      <c r="MCV16" s="705" t="s">
        <v>318</v>
      </c>
      <c r="MCW16" s="703">
        <v>2.1</v>
      </c>
      <c r="MCX16" s="705" t="s">
        <v>318</v>
      </c>
      <c r="MCY16" s="703">
        <v>2.1</v>
      </c>
      <c r="MCZ16" s="705" t="s">
        <v>318</v>
      </c>
      <c r="MDA16" s="703">
        <v>2.1</v>
      </c>
      <c r="MDB16" s="705" t="s">
        <v>318</v>
      </c>
      <c r="MDC16" s="703">
        <v>2.1</v>
      </c>
      <c r="MDD16" s="705" t="s">
        <v>318</v>
      </c>
      <c r="MDE16" s="703">
        <v>2.1</v>
      </c>
      <c r="MDF16" s="705" t="s">
        <v>318</v>
      </c>
      <c r="MDG16" s="703">
        <v>2.1</v>
      </c>
      <c r="MDH16" s="705" t="s">
        <v>318</v>
      </c>
      <c r="MDI16" s="703">
        <v>2.1</v>
      </c>
      <c r="MDJ16" s="705" t="s">
        <v>318</v>
      </c>
      <c r="MDK16" s="703">
        <v>2.1</v>
      </c>
      <c r="MDL16" s="705" t="s">
        <v>318</v>
      </c>
      <c r="MDM16" s="703">
        <v>2.1</v>
      </c>
      <c r="MDN16" s="705" t="s">
        <v>318</v>
      </c>
      <c r="MDO16" s="703">
        <v>2.1</v>
      </c>
      <c r="MDP16" s="705" t="s">
        <v>318</v>
      </c>
      <c r="MDQ16" s="703">
        <v>2.1</v>
      </c>
      <c r="MDR16" s="705" t="s">
        <v>318</v>
      </c>
      <c r="MDS16" s="703">
        <v>2.1</v>
      </c>
      <c r="MDT16" s="705" t="s">
        <v>318</v>
      </c>
      <c r="MDU16" s="703">
        <v>2.1</v>
      </c>
      <c r="MDV16" s="705" t="s">
        <v>318</v>
      </c>
      <c r="MDW16" s="703">
        <v>2.1</v>
      </c>
      <c r="MDX16" s="705" t="s">
        <v>318</v>
      </c>
      <c r="MDY16" s="703">
        <v>2.1</v>
      </c>
      <c r="MDZ16" s="705" t="s">
        <v>318</v>
      </c>
      <c r="MEA16" s="703">
        <v>2.1</v>
      </c>
      <c r="MEB16" s="705" t="s">
        <v>318</v>
      </c>
      <c r="MEC16" s="703">
        <v>2.1</v>
      </c>
      <c r="MED16" s="705" t="s">
        <v>318</v>
      </c>
      <c r="MEE16" s="703">
        <v>2.1</v>
      </c>
      <c r="MEF16" s="705" t="s">
        <v>318</v>
      </c>
      <c r="MEG16" s="703">
        <v>2.1</v>
      </c>
      <c r="MEH16" s="705" t="s">
        <v>318</v>
      </c>
      <c r="MEI16" s="703">
        <v>2.1</v>
      </c>
      <c r="MEJ16" s="705" t="s">
        <v>318</v>
      </c>
      <c r="MEK16" s="703">
        <v>2.1</v>
      </c>
      <c r="MEL16" s="705" t="s">
        <v>318</v>
      </c>
      <c r="MEM16" s="703">
        <v>2.1</v>
      </c>
      <c r="MEN16" s="705" t="s">
        <v>318</v>
      </c>
      <c r="MEO16" s="703">
        <v>2.1</v>
      </c>
      <c r="MEP16" s="705" t="s">
        <v>318</v>
      </c>
      <c r="MEQ16" s="703">
        <v>2.1</v>
      </c>
      <c r="MER16" s="705" t="s">
        <v>318</v>
      </c>
      <c r="MES16" s="703">
        <v>2.1</v>
      </c>
      <c r="MET16" s="705" t="s">
        <v>318</v>
      </c>
      <c r="MEU16" s="703">
        <v>2.1</v>
      </c>
      <c r="MEV16" s="705" t="s">
        <v>318</v>
      </c>
      <c r="MEW16" s="703">
        <v>2.1</v>
      </c>
      <c r="MEX16" s="705" t="s">
        <v>318</v>
      </c>
      <c r="MEY16" s="703">
        <v>2.1</v>
      </c>
      <c r="MEZ16" s="705" t="s">
        <v>318</v>
      </c>
      <c r="MFA16" s="703">
        <v>2.1</v>
      </c>
      <c r="MFB16" s="705" t="s">
        <v>318</v>
      </c>
      <c r="MFC16" s="703">
        <v>2.1</v>
      </c>
      <c r="MFD16" s="705" t="s">
        <v>318</v>
      </c>
      <c r="MFE16" s="703">
        <v>2.1</v>
      </c>
      <c r="MFF16" s="705" t="s">
        <v>318</v>
      </c>
      <c r="MFG16" s="703">
        <v>2.1</v>
      </c>
      <c r="MFH16" s="705" t="s">
        <v>318</v>
      </c>
      <c r="MFI16" s="703">
        <v>2.1</v>
      </c>
      <c r="MFJ16" s="705" t="s">
        <v>318</v>
      </c>
      <c r="MFK16" s="703">
        <v>2.1</v>
      </c>
      <c r="MFL16" s="705" t="s">
        <v>318</v>
      </c>
      <c r="MFM16" s="703">
        <v>2.1</v>
      </c>
      <c r="MFN16" s="705" t="s">
        <v>318</v>
      </c>
      <c r="MFO16" s="703">
        <v>2.1</v>
      </c>
      <c r="MFP16" s="705" t="s">
        <v>318</v>
      </c>
      <c r="MFQ16" s="703">
        <v>2.1</v>
      </c>
      <c r="MFR16" s="705" t="s">
        <v>318</v>
      </c>
      <c r="MFS16" s="703">
        <v>2.1</v>
      </c>
      <c r="MFT16" s="705" t="s">
        <v>318</v>
      </c>
      <c r="MFU16" s="703">
        <v>2.1</v>
      </c>
      <c r="MFV16" s="705" t="s">
        <v>318</v>
      </c>
      <c r="MFW16" s="703">
        <v>2.1</v>
      </c>
      <c r="MFX16" s="705" t="s">
        <v>318</v>
      </c>
      <c r="MFY16" s="703">
        <v>2.1</v>
      </c>
      <c r="MFZ16" s="705" t="s">
        <v>318</v>
      </c>
      <c r="MGA16" s="703">
        <v>2.1</v>
      </c>
      <c r="MGB16" s="705" t="s">
        <v>318</v>
      </c>
      <c r="MGC16" s="703">
        <v>2.1</v>
      </c>
      <c r="MGD16" s="705" t="s">
        <v>318</v>
      </c>
      <c r="MGE16" s="703">
        <v>2.1</v>
      </c>
      <c r="MGF16" s="705" t="s">
        <v>318</v>
      </c>
      <c r="MGG16" s="703">
        <v>2.1</v>
      </c>
      <c r="MGH16" s="705" t="s">
        <v>318</v>
      </c>
      <c r="MGI16" s="703">
        <v>2.1</v>
      </c>
      <c r="MGJ16" s="705" t="s">
        <v>318</v>
      </c>
      <c r="MGK16" s="703">
        <v>2.1</v>
      </c>
      <c r="MGL16" s="705" t="s">
        <v>318</v>
      </c>
      <c r="MGM16" s="703">
        <v>2.1</v>
      </c>
      <c r="MGN16" s="705" t="s">
        <v>318</v>
      </c>
      <c r="MGO16" s="703">
        <v>2.1</v>
      </c>
      <c r="MGP16" s="705" t="s">
        <v>318</v>
      </c>
      <c r="MGQ16" s="703">
        <v>2.1</v>
      </c>
      <c r="MGR16" s="705" t="s">
        <v>318</v>
      </c>
      <c r="MGS16" s="703">
        <v>2.1</v>
      </c>
      <c r="MGT16" s="705" t="s">
        <v>318</v>
      </c>
      <c r="MGU16" s="703">
        <v>2.1</v>
      </c>
      <c r="MGV16" s="705" t="s">
        <v>318</v>
      </c>
      <c r="MGW16" s="703">
        <v>2.1</v>
      </c>
      <c r="MGX16" s="705" t="s">
        <v>318</v>
      </c>
      <c r="MGY16" s="703">
        <v>2.1</v>
      </c>
      <c r="MGZ16" s="705" t="s">
        <v>318</v>
      </c>
      <c r="MHA16" s="703">
        <v>2.1</v>
      </c>
      <c r="MHB16" s="705" t="s">
        <v>318</v>
      </c>
      <c r="MHC16" s="703">
        <v>2.1</v>
      </c>
      <c r="MHD16" s="705" t="s">
        <v>318</v>
      </c>
      <c r="MHE16" s="703">
        <v>2.1</v>
      </c>
      <c r="MHF16" s="705" t="s">
        <v>318</v>
      </c>
      <c r="MHG16" s="703">
        <v>2.1</v>
      </c>
      <c r="MHH16" s="705" t="s">
        <v>318</v>
      </c>
      <c r="MHI16" s="703">
        <v>2.1</v>
      </c>
      <c r="MHJ16" s="705" t="s">
        <v>318</v>
      </c>
      <c r="MHK16" s="703">
        <v>2.1</v>
      </c>
      <c r="MHL16" s="705" t="s">
        <v>318</v>
      </c>
      <c r="MHM16" s="703">
        <v>2.1</v>
      </c>
      <c r="MHN16" s="705" t="s">
        <v>318</v>
      </c>
      <c r="MHO16" s="703">
        <v>2.1</v>
      </c>
      <c r="MHP16" s="705" t="s">
        <v>318</v>
      </c>
      <c r="MHQ16" s="703">
        <v>2.1</v>
      </c>
      <c r="MHR16" s="705" t="s">
        <v>318</v>
      </c>
      <c r="MHS16" s="703">
        <v>2.1</v>
      </c>
      <c r="MHT16" s="705" t="s">
        <v>318</v>
      </c>
      <c r="MHU16" s="703">
        <v>2.1</v>
      </c>
      <c r="MHV16" s="705" t="s">
        <v>318</v>
      </c>
      <c r="MHW16" s="703">
        <v>2.1</v>
      </c>
      <c r="MHX16" s="705" t="s">
        <v>318</v>
      </c>
      <c r="MHY16" s="703">
        <v>2.1</v>
      </c>
      <c r="MHZ16" s="705" t="s">
        <v>318</v>
      </c>
      <c r="MIA16" s="703">
        <v>2.1</v>
      </c>
      <c r="MIB16" s="705" t="s">
        <v>318</v>
      </c>
      <c r="MIC16" s="703">
        <v>2.1</v>
      </c>
      <c r="MID16" s="705" t="s">
        <v>318</v>
      </c>
      <c r="MIE16" s="703">
        <v>2.1</v>
      </c>
      <c r="MIF16" s="705" t="s">
        <v>318</v>
      </c>
      <c r="MIG16" s="703">
        <v>2.1</v>
      </c>
      <c r="MIH16" s="705" t="s">
        <v>318</v>
      </c>
      <c r="MII16" s="703">
        <v>2.1</v>
      </c>
      <c r="MIJ16" s="705" t="s">
        <v>318</v>
      </c>
      <c r="MIK16" s="703">
        <v>2.1</v>
      </c>
      <c r="MIL16" s="705" t="s">
        <v>318</v>
      </c>
      <c r="MIM16" s="703">
        <v>2.1</v>
      </c>
      <c r="MIN16" s="705" t="s">
        <v>318</v>
      </c>
      <c r="MIO16" s="703">
        <v>2.1</v>
      </c>
      <c r="MIP16" s="705" t="s">
        <v>318</v>
      </c>
      <c r="MIQ16" s="703">
        <v>2.1</v>
      </c>
      <c r="MIR16" s="705" t="s">
        <v>318</v>
      </c>
      <c r="MIS16" s="703">
        <v>2.1</v>
      </c>
      <c r="MIT16" s="705" t="s">
        <v>318</v>
      </c>
      <c r="MIU16" s="703">
        <v>2.1</v>
      </c>
      <c r="MIV16" s="705" t="s">
        <v>318</v>
      </c>
      <c r="MIW16" s="703">
        <v>2.1</v>
      </c>
      <c r="MIX16" s="705" t="s">
        <v>318</v>
      </c>
      <c r="MIY16" s="703">
        <v>2.1</v>
      </c>
      <c r="MIZ16" s="705" t="s">
        <v>318</v>
      </c>
      <c r="MJA16" s="703">
        <v>2.1</v>
      </c>
      <c r="MJB16" s="705" t="s">
        <v>318</v>
      </c>
      <c r="MJC16" s="703">
        <v>2.1</v>
      </c>
      <c r="MJD16" s="705" t="s">
        <v>318</v>
      </c>
      <c r="MJE16" s="703">
        <v>2.1</v>
      </c>
      <c r="MJF16" s="705" t="s">
        <v>318</v>
      </c>
      <c r="MJG16" s="703">
        <v>2.1</v>
      </c>
      <c r="MJH16" s="705" t="s">
        <v>318</v>
      </c>
      <c r="MJI16" s="703">
        <v>2.1</v>
      </c>
      <c r="MJJ16" s="705" t="s">
        <v>318</v>
      </c>
      <c r="MJK16" s="703">
        <v>2.1</v>
      </c>
      <c r="MJL16" s="705" t="s">
        <v>318</v>
      </c>
      <c r="MJM16" s="703">
        <v>2.1</v>
      </c>
      <c r="MJN16" s="705" t="s">
        <v>318</v>
      </c>
      <c r="MJO16" s="703">
        <v>2.1</v>
      </c>
      <c r="MJP16" s="705" t="s">
        <v>318</v>
      </c>
      <c r="MJQ16" s="703">
        <v>2.1</v>
      </c>
      <c r="MJR16" s="705" t="s">
        <v>318</v>
      </c>
      <c r="MJS16" s="703">
        <v>2.1</v>
      </c>
      <c r="MJT16" s="705" t="s">
        <v>318</v>
      </c>
      <c r="MJU16" s="703">
        <v>2.1</v>
      </c>
      <c r="MJV16" s="705" t="s">
        <v>318</v>
      </c>
      <c r="MJW16" s="703">
        <v>2.1</v>
      </c>
      <c r="MJX16" s="705" t="s">
        <v>318</v>
      </c>
      <c r="MJY16" s="703">
        <v>2.1</v>
      </c>
      <c r="MJZ16" s="705" t="s">
        <v>318</v>
      </c>
      <c r="MKA16" s="703">
        <v>2.1</v>
      </c>
      <c r="MKB16" s="705" t="s">
        <v>318</v>
      </c>
      <c r="MKC16" s="703">
        <v>2.1</v>
      </c>
      <c r="MKD16" s="705" t="s">
        <v>318</v>
      </c>
      <c r="MKE16" s="703">
        <v>2.1</v>
      </c>
      <c r="MKF16" s="705" t="s">
        <v>318</v>
      </c>
      <c r="MKG16" s="703">
        <v>2.1</v>
      </c>
      <c r="MKH16" s="705" t="s">
        <v>318</v>
      </c>
      <c r="MKI16" s="703">
        <v>2.1</v>
      </c>
      <c r="MKJ16" s="705" t="s">
        <v>318</v>
      </c>
      <c r="MKK16" s="703">
        <v>2.1</v>
      </c>
      <c r="MKL16" s="705" t="s">
        <v>318</v>
      </c>
      <c r="MKM16" s="703">
        <v>2.1</v>
      </c>
      <c r="MKN16" s="705" t="s">
        <v>318</v>
      </c>
      <c r="MKO16" s="703">
        <v>2.1</v>
      </c>
      <c r="MKP16" s="705" t="s">
        <v>318</v>
      </c>
      <c r="MKQ16" s="703">
        <v>2.1</v>
      </c>
      <c r="MKR16" s="705" t="s">
        <v>318</v>
      </c>
      <c r="MKS16" s="703">
        <v>2.1</v>
      </c>
      <c r="MKT16" s="705" t="s">
        <v>318</v>
      </c>
      <c r="MKU16" s="703">
        <v>2.1</v>
      </c>
      <c r="MKV16" s="705" t="s">
        <v>318</v>
      </c>
      <c r="MKW16" s="703">
        <v>2.1</v>
      </c>
      <c r="MKX16" s="705" t="s">
        <v>318</v>
      </c>
      <c r="MKY16" s="703">
        <v>2.1</v>
      </c>
      <c r="MKZ16" s="705" t="s">
        <v>318</v>
      </c>
      <c r="MLA16" s="703">
        <v>2.1</v>
      </c>
      <c r="MLB16" s="705" t="s">
        <v>318</v>
      </c>
      <c r="MLC16" s="703">
        <v>2.1</v>
      </c>
      <c r="MLD16" s="705" t="s">
        <v>318</v>
      </c>
      <c r="MLE16" s="703">
        <v>2.1</v>
      </c>
      <c r="MLF16" s="705" t="s">
        <v>318</v>
      </c>
      <c r="MLG16" s="703">
        <v>2.1</v>
      </c>
      <c r="MLH16" s="705" t="s">
        <v>318</v>
      </c>
      <c r="MLI16" s="703">
        <v>2.1</v>
      </c>
      <c r="MLJ16" s="705" t="s">
        <v>318</v>
      </c>
      <c r="MLK16" s="703">
        <v>2.1</v>
      </c>
      <c r="MLL16" s="705" t="s">
        <v>318</v>
      </c>
      <c r="MLM16" s="703">
        <v>2.1</v>
      </c>
      <c r="MLN16" s="705" t="s">
        <v>318</v>
      </c>
      <c r="MLO16" s="703">
        <v>2.1</v>
      </c>
      <c r="MLP16" s="705" t="s">
        <v>318</v>
      </c>
      <c r="MLQ16" s="703">
        <v>2.1</v>
      </c>
      <c r="MLR16" s="705" t="s">
        <v>318</v>
      </c>
      <c r="MLS16" s="703">
        <v>2.1</v>
      </c>
      <c r="MLT16" s="705" t="s">
        <v>318</v>
      </c>
      <c r="MLU16" s="703">
        <v>2.1</v>
      </c>
      <c r="MLV16" s="705" t="s">
        <v>318</v>
      </c>
      <c r="MLW16" s="703">
        <v>2.1</v>
      </c>
      <c r="MLX16" s="705" t="s">
        <v>318</v>
      </c>
      <c r="MLY16" s="703">
        <v>2.1</v>
      </c>
      <c r="MLZ16" s="705" t="s">
        <v>318</v>
      </c>
      <c r="MMA16" s="703">
        <v>2.1</v>
      </c>
      <c r="MMB16" s="705" t="s">
        <v>318</v>
      </c>
      <c r="MMC16" s="703">
        <v>2.1</v>
      </c>
      <c r="MMD16" s="705" t="s">
        <v>318</v>
      </c>
      <c r="MME16" s="703">
        <v>2.1</v>
      </c>
      <c r="MMF16" s="705" t="s">
        <v>318</v>
      </c>
      <c r="MMG16" s="703">
        <v>2.1</v>
      </c>
      <c r="MMH16" s="705" t="s">
        <v>318</v>
      </c>
      <c r="MMI16" s="703">
        <v>2.1</v>
      </c>
      <c r="MMJ16" s="705" t="s">
        <v>318</v>
      </c>
      <c r="MMK16" s="703">
        <v>2.1</v>
      </c>
      <c r="MML16" s="705" t="s">
        <v>318</v>
      </c>
      <c r="MMM16" s="703">
        <v>2.1</v>
      </c>
      <c r="MMN16" s="705" t="s">
        <v>318</v>
      </c>
      <c r="MMO16" s="703">
        <v>2.1</v>
      </c>
      <c r="MMP16" s="705" t="s">
        <v>318</v>
      </c>
      <c r="MMQ16" s="703">
        <v>2.1</v>
      </c>
      <c r="MMR16" s="705" t="s">
        <v>318</v>
      </c>
      <c r="MMS16" s="703">
        <v>2.1</v>
      </c>
      <c r="MMT16" s="705" t="s">
        <v>318</v>
      </c>
      <c r="MMU16" s="703">
        <v>2.1</v>
      </c>
      <c r="MMV16" s="705" t="s">
        <v>318</v>
      </c>
      <c r="MMW16" s="703">
        <v>2.1</v>
      </c>
      <c r="MMX16" s="705" t="s">
        <v>318</v>
      </c>
      <c r="MMY16" s="703">
        <v>2.1</v>
      </c>
      <c r="MMZ16" s="705" t="s">
        <v>318</v>
      </c>
      <c r="MNA16" s="703">
        <v>2.1</v>
      </c>
      <c r="MNB16" s="705" t="s">
        <v>318</v>
      </c>
      <c r="MNC16" s="703">
        <v>2.1</v>
      </c>
      <c r="MND16" s="705" t="s">
        <v>318</v>
      </c>
      <c r="MNE16" s="703">
        <v>2.1</v>
      </c>
      <c r="MNF16" s="705" t="s">
        <v>318</v>
      </c>
      <c r="MNG16" s="703">
        <v>2.1</v>
      </c>
      <c r="MNH16" s="705" t="s">
        <v>318</v>
      </c>
      <c r="MNI16" s="703">
        <v>2.1</v>
      </c>
      <c r="MNJ16" s="705" t="s">
        <v>318</v>
      </c>
      <c r="MNK16" s="703">
        <v>2.1</v>
      </c>
      <c r="MNL16" s="705" t="s">
        <v>318</v>
      </c>
      <c r="MNM16" s="703">
        <v>2.1</v>
      </c>
      <c r="MNN16" s="705" t="s">
        <v>318</v>
      </c>
      <c r="MNO16" s="703">
        <v>2.1</v>
      </c>
      <c r="MNP16" s="705" t="s">
        <v>318</v>
      </c>
      <c r="MNQ16" s="703">
        <v>2.1</v>
      </c>
      <c r="MNR16" s="705" t="s">
        <v>318</v>
      </c>
      <c r="MNS16" s="703">
        <v>2.1</v>
      </c>
      <c r="MNT16" s="705" t="s">
        <v>318</v>
      </c>
      <c r="MNU16" s="703">
        <v>2.1</v>
      </c>
      <c r="MNV16" s="705" t="s">
        <v>318</v>
      </c>
      <c r="MNW16" s="703">
        <v>2.1</v>
      </c>
      <c r="MNX16" s="705" t="s">
        <v>318</v>
      </c>
      <c r="MNY16" s="703">
        <v>2.1</v>
      </c>
      <c r="MNZ16" s="705" t="s">
        <v>318</v>
      </c>
      <c r="MOA16" s="703">
        <v>2.1</v>
      </c>
      <c r="MOB16" s="705" t="s">
        <v>318</v>
      </c>
      <c r="MOC16" s="703">
        <v>2.1</v>
      </c>
      <c r="MOD16" s="705" t="s">
        <v>318</v>
      </c>
      <c r="MOE16" s="703">
        <v>2.1</v>
      </c>
      <c r="MOF16" s="705" t="s">
        <v>318</v>
      </c>
      <c r="MOG16" s="703">
        <v>2.1</v>
      </c>
      <c r="MOH16" s="705" t="s">
        <v>318</v>
      </c>
      <c r="MOI16" s="703">
        <v>2.1</v>
      </c>
      <c r="MOJ16" s="705" t="s">
        <v>318</v>
      </c>
      <c r="MOK16" s="703">
        <v>2.1</v>
      </c>
      <c r="MOL16" s="705" t="s">
        <v>318</v>
      </c>
      <c r="MOM16" s="703">
        <v>2.1</v>
      </c>
      <c r="MON16" s="705" t="s">
        <v>318</v>
      </c>
      <c r="MOO16" s="703">
        <v>2.1</v>
      </c>
      <c r="MOP16" s="705" t="s">
        <v>318</v>
      </c>
      <c r="MOQ16" s="703">
        <v>2.1</v>
      </c>
      <c r="MOR16" s="705" t="s">
        <v>318</v>
      </c>
      <c r="MOS16" s="703">
        <v>2.1</v>
      </c>
      <c r="MOT16" s="705" t="s">
        <v>318</v>
      </c>
      <c r="MOU16" s="703">
        <v>2.1</v>
      </c>
      <c r="MOV16" s="705" t="s">
        <v>318</v>
      </c>
      <c r="MOW16" s="703">
        <v>2.1</v>
      </c>
      <c r="MOX16" s="705" t="s">
        <v>318</v>
      </c>
      <c r="MOY16" s="703">
        <v>2.1</v>
      </c>
      <c r="MOZ16" s="705" t="s">
        <v>318</v>
      </c>
      <c r="MPA16" s="703">
        <v>2.1</v>
      </c>
      <c r="MPB16" s="705" t="s">
        <v>318</v>
      </c>
      <c r="MPC16" s="703">
        <v>2.1</v>
      </c>
      <c r="MPD16" s="705" t="s">
        <v>318</v>
      </c>
      <c r="MPE16" s="703">
        <v>2.1</v>
      </c>
      <c r="MPF16" s="705" t="s">
        <v>318</v>
      </c>
      <c r="MPG16" s="703">
        <v>2.1</v>
      </c>
      <c r="MPH16" s="705" t="s">
        <v>318</v>
      </c>
      <c r="MPI16" s="703">
        <v>2.1</v>
      </c>
      <c r="MPJ16" s="705" t="s">
        <v>318</v>
      </c>
      <c r="MPK16" s="703">
        <v>2.1</v>
      </c>
      <c r="MPL16" s="705" t="s">
        <v>318</v>
      </c>
      <c r="MPM16" s="703">
        <v>2.1</v>
      </c>
      <c r="MPN16" s="705" t="s">
        <v>318</v>
      </c>
      <c r="MPO16" s="703">
        <v>2.1</v>
      </c>
      <c r="MPP16" s="705" t="s">
        <v>318</v>
      </c>
      <c r="MPQ16" s="703">
        <v>2.1</v>
      </c>
      <c r="MPR16" s="705" t="s">
        <v>318</v>
      </c>
      <c r="MPS16" s="703">
        <v>2.1</v>
      </c>
      <c r="MPT16" s="705" t="s">
        <v>318</v>
      </c>
      <c r="MPU16" s="703">
        <v>2.1</v>
      </c>
      <c r="MPV16" s="705" t="s">
        <v>318</v>
      </c>
      <c r="MPW16" s="703">
        <v>2.1</v>
      </c>
      <c r="MPX16" s="705" t="s">
        <v>318</v>
      </c>
      <c r="MPY16" s="703">
        <v>2.1</v>
      </c>
      <c r="MPZ16" s="705" t="s">
        <v>318</v>
      </c>
      <c r="MQA16" s="703">
        <v>2.1</v>
      </c>
      <c r="MQB16" s="705" t="s">
        <v>318</v>
      </c>
      <c r="MQC16" s="703">
        <v>2.1</v>
      </c>
      <c r="MQD16" s="705" t="s">
        <v>318</v>
      </c>
      <c r="MQE16" s="703">
        <v>2.1</v>
      </c>
      <c r="MQF16" s="705" t="s">
        <v>318</v>
      </c>
      <c r="MQG16" s="703">
        <v>2.1</v>
      </c>
      <c r="MQH16" s="705" t="s">
        <v>318</v>
      </c>
      <c r="MQI16" s="703">
        <v>2.1</v>
      </c>
      <c r="MQJ16" s="705" t="s">
        <v>318</v>
      </c>
      <c r="MQK16" s="703">
        <v>2.1</v>
      </c>
      <c r="MQL16" s="705" t="s">
        <v>318</v>
      </c>
      <c r="MQM16" s="703">
        <v>2.1</v>
      </c>
      <c r="MQN16" s="705" t="s">
        <v>318</v>
      </c>
      <c r="MQO16" s="703">
        <v>2.1</v>
      </c>
      <c r="MQP16" s="705" t="s">
        <v>318</v>
      </c>
      <c r="MQQ16" s="703">
        <v>2.1</v>
      </c>
      <c r="MQR16" s="705" t="s">
        <v>318</v>
      </c>
      <c r="MQS16" s="703">
        <v>2.1</v>
      </c>
      <c r="MQT16" s="705" t="s">
        <v>318</v>
      </c>
      <c r="MQU16" s="703">
        <v>2.1</v>
      </c>
      <c r="MQV16" s="705" t="s">
        <v>318</v>
      </c>
      <c r="MQW16" s="703">
        <v>2.1</v>
      </c>
      <c r="MQX16" s="705" t="s">
        <v>318</v>
      </c>
      <c r="MQY16" s="703">
        <v>2.1</v>
      </c>
      <c r="MQZ16" s="705" t="s">
        <v>318</v>
      </c>
      <c r="MRA16" s="703">
        <v>2.1</v>
      </c>
      <c r="MRB16" s="705" t="s">
        <v>318</v>
      </c>
      <c r="MRC16" s="703">
        <v>2.1</v>
      </c>
      <c r="MRD16" s="705" t="s">
        <v>318</v>
      </c>
      <c r="MRE16" s="703">
        <v>2.1</v>
      </c>
      <c r="MRF16" s="705" t="s">
        <v>318</v>
      </c>
      <c r="MRG16" s="703">
        <v>2.1</v>
      </c>
      <c r="MRH16" s="705" t="s">
        <v>318</v>
      </c>
      <c r="MRI16" s="703">
        <v>2.1</v>
      </c>
      <c r="MRJ16" s="705" t="s">
        <v>318</v>
      </c>
      <c r="MRK16" s="703">
        <v>2.1</v>
      </c>
      <c r="MRL16" s="705" t="s">
        <v>318</v>
      </c>
      <c r="MRM16" s="703">
        <v>2.1</v>
      </c>
      <c r="MRN16" s="705" t="s">
        <v>318</v>
      </c>
      <c r="MRO16" s="703">
        <v>2.1</v>
      </c>
      <c r="MRP16" s="705" t="s">
        <v>318</v>
      </c>
      <c r="MRQ16" s="703">
        <v>2.1</v>
      </c>
      <c r="MRR16" s="705" t="s">
        <v>318</v>
      </c>
      <c r="MRS16" s="703">
        <v>2.1</v>
      </c>
      <c r="MRT16" s="705" t="s">
        <v>318</v>
      </c>
      <c r="MRU16" s="703">
        <v>2.1</v>
      </c>
      <c r="MRV16" s="705" t="s">
        <v>318</v>
      </c>
      <c r="MRW16" s="703">
        <v>2.1</v>
      </c>
      <c r="MRX16" s="705" t="s">
        <v>318</v>
      </c>
      <c r="MRY16" s="703">
        <v>2.1</v>
      </c>
      <c r="MRZ16" s="705" t="s">
        <v>318</v>
      </c>
      <c r="MSA16" s="703">
        <v>2.1</v>
      </c>
      <c r="MSB16" s="705" t="s">
        <v>318</v>
      </c>
      <c r="MSC16" s="703">
        <v>2.1</v>
      </c>
      <c r="MSD16" s="705" t="s">
        <v>318</v>
      </c>
      <c r="MSE16" s="703">
        <v>2.1</v>
      </c>
      <c r="MSF16" s="705" t="s">
        <v>318</v>
      </c>
      <c r="MSG16" s="703">
        <v>2.1</v>
      </c>
      <c r="MSH16" s="705" t="s">
        <v>318</v>
      </c>
      <c r="MSI16" s="703">
        <v>2.1</v>
      </c>
      <c r="MSJ16" s="705" t="s">
        <v>318</v>
      </c>
      <c r="MSK16" s="703">
        <v>2.1</v>
      </c>
      <c r="MSL16" s="705" t="s">
        <v>318</v>
      </c>
      <c r="MSM16" s="703">
        <v>2.1</v>
      </c>
      <c r="MSN16" s="705" t="s">
        <v>318</v>
      </c>
      <c r="MSO16" s="703">
        <v>2.1</v>
      </c>
      <c r="MSP16" s="705" t="s">
        <v>318</v>
      </c>
      <c r="MSQ16" s="703">
        <v>2.1</v>
      </c>
      <c r="MSR16" s="705" t="s">
        <v>318</v>
      </c>
      <c r="MSS16" s="703">
        <v>2.1</v>
      </c>
      <c r="MST16" s="705" t="s">
        <v>318</v>
      </c>
      <c r="MSU16" s="703">
        <v>2.1</v>
      </c>
      <c r="MSV16" s="705" t="s">
        <v>318</v>
      </c>
      <c r="MSW16" s="703">
        <v>2.1</v>
      </c>
      <c r="MSX16" s="705" t="s">
        <v>318</v>
      </c>
      <c r="MSY16" s="703">
        <v>2.1</v>
      </c>
      <c r="MSZ16" s="705" t="s">
        <v>318</v>
      </c>
      <c r="MTA16" s="703">
        <v>2.1</v>
      </c>
      <c r="MTB16" s="705" t="s">
        <v>318</v>
      </c>
      <c r="MTC16" s="703">
        <v>2.1</v>
      </c>
      <c r="MTD16" s="705" t="s">
        <v>318</v>
      </c>
      <c r="MTE16" s="703">
        <v>2.1</v>
      </c>
      <c r="MTF16" s="705" t="s">
        <v>318</v>
      </c>
      <c r="MTG16" s="703">
        <v>2.1</v>
      </c>
      <c r="MTH16" s="705" t="s">
        <v>318</v>
      </c>
      <c r="MTI16" s="703">
        <v>2.1</v>
      </c>
      <c r="MTJ16" s="705" t="s">
        <v>318</v>
      </c>
      <c r="MTK16" s="703">
        <v>2.1</v>
      </c>
      <c r="MTL16" s="705" t="s">
        <v>318</v>
      </c>
      <c r="MTM16" s="703">
        <v>2.1</v>
      </c>
      <c r="MTN16" s="705" t="s">
        <v>318</v>
      </c>
      <c r="MTO16" s="703">
        <v>2.1</v>
      </c>
      <c r="MTP16" s="705" t="s">
        <v>318</v>
      </c>
      <c r="MTQ16" s="703">
        <v>2.1</v>
      </c>
      <c r="MTR16" s="705" t="s">
        <v>318</v>
      </c>
      <c r="MTS16" s="703">
        <v>2.1</v>
      </c>
      <c r="MTT16" s="705" t="s">
        <v>318</v>
      </c>
      <c r="MTU16" s="703">
        <v>2.1</v>
      </c>
      <c r="MTV16" s="705" t="s">
        <v>318</v>
      </c>
      <c r="MTW16" s="703">
        <v>2.1</v>
      </c>
      <c r="MTX16" s="705" t="s">
        <v>318</v>
      </c>
      <c r="MTY16" s="703">
        <v>2.1</v>
      </c>
      <c r="MTZ16" s="705" t="s">
        <v>318</v>
      </c>
      <c r="MUA16" s="703">
        <v>2.1</v>
      </c>
      <c r="MUB16" s="705" t="s">
        <v>318</v>
      </c>
      <c r="MUC16" s="703">
        <v>2.1</v>
      </c>
      <c r="MUD16" s="705" t="s">
        <v>318</v>
      </c>
      <c r="MUE16" s="703">
        <v>2.1</v>
      </c>
      <c r="MUF16" s="705" t="s">
        <v>318</v>
      </c>
      <c r="MUG16" s="703">
        <v>2.1</v>
      </c>
      <c r="MUH16" s="705" t="s">
        <v>318</v>
      </c>
      <c r="MUI16" s="703">
        <v>2.1</v>
      </c>
      <c r="MUJ16" s="705" t="s">
        <v>318</v>
      </c>
      <c r="MUK16" s="703">
        <v>2.1</v>
      </c>
      <c r="MUL16" s="705" t="s">
        <v>318</v>
      </c>
      <c r="MUM16" s="703">
        <v>2.1</v>
      </c>
      <c r="MUN16" s="705" t="s">
        <v>318</v>
      </c>
      <c r="MUO16" s="703">
        <v>2.1</v>
      </c>
      <c r="MUP16" s="705" t="s">
        <v>318</v>
      </c>
      <c r="MUQ16" s="703">
        <v>2.1</v>
      </c>
      <c r="MUR16" s="705" t="s">
        <v>318</v>
      </c>
      <c r="MUS16" s="703">
        <v>2.1</v>
      </c>
      <c r="MUT16" s="705" t="s">
        <v>318</v>
      </c>
      <c r="MUU16" s="703">
        <v>2.1</v>
      </c>
      <c r="MUV16" s="705" t="s">
        <v>318</v>
      </c>
      <c r="MUW16" s="703">
        <v>2.1</v>
      </c>
      <c r="MUX16" s="705" t="s">
        <v>318</v>
      </c>
      <c r="MUY16" s="703">
        <v>2.1</v>
      </c>
      <c r="MUZ16" s="705" t="s">
        <v>318</v>
      </c>
      <c r="MVA16" s="703">
        <v>2.1</v>
      </c>
      <c r="MVB16" s="705" t="s">
        <v>318</v>
      </c>
      <c r="MVC16" s="703">
        <v>2.1</v>
      </c>
      <c r="MVD16" s="705" t="s">
        <v>318</v>
      </c>
      <c r="MVE16" s="703">
        <v>2.1</v>
      </c>
      <c r="MVF16" s="705" t="s">
        <v>318</v>
      </c>
      <c r="MVG16" s="703">
        <v>2.1</v>
      </c>
      <c r="MVH16" s="705" t="s">
        <v>318</v>
      </c>
      <c r="MVI16" s="703">
        <v>2.1</v>
      </c>
      <c r="MVJ16" s="705" t="s">
        <v>318</v>
      </c>
      <c r="MVK16" s="703">
        <v>2.1</v>
      </c>
      <c r="MVL16" s="705" t="s">
        <v>318</v>
      </c>
      <c r="MVM16" s="703">
        <v>2.1</v>
      </c>
      <c r="MVN16" s="705" t="s">
        <v>318</v>
      </c>
      <c r="MVO16" s="703">
        <v>2.1</v>
      </c>
      <c r="MVP16" s="705" t="s">
        <v>318</v>
      </c>
      <c r="MVQ16" s="703">
        <v>2.1</v>
      </c>
      <c r="MVR16" s="705" t="s">
        <v>318</v>
      </c>
      <c r="MVS16" s="703">
        <v>2.1</v>
      </c>
      <c r="MVT16" s="705" t="s">
        <v>318</v>
      </c>
      <c r="MVU16" s="703">
        <v>2.1</v>
      </c>
      <c r="MVV16" s="705" t="s">
        <v>318</v>
      </c>
      <c r="MVW16" s="703">
        <v>2.1</v>
      </c>
      <c r="MVX16" s="705" t="s">
        <v>318</v>
      </c>
      <c r="MVY16" s="703">
        <v>2.1</v>
      </c>
      <c r="MVZ16" s="705" t="s">
        <v>318</v>
      </c>
      <c r="MWA16" s="703">
        <v>2.1</v>
      </c>
      <c r="MWB16" s="705" t="s">
        <v>318</v>
      </c>
      <c r="MWC16" s="703">
        <v>2.1</v>
      </c>
      <c r="MWD16" s="705" t="s">
        <v>318</v>
      </c>
      <c r="MWE16" s="703">
        <v>2.1</v>
      </c>
      <c r="MWF16" s="705" t="s">
        <v>318</v>
      </c>
      <c r="MWG16" s="703">
        <v>2.1</v>
      </c>
      <c r="MWH16" s="705" t="s">
        <v>318</v>
      </c>
      <c r="MWI16" s="703">
        <v>2.1</v>
      </c>
      <c r="MWJ16" s="705" t="s">
        <v>318</v>
      </c>
      <c r="MWK16" s="703">
        <v>2.1</v>
      </c>
      <c r="MWL16" s="705" t="s">
        <v>318</v>
      </c>
      <c r="MWM16" s="703">
        <v>2.1</v>
      </c>
      <c r="MWN16" s="705" t="s">
        <v>318</v>
      </c>
      <c r="MWO16" s="703">
        <v>2.1</v>
      </c>
      <c r="MWP16" s="705" t="s">
        <v>318</v>
      </c>
      <c r="MWQ16" s="703">
        <v>2.1</v>
      </c>
      <c r="MWR16" s="705" t="s">
        <v>318</v>
      </c>
      <c r="MWS16" s="703">
        <v>2.1</v>
      </c>
      <c r="MWT16" s="705" t="s">
        <v>318</v>
      </c>
      <c r="MWU16" s="703">
        <v>2.1</v>
      </c>
      <c r="MWV16" s="705" t="s">
        <v>318</v>
      </c>
      <c r="MWW16" s="703">
        <v>2.1</v>
      </c>
      <c r="MWX16" s="705" t="s">
        <v>318</v>
      </c>
      <c r="MWY16" s="703">
        <v>2.1</v>
      </c>
      <c r="MWZ16" s="705" t="s">
        <v>318</v>
      </c>
      <c r="MXA16" s="703">
        <v>2.1</v>
      </c>
      <c r="MXB16" s="705" t="s">
        <v>318</v>
      </c>
      <c r="MXC16" s="703">
        <v>2.1</v>
      </c>
      <c r="MXD16" s="705" t="s">
        <v>318</v>
      </c>
      <c r="MXE16" s="703">
        <v>2.1</v>
      </c>
      <c r="MXF16" s="705" t="s">
        <v>318</v>
      </c>
      <c r="MXG16" s="703">
        <v>2.1</v>
      </c>
      <c r="MXH16" s="705" t="s">
        <v>318</v>
      </c>
      <c r="MXI16" s="703">
        <v>2.1</v>
      </c>
      <c r="MXJ16" s="705" t="s">
        <v>318</v>
      </c>
      <c r="MXK16" s="703">
        <v>2.1</v>
      </c>
      <c r="MXL16" s="705" t="s">
        <v>318</v>
      </c>
      <c r="MXM16" s="703">
        <v>2.1</v>
      </c>
      <c r="MXN16" s="705" t="s">
        <v>318</v>
      </c>
      <c r="MXO16" s="703">
        <v>2.1</v>
      </c>
      <c r="MXP16" s="705" t="s">
        <v>318</v>
      </c>
      <c r="MXQ16" s="703">
        <v>2.1</v>
      </c>
      <c r="MXR16" s="705" t="s">
        <v>318</v>
      </c>
      <c r="MXS16" s="703">
        <v>2.1</v>
      </c>
      <c r="MXT16" s="705" t="s">
        <v>318</v>
      </c>
      <c r="MXU16" s="703">
        <v>2.1</v>
      </c>
      <c r="MXV16" s="705" t="s">
        <v>318</v>
      </c>
      <c r="MXW16" s="703">
        <v>2.1</v>
      </c>
      <c r="MXX16" s="705" t="s">
        <v>318</v>
      </c>
      <c r="MXY16" s="703">
        <v>2.1</v>
      </c>
      <c r="MXZ16" s="705" t="s">
        <v>318</v>
      </c>
      <c r="MYA16" s="703">
        <v>2.1</v>
      </c>
      <c r="MYB16" s="705" t="s">
        <v>318</v>
      </c>
      <c r="MYC16" s="703">
        <v>2.1</v>
      </c>
      <c r="MYD16" s="705" t="s">
        <v>318</v>
      </c>
      <c r="MYE16" s="703">
        <v>2.1</v>
      </c>
      <c r="MYF16" s="705" t="s">
        <v>318</v>
      </c>
      <c r="MYG16" s="703">
        <v>2.1</v>
      </c>
      <c r="MYH16" s="705" t="s">
        <v>318</v>
      </c>
      <c r="MYI16" s="703">
        <v>2.1</v>
      </c>
      <c r="MYJ16" s="705" t="s">
        <v>318</v>
      </c>
      <c r="MYK16" s="703">
        <v>2.1</v>
      </c>
      <c r="MYL16" s="705" t="s">
        <v>318</v>
      </c>
      <c r="MYM16" s="703">
        <v>2.1</v>
      </c>
      <c r="MYN16" s="705" t="s">
        <v>318</v>
      </c>
      <c r="MYO16" s="703">
        <v>2.1</v>
      </c>
      <c r="MYP16" s="705" t="s">
        <v>318</v>
      </c>
      <c r="MYQ16" s="703">
        <v>2.1</v>
      </c>
      <c r="MYR16" s="705" t="s">
        <v>318</v>
      </c>
      <c r="MYS16" s="703">
        <v>2.1</v>
      </c>
      <c r="MYT16" s="705" t="s">
        <v>318</v>
      </c>
      <c r="MYU16" s="703">
        <v>2.1</v>
      </c>
      <c r="MYV16" s="705" t="s">
        <v>318</v>
      </c>
      <c r="MYW16" s="703">
        <v>2.1</v>
      </c>
      <c r="MYX16" s="705" t="s">
        <v>318</v>
      </c>
      <c r="MYY16" s="703">
        <v>2.1</v>
      </c>
      <c r="MYZ16" s="705" t="s">
        <v>318</v>
      </c>
      <c r="MZA16" s="703">
        <v>2.1</v>
      </c>
      <c r="MZB16" s="705" t="s">
        <v>318</v>
      </c>
      <c r="MZC16" s="703">
        <v>2.1</v>
      </c>
      <c r="MZD16" s="705" t="s">
        <v>318</v>
      </c>
      <c r="MZE16" s="703">
        <v>2.1</v>
      </c>
      <c r="MZF16" s="705" t="s">
        <v>318</v>
      </c>
      <c r="MZG16" s="703">
        <v>2.1</v>
      </c>
      <c r="MZH16" s="705" t="s">
        <v>318</v>
      </c>
      <c r="MZI16" s="703">
        <v>2.1</v>
      </c>
      <c r="MZJ16" s="705" t="s">
        <v>318</v>
      </c>
      <c r="MZK16" s="703">
        <v>2.1</v>
      </c>
      <c r="MZL16" s="705" t="s">
        <v>318</v>
      </c>
      <c r="MZM16" s="703">
        <v>2.1</v>
      </c>
      <c r="MZN16" s="705" t="s">
        <v>318</v>
      </c>
      <c r="MZO16" s="703">
        <v>2.1</v>
      </c>
      <c r="MZP16" s="705" t="s">
        <v>318</v>
      </c>
      <c r="MZQ16" s="703">
        <v>2.1</v>
      </c>
      <c r="MZR16" s="705" t="s">
        <v>318</v>
      </c>
      <c r="MZS16" s="703">
        <v>2.1</v>
      </c>
      <c r="MZT16" s="705" t="s">
        <v>318</v>
      </c>
      <c r="MZU16" s="703">
        <v>2.1</v>
      </c>
      <c r="MZV16" s="705" t="s">
        <v>318</v>
      </c>
      <c r="MZW16" s="703">
        <v>2.1</v>
      </c>
      <c r="MZX16" s="705" t="s">
        <v>318</v>
      </c>
      <c r="MZY16" s="703">
        <v>2.1</v>
      </c>
      <c r="MZZ16" s="705" t="s">
        <v>318</v>
      </c>
      <c r="NAA16" s="703">
        <v>2.1</v>
      </c>
      <c r="NAB16" s="705" t="s">
        <v>318</v>
      </c>
      <c r="NAC16" s="703">
        <v>2.1</v>
      </c>
      <c r="NAD16" s="705" t="s">
        <v>318</v>
      </c>
      <c r="NAE16" s="703">
        <v>2.1</v>
      </c>
      <c r="NAF16" s="705" t="s">
        <v>318</v>
      </c>
      <c r="NAG16" s="703">
        <v>2.1</v>
      </c>
      <c r="NAH16" s="705" t="s">
        <v>318</v>
      </c>
      <c r="NAI16" s="703">
        <v>2.1</v>
      </c>
      <c r="NAJ16" s="705" t="s">
        <v>318</v>
      </c>
      <c r="NAK16" s="703">
        <v>2.1</v>
      </c>
      <c r="NAL16" s="705" t="s">
        <v>318</v>
      </c>
      <c r="NAM16" s="703">
        <v>2.1</v>
      </c>
      <c r="NAN16" s="705" t="s">
        <v>318</v>
      </c>
      <c r="NAO16" s="703">
        <v>2.1</v>
      </c>
      <c r="NAP16" s="705" t="s">
        <v>318</v>
      </c>
      <c r="NAQ16" s="703">
        <v>2.1</v>
      </c>
      <c r="NAR16" s="705" t="s">
        <v>318</v>
      </c>
      <c r="NAS16" s="703">
        <v>2.1</v>
      </c>
      <c r="NAT16" s="705" t="s">
        <v>318</v>
      </c>
      <c r="NAU16" s="703">
        <v>2.1</v>
      </c>
      <c r="NAV16" s="705" t="s">
        <v>318</v>
      </c>
      <c r="NAW16" s="703">
        <v>2.1</v>
      </c>
      <c r="NAX16" s="705" t="s">
        <v>318</v>
      </c>
      <c r="NAY16" s="703">
        <v>2.1</v>
      </c>
      <c r="NAZ16" s="705" t="s">
        <v>318</v>
      </c>
      <c r="NBA16" s="703">
        <v>2.1</v>
      </c>
      <c r="NBB16" s="705" t="s">
        <v>318</v>
      </c>
      <c r="NBC16" s="703">
        <v>2.1</v>
      </c>
      <c r="NBD16" s="705" t="s">
        <v>318</v>
      </c>
      <c r="NBE16" s="703">
        <v>2.1</v>
      </c>
      <c r="NBF16" s="705" t="s">
        <v>318</v>
      </c>
      <c r="NBG16" s="703">
        <v>2.1</v>
      </c>
      <c r="NBH16" s="705" t="s">
        <v>318</v>
      </c>
      <c r="NBI16" s="703">
        <v>2.1</v>
      </c>
      <c r="NBJ16" s="705" t="s">
        <v>318</v>
      </c>
      <c r="NBK16" s="703">
        <v>2.1</v>
      </c>
      <c r="NBL16" s="705" t="s">
        <v>318</v>
      </c>
      <c r="NBM16" s="703">
        <v>2.1</v>
      </c>
      <c r="NBN16" s="705" t="s">
        <v>318</v>
      </c>
      <c r="NBO16" s="703">
        <v>2.1</v>
      </c>
      <c r="NBP16" s="705" t="s">
        <v>318</v>
      </c>
      <c r="NBQ16" s="703">
        <v>2.1</v>
      </c>
      <c r="NBR16" s="705" t="s">
        <v>318</v>
      </c>
      <c r="NBS16" s="703">
        <v>2.1</v>
      </c>
      <c r="NBT16" s="705" t="s">
        <v>318</v>
      </c>
      <c r="NBU16" s="703">
        <v>2.1</v>
      </c>
      <c r="NBV16" s="705" t="s">
        <v>318</v>
      </c>
      <c r="NBW16" s="703">
        <v>2.1</v>
      </c>
      <c r="NBX16" s="705" t="s">
        <v>318</v>
      </c>
      <c r="NBY16" s="703">
        <v>2.1</v>
      </c>
      <c r="NBZ16" s="705" t="s">
        <v>318</v>
      </c>
      <c r="NCA16" s="703">
        <v>2.1</v>
      </c>
      <c r="NCB16" s="705" t="s">
        <v>318</v>
      </c>
      <c r="NCC16" s="703">
        <v>2.1</v>
      </c>
      <c r="NCD16" s="705" t="s">
        <v>318</v>
      </c>
      <c r="NCE16" s="703">
        <v>2.1</v>
      </c>
      <c r="NCF16" s="705" t="s">
        <v>318</v>
      </c>
      <c r="NCG16" s="703">
        <v>2.1</v>
      </c>
      <c r="NCH16" s="705" t="s">
        <v>318</v>
      </c>
      <c r="NCI16" s="703">
        <v>2.1</v>
      </c>
      <c r="NCJ16" s="705" t="s">
        <v>318</v>
      </c>
      <c r="NCK16" s="703">
        <v>2.1</v>
      </c>
      <c r="NCL16" s="705" t="s">
        <v>318</v>
      </c>
      <c r="NCM16" s="703">
        <v>2.1</v>
      </c>
      <c r="NCN16" s="705" t="s">
        <v>318</v>
      </c>
      <c r="NCO16" s="703">
        <v>2.1</v>
      </c>
      <c r="NCP16" s="705" t="s">
        <v>318</v>
      </c>
      <c r="NCQ16" s="703">
        <v>2.1</v>
      </c>
      <c r="NCR16" s="705" t="s">
        <v>318</v>
      </c>
      <c r="NCS16" s="703">
        <v>2.1</v>
      </c>
      <c r="NCT16" s="705" t="s">
        <v>318</v>
      </c>
      <c r="NCU16" s="703">
        <v>2.1</v>
      </c>
      <c r="NCV16" s="705" t="s">
        <v>318</v>
      </c>
      <c r="NCW16" s="703">
        <v>2.1</v>
      </c>
      <c r="NCX16" s="705" t="s">
        <v>318</v>
      </c>
      <c r="NCY16" s="703">
        <v>2.1</v>
      </c>
      <c r="NCZ16" s="705" t="s">
        <v>318</v>
      </c>
      <c r="NDA16" s="703">
        <v>2.1</v>
      </c>
      <c r="NDB16" s="705" t="s">
        <v>318</v>
      </c>
      <c r="NDC16" s="703">
        <v>2.1</v>
      </c>
      <c r="NDD16" s="705" t="s">
        <v>318</v>
      </c>
      <c r="NDE16" s="703">
        <v>2.1</v>
      </c>
      <c r="NDF16" s="705" t="s">
        <v>318</v>
      </c>
      <c r="NDG16" s="703">
        <v>2.1</v>
      </c>
      <c r="NDH16" s="705" t="s">
        <v>318</v>
      </c>
      <c r="NDI16" s="703">
        <v>2.1</v>
      </c>
      <c r="NDJ16" s="705" t="s">
        <v>318</v>
      </c>
      <c r="NDK16" s="703">
        <v>2.1</v>
      </c>
      <c r="NDL16" s="705" t="s">
        <v>318</v>
      </c>
      <c r="NDM16" s="703">
        <v>2.1</v>
      </c>
      <c r="NDN16" s="705" t="s">
        <v>318</v>
      </c>
      <c r="NDO16" s="703">
        <v>2.1</v>
      </c>
      <c r="NDP16" s="705" t="s">
        <v>318</v>
      </c>
      <c r="NDQ16" s="703">
        <v>2.1</v>
      </c>
      <c r="NDR16" s="705" t="s">
        <v>318</v>
      </c>
      <c r="NDS16" s="703">
        <v>2.1</v>
      </c>
      <c r="NDT16" s="705" t="s">
        <v>318</v>
      </c>
      <c r="NDU16" s="703">
        <v>2.1</v>
      </c>
      <c r="NDV16" s="705" t="s">
        <v>318</v>
      </c>
      <c r="NDW16" s="703">
        <v>2.1</v>
      </c>
      <c r="NDX16" s="705" t="s">
        <v>318</v>
      </c>
      <c r="NDY16" s="703">
        <v>2.1</v>
      </c>
      <c r="NDZ16" s="705" t="s">
        <v>318</v>
      </c>
      <c r="NEA16" s="703">
        <v>2.1</v>
      </c>
      <c r="NEB16" s="705" t="s">
        <v>318</v>
      </c>
      <c r="NEC16" s="703">
        <v>2.1</v>
      </c>
      <c r="NED16" s="705" t="s">
        <v>318</v>
      </c>
      <c r="NEE16" s="703">
        <v>2.1</v>
      </c>
      <c r="NEF16" s="705" t="s">
        <v>318</v>
      </c>
      <c r="NEG16" s="703">
        <v>2.1</v>
      </c>
      <c r="NEH16" s="705" t="s">
        <v>318</v>
      </c>
      <c r="NEI16" s="703">
        <v>2.1</v>
      </c>
      <c r="NEJ16" s="705" t="s">
        <v>318</v>
      </c>
      <c r="NEK16" s="703">
        <v>2.1</v>
      </c>
      <c r="NEL16" s="705" t="s">
        <v>318</v>
      </c>
      <c r="NEM16" s="703">
        <v>2.1</v>
      </c>
      <c r="NEN16" s="705" t="s">
        <v>318</v>
      </c>
      <c r="NEO16" s="703">
        <v>2.1</v>
      </c>
      <c r="NEP16" s="705" t="s">
        <v>318</v>
      </c>
      <c r="NEQ16" s="703">
        <v>2.1</v>
      </c>
      <c r="NER16" s="705" t="s">
        <v>318</v>
      </c>
      <c r="NES16" s="703">
        <v>2.1</v>
      </c>
      <c r="NET16" s="705" t="s">
        <v>318</v>
      </c>
      <c r="NEU16" s="703">
        <v>2.1</v>
      </c>
      <c r="NEV16" s="705" t="s">
        <v>318</v>
      </c>
      <c r="NEW16" s="703">
        <v>2.1</v>
      </c>
      <c r="NEX16" s="705" t="s">
        <v>318</v>
      </c>
      <c r="NEY16" s="703">
        <v>2.1</v>
      </c>
      <c r="NEZ16" s="705" t="s">
        <v>318</v>
      </c>
      <c r="NFA16" s="703">
        <v>2.1</v>
      </c>
      <c r="NFB16" s="705" t="s">
        <v>318</v>
      </c>
      <c r="NFC16" s="703">
        <v>2.1</v>
      </c>
      <c r="NFD16" s="705" t="s">
        <v>318</v>
      </c>
      <c r="NFE16" s="703">
        <v>2.1</v>
      </c>
      <c r="NFF16" s="705" t="s">
        <v>318</v>
      </c>
      <c r="NFG16" s="703">
        <v>2.1</v>
      </c>
      <c r="NFH16" s="705" t="s">
        <v>318</v>
      </c>
      <c r="NFI16" s="703">
        <v>2.1</v>
      </c>
      <c r="NFJ16" s="705" t="s">
        <v>318</v>
      </c>
      <c r="NFK16" s="703">
        <v>2.1</v>
      </c>
      <c r="NFL16" s="705" t="s">
        <v>318</v>
      </c>
      <c r="NFM16" s="703">
        <v>2.1</v>
      </c>
      <c r="NFN16" s="705" t="s">
        <v>318</v>
      </c>
      <c r="NFO16" s="703">
        <v>2.1</v>
      </c>
      <c r="NFP16" s="705" t="s">
        <v>318</v>
      </c>
      <c r="NFQ16" s="703">
        <v>2.1</v>
      </c>
      <c r="NFR16" s="705" t="s">
        <v>318</v>
      </c>
      <c r="NFS16" s="703">
        <v>2.1</v>
      </c>
      <c r="NFT16" s="705" t="s">
        <v>318</v>
      </c>
      <c r="NFU16" s="703">
        <v>2.1</v>
      </c>
      <c r="NFV16" s="705" t="s">
        <v>318</v>
      </c>
      <c r="NFW16" s="703">
        <v>2.1</v>
      </c>
      <c r="NFX16" s="705" t="s">
        <v>318</v>
      </c>
      <c r="NFY16" s="703">
        <v>2.1</v>
      </c>
      <c r="NFZ16" s="705" t="s">
        <v>318</v>
      </c>
      <c r="NGA16" s="703">
        <v>2.1</v>
      </c>
      <c r="NGB16" s="705" t="s">
        <v>318</v>
      </c>
      <c r="NGC16" s="703">
        <v>2.1</v>
      </c>
      <c r="NGD16" s="705" t="s">
        <v>318</v>
      </c>
      <c r="NGE16" s="703">
        <v>2.1</v>
      </c>
      <c r="NGF16" s="705" t="s">
        <v>318</v>
      </c>
      <c r="NGG16" s="703">
        <v>2.1</v>
      </c>
      <c r="NGH16" s="705" t="s">
        <v>318</v>
      </c>
      <c r="NGI16" s="703">
        <v>2.1</v>
      </c>
      <c r="NGJ16" s="705" t="s">
        <v>318</v>
      </c>
      <c r="NGK16" s="703">
        <v>2.1</v>
      </c>
      <c r="NGL16" s="705" t="s">
        <v>318</v>
      </c>
      <c r="NGM16" s="703">
        <v>2.1</v>
      </c>
      <c r="NGN16" s="705" t="s">
        <v>318</v>
      </c>
      <c r="NGO16" s="703">
        <v>2.1</v>
      </c>
      <c r="NGP16" s="705" t="s">
        <v>318</v>
      </c>
      <c r="NGQ16" s="703">
        <v>2.1</v>
      </c>
      <c r="NGR16" s="705" t="s">
        <v>318</v>
      </c>
      <c r="NGS16" s="703">
        <v>2.1</v>
      </c>
      <c r="NGT16" s="705" t="s">
        <v>318</v>
      </c>
      <c r="NGU16" s="703">
        <v>2.1</v>
      </c>
      <c r="NGV16" s="705" t="s">
        <v>318</v>
      </c>
      <c r="NGW16" s="703">
        <v>2.1</v>
      </c>
      <c r="NGX16" s="705" t="s">
        <v>318</v>
      </c>
      <c r="NGY16" s="703">
        <v>2.1</v>
      </c>
      <c r="NGZ16" s="705" t="s">
        <v>318</v>
      </c>
      <c r="NHA16" s="703">
        <v>2.1</v>
      </c>
      <c r="NHB16" s="705" t="s">
        <v>318</v>
      </c>
      <c r="NHC16" s="703">
        <v>2.1</v>
      </c>
      <c r="NHD16" s="705" t="s">
        <v>318</v>
      </c>
      <c r="NHE16" s="703">
        <v>2.1</v>
      </c>
      <c r="NHF16" s="705" t="s">
        <v>318</v>
      </c>
      <c r="NHG16" s="703">
        <v>2.1</v>
      </c>
      <c r="NHH16" s="705" t="s">
        <v>318</v>
      </c>
      <c r="NHI16" s="703">
        <v>2.1</v>
      </c>
      <c r="NHJ16" s="705" t="s">
        <v>318</v>
      </c>
      <c r="NHK16" s="703">
        <v>2.1</v>
      </c>
      <c r="NHL16" s="705" t="s">
        <v>318</v>
      </c>
      <c r="NHM16" s="703">
        <v>2.1</v>
      </c>
      <c r="NHN16" s="705" t="s">
        <v>318</v>
      </c>
      <c r="NHO16" s="703">
        <v>2.1</v>
      </c>
      <c r="NHP16" s="705" t="s">
        <v>318</v>
      </c>
      <c r="NHQ16" s="703">
        <v>2.1</v>
      </c>
      <c r="NHR16" s="705" t="s">
        <v>318</v>
      </c>
      <c r="NHS16" s="703">
        <v>2.1</v>
      </c>
      <c r="NHT16" s="705" t="s">
        <v>318</v>
      </c>
      <c r="NHU16" s="703">
        <v>2.1</v>
      </c>
      <c r="NHV16" s="705" t="s">
        <v>318</v>
      </c>
      <c r="NHW16" s="703">
        <v>2.1</v>
      </c>
      <c r="NHX16" s="705" t="s">
        <v>318</v>
      </c>
      <c r="NHY16" s="703">
        <v>2.1</v>
      </c>
      <c r="NHZ16" s="705" t="s">
        <v>318</v>
      </c>
      <c r="NIA16" s="703">
        <v>2.1</v>
      </c>
      <c r="NIB16" s="705" t="s">
        <v>318</v>
      </c>
      <c r="NIC16" s="703">
        <v>2.1</v>
      </c>
      <c r="NID16" s="705" t="s">
        <v>318</v>
      </c>
      <c r="NIE16" s="703">
        <v>2.1</v>
      </c>
      <c r="NIF16" s="705" t="s">
        <v>318</v>
      </c>
      <c r="NIG16" s="703">
        <v>2.1</v>
      </c>
      <c r="NIH16" s="705" t="s">
        <v>318</v>
      </c>
      <c r="NII16" s="703">
        <v>2.1</v>
      </c>
      <c r="NIJ16" s="705" t="s">
        <v>318</v>
      </c>
      <c r="NIK16" s="703">
        <v>2.1</v>
      </c>
      <c r="NIL16" s="705" t="s">
        <v>318</v>
      </c>
      <c r="NIM16" s="703">
        <v>2.1</v>
      </c>
      <c r="NIN16" s="705" t="s">
        <v>318</v>
      </c>
      <c r="NIO16" s="703">
        <v>2.1</v>
      </c>
      <c r="NIP16" s="705" t="s">
        <v>318</v>
      </c>
      <c r="NIQ16" s="703">
        <v>2.1</v>
      </c>
      <c r="NIR16" s="705" t="s">
        <v>318</v>
      </c>
      <c r="NIS16" s="703">
        <v>2.1</v>
      </c>
      <c r="NIT16" s="705" t="s">
        <v>318</v>
      </c>
      <c r="NIU16" s="703">
        <v>2.1</v>
      </c>
      <c r="NIV16" s="705" t="s">
        <v>318</v>
      </c>
      <c r="NIW16" s="703">
        <v>2.1</v>
      </c>
      <c r="NIX16" s="705" t="s">
        <v>318</v>
      </c>
      <c r="NIY16" s="703">
        <v>2.1</v>
      </c>
      <c r="NIZ16" s="705" t="s">
        <v>318</v>
      </c>
      <c r="NJA16" s="703">
        <v>2.1</v>
      </c>
      <c r="NJB16" s="705" t="s">
        <v>318</v>
      </c>
      <c r="NJC16" s="703">
        <v>2.1</v>
      </c>
      <c r="NJD16" s="705" t="s">
        <v>318</v>
      </c>
      <c r="NJE16" s="703">
        <v>2.1</v>
      </c>
      <c r="NJF16" s="705" t="s">
        <v>318</v>
      </c>
      <c r="NJG16" s="703">
        <v>2.1</v>
      </c>
      <c r="NJH16" s="705" t="s">
        <v>318</v>
      </c>
      <c r="NJI16" s="703">
        <v>2.1</v>
      </c>
      <c r="NJJ16" s="705" t="s">
        <v>318</v>
      </c>
      <c r="NJK16" s="703">
        <v>2.1</v>
      </c>
      <c r="NJL16" s="705" t="s">
        <v>318</v>
      </c>
      <c r="NJM16" s="703">
        <v>2.1</v>
      </c>
      <c r="NJN16" s="705" t="s">
        <v>318</v>
      </c>
      <c r="NJO16" s="703">
        <v>2.1</v>
      </c>
      <c r="NJP16" s="705" t="s">
        <v>318</v>
      </c>
      <c r="NJQ16" s="703">
        <v>2.1</v>
      </c>
      <c r="NJR16" s="705" t="s">
        <v>318</v>
      </c>
      <c r="NJS16" s="703">
        <v>2.1</v>
      </c>
      <c r="NJT16" s="705" t="s">
        <v>318</v>
      </c>
      <c r="NJU16" s="703">
        <v>2.1</v>
      </c>
      <c r="NJV16" s="705" t="s">
        <v>318</v>
      </c>
      <c r="NJW16" s="703">
        <v>2.1</v>
      </c>
      <c r="NJX16" s="705" t="s">
        <v>318</v>
      </c>
      <c r="NJY16" s="703">
        <v>2.1</v>
      </c>
      <c r="NJZ16" s="705" t="s">
        <v>318</v>
      </c>
      <c r="NKA16" s="703">
        <v>2.1</v>
      </c>
      <c r="NKB16" s="705" t="s">
        <v>318</v>
      </c>
      <c r="NKC16" s="703">
        <v>2.1</v>
      </c>
      <c r="NKD16" s="705" t="s">
        <v>318</v>
      </c>
      <c r="NKE16" s="703">
        <v>2.1</v>
      </c>
      <c r="NKF16" s="705" t="s">
        <v>318</v>
      </c>
      <c r="NKG16" s="703">
        <v>2.1</v>
      </c>
      <c r="NKH16" s="705" t="s">
        <v>318</v>
      </c>
      <c r="NKI16" s="703">
        <v>2.1</v>
      </c>
      <c r="NKJ16" s="705" t="s">
        <v>318</v>
      </c>
      <c r="NKK16" s="703">
        <v>2.1</v>
      </c>
      <c r="NKL16" s="705" t="s">
        <v>318</v>
      </c>
      <c r="NKM16" s="703">
        <v>2.1</v>
      </c>
      <c r="NKN16" s="705" t="s">
        <v>318</v>
      </c>
      <c r="NKO16" s="703">
        <v>2.1</v>
      </c>
      <c r="NKP16" s="705" t="s">
        <v>318</v>
      </c>
      <c r="NKQ16" s="703">
        <v>2.1</v>
      </c>
      <c r="NKR16" s="705" t="s">
        <v>318</v>
      </c>
      <c r="NKS16" s="703">
        <v>2.1</v>
      </c>
      <c r="NKT16" s="705" t="s">
        <v>318</v>
      </c>
      <c r="NKU16" s="703">
        <v>2.1</v>
      </c>
      <c r="NKV16" s="705" t="s">
        <v>318</v>
      </c>
      <c r="NKW16" s="703">
        <v>2.1</v>
      </c>
      <c r="NKX16" s="705" t="s">
        <v>318</v>
      </c>
      <c r="NKY16" s="703">
        <v>2.1</v>
      </c>
      <c r="NKZ16" s="705" t="s">
        <v>318</v>
      </c>
      <c r="NLA16" s="703">
        <v>2.1</v>
      </c>
      <c r="NLB16" s="705" t="s">
        <v>318</v>
      </c>
      <c r="NLC16" s="703">
        <v>2.1</v>
      </c>
      <c r="NLD16" s="705" t="s">
        <v>318</v>
      </c>
      <c r="NLE16" s="703">
        <v>2.1</v>
      </c>
      <c r="NLF16" s="705" t="s">
        <v>318</v>
      </c>
      <c r="NLG16" s="703">
        <v>2.1</v>
      </c>
      <c r="NLH16" s="705" t="s">
        <v>318</v>
      </c>
      <c r="NLI16" s="703">
        <v>2.1</v>
      </c>
      <c r="NLJ16" s="705" t="s">
        <v>318</v>
      </c>
      <c r="NLK16" s="703">
        <v>2.1</v>
      </c>
      <c r="NLL16" s="705" t="s">
        <v>318</v>
      </c>
      <c r="NLM16" s="703">
        <v>2.1</v>
      </c>
      <c r="NLN16" s="705" t="s">
        <v>318</v>
      </c>
      <c r="NLO16" s="703">
        <v>2.1</v>
      </c>
      <c r="NLP16" s="705" t="s">
        <v>318</v>
      </c>
      <c r="NLQ16" s="703">
        <v>2.1</v>
      </c>
      <c r="NLR16" s="705" t="s">
        <v>318</v>
      </c>
      <c r="NLS16" s="703">
        <v>2.1</v>
      </c>
      <c r="NLT16" s="705" t="s">
        <v>318</v>
      </c>
      <c r="NLU16" s="703">
        <v>2.1</v>
      </c>
      <c r="NLV16" s="705" t="s">
        <v>318</v>
      </c>
      <c r="NLW16" s="703">
        <v>2.1</v>
      </c>
      <c r="NLX16" s="705" t="s">
        <v>318</v>
      </c>
      <c r="NLY16" s="703">
        <v>2.1</v>
      </c>
      <c r="NLZ16" s="705" t="s">
        <v>318</v>
      </c>
      <c r="NMA16" s="703">
        <v>2.1</v>
      </c>
      <c r="NMB16" s="705" t="s">
        <v>318</v>
      </c>
      <c r="NMC16" s="703">
        <v>2.1</v>
      </c>
      <c r="NMD16" s="705" t="s">
        <v>318</v>
      </c>
      <c r="NME16" s="703">
        <v>2.1</v>
      </c>
      <c r="NMF16" s="705" t="s">
        <v>318</v>
      </c>
      <c r="NMG16" s="703">
        <v>2.1</v>
      </c>
      <c r="NMH16" s="705" t="s">
        <v>318</v>
      </c>
      <c r="NMI16" s="703">
        <v>2.1</v>
      </c>
      <c r="NMJ16" s="705" t="s">
        <v>318</v>
      </c>
      <c r="NMK16" s="703">
        <v>2.1</v>
      </c>
      <c r="NML16" s="705" t="s">
        <v>318</v>
      </c>
      <c r="NMM16" s="703">
        <v>2.1</v>
      </c>
      <c r="NMN16" s="705" t="s">
        <v>318</v>
      </c>
      <c r="NMO16" s="703">
        <v>2.1</v>
      </c>
      <c r="NMP16" s="705" t="s">
        <v>318</v>
      </c>
      <c r="NMQ16" s="703">
        <v>2.1</v>
      </c>
      <c r="NMR16" s="705" t="s">
        <v>318</v>
      </c>
      <c r="NMS16" s="703">
        <v>2.1</v>
      </c>
      <c r="NMT16" s="705" t="s">
        <v>318</v>
      </c>
      <c r="NMU16" s="703">
        <v>2.1</v>
      </c>
      <c r="NMV16" s="705" t="s">
        <v>318</v>
      </c>
      <c r="NMW16" s="703">
        <v>2.1</v>
      </c>
      <c r="NMX16" s="705" t="s">
        <v>318</v>
      </c>
      <c r="NMY16" s="703">
        <v>2.1</v>
      </c>
      <c r="NMZ16" s="705" t="s">
        <v>318</v>
      </c>
      <c r="NNA16" s="703">
        <v>2.1</v>
      </c>
      <c r="NNB16" s="705" t="s">
        <v>318</v>
      </c>
      <c r="NNC16" s="703">
        <v>2.1</v>
      </c>
      <c r="NND16" s="705" t="s">
        <v>318</v>
      </c>
      <c r="NNE16" s="703">
        <v>2.1</v>
      </c>
      <c r="NNF16" s="705" t="s">
        <v>318</v>
      </c>
      <c r="NNG16" s="703">
        <v>2.1</v>
      </c>
      <c r="NNH16" s="705" t="s">
        <v>318</v>
      </c>
      <c r="NNI16" s="703">
        <v>2.1</v>
      </c>
      <c r="NNJ16" s="705" t="s">
        <v>318</v>
      </c>
      <c r="NNK16" s="703">
        <v>2.1</v>
      </c>
      <c r="NNL16" s="705" t="s">
        <v>318</v>
      </c>
      <c r="NNM16" s="703">
        <v>2.1</v>
      </c>
      <c r="NNN16" s="705" t="s">
        <v>318</v>
      </c>
      <c r="NNO16" s="703">
        <v>2.1</v>
      </c>
      <c r="NNP16" s="705" t="s">
        <v>318</v>
      </c>
      <c r="NNQ16" s="703">
        <v>2.1</v>
      </c>
      <c r="NNR16" s="705" t="s">
        <v>318</v>
      </c>
      <c r="NNS16" s="703">
        <v>2.1</v>
      </c>
      <c r="NNT16" s="705" t="s">
        <v>318</v>
      </c>
      <c r="NNU16" s="703">
        <v>2.1</v>
      </c>
      <c r="NNV16" s="705" t="s">
        <v>318</v>
      </c>
      <c r="NNW16" s="703">
        <v>2.1</v>
      </c>
      <c r="NNX16" s="705" t="s">
        <v>318</v>
      </c>
      <c r="NNY16" s="703">
        <v>2.1</v>
      </c>
      <c r="NNZ16" s="705" t="s">
        <v>318</v>
      </c>
      <c r="NOA16" s="703">
        <v>2.1</v>
      </c>
      <c r="NOB16" s="705" t="s">
        <v>318</v>
      </c>
      <c r="NOC16" s="703">
        <v>2.1</v>
      </c>
      <c r="NOD16" s="705" t="s">
        <v>318</v>
      </c>
      <c r="NOE16" s="703">
        <v>2.1</v>
      </c>
      <c r="NOF16" s="705" t="s">
        <v>318</v>
      </c>
      <c r="NOG16" s="703">
        <v>2.1</v>
      </c>
      <c r="NOH16" s="705" t="s">
        <v>318</v>
      </c>
      <c r="NOI16" s="703">
        <v>2.1</v>
      </c>
      <c r="NOJ16" s="705" t="s">
        <v>318</v>
      </c>
      <c r="NOK16" s="703">
        <v>2.1</v>
      </c>
      <c r="NOL16" s="705" t="s">
        <v>318</v>
      </c>
      <c r="NOM16" s="703">
        <v>2.1</v>
      </c>
      <c r="NON16" s="705" t="s">
        <v>318</v>
      </c>
      <c r="NOO16" s="703">
        <v>2.1</v>
      </c>
      <c r="NOP16" s="705" t="s">
        <v>318</v>
      </c>
      <c r="NOQ16" s="703">
        <v>2.1</v>
      </c>
      <c r="NOR16" s="705" t="s">
        <v>318</v>
      </c>
      <c r="NOS16" s="703">
        <v>2.1</v>
      </c>
      <c r="NOT16" s="705" t="s">
        <v>318</v>
      </c>
      <c r="NOU16" s="703">
        <v>2.1</v>
      </c>
      <c r="NOV16" s="705" t="s">
        <v>318</v>
      </c>
      <c r="NOW16" s="703">
        <v>2.1</v>
      </c>
      <c r="NOX16" s="705" t="s">
        <v>318</v>
      </c>
      <c r="NOY16" s="703">
        <v>2.1</v>
      </c>
      <c r="NOZ16" s="705" t="s">
        <v>318</v>
      </c>
      <c r="NPA16" s="703">
        <v>2.1</v>
      </c>
      <c r="NPB16" s="705" t="s">
        <v>318</v>
      </c>
      <c r="NPC16" s="703">
        <v>2.1</v>
      </c>
      <c r="NPD16" s="705" t="s">
        <v>318</v>
      </c>
      <c r="NPE16" s="703">
        <v>2.1</v>
      </c>
      <c r="NPF16" s="705" t="s">
        <v>318</v>
      </c>
      <c r="NPG16" s="703">
        <v>2.1</v>
      </c>
      <c r="NPH16" s="705" t="s">
        <v>318</v>
      </c>
      <c r="NPI16" s="703">
        <v>2.1</v>
      </c>
      <c r="NPJ16" s="705" t="s">
        <v>318</v>
      </c>
      <c r="NPK16" s="703">
        <v>2.1</v>
      </c>
      <c r="NPL16" s="705" t="s">
        <v>318</v>
      </c>
      <c r="NPM16" s="703">
        <v>2.1</v>
      </c>
      <c r="NPN16" s="705" t="s">
        <v>318</v>
      </c>
      <c r="NPO16" s="703">
        <v>2.1</v>
      </c>
      <c r="NPP16" s="705" t="s">
        <v>318</v>
      </c>
      <c r="NPQ16" s="703">
        <v>2.1</v>
      </c>
      <c r="NPR16" s="705" t="s">
        <v>318</v>
      </c>
      <c r="NPS16" s="703">
        <v>2.1</v>
      </c>
      <c r="NPT16" s="705" t="s">
        <v>318</v>
      </c>
      <c r="NPU16" s="703">
        <v>2.1</v>
      </c>
      <c r="NPV16" s="705" t="s">
        <v>318</v>
      </c>
      <c r="NPW16" s="703">
        <v>2.1</v>
      </c>
      <c r="NPX16" s="705" t="s">
        <v>318</v>
      </c>
      <c r="NPY16" s="703">
        <v>2.1</v>
      </c>
      <c r="NPZ16" s="705" t="s">
        <v>318</v>
      </c>
      <c r="NQA16" s="703">
        <v>2.1</v>
      </c>
      <c r="NQB16" s="705" t="s">
        <v>318</v>
      </c>
      <c r="NQC16" s="703">
        <v>2.1</v>
      </c>
      <c r="NQD16" s="705" t="s">
        <v>318</v>
      </c>
      <c r="NQE16" s="703">
        <v>2.1</v>
      </c>
      <c r="NQF16" s="705" t="s">
        <v>318</v>
      </c>
      <c r="NQG16" s="703">
        <v>2.1</v>
      </c>
      <c r="NQH16" s="705" t="s">
        <v>318</v>
      </c>
      <c r="NQI16" s="703">
        <v>2.1</v>
      </c>
      <c r="NQJ16" s="705" t="s">
        <v>318</v>
      </c>
      <c r="NQK16" s="703">
        <v>2.1</v>
      </c>
      <c r="NQL16" s="705" t="s">
        <v>318</v>
      </c>
      <c r="NQM16" s="703">
        <v>2.1</v>
      </c>
      <c r="NQN16" s="705" t="s">
        <v>318</v>
      </c>
      <c r="NQO16" s="703">
        <v>2.1</v>
      </c>
      <c r="NQP16" s="705" t="s">
        <v>318</v>
      </c>
      <c r="NQQ16" s="703">
        <v>2.1</v>
      </c>
      <c r="NQR16" s="705" t="s">
        <v>318</v>
      </c>
      <c r="NQS16" s="703">
        <v>2.1</v>
      </c>
      <c r="NQT16" s="705" t="s">
        <v>318</v>
      </c>
      <c r="NQU16" s="703">
        <v>2.1</v>
      </c>
      <c r="NQV16" s="705" t="s">
        <v>318</v>
      </c>
      <c r="NQW16" s="703">
        <v>2.1</v>
      </c>
      <c r="NQX16" s="705" t="s">
        <v>318</v>
      </c>
      <c r="NQY16" s="703">
        <v>2.1</v>
      </c>
      <c r="NQZ16" s="705" t="s">
        <v>318</v>
      </c>
      <c r="NRA16" s="703">
        <v>2.1</v>
      </c>
      <c r="NRB16" s="705" t="s">
        <v>318</v>
      </c>
      <c r="NRC16" s="703">
        <v>2.1</v>
      </c>
      <c r="NRD16" s="705" t="s">
        <v>318</v>
      </c>
      <c r="NRE16" s="703">
        <v>2.1</v>
      </c>
      <c r="NRF16" s="705" t="s">
        <v>318</v>
      </c>
      <c r="NRG16" s="703">
        <v>2.1</v>
      </c>
      <c r="NRH16" s="705" t="s">
        <v>318</v>
      </c>
      <c r="NRI16" s="703">
        <v>2.1</v>
      </c>
      <c r="NRJ16" s="705" t="s">
        <v>318</v>
      </c>
      <c r="NRK16" s="703">
        <v>2.1</v>
      </c>
      <c r="NRL16" s="705" t="s">
        <v>318</v>
      </c>
      <c r="NRM16" s="703">
        <v>2.1</v>
      </c>
      <c r="NRN16" s="705" t="s">
        <v>318</v>
      </c>
      <c r="NRO16" s="703">
        <v>2.1</v>
      </c>
      <c r="NRP16" s="705" t="s">
        <v>318</v>
      </c>
      <c r="NRQ16" s="703">
        <v>2.1</v>
      </c>
      <c r="NRR16" s="705" t="s">
        <v>318</v>
      </c>
      <c r="NRS16" s="703">
        <v>2.1</v>
      </c>
      <c r="NRT16" s="705" t="s">
        <v>318</v>
      </c>
      <c r="NRU16" s="703">
        <v>2.1</v>
      </c>
      <c r="NRV16" s="705" t="s">
        <v>318</v>
      </c>
      <c r="NRW16" s="703">
        <v>2.1</v>
      </c>
      <c r="NRX16" s="705" t="s">
        <v>318</v>
      </c>
      <c r="NRY16" s="703">
        <v>2.1</v>
      </c>
      <c r="NRZ16" s="705" t="s">
        <v>318</v>
      </c>
      <c r="NSA16" s="703">
        <v>2.1</v>
      </c>
      <c r="NSB16" s="705" t="s">
        <v>318</v>
      </c>
      <c r="NSC16" s="703">
        <v>2.1</v>
      </c>
      <c r="NSD16" s="705" t="s">
        <v>318</v>
      </c>
      <c r="NSE16" s="703">
        <v>2.1</v>
      </c>
      <c r="NSF16" s="705" t="s">
        <v>318</v>
      </c>
      <c r="NSG16" s="703">
        <v>2.1</v>
      </c>
      <c r="NSH16" s="705" t="s">
        <v>318</v>
      </c>
      <c r="NSI16" s="703">
        <v>2.1</v>
      </c>
      <c r="NSJ16" s="705" t="s">
        <v>318</v>
      </c>
      <c r="NSK16" s="703">
        <v>2.1</v>
      </c>
      <c r="NSL16" s="705" t="s">
        <v>318</v>
      </c>
      <c r="NSM16" s="703">
        <v>2.1</v>
      </c>
      <c r="NSN16" s="705" t="s">
        <v>318</v>
      </c>
      <c r="NSO16" s="703">
        <v>2.1</v>
      </c>
      <c r="NSP16" s="705" t="s">
        <v>318</v>
      </c>
      <c r="NSQ16" s="703">
        <v>2.1</v>
      </c>
      <c r="NSR16" s="705" t="s">
        <v>318</v>
      </c>
      <c r="NSS16" s="703">
        <v>2.1</v>
      </c>
      <c r="NST16" s="705" t="s">
        <v>318</v>
      </c>
      <c r="NSU16" s="703">
        <v>2.1</v>
      </c>
      <c r="NSV16" s="705" t="s">
        <v>318</v>
      </c>
      <c r="NSW16" s="703">
        <v>2.1</v>
      </c>
      <c r="NSX16" s="705" t="s">
        <v>318</v>
      </c>
      <c r="NSY16" s="703">
        <v>2.1</v>
      </c>
      <c r="NSZ16" s="705" t="s">
        <v>318</v>
      </c>
      <c r="NTA16" s="703">
        <v>2.1</v>
      </c>
      <c r="NTB16" s="705" t="s">
        <v>318</v>
      </c>
      <c r="NTC16" s="703">
        <v>2.1</v>
      </c>
      <c r="NTD16" s="705" t="s">
        <v>318</v>
      </c>
      <c r="NTE16" s="703">
        <v>2.1</v>
      </c>
      <c r="NTF16" s="705" t="s">
        <v>318</v>
      </c>
      <c r="NTG16" s="703">
        <v>2.1</v>
      </c>
      <c r="NTH16" s="705" t="s">
        <v>318</v>
      </c>
      <c r="NTI16" s="703">
        <v>2.1</v>
      </c>
      <c r="NTJ16" s="705" t="s">
        <v>318</v>
      </c>
      <c r="NTK16" s="703">
        <v>2.1</v>
      </c>
      <c r="NTL16" s="705" t="s">
        <v>318</v>
      </c>
      <c r="NTM16" s="703">
        <v>2.1</v>
      </c>
      <c r="NTN16" s="705" t="s">
        <v>318</v>
      </c>
      <c r="NTO16" s="703">
        <v>2.1</v>
      </c>
      <c r="NTP16" s="705" t="s">
        <v>318</v>
      </c>
      <c r="NTQ16" s="703">
        <v>2.1</v>
      </c>
      <c r="NTR16" s="705" t="s">
        <v>318</v>
      </c>
      <c r="NTS16" s="703">
        <v>2.1</v>
      </c>
      <c r="NTT16" s="705" t="s">
        <v>318</v>
      </c>
      <c r="NTU16" s="703">
        <v>2.1</v>
      </c>
      <c r="NTV16" s="705" t="s">
        <v>318</v>
      </c>
      <c r="NTW16" s="703">
        <v>2.1</v>
      </c>
      <c r="NTX16" s="705" t="s">
        <v>318</v>
      </c>
      <c r="NTY16" s="703">
        <v>2.1</v>
      </c>
      <c r="NTZ16" s="705" t="s">
        <v>318</v>
      </c>
      <c r="NUA16" s="703">
        <v>2.1</v>
      </c>
      <c r="NUB16" s="705" t="s">
        <v>318</v>
      </c>
      <c r="NUC16" s="703">
        <v>2.1</v>
      </c>
      <c r="NUD16" s="705" t="s">
        <v>318</v>
      </c>
      <c r="NUE16" s="703">
        <v>2.1</v>
      </c>
      <c r="NUF16" s="705" t="s">
        <v>318</v>
      </c>
      <c r="NUG16" s="703">
        <v>2.1</v>
      </c>
      <c r="NUH16" s="705" t="s">
        <v>318</v>
      </c>
      <c r="NUI16" s="703">
        <v>2.1</v>
      </c>
      <c r="NUJ16" s="705" t="s">
        <v>318</v>
      </c>
      <c r="NUK16" s="703">
        <v>2.1</v>
      </c>
      <c r="NUL16" s="705" t="s">
        <v>318</v>
      </c>
      <c r="NUM16" s="703">
        <v>2.1</v>
      </c>
      <c r="NUN16" s="705" t="s">
        <v>318</v>
      </c>
      <c r="NUO16" s="703">
        <v>2.1</v>
      </c>
      <c r="NUP16" s="705" t="s">
        <v>318</v>
      </c>
      <c r="NUQ16" s="703">
        <v>2.1</v>
      </c>
      <c r="NUR16" s="705" t="s">
        <v>318</v>
      </c>
      <c r="NUS16" s="703">
        <v>2.1</v>
      </c>
      <c r="NUT16" s="705" t="s">
        <v>318</v>
      </c>
      <c r="NUU16" s="703">
        <v>2.1</v>
      </c>
      <c r="NUV16" s="705" t="s">
        <v>318</v>
      </c>
      <c r="NUW16" s="703">
        <v>2.1</v>
      </c>
      <c r="NUX16" s="705" t="s">
        <v>318</v>
      </c>
      <c r="NUY16" s="703">
        <v>2.1</v>
      </c>
      <c r="NUZ16" s="705" t="s">
        <v>318</v>
      </c>
      <c r="NVA16" s="703">
        <v>2.1</v>
      </c>
      <c r="NVB16" s="705" t="s">
        <v>318</v>
      </c>
      <c r="NVC16" s="703">
        <v>2.1</v>
      </c>
      <c r="NVD16" s="705" t="s">
        <v>318</v>
      </c>
      <c r="NVE16" s="703">
        <v>2.1</v>
      </c>
      <c r="NVF16" s="705" t="s">
        <v>318</v>
      </c>
      <c r="NVG16" s="703">
        <v>2.1</v>
      </c>
      <c r="NVH16" s="705" t="s">
        <v>318</v>
      </c>
      <c r="NVI16" s="703">
        <v>2.1</v>
      </c>
      <c r="NVJ16" s="705" t="s">
        <v>318</v>
      </c>
      <c r="NVK16" s="703">
        <v>2.1</v>
      </c>
      <c r="NVL16" s="705" t="s">
        <v>318</v>
      </c>
      <c r="NVM16" s="703">
        <v>2.1</v>
      </c>
      <c r="NVN16" s="705" t="s">
        <v>318</v>
      </c>
      <c r="NVO16" s="703">
        <v>2.1</v>
      </c>
      <c r="NVP16" s="705" t="s">
        <v>318</v>
      </c>
      <c r="NVQ16" s="703">
        <v>2.1</v>
      </c>
      <c r="NVR16" s="705" t="s">
        <v>318</v>
      </c>
      <c r="NVS16" s="703">
        <v>2.1</v>
      </c>
      <c r="NVT16" s="705" t="s">
        <v>318</v>
      </c>
      <c r="NVU16" s="703">
        <v>2.1</v>
      </c>
      <c r="NVV16" s="705" t="s">
        <v>318</v>
      </c>
      <c r="NVW16" s="703">
        <v>2.1</v>
      </c>
      <c r="NVX16" s="705" t="s">
        <v>318</v>
      </c>
      <c r="NVY16" s="703">
        <v>2.1</v>
      </c>
      <c r="NVZ16" s="705" t="s">
        <v>318</v>
      </c>
      <c r="NWA16" s="703">
        <v>2.1</v>
      </c>
      <c r="NWB16" s="705" t="s">
        <v>318</v>
      </c>
      <c r="NWC16" s="703">
        <v>2.1</v>
      </c>
      <c r="NWD16" s="705" t="s">
        <v>318</v>
      </c>
      <c r="NWE16" s="703">
        <v>2.1</v>
      </c>
      <c r="NWF16" s="705" t="s">
        <v>318</v>
      </c>
      <c r="NWG16" s="703">
        <v>2.1</v>
      </c>
      <c r="NWH16" s="705" t="s">
        <v>318</v>
      </c>
      <c r="NWI16" s="703">
        <v>2.1</v>
      </c>
      <c r="NWJ16" s="705" t="s">
        <v>318</v>
      </c>
      <c r="NWK16" s="703">
        <v>2.1</v>
      </c>
      <c r="NWL16" s="705" t="s">
        <v>318</v>
      </c>
      <c r="NWM16" s="703">
        <v>2.1</v>
      </c>
      <c r="NWN16" s="705" t="s">
        <v>318</v>
      </c>
      <c r="NWO16" s="703">
        <v>2.1</v>
      </c>
      <c r="NWP16" s="705" t="s">
        <v>318</v>
      </c>
      <c r="NWQ16" s="703">
        <v>2.1</v>
      </c>
      <c r="NWR16" s="705" t="s">
        <v>318</v>
      </c>
      <c r="NWS16" s="703">
        <v>2.1</v>
      </c>
      <c r="NWT16" s="705" t="s">
        <v>318</v>
      </c>
      <c r="NWU16" s="703">
        <v>2.1</v>
      </c>
      <c r="NWV16" s="705" t="s">
        <v>318</v>
      </c>
      <c r="NWW16" s="703">
        <v>2.1</v>
      </c>
      <c r="NWX16" s="705" t="s">
        <v>318</v>
      </c>
      <c r="NWY16" s="703">
        <v>2.1</v>
      </c>
      <c r="NWZ16" s="705" t="s">
        <v>318</v>
      </c>
      <c r="NXA16" s="703">
        <v>2.1</v>
      </c>
      <c r="NXB16" s="705" t="s">
        <v>318</v>
      </c>
      <c r="NXC16" s="703">
        <v>2.1</v>
      </c>
      <c r="NXD16" s="705" t="s">
        <v>318</v>
      </c>
      <c r="NXE16" s="703">
        <v>2.1</v>
      </c>
      <c r="NXF16" s="705" t="s">
        <v>318</v>
      </c>
      <c r="NXG16" s="703">
        <v>2.1</v>
      </c>
      <c r="NXH16" s="705" t="s">
        <v>318</v>
      </c>
      <c r="NXI16" s="703">
        <v>2.1</v>
      </c>
      <c r="NXJ16" s="705" t="s">
        <v>318</v>
      </c>
      <c r="NXK16" s="703">
        <v>2.1</v>
      </c>
      <c r="NXL16" s="705" t="s">
        <v>318</v>
      </c>
      <c r="NXM16" s="703">
        <v>2.1</v>
      </c>
      <c r="NXN16" s="705" t="s">
        <v>318</v>
      </c>
      <c r="NXO16" s="703">
        <v>2.1</v>
      </c>
      <c r="NXP16" s="705" t="s">
        <v>318</v>
      </c>
      <c r="NXQ16" s="703">
        <v>2.1</v>
      </c>
      <c r="NXR16" s="705" t="s">
        <v>318</v>
      </c>
      <c r="NXS16" s="703">
        <v>2.1</v>
      </c>
      <c r="NXT16" s="705" t="s">
        <v>318</v>
      </c>
      <c r="NXU16" s="703">
        <v>2.1</v>
      </c>
      <c r="NXV16" s="705" t="s">
        <v>318</v>
      </c>
      <c r="NXW16" s="703">
        <v>2.1</v>
      </c>
      <c r="NXX16" s="705" t="s">
        <v>318</v>
      </c>
      <c r="NXY16" s="703">
        <v>2.1</v>
      </c>
      <c r="NXZ16" s="705" t="s">
        <v>318</v>
      </c>
      <c r="NYA16" s="703">
        <v>2.1</v>
      </c>
      <c r="NYB16" s="705" t="s">
        <v>318</v>
      </c>
      <c r="NYC16" s="703">
        <v>2.1</v>
      </c>
      <c r="NYD16" s="705" t="s">
        <v>318</v>
      </c>
      <c r="NYE16" s="703">
        <v>2.1</v>
      </c>
      <c r="NYF16" s="705" t="s">
        <v>318</v>
      </c>
      <c r="NYG16" s="703">
        <v>2.1</v>
      </c>
      <c r="NYH16" s="705" t="s">
        <v>318</v>
      </c>
      <c r="NYI16" s="703">
        <v>2.1</v>
      </c>
      <c r="NYJ16" s="705" t="s">
        <v>318</v>
      </c>
      <c r="NYK16" s="703">
        <v>2.1</v>
      </c>
      <c r="NYL16" s="705" t="s">
        <v>318</v>
      </c>
      <c r="NYM16" s="703">
        <v>2.1</v>
      </c>
      <c r="NYN16" s="705" t="s">
        <v>318</v>
      </c>
      <c r="NYO16" s="703">
        <v>2.1</v>
      </c>
      <c r="NYP16" s="705" t="s">
        <v>318</v>
      </c>
      <c r="NYQ16" s="703">
        <v>2.1</v>
      </c>
      <c r="NYR16" s="705" t="s">
        <v>318</v>
      </c>
      <c r="NYS16" s="703">
        <v>2.1</v>
      </c>
      <c r="NYT16" s="705" t="s">
        <v>318</v>
      </c>
      <c r="NYU16" s="703">
        <v>2.1</v>
      </c>
      <c r="NYV16" s="705" t="s">
        <v>318</v>
      </c>
      <c r="NYW16" s="703">
        <v>2.1</v>
      </c>
      <c r="NYX16" s="705" t="s">
        <v>318</v>
      </c>
      <c r="NYY16" s="703">
        <v>2.1</v>
      </c>
      <c r="NYZ16" s="705" t="s">
        <v>318</v>
      </c>
      <c r="NZA16" s="703">
        <v>2.1</v>
      </c>
      <c r="NZB16" s="705" t="s">
        <v>318</v>
      </c>
      <c r="NZC16" s="703">
        <v>2.1</v>
      </c>
      <c r="NZD16" s="705" t="s">
        <v>318</v>
      </c>
      <c r="NZE16" s="703">
        <v>2.1</v>
      </c>
      <c r="NZF16" s="705" t="s">
        <v>318</v>
      </c>
      <c r="NZG16" s="703">
        <v>2.1</v>
      </c>
      <c r="NZH16" s="705" t="s">
        <v>318</v>
      </c>
      <c r="NZI16" s="703">
        <v>2.1</v>
      </c>
      <c r="NZJ16" s="705" t="s">
        <v>318</v>
      </c>
      <c r="NZK16" s="703">
        <v>2.1</v>
      </c>
      <c r="NZL16" s="705" t="s">
        <v>318</v>
      </c>
      <c r="NZM16" s="703">
        <v>2.1</v>
      </c>
      <c r="NZN16" s="705" t="s">
        <v>318</v>
      </c>
      <c r="NZO16" s="703">
        <v>2.1</v>
      </c>
      <c r="NZP16" s="705" t="s">
        <v>318</v>
      </c>
      <c r="NZQ16" s="703">
        <v>2.1</v>
      </c>
      <c r="NZR16" s="705" t="s">
        <v>318</v>
      </c>
      <c r="NZS16" s="703">
        <v>2.1</v>
      </c>
      <c r="NZT16" s="705" t="s">
        <v>318</v>
      </c>
      <c r="NZU16" s="703">
        <v>2.1</v>
      </c>
      <c r="NZV16" s="705" t="s">
        <v>318</v>
      </c>
      <c r="NZW16" s="703">
        <v>2.1</v>
      </c>
      <c r="NZX16" s="705" t="s">
        <v>318</v>
      </c>
      <c r="NZY16" s="703">
        <v>2.1</v>
      </c>
      <c r="NZZ16" s="705" t="s">
        <v>318</v>
      </c>
      <c r="OAA16" s="703">
        <v>2.1</v>
      </c>
      <c r="OAB16" s="705" t="s">
        <v>318</v>
      </c>
      <c r="OAC16" s="703">
        <v>2.1</v>
      </c>
      <c r="OAD16" s="705" t="s">
        <v>318</v>
      </c>
      <c r="OAE16" s="703">
        <v>2.1</v>
      </c>
      <c r="OAF16" s="705" t="s">
        <v>318</v>
      </c>
      <c r="OAG16" s="703">
        <v>2.1</v>
      </c>
      <c r="OAH16" s="705" t="s">
        <v>318</v>
      </c>
      <c r="OAI16" s="703">
        <v>2.1</v>
      </c>
      <c r="OAJ16" s="705" t="s">
        <v>318</v>
      </c>
      <c r="OAK16" s="703">
        <v>2.1</v>
      </c>
      <c r="OAL16" s="705" t="s">
        <v>318</v>
      </c>
      <c r="OAM16" s="703">
        <v>2.1</v>
      </c>
      <c r="OAN16" s="705" t="s">
        <v>318</v>
      </c>
      <c r="OAO16" s="703">
        <v>2.1</v>
      </c>
      <c r="OAP16" s="705" t="s">
        <v>318</v>
      </c>
      <c r="OAQ16" s="703">
        <v>2.1</v>
      </c>
      <c r="OAR16" s="705" t="s">
        <v>318</v>
      </c>
      <c r="OAS16" s="703">
        <v>2.1</v>
      </c>
      <c r="OAT16" s="705" t="s">
        <v>318</v>
      </c>
      <c r="OAU16" s="703">
        <v>2.1</v>
      </c>
      <c r="OAV16" s="705" t="s">
        <v>318</v>
      </c>
      <c r="OAW16" s="703">
        <v>2.1</v>
      </c>
      <c r="OAX16" s="705" t="s">
        <v>318</v>
      </c>
      <c r="OAY16" s="703">
        <v>2.1</v>
      </c>
      <c r="OAZ16" s="705" t="s">
        <v>318</v>
      </c>
      <c r="OBA16" s="703">
        <v>2.1</v>
      </c>
      <c r="OBB16" s="705" t="s">
        <v>318</v>
      </c>
      <c r="OBC16" s="703">
        <v>2.1</v>
      </c>
      <c r="OBD16" s="705" t="s">
        <v>318</v>
      </c>
      <c r="OBE16" s="703">
        <v>2.1</v>
      </c>
      <c r="OBF16" s="705" t="s">
        <v>318</v>
      </c>
      <c r="OBG16" s="703">
        <v>2.1</v>
      </c>
      <c r="OBH16" s="705" t="s">
        <v>318</v>
      </c>
      <c r="OBI16" s="703">
        <v>2.1</v>
      </c>
      <c r="OBJ16" s="705" t="s">
        <v>318</v>
      </c>
      <c r="OBK16" s="703">
        <v>2.1</v>
      </c>
      <c r="OBL16" s="705" t="s">
        <v>318</v>
      </c>
      <c r="OBM16" s="703">
        <v>2.1</v>
      </c>
      <c r="OBN16" s="705" t="s">
        <v>318</v>
      </c>
      <c r="OBO16" s="703">
        <v>2.1</v>
      </c>
      <c r="OBP16" s="705" t="s">
        <v>318</v>
      </c>
      <c r="OBQ16" s="703">
        <v>2.1</v>
      </c>
      <c r="OBR16" s="705" t="s">
        <v>318</v>
      </c>
      <c r="OBS16" s="703">
        <v>2.1</v>
      </c>
      <c r="OBT16" s="705" t="s">
        <v>318</v>
      </c>
      <c r="OBU16" s="703">
        <v>2.1</v>
      </c>
      <c r="OBV16" s="705" t="s">
        <v>318</v>
      </c>
      <c r="OBW16" s="703">
        <v>2.1</v>
      </c>
      <c r="OBX16" s="705" t="s">
        <v>318</v>
      </c>
      <c r="OBY16" s="703">
        <v>2.1</v>
      </c>
      <c r="OBZ16" s="705" t="s">
        <v>318</v>
      </c>
      <c r="OCA16" s="703">
        <v>2.1</v>
      </c>
      <c r="OCB16" s="705" t="s">
        <v>318</v>
      </c>
      <c r="OCC16" s="703">
        <v>2.1</v>
      </c>
      <c r="OCD16" s="705" t="s">
        <v>318</v>
      </c>
      <c r="OCE16" s="703">
        <v>2.1</v>
      </c>
      <c r="OCF16" s="705" t="s">
        <v>318</v>
      </c>
      <c r="OCG16" s="703">
        <v>2.1</v>
      </c>
      <c r="OCH16" s="705" t="s">
        <v>318</v>
      </c>
      <c r="OCI16" s="703">
        <v>2.1</v>
      </c>
      <c r="OCJ16" s="705" t="s">
        <v>318</v>
      </c>
      <c r="OCK16" s="703">
        <v>2.1</v>
      </c>
      <c r="OCL16" s="705" t="s">
        <v>318</v>
      </c>
      <c r="OCM16" s="703">
        <v>2.1</v>
      </c>
      <c r="OCN16" s="705" t="s">
        <v>318</v>
      </c>
      <c r="OCO16" s="703">
        <v>2.1</v>
      </c>
      <c r="OCP16" s="705" t="s">
        <v>318</v>
      </c>
      <c r="OCQ16" s="703">
        <v>2.1</v>
      </c>
      <c r="OCR16" s="705" t="s">
        <v>318</v>
      </c>
      <c r="OCS16" s="703">
        <v>2.1</v>
      </c>
      <c r="OCT16" s="705" t="s">
        <v>318</v>
      </c>
      <c r="OCU16" s="703">
        <v>2.1</v>
      </c>
      <c r="OCV16" s="705" t="s">
        <v>318</v>
      </c>
      <c r="OCW16" s="703">
        <v>2.1</v>
      </c>
      <c r="OCX16" s="705" t="s">
        <v>318</v>
      </c>
      <c r="OCY16" s="703">
        <v>2.1</v>
      </c>
      <c r="OCZ16" s="705" t="s">
        <v>318</v>
      </c>
      <c r="ODA16" s="703">
        <v>2.1</v>
      </c>
      <c r="ODB16" s="705" t="s">
        <v>318</v>
      </c>
      <c r="ODC16" s="703">
        <v>2.1</v>
      </c>
      <c r="ODD16" s="705" t="s">
        <v>318</v>
      </c>
      <c r="ODE16" s="703">
        <v>2.1</v>
      </c>
      <c r="ODF16" s="705" t="s">
        <v>318</v>
      </c>
      <c r="ODG16" s="703">
        <v>2.1</v>
      </c>
      <c r="ODH16" s="705" t="s">
        <v>318</v>
      </c>
      <c r="ODI16" s="703">
        <v>2.1</v>
      </c>
      <c r="ODJ16" s="705" t="s">
        <v>318</v>
      </c>
      <c r="ODK16" s="703">
        <v>2.1</v>
      </c>
      <c r="ODL16" s="705" t="s">
        <v>318</v>
      </c>
      <c r="ODM16" s="703">
        <v>2.1</v>
      </c>
      <c r="ODN16" s="705" t="s">
        <v>318</v>
      </c>
      <c r="ODO16" s="703">
        <v>2.1</v>
      </c>
      <c r="ODP16" s="705" t="s">
        <v>318</v>
      </c>
      <c r="ODQ16" s="703">
        <v>2.1</v>
      </c>
      <c r="ODR16" s="705" t="s">
        <v>318</v>
      </c>
      <c r="ODS16" s="703">
        <v>2.1</v>
      </c>
      <c r="ODT16" s="705" t="s">
        <v>318</v>
      </c>
      <c r="ODU16" s="703">
        <v>2.1</v>
      </c>
      <c r="ODV16" s="705" t="s">
        <v>318</v>
      </c>
      <c r="ODW16" s="703">
        <v>2.1</v>
      </c>
      <c r="ODX16" s="705" t="s">
        <v>318</v>
      </c>
      <c r="ODY16" s="703">
        <v>2.1</v>
      </c>
      <c r="ODZ16" s="705" t="s">
        <v>318</v>
      </c>
      <c r="OEA16" s="703">
        <v>2.1</v>
      </c>
      <c r="OEB16" s="705" t="s">
        <v>318</v>
      </c>
      <c r="OEC16" s="703">
        <v>2.1</v>
      </c>
      <c r="OED16" s="705" t="s">
        <v>318</v>
      </c>
      <c r="OEE16" s="703">
        <v>2.1</v>
      </c>
      <c r="OEF16" s="705" t="s">
        <v>318</v>
      </c>
      <c r="OEG16" s="703">
        <v>2.1</v>
      </c>
      <c r="OEH16" s="705" t="s">
        <v>318</v>
      </c>
      <c r="OEI16" s="703">
        <v>2.1</v>
      </c>
      <c r="OEJ16" s="705" t="s">
        <v>318</v>
      </c>
      <c r="OEK16" s="703">
        <v>2.1</v>
      </c>
      <c r="OEL16" s="705" t="s">
        <v>318</v>
      </c>
      <c r="OEM16" s="703">
        <v>2.1</v>
      </c>
      <c r="OEN16" s="705" t="s">
        <v>318</v>
      </c>
      <c r="OEO16" s="703">
        <v>2.1</v>
      </c>
      <c r="OEP16" s="705" t="s">
        <v>318</v>
      </c>
      <c r="OEQ16" s="703">
        <v>2.1</v>
      </c>
      <c r="OER16" s="705" t="s">
        <v>318</v>
      </c>
      <c r="OES16" s="703">
        <v>2.1</v>
      </c>
      <c r="OET16" s="705" t="s">
        <v>318</v>
      </c>
      <c r="OEU16" s="703">
        <v>2.1</v>
      </c>
      <c r="OEV16" s="705" t="s">
        <v>318</v>
      </c>
      <c r="OEW16" s="703">
        <v>2.1</v>
      </c>
      <c r="OEX16" s="705" t="s">
        <v>318</v>
      </c>
      <c r="OEY16" s="703">
        <v>2.1</v>
      </c>
      <c r="OEZ16" s="705" t="s">
        <v>318</v>
      </c>
      <c r="OFA16" s="703">
        <v>2.1</v>
      </c>
      <c r="OFB16" s="705" t="s">
        <v>318</v>
      </c>
      <c r="OFC16" s="703">
        <v>2.1</v>
      </c>
      <c r="OFD16" s="705" t="s">
        <v>318</v>
      </c>
      <c r="OFE16" s="703">
        <v>2.1</v>
      </c>
      <c r="OFF16" s="705" t="s">
        <v>318</v>
      </c>
      <c r="OFG16" s="703">
        <v>2.1</v>
      </c>
      <c r="OFH16" s="705" t="s">
        <v>318</v>
      </c>
      <c r="OFI16" s="703">
        <v>2.1</v>
      </c>
      <c r="OFJ16" s="705" t="s">
        <v>318</v>
      </c>
      <c r="OFK16" s="703">
        <v>2.1</v>
      </c>
      <c r="OFL16" s="705" t="s">
        <v>318</v>
      </c>
      <c r="OFM16" s="703">
        <v>2.1</v>
      </c>
      <c r="OFN16" s="705" t="s">
        <v>318</v>
      </c>
      <c r="OFO16" s="703">
        <v>2.1</v>
      </c>
      <c r="OFP16" s="705" t="s">
        <v>318</v>
      </c>
      <c r="OFQ16" s="703">
        <v>2.1</v>
      </c>
      <c r="OFR16" s="705" t="s">
        <v>318</v>
      </c>
      <c r="OFS16" s="703">
        <v>2.1</v>
      </c>
      <c r="OFT16" s="705" t="s">
        <v>318</v>
      </c>
      <c r="OFU16" s="703">
        <v>2.1</v>
      </c>
      <c r="OFV16" s="705" t="s">
        <v>318</v>
      </c>
      <c r="OFW16" s="703">
        <v>2.1</v>
      </c>
      <c r="OFX16" s="705" t="s">
        <v>318</v>
      </c>
      <c r="OFY16" s="703">
        <v>2.1</v>
      </c>
      <c r="OFZ16" s="705" t="s">
        <v>318</v>
      </c>
      <c r="OGA16" s="703">
        <v>2.1</v>
      </c>
      <c r="OGB16" s="705" t="s">
        <v>318</v>
      </c>
      <c r="OGC16" s="703">
        <v>2.1</v>
      </c>
      <c r="OGD16" s="705" t="s">
        <v>318</v>
      </c>
      <c r="OGE16" s="703">
        <v>2.1</v>
      </c>
      <c r="OGF16" s="705" t="s">
        <v>318</v>
      </c>
      <c r="OGG16" s="703">
        <v>2.1</v>
      </c>
      <c r="OGH16" s="705" t="s">
        <v>318</v>
      </c>
      <c r="OGI16" s="703">
        <v>2.1</v>
      </c>
      <c r="OGJ16" s="705" t="s">
        <v>318</v>
      </c>
      <c r="OGK16" s="703">
        <v>2.1</v>
      </c>
      <c r="OGL16" s="705" t="s">
        <v>318</v>
      </c>
      <c r="OGM16" s="703">
        <v>2.1</v>
      </c>
      <c r="OGN16" s="705" t="s">
        <v>318</v>
      </c>
      <c r="OGO16" s="703">
        <v>2.1</v>
      </c>
      <c r="OGP16" s="705" t="s">
        <v>318</v>
      </c>
      <c r="OGQ16" s="703">
        <v>2.1</v>
      </c>
      <c r="OGR16" s="705" t="s">
        <v>318</v>
      </c>
      <c r="OGS16" s="703">
        <v>2.1</v>
      </c>
      <c r="OGT16" s="705" t="s">
        <v>318</v>
      </c>
      <c r="OGU16" s="703">
        <v>2.1</v>
      </c>
      <c r="OGV16" s="705" t="s">
        <v>318</v>
      </c>
      <c r="OGW16" s="703">
        <v>2.1</v>
      </c>
      <c r="OGX16" s="705" t="s">
        <v>318</v>
      </c>
      <c r="OGY16" s="703">
        <v>2.1</v>
      </c>
      <c r="OGZ16" s="705" t="s">
        <v>318</v>
      </c>
      <c r="OHA16" s="703">
        <v>2.1</v>
      </c>
      <c r="OHB16" s="705" t="s">
        <v>318</v>
      </c>
      <c r="OHC16" s="703">
        <v>2.1</v>
      </c>
      <c r="OHD16" s="705" t="s">
        <v>318</v>
      </c>
      <c r="OHE16" s="703">
        <v>2.1</v>
      </c>
      <c r="OHF16" s="705" t="s">
        <v>318</v>
      </c>
      <c r="OHG16" s="703">
        <v>2.1</v>
      </c>
      <c r="OHH16" s="705" t="s">
        <v>318</v>
      </c>
      <c r="OHI16" s="703">
        <v>2.1</v>
      </c>
      <c r="OHJ16" s="705" t="s">
        <v>318</v>
      </c>
      <c r="OHK16" s="703">
        <v>2.1</v>
      </c>
      <c r="OHL16" s="705" t="s">
        <v>318</v>
      </c>
      <c r="OHM16" s="703">
        <v>2.1</v>
      </c>
      <c r="OHN16" s="705" t="s">
        <v>318</v>
      </c>
      <c r="OHO16" s="703">
        <v>2.1</v>
      </c>
      <c r="OHP16" s="705" t="s">
        <v>318</v>
      </c>
      <c r="OHQ16" s="703">
        <v>2.1</v>
      </c>
      <c r="OHR16" s="705" t="s">
        <v>318</v>
      </c>
      <c r="OHS16" s="703">
        <v>2.1</v>
      </c>
      <c r="OHT16" s="705" t="s">
        <v>318</v>
      </c>
      <c r="OHU16" s="703">
        <v>2.1</v>
      </c>
      <c r="OHV16" s="705" t="s">
        <v>318</v>
      </c>
      <c r="OHW16" s="703">
        <v>2.1</v>
      </c>
      <c r="OHX16" s="705" t="s">
        <v>318</v>
      </c>
      <c r="OHY16" s="703">
        <v>2.1</v>
      </c>
      <c r="OHZ16" s="705" t="s">
        <v>318</v>
      </c>
      <c r="OIA16" s="703">
        <v>2.1</v>
      </c>
      <c r="OIB16" s="705" t="s">
        <v>318</v>
      </c>
      <c r="OIC16" s="703">
        <v>2.1</v>
      </c>
      <c r="OID16" s="705" t="s">
        <v>318</v>
      </c>
      <c r="OIE16" s="703">
        <v>2.1</v>
      </c>
      <c r="OIF16" s="705" t="s">
        <v>318</v>
      </c>
      <c r="OIG16" s="703">
        <v>2.1</v>
      </c>
      <c r="OIH16" s="705" t="s">
        <v>318</v>
      </c>
      <c r="OII16" s="703">
        <v>2.1</v>
      </c>
      <c r="OIJ16" s="705" t="s">
        <v>318</v>
      </c>
      <c r="OIK16" s="703">
        <v>2.1</v>
      </c>
      <c r="OIL16" s="705" t="s">
        <v>318</v>
      </c>
      <c r="OIM16" s="703">
        <v>2.1</v>
      </c>
      <c r="OIN16" s="705" t="s">
        <v>318</v>
      </c>
      <c r="OIO16" s="703">
        <v>2.1</v>
      </c>
      <c r="OIP16" s="705" t="s">
        <v>318</v>
      </c>
      <c r="OIQ16" s="703">
        <v>2.1</v>
      </c>
      <c r="OIR16" s="705" t="s">
        <v>318</v>
      </c>
      <c r="OIS16" s="703">
        <v>2.1</v>
      </c>
      <c r="OIT16" s="705" t="s">
        <v>318</v>
      </c>
      <c r="OIU16" s="703">
        <v>2.1</v>
      </c>
      <c r="OIV16" s="705" t="s">
        <v>318</v>
      </c>
      <c r="OIW16" s="703">
        <v>2.1</v>
      </c>
      <c r="OIX16" s="705" t="s">
        <v>318</v>
      </c>
      <c r="OIY16" s="703">
        <v>2.1</v>
      </c>
      <c r="OIZ16" s="705" t="s">
        <v>318</v>
      </c>
      <c r="OJA16" s="703">
        <v>2.1</v>
      </c>
      <c r="OJB16" s="705" t="s">
        <v>318</v>
      </c>
      <c r="OJC16" s="703">
        <v>2.1</v>
      </c>
      <c r="OJD16" s="705" t="s">
        <v>318</v>
      </c>
      <c r="OJE16" s="703">
        <v>2.1</v>
      </c>
      <c r="OJF16" s="705" t="s">
        <v>318</v>
      </c>
      <c r="OJG16" s="703">
        <v>2.1</v>
      </c>
      <c r="OJH16" s="705" t="s">
        <v>318</v>
      </c>
      <c r="OJI16" s="703">
        <v>2.1</v>
      </c>
      <c r="OJJ16" s="705" t="s">
        <v>318</v>
      </c>
      <c r="OJK16" s="703">
        <v>2.1</v>
      </c>
      <c r="OJL16" s="705" t="s">
        <v>318</v>
      </c>
      <c r="OJM16" s="703">
        <v>2.1</v>
      </c>
      <c r="OJN16" s="705" t="s">
        <v>318</v>
      </c>
      <c r="OJO16" s="703">
        <v>2.1</v>
      </c>
      <c r="OJP16" s="705" t="s">
        <v>318</v>
      </c>
      <c r="OJQ16" s="703">
        <v>2.1</v>
      </c>
      <c r="OJR16" s="705" t="s">
        <v>318</v>
      </c>
      <c r="OJS16" s="703">
        <v>2.1</v>
      </c>
      <c r="OJT16" s="705" t="s">
        <v>318</v>
      </c>
      <c r="OJU16" s="703">
        <v>2.1</v>
      </c>
      <c r="OJV16" s="705" t="s">
        <v>318</v>
      </c>
      <c r="OJW16" s="703">
        <v>2.1</v>
      </c>
      <c r="OJX16" s="705" t="s">
        <v>318</v>
      </c>
      <c r="OJY16" s="703">
        <v>2.1</v>
      </c>
      <c r="OJZ16" s="705" t="s">
        <v>318</v>
      </c>
      <c r="OKA16" s="703">
        <v>2.1</v>
      </c>
      <c r="OKB16" s="705" t="s">
        <v>318</v>
      </c>
      <c r="OKC16" s="703">
        <v>2.1</v>
      </c>
      <c r="OKD16" s="705" t="s">
        <v>318</v>
      </c>
      <c r="OKE16" s="703">
        <v>2.1</v>
      </c>
      <c r="OKF16" s="705" t="s">
        <v>318</v>
      </c>
      <c r="OKG16" s="703">
        <v>2.1</v>
      </c>
      <c r="OKH16" s="705" t="s">
        <v>318</v>
      </c>
      <c r="OKI16" s="703">
        <v>2.1</v>
      </c>
      <c r="OKJ16" s="705" t="s">
        <v>318</v>
      </c>
      <c r="OKK16" s="703">
        <v>2.1</v>
      </c>
      <c r="OKL16" s="705" t="s">
        <v>318</v>
      </c>
      <c r="OKM16" s="703">
        <v>2.1</v>
      </c>
      <c r="OKN16" s="705" t="s">
        <v>318</v>
      </c>
      <c r="OKO16" s="703">
        <v>2.1</v>
      </c>
      <c r="OKP16" s="705" t="s">
        <v>318</v>
      </c>
      <c r="OKQ16" s="703">
        <v>2.1</v>
      </c>
      <c r="OKR16" s="705" t="s">
        <v>318</v>
      </c>
      <c r="OKS16" s="703">
        <v>2.1</v>
      </c>
      <c r="OKT16" s="705" t="s">
        <v>318</v>
      </c>
      <c r="OKU16" s="703">
        <v>2.1</v>
      </c>
      <c r="OKV16" s="705" t="s">
        <v>318</v>
      </c>
      <c r="OKW16" s="703">
        <v>2.1</v>
      </c>
      <c r="OKX16" s="705" t="s">
        <v>318</v>
      </c>
      <c r="OKY16" s="703">
        <v>2.1</v>
      </c>
      <c r="OKZ16" s="705" t="s">
        <v>318</v>
      </c>
      <c r="OLA16" s="703">
        <v>2.1</v>
      </c>
      <c r="OLB16" s="705" t="s">
        <v>318</v>
      </c>
      <c r="OLC16" s="703">
        <v>2.1</v>
      </c>
      <c r="OLD16" s="705" t="s">
        <v>318</v>
      </c>
      <c r="OLE16" s="703">
        <v>2.1</v>
      </c>
      <c r="OLF16" s="705" t="s">
        <v>318</v>
      </c>
      <c r="OLG16" s="703">
        <v>2.1</v>
      </c>
      <c r="OLH16" s="705" t="s">
        <v>318</v>
      </c>
      <c r="OLI16" s="703">
        <v>2.1</v>
      </c>
      <c r="OLJ16" s="705" t="s">
        <v>318</v>
      </c>
      <c r="OLK16" s="703">
        <v>2.1</v>
      </c>
      <c r="OLL16" s="705" t="s">
        <v>318</v>
      </c>
      <c r="OLM16" s="703">
        <v>2.1</v>
      </c>
      <c r="OLN16" s="705" t="s">
        <v>318</v>
      </c>
      <c r="OLO16" s="703">
        <v>2.1</v>
      </c>
      <c r="OLP16" s="705" t="s">
        <v>318</v>
      </c>
      <c r="OLQ16" s="703">
        <v>2.1</v>
      </c>
      <c r="OLR16" s="705" t="s">
        <v>318</v>
      </c>
      <c r="OLS16" s="703">
        <v>2.1</v>
      </c>
      <c r="OLT16" s="705" t="s">
        <v>318</v>
      </c>
      <c r="OLU16" s="703">
        <v>2.1</v>
      </c>
      <c r="OLV16" s="705" t="s">
        <v>318</v>
      </c>
      <c r="OLW16" s="703">
        <v>2.1</v>
      </c>
      <c r="OLX16" s="705" t="s">
        <v>318</v>
      </c>
      <c r="OLY16" s="703">
        <v>2.1</v>
      </c>
      <c r="OLZ16" s="705" t="s">
        <v>318</v>
      </c>
      <c r="OMA16" s="703">
        <v>2.1</v>
      </c>
      <c r="OMB16" s="705" t="s">
        <v>318</v>
      </c>
      <c r="OMC16" s="703">
        <v>2.1</v>
      </c>
      <c r="OMD16" s="705" t="s">
        <v>318</v>
      </c>
      <c r="OME16" s="703">
        <v>2.1</v>
      </c>
      <c r="OMF16" s="705" t="s">
        <v>318</v>
      </c>
      <c r="OMG16" s="703">
        <v>2.1</v>
      </c>
      <c r="OMH16" s="705" t="s">
        <v>318</v>
      </c>
      <c r="OMI16" s="703">
        <v>2.1</v>
      </c>
      <c r="OMJ16" s="705" t="s">
        <v>318</v>
      </c>
      <c r="OMK16" s="703">
        <v>2.1</v>
      </c>
      <c r="OML16" s="705" t="s">
        <v>318</v>
      </c>
      <c r="OMM16" s="703">
        <v>2.1</v>
      </c>
      <c r="OMN16" s="705" t="s">
        <v>318</v>
      </c>
      <c r="OMO16" s="703">
        <v>2.1</v>
      </c>
      <c r="OMP16" s="705" t="s">
        <v>318</v>
      </c>
      <c r="OMQ16" s="703">
        <v>2.1</v>
      </c>
      <c r="OMR16" s="705" t="s">
        <v>318</v>
      </c>
      <c r="OMS16" s="703">
        <v>2.1</v>
      </c>
      <c r="OMT16" s="705" t="s">
        <v>318</v>
      </c>
      <c r="OMU16" s="703">
        <v>2.1</v>
      </c>
      <c r="OMV16" s="705" t="s">
        <v>318</v>
      </c>
      <c r="OMW16" s="703">
        <v>2.1</v>
      </c>
      <c r="OMX16" s="705" t="s">
        <v>318</v>
      </c>
      <c r="OMY16" s="703">
        <v>2.1</v>
      </c>
      <c r="OMZ16" s="705" t="s">
        <v>318</v>
      </c>
      <c r="ONA16" s="703">
        <v>2.1</v>
      </c>
      <c r="ONB16" s="705" t="s">
        <v>318</v>
      </c>
      <c r="ONC16" s="703">
        <v>2.1</v>
      </c>
      <c r="OND16" s="705" t="s">
        <v>318</v>
      </c>
      <c r="ONE16" s="703">
        <v>2.1</v>
      </c>
      <c r="ONF16" s="705" t="s">
        <v>318</v>
      </c>
      <c r="ONG16" s="703">
        <v>2.1</v>
      </c>
      <c r="ONH16" s="705" t="s">
        <v>318</v>
      </c>
      <c r="ONI16" s="703">
        <v>2.1</v>
      </c>
      <c r="ONJ16" s="705" t="s">
        <v>318</v>
      </c>
      <c r="ONK16" s="703">
        <v>2.1</v>
      </c>
      <c r="ONL16" s="705" t="s">
        <v>318</v>
      </c>
      <c r="ONM16" s="703">
        <v>2.1</v>
      </c>
      <c r="ONN16" s="705" t="s">
        <v>318</v>
      </c>
      <c r="ONO16" s="703">
        <v>2.1</v>
      </c>
      <c r="ONP16" s="705" t="s">
        <v>318</v>
      </c>
      <c r="ONQ16" s="703">
        <v>2.1</v>
      </c>
      <c r="ONR16" s="705" t="s">
        <v>318</v>
      </c>
      <c r="ONS16" s="703">
        <v>2.1</v>
      </c>
      <c r="ONT16" s="705" t="s">
        <v>318</v>
      </c>
      <c r="ONU16" s="703">
        <v>2.1</v>
      </c>
      <c r="ONV16" s="705" t="s">
        <v>318</v>
      </c>
      <c r="ONW16" s="703">
        <v>2.1</v>
      </c>
      <c r="ONX16" s="705" t="s">
        <v>318</v>
      </c>
      <c r="ONY16" s="703">
        <v>2.1</v>
      </c>
      <c r="ONZ16" s="705" t="s">
        <v>318</v>
      </c>
      <c r="OOA16" s="703">
        <v>2.1</v>
      </c>
      <c r="OOB16" s="705" t="s">
        <v>318</v>
      </c>
      <c r="OOC16" s="703">
        <v>2.1</v>
      </c>
      <c r="OOD16" s="705" t="s">
        <v>318</v>
      </c>
      <c r="OOE16" s="703">
        <v>2.1</v>
      </c>
      <c r="OOF16" s="705" t="s">
        <v>318</v>
      </c>
      <c r="OOG16" s="703">
        <v>2.1</v>
      </c>
      <c r="OOH16" s="705" t="s">
        <v>318</v>
      </c>
      <c r="OOI16" s="703">
        <v>2.1</v>
      </c>
      <c r="OOJ16" s="705" t="s">
        <v>318</v>
      </c>
      <c r="OOK16" s="703">
        <v>2.1</v>
      </c>
      <c r="OOL16" s="705" t="s">
        <v>318</v>
      </c>
      <c r="OOM16" s="703">
        <v>2.1</v>
      </c>
      <c r="OON16" s="705" t="s">
        <v>318</v>
      </c>
      <c r="OOO16" s="703">
        <v>2.1</v>
      </c>
      <c r="OOP16" s="705" t="s">
        <v>318</v>
      </c>
      <c r="OOQ16" s="703">
        <v>2.1</v>
      </c>
      <c r="OOR16" s="705" t="s">
        <v>318</v>
      </c>
      <c r="OOS16" s="703">
        <v>2.1</v>
      </c>
      <c r="OOT16" s="705" t="s">
        <v>318</v>
      </c>
      <c r="OOU16" s="703">
        <v>2.1</v>
      </c>
      <c r="OOV16" s="705" t="s">
        <v>318</v>
      </c>
      <c r="OOW16" s="703">
        <v>2.1</v>
      </c>
      <c r="OOX16" s="705" t="s">
        <v>318</v>
      </c>
      <c r="OOY16" s="703">
        <v>2.1</v>
      </c>
      <c r="OOZ16" s="705" t="s">
        <v>318</v>
      </c>
      <c r="OPA16" s="703">
        <v>2.1</v>
      </c>
      <c r="OPB16" s="705" t="s">
        <v>318</v>
      </c>
      <c r="OPC16" s="703">
        <v>2.1</v>
      </c>
      <c r="OPD16" s="705" t="s">
        <v>318</v>
      </c>
      <c r="OPE16" s="703">
        <v>2.1</v>
      </c>
      <c r="OPF16" s="705" t="s">
        <v>318</v>
      </c>
      <c r="OPG16" s="703">
        <v>2.1</v>
      </c>
      <c r="OPH16" s="705" t="s">
        <v>318</v>
      </c>
      <c r="OPI16" s="703">
        <v>2.1</v>
      </c>
      <c r="OPJ16" s="705" t="s">
        <v>318</v>
      </c>
      <c r="OPK16" s="703">
        <v>2.1</v>
      </c>
      <c r="OPL16" s="705" t="s">
        <v>318</v>
      </c>
      <c r="OPM16" s="703">
        <v>2.1</v>
      </c>
      <c r="OPN16" s="705" t="s">
        <v>318</v>
      </c>
      <c r="OPO16" s="703">
        <v>2.1</v>
      </c>
      <c r="OPP16" s="705" t="s">
        <v>318</v>
      </c>
      <c r="OPQ16" s="703">
        <v>2.1</v>
      </c>
      <c r="OPR16" s="705" t="s">
        <v>318</v>
      </c>
      <c r="OPS16" s="703">
        <v>2.1</v>
      </c>
      <c r="OPT16" s="705" t="s">
        <v>318</v>
      </c>
      <c r="OPU16" s="703">
        <v>2.1</v>
      </c>
      <c r="OPV16" s="705" t="s">
        <v>318</v>
      </c>
      <c r="OPW16" s="703">
        <v>2.1</v>
      </c>
      <c r="OPX16" s="705" t="s">
        <v>318</v>
      </c>
      <c r="OPY16" s="703">
        <v>2.1</v>
      </c>
      <c r="OPZ16" s="705" t="s">
        <v>318</v>
      </c>
      <c r="OQA16" s="703">
        <v>2.1</v>
      </c>
      <c r="OQB16" s="705" t="s">
        <v>318</v>
      </c>
      <c r="OQC16" s="703">
        <v>2.1</v>
      </c>
      <c r="OQD16" s="705" t="s">
        <v>318</v>
      </c>
      <c r="OQE16" s="703">
        <v>2.1</v>
      </c>
      <c r="OQF16" s="705" t="s">
        <v>318</v>
      </c>
      <c r="OQG16" s="703">
        <v>2.1</v>
      </c>
      <c r="OQH16" s="705" t="s">
        <v>318</v>
      </c>
      <c r="OQI16" s="703">
        <v>2.1</v>
      </c>
      <c r="OQJ16" s="705" t="s">
        <v>318</v>
      </c>
      <c r="OQK16" s="703">
        <v>2.1</v>
      </c>
      <c r="OQL16" s="705" t="s">
        <v>318</v>
      </c>
      <c r="OQM16" s="703">
        <v>2.1</v>
      </c>
      <c r="OQN16" s="705" t="s">
        <v>318</v>
      </c>
      <c r="OQO16" s="703">
        <v>2.1</v>
      </c>
      <c r="OQP16" s="705" t="s">
        <v>318</v>
      </c>
      <c r="OQQ16" s="703">
        <v>2.1</v>
      </c>
      <c r="OQR16" s="705" t="s">
        <v>318</v>
      </c>
      <c r="OQS16" s="703">
        <v>2.1</v>
      </c>
      <c r="OQT16" s="705" t="s">
        <v>318</v>
      </c>
      <c r="OQU16" s="703">
        <v>2.1</v>
      </c>
      <c r="OQV16" s="705" t="s">
        <v>318</v>
      </c>
      <c r="OQW16" s="703">
        <v>2.1</v>
      </c>
      <c r="OQX16" s="705" t="s">
        <v>318</v>
      </c>
      <c r="OQY16" s="703">
        <v>2.1</v>
      </c>
      <c r="OQZ16" s="705" t="s">
        <v>318</v>
      </c>
      <c r="ORA16" s="703">
        <v>2.1</v>
      </c>
      <c r="ORB16" s="705" t="s">
        <v>318</v>
      </c>
      <c r="ORC16" s="703">
        <v>2.1</v>
      </c>
      <c r="ORD16" s="705" t="s">
        <v>318</v>
      </c>
      <c r="ORE16" s="703">
        <v>2.1</v>
      </c>
      <c r="ORF16" s="705" t="s">
        <v>318</v>
      </c>
      <c r="ORG16" s="703">
        <v>2.1</v>
      </c>
      <c r="ORH16" s="705" t="s">
        <v>318</v>
      </c>
      <c r="ORI16" s="703">
        <v>2.1</v>
      </c>
      <c r="ORJ16" s="705" t="s">
        <v>318</v>
      </c>
      <c r="ORK16" s="703">
        <v>2.1</v>
      </c>
      <c r="ORL16" s="705" t="s">
        <v>318</v>
      </c>
      <c r="ORM16" s="703">
        <v>2.1</v>
      </c>
      <c r="ORN16" s="705" t="s">
        <v>318</v>
      </c>
      <c r="ORO16" s="703">
        <v>2.1</v>
      </c>
      <c r="ORP16" s="705" t="s">
        <v>318</v>
      </c>
      <c r="ORQ16" s="703">
        <v>2.1</v>
      </c>
      <c r="ORR16" s="705" t="s">
        <v>318</v>
      </c>
      <c r="ORS16" s="703">
        <v>2.1</v>
      </c>
      <c r="ORT16" s="705" t="s">
        <v>318</v>
      </c>
      <c r="ORU16" s="703">
        <v>2.1</v>
      </c>
      <c r="ORV16" s="705" t="s">
        <v>318</v>
      </c>
      <c r="ORW16" s="703">
        <v>2.1</v>
      </c>
      <c r="ORX16" s="705" t="s">
        <v>318</v>
      </c>
      <c r="ORY16" s="703">
        <v>2.1</v>
      </c>
      <c r="ORZ16" s="705" t="s">
        <v>318</v>
      </c>
      <c r="OSA16" s="703">
        <v>2.1</v>
      </c>
      <c r="OSB16" s="705" t="s">
        <v>318</v>
      </c>
      <c r="OSC16" s="703">
        <v>2.1</v>
      </c>
      <c r="OSD16" s="705" t="s">
        <v>318</v>
      </c>
      <c r="OSE16" s="703">
        <v>2.1</v>
      </c>
      <c r="OSF16" s="705" t="s">
        <v>318</v>
      </c>
      <c r="OSG16" s="703">
        <v>2.1</v>
      </c>
      <c r="OSH16" s="705" t="s">
        <v>318</v>
      </c>
      <c r="OSI16" s="703">
        <v>2.1</v>
      </c>
      <c r="OSJ16" s="705" t="s">
        <v>318</v>
      </c>
      <c r="OSK16" s="703">
        <v>2.1</v>
      </c>
      <c r="OSL16" s="705" t="s">
        <v>318</v>
      </c>
      <c r="OSM16" s="703">
        <v>2.1</v>
      </c>
      <c r="OSN16" s="705" t="s">
        <v>318</v>
      </c>
      <c r="OSO16" s="703">
        <v>2.1</v>
      </c>
      <c r="OSP16" s="705" t="s">
        <v>318</v>
      </c>
      <c r="OSQ16" s="703">
        <v>2.1</v>
      </c>
      <c r="OSR16" s="705" t="s">
        <v>318</v>
      </c>
      <c r="OSS16" s="703">
        <v>2.1</v>
      </c>
      <c r="OST16" s="705" t="s">
        <v>318</v>
      </c>
      <c r="OSU16" s="703">
        <v>2.1</v>
      </c>
      <c r="OSV16" s="705" t="s">
        <v>318</v>
      </c>
      <c r="OSW16" s="703">
        <v>2.1</v>
      </c>
      <c r="OSX16" s="705" t="s">
        <v>318</v>
      </c>
      <c r="OSY16" s="703">
        <v>2.1</v>
      </c>
      <c r="OSZ16" s="705" t="s">
        <v>318</v>
      </c>
      <c r="OTA16" s="703">
        <v>2.1</v>
      </c>
      <c r="OTB16" s="705" t="s">
        <v>318</v>
      </c>
      <c r="OTC16" s="703">
        <v>2.1</v>
      </c>
      <c r="OTD16" s="705" t="s">
        <v>318</v>
      </c>
      <c r="OTE16" s="703">
        <v>2.1</v>
      </c>
      <c r="OTF16" s="705" t="s">
        <v>318</v>
      </c>
      <c r="OTG16" s="703">
        <v>2.1</v>
      </c>
      <c r="OTH16" s="705" t="s">
        <v>318</v>
      </c>
      <c r="OTI16" s="703">
        <v>2.1</v>
      </c>
      <c r="OTJ16" s="705" t="s">
        <v>318</v>
      </c>
      <c r="OTK16" s="703">
        <v>2.1</v>
      </c>
      <c r="OTL16" s="705" t="s">
        <v>318</v>
      </c>
      <c r="OTM16" s="703">
        <v>2.1</v>
      </c>
      <c r="OTN16" s="705" t="s">
        <v>318</v>
      </c>
      <c r="OTO16" s="703">
        <v>2.1</v>
      </c>
      <c r="OTP16" s="705" t="s">
        <v>318</v>
      </c>
      <c r="OTQ16" s="703">
        <v>2.1</v>
      </c>
      <c r="OTR16" s="705" t="s">
        <v>318</v>
      </c>
      <c r="OTS16" s="703">
        <v>2.1</v>
      </c>
      <c r="OTT16" s="705" t="s">
        <v>318</v>
      </c>
      <c r="OTU16" s="703">
        <v>2.1</v>
      </c>
      <c r="OTV16" s="705" t="s">
        <v>318</v>
      </c>
      <c r="OTW16" s="703">
        <v>2.1</v>
      </c>
      <c r="OTX16" s="705" t="s">
        <v>318</v>
      </c>
      <c r="OTY16" s="703">
        <v>2.1</v>
      </c>
      <c r="OTZ16" s="705" t="s">
        <v>318</v>
      </c>
      <c r="OUA16" s="703">
        <v>2.1</v>
      </c>
      <c r="OUB16" s="705" t="s">
        <v>318</v>
      </c>
      <c r="OUC16" s="703">
        <v>2.1</v>
      </c>
      <c r="OUD16" s="705" t="s">
        <v>318</v>
      </c>
      <c r="OUE16" s="703">
        <v>2.1</v>
      </c>
      <c r="OUF16" s="705" t="s">
        <v>318</v>
      </c>
      <c r="OUG16" s="703">
        <v>2.1</v>
      </c>
      <c r="OUH16" s="705" t="s">
        <v>318</v>
      </c>
      <c r="OUI16" s="703">
        <v>2.1</v>
      </c>
      <c r="OUJ16" s="705" t="s">
        <v>318</v>
      </c>
      <c r="OUK16" s="703">
        <v>2.1</v>
      </c>
      <c r="OUL16" s="705" t="s">
        <v>318</v>
      </c>
      <c r="OUM16" s="703">
        <v>2.1</v>
      </c>
      <c r="OUN16" s="705" t="s">
        <v>318</v>
      </c>
      <c r="OUO16" s="703">
        <v>2.1</v>
      </c>
      <c r="OUP16" s="705" t="s">
        <v>318</v>
      </c>
      <c r="OUQ16" s="703">
        <v>2.1</v>
      </c>
      <c r="OUR16" s="705" t="s">
        <v>318</v>
      </c>
      <c r="OUS16" s="703">
        <v>2.1</v>
      </c>
      <c r="OUT16" s="705" t="s">
        <v>318</v>
      </c>
      <c r="OUU16" s="703">
        <v>2.1</v>
      </c>
      <c r="OUV16" s="705" t="s">
        <v>318</v>
      </c>
      <c r="OUW16" s="703">
        <v>2.1</v>
      </c>
      <c r="OUX16" s="705" t="s">
        <v>318</v>
      </c>
      <c r="OUY16" s="703">
        <v>2.1</v>
      </c>
      <c r="OUZ16" s="705" t="s">
        <v>318</v>
      </c>
      <c r="OVA16" s="703">
        <v>2.1</v>
      </c>
      <c r="OVB16" s="705" t="s">
        <v>318</v>
      </c>
      <c r="OVC16" s="703">
        <v>2.1</v>
      </c>
      <c r="OVD16" s="705" t="s">
        <v>318</v>
      </c>
      <c r="OVE16" s="703">
        <v>2.1</v>
      </c>
      <c r="OVF16" s="705" t="s">
        <v>318</v>
      </c>
      <c r="OVG16" s="703">
        <v>2.1</v>
      </c>
      <c r="OVH16" s="705" t="s">
        <v>318</v>
      </c>
      <c r="OVI16" s="703">
        <v>2.1</v>
      </c>
      <c r="OVJ16" s="705" t="s">
        <v>318</v>
      </c>
      <c r="OVK16" s="703">
        <v>2.1</v>
      </c>
      <c r="OVL16" s="705" t="s">
        <v>318</v>
      </c>
      <c r="OVM16" s="703">
        <v>2.1</v>
      </c>
      <c r="OVN16" s="705" t="s">
        <v>318</v>
      </c>
      <c r="OVO16" s="703">
        <v>2.1</v>
      </c>
      <c r="OVP16" s="705" t="s">
        <v>318</v>
      </c>
      <c r="OVQ16" s="703">
        <v>2.1</v>
      </c>
      <c r="OVR16" s="705" t="s">
        <v>318</v>
      </c>
      <c r="OVS16" s="703">
        <v>2.1</v>
      </c>
      <c r="OVT16" s="705" t="s">
        <v>318</v>
      </c>
      <c r="OVU16" s="703">
        <v>2.1</v>
      </c>
      <c r="OVV16" s="705" t="s">
        <v>318</v>
      </c>
      <c r="OVW16" s="703">
        <v>2.1</v>
      </c>
      <c r="OVX16" s="705" t="s">
        <v>318</v>
      </c>
      <c r="OVY16" s="703">
        <v>2.1</v>
      </c>
      <c r="OVZ16" s="705" t="s">
        <v>318</v>
      </c>
      <c r="OWA16" s="703">
        <v>2.1</v>
      </c>
      <c r="OWB16" s="705" t="s">
        <v>318</v>
      </c>
      <c r="OWC16" s="703">
        <v>2.1</v>
      </c>
      <c r="OWD16" s="705" t="s">
        <v>318</v>
      </c>
      <c r="OWE16" s="703">
        <v>2.1</v>
      </c>
      <c r="OWF16" s="705" t="s">
        <v>318</v>
      </c>
      <c r="OWG16" s="703">
        <v>2.1</v>
      </c>
      <c r="OWH16" s="705" t="s">
        <v>318</v>
      </c>
      <c r="OWI16" s="703">
        <v>2.1</v>
      </c>
      <c r="OWJ16" s="705" t="s">
        <v>318</v>
      </c>
      <c r="OWK16" s="703">
        <v>2.1</v>
      </c>
      <c r="OWL16" s="705" t="s">
        <v>318</v>
      </c>
      <c r="OWM16" s="703">
        <v>2.1</v>
      </c>
      <c r="OWN16" s="705" t="s">
        <v>318</v>
      </c>
      <c r="OWO16" s="703">
        <v>2.1</v>
      </c>
      <c r="OWP16" s="705" t="s">
        <v>318</v>
      </c>
      <c r="OWQ16" s="703">
        <v>2.1</v>
      </c>
      <c r="OWR16" s="705" t="s">
        <v>318</v>
      </c>
      <c r="OWS16" s="703">
        <v>2.1</v>
      </c>
      <c r="OWT16" s="705" t="s">
        <v>318</v>
      </c>
      <c r="OWU16" s="703">
        <v>2.1</v>
      </c>
      <c r="OWV16" s="705" t="s">
        <v>318</v>
      </c>
      <c r="OWW16" s="703">
        <v>2.1</v>
      </c>
      <c r="OWX16" s="705" t="s">
        <v>318</v>
      </c>
      <c r="OWY16" s="703">
        <v>2.1</v>
      </c>
      <c r="OWZ16" s="705" t="s">
        <v>318</v>
      </c>
      <c r="OXA16" s="703">
        <v>2.1</v>
      </c>
      <c r="OXB16" s="705" t="s">
        <v>318</v>
      </c>
      <c r="OXC16" s="703">
        <v>2.1</v>
      </c>
      <c r="OXD16" s="705" t="s">
        <v>318</v>
      </c>
      <c r="OXE16" s="703">
        <v>2.1</v>
      </c>
      <c r="OXF16" s="705" t="s">
        <v>318</v>
      </c>
      <c r="OXG16" s="703">
        <v>2.1</v>
      </c>
      <c r="OXH16" s="705" t="s">
        <v>318</v>
      </c>
      <c r="OXI16" s="703">
        <v>2.1</v>
      </c>
      <c r="OXJ16" s="705" t="s">
        <v>318</v>
      </c>
      <c r="OXK16" s="703">
        <v>2.1</v>
      </c>
      <c r="OXL16" s="705" t="s">
        <v>318</v>
      </c>
      <c r="OXM16" s="703">
        <v>2.1</v>
      </c>
      <c r="OXN16" s="705" t="s">
        <v>318</v>
      </c>
      <c r="OXO16" s="703">
        <v>2.1</v>
      </c>
      <c r="OXP16" s="705" t="s">
        <v>318</v>
      </c>
      <c r="OXQ16" s="703">
        <v>2.1</v>
      </c>
      <c r="OXR16" s="705" t="s">
        <v>318</v>
      </c>
      <c r="OXS16" s="703">
        <v>2.1</v>
      </c>
      <c r="OXT16" s="705" t="s">
        <v>318</v>
      </c>
      <c r="OXU16" s="703">
        <v>2.1</v>
      </c>
      <c r="OXV16" s="705" t="s">
        <v>318</v>
      </c>
      <c r="OXW16" s="703">
        <v>2.1</v>
      </c>
      <c r="OXX16" s="705" t="s">
        <v>318</v>
      </c>
      <c r="OXY16" s="703">
        <v>2.1</v>
      </c>
      <c r="OXZ16" s="705" t="s">
        <v>318</v>
      </c>
      <c r="OYA16" s="703">
        <v>2.1</v>
      </c>
      <c r="OYB16" s="705" t="s">
        <v>318</v>
      </c>
      <c r="OYC16" s="703">
        <v>2.1</v>
      </c>
      <c r="OYD16" s="705" t="s">
        <v>318</v>
      </c>
      <c r="OYE16" s="703">
        <v>2.1</v>
      </c>
      <c r="OYF16" s="705" t="s">
        <v>318</v>
      </c>
      <c r="OYG16" s="703">
        <v>2.1</v>
      </c>
      <c r="OYH16" s="705" t="s">
        <v>318</v>
      </c>
      <c r="OYI16" s="703">
        <v>2.1</v>
      </c>
      <c r="OYJ16" s="705" t="s">
        <v>318</v>
      </c>
      <c r="OYK16" s="703">
        <v>2.1</v>
      </c>
      <c r="OYL16" s="705" t="s">
        <v>318</v>
      </c>
      <c r="OYM16" s="703">
        <v>2.1</v>
      </c>
      <c r="OYN16" s="705" t="s">
        <v>318</v>
      </c>
      <c r="OYO16" s="703">
        <v>2.1</v>
      </c>
      <c r="OYP16" s="705" t="s">
        <v>318</v>
      </c>
      <c r="OYQ16" s="703">
        <v>2.1</v>
      </c>
      <c r="OYR16" s="705" t="s">
        <v>318</v>
      </c>
      <c r="OYS16" s="703">
        <v>2.1</v>
      </c>
      <c r="OYT16" s="705" t="s">
        <v>318</v>
      </c>
      <c r="OYU16" s="703">
        <v>2.1</v>
      </c>
      <c r="OYV16" s="705" t="s">
        <v>318</v>
      </c>
      <c r="OYW16" s="703">
        <v>2.1</v>
      </c>
      <c r="OYX16" s="705" t="s">
        <v>318</v>
      </c>
      <c r="OYY16" s="703">
        <v>2.1</v>
      </c>
      <c r="OYZ16" s="705" t="s">
        <v>318</v>
      </c>
      <c r="OZA16" s="703">
        <v>2.1</v>
      </c>
      <c r="OZB16" s="705" t="s">
        <v>318</v>
      </c>
      <c r="OZC16" s="703">
        <v>2.1</v>
      </c>
      <c r="OZD16" s="705" t="s">
        <v>318</v>
      </c>
      <c r="OZE16" s="703">
        <v>2.1</v>
      </c>
      <c r="OZF16" s="705" t="s">
        <v>318</v>
      </c>
      <c r="OZG16" s="703">
        <v>2.1</v>
      </c>
      <c r="OZH16" s="705" t="s">
        <v>318</v>
      </c>
      <c r="OZI16" s="703">
        <v>2.1</v>
      </c>
      <c r="OZJ16" s="705" t="s">
        <v>318</v>
      </c>
      <c r="OZK16" s="703">
        <v>2.1</v>
      </c>
      <c r="OZL16" s="705" t="s">
        <v>318</v>
      </c>
      <c r="OZM16" s="703">
        <v>2.1</v>
      </c>
      <c r="OZN16" s="705" t="s">
        <v>318</v>
      </c>
      <c r="OZO16" s="703">
        <v>2.1</v>
      </c>
      <c r="OZP16" s="705" t="s">
        <v>318</v>
      </c>
      <c r="OZQ16" s="703">
        <v>2.1</v>
      </c>
      <c r="OZR16" s="705" t="s">
        <v>318</v>
      </c>
      <c r="OZS16" s="703">
        <v>2.1</v>
      </c>
      <c r="OZT16" s="705" t="s">
        <v>318</v>
      </c>
      <c r="OZU16" s="703">
        <v>2.1</v>
      </c>
      <c r="OZV16" s="705" t="s">
        <v>318</v>
      </c>
      <c r="OZW16" s="703">
        <v>2.1</v>
      </c>
      <c r="OZX16" s="705" t="s">
        <v>318</v>
      </c>
      <c r="OZY16" s="703">
        <v>2.1</v>
      </c>
      <c r="OZZ16" s="705" t="s">
        <v>318</v>
      </c>
      <c r="PAA16" s="703">
        <v>2.1</v>
      </c>
      <c r="PAB16" s="705" t="s">
        <v>318</v>
      </c>
      <c r="PAC16" s="703">
        <v>2.1</v>
      </c>
      <c r="PAD16" s="705" t="s">
        <v>318</v>
      </c>
      <c r="PAE16" s="703">
        <v>2.1</v>
      </c>
      <c r="PAF16" s="705" t="s">
        <v>318</v>
      </c>
      <c r="PAG16" s="703">
        <v>2.1</v>
      </c>
      <c r="PAH16" s="705" t="s">
        <v>318</v>
      </c>
      <c r="PAI16" s="703">
        <v>2.1</v>
      </c>
      <c r="PAJ16" s="705" t="s">
        <v>318</v>
      </c>
      <c r="PAK16" s="703">
        <v>2.1</v>
      </c>
      <c r="PAL16" s="705" t="s">
        <v>318</v>
      </c>
      <c r="PAM16" s="703">
        <v>2.1</v>
      </c>
      <c r="PAN16" s="705" t="s">
        <v>318</v>
      </c>
      <c r="PAO16" s="703">
        <v>2.1</v>
      </c>
      <c r="PAP16" s="705" t="s">
        <v>318</v>
      </c>
      <c r="PAQ16" s="703">
        <v>2.1</v>
      </c>
      <c r="PAR16" s="705" t="s">
        <v>318</v>
      </c>
      <c r="PAS16" s="703">
        <v>2.1</v>
      </c>
      <c r="PAT16" s="705" t="s">
        <v>318</v>
      </c>
      <c r="PAU16" s="703">
        <v>2.1</v>
      </c>
      <c r="PAV16" s="705" t="s">
        <v>318</v>
      </c>
      <c r="PAW16" s="703">
        <v>2.1</v>
      </c>
      <c r="PAX16" s="705" t="s">
        <v>318</v>
      </c>
      <c r="PAY16" s="703">
        <v>2.1</v>
      </c>
      <c r="PAZ16" s="705" t="s">
        <v>318</v>
      </c>
      <c r="PBA16" s="703">
        <v>2.1</v>
      </c>
      <c r="PBB16" s="705" t="s">
        <v>318</v>
      </c>
      <c r="PBC16" s="703">
        <v>2.1</v>
      </c>
      <c r="PBD16" s="705" t="s">
        <v>318</v>
      </c>
      <c r="PBE16" s="703">
        <v>2.1</v>
      </c>
      <c r="PBF16" s="705" t="s">
        <v>318</v>
      </c>
      <c r="PBG16" s="703">
        <v>2.1</v>
      </c>
      <c r="PBH16" s="705" t="s">
        <v>318</v>
      </c>
      <c r="PBI16" s="703">
        <v>2.1</v>
      </c>
      <c r="PBJ16" s="705" t="s">
        <v>318</v>
      </c>
      <c r="PBK16" s="703">
        <v>2.1</v>
      </c>
      <c r="PBL16" s="705" t="s">
        <v>318</v>
      </c>
      <c r="PBM16" s="703">
        <v>2.1</v>
      </c>
      <c r="PBN16" s="705" t="s">
        <v>318</v>
      </c>
      <c r="PBO16" s="703">
        <v>2.1</v>
      </c>
      <c r="PBP16" s="705" t="s">
        <v>318</v>
      </c>
      <c r="PBQ16" s="703">
        <v>2.1</v>
      </c>
      <c r="PBR16" s="705" t="s">
        <v>318</v>
      </c>
      <c r="PBS16" s="703">
        <v>2.1</v>
      </c>
      <c r="PBT16" s="705" t="s">
        <v>318</v>
      </c>
      <c r="PBU16" s="703">
        <v>2.1</v>
      </c>
      <c r="PBV16" s="705" t="s">
        <v>318</v>
      </c>
      <c r="PBW16" s="703">
        <v>2.1</v>
      </c>
      <c r="PBX16" s="705" t="s">
        <v>318</v>
      </c>
      <c r="PBY16" s="703">
        <v>2.1</v>
      </c>
      <c r="PBZ16" s="705" t="s">
        <v>318</v>
      </c>
      <c r="PCA16" s="703">
        <v>2.1</v>
      </c>
      <c r="PCB16" s="705" t="s">
        <v>318</v>
      </c>
      <c r="PCC16" s="703">
        <v>2.1</v>
      </c>
      <c r="PCD16" s="705" t="s">
        <v>318</v>
      </c>
      <c r="PCE16" s="703">
        <v>2.1</v>
      </c>
      <c r="PCF16" s="705" t="s">
        <v>318</v>
      </c>
      <c r="PCG16" s="703">
        <v>2.1</v>
      </c>
      <c r="PCH16" s="705" t="s">
        <v>318</v>
      </c>
      <c r="PCI16" s="703">
        <v>2.1</v>
      </c>
      <c r="PCJ16" s="705" t="s">
        <v>318</v>
      </c>
      <c r="PCK16" s="703">
        <v>2.1</v>
      </c>
      <c r="PCL16" s="705" t="s">
        <v>318</v>
      </c>
      <c r="PCM16" s="703">
        <v>2.1</v>
      </c>
      <c r="PCN16" s="705" t="s">
        <v>318</v>
      </c>
      <c r="PCO16" s="703">
        <v>2.1</v>
      </c>
      <c r="PCP16" s="705" t="s">
        <v>318</v>
      </c>
      <c r="PCQ16" s="703">
        <v>2.1</v>
      </c>
      <c r="PCR16" s="705" t="s">
        <v>318</v>
      </c>
      <c r="PCS16" s="703">
        <v>2.1</v>
      </c>
      <c r="PCT16" s="705" t="s">
        <v>318</v>
      </c>
      <c r="PCU16" s="703">
        <v>2.1</v>
      </c>
      <c r="PCV16" s="705" t="s">
        <v>318</v>
      </c>
      <c r="PCW16" s="703">
        <v>2.1</v>
      </c>
      <c r="PCX16" s="705" t="s">
        <v>318</v>
      </c>
      <c r="PCY16" s="703">
        <v>2.1</v>
      </c>
      <c r="PCZ16" s="705" t="s">
        <v>318</v>
      </c>
      <c r="PDA16" s="703">
        <v>2.1</v>
      </c>
      <c r="PDB16" s="705" t="s">
        <v>318</v>
      </c>
      <c r="PDC16" s="703">
        <v>2.1</v>
      </c>
      <c r="PDD16" s="705" t="s">
        <v>318</v>
      </c>
      <c r="PDE16" s="703">
        <v>2.1</v>
      </c>
      <c r="PDF16" s="705" t="s">
        <v>318</v>
      </c>
      <c r="PDG16" s="703">
        <v>2.1</v>
      </c>
      <c r="PDH16" s="705" t="s">
        <v>318</v>
      </c>
      <c r="PDI16" s="703">
        <v>2.1</v>
      </c>
      <c r="PDJ16" s="705" t="s">
        <v>318</v>
      </c>
      <c r="PDK16" s="703">
        <v>2.1</v>
      </c>
      <c r="PDL16" s="705" t="s">
        <v>318</v>
      </c>
      <c r="PDM16" s="703">
        <v>2.1</v>
      </c>
      <c r="PDN16" s="705" t="s">
        <v>318</v>
      </c>
      <c r="PDO16" s="703">
        <v>2.1</v>
      </c>
      <c r="PDP16" s="705" t="s">
        <v>318</v>
      </c>
      <c r="PDQ16" s="703">
        <v>2.1</v>
      </c>
      <c r="PDR16" s="705" t="s">
        <v>318</v>
      </c>
      <c r="PDS16" s="703">
        <v>2.1</v>
      </c>
      <c r="PDT16" s="705" t="s">
        <v>318</v>
      </c>
      <c r="PDU16" s="703">
        <v>2.1</v>
      </c>
      <c r="PDV16" s="705" t="s">
        <v>318</v>
      </c>
      <c r="PDW16" s="703">
        <v>2.1</v>
      </c>
      <c r="PDX16" s="705" t="s">
        <v>318</v>
      </c>
      <c r="PDY16" s="703">
        <v>2.1</v>
      </c>
      <c r="PDZ16" s="705" t="s">
        <v>318</v>
      </c>
      <c r="PEA16" s="703">
        <v>2.1</v>
      </c>
      <c r="PEB16" s="705" t="s">
        <v>318</v>
      </c>
      <c r="PEC16" s="703">
        <v>2.1</v>
      </c>
      <c r="PED16" s="705" t="s">
        <v>318</v>
      </c>
      <c r="PEE16" s="703">
        <v>2.1</v>
      </c>
      <c r="PEF16" s="705" t="s">
        <v>318</v>
      </c>
      <c r="PEG16" s="703">
        <v>2.1</v>
      </c>
      <c r="PEH16" s="705" t="s">
        <v>318</v>
      </c>
      <c r="PEI16" s="703">
        <v>2.1</v>
      </c>
      <c r="PEJ16" s="705" t="s">
        <v>318</v>
      </c>
      <c r="PEK16" s="703">
        <v>2.1</v>
      </c>
      <c r="PEL16" s="705" t="s">
        <v>318</v>
      </c>
      <c r="PEM16" s="703">
        <v>2.1</v>
      </c>
      <c r="PEN16" s="705" t="s">
        <v>318</v>
      </c>
      <c r="PEO16" s="703">
        <v>2.1</v>
      </c>
      <c r="PEP16" s="705" t="s">
        <v>318</v>
      </c>
      <c r="PEQ16" s="703">
        <v>2.1</v>
      </c>
      <c r="PER16" s="705" t="s">
        <v>318</v>
      </c>
      <c r="PES16" s="703">
        <v>2.1</v>
      </c>
      <c r="PET16" s="705" t="s">
        <v>318</v>
      </c>
      <c r="PEU16" s="703">
        <v>2.1</v>
      </c>
      <c r="PEV16" s="705" t="s">
        <v>318</v>
      </c>
      <c r="PEW16" s="703">
        <v>2.1</v>
      </c>
      <c r="PEX16" s="705" t="s">
        <v>318</v>
      </c>
      <c r="PEY16" s="703">
        <v>2.1</v>
      </c>
      <c r="PEZ16" s="705" t="s">
        <v>318</v>
      </c>
      <c r="PFA16" s="703">
        <v>2.1</v>
      </c>
      <c r="PFB16" s="705" t="s">
        <v>318</v>
      </c>
      <c r="PFC16" s="703">
        <v>2.1</v>
      </c>
      <c r="PFD16" s="705" t="s">
        <v>318</v>
      </c>
      <c r="PFE16" s="703">
        <v>2.1</v>
      </c>
      <c r="PFF16" s="705" t="s">
        <v>318</v>
      </c>
      <c r="PFG16" s="703">
        <v>2.1</v>
      </c>
      <c r="PFH16" s="705" t="s">
        <v>318</v>
      </c>
      <c r="PFI16" s="703">
        <v>2.1</v>
      </c>
      <c r="PFJ16" s="705" t="s">
        <v>318</v>
      </c>
      <c r="PFK16" s="703">
        <v>2.1</v>
      </c>
      <c r="PFL16" s="705" t="s">
        <v>318</v>
      </c>
      <c r="PFM16" s="703">
        <v>2.1</v>
      </c>
      <c r="PFN16" s="705" t="s">
        <v>318</v>
      </c>
      <c r="PFO16" s="703">
        <v>2.1</v>
      </c>
      <c r="PFP16" s="705" t="s">
        <v>318</v>
      </c>
      <c r="PFQ16" s="703">
        <v>2.1</v>
      </c>
      <c r="PFR16" s="705" t="s">
        <v>318</v>
      </c>
      <c r="PFS16" s="703">
        <v>2.1</v>
      </c>
      <c r="PFT16" s="705" t="s">
        <v>318</v>
      </c>
      <c r="PFU16" s="703">
        <v>2.1</v>
      </c>
      <c r="PFV16" s="705" t="s">
        <v>318</v>
      </c>
      <c r="PFW16" s="703">
        <v>2.1</v>
      </c>
      <c r="PFX16" s="705" t="s">
        <v>318</v>
      </c>
      <c r="PFY16" s="703">
        <v>2.1</v>
      </c>
      <c r="PFZ16" s="705" t="s">
        <v>318</v>
      </c>
      <c r="PGA16" s="703">
        <v>2.1</v>
      </c>
      <c r="PGB16" s="705" t="s">
        <v>318</v>
      </c>
      <c r="PGC16" s="703">
        <v>2.1</v>
      </c>
      <c r="PGD16" s="705" t="s">
        <v>318</v>
      </c>
      <c r="PGE16" s="703">
        <v>2.1</v>
      </c>
      <c r="PGF16" s="705" t="s">
        <v>318</v>
      </c>
      <c r="PGG16" s="703">
        <v>2.1</v>
      </c>
      <c r="PGH16" s="705" t="s">
        <v>318</v>
      </c>
      <c r="PGI16" s="703">
        <v>2.1</v>
      </c>
      <c r="PGJ16" s="705" t="s">
        <v>318</v>
      </c>
      <c r="PGK16" s="703">
        <v>2.1</v>
      </c>
      <c r="PGL16" s="705" t="s">
        <v>318</v>
      </c>
      <c r="PGM16" s="703">
        <v>2.1</v>
      </c>
      <c r="PGN16" s="705" t="s">
        <v>318</v>
      </c>
      <c r="PGO16" s="703">
        <v>2.1</v>
      </c>
      <c r="PGP16" s="705" t="s">
        <v>318</v>
      </c>
      <c r="PGQ16" s="703">
        <v>2.1</v>
      </c>
      <c r="PGR16" s="705" t="s">
        <v>318</v>
      </c>
      <c r="PGS16" s="703">
        <v>2.1</v>
      </c>
      <c r="PGT16" s="705" t="s">
        <v>318</v>
      </c>
      <c r="PGU16" s="703">
        <v>2.1</v>
      </c>
      <c r="PGV16" s="705" t="s">
        <v>318</v>
      </c>
      <c r="PGW16" s="703">
        <v>2.1</v>
      </c>
      <c r="PGX16" s="705" t="s">
        <v>318</v>
      </c>
      <c r="PGY16" s="703">
        <v>2.1</v>
      </c>
      <c r="PGZ16" s="705" t="s">
        <v>318</v>
      </c>
      <c r="PHA16" s="703">
        <v>2.1</v>
      </c>
      <c r="PHB16" s="705" t="s">
        <v>318</v>
      </c>
      <c r="PHC16" s="703">
        <v>2.1</v>
      </c>
      <c r="PHD16" s="705" t="s">
        <v>318</v>
      </c>
      <c r="PHE16" s="703">
        <v>2.1</v>
      </c>
      <c r="PHF16" s="705" t="s">
        <v>318</v>
      </c>
      <c r="PHG16" s="703">
        <v>2.1</v>
      </c>
      <c r="PHH16" s="705" t="s">
        <v>318</v>
      </c>
      <c r="PHI16" s="703">
        <v>2.1</v>
      </c>
      <c r="PHJ16" s="705" t="s">
        <v>318</v>
      </c>
      <c r="PHK16" s="703">
        <v>2.1</v>
      </c>
      <c r="PHL16" s="705" t="s">
        <v>318</v>
      </c>
      <c r="PHM16" s="703">
        <v>2.1</v>
      </c>
      <c r="PHN16" s="705" t="s">
        <v>318</v>
      </c>
      <c r="PHO16" s="703">
        <v>2.1</v>
      </c>
      <c r="PHP16" s="705" t="s">
        <v>318</v>
      </c>
      <c r="PHQ16" s="703">
        <v>2.1</v>
      </c>
      <c r="PHR16" s="705" t="s">
        <v>318</v>
      </c>
      <c r="PHS16" s="703">
        <v>2.1</v>
      </c>
      <c r="PHT16" s="705" t="s">
        <v>318</v>
      </c>
      <c r="PHU16" s="703">
        <v>2.1</v>
      </c>
      <c r="PHV16" s="705" t="s">
        <v>318</v>
      </c>
      <c r="PHW16" s="703">
        <v>2.1</v>
      </c>
      <c r="PHX16" s="705" t="s">
        <v>318</v>
      </c>
      <c r="PHY16" s="703">
        <v>2.1</v>
      </c>
      <c r="PHZ16" s="705" t="s">
        <v>318</v>
      </c>
      <c r="PIA16" s="703">
        <v>2.1</v>
      </c>
      <c r="PIB16" s="705" t="s">
        <v>318</v>
      </c>
      <c r="PIC16" s="703">
        <v>2.1</v>
      </c>
      <c r="PID16" s="705" t="s">
        <v>318</v>
      </c>
      <c r="PIE16" s="703">
        <v>2.1</v>
      </c>
      <c r="PIF16" s="705" t="s">
        <v>318</v>
      </c>
      <c r="PIG16" s="703">
        <v>2.1</v>
      </c>
      <c r="PIH16" s="705" t="s">
        <v>318</v>
      </c>
      <c r="PII16" s="703">
        <v>2.1</v>
      </c>
      <c r="PIJ16" s="705" t="s">
        <v>318</v>
      </c>
      <c r="PIK16" s="703">
        <v>2.1</v>
      </c>
      <c r="PIL16" s="705" t="s">
        <v>318</v>
      </c>
      <c r="PIM16" s="703">
        <v>2.1</v>
      </c>
      <c r="PIN16" s="705" t="s">
        <v>318</v>
      </c>
      <c r="PIO16" s="703">
        <v>2.1</v>
      </c>
      <c r="PIP16" s="705" t="s">
        <v>318</v>
      </c>
      <c r="PIQ16" s="703">
        <v>2.1</v>
      </c>
      <c r="PIR16" s="705" t="s">
        <v>318</v>
      </c>
      <c r="PIS16" s="703">
        <v>2.1</v>
      </c>
      <c r="PIT16" s="705" t="s">
        <v>318</v>
      </c>
      <c r="PIU16" s="703">
        <v>2.1</v>
      </c>
      <c r="PIV16" s="705" t="s">
        <v>318</v>
      </c>
      <c r="PIW16" s="703">
        <v>2.1</v>
      </c>
      <c r="PIX16" s="705" t="s">
        <v>318</v>
      </c>
      <c r="PIY16" s="703">
        <v>2.1</v>
      </c>
      <c r="PIZ16" s="705" t="s">
        <v>318</v>
      </c>
      <c r="PJA16" s="703">
        <v>2.1</v>
      </c>
      <c r="PJB16" s="705" t="s">
        <v>318</v>
      </c>
      <c r="PJC16" s="703">
        <v>2.1</v>
      </c>
      <c r="PJD16" s="705" t="s">
        <v>318</v>
      </c>
      <c r="PJE16" s="703">
        <v>2.1</v>
      </c>
      <c r="PJF16" s="705" t="s">
        <v>318</v>
      </c>
      <c r="PJG16" s="703">
        <v>2.1</v>
      </c>
      <c r="PJH16" s="705" t="s">
        <v>318</v>
      </c>
      <c r="PJI16" s="703">
        <v>2.1</v>
      </c>
      <c r="PJJ16" s="705" t="s">
        <v>318</v>
      </c>
      <c r="PJK16" s="703">
        <v>2.1</v>
      </c>
      <c r="PJL16" s="705" t="s">
        <v>318</v>
      </c>
      <c r="PJM16" s="703">
        <v>2.1</v>
      </c>
      <c r="PJN16" s="705" t="s">
        <v>318</v>
      </c>
      <c r="PJO16" s="703">
        <v>2.1</v>
      </c>
      <c r="PJP16" s="705" t="s">
        <v>318</v>
      </c>
      <c r="PJQ16" s="703">
        <v>2.1</v>
      </c>
      <c r="PJR16" s="705" t="s">
        <v>318</v>
      </c>
      <c r="PJS16" s="703">
        <v>2.1</v>
      </c>
      <c r="PJT16" s="705" t="s">
        <v>318</v>
      </c>
      <c r="PJU16" s="703">
        <v>2.1</v>
      </c>
      <c r="PJV16" s="705" t="s">
        <v>318</v>
      </c>
      <c r="PJW16" s="703">
        <v>2.1</v>
      </c>
      <c r="PJX16" s="705" t="s">
        <v>318</v>
      </c>
      <c r="PJY16" s="703">
        <v>2.1</v>
      </c>
      <c r="PJZ16" s="705" t="s">
        <v>318</v>
      </c>
      <c r="PKA16" s="703">
        <v>2.1</v>
      </c>
      <c r="PKB16" s="705" t="s">
        <v>318</v>
      </c>
      <c r="PKC16" s="703">
        <v>2.1</v>
      </c>
      <c r="PKD16" s="705" t="s">
        <v>318</v>
      </c>
      <c r="PKE16" s="703">
        <v>2.1</v>
      </c>
      <c r="PKF16" s="705" t="s">
        <v>318</v>
      </c>
      <c r="PKG16" s="703">
        <v>2.1</v>
      </c>
      <c r="PKH16" s="705" t="s">
        <v>318</v>
      </c>
      <c r="PKI16" s="703">
        <v>2.1</v>
      </c>
      <c r="PKJ16" s="705" t="s">
        <v>318</v>
      </c>
      <c r="PKK16" s="703">
        <v>2.1</v>
      </c>
      <c r="PKL16" s="705" t="s">
        <v>318</v>
      </c>
      <c r="PKM16" s="703">
        <v>2.1</v>
      </c>
      <c r="PKN16" s="705" t="s">
        <v>318</v>
      </c>
      <c r="PKO16" s="703">
        <v>2.1</v>
      </c>
      <c r="PKP16" s="705" t="s">
        <v>318</v>
      </c>
      <c r="PKQ16" s="703">
        <v>2.1</v>
      </c>
      <c r="PKR16" s="705" t="s">
        <v>318</v>
      </c>
      <c r="PKS16" s="703">
        <v>2.1</v>
      </c>
      <c r="PKT16" s="705" t="s">
        <v>318</v>
      </c>
      <c r="PKU16" s="703">
        <v>2.1</v>
      </c>
      <c r="PKV16" s="705" t="s">
        <v>318</v>
      </c>
      <c r="PKW16" s="703">
        <v>2.1</v>
      </c>
      <c r="PKX16" s="705" t="s">
        <v>318</v>
      </c>
      <c r="PKY16" s="703">
        <v>2.1</v>
      </c>
      <c r="PKZ16" s="705" t="s">
        <v>318</v>
      </c>
      <c r="PLA16" s="703">
        <v>2.1</v>
      </c>
      <c r="PLB16" s="705" t="s">
        <v>318</v>
      </c>
      <c r="PLC16" s="703">
        <v>2.1</v>
      </c>
      <c r="PLD16" s="705" t="s">
        <v>318</v>
      </c>
      <c r="PLE16" s="703">
        <v>2.1</v>
      </c>
      <c r="PLF16" s="705" t="s">
        <v>318</v>
      </c>
      <c r="PLG16" s="703">
        <v>2.1</v>
      </c>
      <c r="PLH16" s="705" t="s">
        <v>318</v>
      </c>
      <c r="PLI16" s="703">
        <v>2.1</v>
      </c>
      <c r="PLJ16" s="705" t="s">
        <v>318</v>
      </c>
      <c r="PLK16" s="703">
        <v>2.1</v>
      </c>
      <c r="PLL16" s="705" t="s">
        <v>318</v>
      </c>
      <c r="PLM16" s="703">
        <v>2.1</v>
      </c>
      <c r="PLN16" s="705" t="s">
        <v>318</v>
      </c>
      <c r="PLO16" s="703">
        <v>2.1</v>
      </c>
      <c r="PLP16" s="705" t="s">
        <v>318</v>
      </c>
      <c r="PLQ16" s="703">
        <v>2.1</v>
      </c>
      <c r="PLR16" s="705" t="s">
        <v>318</v>
      </c>
      <c r="PLS16" s="703">
        <v>2.1</v>
      </c>
      <c r="PLT16" s="705" t="s">
        <v>318</v>
      </c>
      <c r="PLU16" s="703">
        <v>2.1</v>
      </c>
      <c r="PLV16" s="705" t="s">
        <v>318</v>
      </c>
      <c r="PLW16" s="703">
        <v>2.1</v>
      </c>
      <c r="PLX16" s="705" t="s">
        <v>318</v>
      </c>
      <c r="PLY16" s="703">
        <v>2.1</v>
      </c>
      <c r="PLZ16" s="705" t="s">
        <v>318</v>
      </c>
      <c r="PMA16" s="703">
        <v>2.1</v>
      </c>
      <c r="PMB16" s="705" t="s">
        <v>318</v>
      </c>
      <c r="PMC16" s="703">
        <v>2.1</v>
      </c>
      <c r="PMD16" s="705" t="s">
        <v>318</v>
      </c>
      <c r="PME16" s="703">
        <v>2.1</v>
      </c>
      <c r="PMF16" s="705" t="s">
        <v>318</v>
      </c>
      <c r="PMG16" s="703">
        <v>2.1</v>
      </c>
      <c r="PMH16" s="705" t="s">
        <v>318</v>
      </c>
      <c r="PMI16" s="703">
        <v>2.1</v>
      </c>
      <c r="PMJ16" s="705" t="s">
        <v>318</v>
      </c>
      <c r="PMK16" s="703">
        <v>2.1</v>
      </c>
      <c r="PML16" s="705" t="s">
        <v>318</v>
      </c>
      <c r="PMM16" s="703">
        <v>2.1</v>
      </c>
      <c r="PMN16" s="705" t="s">
        <v>318</v>
      </c>
      <c r="PMO16" s="703">
        <v>2.1</v>
      </c>
      <c r="PMP16" s="705" t="s">
        <v>318</v>
      </c>
      <c r="PMQ16" s="703">
        <v>2.1</v>
      </c>
      <c r="PMR16" s="705" t="s">
        <v>318</v>
      </c>
      <c r="PMS16" s="703">
        <v>2.1</v>
      </c>
      <c r="PMT16" s="705" t="s">
        <v>318</v>
      </c>
      <c r="PMU16" s="703">
        <v>2.1</v>
      </c>
      <c r="PMV16" s="705" t="s">
        <v>318</v>
      </c>
      <c r="PMW16" s="703">
        <v>2.1</v>
      </c>
      <c r="PMX16" s="705" t="s">
        <v>318</v>
      </c>
      <c r="PMY16" s="703">
        <v>2.1</v>
      </c>
      <c r="PMZ16" s="705" t="s">
        <v>318</v>
      </c>
      <c r="PNA16" s="703">
        <v>2.1</v>
      </c>
      <c r="PNB16" s="705" t="s">
        <v>318</v>
      </c>
      <c r="PNC16" s="703">
        <v>2.1</v>
      </c>
      <c r="PND16" s="705" t="s">
        <v>318</v>
      </c>
      <c r="PNE16" s="703">
        <v>2.1</v>
      </c>
      <c r="PNF16" s="705" t="s">
        <v>318</v>
      </c>
      <c r="PNG16" s="703">
        <v>2.1</v>
      </c>
      <c r="PNH16" s="705" t="s">
        <v>318</v>
      </c>
      <c r="PNI16" s="703">
        <v>2.1</v>
      </c>
      <c r="PNJ16" s="705" t="s">
        <v>318</v>
      </c>
      <c r="PNK16" s="703">
        <v>2.1</v>
      </c>
      <c r="PNL16" s="705" t="s">
        <v>318</v>
      </c>
      <c r="PNM16" s="703">
        <v>2.1</v>
      </c>
      <c r="PNN16" s="705" t="s">
        <v>318</v>
      </c>
      <c r="PNO16" s="703">
        <v>2.1</v>
      </c>
      <c r="PNP16" s="705" t="s">
        <v>318</v>
      </c>
      <c r="PNQ16" s="703">
        <v>2.1</v>
      </c>
      <c r="PNR16" s="705" t="s">
        <v>318</v>
      </c>
      <c r="PNS16" s="703">
        <v>2.1</v>
      </c>
      <c r="PNT16" s="705" t="s">
        <v>318</v>
      </c>
      <c r="PNU16" s="703">
        <v>2.1</v>
      </c>
      <c r="PNV16" s="705" t="s">
        <v>318</v>
      </c>
      <c r="PNW16" s="703">
        <v>2.1</v>
      </c>
      <c r="PNX16" s="705" t="s">
        <v>318</v>
      </c>
      <c r="PNY16" s="703">
        <v>2.1</v>
      </c>
      <c r="PNZ16" s="705" t="s">
        <v>318</v>
      </c>
      <c r="POA16" s="703">
        <v>2.1</v>
      </c>
      <c r="POB16" s="705" t="s">
        <v>318</v>
      </c>
      <c r="POC16" s="703">
        <v>2.1</v>
      </c>
      <c r="POD16" s="705" t="s">
        <v>318</v>
      </c>
      <c r="POE16" s="703">
        <v>2.1</v>
      </c>
      <c r="POF16" s="705" t="s">
        <v>318</v>
      </c>
      <c r="POG16" s="703">
        <v>2.1</v>
      </c>
      <c r="POH16" s="705" t="s">
        <v>318</v>
      </c>
      <c r="POI16" s="703">
        <v>2.1</v>
      </c>
      <c r="POJ16" s="705" t="s">
        <v>318</v>
      </c>
      <c r="POK16" s="703">
        <v>2.1</v>
      </c>
      <c r="POL16" s="705" t="s">
        <v>318</v>
      </c>
      <c r="POM16" s="703">
        <v>2.1</v>
      </c>
      <c r="PON16" s="705" t="s">
        <v>318</v>
      </c>
      <c r="POO16" s="703">
        <v>2.1</v>
      </c>
      <c r="POP16" s="705" t="s">
        <v>318</v>
      </c>
      <c r="POQ16" s="703">
        <v>2.1</v>
      </c>
      <c r="POR16" s="705" t="s">
        <v>318</v>
      </c>
      <c r="POS16" s="703">
        <v>2.1</v>
      </c>
      <c r="POT16" s="705" t="s">
        <v>318</v>
      </c>
      <c r="POU16" s="703">
        <v>2.1</v>
      </c>
      <c r="POV16" s="705" t="s">
        <v>318</v>
      </c>
      <c r="POW16" s="703">
        <v>2.1</v>
      </c>
      <c r="POX16" s="705" t="s">
        <v>318</v>
      </c>
      <c r="POY16" s="703">
        <v>2.1</v>
      </c>
      <c r="POZ16" s="705" t="s">
        <v>318</v>
      </c>
      <c r="PPA16" s="703">
        <v>2.1</v>
      </c>
      <c r="PPB16" s="705" t="s">
        <v>318</v>
      </c>
      <c r="PPC16" s="703">
        <v>2.1</v>
      </c>
      <c r="PPD16" s="705" t="s">
        <v>318</v>
      </c>
      <c r="PPE16" s="703">
        <v>2.1</v>
      </c>
      <c r="PPF16" s="705" t="s">
        <v>318</v>
      </c>
      <c r="PPG16" s="703">
        <v>2.1</v>
      </c>
      <c r="PPH16" s="705" t="s">
        <v>318</v>
      </c>
      <c r="PPI16" s="703">
        <v>2.1</v>
      </c>
      <c r="PPJ16" s="705" t="s">
        <v>318</v>
      </c>
      <c r="PPK16" s="703">
        <v>2.1</v>
      </c>
      <c r="PPL16" s="705" t="s">
        <v>318</v>
      </c>
      <c r="PPM16" s="703">
        <v>2.1</v>
      </c>
      <c r="PPN16" s="705" t="s">
        <v>318</v>
      </c>
      <c r="PPO16" s="703">
        <v>2.1</v>
      </c>
      <c r="PPP16" s="705" t="s">
        <v>318</v>
      </c>
      <c r="PPQ16" s="703">
        <v>2.1</v>
      </c>
      <c r="PPR16" s="705" t="s">
        <v>318</v>
      </c>
      <c r="PPS16" s="703">
        <v>2.1</v>
      </c>
      <c r="PPT16" s="705" t="s">
        <v>318</v>
      </c>
      <c r="PPU16" s="703">
        <v>2.1</v>
      </c>
      <c r="PPV16" s="705" t="s">
        <v>318</v>
      </c>
      <c r="PPW16" s="703">
        <v>2.1</v>
      </c>
      <c r="PPX16" s="705" t="s">
        <v>318</v>
      </c>
      <c r="PPY16" s="703">
        <v>2.1</v>
      </c>
      <c r="PPZ16" s="705" t="s">
        <v>318</v>
      </c>
      <c r="PQA16" s="703">
        <v>2.1</v>
      </c>
      <c r="PQB16" s="705" t="s">
        <v>318</v>
      </c>
      <c r="PQC16" s="703">
        <v>2.1</v>
      </c>
      <c r="PQD16" s="705" t="s">
        <v>318</v>
      </c>
      <c r="PQE16" s="703">
        <v>2.1</v>
      </c>
      <c r="PQF16" s="705" t="s">
        <v>318</v>
      </c>
      <c r="PQG16" s="703">
        <v>2.1</v>
      </c>
      <c r="PQH16" s="705" t="s">
        <v>318</v>
      </c>
      <c r="PQI16" s="703">
        <v>2.1</v>
      </c>
      <c r="PQJ16" s="705" t="s">
        <v>318</v>
      </c>
      <c r="PQK16" s="703">
        <v>2.1</v>
      </c>
      <c r="PQL16" s="705" t="s">
        <v>318</v>
      </c>
      <c r="PQM16" s="703">
        <v>2.1</v>
      </c>
      <c r="PQN16" s="705" t="s">
        <v>318</v>
      </c>
      <c r="PQO16" s="703">
        <v>2.1</v>
      </c>
      <c r="PQP16" s="705" t="s">
        <v>318</v>
      </c>
      <c r="PQQ16" s="703">
        <v>2.1</v>
      </c>
      <c r="PQR16" s="705" t="s">
        <v>318</v>
      </c>
      <c r="PQS16" s="703">
        <v>2.1</v>
      </c>
      <c r="PQT16" s="705" t="s">
        <v>318</v>
      </c>
      <c r="PQU16" s="703">
        <v>2.1</v>
      </c>
      <c r="PQV16" s="705" t="s">
        <v>318</v>
      </c>
      <c r="PQW16" s="703">
        <v>2.1</v>
      </c>
      <c r="PQX16" s="705" t="s">
        <v>318</v>
      </c>
      <c r="PQY16" s="703">
        <v>2.1</v>
      </c>
      <c r="PQZ16" s="705" t="s">
        <v>318</v>
      </c>
      <c r="PRA16" s="703">
        <v>2.1</v>
      </c>
      <c r="PRB16" s="705" t="s">
        <v>318</v>
      </c>
      <c r="PRC16" s="703">
        <v>2.1</v>
      </c>
      <c r="PRD16" s="705" t="s">
        <v>318</v>
      </c>
      <c r="PRE16" s="703">
        <v>2.1</v>
      </c>
      <c r="PRF16" s="705" t="s">
        <v>318</v>
      </c>
      <c r="PRG16" s="703">
        <v>2.1</v>
      </c>
      <c r="PRH16" s="705" t="s">
        <v>318</v>
      </c>
      <c r="PRI16" s="703">
        <v>2.1</v>
      </c>
      <c r="PRJ16" s="705" t="s">
        <v>318</v>
      </c>
      <c r="PRK16" s="703">
        <v>2.1</v>
      </c>
      <c r="PRL16" s="705" t="s">
        <v>318</v>
      </c>
      <c r="PRM16" s="703">
        <v>2.1</v>
      </c>
      <c r="PRN16" s="705" t="s">
        <v>318</v>
      </c>
      <c r="PRO16" s="703">
        <v>2.1</v>
      </c>
      <c r="PRP16" s="705" t="s">
        <v>318</v>
      </c>
      <c r="PRQ16" s="703">
        <v>2.1</v>
      </c>
      <c r="PRR16" s="705" t="s">
        <v>318</v>
      </c>
      <c r="PRS16" s="703">
        <v>2.1</v>
      </c>
      <c r="PRT16" s="705" t="s">
        <v>318</v>
      </c>
      <c r="PRU16" s="703">
        <v>2.1</v>
      </c>
      <c r="PRV16" s="705" t="s">
        <v>318</v>
      </c>
      <c r="PRW16" s="703">
        <v>2.1</v>
      </c>
      <c r="PRX16" s="705" t="s">
        <v>318</v>
      </c>
      <c r="PRY16" s="703">
        <v>2.1</v>
      </c>
      <c r="PRZ16" s="705" t="s">
        <v>318</v>
      </c>
      <c r="PSA16" s="703">
        <v>2.1</v>
      </c>
      <c r="PSB16" s="705" t="s">
        <v>318</v>
      </c>
      <c r="PSC16" s="703">
        <v>2.1</v>
      </c>
      <c r="PSD16" s="705" t="s">
        <v>318</v>
      </c>
      <c r="PSE16" s="703">
        <v>2.1</v>
      </c>
      <c r="PSF16" s="705" t="s">
        <v>318</v>
      </c>
      <c r="PSG16" s="703">
        <v>2.1</v>
      </c>
      <c r="PSH16" s="705" t="s">
        <v>318</v>
      </c>
      <c r="PSI16" s="703">
        <v>2.1</v>
      </c>
      <c r="PSJ16" s="705" t="s">
        <v>318</v>
      </c>
      <c r="PSK16" s="703">
        <v>2.1</v>
      </c>
      <c r="PSL16" s="705" t="s">
        <v>318</v>
      </c>
      <c r="PSM16" s="703">
        <v>2.1</v>
      </c>
      <c r="PSN16" s="705" t="s">
        <v>318</v>
      </c>
      <c r="PSO16" s="703">
        <v>2.1</v>
      </c>
      <c r="PSP16" s="705" t="s">
        <v>318</v>
      </c>
      <c r="PSQ16" s="703">
        <v>2.1</v>
      </c>
      <c r="PSR16" s="705" t="s">
        <v>318</v>
      </c>
      <c r="PSS16" s="703">
        <v>2.1</v>
      </c>
      <c r="PST16" s="705" t="s">
        <v>318</v>
      </c>
      <c r="PSU16" s="703">
        <v>2.1</v>
      </c>
      <c r="PSV16" s="705" t="s">
        <v>318</v>
      </c>
      <c r="PSW16" s="703">
        <v>2.1</v>
      </c>
      <c r="PSX16" s="705" t="s">
        <v>318</v>
      </c>
      <c r="PSY16" s="703">
        <v>2.1</v>
      </c>
      <c r="PSZ16" s="705" t="s">
        <v>318</v>
      </c>
      <c r="PTA16" s="703">
        <v>2.1</v>
      </c>
      <c r="PTB16" s="705" t="s">
        <v>318</v>
      </c>
      <c r="PTC16" s="703">
        <v>2.1</v>
      </c>
      <c r="PTD16" s="705" t="s">
        <v>318</v>
      </c>
      <c r="PTE16" s="703">
        <v>2.1</v>
      </c>
      <c r="PTF16" s="705" t="s">
        <v>318</v>
      </c>
      <c r="PTG16" s="703">
        <v>2.1</v>
      </c>
      <c r="PTH16" s="705" t="s">
        <v>318</v>
      </c>
      <c r="PTI16" s="703">
        <v>2.1</v>
      </c>
      <c r="PTJ16" s="705" t="s">
        <v>318</v>
      </c>
      <c r="PTK16" s="703">
        <v>2.1</v>
      </c>
      <c r="PTL16" s="705" t="s">
        <v>318</v>
      </c>
      <c r="PTM16" s="703">
        <v>2.1</v>
      </c>
      <c r="PTN16" s="705" t="s">
        <v>318</v>
      </c>
      <c r="PTO16" s="703">
        <v>2.1</v>
      </c>
      <c r="PTP16" s="705" t="s">
        <v>318</v>
      </c>
      <c r="PTQ16" s="703">
        <v>2.1</v>
      </c>
      <c r="PTR16" s="705" t="s">
        <v>318</v>
      </c>
      <c r="PTS16" s="703">
        <v>2.1</v>
      </c>
      <c r="PTT16" s="705" t="s">
        <v>318</v>
      </c>
      <c r="PTU16" s="703">
        <v>2.1</v>
      </c>
      <c r="PTV16" s="705" t="s">
        <v>318</v>
      </c>
      <c r="PTW16" s="703">
        <v>2.1</v>
      </c>
      <c r="PTX16" s="705" t="s">
        <v>318</v>
      </c>
      <c r="PTY16" s="703">
        <v>2.1</v>
      </c>
      <c r="PTZ16" s="705" t="s">
        <v>318</v>
      </c>
      <c r="PUA16" s="703">
        <v>2.1</v>
      </c>
      <c r="PUB16" s="705" t="s">
        <v>318</v>
      </c>
      <c r="PUC16" s="703">
        <v>2.1</v>
      </c>
      <c r="PUD16" s="705" t="s">
        <v>318</v>
      </c>
      <c r="PUE16" s="703">
        <v>2.1</v>
      </c>
      <c r="PUF16" s="705" t="s">
        <v>318</v>
      </c>
      <c r="PUG16" s="703">
        <v>2.1</v>
      </c>
      <c r="PUH16" s="705" t="s">
        <v>318</v>
      </c>
      <c r="PUI16" s="703">
        <v>2.1</v>
      </c>
      <c r="PUJ16" s="705" t="s">
        <v>318</v>
      </c>
      <c r="PUK16" s="703">
        <v>2.1</v>
      </c>
      <c r="PUL16" s="705" t="s">
        <v>318</v>
      </c>
      <c r="PUM16" s="703">
        <v>2.1</v>
      </c>
      <c r="PUN16" s="705" t="s">
        <v>318</v>
      </c>
      <c r="PUO16" s="703">
        <v>2.1</v>
      </c>
      <c r="PUP16" s="705" t="s">
        <v>318</v>
      </c>
      <c r="PUQ16" s="703">
        <v>2.1</v>
      </c>
      <c r="PUR16" s="705" t="s">
        <v>318</v>
      </c>
      <c r="PUS16" s="703">
        <v>2.1</v>
      </c>
      <c r="PUT16" s="705" t="s">
        <v>318</v>
      </c>
      <c r="PUU16" s="703">
        <v>2.1</v>
      </c>
      <c r="PUV16" s="705" t="s">
        <v>318</v>
      </c>
      <c r="PUW16" s="703">
        <v>2.1</v>
      </c>
      <c r="PUX16" s="705" t="s">
        <v>318</v>
      </c>
      <c r="PUY16" s="703">
        <v>2.1</v>
      </c>
      <c r="PUZ16" s="705" t="s">
        <v>318</v>
      </c>
      <c r="PVA16" s="703">
        <v>2.1</v>
      </c>
      <c r="PVB16" s="705" t="s">
        <v>318</v>
      </c>
      <c r="PVC16" s="703">
        <v>2.1</v>
      </c>
      <c r="PVD16" s="705" t="s">
        <v>318</v>
      </c>
      <c r="PVE16" s="703">
        <v>2.1</v>
      </c>
      <c r="PVF16" s="705" t="s">
        <v>318</v>
      </c>
      <c r="PVG16" s="703">
        <v>2.1</v>
      </c>
      <c r="PVH16" s="705" t="s">
        <v>318</v>
      </c>
      <c r="PVI16" s="703">
        <v>2.1</v>
      </c>
      <c r="PVJ16" s="705" t="s">
        <v>318</v>
      </c>
      <c r="PVK16" s="703">
        <v>2.1</v>
      </c>
      <c r="PVL16" s="705" t="s">
        <v>318</v>
      </c>
      <c r="PVM16" s="703">
        <v>2.1</v>
      </c>
      <c r="PVN16" s="705" t="s">
        <v>318</v>
      </c>
      <c r="PVO16" s="703">
        <v>2.1</v>
      </c>
      <c r="PVP16" s="705" t="s">
        <v>318</v>
      </c>
      <c r="PVQ16" s="703">
        <v>2.1</v>
      </c>
      <c r="PVR16" s="705" t="s">
        <v>318</v>
      </c>
      <c r="PVS16" s="703">
        <v>2.1</v>
      </c>
      <c r="PVT16" s="705" t="s">
        <v>318</v>
      </c>
      <c r="PVU16" s="703">
        <v>2.1</v>
      </c>
      <c r="PVV16" s="705" t="s">
        <v>318</v>
      </c>
      <c r="PVW16" s="703">
        <v>2.1</v>
      </c>
      <c r="PVX16" s="705" t="s">
        <v>318</v>
      </c>
      <c r="PVY16" s="703">
        <v>2.1</v>
      </c>
      <c r="PVZ16" s="705" t="s">
        <v>318</v>
      </c>
      <c r="PWA16" s="703">
        <v>2.1</v>
      </c>
      <c r="PWB16" s="705" t="s">
        <v>318</v>
      </c>
      <c r="PWC16" s="703">
        <v>2.1</v>
      </c>
      <c r="PWD16" s="705" t="s">
        <v>318</v>
      </c>
      <c r="PWE16" s="703">
        <v>2.1</v>
      </c>
      <c r="PWF16" s="705" t="s">
        <v>318</v>
      </c>
      <c r="PWG16" s="703">
        <v>2.1</v>
      </c>
      <c r="PWH16" s="705" t="s">
        <v>318</v>
      </c>
      <c r="PWI16" s="703">
        <v>2.1</v>
      </c>
      <c r="PWJ16" s="705" t="s">
        <v>318</v>
      </c>
      <c r="PWK16" s="703">
        <v>2.1</v>
      </c>
      <c r="PWL16" s="705" t="s">
        <v>318</v>
      </c>
      <c r="PWM16" s="703">
        <v>2.1</v>
      </c>
      <c r="PWN16" s="705" t="s">
        <v>318</v>
      </c>
      <c r="PWO16" s="703">
        <v>2.1</v>
      </c>
      <c r="PWP16" s="705" t="s">
        <v>318</v>
      </c>
      <c r="PWQ16" s="703">
        <v>2.1</v>
      </c>
      <c r="PWR16" s="705" t="s">
        <v>318</v>
      </c>
      <c r="PWS16" s="703">
        <v>2.1</v>
      </c>
      <c r="PWT16" s="705" t="s">
        <v>318</v>
      </c>
      <c r="PWU16" s="703">
        <v>2.1</v>
      </c>
      <c r="PWV16" s="705" t="s">
        <v>318</v>
      </c>
      <c r="PWW16" s="703">
        <v>2.1</v>
      </c>
      <c r="PWX16" s="705" t="s">
        <v>318</v>
      </c>
      <c r="PWY16" s="703">
        <v>2.1</v>
      </c>
      <c r="PWZ16" s="705" t="s">
        <v>318</v>
      </c>
      <c r="PXA16" s="703">
        <v>2.1</v>
      </c>
      <c r="PXB16" s="705" t="s">
        <v>318</v>
      </c>
      <c r="PXC16" s="703">
        <v>2.1</v>
      </c>
      <c r="PXD16" s="705" t="s">
        <v>318</v>
      </c>
      <c r="PXE16" s="703">
        <v>2.1</v>
      </c>
      <c r="PXF16" s="705" t="s">
        <v>318</v>
      </c>
      <c r="PXG16" s="703">
        <v>2.1</v>
      </c>
      <c r="PXH16" s="705" t="s">
        <v>318</v>
      </c>
      <c r="PXI16" s="703">
        <v>2.1</v>
      </c>
      <c r="PXJ16" s="705" t="s">
        <v>318</v>
      </c>
      <c r="PXK16" s="703">
        <v>2.1</v>
      </c>
      <c r="PXL16" s="705" t="s">
        <v>318</v>
      </c>
      <c r="PXM16" s="703">
        <v>2.1</v>
      </c>
      <c r="PXN16" s="705" t="s">
        <v>318</v>
      </c>
      <c r="PXO16" s="703">
        <v>2.1</v>
      </c>
      <c r="PXP16" s="705" t="s">
        <v>318</v>
      </c>
      <c r="PXQ16" s="703">
        <v>2.1</v>
      </c>
      <c r="PXR16" s="705" t="s">
        <v>318</v>
      </c>
      <c r="PXS16" s="703">
        <v>2.1</v>
      </c>
      <c r="PXT16" s="705" t="s">
        <v>318</v>
      </c>
      <c r="PXU16" s="703">
        <v>2.1</v>
      </c>
      <c r="PXV16" s="705" t="s">
        <v>318</v>
      </c>
      <c r="PXW16" s="703">
        <v>2.1</v>
      </c>
      <c r="PXX16" s="705" t="s">
        <v>318</v>
      </c>
      <c r="PXY16" s="703">
        <v>2.1</v>
      </c>
      <c r="PXZ16" s="705" t="s">
        <v>318</v>
      </c>
      <c r="PYA16" s="703">
        <v>2.1</v>
      </c>
      <c r="PYB16" s="705" t="s">
        <v>318</v>
      </c>
      <c r="PYC16" s="703">
        <v>2.1</v>
      </c>
      <c r="PYD16" s="705" t="s">
        <v>318</v>
      </c>
      <c r="PYE16" s="703">
        <v>2.1</v>
      </c>
      <c r="PYF16" s="705" t="s">
        <v>318</v>
      </c>
      <c r="PYG16" s="703">
        <v>2.1</v>
      </c>
      <c r="PYH16" s="705" t="s">
        <v>318</v>
      </c>
      <c r="PYI16" s="703">
        <v>2.1</v>
      </c>
      <c r="PYJ16" s="705" t="s">
        <v>318</v>
      </c>
      <c r="PYK16" s="703">
        <v>2.1</v>
      </c>
      <c r="PYL16" s="705" t="s">
        <v>318</v>
      </c>
      <c r="PYM16" s="703">
        <v>2.1</v>
      </c>
      <c r="PYN16" s="705" t="s">
        <v>318</v>
      </c>
      <c r="PYO16" s="703">
        <v>2.1</v>
      </c>
      <c r="PYP16" s="705" t="s">
        <v>318</v>
      </c>
      <c r="PYQ16" s="703">
        <v>2.1</v>
      </c>
      <c r="PYR16" s="705" t="s">
        <v>318</v>
      </c>
      <c r="PYS16" s="703">
        <v>2.1</v>
      </c>
      <c r="PYT16" s="705" t="s">
        <v>318</v>
      </c>
      <c r="PYU16" s="703">
        <v>2.1</v>
      </c>
      <c r="PYV16" s="705" t="s">
        <v>318</v>
      </c>
      <c r="PYW16" s="703">
        <v>2.1</v>
      </c>
      <c r="PYX16" s="705" t="s">
        <v>318</v>
      </c>
      <c r="PYY16" s="703">
        <v>2.1</v>
      </c>
      <c r="PYZ16" s="705" t="s">
        <v>318</v>
      </c>
      <c r="PZA16" s="703">
        <v>2.1</v>
      </c>
      <c r="PZB16" s="705" t="s">
        <v>318</v>
      </c>
      <c r="PZC16" s="703">
        <v>2.1</v>
      </c>
      <c r="PZD16" s="705" t="s">
        <v>318</v>
      </c>
      <c r="PZE16" s="703">
        <v>2.1</v>
      </c>
      <c r="PZF16" s="705" t="s">
        <v>318</v>
      </c>
      <c r="PZG16" s="703">
        <v>2.1</v>
      </c>
      <c r="PZH16" s="705" t="s">
        <v>318</v>
      </c>
      <c r="PZI16" s="703">
        <v>2.1</v>
      </c>
      <c r="PZJ16" s="705" t="s">
        <v>318</v>
      </c>
      <c r="PZK16" s="703">
        <v>2.1</v>
      </c>
      <c r="PZL16" s="705" t="s">
        <v>318</v>
      </c>
      <c r="PZM16" s="703">
        <v>2.1</v>
      </c>
      <c r="PZN16" s="705" t="s">
        <v>318</v>
      </c>
      <c r="PZO16" s="703">
        <v>2.1</v>
      </c>
      <c r="PZP16" s="705" t="s">
        <v>318</v>
      </c>
      <c r="PZQ16" s="703">
        <v>2.1</v>
      </c>
      <c r="PZR16" s="705" t="s">
        <v>318</v>
      </c>
      <c r="PZS16" s="703">
        <v>2.1</v>
      </c>
      <c r="PZT16" s="705" t="s">
        <v>318</v>
      </c>
      <c r="PZU16" s="703">
        <v>2.1</v>
      </c>
      <c r="PZV16" s="705" t="s">
        <v>318</v>
      </c>
      <c r="PZW16" s="703">
        <v>2.1</v>
      </c>
      <c r="PZX16" s="705" t="s">
        <v>318</v>
      </c>
      <c r="PZY16" s="703">
        <v>2.1</v>
      </c>
      <c r="PZZ16" s="705" t="s">
        <v>318</v>
      </c>
      <c r="QAA16" s="703">
        <v>2.1</v>
      </c>
      <c r="QAB16" s="705" t="s">
        <v>318</v>
      </c>
      <c r="QAC16" s="703">
        <v>2.1</v>
      </c>
      <c r="QAD16" s="705" t="s">
        <v>318</v>
      </c>
      <c r="QAE16" s="703">
        <v>2.1</v>
      </c>
      <c r="QAF16" s="705" t="s">
        <v>318</v>
      </c>
      <c r="QAG16" s="703">
        <v>2.1</v>
      </c>
      <c r="QAH16" s="705" t="s">
        <v>318</v>
      </c>
      <c r="QAI16" s="703">
        <v>2.1</v>
      </c>
      <c r="QAJ16" s="705" t="s">
        <v>318</v>
      </c>
      <c r="QAK16" s="703">
        <v>2.1</v>
      </c>
      <c r="QAL16" s="705" t="s">
        <v>318</v>
      </c>
      <c r="QAM16" s="703">
        <v>2.1</v>
      </c>
      <c r="QAN16" s="705" t="s">
        <v>318</v>
      </c>
      <c r="QAO16" s="703">
        <v>2.1</v>
      </c>
      <c r="QAP16" s="705" t="s">
        <v>318</v>
      </c>
      <c r="QAQ16" s="703">
        <v>2.1</v>
      </c>
      <c r="QAR16" s="705" t="s">
        <v>318</v>
      </c>
      <c r="QAS16" s="703">
        <v>2.1</v>
      </c>
      <c r="QAT16" s="705" t="s">
        <v>318</v>
      </c>
      <c r="QAU16" s="703">
        <v>2.1</v>
      </c>
      <c r="QAV16" s="705" t="s">
        <v>318</v>
      </c>
      <c r="QAW16" s="703">
        <v>2.1</v>
      </c>
      <c r="QAX16" s="705" t="s">
        <v>318</v>
      </c>
      <c r="QAY16" s="703">
        <v>2.1</v>
      </c>
      <c r="QAZ16" s="705" t="s">
        <v>318</v>
      </c>
      <c r="QBA16" s="703">
        <v>2.1</v>
      </c>
      <c r="QBB16" s="705" t="s">
        <v>318</v>
      </c>
      <c r="QBC16" s="703">
        <v>2.1</v>
      </c>
      <c r="QBD16" s="705" t="s">
        <v>318</v>
      </c>
      <c r="QBE16" s="703">
        <v>2.1</v>
      </c>
      <c r="QBF16" s="705" t="s">
        <v>318</v>
      </c>
      <c r="QBG16" s="703">
        <v>2.1</v>
      </c>
      <c r="QBH16" s="705" t="s">
        <v>318</v>
      </c>
      <c r="QBI16" s="703">
        <v>2.1</v>
      </c>
      <c r="QBJ16" s="705" t="s">
        <v>318</v>
      </c>
      <c r="QBK16" s="703">
        <v>2.1</v>
      </c>
      <c r="QBL16" s="705" t="s">
        <v>318</v>
      </c>
      <c r="QBM16" s="703">
        <v>2.1</v>
      </c>
      <c r="QBN16" s="705" t="s">
        <v>318</v>
      </c>
      <c r="QBO16" s="703">
        <v>2.1</v>
      </c>
      <c r="QBP16" s="705" t="s">
        <v>318</v>
      </c>
      <c r="QBQ16" s="703">
        <v>2.1</v>
      </c>
      <c r="QBR16" s="705" t="s">
        <v>318</v>
      </c>
      <c r="QBS16" s="703">
        <v>2.1</v>
      </c>
      <c r="QBT16" s="705" t="s">
        <v>318</v>
      </c>
      <c r="QBU16" s="703">
        <v>2.1</v>
      </c>
      <c r="QBV16" s="705" t="s">
        <v>318</v>
      </c>
      <c r="QBW16" s="703">
        <v>2.1</v>
      </c>
      <c r="QBX16" s="705" t="s">
        <v>318</v>
      </c>
      <c r="QBY16" s="703">
        <v>2.1</v>
      </c>
      <c r="QBZ16" s="705" t="s">
        <v>318</v>
      </c>
      <c r="QCA16" s="703">
        <v>2.1</v>
      </c>
      <c r="QCB16" s="705" t="s">
        <v>318</v>
      </c>
      <c r="QCC16" s="703">
        <v>2.1</v>
      </c>
      <c r="QCD16" s="705" t="s">
        <v>318</v>
      </c>
      <c r="QCE16" s="703">
        <v>2.1</v>
      </c>
      <c r="QCF16" s="705" t="s">
        <v>318</v>
      </c>
      <c r="QCG16" s="703">
        <v>2.1</v>
      </c>
      <c r="QCH16" s="705" t="s">
        <v>318</v>
      </c>
      <c r="QCI16" s="703">
        <v>2.1</v>
      </c>
      <c r="QCJ16" s="705" t="s">
        <v>318</v>
      </c>
      <c r="QCK16" s="703">
        <v>2.1</v>
      </c>
      <c r="QCL16" s="705" t="s">
        <v>318</v>
      </c>
      <c r="QCM16" s="703">
        <v>2.1</v>
      </c>
      <c r="QCN16" s="705" t="s">
        <v>318</v>
      </c>
      <c r="QCO16" s="703">
        <v>2.1</v>
      </c>
      <c r="QCP16" s="705" t="s">
        <v>318</v>
      </c>
      <c r="QCQ16" s="703">
        <v>2.1</v>
      </c>
      <c r="QCR16" s="705" t="s">
        <v>318</v>
      </c>
      <c r="QCS16" s="703">
        <v>2.1</v>
      </c>
      <c r="QCT16" s="705" t="s">
        <v>318</v>
      </c>
      <c r="QCU16" s="703">
        <v>2.1</v>
      </c>
      <c r="QCV16" s="705" t="s">
        <v>318</v>
      </c>
      <c r="QCW16" s="703">
        <v>2.1</v>
      </c>
      <c r="QCX16" s="705" t="s">
        <v>318</v>
      </c>
      <c r="QCY16" s="703">
        <v>2.1</v>
      </c>
      <c r="QCZ16" s="705" t="s">
        <v>318</v>
      </c>
      <c r="QDA16" s="703">
        <v>2.1</v>
      </c>
      <c r="QDB16" s="705" t="s">
        <v>318</v>
      </c>
      <c r="QDC16" s="703">
        <v>2.1</v>
      </c>
      <c r="QDD16" s="705" t="s">
        <v>318</v>
      </c>
      <c r="QDE16" s="703">
        <v>2.1</v>
      </c>
      <c r="QDF16" s="705" t="s">
        <v>318</v>
      </c>
      <c r="QDG16" s="703">
        <v>2.1</v>
      </c>
      <c r="QDH16" s="705" t="s">
        <v>318</v>
      </c>
      <c r="QDI16" s="703">
        <v>2.1</v>
      </c>
      <c r="QDJ16" s="705" t="s">
        <v>318</v>
      </c>
      <c r="QDK16" s="703">
        <v>2.1</v>
      </c>
      <c r="QDL16" s="705" t="s">
        <v>318</v>
      </c>
      <c r="QDM16" s="703">
        <v>2.1</v>
      </c>
      <c r="QDN16" s="705" t="s">
        <v>318</v>
      </c>
      <c r="QDO16" s="703">
        <v>2.1</v>
      </c>
      <c r="QDP16" s="705" t="s">
        <v>318</v>
      </c>
      <c r="QDQ16" s="703">
        <v>2.1</v>
      </c>
      <c r="QDR16" s="705" t="s">
        <v>318</v>
      </c>
      <c r="QDS16" s="703">
        <v>2.1</v>
      </c>
      <c r="QDT16" s="705" t="s">
        <v>318</v>
      </c>
      <c r="QDU16" s="703">
        <v>2.1</v>
      </c>
      <c r="QDV16" s="705" t="s">
        <v>318</v>
      </c>
      <c r="QDW16" s="703">
        <v>2.1</v>
      </c>
      <c r="QDX16" s="705" t="s">
        <v>318</v>
      </c>
      <c r="QDY16" s="703">
        <v>2.1</v>
      </c>
      <c r="QDZ16" s="705" t="s">
        <v>318</v>
      </c>
      <c r="QEA16" s="703">
        <v>2.1</v>
      </c>
      <c r="QEB16" s="705" t="s">
        <v>318</v>
      </c>
      <c r="QEC16" s="703">
        <v>2.1</v>
      </c>
      <c r="QED16" s="705" t="s">
        <v>318</v>
      </c>
      <c r="QEE16" s="703">
        <v>2.1</v>
      </c>
      <c r="QEF16" s="705" t="s">
        <v>318</v>
      </c>
      <c r="QEG16" s="703">
        <v>2.1</v>
      </c>
      <c r="QEH16" s="705" t="s">
        <v>318</v>
      </c>
      <c r="QEI16" s="703">
        <v>2.1</v>
      </c>
      <c r="QEJ16" s="705" t="s">
        <v>318</v>
      </c>
      <c r="QEK16" s="703">
        <v>2.1</v>
      </c>
      <c r="QEL16" s="705" t="s">
        <v>318</v>
      </c>
      <c r="QEM16" s="703">
        <v>2.1</v>
      </c>
      <c r="QEN16" s="705" t="s">
        <v>318</v>
      </c>
      <c r="QEO16" s="703">
        <v>2.1</v>
      </c>
      <c r="QEP16" s="705" t="s">
        <v>318</v>
      </c>
      <c r="QEQ16" s="703">
        <v>2.1</v>
      </c>
      <c r="QER16" s="705" t="s">
        <v>318</v>
      </c>
      <c r="QES16" s="703">
        <v>2.1</v>
      </c>
      <c r="QET16" s="705" t="s">
        <v>318</v>
      </c>
      <c r="QEU16" s="703">
        <v>2.1</v>
      </c>
      <c r="QEV16" s="705" t="s">
        <v>318</v>
      </c>
      <c r="QEW16" s="703">
        <v>2.1</v>
      </c>
      <c r="QEX16" s="705" t="s">
        <v>318</v>
      </c>
      <c r="QEY16" s="703">
        <v>2.1</v>
      </c>
      <c r="QEZ16" s="705" t="s">
        <v>318</v>
      </c>
      <c r="QFA16" s="703">
        <v>2.1</v>
      </c>
      <c r="QFB16" s="705" t="s">
        <v>318</v>
      </c>
      <c r="QFC16" s="703">
        <v>2.1</v>
      </c>
      <c r="QFD16" s="705" t="s">
        <v>318</v>
      </c>
      <c r="QFE16" s="703">
        <v>2.1</v>
      </c>
      <c r="QFF16" s="705" t="s">
        <v>318</v>
      </c>
      <c r="QFG16" s="703">
        <v>2.1</v>
      </c>
      <c r="QFH16" s="705" t="s">
        <v>318</v>
      </c>
      <c r="QFI16" s="703">
        <v>2.1</v>
      </c>
      <c r="QFJ16" s="705" t="s">
        <v>318</v>
      </c>
      <c r="QFK16" s="703">
        <v>2.1</v>
      </c>
      <c r="QFL16" s="705" t="s">
        <v>318</v>
      </c>
      <c r="QFM16" s="703">
        <v>2.1</v>
      </c>
      <c r="QFN16" s="705" t="s">
        <v>318</v>
      </c>
      <c r="QFO16" s="703">
        <v>2.1</v>
      </c>
      <c r="QFP16" s="705" t="s">
        <v>318</v>
      </c>
      <c r="QFQ16" s="703">
        <v>2.1</v>
      </c>
      <c r="QFR16" s="705" t="s">
        <v>318</v>
      </c>
      <c r="QFS16" s="703">
        <v>2.1</v>
      </c>
      <c r="QFT16" s="705" t="s">
        <v>318</v>
      </c>
      <c r="QFU16" s="703">
        <v>2.1</v>
      </c>
      <c r="QFV16" s="705" t="s">
        <v>318</v>
      </c>
      <c r="QFW16" s="703">
        <v>2.1</v>
      </c>
      <c r="QFX16" s="705" t="s">
        <v>318</v>
      </c>
      <c r="QFY16" s="703">
        <v>2.1</v>
      </c>
      <c r="QFZ16" s="705" t="s">
        <v>318</v>
      </c>
      <c r="QGA16" s="703">
        <v>2.1</v>
      </c>
      <c r="QGB16" s="705" t="s">
        <v>318</v>
      </c>
      <c r="QGC16" s="703">
        <v>2.1</v>
      </c>
      <c r="QGD16" s="705" t="s">
        <v>318</v>
      </c>
      <c r="QGE16" s="703">
        <v>2.1</v>
      </c>
      <c r="QGF16" s="705" t="s">
        <v>318</v>
      </c>
      <c r="QGG16" s="703">
        <v>2.1</v>
      </c>
      <c r="QGH16" s="705" t="s">
        <v>318</v>
      </c>
      <c r="QGI16" s="703">
        <v>2.1</v>
      </c>
      <c r="QGJ16" s="705" t="s">
        <v>318</v>
      </c>
      <c r="QGK16" s="703">
        <v>2.1</v>
      </c>
      <c r="QGL16" s="705" t="s">
        <v>318</v>
      </c>
      <c r="QGM16" s="703">
        <v>2.1</v>
      </c>
      <c r="QGN16" s="705" t="s">
        <v>318</v>
      </c>
      <c r="QGO16" s="703">
        <v>2.1</v>
      </c>
      <c r="QGP16" s="705" t="s">
        <v>318</v>
      </c>
      <c r="QGQ16" s="703">
        <v>2.1</v>
      </c>
      <c r="QGR16" s="705" t="s">
        <v>318</v>
      </c>
      <c r="QGS16" s="703">
        <v>2.1</v>
      </c>
      <c r="QGT16" s="705" t="s">
        <v>318</v>
      </c>
      <c r="QGU16" s="703">
        <v>2.1</v>
      </c>
      <c r="QGV16" s="705" t="s">
        <v>318</v>
      </c>
      <c r="QGW16" s="703">
        <v>2.1</v>
      </c>
      <c r="QGX16" s="705" t="s">
        <v>318</v>
      </c>
      <c r="QGY16" s="703">
        <v>2.1</v>
      </c>
      <c r="QGZ16" s="705" t="s">
        <v>318</v>
      </c>
      <c r="QHA16" s="703">
        <v>2.1</v>
      </c>
      <c r="QHB16" s="705" t="s">
        <v>318</v>
      </c>
      <c r="QHC16" s="703">
        <v>2.1</v>
      </c>
      <c r="QHD16" s="705" t="s">
        <v>318</v>
      </c>
      <c r="QHE16" s="703">
        <v>2.1</v>
      </c>
      <c r="QHF16" s="705" t="s">
        <v>318</v>
      </c>
      <c r="QHG16" s="703">
        <v>2.1</v>
      </c>
      <c r="QHH16" s="705" t="s">
        <v>318</v>
      </c>
      <c r="QHI16" s="703">
        <v>2.1</v>
      </c>
      <c r="QHJ16" s="705" t="s">
        <v>318</v>
      </c>
      <c r="QHK16" s="703">
        <v>2.1</v>
      </c>
      <c r="QHL16" s="705" t="s">
        <v>318</v>
      </c>
      <c r="QHM16" s="703">
        <v>2.1</v>
      </c>
      <c r="QHN16" s="705" t="s">
        <v>318</v>
      </c>
      <c r="QHO16" s="703">
        <v>2.1</v>
      </c>
      <c r="QHP16" s="705" t="s">
        <v>318</v>
      </c>
      <c r="QHQ16" s="703">
        <v>2.1</v>
      </c>
      <c r="QHR16" s="705" t="s">
        <v>318</v>
      </c>
      <c r="QHS16" s="703">
        <v>2.1</v>
      </c>
      <c r="QHT16" s="705" t="s">
        <v>318</v>
      </c>
      <c r="QHU16" s="703">
        <v>2.1</v>
      </c>
      <c r="QHV16" s="705" t="s">
        <v>318</v>
      </c>
      <c r="QHW16" s="703">
        <v>2.1</v>
      </c>
      <c r="QHX16" s="705" t="s">
        <v>318</v>
      </c>
      <c r="QHY16" s="703">
        <v>2.1</v>
      </c>
      <c r="QHZ16" s="705" t="s">
        <v>318</v>
      </c>
      <c r="QIA16" s="703">
        <v>2.1</v>
      </c>
      <c r="QIB16" s="705" t="s">
        <v>318</v>
      </c>
      <c r="QIC16" s="703">
        <v>2.1</v>
      </c>
      <c r="QID16" s="705" t="s">
        <v>318</v>
      </c>
      <c r="QIE16" s="703">
        <v>2.1</v>
      </c>
      <c r="QIF16" s="705" t="s">
        <v>318</v>
      </c>
      <c r="QIG16" s="703">
        <v>2.1</v>
      </c>
      <c r="QIH16" s="705" t="s">
        <v>318</v>
      </c>
      <c r="QII16" s="703">
        <v>2.1</v>
      </c>
      <c r="QIJ16" s="705" t="s">
        <v>318</v>
      </c>
      <c r="QIK16" s="703">
        <v>2.1</v>
      </c>
      <c r="QIL16" s="705" t="s">
        <v>318</v>
      </c>
      <c r="QIM16" s="703">
        <v>2.1</v>
      </c>
      <c r="QIN16" s="705" t="s">
        <v>318</v>
      </c>
      <c r="QIO16" s="703">
        <v>2.1</v>
      </c>
      <c r="QIP16" s="705" t="s">
        <v>318</v>
      </c>
      <c r="QIQ16" s="703">
        <v>2.1</v>
      </c>
      <c r="QIR16" s="705" t="s">
        <v>318</v>
      </c>
      <c r="QIS16" s="703">
        <v>2.1</v>
      </c>
      <c r="QIT16" s="705" t="s">
        <v>318</v>
      </c>
      <c r="QIU16" s="703">
        <v>2.1</v>
      </c>
      <c r="QIV16" s="705" t="s">
        <v>318</v>
      </c>
      <c r="QIW16" s="703">
        <v>2.1</v>
      </c>
      <c r="QIX16" s="705" t="s">
        <v>318</v>
      </c>
      <c r="QIY16" s="703">
        <v>2.1</v>
      </c>
      <c r="QIZ16" s="705" t="s">
        <v>318</v>
      </c>
      <c r="QJA16" s="703">
        <v>2.1</v>
      </c>
      <c r="QJB16" s="705" t="s">
        <v>318</v>
      </c>
      <c r="QJC16" s="703">
        <v>2.1</v>
      </c>
      <c r="QJD16" s="705" t="s">
        <v>318</v>
      </c>
      <c r="QJE16" s="703">
        <v>2.1</v>
      </c>
      <c r="QJF16" s="705" t="s">
        <v>318</v>
      </c>
      <c r="QJG16" s="703">
        <v>2.1</v>
      </c>
      <c r="QJH16" s="705" t="s">
        <v>318</v>
      </c>
      <c r="QJI16" s="703">
        <v>2.1</v>
      </c>
      <c r="QJJ16" s="705" t="s">
        <v>318</v>
      </c>
      <c r="QJK16" s="703">
        <v>2.1</v>
      </c>
      <c r="QJL16" s="705" t="s">
        <v>318</v>
      </c>
      <c r="QJM16" s="703">
        <v>2.1</v>
      </c>
      <c r="QJN16" s="705" t="s">
        <v>318</v>
      </c>
      <c r="QJO16" s="703">
        <v>2.1</v>
      </c>
      <c r="QJP16" s="705" t="s">
        <v>318</v>
      </c>
      <c r="QJQ16" s="703">
        <v>2.1</v>
      </c>
      <c r="QJR16" s="705" t="s">
        <v>318</v>
      </c>
      <c r="QJS16" s="703">
        <v>2.1</v>
      </c>
      <c r="QJT16" s="705" t="s">
        <v>318</v>
      </c>
      <c r="QJU16" s="703">
        <v>2.1</v>
      </c>
      <c r="QJV16" s="705" t="s">
        <v>318</v>
      </c>
      <c r="QJW16" s="703">
        <v>2.1</v>
      </c>
      <c r="QJX16" s="705" t="s">
        <v>318</v>
      </c>
      <c r="QJY16" s="703">
        <v>2.1</v>
      </c>
      <c r="QJZ16" s="705" t="s">
        <v>318</v>
      </c>
      <c r="QKA16" s="703">
        <v>2.1</v>
      </c>
      <c r="QKB16" s="705" t="s">
        <v>318</v>
      </c>
      <c r="QKC16" s="703">
        <v>2.1</v>
      </c>
      <c r="QKD16" s="705" t="s">
        <v>318</v>
      </c>
      <c r="QKE16" s="703">
        <v>2.1</v>
      </c>
      <c r="QKF16" s="705" t="s">
        <v>318</v>
      </c>
      <c r="QKG16" s="703">
        <v>2.1</v>
      </c>
      <c r="QKH16" s="705" t="s">
        <v>318</v>
      </c>
      <c r="QKI16" s="703">
        <v>2.1</v>
      </c>
      <c r="QKJ16" s="705" t="s">
        <v>318</v>
      </c>
      <c r="QKK16" s="703">
        <v>2.1</v>
      </c>
      <c r="QKL16" s="705" t="s">
        <v>318</v>
      </c>
      <c r="QKM16" s="703">
        <v>2.1</v>
      </c>
      <c r="QKN16" s="705" t="s">
        <v>318</v>
      </c>
      <c r="QKO16" s="703">
        <v>2.1</v>
      </c>
      <c r="QKP16" s="705" t="s">
        <v>318</v>
      </c>
      <c r="QKQ16" s="703">
        <v>2.1</v>
      </c>
      <c r="QKR16" s="705" t="s">
        <v>318</v>
      </c>
      <c r="QKS16" s="703">
        <v>2.1</v>
      </c>
      <c r="QKT16" s="705" t="s">
        <v>318</v>
      </c>
      <c r="QKU16" s="703">
        <v>2.1</v>
      </c>
      <c r="QKV16" s="705" t="s">
        <v>318</v>
      </c>
      <c r="QKW16" s="703">
        <v>2.1</v>
      </c>
      <c r="QKX16" s="705" t="s">
        <v>318</v>
      </c>
      <c r="QKY16" s="703">
        <v>2.1</v>
      </c>
      <c r="QKZ16" s="705" t="s">
        <v>318</v>
      </c>
      <c r="QLA16" s="703">
        <v>2.1</v>
      </c>
      <c r="QLB16" s="705" t="s">
        <v>318</v>
      </c>
      <c r="QLC16" s="703">
        <v>2.1</v>
      </c>
      <c r="QLD16" s="705" t="s">
        <v>318</v>
      </c>
      <c r="QLE16" s="703">
        <v>2.1</v>
      </c>
      <c r="QLF16" s="705" t="s">
        <v>318</v>
      </c>
      <c r="QLG16" s="703">
        <v>2.1</v>
      </c>
      <c r="QLH16" s="705" t="s">
        <v>318</v>
      </c>
      <c r="QLI16" s="703">
        <v>2.1</v>
      </c>
      <c r="QLJ16" s="705" t="s">
        <v>318</v>
      </c>
      <c r="QLK16" s="703">
        <v>2.1</v>
      </c>
      <c r="QLL16" s="705" t="s">
        <v>318</v>
      </c>
      <c r="QLM16" s="703">
        <v>2.1</v>
      </c>
      <c r="QLN16" s="705" t="s">
        <v>318</v>
      </c>
      <c r="QLO16" s="703">
        <v>2.1</v>
      </c>
      <c r="QLP16" s="705" t="s">
        <v>318</v>
      </c>
      <c r="QLQ16" s="703">
        <v>2.1</v>
      </c>
      <c r="QLR16" s="705" t="s">
        <v>318</v>
      </c>
      <c r="QLS16" s="703">
        <v>2.1</v>
      </c>
      <c r="QLT16" s="705" t="s">
        <v>318</v>
      </c>
      <c r="QLU16" s="703">
        <v>2.1</v>
      </c>
      <c r="QLV16" s="705" t="s">
        <v>318</v>
      </c>
      <c r="QLW16" s="703">
        <v>2.1</v>
      </c>
      <c r="QLX16" s="705" t="s">
        <v>318</v>
      </c>
      <c r="QLY16" s="703">
        <v>2.1</v>
      </c>
      <c r="QLZ16" s="705" t="s">
        <v>318</v>
      </c>
      <c r="QMA16" s="703">
        <v>2.1</v>
      </c>
      <c r="QMB16" s="705" t="s">
        <v>318</v>
      </c>
      <c r="QMC16" s="703">
        <v>2.1</v>
      </c>
      <c r="QMD16" s="705" t="s">
        <v>318</v>
      </c>
      <c r="QME16" s="703">
        <v>2.1</v>
      </c>
      <c r="QMF16" s="705" t="s">
        <v>318</v>
      </c>
      <c r="QMG16" s="703">
        <v>2.1</v>
      </c>
      <c r="QMH16" s="705" t="s">
        <v>318</v>
      </c>
      <c r="QMI16" s="703">
        <v>2.1</v>
      </c>
      <c r="QMJ16" s="705" t="s">
        <v>318</v>
      </c>
      <c r="QMK16" s="703">
        <v>2.1</v>
      </c>
      <c r="QML16" s="705" t="s">
        <v>318</v>
      </c>
      <c r="QMM16" s="703">
        <v>2.1</v>
      </c>
      <c r="QMN16" s="705" t="s">
        <v>318</v>
      </c>
      <c r="QMO16" s="703">
        <v>2.1</v>
      </c>
      <c r="QMP16" s="705" t="s">
        <v>318</v>
      </c>
      <c r="QMQ16" s="703">
        <v>2.1</v>
      </c>
      <c r="QMR16" s="705" t="s">
        <v>318</v>
      </c>
      <c r="QMS16" s="703">
        <v>2.1</v>
      </c>
      <c r="QMT16" s="705" t="s">
        <v>318</v>
      </c>
      <c r="QMU16" s="703">
        <v>2.1</v>
      </c>
      <c r="QMV16" s="705" t="s">
        <v>318</v>
      </c>
      <c r="QMW16" s="703">
        <v>2.1</v>
      </c>
      <c r="QMX16" s="705" t="s">
        <v>318</v>
      </c>
      <c r="QMY16" s="703">
        <v>2.1</v>
      </c>
      <c r="QMZ16" s="705" t="s">
        <v>318</v>
      </c>
      <c r="QNA16" s="703">
        <v>2.1</v>
      </c>
      <c r="QNB16" s="705" t="s">
        <v>318</v>
      </c>
      <c r="QNC16" s="703">
        <v>2.1</v>
      </c>
      <c r="QND16" s="705" t="s">
        <v>318</v>
      </c>
      <c r="QNE16" s="703">
        <v>2.1</v>
      </c>
      <c r="QNF16" s="705" t="s">
        <v>318</v>
      </c>
      <c r="QNG16" s="703">
        <v>2.1</v>
      </c>
      <c r="QNH16" s="705" t="s">
        <v>318</v>
      </c>
      <c r="QNI16" s="703">
        <v>2.1</v>
      </c>
      <c r="QNJ16" s="705" t="s">
        <v>318</v>
      </c>
      <c r="QNK16" s="703">
        <v>2.1</v>
      </c>
      <c r="QNL16" s="705" t="s">
        <v>318</v>
      </c>
      <c r="QNM16" s="703">
        <v>2.1</v>
      </c>
      <c r="QNN16" s="705" t="s">
        <v>318</v>
      </c>
      <c r="QNO16" s="703">
        <v>2.1</v>
      </c>
      <c r="QNP16" s="705" t="s">
        <v>318</v>
      </c>
      <c r="QNQ16" s="703">
        <v>2.1</v>
      </c>
      <c r="QNR16" s="705" t="s">
        <v>318</v>
      </c>
      <c r="QNS16" s="703">
        <v>2.1</v>
      </c>
      <c r="QNT16" s="705" t="s">
        <v>318</v>
      </c>
      <c r="QNU16" s="703">
        <v>2.1</v>
      </c>
      <c r="QNV16" s="705" t="s">
        <v>318</v>
      </c>
      <c r="QNW16" s="703">
        <v>2.1</v>
      </c>
      <c r="QNX16" s="705" t="s">
        <v>318</v>
      </c>
      <c r="QNY16" s="703">
        <v>2.1</v>
      </c>
      <c r="QNZ16" s="705" t="s">
        <v>318</v>
      </c>
      <c r="QOA16" s="703">
        <v>2.1</v>
      </c>
      <c r="QOB16" s="705" t="s">
        <v>318</v>
      </c>
      <c r="QOC16" s="703">
        <v>2.1</v>
      </c>
      <c r="QOD16" s="705" t="s">
        <v>318</v>
      </c>
      <c r="QOE16" s="703">
        <v>2.1</v>
      </c>
      <c r="QOF16" s="705" t="s">
        <v>318</v>
      </c>
      <c r="QOG16" s="703">
        <v>2.1</v>
      </c>
      <c r="QOH16" s="705" t="s">
        <v>318</v>
      </c>
      <c r="QOI16" s="703">
        <v>2.1</v>
      </c>
      <c r="QOJ16" s="705" t="s">
        <v>318</v>
      </c>
      <c r="QOK16" s="703">
        <v>2.1</v>
      </c>
      <c r="QOL16" s="705" t="s">
        <v>318</v>
      </c>
      <c r="QOM16" s="703">
        <v>2.1</v>
      </c>
      <c r="QON16" s="705" t="s">
        <v>318</v>
      </c>
      <c r="QOO16" s="703">
        <v>2.1</v>
      </c>
      <c r="QOP16" s="705" t="s">
        <v>318</v>
      </c>
      <c r="QOQ16" s="703">
        <v>2.1</v>
      </c>
      <c r="QOR16" s="705" t="s">
        <v>318</v>
      </c>
      <c r="QOS16" s="703">
        <v>2.1</v>
      </c>
      <c r="QOT16" s="705" t="s">
        <v>318</v>
      </c>
      <c r="QOU16" s="703">
        <v>2.1</v>
      </c>
      <c r="QOV16" s="705" t="s">
        <v>318</v>
      </c>
      <c r="QOW16" s="703">
        <v>2.1</v>
      </c>
      <c r="QOX16" s="705" t="s">
        <v>318</v>
      </c>
      <c r="QOY16" s="703">
        <v>2.1</v>
      </c>
      <c r="QOZ16" s="705" t="s">
        <v>318</v>
      </c>
      <c r="QPA16" s="703">
        <v>2.1</v>
      </c>
      <c r="QPB16" s="705" t="s">
        <v>318</v>
      </c>
      <c r="QPC16" s="703">
        <v>2.1</v>
      </c>
      <c r="QPD16" s="705" t="s">
        <v>318</v>
      </c>
      <c r="QPE16" s="703">
        <v>2.1</v>
      </c>
      <c r="QPF16" s="705" t="s">
        <v>318</v>
      </c>
      <c r="QPG16" s="703">
        <v>2.1</v>
      </c>
      <c r="QPH16" s="705" t="s">
        <v>318</v>
      </c>
      <c r="QPI16" s="703">
        <v>2.1</v>
      </c>
      <c r="QPJ16" s="705" t="s">
        <v>318</v>
      </c>
      <c r="QPK16" s="703">
        <v>2.1</v>
      </c>
      <c r="QPL16" s="705" t="s">
        <v>318</v>
      </c>
      <c r="QPM16" s="703">
        <v>2.1</v>
      </c>
      <c r="QPN16" s="705" t="s">
        <v>318</v>
      </c>
      <c r="QPO16" s="703">
        <v>2.1</v>
      </c>
      <c r="QPP16" s="705" t="s">
        <v>318</v>
      </c>
      <c r="QPQ16" s="703">
        <v>2.1</v>
      </c>
      <c r="QPR16" s="705" t="s">
        <v>318</v>
      </c>
      <c r="QPS16" s="703">
        <v>2.1</v>
      </c>
      <c r="QPT16" s="705" t="s">
        <v>318</v>
      </c>
      <c r="QPU16" s="703">
        <v>2.1</v>
      </c>
      <c r="QPV16" s="705" t="s">
        <v>318</v>
      </c>
      <c r="QPW16" s="703">
        <v>2.1</v>
      </c>
      <c r="QPX16" s="705" t="s">
        <v>318</v>
      </c>
      <c r="QPY16" s="703">
        <v>2.1</v>
      </c>
      <c r="QPZ16" s="705" t="s">
        <v>318</v>
      </c>
      <c r="QQA16" s="703">
        <v>2.1</v>
      </c>
      <c r="QQB16" s="705" t="s">
        <v>318</v>
      </c>
      <c r="QQC16" s="703">
        <v>2.1</v>
      </c>
      <c r="QQD16" s="705" t="s">
        <v>318</v>
      </c>
      <c r="QQE16" s="703">
        <v>2.1</v>
      </c>
      <c r="QQF16" s="705" t="s">
        <v>318</v>
      </c>
      <c r="QQG16" s="703">
        <v>2.1</v>
      </c>
      <c r="QQH16" s="705" t="s">
        <v>318</v>
      </c>
      <c r="QQI16" s="703">
        <v>2.1</v>
      </c>
      <c r="QQJ16" s="705" t="s">
        <v>318</v>
      </c>
      <c r="QQK16" s="703">
        <v>2.1</v>
      </c>
      <c r="QQL16" s="705" t="s">
        <v>318</v>
      </c>
      <c r="QQM16" s="703">
        <v>2.1</v>
      </c>
      <c r="QQN16" s="705" t="s">
        <v>318</v>
      </c>
      <c r="QQO16" s="703">
        <v>2.1</v>
      </c>
      <c r="QQP16" s="705" t="s">
        <v>318</v>
      </c>
      <c r="QQQ16" s="703">
        <v>2.1</v>
      </c>
      <c r="QQR16" s="705" t="s">
        <v>318</v>
      </c>
      <c r="QQS16" s="703">
        <v>2.1</v>
      </c>
      <c r="QQT16" s="705" t="s">
        <v>318</v>
      </c>
      <c r="QQU16" s="703">
        <v>2.1</v>
      </c>
      <c r="QQV16" s="705" t="s">
        <v>318</v>
      </c>
      <c r="QQW16" s="703">
        <v>2.1</v>
      </c>
      <c r="QQX16" s="705" t="s">
        <v>318</v>
      </c>
      <c r="QQY16" s="703">
        <v>2.1</v>
      </c>
      <c r="QQZ16" s="705" t="s">
        <v>318</v>
      </c>
      <c r="QRA16" s="703">
        <v>2.1</v>
      </c>
      <c r="QRB16" s="705" t="s">
        <v>318</v>
      </c>
      <c r="QRC16" s="703">
        <v>2.1</v>
      </c>
      <c r="QRD16" s="705" t="s">
        <v>318</v>
      </c>
      <c r="QRE16" s="703">
        <v>2.1</v>
      </c>
      <c r="QRF16" s="705" t="s">
        <v>318</v>
      </c>
      <c r="QRG16" s="703">
        <v>2.1</v>
      </c>
      <c r="QRH16" s="705" t="s">
        <v>318</v>
      </c>
      <c r="QRI16" s="703">
        <v>2.1</v>
      </c>
      <c r="QRJ16" s="705" t="s">
        <v>318</v>
      </c>
      <c r="QRK16" s="703">
        <v>2.1</v>
      </c>
      <c r="QRL16" s="705" t="s">
        <v>318</v>
      </c>
      <c r="QRM16" s="703">
        <v>2.1</v>
      </c>
      <c r="QRN16" s="705" t="s">
        <v>318</v>
      </c>
      <c r="QRO16" s="703">
        <v>2.1</v>
      </c>
      <c r="QRP16" s="705" t="s">
        <v>318</v>
      </c>
      <c r="QRQ16" s="703">
        <v>2.1</v>
      </c>
      <c r="QRR16" s="705" t="s">
        <v>318</v>
      </c>
      <c r="QRS16" s="703">
        <v>2.1</v>
      </c>
      <c r="QRT16" s="705" t="s">
        <v>318</v>
      </c>
      <c r="QRU16" s="703">
        <v>2.1</v>
      </c>
      <c r="QRV16" s="705" t="s">
        <v>318</v>
      </c>
      <c r="QRW16" s="703">
        <v>2.1</v>
      </c>
      <c r="QRX16" s="705" t="s">
        <v>318</v>
      </c>
      <c r="QRY16" s="703">
        <v>2.1</v>
      </c>
      <c r="QRZ16" s="705" t="s">
        <v>318</v>
      </c>
      <c r="QSA16" s="703">
        <v>2.1</v>
      </c>
      <c r="QSB16" s="705" t="s">
        <v>318</v>
      </c>
      <c r="QSC16" s="703">
        <v>2.1</v>
      </c>
      <c r="QSD16" s="705" t="s">
        <v>318</v>
      </c>
      <c r="QSE16" s="703">
        <v>2.1</v>
      </c>
      <c r="QSF16" s="705" t="s">
        <v>318</v>
      </c>
      <c r="QSG16" s="703">
        <v>2.1</v>
      </c>
      <c r="QSH16" s="705" t="s">
        <v>318</v>
      </c>
      <c r="QSI16" s="703">
        <v>2.1</v>
      </c>
      <c r="QSJ16" s="705" t="s">
        <v>318</v>
      </c>
      <c r="QSK16" s="703">
        <v>2.1</v>
      </c>
      <c r="QSL16" s="705" t="s">
        <v>318</v>
      </c>
      <c r="QSM16" s="703">
        <v>2.1</v>
      </c>
      <c r="QSN16" s="705" t="s">
        <v>318</v>
      </c>
      <c r="QSO16" s="703">
        <v>2.1</v>
      </c>
      <c r="QSP16" s="705" t="s">
        <v>318</v>
      </c>
      <c r="QSQ16" s="703">
        <v>2.1</v>
      </c>
      <c r="QSR16" s="705" t="s">
        <v>318</v>
      </c>
      <c r="QSS16" s="703">
        <v>2.1</v>
      </c>
      <c r="QST16" s="705" t="s">
        <v>318</v>
      </c>
      <c r="QSU16" s="703">
        <v>2.1</v>
      </c>
      <c r="QSV16" s="705" t="s">
        <v>318</v>
      </c>
      <c r="QSW16" s="703">
        <v>2.1</v>
      </c>
      <c r="QSX16" s="705" t="s">
        <v>318</v>
      </c>
      <c r="QSY16" s="703">
        <v>2.1</v>
      </c>
      <c r="QSZ16" s="705" t="s">
        <v>318</v>
      </c>
      <c r="QTA16" s="703">
        <v>2.1</v>
      </c>
      <c r="QTB16" s="705" t="s">
        <v>318</v>
      </c>
      <c r="QTC16" s="703">
        <v>2.1</v>
      </c>
      <c r="QTD16" s="705" t="s">
        <v>318</v>
      </c>
      <c r="QTE16" s="703">
        <v>2.1</v>
      </c>
      <c r="QTF16" s="705" t="s">
        <v>318</v>
      </c>
      <c r="QTG16" s="703">
        <v>2.1</v>
      </c>
      <c r="QTH16" s="705" t="s">
        <v>318</v>
      </c>
      <c r="QTI16" s="703">
        <v>2.1</v>
      </c>
      <c r="QTJ16" s="705" t="s">
        <v>318</v>
      </c>
      <c r="QTK16" s="703">
        <v>2.1</v>
      </c>
      <c r="QTL16" s="705" t="s">
        <v>318</v>
      </c>
      <c r="QTM16" s="703">
        <v>2.1</v>
      </c>
      <c r="QTN16" s="705" t="s">
        <v>318</v>
      </c>
      <c r="QTO16" s="703">
        <v>2.1</v>
      </c>
      <c r="QTP16" s="705" t="s">
        <v>318</v>
      </c>
      <c r="QTQ16" s="703">
        <v>2.1</v>
      </c>
      <c r="QTR16" s="705" t="s">
        <v>318</v>
      </c>
      <c r="QTS16" s="703">
        <v>2.1</v>
      </c>
      <c r="QTT16" s="705" t="s">
        <v>318</v>
      </c>
      <c r="QTU16" s="703">
        <v>2.1</v>
      </c>
      <c r="QTV16" s="705" t="s">
        <v>318</v>
      </c>
      <c r="QTW16" s="703">
        <v>2.1</v>
      </c>
      <c r="QTX16" s="705" t="s">
        <v>318</v>
      </c>
      <c r="QTY16" s="703">
        <v>2.1</v>
      </c>
      <c r="QTZ16" s="705" t="s">
        <v>318</v>
      </c>
      <c r="QUA16" s="703">
        <v>2.1</v>
      </c>
      <c r="QUB16" s="705" t="s">
        <v>318</v>
      </c>
      <c r="QUC16" s="703">
        <v>2.1</v>
      </c>
      <c r="QUD16" s="705" t="s">
        <v>318</v>
      </c>
      <c r="QUE16" s="703">
        <v>2.1</v>
      </c>
      <c r="QUF16" s="705" t="s">
        <v>318</v>
      </c>
      <c r="QUG16" s="703">
        <v>2.1</v>
      </c>
      <c r="QUH16" s="705" t="s">
        <v>318</v>
      </c>
      <c r="QUI16" s="703">
        <v>2.1</v>
      </c>
      <c r="QUJ16" s="705" t="s">
        <v>318</v>
      </c>
      <c r="QUK16" s="703">
        <v>2.1</v>
      </c>
      <c r="QUL16" s="705" t="s">
        <v>318</v>
      </c>
      <c r="QUM16" s="703">
        <v>2.1</v>
      </c>
      <c r="QUN16" s="705" t="s">
        <v>318</v>
      </c>
      <c r="QUO16" s="703">
        <v>2.1</v>
      </c>
      <c r="QUP16" s="705" t="s">
        <v>318</v>
      </c>
      <c r="QUQ16" s="703">
        <v>2.1</v>
      </c>
      <c r="QUR16" s="705" t="s">
        <v>318</v>
      </c>
      <c r="QUS16" s="703">
        <v>2.1</v>
      </c>
      <c r="QUT16" s="705" t="s">
        <v>318</v>
      </c>
      <c r="QUU16" s="703">
        <v>2.1</v>
      </c>
      <c r="QUV16" s="705" t="s">
        <v>318</v>
      </c>
      <c r="QUW16" s="703">
        <v>2.1</v>
      </c>
      <c r="QUX16" s="705" t="s">
        <v>318</v>
      </c>
      <c r="QUY16" s="703">
        <v>2.1</v>
      </c>
      <c r="QUZ16" s="705" t="s">
        <v>318</v>
      </c>
      <c r="QVA16" s="703">
        <v>2.1</v>
      </c>
      <c r="QVB16" s="705" t="s">
        <v>318</v>
      </c>
      <c r="QVC16" s="703">
        <v>2.1</v>
      </c>
      <c r="QVD16" s="705" t="s">
        <v>318</v>
      </c>
      <c r="QVE16" s="703">
        <v>2.1</v>
      </c>
      <c r="QVF16" s="705" t="s">
        <v>318</v>
      </c>
      <c r="QVG16" s="703">
        <v>2.1</v>
      </c>
      <c r="QVH16" s="705" t="s">
        <v>318</v>
      </c>
      <c r="QVI16" s="703">
        <v>2.1</v>
      </c>
      <c r="QVJ16" s="705" t="s">
        <v>318</v>
      </c>
      <c r="QVK16" s="703">
        <v>2.1</v>
      </c>
      <c r="QVL16" s="705" t="s">
        <v>318</v>
      </c>
      <c r="QVM16" s="703">
        <v>2.1</v>
      </c>
      <c r="QVN16" s="705" t="s">
        <v>318</v>
      </c>
      <c r="QVO16" s="703">
        <v>2.1</v>
      </c>
      <c r="QVP16" s="705" t="s">
        <v>318</v>
      </c>
      <c r="QVQ16" s="703">
        <v>2.1</v>
      </c>
      <c r="QVR16" s="705" t="s">
        <v>318</v>
      </c>
      <c r="QVS16" s="703">
        <v>2.1</v>
      </c>
      <c r="QVT16" s="705" t="s">
        <v>318</v>
      </c>
      <c r="QVU16" s="703">
        <v>2.1</v>
      </c>
      <c r="QVV16" s="705" t="s">
        <v>318</v>
      </c>
      <c r="QVW16" s="703">
        <v>2.1</v>
      </c>
      <c r="QVX16" s="705" t="s">
        <v>318</v>
      </c>
      <c r="QVY16" s="703">
        <v>2.1</v>
      </c>
      <c r="QVZ16" s="705" t="s">
        <v>318</v>
      </c>
      <c r="QWA16" s="703">
        <v>2.1</v>
      </c>
      <c r="QWB16" s="705" t="s">
        <v>318</v>
      </c>
      <c r="QWC16" s="703">
        <v>2.1</v>
      </c>
      <c r="QWD16" s="705" t="s">
        <v>318</v>
      </c>
      <c r="QWE16" s="703">
        <v>2.1</v>
      </c>
      <c r="QWF16" s="705" t="s">
        <v>318</v>
      </c>
      <c r="QWG16" s="703">
        <v>2.1</v>
      </c>
      <c r="QWH16" s="705" t="s">
        <v>318</v>
      </c>
      <c r="QWI16" s="703">
        <v>2.1</v>
      </c>
      <c r="QWJ16" s="705" t="s">
        <v>318</v>
      </c>
      <c r="QWK16" s="703">
        <v>2.1</v>
      </c>
      <c r="QWL16" s="705" t="s">
        <v>318</v>
      </c>
      <c r="QWM16" s="703">
        <v>2.1</v>
      </c>
      <c r="QWN16" s="705" t="s">
        <v>318</v>
      </c>
      <c r="QWO16" s="703">
        <v>2.1</v>
      </c>
      <c r="QWP16" s="705" t="s">
        <v>318</v>
      </c>
      <c r="QWQ16" s="703">
        <v>2.1</v>
      </c>
      <c r="QWR16" s="705" t="s">
        <v>318</v>
      </c>
      <c r="QWS16" s="703">
        <v>2.1</v>
      </c>
      <c r="QWT16" s="705" t="s">
        <v>318</v>
      </c>
      <c r="QWU16" s="703">
        <v>2.1</v>
      </c>
      <c r="QWV16" s="705" t="s">
        <v>318</v>
      </c>
      <c r="QWW16" s="703">
        <v>2.1</v>
      </c>
      <c r="QWX16" s="705" t="s">
        <v>318</v>
      </c>
      <c r="QWY16" s="703">
        <v>2.1</v>
      </c>
      <c r="QWZ16" s="705" t="s">
        <v>318</v>
      </c>
      <c r="QXA16" s="703">
        <v>2.1</v>
      </c>
      <c r="QXB16" s="705" t="s">
        <v>318</v>
      </c>
      <c r="QXC16" s="703">
        <v>2.1</v>
      </c>
      <c r="QXD16" s="705" t="s">
        <v>318</v>
      </c>
      <c r="QXE16" s="703">
        <v>2.1</v>
      </c>
      <c r="QXF16" s="705" t="s">
        <v>318</v>
      </c>
      <c r="QXG16" s="703">
        <v>2.1</v>
      </c>
      <c r="QXH16" s="705" t="s">
        <v>318</v>
      </c>
      <c r="QXI16" s="703">
        <v>2.1</v>
      </c>
      <c r="QXJ16" s="705" t="s">
        <v>318</v>
      </c>
      <c r="QXK16" s="703">
        <v>2.1</v>
      </c>
      <c r="QXL16" s="705" t="s">
        <v>318</v>
      </c>
      <c r="QXM16" s="703">
        <v>2.1</v>
      </c>
      <c r="QXN16" s="705" t="s">
        <v>318</v>
      </c>
      <c r="QXO16" s="703">
        <v>2.1</v>
      </c>
      <c r="QXP16" s="705" t="s">
        <v>318</v>
      </c>
      <c r="QXQ16" s="703">
        <v>2.1</v>
      </c>
      <c r="QXR16" s="705" t="s">
        <v>318</v>
      </c>
      <c r="QXS16" s="703">
        <v>2.1</v>
      </c>
      <c r="QXT16" s="705" t="s">
        <v>318</v>
      </c>
      <c r="QXU16" s="703">
        <v>2.1</v>
      </c>
      <c r="QXV16" s="705" t="s">
        <v>318</v>
      </c>
      <c r="QXW16" s="703">
        <v>2.1</v>
      </c>
      <c r="QXX16" s="705" t="s">
        <v>318</v>
      </c>
      <c r="QXY16" s="703">
        <v>2.1</v>
      </c>
      <c r="QXZ16" s="705" t="s">
        <v>318</v>
      </c>
      <c r="QYA16" s="703">
        <v>2.1</v>
      </c>
      <c r="QYB16" s="705" t="s">
        <v>318</v>
      </c>
      <c r="QYC16" s="703">
        <v>2.1</v>
      </c>
      <c r="QYD16" s="705" t="s">
        <v>318</v>
      </c>
      <c r="QYE16" s="703">
        <v>2.1</v>
      </c>
      <c r="QYF16" s="705" t="s">
        <v>318</v>
      </c>
      <c r="QYG16" s="703">
        <v>2.1</v>
      </c>
      <c r="QYH16" s="705" t="s">
        <v>318</v>
      </c>
      <c r="QYI16" s="703">
        <v>2.1</v>
      </c>
      <c r="QYJ16" s="705" t="s">
        <v>318</v>
      </c>
      <c r="QYK16" s="703">
        <v>2.1</v>
      </c>
      <c r="QYL16" s="705" t="s">
        <v>318</v>
      </c>
      <c r="QYM16" s="703">
        <v>2.1</v>
      </c>
      <c r="QYN16" s="705" t="s">
        <v>318</v>
      </c>
      <c r="QYO16" s="703">
        <v>2.1</v>
      </c>
      <c r="QYP16" s="705" t="s">
        <v>318</v>
      </c>
      <c r="QYQ16" s="703">
        <v>2.1</v>
      </c>
      <c r="QYR16" s="705" t="s">
        <v>318</v>
      </c>
      <c r="QYS16" s="703">
        <v>2.1</v>
      </c>
      <c r="QYT16" s="705" t="s">
        <v>318</v>
      </c>
      <c r="QYU16" s="703">
        <v>2.1</v>
      </c>
      <c r="QYV16" s="705" t="s">
        <v>318</v>
      </c>
      <c r="QYW16" s="703">
        <v>2.1</v>
      </c>
      <c r="QYX16" s="705" t="s">
        <v>318</v>
      </c>
      <c r="QYY16" s="703">
        <v>2.1</v>
      </c>
      <c r="QYZ16" s="705" t="s">
        <v>318</v>
      </c>
      <c r="QZA16" s="703">
        <v>2.1</v>
      </c>
      <c r="QZB16" s="705" t="s">
        <v>318</v>
      </c>
      <c r="QZC16" s="703">
        <v>2.1</v>
      </c>
      <c r="QZD16" s="705" t="s">
        <v>318</v>
      </c>
      <c r="QZE16" s="703">
        <v>2.1</v>
      </c>
      <c r="QZF16" s="705" t="s">
        <v>318</v>
      </c>
      <c r="QZG16" s="703">
        <v>2.1</v>
      </c>
      <c r="QZH16" s="705" t="s">
        <v>318</v>
      </c>
      <c r="QZI16" s="703">
        <v>2.1</v>
      </c>
      <c r="QZJ16" s="705" t="s">
        <v>318</v>
      </c>
      <c r="QZK16" s="703">
        <v>2.1</v>
      </c>
      <c r="QZL16" s="705" t="s">
        <v>318</v>
      </c>
      <c r="QZM16" s="703">
        <v>2.1</v>
      </c>
      <c r="QZN16" s="705" t="s">
        <v>318</v>
      </c>
      <c r="QZO16" s="703">
        <v>2.1</v>
      </c>
      <c r="QZP16" s="705" t="s">
        <v>318</v>
      </c>
      <c r="QZQ16" s="703">
        <v>2.1</v>
      </c>
      <c r="QZR16" s="705" t="s">
        <v>318</v>
      </c>
      <c r="QZS16" s="703">
        <v>2.1</v>
      </c>
      <c r="QZT16" s="705" t="s">
        <v>318</v>
      </c>
      <c r="QZU16" s="703">
        <v>2.1</v>
      </c>
      <c r="QZV16" s="705" t="s">
        <v>318</v>
      </c>
      <c r="QZW16" s="703">
        <v>2.1</v>
      </c>
      <c r="QZX16" s="705" t="s">
        <v>318</v>
      </c>
      <c r="QZY16" s="703">
        <v>2.1</v>
      </c>
      <c r="QZZ16" s="705" t="s">
        <v>318</v>
      </c>
      <c r="RAA16" s="703">
        <v>2.1</v>
      </c>
      <c r="RAB16" s="705" t="s">
        <v>318</v>
      </c>
      <c r="RAC16" s="703">
        <v>2.1</v>
      </c>
      <c r="RAD16" s="705" t="s">
        <v>318</v>
      </c>
      <c r="RAE16" s="703">
        <v>2.1</v>
      </c>
      <c r="RAF16" s="705" t="s">
        <v>318</v>
      </c>
      <c r="RAG16" s="703">
        <v>2.1</v>
      </c>
      <c r="RAH16" s="705" t="s">
        <v>318</v>
      </c>
      <c r="RAI16" s="703">
        <v>2.1</v>
      </c>
      <c r="RAJ16" s="705" t="s">
        <v>318</v>
      </c>
      <c r="RAK16" s="703">
        <v>2.1</v>
      </c>
      <c r="RAL16" s="705" t="s">
        <v>318</v>
      </c>
      <c r="RAM16" s="703">
        <v>2.1</v>
      </c>
      <c r="RAN16" s="705" t="s">
        <v>318</v>
      </c>
      <c r="RAO16" s="703">
        <v>2.1</v>
      </c>
      <c r="RAP16" s="705" t="s">
        <v>318</v>
      </c>
      <c r="RAQ16" s="703">
        <v>2.1</v>
      </c>
      <c r="RAR16" s="705" t="s">
        <v>318</v>
      </c>
      <c r="RAS16" s="703">
        <v>2.1</v>
      </c>
      <c r="RAT16" s="705" t="s">
        <v>318</v>
      </c>
      <c r="RAU16" s="703">
        <v>2.1</v>
      </c>
      <c r="RAV16" s="705" t="s">
        <v>318</v>
      </c>
      <c r="RAW16" s="703">
        <v>2.1</v>
      </c>
      <c r="RAX16" s="705" t="s">
        <v>318</v>
      </c>
      <c r="RAY16" s="703">
        <v>2.1</v>
      </c>
      <c r="RAZ16" s="705" t="s">
        <v>318</v>
      </c>
      <c r="RBA16" s="703">
        <v>2.1</v>
      </c>
      <c r="RBB16" s="705" t="s">
        <v>318</v>
      </c>
      <c r="RBC16" s="703">
        <v>2.1</v>
      </c>
      <c r="RBD16" s="705" t="s">
        <v>318</v>
      </c>
      <c r="RBE16" s="703">
        <v>2.1</v>
      </c>
      <c r="RBF16" s="705" t="s">
        <v>318</v>
      </c>
      <c r="RBG16" s="703">
        <v>2.1</v>
      </c>
      <c r="RBH16" s="705" t="s">
        <v>318</v>
      </c>
      <c r="RBI16" s="703">
        <v>2.1</v>
      </c>
      <c r="RBJ16" s="705" t="s">
        <v>318</v>
      </c>
      <c r="RBK16" s="703">
        <v>2.1</v>
      </c>
      <c r="RBL16" s="705" t="s">
        <v>318</v>
      </c>
      <c r="RBM16" s="703">
        <v>2.1</v>
      </c>
      <c r="RBN16" s="705" t="s">
        <v>318</v>
      </c>
      <c r="RBO16" s="703">
        <v>2.1</v>
      </c>
      <c r="RBP16" s="705" t="s">
        <v>318</v>
      </c>
      <c r="RBQ16" s="703">
        <v>2.1</v>
      </c>
      <c r="RBR16" s="705" t="s">
        <v>318</v>
      </c>
      <c r="RBS16" s="703">
        <v>2.1</v>
      </c>
      <c r="RBT16" s="705" t="s">
        <v>318</v>
      </c>
      <c r="RBU16" s="703">
        <v>2.1</v>
      </c>
      <c r="RBV16" s="705" t="s">
        <v>318</v>
      </c>
      <c r="RBW16" s="703">
        <v>2.1</v>
      </c>
      <c r="RBX16" s="705" t="s">
        <v>318</v>
      </c>
      <c r="RBY16" s="703">
        <v>2.1</v>
      </c>
      <c r="RBZ16" s="705" t="s">
        <v>318</v>
      </c>
      <c r="RCA16" s="703">
        <v>2.1</v>
      </c>
      <c r="RCB16" s="705" t="s">
        <v>318</v>
      </c>
      <c r="RCC16" s="703">
        <v>2.1</v>
      </c>
      <c r="RCD16" s="705" t="s">
        <v>318</v>
      </c>
      <c r="RCE16" s="703">
        <v>2.1</v>
      </c>
      <c r="RCF16" s="705" t="s">
        <v>318</v>
      </c>
      <c r="RCG16" s="703">
        <v>2.1</v>
      </c>
      <c r="RCH16" s="705" t="s">
        <v>318</v>
      </c>
      <c r="RCI16" s="703">
        <v>2.1</v>
      </c>
      <c r="RCJ16" s="705" t="s">
        <v>318</v>
      </c>
      <c r="RCK16" s="703">
        <v>2.1</v>
      </c>
      <c r="RCL16" s="705" t="s">
        <v>318</v>
      </c>
      <c r="RCM16" s="703">
        <v>2.1</v>
      </c>
      <c r="RCN16" s="705" t="s">
        <v>318</v>
      </c>
      <c r="RCO16" s="703">
        <v>2.1</v>
      </c>
      <c r="RCP16" s="705" t="s">
        <v>318</v>
      </c>
      <c r="RCQ16" s="703">
        <v>2.1</v>
      </c>
      <c r="RCR16" s="705" t="s">
        <v>318</v>
      </c>
      <c r="RCS16" s="703">
        <v>2.1</v>
      </c>
      <c r="RCT16" s="705" t="s">
        <v>318</v>
      </c>
      <c r="RCU16" s="703">
        <v>2.1</v>
      </c>
      <c r="RCV16" s="705" t="s">
        <v>318</v>
      </c>
      <c r="RCW16" s="703">
        <v>2.1</v>
      </c>
      <c r="RCX16" s="705" t="s">
        <v>318</v>
      </c>
      <c r="RCY16" s="703">
        <v>2.1</v>
      </c>
      <c r="RCZ16" s="705" t="s">
        <v>318</v>
      </c>
      <c r="RDA16" s="703">
        <v>2.1</v>
      </c>
      <c r="RDB16" s="705" t="s">
        <v>318</v>
      </c>
      <c r="RDC16" s="703">
        <v>2.1</v>
      </c>
      <c r="RDD16" s="705" t="s">
        <v>318</v>
      </c>
      <c r="RDE16" s="703">
        <v>2.1</v>
      </c>
      <c r="RDF16" s="705" t="s">
        <v>318</v>
      </c>
      <c r="RDG16" s="703">
        <v>2.1</v>
      </c>
      <c r="RDH16" s="705" t="s">
        <v>318</v>
      </c>
      <c r="RDI16" s="703">
        <v>2.1</v>
      </c>
      <c r="RDJ16" s="705" t="s">
        <v>318</v>
      </c>
      <c r="RDK16" s="703">
        <v>2.1</v>
      </c>
      <c r="RDL16" s="705" t="s">
        <v>318</v>
      </c>
      <c r="RDM16" s="703">
        <v>2.1</v>
      </c>
      <c r="RDN16" s="705" t="s">
        <v>318</v>
      </c>
      <c r="RDO16" s="703">
        <v>2.1</v>
      </c>
      <c r="RDP16" s="705" t="s">
        <v>318</v>
      </c>
      <c r="RDQ16" s="703">
        <v>2.1</v>
      </c>
      <c r="RDR16" s="705" t="s">
        <v>318</v>
      </c>
      <c r="RDS16" s="703">
        <v>2.1</v>
      </c>
      <c r="RDT16" s="705" t="s">
        <v>318</v>
      </c>
      <c r="RDU16" s="703">
        <v>2.1</v>
      </c>
      <c r="RDV16" s="705" t="s">
        <v>318</v>
      </c>
      <c r="RDW16" s="703">
        <v>2.1</v>
      </c>
      <c r="RDX16" s="705" t="s">
        <v>318</v>
      </c>
      <c r="RDY16" s="703">
        <v>2.1</v>
      </c>
      <c r="RDZ16" s="705" t="s">
        <v>318</v>
      </c>
      <c r="REA16" s="703">
        <v>2.1</v>
      </c>
      <c r="REB16" s="705" t="s">
        <v>318</v>
      </c>
      <c r="REC16" s="703">
        <v>2.1</v>
      </c>
      <c r="RED16" s="705" t="s">
        <v>318</v>
      </c>
      <c r="REE16" s="703">
        <v>2.1</v>
      </c>
      <c r="REF16" s="705" t="s">
        <v>318</v>
      </c>
      <c r="REG16" s="703">
        <v>2.1</v>
      </c>
      <c r="REH16" s="705" t="s">
        <v>318</v>
      </c>
      <c r="REI16" s="703">
        <v>2.1</v>
      </c>
      <c r="REJ16" s="705" t="s">
        <v>318</v>
      </c>
      <c r="REK16" s="703">
        <v>2.1</v>
      </c>
      <c r="REL16" s="705" t="s">
        <v>318</v>
      </c>
      <c r="REM16" s="703">
        <v>2.1</v>
      </c>
      <c r="REN16" s="705" t="s">
        <v>318</v>
      </c>
      <c r="REO16" s="703">
        <v>2.1</v>
      </c>
      <c r="REP16" s="705" t="s">
        <v>318</v>
      </c>
      <c r="REQ16" s="703">
        <v>2.1</v>
      </c>
      <c r="RER16" s="705" t="s">
        <v>318</v>
      </c>
      <c r="RES16" s="703">
        <v>2.1</v>
      </c>
      <c r="RET16" s="705" t="s">
        <v>318</v>
      </c>
      <c r="REU16" s="703">
        <v>2.1</v>
      </c>
      <c r="REV16" s="705" t="s">
        <v>318</v>
      </c>
      <c r="REW16" s="703">
        <v>2.1</v>
      </c>
      <c r="REX16" s="705" t="s">
        <v>318</v>
      </c>
      <c r="REY16" s="703">
        <v>2.1</v>
      </c>
      <c r="REZ16" s="705" t="s">
        <v>318</v>
      </c>
      <c r="RFA16" s="703">
        <v>2.1</v>
      </c>
      <c r="RFB16" s="705" t="s">
        <v>318</v>
      </c>
      <c r="RFC16" s="703">
        <v>2.1</v>
      </c>
      <c r="RFD16" s="705" t="s">
        <v>318</v>
      </c>
      <c r="RFE16" s="703">
        <v>2.1</v>
      </c>
      <c r="RFF16" s="705" t="s">
        <v>318</v>
      </c>
      <c r="RFG16" s="703">
        <v>2.1</v>
      </c>
      <c r="RFH16" s="705" t="s">
        <v>318</v>
      </c>
      <c r="RFI16" s="703">
        <v>2.1</v>
      </c>
      <c r="RFJ16" s="705" t="s">
        <v>318</v>
      </c>
      <c r="RFK16" s="703">
        <v>2.1</v>
      </c>
      <c r="RFL16" s="705" t="s">
        <v>318</v>
      </c>
      <c r="RFM16" s="703">
        <v>2.1</v>
      </c>
      <c r="RFN16" s="705" t="s">
        <v>318</v>
      </c>
      <c r="RFO16" s="703">
        <v>2.1</v>
      </c>
      <c r="RFP16" s="705" t="s">
        <v>318</v>
      </c>
      <c r="RFQ16" s="703">
        <v>2.1</v>
      </c>
      <c r="RFR16" s="705" t="s">
        <v>318</v>
      </c>
      <c r="RFS16" s="703">
        <v>2.1</v>
      </c>
      <c r="RFT16" s="705" t="s">
        <v>318</v>
      </c>
      <c r="RFU16" s="703">
        <v>2.1</v>
      </c>
      <c r="RFV16" s="705" t="s">
        <v>318</v>
      </c>
      <c r="RFW16" s="703">
        <v>2.1</v>
      </c>
      <c r="RFX16" s="705" t="s">
        <v>318</v>
      </c>
      <c r="RFY16" s="703">
        <v>2.1</v>
      </c>
      <c r="RFZ16" s="705" t="s">
        <v>318</v>
      </c>
      <c r="RGA16" s="703">
        <v>2.1</v>
      </c>
      <c r="RGB16" s="705" t="s">
        <v>318</v>
      </c>
      <c r="RGC16" s="703">
        <v>2.1</v>
      </c>
      <c r="RGD16" s="705" t="s">
        <v>318</v>
      </c>
      <c r="RGE16" s="703">
        <v>2.1</v>
      </c>
      <c r="RGF16" s="705" t="s">
        <v>318</v>
      </c>
      <c r="RGG16" s="703">
        <v>2.1</v>
      </c>
      <c r="RGH16" s="705" t="s">
        <v>318</v>
      </c>
      <c r="RGI16" s="703">
        <v>2.1</v>
      </c>
      <c r="RGJ16" s="705" t="s">
        <v>318</v>
      </c>
      <c r="RGK16" s="703">
        <v>2.1</v>
      </c>
      <c r="RGL16" s="705" t="s">
        <v>318</v>
      </c>
      <c r="RGM16" s="703">
        <v>2.1</v>
      </c>
      <c r="RGN16" s="705" t="s">
        <v>318</v>
      </c>
      <c r="RGO16" s="703">
        <v>2.1</v>
      </c>
      <c r="RGP16" s="705" t="s">
        <v>318</v>
      </c>
      <c r="RGQ16" s="703">
        <v>2.1</v>
      </c>
      <c r="RGR16" s="705" t="s">
        <v>318</v>
      </c>
      <c r="RGS16" s="703">
        <v>2.1</v>
      </c>
      <c r="RGT16" s="705" t="s">
        <v>318</v>
      </c>
      <c r="RGU16" s="703">
        <v>2.1</v>
      </c>
      <c r="RGV16" s="705" t="s">
        <v>318</v>
      </c>
      <c r="RGW16" s="703">
        <v>2.1</v>
      </c>
      <c r="RGX16" s="705" t="s">
        <v>318</v>
      </c>
      <c r="RGY16" s="703">
        <v>2.1</v>
      </c>
      <c r="RGZ16" s="705" t="s">
        <v>318</v>
      </c>
      <c r="RHA16" s="703">
        <v>2.1</v>
      </c>
      <c r="RHB16" s="705" t="s">
        <v>318</v>
      </c>
      <c r="RHC16" s="703">
        <v>2.1</v>
      </c>
      <c r="RHD16" s="705" t="s">
        <v>318</v>
      </c>
      <c r="RHE16" s="703">
        <v>2.1</v>
      </c>
      <c r="RHF16" s="705" t="s">
        <v>318</v>
      </c>
      <c r="RHG16" s="703">
        <v>2.1</v>
      </c>
      <c r="RHH16" s="705" t="s">
        <v>318</v>
      </c>
      <c r="RHI16" s="703">
        <v>2.1</v>
      </c>
      <c r="RHJ16" s="705" t="s">
        <v>318</v>
      </c>
      <c r="RHK16" s="703">
        <v>2.1</v>
      </c>
      <c r="RHL16" s="705" t="s">
        <v>318</v>
      </c>
      <c r="RHM16" s="703">
        <v>2.1</v>
      </c>
      <c r="RHN16" s="705" t="s">
        <v>318</v>
      </c>
      <c r="RHO16" s="703">
        <v>2.1</v>
      </c>
      <c r="RHP16" s="705" t="s">
        <v>318</v>
      </c>
      <c r="RHQ16" s="703">
        <v>2.1</v>
      </c>
      <c r="RHR16" s="705" t="s">
        <v>318</v>
      </c>
      <c r="RHS16" s="703">
        <v>2.1</v>
      </c>
      <c r="RHT16" s="705" t="s">
        <v>318</v>
      </c>
      <c r="RHU16" s="703">
        <v>2.1</v>
      </c>
      <c r="RHV16" s="705" t="s">
        <v>318</v>
      </c>
      <c r="RHW16" s="703">
        <v>2.1</v>
      </c>
      <c r="RHX16" s="705" t="s">
        <v>318</v>
      </c>
      <c r="RHY16" s="703">
        <v>2.1</v>
      </c>
      <c r="RHZ16" s="705" t="s">
        <v>318</v>
      </c>
      <c r="RIA16" s="703">
        <v>2.1</v>
      </c>
      <c r="RIB16" s="705" t="s">
        <v>318</v>
      </c>
      <c r="RIC16" s="703">
        <v>2.1</v>
      </c>
      <c r="RID16" s="705" t="s">
        <v>318</v>
      </c>
      <c r="RIE16" s="703">
        <v>2.1</v>
      </c>
      <c r="RIF16" s="705" t="s">
        <v>318</v>
      </c>
      <c r="RIG16" s="703">
        <v>2.1</v>
      </c>
      <c r="RIH16" s="705" t="s">
        <v>318</v>
      </c>
      <c r="RII16" s="703">
        <v>2.1</v>
      </c>
      <c r="RIJ16" s="705" t="s">
        <v>318</v>
      </c>
      <c r="RIK16" s="703">
        <v>2.1</v>
      </c>
      <c r="RIL16" s="705" t="s">
        <v>318</v>
      </c>
      <c r="RIM16" s="703">
        <v>2.1</v>
      </c>
      <c r="RIN16" s="705" t="s">
        <v>318</v>
      </c>
      <c r="RIO16" s="703">
        <v>2.1</v>
      </c>
      <c r="RIP16" s="705" t="s">
        <v>318</v>
      </c>
      <c r="RIQ16" s="703">
        <v>2.1</v>
      </c>
      <c r="RIR16" s="705" t="s">
        <v>318</v>
      </c>
      <c r="RIS16" s="703">
        <v>2.1</v>
      </c>
      <c r="RIT16" s="705" t="s">
        <v>318</v>
      </c>
      <c r="RIU16" s="703">
        <v>2.1</v>
      </c>
      <c r="RIV16" s="705" t="s">
        <v>318</v>
      </c>
      <c r="RIW16" s="703">
        <v>2.1</v>
      </c>
      <c r="RIX16" s="705" t="s">
        <v>318</v>
      </c>
      <c r="RIY16" s="703">
        <v>2.1</v>
      </c>
      <c r="RIZ16" s="705" t="s">
        <v>318</v>
      </c>
      <c r="RJA16" s="703">
        <v>2.1</v>
      </c>
      <c r="RJB16" s="705" t="s">
        <v>318</v>
      </c>
      <c r="RJC16" s="703">
        <v>2.1</v>
      </c>
      <c r="RJD16" s="705" t="s">
        <v>318</v>
      </c>
      <c r="RJE16" s="703">
        <v>2.1</v>
      </c>
      <c r="RJF16" s="705" t="s">
        <v>318</v>
      </c>
      <c r="RJG16" s="703">
        <v>2.1</v>
      </c>
      <c r="RJH16" s="705" t="s">
        <v>318</v>
      </c>
      <c r="RJI16" s="703">
        <v>2.1</v>
      </c>
      <c r="RJJ16" s="705" t="s">
        <v>318</v>
      </c>
      <c r="RJK16" s="703">
        <v>2.1</v>
      </c>
      <c r="RJL16" s="705" t="s">
        <v>318</v>
      </c>
      <c r="RJM16" s="703">
        <v>2.1</v>
      </c>
      <c r="RJN16" s="705" t="s">
        <v>318</v>
      </c>
      <c r="RJO16" s="703">
        <v>2.1</v>
      </c>
      <c r="RJP16" s="705" t="s">
        <v>318</v>
      </c>
      <c r="RJQ16" s="703">
        <v>2.1</v>
      </c>
      <c r="RJR16" s="705" t="s">
        <v>318</v>
      </c>
      <c r="RJS16" s="703">
        <v>2.1</v>
      </c>
      <c r="RJT16" s="705" t="s">
        <v>318</v>
      </c>
      <c r="RJU16" s="703">
        <v>2.1</v>
      </c>
      <c r="RJV16" s="705" t="s">
        <v>318</v>
      </c>
      <c r="RJW16" s="703">
        <v>2.1</v>
      </c>
      <c r="RJX16" s="705" t="s">
        <v>318</v>
      </c>
      <c r="RJY16" s="703">
        <v>2.1</v>
      </c>
      <c r="RJZ16" s="705" t="s">
        <v>318</v>
      </c>
      <c r="RKA16" s="703">
        <v>2.1</v>
      </c>
      <c r="RKB16" s="705" t="s">
        <v>318</v>
      </c>
      <c r="RKC16" s="703">
        <v>2.1</v>
      </c>
      <c r="RKD16" s="705" t="s">
        <v>318</v>
      </c>
      <c r="RKE16" s="703">
        <v>2.1</v>
      </c>
      <c r="RKF16" s="705" t="s">
        <v>318</v>
      </c>
      <c r="RKG16" s="703">
        <v>2.1</v>
      </c>
      <c r="RKH16" s="705" t="s">
        <v>318</v>
      </c>
      <c r="RKI16" s="703">
        <v>2.1</v>
      </c>
      <c r="RKJ16" s="705" t="s">
        <v>318</v>
      </c>
      <c r="RKK16" s="703">
        <v>2.1</v>
      </c>
      <c r="RKL16" s="705" t="s">
        <v>318</v>
      </c>
      <c r="RKM16" s="703">
        <v>2.1</v>
      </c>
      <c r="RKN16" s="705" t="s">
        <v>318</v>
      </c>
      <c r="RKO16" s="703">
        <v>2.1</v>
      </c>
      <c r="RKP16" s="705" t="s">
        <v>318</v>
      </c>
      <c r="RKQ16" s="703">
        <v>2.1</v>
      </c>
      <c r="RKR16" s="705" t="s">
        <v>318</v>
      </c>
      <c r="RKS16" s="703">
        <v>2.1</v>
      </c>
      <c r="RKT16" s="705" t="s">
        <v>318</v>
      </c>
      <c r="RKU16" s="703">
        <v>2.1</v>
      </c>
      <c r="RKV16" s="705" t="s">
        <v>318</v>
      </c>
      <c r="RKW16" s="703">
        <v>2.1</v>
      </c>
      <c r="RKX16" s="705" t="s">
        <v>318</v>
      </c>
      <c r="RKY16" s="703">
        <v>2.1</v>
      </c>
      <c r="RKZ16" s="705" t="s">
        <v>318</v>
      </c>
      <c r="RLA16" s="703">
        <v>2.1</v>
      </c>
      <c r="RLB16" s="705" t="s">
        <v>318</v>
      </c>
      <c r="RLC16" s="703">
        <v>2.1</v>
      </c>
      <c r="RLD16" s="705" t="s">
        <v>318</v>
      </c>
      <c r="RLE16" s="703">
        <v>2.1</v>
      </c>
      <c r="RLF16" s="705" t="s">
        <v>318</v>
      </c>
      <c r="RLG16" s="703">
        <v>2.1</v>
      </c>
      <c r="RLH16" s="705" t="s">
        <v>318</v>
      </c>
      <c r="RLI16" s="703">
        <v>2.1</v>
      </c>
      <c r="RLJ16" s="705" t="s">
        <v>318</v>
      </c>
      <c r="RLK16" s="703">
        <v>2.1</v>
      </c>
      <c r="RLL16" s="705" t="s">
        <v>318</v>
      </c>
      <c r="RLM16" s="703">
        <v>2.1</v>
      </c>
      <c r="RLN16" s="705" t="s">
        <v>318</v>
      </c>
      <c r="RLO16" s="703">
        <v>2.1</v>
      </c>
      <c r="RLP16" s="705" t="s">
        <v>318</v>
      </c>
      <c r="RLQ16" s="703">
        <v>2.1</v>
      </c>
      <c r="RLR16" s="705" t="s">
        <v>318</v>
      </c>
      <c r="RLS16" s="703">
        <v>2.1</v>
      </c>
      <c r="RLT16" s="705" t="s">
        <v>318</v>
      </c>
      <c r="RLU16" s="703">
        <v>2.1</v>
      </c>
      <c r="RLV16" s="705" t="s">
        <v>318</v>
      </c>
      <c r="RLW16" s="703">
        <v>2.1</v>
      </c>
      <c r="RLX16" s="705" t="s">
        <v>318</v>
      </c>
      <c r="RLY16" s="703">
        <v>2.1</v>
      </c>
      <c r="RLZ16" s="705" t="s">
        <v>318</v>
      </c>
      <c r="RMA16" s="703">
        <v>2.1</v>
      </c>
      <c r="RMB16" s="705" t="s">
        <v>318</v>
      </c>
      <c r="RMC16" s="703">
        <v>2.1</v>
      </c>
      <c r="RMD16" s="705" t="s">
        <v>318</v>
      </c>
      <c r="RME16" s="703">
        <v>2.1</v>
      </c>
      <c r="RMF16" s="705" t="s">
        <v>318</v>
      </c>
      <c r="RMG16" s="703">
        <v>2.1</v>
      </c>
      <c r="RMH16" s="705" t="s">
        <v>318</v>
      </c>
      <c r="RMI16" s="703">
        <v>2.1</v>
      </c>
      <c r="RMJ16" s="705" t="s">
        <v>318</v>
      </c>
      <c r="RMK16" s="703">
        <v>2.1</v>
      </c>
      <c r="RML16" s="705" t="s">
        <v>318</v>
      </c>
      <c r="RMM16" s="703">
        <v>2.1</v>
      </c>
      <c r="RMN16" s="705" t="s">
        <v>318</v>
      </c>
      <c r="RMO16" s="703">
        <v>2.1</v>
      </c>
      <c r="RMP16" s="705" t="s">
        <v>318</v>
      </c>
      <c r="RMQ16" s="703">
        <v>2.1</v>
      </c>
      <c r="RMR16" s="705" t="s">
        <v>318</v>
      </c>
      <c r="RMS16" s="703">
        <v>2.1</v>
      </c>
      <c r="RMT16" s="705" t="s">
        <v>318</v>
      </c>
      <c r="RMU16" s="703">
        <v>2.1</v>
      </c>
      <c r="RMV16" s="705" t="s">
        <v>318</v>
      </c>
      <c r="RMW16" s="703">
        <v>2.1</v>
      </c>
      <c r="RMX16" s="705" t="s">
        <v>318</v>
      </c>
      <c r="RMY16" s="703">
        <v>2.1</v>
      </c>
      <c r="RMZ16" s="705" t="s">
        <v>318</v>
      </c>
      <c r="RNA16" s="703">
        <v>2.1</v>
      </c>
      <c r="RNB16" s="705" t="s">
        <v>318</v>
      </c>
      <c r="RNC16" s="703">
        <v>2.1</v>
      </c>
      <c r="RND16" s="705" t="s">
        <v>318</v>
      </c>
      <c r="RNE16" s="703">
        <v>2.1</v>
      </c>
      <c r="RNF16" s="705" t="s">
        <v>318</v>
      </c>
      <c r="RNG16" s="703">
        <v>2.1</v>
      </c>
      <c r="RNH16" s="705" t="s">
        <v>318</v>
      </c>
      <c r="RNI16" s="703">
        <v>2.1</v>
      </c>
      <c r="RNJ16" s="705" t="s">
        <v>318</v>
      </c>
      <c r="RNK16" s="703">
        <v>2.1</v>
      </c>
      <c r="RNL16" s="705" t="s">
        <v>318</v>
      </c>
      <c r="RNM16" s="703">
        <v>2.1</v>
      </c>
      <c r="RNN16" s="705" t="s">
        <v>318</v>
      </c>
      <c r="RNO16" s="703">
        <v>2.1</v>
      </c>
      <c r="RNP16" s="705" t="s">
        <v>318</v>
      </c>
      <c r="RNQ16" s="703">
        <v>2.1</v>
      </c>
      <c r="RNR16" s="705" t="s">
        <v>318</v>
      </c>
      <c r="RNS16" s="703">
        <v>2.1</v>
      </c>
      <c r="RNT16" s="705" t="s">
        <v>318</v>
      </c>
      <c r="RNU16" s="703">
        <v>2.1</v>
      </c>
      <c r="RNV16" s="705" t="s">
        <v>318</v>
      </c>
      <c r="RNW16" s="703">
        <v>2.1</v>
      </c>
      <c r="RNX16" s="705" t="s">
        <v>318</v>
      </c>
      <c r="RNY16" s="703">
        <v>2.1</v>
      </c>
      <c r="RNZ16" s="705" t="s">
        <v>318</v>
      </c>
      <c r="ROA16" s="703">
        <v>2.1</v>
      </c>
      <c r="ROB16" s="705" t="s">
        <v>318</v>
      </c>
      <c r="ROC16" s="703">
        <v>2.1</v>
      </c>
      <c r="ROD16" s="705" t="s">
        <v>318</v>
      </c>
      <c r="ROE16" s="703">
        <v>2.1</v>
      </c>
      <c r="ROF16" s="705" t="s">
        <v>318</v>
      </c>
      <c r="ROG16" s="703">
        <v>2.1</v>
      </c>
      <c r="ROH16" s="705" t="s">
        <v>318</v>
      </c>
      <c r="ROI16" s="703">
        <v>2.1</v>
      </c>
      <c r="ROJ16" s="705" t="s">
        <v>318</v>
      </c>
      <c r="ROK16" s="703">
        <v>2.1</v>
      </c>
      <c r="ROL16" s="705" t="s">
        <v>318</v>
      </c>
      <c r="ROM16" s="703">
        <v>2.1</v>
      </c>
      <c r="RON16" s="705" t="s">
        <v>318</v>
      </c>
      <c r="ROO16" s="703">
        <v>2.1</v>
      </c>
      <c r="ROP16" s="705" t="s">
        <v>318</v>
      </c>
      <c r="ROQ16" s="703">
        <v>2.1</v>
      </c>
      <c r="ROR16" s="705" t="s">
        <v>318</v>
      </c>
      <c r="ROS16" s="703">
        <v>2.1</v>
      </c>
      <c r="ROT16" s="705" t="s">
        <v>318</v>
      </c>
      <c r="ROU16" s="703">
        <v>2.1</v>
      </c>
      <c r="ROV16" s="705" t="s">
        <v>318</v>
      </c>
      <c r="ROW16" s="703">
        <v>2.1</v>
      </c>
      <c r="ROX16" s="705" t="s">
        <v>318</v>
      </c>
      <c r="ROY16" s="703">
        <v>2.1</v>
      </c>
      <c r="ROZ16" s="705" t="s">
        <v>318</v>
      </c>
      <c r="RPA16" s="703">
        <v>2.1</v>
      </c>
      <c r="RPB16" s="705" t="s">
        <v>318</v>
      </c>
      <c r="RPC16" s="703">
        <v>2.1</v>
      </c>
      <c r="RPD16" s="705" t="s">
        <v>318</v>
      </c>
      <c r="RPE16" s="703">
        <v>2.1</v>
      </c>
      <c r="RPF16" s="705" t="s">
        <v>318</v>
      </c>
      <c r="RPG16" s="703">
        <v>2.1</v>
      </c>
      <c r="RPH16" s="705" t="s">
        <v>318</v>
      </c>
      <c r="RPI16" s="703">
        <v>2.1</v>
      </c>
      <c r="RPJ16" s="705" t="s">
        <v>318</v>
      </c>
      <c r="RPK16" s="703">
        <v>2.1</v>
      </c>
      <c r="RPL16" s="705" t="s">
        <v>318</v>
      </c>
      <c r="RPM16" s="703">
        <v>2.1</v>
      </c>
      <c r="RPN16" s="705" t="s">
        <v>318</v>
      </c>
      <c r="RPO16" s="703">
        <v>2.1</v>
      </c>
      <c r="RPP16" s="705" t="s">
        <v>318</v>
      </c>
      <c r="RPQ16" s="703">
        <v>2.1</v>
      </c>
      <c r="RPR16" s="705" t="s">
        <v>318</v>
      </c>
      <c r="RPS16" s="703">
        <v>2.1</v>
      </c>
      <c r="RPT16" s="705" t="s">
        <v>318</v>
      </c>
      <c r="RPU16" s="703">
        <v>2.1</v>
      </c>
      <c r="RPV16" s="705" t="s">
        <v>318</v>
      </c>
      <c r="RPW16" s="703">
        <v>2.1</v>
      </c>
      <c r="RPX16" s="705" t="s">
        <v>318</v>
      </c>
      <c r="RPY16" s="703">
        <v>2.1</v>
      </c>
      <c r="RPZ16" s="705" t="s">
        <v>318</v>
      </c>
      <c r="RQA16" s="703">
        <v>2.1</v>
      </c>
      <c r="RQB16" s="705" t="s">
        <v>318</v>
      </c>
      <c r="RQC16" s="703">
        <v>2.1</v>
      </c>
      <c r="RQD16" s="705" t="s">
        <v>318</v>
      </c>
      <c r="RQE16" s="703">
        <v>2.1</v>
      </c>
      <c r="RQF16" s="705" t="s">
        <v>318</v>
      </c>
      <c r="RQG16" s="703">
        <v>2.1</v>
      </c>
      <c r="RQH16" s="705" t="s">
        <v>318</v>
      </c>
      <c r="RQI16" s="703">
        <v>2.1</v>
      </c>
      <c r="RQJ16" s="705" t="s">
        <v>318</v>
      </c>
      <c r="RQK16" s="703">
        <v>2.1</v>
      </c>
      <c r="RQL16" s="705" t="s">
        <v>318</v>
      </c>
      <c r="RQM16" s="703">
        <v>2.1</v>
      </c>
      <c r="RQN16" s="705" t="s">
        <v>318</v>
      </c>
      <c r="RQO16" s="703">
        <v>2.1</v>
      </c>
      <c r="RQP16" s="705" t="s">
        <v>318</v>
      </c>
      <c r="RQQ16" s="703">
        <v>2.1</v>
      </c>
      <c r="RQR16" s="705" t="s">
        <v>318</v>
      </c>
      <c r="RQS16" s="703">
        <v>2.1</v>
      </c>
      <c r="RQT16" s="705" t="s">
        <v>318</v>
      </c>
      <c r="RQU16" s="703">
        <v>2.1</v>
      </c>
      <c r="RQV16" s="705" t="s">
        <v>318</v>
      </c>
      <c r="RQW16" s="703">
        <v>2.1</v>
      </c>
      <c r="RQX16" s="705" t="s">
        <v>318</v>
      </c>
      <c r="RQY16" s="703">
        <v>2.1</v>
      </c>
      <c r="RQZ16" s="705" t="s">
        <v>318</v>
      </c>
      <c r="RRA16" s="703">
        <v>2.1</v>
      </c>
      <c r="RRB16" s="705" t="s">
        <v>318</v>
      </c>
      <c r="RRC16" s="703">
        <v>2.1</v>
      </c>
      <c r="RRD16" s="705" t="s">
        <v>318</v>
      </c>
      <c r="RRE16" s="703">
        <v>2.1</v>
      </c>
      <c r="RRF16" s="705" t="s">
        <v>318</v>
      </c>
      <c r="RRG16" s="703">
        <v>2.1</v>
      </c>
      <c r="RRH16" s="705" t="s">
        <v>318</v>
      </c>
      <c r="RRI16" s="703">
        <v>2.1</v>
      </c>
      <c r="RRJ16" s="705" t="s">
        <v>318</v>
      </c>
      <c r="RRK16" s="703">
        <v>2.1</v>
      </c>
      <c r="RRL16" s="705" t="s">
        <v>318</v>
      </c>
      <c r="RRM16" s="703">
        <v>2.1</v>
      </c>
      <c r="RRN16" s="705" t="s">
        <v>318</v>
      </c>
      <c r="RRO16" s="703">
        <v>2.1</v>
      </c>
      <c r="RRP16" s="705" t="s">
        <v>318</v>
      </c>
      <c r="RRQ16" s="703">
        <v>2.1</v>
      </c>
      <c r="RRR16" s="705" t="s">
        <v>318</v>
      </c>
      <c r="RRS16" s="703">
        <v>2.1</v>
      </c>
      <c r="RRT16" s="705" t="s">
        <v>318</v>
      </c>
      <c r="RRU16" s="703">
        <v>2.1</v>
      </c>
      <c r="RRV16" s="705" t="s">
        <v>318</v>
      </c>
      <c r="RRW16" s="703">
        <v>2.1</v>
      </c>
      <c r="RRX16" s="705" t="s">
        <v>318</v>
      </c>
      <c r="RRY16" s="703">
        <v>2.1</v>
      </c>
      <c r="RRZ16" s="705" t="s">
        <v>318</v>
      </c>
      <c r="RSA16" s="703">
        <v>2.1</v>
      </c>
      <c r="RSB16" s="705" t="s">
        <v>318</v>
      </c>
      <c r="RSC16" s="703">
        <v>2.1</v>
      </c>
      <c r="RSD16" s="705" t="s">
        <v>318</v>
      </c>
      <c r="RSE16" s="703">
        <v>2.1</v>
      </c>
      <c r="RSF16" s="705" t="s">
        <v>318</v>
      </c>
      <c r="RSG16" s="703">
        <v>2.1</v>
      </c>
      <c r="RSH16" s="705" t="s">
        <v>318</v>
      </c>
      <c r="RSI16" s="703">
        <v>2.1</v>
      </c>
      <c r="RSJ16" s="705" t="s">
        <v>318</v>
      </c>
      <c r="RSK16" s="703">
        <v>2.1</v>
      </c>
      <c r="RSL16" s="705" t="s">
        <v>318</v>
      </c>
      <c r="RSM16" s="703">
        <v>2.1</v>
      </c>
      <c r="RSN16" s="705" t="s">
        <v>318</v>
      </c>
      <c r="RSO16" s="703">
        <v>2.1</v>
      </c>
      <c r="RSP16" s="705" t="s">
        <v>318</v>
      </c>
      <c r="RSQ16" s="703">
        <v>2.1</v>
      </c>
      <c r="RSR16" s="705" t="s">
        <v>318</v>
      </c>
      <c r="RSS16" s="703">
        <v>2.1</v>
      </c>
      <c r="RST16" s="705" t="s">
        <v>318</v>
      </c>
      <c r="RSU16" s="703">
        <v>2.1</v>
      </c>
      <c r="RSV16" s="705" t="s">
        <v>318</v>
      </c>
      <c r="RSW16" s="703">
        <v>2.1</v>
      </c>
      <c r="RSX16" s="705" t="s">
        <v>318</v>
      </c>
      <c r="RSY16" s="703">
        <v>2.1</v>
      </c>
      <c r="RSZ16" s="705" t="s">
        <v>318</v>
      </c>
      <c r="RTA16" s="703">
        <v>2.1</v>
      </c>
      <c r="RTB16" s="705" t="s">
        <v>318</v>
      </c>
      <c r="RTC16" s="703">
        <v>2.1</v>
      </c>
      <c r="RTD16" s="705" t="s">
        <v>318</v>
      </c>
      <c r="RTE16" s="703">
        <v>2.1</v>
      </c>
      <c r="RTF16" s="705" t="s">
        <v>318</v>
      </c>
      <c r="RTG16" s="703">
        <v>2.1</v>
      </c>
      <c r="RTH16" s="705" t="s">
        <v>318</v>
      </c>
      <c r="RTI16" s="703">
        <v>2.1</v>
      </c>
      <c r="RTJ16" s="705" t="s">
        <v>318</v>
      </c>
      <c r="RTK16" s="703">
        <v>2.1</v>
      </c>
      <c r="RTL16" s="705" t="s">
        <v>318</v>
      </c>
      <c r="RTM16" s="703">
        <v>2.1</v>
      </c>
      <c r="RTN16" s="705" t="s">
        <v>318</v>
      </c>
      <c r="RTO16" s="703">
        <v>2.1</v>
      </c>
      <c r="RTP16" s="705" t="s">
        <v>318</v>
      </c>
      <c r="RTQ16" s="703">
        <v>2.1</v>
      </c>
      <c r="RTR16" s="705" t="s">
        <v>318</v>
      </c>
      <c r="RTS16" s="703">
        <v>2.1</v>
      </c>
      <c r="RTT16" s="705" t="s">
        <v>318</v>
      </c>
      <c r="RTU16" s="703">
        <v>2.1</v>
      </c>
      <c r="RTV16" s="705" t="s">
        <v>318</v>
      </c>
      <c r="RTW16" s="703">
        <v>2.1</v>
      </c>
      <c r="RTX16" s="705" t="s">
        <v>318</v>
      </c>
      <c r="RTY16" s="703">
        <v>2.1</v>
      </c>
      <c r="RTZ16" s="705" t="s">
        <v>318</v>
      </c>
      <c r="RUA16" s="703">
        <v>2.1</v>
      </c>
      <c r="RUB16" s="705" t="s">
        <v>318</v>
      </c>
      <c r="RUC16" s="703">
        <v>2.1</v>
      </c>
      <c r="RUD16" s="705" t="s">
        <v>318</v>
      </c>
      <c r="RUE16" s="703">
        <v>2.1</v>
      </c>
      <c r="RUF16" s="705" t="s">
        <v>318</v>
      </c>
      <c r="RUG16" s="703">
        <v>2.1</v>
      </c>
      <c r="RUH16" s="705" t="s">
        <v>318</v>
      </c>
      <c r="RUI16" s="703">
        <v>2.1</v>
      </c>
      <c r="RUJ16" s="705" t="s">
        <v>318</v>
      </c>
      <c r="RUK16" s="703">
        <v>2.1</v>
      </c>
      <c r="RUL16" s="705" t="s">
        <v>318</v>
      </c>
      <c r="RUM16" s="703">
        <v>2.1</v>
      </c>
      <c r="RUN16" s="705" t="s">
        <v>318</v>
      </c>
      <c r="RUO16" s="703">
        <v>2.1</v>
      </c>
      <c r="RUP16" s="705" t="s">
        <v>318</v>
      </c>
      <c r="RUQ16" s="703">
        <v>2.1</v>
      </c>
      <c r="RUR16" s="705" t="s">
        <v>318</v>
      </c>
      <c r="RUS16" s="703">
        <v>2.1</v>
      </c>
      <c r="RUT16" s="705" t="s">
        <v>318</v>
      </c>
      <c r="RUU16" s="703">
        <v>2.1</v>
      </c>
      <c r="RUV16" s="705" t="s">
        <v>318</v>
      </c>
      <c r="RUW16" s="703">
        <v>2.1</v>
      </c>
      <c r="RUX16" s="705" t="s">
        <v>318</v>
      </c>
      <c r="RUY16" s="703">
        <v>2.1</v>
      </c>
      <c r="RUZ16" s="705" t="s">
        <v>318</v>
      </c>
      <c r="RVA16" s="703">
        <v>2.1</v>
      </c>
      <c r="RVB16" s="705" t="s">
        <v>318</v>
      </c>
      <c r="RVC16" s="703">
        <v>2.1</v>
      </c>
      <c r="RVD16" s="705" t="s">
        <v>318</v>
      </c>
      <c r="RVE16" s="703">
        <v>2.1</v>
      </c>
      <c r="RVF16" s="705" t="s">
        <v>318</v>
      </c>
      <c r="RVG16" s="703">
        <v>2.1</v>
      </c>
      <c r="RVH16" s="705" t="s">
        <v>318</v>
      </c>
      <c r="RVI16" s="703">
        <v>2.1</v>
      </c>
      <c r="RVJ16" s="705" t="s">
        <v>318</v>
      </c>
      <c r="RVK16" s="703">
        <v>2.1</v>
      </c>
      <c r="RVL16" s="705" t="s">
        <v>318</v>
      </c>
      <c r="RVM16" s="703">
        <v>2.1</v>
      </c>
      <c r="RVN16" s="705" t="s">
        <v>318</v>
      </c>
      <c r="RVO16" s="703">
        <v>2.1</v>
      </c>
      <c r="RVP16" s="705" t="s">
        <v>318</v>
      </c>
      <c r="RVQ16" s="703">
        <v>2.1</v>
      </c>
      <c r="RVR16" s="705" t="s">
        <v>318</v>
      </c>
      <c r="RVS16" s="703">
        <v>2.1</v>
      </c>
      <c r="RVT16" s="705" t="s">
        <v>318</v>
      </c>
      <c r="RVU16" s="703">
        <v>2.1</v>
      </c>
      <c r="RVV16" s="705" t="s">
        <v>318</v>
      </c>
      <c r="RVW16" s="703">
        <v>2.1</v>
      </c>
      <c r="RVX16" s="705" t="s">
        <v>318</v>
      </c>
      <c r="RVY16" s="703">
        <v>2.1</v>
      </c>
      <c r="RVZ16" s="705" t="s">
        <v>318</v>
      </c>
      <c r="RWA16" s="703">
        <v>2.1</v>
      </c>
      <c r="RWB16" s="705" t="s">
        <v>318</v>
      </c>
      <c r="RWC16" s="703">
        <v>2.1</v>
      </c>
      <c r="RWD16" s="705" t="s">
        <v>318</v>
      </c>
      <c r="RWE16" s="703">
        <v>2.1</v>
      </c>
      <c r="RWF16" s="705" t="s">
        <v>318</v>
      </c>
      <c r="RWG16" s="703">
        <v>2.1</v>
      </c>
      <c r="RWH16" s="705" t="s">
        <v>318</v>
      </c>
      <c r="RWI16" s="703">
        <v>2.1</v>
      </c>
      <c r="RWJ16" s="705" t="s">
        <v>318</v>
      </c>
      <c r="RWK16" s="703">
        <v>2.1</v>
      </c>
      <c r="RWL16" s="705" t="s">
        <v>318</v>
      </c>
      <c r="RWM16" s="703">
        <v>2.1</v>
      </c>
      <c r="RWN16" s="705" t="s">
        <v>318</v>
      </c>
      <c r="RWO16" s="703">
        <v>2.1</v>
      </c>
      <c r="RWP16" s="705" t="s">
        <v>318</v>
      </c>
      <c r="RWQ16" s="703">
        <v>2.1</v>
      </c>
      <c r="RWR16" s="705" t="s">
        <v>318</v>
      </c>
      <c r="RWS16" s="703">
        <v>2.1</v>
      </c>
      <c r="RWT16" s="705" t="s">
        <v>318</v>
      </c>
      <c r="RWU16" s="703">
        <v>2.1</v>
      </c>
      <c r="RWV16" s="705" t="s">
        <v>318</v>
      </c>
      <c r="RWW16" s="703">
        <v>2.1</v>
      </c>
      <c r="RWX16" s="705" t="s">
        <v>318</v>
      </c>
      <c r="RWY16" s="703">
        <v>2.1</v>
      </c>
      <c r="RWZ16" s="705" t="s">
        <v>318</v>
      </c>
      <c r="RXA16" s="703">
        <v>2.1</v>
      </c>
      <c r="RXB16" s="705" t="s">
        <v>318</v>
      </c>
      <c r="RXC16" s="703">
        <v>2.1</v>
      </c>
      <c r="RXD16" s="705" t="s">
        <v>318</v>
      </c>
      <c r="RXE16" s="703">
        <v>2.1</v>
      </c>
      <c r="RXF16" s="705" t="s">
        <v>318</v>
      </c>
      <c r="RXG16" s="703">
        <v>2.1</v>
      </c>
      <c r="RXH16" s="705" t="s">
        <v>318</v>
      </c>
      <c r="RXI16" s="703">
        <v>2.1</v>
      </c>
      <c r="RXJ16" s="705" t="s">
        <v>318</v>
      </c>
      <c r="RXK16" s="703">
        <v>2.1</v>
      </c>
      <c r="RXL16" s="705" t="s">
        <v>318</v>
      </c>
      <c r="RXM16" s="703">
        <v>2.1</v>
      </c>
      <c r="RXN16" s="705" t="s">
        <v>318</v>
      </c>
      <c r="RXO16" s="703">
        <v>2.1</v>
      </c>
      <c r="RXP16" s="705" t="s">
        <v>318</v>
      </c>
      <c r="RXQ16" s="703">
        <v>2.1</v>
      </c>
      <c r="RXR16" s="705" t="s">
        <v>318</v>
      </c>
      <c r="RXS16" s="703">
        <v>2.1</v>
      </c>
      <c r="RXT16" s="705" t="s">
        <v>318</v>
      </c>
      <c r="RXU16" s="703">
        <v>2.1</v>
      </c>
      <c r="RXV16" s="705" t="s">
        <v>318</v>
      </c>
      <c r="RXW16" s="703">
        <v>2.1</v>
      </c>
      <c r="RXX16" s="705" t="s">
        <v>318</v>
      </c>
      <c r="RXY16" s="703">
        <v>2.1</v>
      </c>
      <c r="RXZ16" s="705" t="s">
        <v>318</v>
      </c>
      <c r="RYA16" s="703">
        <v>2.1</v>
      </c>
      <c r="RYB16" s="705" t="s">
        <v>318</v>
      </c>
      <c r="RYC16" s="703">
        <v>2.1</v>
      </c>
      <c r="RYD16" s="705" t="s">
        <v>318</v>
      </c>
      <c r="RYE16" s="703">
        <v>2.1</v>
      </c>
      <c r="RYF16" s="705" t="s">
        <v>318</v>
      </c>
      <c r="RYG16" s="703">
        <v>2.1</v>
      </c>
      <c r="RYH16" s="705" t="s">
        <v>318</v>
      </c>
      <c r="RYI16" s="703">
        <v>2.1</v>
      </c>
      <c r="RYJ16" s="705" t="s">
        <v>318</v>
      </c>
      <c r="RYK16" s="703">
        <v>2.1</v>
      </c>
      <c r="RYL16" s="705" t="s">
        <v>318</v>
      </c>
      <c r="RYM16" s="703">
        <v>2.1</v>
      </c>
      <c r="RYN16" s="705" t="s">
        <v>318</v>
      </c>
      <c r="RYO16" s="703">
        <v>2.1</v>
      </c>
      <c r="RYP16" s="705" t="s">
        <v>318</v>
      </c>
      <c r="RYQ16" s="703">
        <v>2.1</v>
      </c>
      <c r="RYR16" s="705" t="s">
        <v>318</v>
      </c>
      <c r="RYS16" s="703">
        <v>2.1</v>
      </c>
      <c r="RYT16" s="705" t="s">
        <v>318</v>
      </c>
      <c r="RYU16" s="703">
        <v>2.1</v>
      </c>
      <c r="RYV16" s="705" t="s">
        <v>318</v>
      </c>
      <c r="RYW16" s="703">
        <v>2.1</v>
      </c>
      <c r="RYX16" s="705" t="s">
        <v>318</v>
      </c>
      <c r="RYY16" s="703">
        <v>2.1</v>
      </c>
      <c r="RYZ16" s="705" t="s">
        <v>318</v>
      </c>
      <c r="RZA16" s="703">
        <v>2.1</v>
      </c>
      <c r="RZB16" s="705" t="s">
        <v>318</v>
      </c>
      <c r="RZC16" s="703">
        <v>2.1</v>
      </c>
      <c r="RZD16" s="705" t="s">
        <v>318</v>
      </c>
      <c r="RZE16" s="703">
        <v>2.1</v>
      </c>
      <c r="RZF16" s="705" t="s">
        <v>318</v>
      </c>
      <c r="RZG16" s="703">
        <v>2.1</v>
      </c>
      <c r="RZH16" s="705" t="s">
        <v>318</v>
      </c>
      <c r="RZI16" s="703">
        <v>2.1</v>
      </c>
      <c r="RZJ16" s="705" t="s">
        <v>318</v>
      </c>
      <c r="RZK16" s="703">
        <v>2.1</v>
      </c>
      <c r="RZL16" s="705" t="s">
        <v>318</v>
      </c>
      <c r="RZM16" s="703">
        <v>2.1</v>
      </c>
      <c r="RZN16" s="705" t="s">
        <v>318</v>
      </c>
      <c r="RZO16" s="703">
        <v>2.1</v>
      </c>
      <c r="RZP16" s="705" t="s">
        <v>318</v>
      </c>
      <c r="RZQ16" s="703">
        <v>2.1</v>
      </c>
      <c r="RZR16" s="705" t="s">
        <v>318</v>
      </c>
      <c r="RZS16" s="703">
        <v>2.1</v>
      </c>
      <c r="RZT16" s="705" t="s">
        <v>318</v>
      </c>
      <c r="RZU16" s="703">
        <v>2.1</v>
      </c>
      <c r="RZV16" s="705" t="s">
        <v>318</v>
      </c>
      <c r="RZW16" s="703">
        <v>2.1</v>
      </c>
      <c r="RZX16" s="705" t="s">
        <v>318</v>
      </c>
      <c r="RZY16" s="703">
        <v>2.1</v>
      </c>
      <c r="RZZ16" s="705" t="s">
        <v>318</v>
      </c>
      <c r="SAA16" s="703">
        <v>2.1</v>
      </c>
      <c r="SAB16" s="705" t="s">
        <v>318</v>
      </c>
      <c r="SAC16" s="703">
        <v>2.1</v>
      </c>
      <c r="SAD16" s="705" t="s">
        <v>318</v>
      </c>
      <c r="SAE16" s="703">
        <v>2.1</v>
      </c>
      <c r="SAF16" s="705" t="s">
        <v>318</v>
      </c>
      <c r="SAG16" s="703">
        <v>2.1</v>
      </c>
      <c r="SAH16" s="705" t="s">
        <v>318</v>
      </c>
      <c r="SAI16" s="703">
        <v>2.1</v>
      </c>
      <c r="SAJ16" s="705" t="s">
        <v>318</v>
      </c>
      <c r="SAK16" s="703">
        <v>2.1</v>
      </c>
      <c r="SAL16" s="705" t="s">
        <v>318</v>
      </c>
      <c r="SAM16" s="703">
        <v>2.1</v>
      </c>
      <c r="SAN16" s="705" t="s">
        <v>318</v>
      </c>
      <c r="SAO16" s="703">
        <v>2.1</v>
      </c>
      <c r="SAP16" s="705" t="s">
        <v>318</v>
      </c>
      <c r="SAQ16" s="703">
        <v>2.1</v>
      </c>
      <c r="SAR16" s="705" t="s">
        <v>318</v>
      </c>
      <c r="SAS16" s="703">
        <v>2.1</v>
      </c>
      <c r="SAT16" s="705" t="s">
        <v>318</v>
      </c>
      <c r="SAU16" s="703">
        <v>2.1</v>
      </c>
      <c r="SAV16" s="705" t="s">
        <v>318</v>
      </c>
      <c r="SAW16" s="703">
        <v>2.1</v>
      </c>
      <c r="SAX16" s="705" t="s">
        <v>318</v>
      </c>
      <c r="SAY16" s="703">
        <v>2.1</v>
      </c>
      <c r="SAZ16" s="705" t="s">
        <v>318</v>
      </c>
      <c r="SBA16" s="703">
        <v>2.1</v>
      </c>
      <c r="SBB16" s="705" t="s">
        <v>318</v>
      </c>
      <c r="SBC16" s="703">
        <v>2.1</v>
      </c>
      <c r="SBD16" s="705" t="s">
        <v>318</v>
      </c>
      <c r="SBE16" s="703">
        <v>2.1</v>
      </c>
      <c r="SBF16" s="705" t="s">
        <v>318</v>
      </c>
      <c r="SBG16" s="703">
        <v>2.1</v>
      </c>
      <c r="SBH16" s="705" t="s">
        <v>318</v>
      </c>
      <c r="SBI16" s="703">
        <v>2.1</v>
      </c>
      <c r="SBJ16" s="705" t="s">
        <v>318</v>
      </c>
      <c r="SBK16" s="703">
        <v>2.1</v>
      </c>
      <c r="SBL16" s="705" t="s">
        <v>318</v>
      </c>
      <c r="SBM16" s="703">
        <v>2.1</v>
      </c>
      <c r="SBN16" s="705" t="s">
        <v>318</v>
      </c>
      <c r="SBO16" s="703">
        <v>2.1</v>
      </c>
      <c r="SBP16" s="705" t="s">
        <v>318</v>
      </c>
      <c r="SBQ16" s="703">
        <v>2.1</v>
      </c>
      <c r="SBR16" s="705" t="s">
        <v>318</v>
      </c>
      <c r="SBS16" s="703">
        <v>2.1</v>
      </c>
      <c r="SBT16" s="705" t="s">
        <v>318</v>
      </c>
      <c r="SBU16" s="703">
        <v>2.1</v>
      </c>
      <c r="SBV16" s="705" t="s">
        <v>318</v>
      </c>
      <c r="SBW16" s="703">
        <v>2.1</v>
      </c>
      <c r="SBX16" s="705" t="s">
        <v>318</v>
      </c>
      <c r="SBY16" s="703">
        <v>2.1</v>
      </c>
      <c r="SBZ16" s="705" t="s">
        <v>318</v>
      </c>
      <c r="SCA16" s="703">
        <v>2.1</v>
      </c>
      <c r="SCB16" s="705" t="s">
        <v>318</v>
      </c>
      <c r="SCC16" s="703">
        <v>2.1</v>
      </c>
      <c r="SCD16" s="705" t="s">
        <v>318</v>
      </c>
      <c r="SCE16" s="703">
        <v>2.1</v>
      </c>
      <c r="SCF16" s="705" t="s">
        <v>318</v>
      </c>
      <c r="SCG16" s="703">
        <v>2.1</v>
      </c>
      <c r="SCH16" s="705" t="s">
        <v>318</v>
      </c>
      <c r="SCI16" s="703">
        <v>2.1</v>
      </c>
      <c r="SCJ16" s="705" t="s">
        <v>318</v>
      </c>
      <c r="SCK16" s="703">
        <v>2.1</v>
      </c>
      <c r="SCL16" s="705" t="s">
        <v>318</v>
      </c>
      <c r="SCM16" s="703">
        <v>2.1</v>
      </c>
      <c r="SCN16" s="705" t="s">
        <v>318</v>
      </c>
      <c r="SCO16" s="703">
        <v>2.1</v>
      </c>
      <c r="SCP16" s="705" t="s">
        <v>318</v>
      </c>
      <c r="SCQ16" s="703">
        <v>2.1</v>
      </c>
      <c r="SCR16" s="705" t="s">
        <v>318</v>
      </c>
      <c r="SCS16" s="703">
        <v>2.1</v>
      </c>
      <c r="SCT16" s="705" t="s">
        <v>318</v>
      </c>
      <c r="SCU16" s="703">
        <v>2.1</v>
      </c>
      <c r="SCV16" s="705" t="s">
        <v>318</v>
      </c>
      <c r="SCW16" s="703">
        <v>2.1</v>
      </c>
      <c r="SCX16" s="705" t="s">
        <v>318</v>
      </c>
      <c r="SCY16" s="703">
        <v>2.1</v>
      </c>
      <c r="SCZ16" s="705" t="s">
        <v>318</v>
      </c>
      <c r="SDA16" s="703">
        <v>2.1</v>
      </c>
      <c r="SDB16" s="705" t="s">
        <v>318</v>
      </c>
      <c r="SDC16" s="703">
        <v>2.1</v>
      </c>
      <c r="SDD16" s="705" t="s">
        <v>318</v>
      </c>
      <c r="SDE16" s="703">
        <v>2.1</v>
      </c>
      <c r="SDF16" s="705" t="s">
        <v>318</v>
      </c>
      <c r="SDG16" s="703">
        <v>2.1</v>
      </c>
      <c r="SDH16" s="705" t="s">
        <v>318</v>
      </c>
      <c r="SDI16" s="703">
        <v>2.1</v>
      </c>
      <c r="SDJ16" s="705" t="s">
        <v>318</v>
      </c>
      <c r="SDK16" s="703">
        <v>2.1</v>
      </c>
      <c r="SDL16" s="705" t="s">
        <v>318</v>
      </c>
      <c r="SDM16" s="703">
        <v>2.1</v>
      </c>
      <c r="SDN16" s="705" t="s">
        <v>318</v>
      </c>
      <c r="SDO16" s="703">
        <v>2.1</v>
      </c>
      <c r="SDP16" s="705" t="s">
        <v>318</v>
      </c>
      <c r="SDQ16" s="703">
        <v>2.1</v>
      </c>
      <c r="SDR16" s="705" t="s">
        <v>318</v>
      </c>
      <c r="SDS16" s="703">
        <v>2.1</v>
      </c>
      <c r="SDT16" s="705" t="s">
        <v>318</v>
      </c>
      <c r="SDU16" s="703">
        <v>2.1</v>
      </c>
      <c r="SDV16" s="705" t="s">
        <v>318</v>
      </c>
      <c r="SDW16" s="703">
        <v>2.1</v>
      </c>
      <c r="SDX16" s="705" t="s">
        <v>318</v>
      </c>
      <c r="SDY16" s="703">
        <v>2.1</v>
      </c>
      <c r="SDZ16" s="705" t="s">
        <v>318</v>
      </c>
      <c r="SEA16" s="703">
        <v>2.1</v>
      </c>
      <c r="SEB16" s="705" t="s">
        <v>318</v>
      </c>
      <c r="SEC16" s="703">
        <v>2.1</v>
      </c>
      <c r="SED16" s="705" t="s">
        <v>318</v>
      </c>
      <c r="SEE16" s="703">
        <v>2.1</v>
      </c>
      <c r="SEF16" s="705" t="s">
        <v>318</v>
      </c>
      <c r="SEG16" s="703">
        <v>2.1</v>
      </c>
      <c r="SEH16" s="705" t="s">
        <v>318</v>
      </c>
      <c r="SEI16" s="703">
        <v>2.1</v>
      </c>
      <c r="SEJ16" s="705" t="s">
        <v>318</v>
      </c>
      <c r="SEK16" s="703">
        <v>2.1</v>
      </c>
      <c r="SEL16" s="705" t="s">
        <v>318</v>
      </c>
      <c r="SEM16" s="703">
        <v>2.1</v>
      </c>
      <c r="SEN16" s="705" t="s">
        <v>318</v>
      </c>
      <c r="SEO16" s="703">
        <v>2.1</v>
      </c>
      <c r="SEP16" s="705" t="s">
        <v>318</v>
      </c>
      <c r="SEQ16" s="703">
        <v>2.1</v>
      </c>
      <c r="SER16" s="705" t="s">
        <v>318</v>
      </c>
      <c r="SES16" s="703">
        <v>2.1</v>
      </c>
      <c r="SET16" s="705" t="s">
        <v>318</v>
      </c>
      <c r="SEU16" s="703">
        <v>2.1</v>
      </c>
      <c r="SEV16" s="705" t="s">
        <v>318</v>
      </c>
      <c r="SEW16" s="703">
        <v>2.1</v>
      </c>
      <c r="SEX16" s="705" t="s">
        <v>318</v>
      </c>
      <c r="SEY16" s="703">
        <v>2.1</v>
      </c>
      <c r="SEZ16" s="705" t="s">
        <v>318</v>
      </c>
      <c r="SFA16" s="703">
        <v>2.1</v>
      </c>
      <c r="SFB16" s="705" t="s">
        <v>318</v>
      </c>
      <c r="SFC16" s="703">
        <v>2.1</v>
      </c>
      <c r="SFD16" s="705" t="s">
        <v>318</v>
      </c>
      <c r="SFE16" s="703">
        <v>2.1</v>
      </c>
      <c r="SFF16" s="705" t="s">
        <v>318</v>
      </c>
      <c r="SFG16" s="703">
        <v>2.1</v>
      </c>
      <c r="SFH16" s="705" t="s">
        <v>318</v>
      </c>
      <c r="SFI16" s="703">
        <v>2.1</v>
      </c>
      <c r="SFJ16" s="705" t="s">
        <v>318</v>
      </c>
      <c r="SFK16" s="703">
        <v>2.1</v>
      </c>
      <c r="SFL16" s="705" t="s">
        <v>318</v>
      </c>
      <c r="SFM16" s="703">
        <v>2.1</v>
      </c>
      <c r="SFN16" s="705" t="s">
        <v>318</v>
      </c>
      <c r="SFO16" s="703">
        <v>2.1</v>
      </c>
      <c r="SFP16" s="705" t="s">
        <v>318</v>
      </c>
      <c r="SFQ16" s="703">
        <v>2.1</v>
      </c>
      <c r="SFR16" s="705" t="s">
        <v>318</v>
      </c>
      <c r="SFS16" s="703">
        <v>2.1</v>
      </c>
      <c r="SFT16" s="705" t="s">
        <v>318</v>
      </c>
      <c r="SFU16" s="703">
        <v>2.1</v>
      </c>
      <c r="SFV16" s="705" t="s">
        <v>318</v>
      </c>
      <c r="SFW16" s="703">
        <v>2.1</v>
      </c>
      <c r="SFX16" s="705" t="s">
        <v>318</v>
      </c>
      <c r="SFY16" s="703">
        <v>2.1</v>
      </c>
      <c r="SFZ16" s="705" t="s">
        <v>318</v>
      </c>
      <c r="SGA16" s="703">
        <v>2.1</v>
      </c>
      <c r="SGB16" s="705" t="s">
        <v>318</v>
      </c>
      <c r="SGC16" s="703">
        <v>2.1</v>
      </c>
      <c r="SGD16" s="705" t="s">
        <v>318</v>
      </c>
      <c r="SGE16" s="703">
        <v>2.1</v>
      </c>
      <c r="SGF16" s="705" t="s">
        <v>318</v>
      </c>
      <c r="SGG16" s="703">
        <v>2.1</v>
      </c>
      <c r="SGH16" s="705" t="s">
        <v>318</v>
      </c>
      <c r="SGI16" s="703">
        <v>2.1</v>
      </c>
      <c r="SGJ16" s="705" t="s">
        <v>318</v>
      </c>
      <c r="SGK16" s="703">
        <v>2.1</v>
      </c>
      <c r="SGL16" s="705" t="s">
        <v>318</v>
      </c>
      <c r="SGM16" s="703">
        <v>2.1</v>
      </c>
      <c r="SGN16" s="705" t="s">
        <v>318</v>
      </c>
      <c r="SGO16" s="703">
        <v>2.1</v>
      </c>
      <c r="SGP16" s="705" t="s">
        <v>318</v>
      </c>
      <c r="SGQ16" s="703">
        <v>2.1</v>
      </c>
      <c r="SGR16" s="705" t="s">
        <v>318</v>
      </c>
      <c r="SGS16" s="703">
        <v>2.1</v>
      </c>
      <c r="SGT16" s="705" t="s">
        <v>318</v>
      </c>
      <c r="SGU16" s="703">
        <v>2.1</v>
      </c>
      <c r="SGV16" s="705" t="s">
        <v>318</v>
      </c>
      <c r="SGW16" s="703">
        <v>2.1</v>
      </c>
      <c r="SGX16" s="705" t="s">
        <v>318</v>
      </c>
      <c r="SGY16" s="703">
        <v>2.1</v>
      </c>
      <c r="SGZ16" s="705" t="s">
        <v>318</v>
      </c>
      <c r="SHA16" s="703">
        <v>2.1</v>
      </c>
      <c r="SHB16" s="705" t="s">
        <v>318</v>
      </c>
      <c r="SHC16" s="703">
        <v>2.1</v>
      </c>
      <c r="SHD16" s="705" t="s">
        <v>318</v>
      </c>
      <c r="SHE16" s="703">
        <v>2.1</v>
      </c>
      <c r="SHF16" s="705" t="s">
        <v>318</v>
      </c>
      <c r="SHG16" s="703">
        <v>2.1</v>
      </c>
      <c r="SHH16" s="705" t="s">
        <v>318</v>
      </c>
      <c r="SHI16" s="703">
        <v>2.1</v>
      </c>
      <c r="SHJ16" s="705" t="s">
        <v>318</v>
      </c>
      <c r="SHK16" s="703">
        <v>2.1</v>
      </c>
      <c r="SHL16" s="705" t="s">
        <v>318</v>
      </c>
      <c r="SHM16" s="703">
        <v>2.1</v>
      </c>
      <c r="SHN16" s="705" t="s">
        <v>318</v>
      </c>
      <c r="SHO16" s="703">
        <v>2.1</v>
      </c>
      <c r="SHP16" s="705" t="s">
        <v>318</v>
      </c>
      <c r="SHQ16" s="703">
        <v>2.1</v>
      </c>
      <c r="SHR16" s="705" t="s">
        <v>318</v>
      </c>
      <c r="SHS16" s="703">
        <v>2.1</v>
      </c>
      <c r="SHT16" s="705" t="s">
        <v>318</v>
      </c>
      <c r="SHU16" s="703">
        <v>2.1</v>
      </c>
      <c r="SHV16" s="705" t="s">
        <v>318</v>
      </c>
      <c r="SHW16" s="703">
        <v>2.1</v>
      </c>
      <c r="SHX16" s="705" t="s">
        <v>318</v>
      </c>
      <c r="SHY16" s="703">
        <v>2.1</v>
      </c>
      <c r="SHZ16" s="705" t="s">
        <v>318</v>
      </c>
      <c r="SIA16" s="703">
        <v>2.1</v>
      </c>
      <c r="SIB16" s="705" t="s">
        <v>318</v>
      </c>
      <c r="SIC16" s="703">
        <v>2.1</v>
      </c>
      <c r="SID16" s="705" t="s">
        <v>318</v>
      </c>
      <c r="SIE16" s="703">
        <v>2.1</v>
      </c>
      <c r="SIF16" s="705" t="s">
        <v>318</v>
      </c>
      <c r="SIG16" s="703">
        <v>2.1</v>
      </c>
      <c r="SIH16" s="705" t="s">
        <v>318</v>
      </c>
      <c r="SII16" s="703">
        <v>2.1</v>
      </c>
      <c r="SIJ16" s="705" t="s">
        <v>318</v>
      </c>
      <c r="SIK16" s="703">
        <v>2.1</v>
      </c>
      <c r="SIL16" s="705" t="s">
        <v>318</v>
      </c>
      <c r="SIM16" s="703">
        <v>2.1</v>
      </c>
      <c r="SIN16" s="705" t="s">
        <v>318</v>
      </c>
      <c r="SIO16" s="703">
        <v>2.1</v>
      </c>
      <c r="SIP16" s="705" t="s">
        <v>318</v>
      </c>
      <c r="SIQ16" s="703">
        <v>2.1</v>
      </c>
      <c r="SIR16" s="705" t="s">
        <v>318</v>
      </c>
      <c r="SIS16" s="703">
        <v>2.1</v>
      </c>
      <c r="SIT16" s="705" t="s">
        <v>318</v>
      </c>
      <c r="SIU16" s="703">
        <v>2.1</v>
      </c>
      <c r="SIV16" s="705" t="s">
        <v>318</v>
      </c>
      <c r="SIW16" s="703">
        <v>2.1</v>
      </c>
      <c r="SIX16" s="705" t="s">
        <v>318</v>
      </c>
      <c r="SIY16" s="703">
        <v>2.1</v>
      </c>
      <c r="SIZ16" s="705" t="s">
        <v>318</v>
      </c>
      <c r="SJA16" s="703">
        <v>2.1</v>
      </c>
      <c r="SJB16" s="705" t="s">
        <v>318</v>
      </c>
      <c r="SJC16" s="703">
        <v>2.1</v>
      </c>
      <c r="SJD16" s="705" t="s">
        <v>318</v>
      </c>
      <c r="SJE16" s="703">
        <v>2.1</v>
      </c>
      <c r="SJF16" s="705" t="s">
        <v>318</v>
      </c>
      <c r="SJG16" s="703">
        <v>2.1</v>
      </c>
      <c r="SJH16" s="705" t="s">
        <v>318</v>
      </c>
      <c r="SJI16" s="703">
        <v>2.1</v>
      </c>
      <c r="SJJ16" s="705" t="s">
        <v>318</v>
      </c>
      <c r="SJK16" s="703">
        <v>2.1</v>
      </c>
      <c r="SJL16" s="705" t="s">
        <v>318</v>
      </c>
      <c r="SJM16" s="703">
        <v>2.1</v>
      </c>
      <c r="SJN16" s="705" t="s">
        <v>318</v>
      </c>
      <c r="SJO16" s="703">
        <v>2.1</v>
      </c>
      <c r="SJP16" s="705" t="s">
        <v>318</v>
      </c>
      <c r="SJQ16" s="703">
        <v>2.1</v>
      </c>
      <c r="SJR16" s="705" t="s">
        <v>318</v>
      </c>
      <c r="SJS16" s="703">
        <v>2.1</v>
      </c>
      <c r="SJT16" s="705" t="s">
        <v>318</v>
      </c>
      <c r="SJU16" s="703">
        <v>2.1</v>
      </c>
      <c r="SJV16" s="705" t="s">
        <v>318</v>
      </c>
      <c r="SJW16" s="703">
        <v>2.1</v>
      </c>
      <c r="SJX16" s="705" t="s">
        <v>318</v>
      </c>
      <c r="SJY16" s="703">
        <v>2.1</v>
      </c>
      <c r="SJZ16" s="705" t="s">
        <v>318</v>
      </c>
      <c r="SKA16" s="703">
        <v>2.1</v>
      </c>
      <c r="SKB16" s="705" t="s">
        <v>318</v>
      </c>
      <c r="SKC16" s="703">
        <v>2.1</v>
      </c>
      <c r="SKD16" s="705" t="s">
        <v>318</v>
      </c>
      <c r="SKE16" s="703">
        <v>2.1</v>
      </c>
      <c r="SKF16" s="705" t="s">
        <v>318</v>
      </c>
      <c r="SKG16" s="703">
        <v>2.1</v>
      </c>
      <c r="SKH16" s="705" t="s">
        <v>318</v>
      </c>
      <c r="SKI16" s="703">
        <v>2.1</v>
      </c>
      <c r="SKJ16" s="705" t="s">
        <v>318</v>
      </c>
      <c r="SKK16" s="703">
        <v>2.1</v>
      </c>
      <c r="SKL16" s="705" t="s">
        <v>318</v>
      </c>
      <c r="SKM16" s="703">
        <v>2.1</v>
      </c>
      <c r="SKN16" s="705" t="s">
        <v>318</v>
      </c>
      <c r="SKO16" s="703">
        <v>2.1</v>
      </c>
      <c r="SKP16" s="705" t="s">
        <v>318</v>
      </c>
      <c r="SKQ16" s="703">
        <v>2.1</v>
      </c>
      <c r="SKR16" s="705" t="s">
        <v>318</v>
      </c>
      <c r="SKS16" s="703">
        <v>2.1</v>
      </c>
      <c r="SKT16" s="705" t="s">
        <v>318</v>
      </c>
      <c r="SKU16" s="703">
        <v>2.1</v>
      </c>
      <c r="SKV16" s="705" t="s">
        <v>318</v>
      </c>
      <c r="SKW16" s="703">
        <v>2.1</v>
      </c>
      <c r="SKX16" s="705" t="s">
        <v>318</v>
      </c>
      <c r="SKY16" s="703">
        <v>2.1</v>
      </c>
      <c r="SKZ16" s="705" t="s">
        <v>318</v>
      </c>
      <c r="SLA16" s="703">
        <v>2.1</v>
      </c>
      <c r="SLB16" s="705" t="s">
        <v>318</v>
      </c>
      <c r="SLC16" s="703">
        <v>2.1</v>
      </c>
      <c r="SLD16" s="705" t="s">
        <v>318</v>
      </c>
      <c r="SLE16" s="703">
        <v>2.1</v>
      </c>
      <c r="SLF16" s="705" t="s">
        <v>318</v>
      </c>
      <c r="SLG16" s="703">
        <v>2.1</v>
      </c>
      <c r="SLH16" s="705" t="s">
        <v>318</v>
      </c>
      <c r="SLI16" s="703">
        <v>2.1</v>
      </c>
      <c r="SLJ16" s="705" t="s">
        <v>318</v>
      </c>
      <c r="SLK16" s="703">
        <v>2.1</v>
      </c>
      <c r="SLL16" s="705" t="s">
        <v>318</v>
      </c>
      <c r="SLM16" s="703">
        <v>2.1</v>
      </c>
      <c r="SLN16" s="705" t="s">
        <v>318</v>
      </c>
      <c r="SLO16" s="703">
        <v>2.1</v>
      </c>
      <c r="SLP16" s="705" t="s">
        <v>318</v>
      </c>
      <c r="SLQ16" s="703">
        <v>2.1</v>
      </c>
      <c r="SLR16" s="705" t="s">
        <v>318</v>
      </c>
      <c r="SLS16" s="703">
        <v>2.1</v>
      </c>
      <c r="SLT16" s="705" t="s">
        <v>318</v>
      </c>
      <c r="SLU16" s="703">
        <v>2.1</v>
      </c>
      <c r="SLV16" s="705" t="s">
        <v>318</v>
      </c>
      <c r="SLW16" s="703">
        <v>2.1</v>
      </c>
      <c r="SLX16" s="705" t="s">
        <v>318</v>
      </c>
      <c r="SLY16" s="703">
        <v>2.1</v>
      </c>
      <c r="SLZ16" s="705" t="s">
        <v>318</v>
      </c>
      <c r="SMA16" s="703">
        <v>2.1</v>
      </c>
      <c r="SMB16" s="705" t="s">
        <v>318</v>
      </c>
      <c r="SMC16" s="703">
        <v>2.1</v>
      </c>
      <c r="SMD16" s="705" t="s">
        <v>318</v>
      </c>
      <c r="SME16" s="703">
        <v>2.1</v>
      </c>
      <c r="SMF16" s="705" t="s">
        <v>318</v>
      </c>
      <c r="SMG16" s="703">
        <v>2.1</v>
      </c>
      <c r="SMH16" s="705" t="s">
        <v>318</v>
      </c>
      <c r="SMI16" s="703">
        <v>2.1</v>
      </c>
      <c r="SMJ16" s="705" t="s">
        <v>318</v>
      </c>
      <c r="SMK16" s="703">
        <v>2.1</v>
      </c>
      <c r="SML16" s="705" t="s">
        <v>318</v>
      </c>
      <c r="SMM16" s="703">
        <v>2.1</v>
      </c>
      <c r="SMN16" s="705" t="s">
        <v>318</v>
      </c>
      <c r="SMO16" s="703">
        <v>2.1</v>
      </c>
      <c r="SMP16" s="705" t="s">
        <v>318</v>
      </c>
      <c r="SMQ16" s="703">
        <v>2.1</v>
      </c>
      <c r="SMR16" s="705" t="s">
        <v>318</v>
      </c>
      <c r="SMS16" s="703">
        <v>2.1</v>
      </c>
      <c r="SMT16" s="705" t="s">
        <v>318</v>
      </c>
      <c r="SMU16" s="703">
        <v>2.1</v>
      </c>
      <c r="SMV16" s="705" t="s">
        <v>318</v>
      </c>
      <c r="SMW16" s="703">
        <v>2.1</v>
      </c>
      <c r="SMX16" s="705" t="s">
        <v>318</v>
      </c>
      <c r="SMY16" s="703">
        <v>2.1</v>
      </c>
      <c r="SMZ16" s="705" t="s">
        <v>318</v>
      </c>
      <c r="SNA16" s="703">
        <v>2.1</v>
      </c>
      <c r="SNB16" s="705" t="s">
        <v>318</v>
      </c>
      <c r="SNC16" s="703">
        <v>2.1</v>
      </c>
      <c r="SND16" s="705" t="s">
        <v>318</v>
      </c>
      <c r="SNE16" s="703">
        <v>2.1</v>
      </c>
      <c r="SNF16" s="705" t="s">
        <v>318</v>
      </c>
      <c r="SNG16" s="703">
        <v>2.1</v>
      </c>
      <c r="SNH16" s="705" t="s">
        <v>318</v>
      </c>
      <c r="SNI16" s="703">
        <v>2.1</v>
      </c>
      <c r="SNJ16" s="705" t="s">
        <v>318</v>
      </c>
      <c r="SNK16" s="703">
        <v>2.1</v>
      </c>
      <c r="SNL16" s="705" t="s">
        <v>318</v>
      </c>
      <c r="SNM16" s="703">
        <v>2.1</v>
      </c>
      <c r="SNN16" s="705" t="s">
        <v>318</v>
      </c>
      <c r="SNO16" s="703">
        <v>2.1</v>
      </c>
      <c r="SNP16" s="705" t="s">
        <v>318</v>
      </c>
      <c r="SNQ16" s="703">
        <v>2.1</v>
      </c>
      <c r="SNR16" s="705" t="s">
        <v>318</v>
      </c>
      <c r="SNS16" s="703">
        <v>2.1</v>
      </c>
      <c r="SNT16" s="705" t="s">
        <v>318</v>
      </c>
      <c r="SNU16" s="703">
        <v>2.1</v>
      </c>
      <c r="SNV16" s="705" t="s">
        <v>318</v>
      </c>
      <c r="SNW16" s="703">
        <v>2.1</v>
      </c>
      <c r="SNX16" s="705" t="s">
        <v>318</v>
      </c>
      <c r="SNY16" s="703">
        <v>2.1</v>
      </c>
      <c r="SNZ16" s="705" t="s">
        <v>318</v>
      </c>
      <c r="SOA16" s="703">
        <v>2.1</v>
      </c>
      <c r="SOB16" s="705" t="s">
        <v>318</v>
      </c>
      <c r="SOC16" s="703">
        <v>2.1</v>
      </c>
      <c r="SOD16" s="705" t="s">
        <v>318</v>
      </c>
      <c r="SOE16" s="703">
        <v>2.1</v>
      </c>
      <c r="SOF16" s="705" t="s">
        <v>318</v>
      </c>
      <c r="SOG16" s="703">
        <v>2.1</v>
      </c>
      <c r="SOH16" s="705" t="s">
        <v>318</v>
      </c>
      <c r="SOI16" s="703">
        <v>2.1</v>
      </c>
      <c r="SOJ16" s="705" t="s">
        <v>318</v>
      </c>
      <c r="SOK16" s="703">
        <v>2.1</v>
      </c>
      <c r="SOL16" s="705" t="s">
        <v>318</v>
      </c>
      <c r="SOM16" s="703">
        <v>2.1</v>
      </c>
      <c r="SON16" s="705" t="s">
        <v>318</v>
      </c>
      <c r="SOO16" s="703">
        <v>2.1</v>
      </c>
      <c r="SOP16" s="705" t="s">
        <v>318</v>
      </c>
      <c r="SOQ16" s="703">
        <v>2.1</v>
      </c>
      <c r="SOR16" s="705" t="s">
        <v>318</v>
      </c>
      <c r="SOS16" s="703">
        <v>2.1</v>
      </c>
      <c r="SOT16" s="705" t="s">
        <v>318</v>
      </c>
      <c r="SOU16" s="703">
        <v>2.1</v>
      </c>
      <c r="SOV16" s="705" t="s">
        <v>318</v>
      </c>
      <c r="SOW16" s="703">
        <v>2.1</v>
      </c>
      <c r="SOX16" s="705" t="s">
        <v>318</v>
      </c>
      <c r="SOY16" s="703">
        <v>2.1</v>
      </c>
      <c r="SOZ16" s="705" t="s">
        <v>318</v>
      </c>
      <c r="SPA16" s="703">
        <v>2.1</v>
      </c>
      <c r="SPB16" s="705" t="s">
        <v>318</v>
      </c>
      <c r="SPC16" s="703">
        <v>2.1</v>
      </c>
      <c r="SPD16" s="705" t="s">
        <v>318</v>
      </c>
      <c r="SPE16" s="703">
        <v>2.1</v>
      </c>
      <c r="SPF16" s="705" t="s">
        <v>318</v>
      </c>
      <c r="SPG16" s="703">
        <v>2.1</v>
      </c>
      <c r="SPH16" s="705" t="s">
        <v>318</v>
      </c>
      <c r="SPI16" s="703">
        <v>2.1</v>
      </c>
      <c r="SPJ16" s="705" t="s">
        <v>318</v>
      </c>
      <c r="SPK16" s="703">
        <v>2.1</v>
      </c>
      <c r="SPL16" s="705" t="s">
        <v>318</v>
      </c>
      <c r="SPM16" s="703">
        <v>2.1</v>
      </c>
      <c r="SPN16" s="705" t="s">
        <v>318</v>
      </c>
      <c r="SPO16" s="703">
        <v>2.1</v>
      </c>
      <c r="SPP16" s="705" t="s">
        <v>318</v>
      </c>
      <c r="SPQ16" s="703">
        <v>2.1</v>
      </c>
      <c r="SPR16" s="705" t="s">
        <v>318</v>
      </c>
      <c r="SPS16" s="703">
        <v>2.1</v>
      </c>
      <c r="SPT16" s="705" t="s">
        <v>318</v>
      </c>
      <c r="SPU16" s="703">
        <v>2.1</v>
      </c>
      <c r="SPV16" s="705" t="s">
        <v>318</v>
      </c>
      <c r="SPW16" s="703">
        <v>2.1</v>
      </c>
      <c r="SPX16" s="705" t="s">
        <v>318</v>
      </c>
      <c r="SPY16" s="703">
        <v>2.1</v>
      </c>
      <c r="SPZ16" s="705" t="s">
        <v>318</v>
      </c>
      <c r="SQA16" s="703">
        <v>2.1</v>
      </c>
      <c r="SQB16" s="705" t="s">
        <v>318</v>
      </c>
      <c r="SQC16" s="703">
        <v>2.1</v>
      </c>
      <c r="SQD16" s="705" t="s">
        <v>318</v>
      </c>
      <c r="SQE16" s="703">
        <v>2.1</v>
      </c>
      <c r="SQF16" s="705" t="s">
        <v>318</v>
      </c>
      <c r="SQG16" s="703">
        <v>2.1</v>
      </c>
      <c r="SQH16" s="705" t="s">
        <v>318</v>
      </c>
      <c r="SQI16" s="703">
        <v>2.1</v>
      </c>
      <c r="SQJ16" s="705" t="s">
        <v>318</v>
      </c>
      <c r="SQK16" s="703">
        <v>2.1</v>
      </c>
      <c r="SQL16" s="705" t="s">
        <v>318</v>
      </c>
      <c r="SQM16" s="703">
        <v>2.1</v>
      </c>
      <c r="SQN16" s="705" t="s">
        <v>318</v>
      </c>
      <c r="SQO16" s="703">
        <v>2.1</v>
      </c>
      <c r="SQP16" s="705" t="s">
        <v>318</v>
      </c>
      <c r="SQQ16" s="703">
        <v>2.1</v>
      </c>
      <c r="SQR16" s="705" t="s">
        <v>318</v>
      </c>
      <c r="SQS16" s="703">
        <v>2.1</v>
      </c>
      <c r="SQT16" s="705" t="s">
        <v>318</v>
      </c>
      <c r="SQU16" s="703">
        <v>2.1</v>
      </c>
      <c r="SQV16" s="705" t="s">
        <v>318</v>
      </c>
      <c r="SQW16" s="703">
        <v>2.1</v>
      </c>
      <c r="SQX16" s="705" t="s">
        <v>318</v>
      </c>
      <c r="SQY16" s="703">
        <v>2.1</v>
      </c>
      <c r="SQZ16" s="705" t="s">
        <v>318</v>
      </c>
      <c r="SRA16" s="703">
        <v>2.1</v>
      </c>
      <c r="SRB16" s="705" t="s">
        <v>318</v>
      </c>
      <c r="SRC16" s="703">
        <v>2.1</v>
      </c>
      <c r="SRD16" s="705" t="s">
        <v>318</v>
      </c>
      <c r="SRE16" s="703">
        <v>2.1</v>
      </c>
      <c r="SRF16" s="705" t="s">
        <v>318</v>
      </c>
      <c r="SRG16" s="703">
        <v>2.1</v>
      </c>
      <c r="SRH16" s="705" t="s">
        <v>318</v>
      </c>
      <c r="SRI16" s="703">
        <v>2.1</v>
      </c>
      <c r="SRJ16" s="705" t="s">
        <v>318</v>
      </c>
      <c r="SRK16" s="703">
        <v>2.1</v>
      </c>
      <c r="SRL16" s="705" t="s">
        <v>318</v>
      </c>
      <c r="SRM16" s="703">
        <v>2.1</v>
      </c>
      <c r="SRN16" s="705" t="s">
        <v>318</v>
      </c>
      <c r="SRO16" s="703">
        <v>2.1</v>
      </c>
      <c r="SRP16" s="705" t="s">
        <v>318</v>
      </c>
      <c r="SRQ16" s="703">
        <v>2.1</v>
      </c>
      <c r="SRR16" s="705" t="s">
        <v>318</v>
      </c>
      <c r="SRS16" s="703">
        <v>2.1</v>
      </c>
      <c r="SRT16" s="705" t="s">
        <v>318</v>
      </c>
      <c r="SRU16" s="703">
        <v>2.1</v>
      </c>
      <c r="SRV16" s="705" t="s">
        <v>318</v>
      </c>
      <c r="SRW16" s="703">
        <v>2.1</v>
      </c>
      <c r="SRX16" s="705" t="s">
        <v>318</v>
      </c>
      <c r="SRY16" s="703">
        <v>2.1</v>
      </c>
      <c r="SRZ16" s="705" t="s">
        <v>318</v>
      </c>
      <c r="SSA16" s="703">
        <v>2.1</v>
      </c>
      <c r="SSB16" s="705" t="s">
        <v>318</v>
      </c>
      <c r="SSC16" s="703">
        <v>2.1</v>
      </c>
      <c r="SSD16" s="705" t="s">
        <v>318</v>
      </c>
      <c r="SSE16" s="703">
        <v>2.1</v>
      </c>
      <c r="SSF16" s="705" t="s">
        <v>318</v>
      </c>
      <c r="SSG16" s="703">
        <v>2.1</v>
      </c>
      <c r="SSH16" s="705" t="s">
        <v>318</v>
      </c>
      <c r="SSI16" s="703">
        <v>2.1</v>
      </c>
      <c r="SSJ16" s="705" t="s">
        <v>318</v>
      </c>
      <c r="SSK16" s="703">
        <v>2.1</v>
      </c>
      <c r="SSL16" s="705" t="s">
        <v>318</v>
      </c>
      <c r="SSM16" s="703">
        <v>2.1</v>
      </c>
      <c r="SSN16" s="705" t="s">
        <v>318</v>
      </c>
      <c r="SSO16" s="703">
        <v>2.1</v>
      </c>
      <c r="SSP16" s="705" t="s">
        <v>318</v>
      </c>
      <c r="SSQ16" s="703">
        <v>2.1</v>
      </c>
      <c r="SSR16" s="705" t="s">
        <v>318</v>
      </c>
      <c r="SSS16" s="703">
        <v>2.1</v>
      </c>
      <c r="SST16" s="705" t="s">
        <v>318</v>
      </c>
      <c r="SSU16" s="703">
        <v>2.1</v>
      </c>
      <c r="SSV16" s="705" t="s">
        <v>318</v>
      </c>
      <c r="SSW16" s="703">
        <v>2.1</v>
      </c>
      <c r="SSX16" s="705" t="s">
        <v>318</v>
      </c>
      <c r="SSY16" s="703">
        <v>2.1</v>
      </c>
      <c r="SSZ16" s="705" t="s">
        <v>318</v>
      </c>
      <c r="STA16" s="703">
        <v>2.1</v>
      </c>
      <c r="STB16" s="705" t="s">
        <v>318</v>
      </c>
      <c r="STC16" s="703">
        <v>2.1</v>
      </c>
      <c r="STD16" s="705" t="s">
        <v>318</v>
      </c>
      <c r="STE16" s="703">
        <v>2.1</v>
      </c>
      <c r="STF16" s="705" t="s">
        <v>318</v>
      </c>
      <c r="STG16" s="703">
        <v>2.1</v>
      </c>
      <c r="STH16" s="705" t="s">
        <v>318</v>
      </c>
      <c r="STI16" s="703">
        <v>2.1</v>
      </c>
      <c r="STJ16" s="705" t="s">
        <v>318</v>
      </c>
      <c r="STK16" s="703">
        <v>2.1</v>
      </c>
      <c r="STL16" s="705" t="s">
        <v>318</v>
      </c>
      <c r="STM16" s="703">
        <v>2.1</v>
      </c>
      <c r="STN16" s="705" t="s">
        <v>318</v>
      </c>
      <c r="STO16" s="703">
        <v>2.1</v>
      </c>
      <c r="STP16" s="705" t="s">
        <v>318</v>
      </c>
      <c r="STQ16" s="703">
        <v>2.1</v>
      </c>
      <c r="STR16" s="705" t="s">
        <v>318</v>
      </c>
      <c r="STS16" s="703">
        <v>2.1</v>
      </c>
      <c r="STT16" s="705" t="s">
        <v>318</v>
      </c>
      <c r="STU16" s="703">
        <v>2.1</v>
      </c>
      <c r="STV16" s="705" t="s">
        <v>318</v>
      </c>
      <c r="STW16" s="703">
        <v>2.1</v>
      </c>
      <c r="STX16" s="705" t="s">
        <v>318</v>
      </c>
      <c r="STY16" s="703">
        <v>2.1</v>
      </c>
      <c r="STZ16" s="705" t="s">
        <v>318</v>
      </c>
      <c r="SUA16" s="703">
        <v>2.1</v>
      </c>
      <c r="SUB16" s="705" t="s">
        <v>318</v>
      </c>
      <c r="SUC16" s="703">
        <v>2.1</v>
      </c>
      <c r="SUD16" s="705" t="s">
        <v>318</v>
      </c>
      <c r="SUE16" s="703">
        <v>2.1</v>
      </c>
      <c r="SUF16" s="705" t="s">
        <v>318</v>
      </c>
      <c r="SUG16" s="703">
        <v>2.1</v>
      </c>
      <c r="SUH16" s="705" t="s">
        <v>318</v>
      </c>
      <c r="SUI16" s="703">
        <v>2.1</v>
      </c>
      <c r="SUJ16" s="705" t="s">
        <v>318</v>
      </c>
      <c r="SUK16" s="703">
        <v>2.1</v>
      </c>
      <c r="SUL16" s="705" t="s">
        <v>318</v>
      </c>
      <c r="SUM16" s="703">
        <v>2.1</v>
      </c>
      <c r="SUN16" s="705" t="s">
        <v>318</v>
      </c>
      <c r="SUO16" s="703">
        <v>2.1</v>
      </c>
      <c r="SUP16" s="705" t="s">
        <v>318</v>
      </c>
      <c r="SUQ16" s="703">
        <v>2.1</v>
      </c>
      <c r="SUR16" s="705" t="s">
        <v>318</v>
      </c>
      <c r="SUS16" s="703">
        <v>2.1</v>
      </c>
      <c r="SUT16" s="705" t="s">
        <v>318</v>
      </c>
      <c r="SUU16" s="703">
        <v>2.1</v>
      </c>
      <c r="SUV16" s="705" t="s">
        <v>318</v>
      </c>
      <c r="SUW16" s="703">
        <v>2.1</v>
      </c>
      <c r="SUX16" s="705" t="s">
        <v>318</v>
      </c>
      <c r="SUY16" s="703">
        <v>2.1</v>
      </c>
      <c r="SUZ16" s="705" t="s">
        <v>318</v>
      </c>
      <c r="SVA16" s="703">
        <v>2.1</v>
      </c>
      <c r="SVB16" s="705" t="s">
        <v>318</v>
      </c>
      <c r="SVC16" s="703">
        <v>2.1</v>
      </c>
      <c r="SVD16" s="705" t="s">
        <v>318</v>
      </c>
      <c r="SVE16" s="703">
        <v>2.1</v>
      </c>
      <c r="SVF16" s="705" t="s">
        <v>318</v>
      </c>
      <c r="SVG16" s="703">
        <v>2.1</v>
      </c>
      <c r="SVH16" s="705" t="s">
        <v>318</v>
      </c>
      <c r="SVI16" s="703">
        <v>2.1</v>
      </c>
      <c r="SVJ16" s="705" t="s">
        <v>318</v>
      </c>
      <c r="SVK16" s="703">
        <v>2.1</v>
      </c>
      <c r="SVL16" s="705" t="s">
        <v>318</v>
      </c>
      <c r="SVM16" s="703">
        <v>2.1</v>
      </c>
      <c r="SVN16" s="705" t="s">
        <v>318</v>
      </c>
      <c r="SVO16" s="703">
        <v>2.1</v>
      </c>
      <c r="SVP16" s="705" t="s">
        <v>318</v>
      </c>
      <c r="SVQ16" s="703">
        <v>2.1</v>
      </c>
      <c r="SVR16" s="705" t="s">
        <v>318</v>
      </c>
      <c r="SVS16" s="703">
        <v>2.1</v>
      </c>
      <c r="SVT16" s="705" t="s">
        <v>318</v>
      </c>
      <c r="SVU16" s="703">
        <v>2.1</v>
      </c>
      <c r="SVV16" s="705" t="s">
        <v>318</v>
      </c>
      <c r="SVW16" s="703">
        <v>2.1</v>
      </c>
      <c r="SVX16" s="705" t="s">
        <v>318</v>
      </c>
      <c r="SVY16" s="703">
        <v>2.1</v>
      </c>
      <c r="SVZ16" s="705" t="s">
        <v>318</v>
      </c>
      <c r="SWA16" s="703">
        <v>2.1</v>
      </c>
      <c r="SWB16" s="705" t="s">
        <v>318</v>
      </c>
      <c r="SWC16" s="703">
        <v>2.1</v>
      </c>
      <c r="SWD16" s="705" t="s">
        <v>318</v>
      </c>
      <c r="SWE16" s="703">
        <v>2.1</v>
      </c>
      <c r="SWF16" s="705" t="s">
        <v>318</v>
      </c>
      <c r="SWG16" s="703">
        <v>2.1</v>
      </c>
      <c r="SWH16" s="705" t="s">
        <v>318</v>
      </c>
      <c r="SWI16" s="703">
        <v>2.1</v>
      </c>
      <c r="SWJ16" s="705" t="s">
        <v>318</v>
      </c>
      <c r="SWK16" s="703">
        <v>2.1</v>
      </c>
      <c r="SWL16" s="705" t="s">
        <v>318</v>
      </c>
      <c r="SWM16" s="703">
        <v>2.1</v>
      </c>
      <c r="SWN16" s="705" t="s">
        <v>318</v>
      </c>
      <c r="SWO16" s="703">
        <v>2.1</v>
      </c>
      <c r="SWP16" s="705" t="s">
        <v>318</v>
      </c>
      <c r="SWQ16" s="703">
        <v>2.1</v>
      </c>
      <c r="SWR16" s="705" t="s">
        <v>318</v>
      </c>
      <c r="SWS16" s="703">
        <v>2.1</v>
      </c>
      <c r="SWT16" s="705" t="s">
        <v>318</v>
      </c>
      <c r="SWU16" s="703">
        <v>2.1</v>
      </c>
      <c r="SWV16" s="705" t="s">
        <v>318</v>
      </c>
      <c r="SWW16" s="703">
        <v>2.1</v>
      </c>
      <c r="SWX16" s="705" t="s">
        <v>318</v>
      </c>
      <c r="SWY16" s="703">
        <v>2.1</v>
      </c>
      <c r="SWZ16" s="705" t="s">
        <v>318</v>
      </c>
      <c r="SXA16" s="703">
        <v>2.1</v>
      </c>
      <c r="SXB16" s="705" t="s">
        <v>318</v>
      </c>
      <c r="SXC16" s="703">
        <v>2.1</v>
      </c>
      <c r="SXD16" s="705" t="s">
        <v>318</v>
      </c>
      <c r="SXE16" s="703">
        <v>2.1</v>
      </c>
      <c r="SXF16" s="705" t="s">
        <v>318</v>
      </c>
      <c r="SXG16" s="703">
        <v>2.1</v>
      </c>
      <c r="SXH16" s="705" t="s">
        <v>318</v>
      </c>
      <c r="SXI16" s="703">
        <v>2.1</v>
      </c>
      <c r="SXJ16" s="705" t="s">
        <v>318</v>
      </c>
      <c r="SXK16" s="703">
        <v>2.1</v>
      </c>
      <c r="SXL16" s="705" t="s">
        <v>318</v>
      </c>
      <c r="SXM16" s="703">
        <v>2.1</v>
      </c>
      <c r="SXN16" s="705" t="s">
        <v>318</v>
      </c>
      <c r="SXO16" s="703">
        <v>2.1</v>
      </c>
      <c r="SXP16" s="705" t="s">
        <v>318</v>
      </c>
      <c r="SXQ16" s="703">
        <v>2.1</v>
      </c>
      <c r="SXR16" s="705" t="s">
        <v>318</v>
      </c>
      <c r="SXS16" s="703">
        <v>2.1</v>
      </c>
      <c r="SXT16" s="705" t="s">
        <v>318</v>
      </c>
      <c r="SXU16" s="703">
        <v>2.1</v>
      </c>
      <c r="SXV16" s="705" t="s">
        <v>318</v>
      </c>
      <c r="SXW16" s="703">
        <v>2.1</v>
      </c>
      <c r="SXX16" s="705" t="s">
        <v>318</v>
      </c>
      <c r="SXY16" s="703">
        <v>2.1</v>
      </c>
      <c r="SXZ16" s="705" t="s">
        <v>318</v>
      </c>
      <c r="SYA16" s="703">
        <v>2.1</v>
      </c>
      <c r="SYB16" s="705" t="s">
        <v>318</v>
      </c>
      <c r="SYC16" s="703">
        <v>2.1</v>
      </c>
      <c r="SYD16" s="705" t="s">
        <v>318</v>
      </c>
      <c r="SYE16" s="703">
        <v>2.1</v>
      </c>
      <c r="SYF16" s="705" t="s">
        <v>318</v>
      </c>
      <c r="SYG16" s="703">
        <v>2.1</v>
      </c>
      <c r="SYH16" s="705" t="s">
        <v>318</v>
      </c>
      <c r="SYI16" s="703">
        <v>2.1</v>
      </c>
      <c r="SYJ16" s="705" t="s">
        <v>318</v>
      </c>
      <c r="SYK16" s="703">
        <v>2.1</v>
      </c>
      <c r="SYL16" s="705" t="s">
        <v>318</v>
      </c>
      <c r="SYM16" s="703">
        <v>2.1</v>
      </c>
      <c r="SYN16" s="705" t="s">
        <v>318</v>
      </c>
      <c r="SYO16" s="703">
        <v>2.1</v>
      </c>
      <c r="SYP16" s="705" t="s">
        <v>318</v>
      </c>
      <c r="SYQ16" s="703">
        <v>2.1</v>
      </c>
      <c r="SYR16" s="705" t="s">
        <v>318</v>
      </c>
      <c r="SYS16" s="703">
        <v>2.1</v>
      </c>
      <c r="SYT16" s="705" t="s">
        <v>318</v>
      </c>
      <c r="SYU16" s="703">
        <v>2.1</v>
      </c>
      <c r="SYV16" s="705" t="s">
        <v>318</v>
      </c>
      <c r="SYW16" s="703">
        <v>2.1</v>
      </c>
      <c r="SYX16" s="705" t="s">
        <v>318</v>
      </c>
      <c r="SYY16" s="703">
        <v>2.1</v>
      </c>
      <c r="SYZ16" s="705" t="s">
        <v>318</v>
      </c>
      <c r="SZA16" s="703">
        <v>2.1</v>
      </c>
      <c r="SZB16" s="705" t="s">
        <v>318</v>
      </c>
      <c r="SZC16" s="703">
        <v>2.1</v>
      </c>
      <c r="SZD16" s="705" t="s">
        <v>318</v>
      </c>
      <c r="SZE16" s="703">
        <v>2.1</v>
      </c>
      <c r="SZF16" s="705" t="s">
        <v>318</v>
      </c>
      <c r="SZG16" s="703">
        <v>2.1</v>
      </c>
      <c r="SZH16" s="705" t="s">
        <v>318</v>
      </c>
      <c r="SZI16" s="703">
        <v>2.1</v>
      </c>
      <c r="SZJ16" s="705" t="s">
        <v>318</v>
      </c>
      <c r="SZK16" s="703">
        <v>2.1</v>
      </c>
      <c r="SZL16" s="705" t="s">
        <v>318</v>
      </c>
      <c r="SZM16" s="703">
        <v>2.1</v>
      </c>
      <c r="SZN16" s="705" t="s">
        <v>318</v>
      </c>
      <c r="SZO16" s="703">
        <v>2.1</v>
      </c>
      <c r="SZP16" s="705" t="s">
        <v>318</v>
      </c>
      <c r="SZQ16" s="703">
        <v>2.1</v>
      </c>
      <c r="SZR16" s="705" t="s">
        <v>318</v>
      </c>
      <c r="SZS16" s="703">
        <v>2.1</v>
      </c>
      <c r="SZT16" s="705" t="s">
        <v>318</v>
      </c>
      <c r="SZU16" s="703">
        <v>2.1</v>
      </c>
      <c r="SZV16" s="705" t="s">
        <v>318</v>
      </c>
      <c r="SZW16" s="703">
        <v>2.1</v>
      </c>
      <c r="SZX16" s="705" t="s">
        <v>318</v>
      </c>
      <c r="SZY16" s="703">
        <v>2.1</v>
      </c>
      <c r="SZZ16" s="705" t="s">
        <v>318</v>
      </c>
      <c r="TAA16" s="703">
        <v>2.1</v>
      </c>
      <c r="TAB16" s="705" t="s">
        <v>318</v>
      </c>
      <c r="TAC16" s="703">
        <v>2.1</v>
      </c>
      <c r="TAD16" s="705" t="s">
        <v>318</v>
      </c>
      <c r="TAE16" s="703">
        <v>2.1</v>
      </c>
      <c r="TAF16" s="705" t="s">
        <v>318</v>
      </c>
      <c r="TAG16" s="703">
        <v>2.1</v>
      </c>
      <c r="TAH16" s="705" t="s">
        <v>318</v>
      </c>
      <c r="TAI16" s="703">
        <v>2.1</v>
      </c>
      <c r="TAJ16" s="705" t="s">
        <v>318</v>
      </c>
      <c r="TAK16" s="703">
        <v>2.1</v>
      </c>
      <c r="TAL16" s="705" t="s">
        <v>318</v>
      </c>
      <c r="TAM16" s="703">
        <v>2.1</v>
      </c>
      <c r="TAN16" s="705" t="s">
        <v>318</v>
      </c>
      <c r="TAO16" s="703">
        <v>2.1</v>
      </c>
      <c r="TAP16" s="705" t="s">
        <v>318</v>
      </c>
      <c r="TAQ16" s="703">
        <v>2.1</v>
      </c>
      <c r="TAR16" s="705" t="s">
        <v>318</v>
      </c>
      <c r="TAS16" s="703">
        <v>2.1</v>
      </c>
      <c r="TAT16" s="705" t="s">
        <v>318</v>
      </c>
      <c r="TAU16" s="703">
        <v>2.1</v>
      </c>
      <c r="TAV16" s="705" t="s">
        <v>318</v>
      </c>
      <c r="TAW16" s="703">
        <v>2.1</v>
      </c>
      <c r="TAX16" s="705" t="s">
        <v>318</v>
      </c>
      <c r="TAY16" s="703">
        <v>2.1</v>
      </c>
      <c r="TAZ16" s="705" t="s">
        <v>318</v>
      </c>
      <c r="TBA16" s="703">
        <v>2.1</v>
      </c>
      <c r="TBB16" s="705" t="s">
        <v>318</v>
      </c>
      <c r="TBC16" s="703">
        <v>2.1</v>
      </c>
      <c r="TBD16" s="705" t="s">
        <v>318</v>
      </c>
      <c r="TBE16" s="703">
        <v>2.1</v>
      </c>
      <c r="TBF16" s="705" t="s">
        <v>318</v>
      </c>
      <c r="TBG16" s="703">
        <v>2.1</v>
      </c>
      <c r="TBH16" s="705" t="s">
        <v>318</v>
      </c>
      <c r="TBI16" s="703">
        <v>2.1</v>
      </c>
      <c r="TBJ16" s="705" t="s">
        <v>318</v>
      </c>
      <c r="TBK16" s="703">
        <v>2.1</v>
      </c>
      <c r="TBL16" s="705" t="s">
        <v>318</v>
      </c>
      <c r="TBM16" s="703">
        <v>2.1</v>
      </c>
      <c r="TBN16" s="705" t="s">
        <v>318</v>
      </c>
      <c r="TBO16" s="703">
        <v>2.1</v>
      </c>
      <c r="TBP16" s="705" t="s">
        <v>318</v>
      </c>
      <c r="TBQ16" s="703">
        <v>2.1</v>
      </c>
      <c r="TBR16" s="705" t="s">
        <v>318</v>
      </c>
      <c r="TBS16" s="703">
        <v>2.1</v>
      </c>
      <c r="TBT16" s="705" t="s">
        <v>318</v>
      </c>
      <c r="TBU16" s="703">
        <v>2.1</v>
      </c>
      <c r="TBV16" s="705" t="s">
        <v>318</v>
      </c>
      <c r="TBW16" s="703">
        <v>2.1</v>
      </c>
      <c r="TBX16" s="705" t="s">
        <v>318</v>
      </c>
      <c r="TBY16" s="703">
        <v>2.1</v>
      </c>
      <c r="TBZ16" s="705" t="s">
        <v>318</v>
      </c>
      <c r="TCA16" s="703">
        <v>2.1</v>
      </c>
      <c r="TCB16" s="705" t="s">
        <v>318</v>
      </c>
      <c r="TCC16" s="703">
        <v>2.1</v>
      </c>
      <c r="TCD16" s="705" t="s">
        <v>318</v>
      </c>
      <c r="TCE16" s="703">
        <v>2.1</v>
      </c>
      <c r="TCF16" s="705" t="s">
        <v>318</v>
      </c>
      <c r="TCG16" s="703">
        <v>2.1</v>
      </c>
      <c r="TCH16" s="705" t="s">
        <v>318</v>
      </c>
      <c r="TCI16" s="703">
        <v>2.1</v>
      </c>
      <c r="TCJ16" s="705" t="s">
        <v>318</v>
      </c>
      <c r="TCK16" s="703">
        <v>2.1</v>
      </c>
      <c r="TCL16" s="705" t="s">
        <v>318</v>
      </c>
      <c r="TCM16" s="703">
        <v>2.1</v>
      </c>
      <c r="TCN16" s="705" t="s">
        <v>318</v>
      </c>
      <c r="TCO16" s="703">
        <v>2.1</v>
      </c>
      <c r="TCP16" s="705" t="s">
        <v>318</v>
      </c>
      <c r="TCQ16" s="703">
        <v>2.1</v>
      </c>
      <c r="TCR16" s="705" t="s">
        <v>318</v>
      </c>
      <c r="TCS16" s="703">
        <v>2.1</v>
      </c>
      <c r="TCT16" s="705" t="s">
        <v>318</v>
      </c>
      <c r="TCU16" s="703">
        <v>2.1</v>
      </c>
      <c r="TCV16" s="705" t="s">
        <v>318</v>
      </c>
      <c r="TCW16" s="703">
        <v>2.1</v>
      </c>
      <c r="TCX16" s="705" t="s">
        <v>318</v>
      </c>
      <c r="TCY16" s="703">
        <v>2.1</v>
      </c>
      <c r="TCZ16" s="705" t="s">
        <v>318</v>
      </c>
      <c r="TDA16" s="703">
        <v>2.1</v>
      </c>
      <c r="TDB16" s="705" t="s">
        <v>318</v>
      </c>
      <c r="TDC16" s="703">
        <v>2.1</v>
      </c>
      <c r="TDD16" s="705" t="s">
        <v>318</v>
      </c>
      <c r="TDE16" s="703">
        <v>2.1</v>
      </c>
      <c r="TDF16" s="705" t="s">
        <v>318</v>
      </c>
      <c r="TDG16" s="703">
        <v>2.1</v>
      </c>
      <c r="TDH16" s="705" t="s">
        <v>318</v>
      </c>
      <c r="TDI16" s="703">
        <v>2.1</v>
      </c>
      <c r="TDJ16" s="705" t="s">
        <v>318</v>
      </c>
      <c r="TDK16" s="703">
        <v>2.1</v>
      </c>
      <c r="TDL16" s="705" t="s">
        <v>318</v>
      </c>
      <c r="TDM16" s="703">
        <v>2.1</v>
      </c>
      <c r="TDN16" s="705" t="s">
        <v>318</v>
      </c>
      <c r="TDO16" s="703">
        <v>2.1</v>
      </c>
      <c r="TDP16" s="705" t="s">
        <v>318</v>
      </c>
      <c r="TDQ16" s="703">
        <v>2.1</v>
      </c>
      <c r="TDR16" s="705" t="s">
        <v>318</v>
      </c>
      <c r="TDS16" s="703">
        <v>2.1</v>
      </c>
      <c r="TDT16" s="705" t="s">
        <v>318</v>
      </c>
      <c r="TDU16" s="703">
        <v>2.1</v>
      </c>
      <c r="TDV16" s="705" t="s">
        <v>318</v>
      </c>
      <c r="TDW16" s="703">
        <v>2.1</v>
      </c>
      <c r="TDX16" s="705" t="s">
        <v>318</v>
      </c>
      <c r="TDY16" s="703">
        <v>2.1</v>
      </c>
      <c r="TDZ16" s="705" t="s">
        <v>318</v>
      </c>
      <c r="TEA16" s="703">
        <v>2.1</v>
      </c>
      <c r="TEB16" s="705" t="s">
        <v>318</v>
      </c>
      <c r="TEC16" s="703">
        <v>2.1</v>
      </c>
      <c r="TED16" s="705" t="s">
        <v>318</v>
      </c>
      <c r="TEE16" s="703">
        <v>2.1</v>
      </c>
      <c r="TEF16" s="705" t="s">
        <v>318</v>
      </c>
      <c r="TEG16" s="703">
        <v>2.1</v>
      </c>
      <c r="TEH16" s="705" t="s">
        <v>318</v>
      </c>
      <c r="TEI16" s="703">
        <v>2.1</v>
      </c>
      <c r="TEJ16" s="705" t="s">
        <v>318</v>
      </c>
      <c r="TEK16" s="703">
        <v>2.1</v>
      </c>
      <c r="TEL16" s="705" t="s">
        <v>318</v>
      </c>
      <c r="TEM16" s="703">
        <v>2.1</v>
      </c>
      <c r="TEN16" s="705" t="s">
        <v>318</v>
      </c>
      <c r="TEO16" s="703">
        <v>2.1</v>
      </c>
      <c r="TEP16" s="705" t="s">
        <v>318</v>
      </c>
      <c r="TEQ16" s="703">
        <v>2.1</v>
      </c>
      <c r="TER16" s="705" t="s">
        <v>318</v>
      </c>
      <c r="TES16" s="703">
        <v>2.1</v>
      </c>
      <c r="TET16" s="705" t="s">
        <v>318</v>
      </c>
      <c r="TEU16" s="703">
        <v>2.1</v>
      </c>
      <c r="TEV16" s="705" t="s">
        <v>318</v>
      </c>
      <c r="TEW16" s="703">
        <v>2.1</v>
      </c>
      <c r="TEX16" s="705" t="s">
        <v>318</v>
      </c>
      <c r="TEY16" s="703">
        <v>2.1</v>
      </c>
      <c r="TEZ16" s="705" t="s">
        <v>318</v>
      </c>
      <c r="TFA16" s="703">
        <v>2.1</v>
      </c>
      <c r="TFB16" s="705" t="s">
        <v>318</v>
      </c>
      <c r="TFC16" s="703">
        <v>2.1</v>
      </c>
      <c r="TFD16" s="705" t="s">
        <v>318</v>
      </c>
      <c r="TFE16" s="703">
        <v>2.1</v>
      </c>
      <c r="TFF16" s="705" t="s">
        <v>318</v>
      </c>
      <c r="TFG16" s="703">
        <v>2.1</v>
      </c>
      <c r="TFH16" s="705" t="s">
        <v>318</v>
      </c>
      <c r="TFI16" s="703">
        <v>2.1</v>
      </c>
      <c r="TFJ16" s="705" t="s">
        <v>318</v>
      </c>
      <c r="TFK16" s="703">
        <v>2.1</v>
      </c>
      <c r="TFL16" s="705" t="s">
        <v>318</v>
      </c>
      <c r="TFM16" s="703">
        <v>2.1</v>
      </c>
      <c r="TFN16" s="705" t="s">
        <v>318</v>
      </c>
      <c r="TFO16" s="703">
        <v>2.1</v>
      </c>
      <c r="TFP16" s="705" t="s">
        <v>318</v>
      </c>
      <c r="TFQ16" s="703">
        <v>2.1</v>
      </c>
      <c r="TFR16" s="705" t="s">
        <v>318</v>
      </c>
      <c r="TFS16" s="703">
        <v>2.1</v>
      </c>
      <c r="TFT16" s="705" t="s">
        <v>318</v>
      </c>
      <c r="TFU16" s="703">
        <v>2.1</v>
      </c>
      <c r="TFV16" s="705" t="s">
        <v>318</v>
      </c>
      <c r="TFW16" s="703">
        <v>2.1</v>
      </c>
      <c r="TFX16" s="705" t="s">
        <v>318</v>
      </c>
      <c r="TFY16" s="703">
        <v>2.1</v>
      </c>
      <c r="TFZ16" s="705" t="s">
        <v>318</v>
      </c>
      <c r="TGA16" s="703">
        <v>2.1</v>
      </c>
      <c r="TGB16" s="705" t="s">
        <v>318</v>
      </c>
      <c r="TGC16" s="703">
        <v>2.1</v>
      </c>
      <c r="TGD16" s="705" t="s">
        <v>318</v>
      </c>
      <c r="TGE16" s="703">
        <v>2.1</v>
      </c>
      <c r="TGF16" s="705" t="s">
        <v>318</v>
      </c>
      <c r="TGG16" s="703">
        <v>2.1</v>
      </c>
      <c r="TGH16" s="705" t="s">
        <v>318</v>
      </c>
      <c r="TGI16" s="703">
        <v>2.1</v>
      </c>
      <c r="TGJ16" s="705" t="s">
        <v>318</v>
      </c>
      <c r="TGK16" s="703">
        <v>2.1</v>
      </c>
      <c r="TGL16" s="705" t="s">
        <v>318</v>
      </c>
      <c r="TGM16" s="703">
        <v>2.1</v>
      </c>
      <c r="TGN16" s="705" t="s">
        <v>318</v>
      </c>
      <c r="TGO16" s="703">
        <v>2.1</v>
      </c>
      <c r="TGP16" s="705" t="s">
        <v>318</v>
      </c>
      <c r="TGQ16" s="703">
        <v>2.1</v>
      </c>
      <c r="TGR16" s="705" t="s">
        <v>318</v>
      </c>
      <c r="TGS16" s="703">
        <v>2.1</v>
      </c>
      <c r="TGT16" s="705" t="s">
        <v>318</v>
      </c>
      <c r="TGU16" s="703">
        <v>2.1</v>
      </c>
      <c r="TGV16" s="705" t="s">
        <v>318</v>
      </c>
      <c r="TGW16" s="703">
        <v>2.1</v>
      </c>
      <c r="TGX16" s="705" t="s">
        <v>318</v>
      </c>
      <c r="TGY16" s="703">
        <v>2.1</v>
      </c>
      <c r="TGZ16" s="705" t="s">
        <v>318</v>
      </c>
      <c r="THA16" s="703">
        <v>2.1</v>
      </c>
      <c r="THB16" s="705" t="s">
        <v>318</v>
      </c>
      <c r="THC16" s="703">
        <v>2.1</v>
      </c>
      <c r="THD16" s="705" t="s">
        <v>318</v>
      </c>
      <c r="THE16" s="703">
        <v>2.1</v>
      </c>
      <c r="THF16" s="705" t="s">
        <v>318</v>
      </c>
      <c r="THG16" s="703">
        <v>2.1</v>
      </c>
      <c r="THH16" s="705" t="s">
        <v>318</v>
      </c>
      <c r="THI16" s="703">
        <v>2.1</v>
      </c>
      <c r="THJ16" s="705" t="s">
        <v>318</v>
      </c>
      <c r="THK16" s="703">
        <v>2.1</v>
      </c>
      <c r="THL16" s="705" t="s">
        <v>318</v>
      </c>
      <c r="THM16" s="703">
        <v>2.1</v>
      </c>
      <c r="THN16" s="705" t="s">
        <v>318</v>
      </c>
      <c r="THO16" s="703">
        <v>2.1</v>
      </c>
      <c r="THP16" s="705" t="s">
        <v>318</v>
      </c>
      <c r="THQ16" s="703">
        <v>2.1</v>
      </c>
      <c r="THR16" s="705" t="s">
        <v>318</v>
      </c>
      <c r="THS16" s="703">
        <v>2.1</v>
      </c>
      <c r="THT16" s="705" t="s">
        <v>318</v>
      </c>
      <c r="THU16" s="703">
        <v>2.1</v>
      </c>
      <c r="THV16" s="705" t="s">
        <v>318</v>
      </c>
      <c r="THW16" s="703">
        <v>2.1</v>
      </c>
      <c r="THX16" s="705" t="s">
        <v>318</v>
      </c>
      <c r="THY16" s="703">
        <v>2.1</v>
      </c>
      <c r="THZ16" s="705" t="s">
        <v>318</v>
      </c>
      <c r="TIA16" s="703">
        <v>2.1</v>
      </c>
      <c r="TIB16" s="705" t="s">
        <v>318</v>
      </c>
      <c r="TIC16" s="703">
        <v>2.1</v>
      </c>
      <c r="TID16" s="705" t="s">
        <v>318</v>
      </c>
      <c r="TIE16" s="703">
        <v>2.1</v>
      </c>
      <c r="TIF16" s="705" t="s">
        <v>318</v>
      </c>
      <c r="TIG16" s="703">
        <v>2.1</v>
      </c>
      <c r="TIH16" s="705" t="s">
        <v>318</v>
      </c>
      <c r="TII16" s="703">
        <v>2.1</v>
      </c>
      <c r="TIJ16" s="705" t="s">
        <v>318</v>
      </c>
      <c r="TIK16" s="703">
        <v>2.1</v>
      </c>
      <c r="TIL16" s="705" t="s">
        <v>318</v>
      </c>
      <c r="TIM16" s="703">
        <v>2.1</v>
      </c>
      <c r="TIN16" s="705" t="s">
        <v>318</v>
      </c>
      <c r="TIO16" s="703">
        <v>2.1</v>
      </c>
      <c r="TIP16" s="705" t="s">
        <v>318</v>
      </c>
      <c r="TIQ16" s="703">
        <v>2.1</v>
      </c>
      <c r="TIR16" s="705" t="s">
        <v>318</v>
      </c>
      <c r="TIS16" s="703">
        <v>2.1</v>
      </c>
      <c r="TIT16" s="705" t="s">
        <v>318</v>
      </c>
      <c r="TIU16" s="703">
        <v>2.1</v>
      </c>
      <c r="TIV16" s="705" t="s">
        <v>318</v>
      </c>
      <c r="TIW16" s="703">
        <v>2.1</v>
      </c>
      <c r="TIX16" s="705" t="s">
        <v>318</v>
      </c>
      <c r="TIY16" s="703">
        <v>2.1</v>
      </c>
      <c r="TIZ16" s="705" t="s">
        <v>318</v>
      </c>
      <c r="TJA16" s="703">
        <v>2.1</v>
      </c>
      <c r="TJB16" s="705" t="s">
        <v>318</v>
      </c>
      <c r="TJC16" s="703">
        <v>2.1</v>
      </c>
      <c r="TJD16" s="705" t="s">
        <v>318</v>
      </c>
      <c r="TJE16" s="703">
        <v>2.1</v>
      </c>
      <c r="TJF16" s="705" t="s">
        <v>318</v>
      </c>
      <c r="TJG16" s="703">
        <v>2.1</v>
      </c>
      <c r="TJH16" s="705" t="s">
        <v>318</v>
      </c>
      <c r="TJI16" s="703">
        <v>2.1</v>
      </c>
      <c r="TJJ16" s="705" t="s">
        <v>318</v>
      </c>
      <c r="TJK16" s="703">
        <v>2.1</v>
      </c>
      <c r="TJL16" s="705" t="s">
        <v>318</v>
      </c>
      <c r="TJM16" s="703">
        <v>2.1</v>
      </c>
      <c r="TJN16" s="705" t="s">
        <v>318</v>
      </c>
      <c r="TJO16" s="703">
        <v>2.1</v>
      </c>
      <c r="TJP16" s="705" t="s">
        <v>318</v>
      </c>
      <c r="TJQ16" s="703">
        <v>2.1</v>
      </c>
      <c r="TJR16" s="705" t="s">
        <v>318</v>
      </c>
      <c r="TJS16" s="703">
        <v>2.1</v>
      </c>
      <c r="TJT16" s="705" t="s">
        <v>318</v>
      </c>
      <c r="TJU16" s="703">
        <v>2.1</v>
      </c>
      <c r="TJV16" s="705" t="s">
        <v>318</v>
      </c>
      <c r="TJW16" s="703">
        <v>2.1</v>
      </c>
      <c r="TJX16" s="705" t="s">
        <v>318</v>
      </c>
      <c r="TJY16" s="703">
        <v>2.1</v>
      </c>
      <c r="TJZ16" s="705" t="s">
        <v>318</v>
      </c>
      <c r="TKA16" s="703">
        <v>2.1</v>
      </c>
      <c r="TKB16" s="705" t="s">
        <v>318</v>
      </c>
      <c r="TKC16" s="703">
        <v>2.1</v>
      </c>
      <c r="TKD16" s="705" t="s">
        <v>318</v>
      </c>
      <c r="TKE16" s="703">
        <v>2.1</v>
      </c>
      <c r="TKF16" s="705" t="s">
        <v>318</v>
      </c>
      <c r="TKG16" s="703">
        <v>2.1</v>
      </c>
      <c r="TKH16" s="705" t="s">
        <v>318</v>
      </c>
      <c r="TKI16" s="703">
        <v>2.1</v>
      </c>
      <c r="TKJ16" s="705" t="s">
        <v>318</v>
      </c>
      <c r="TKK16" s="703">
        <v>2.1</v>
      </c>
      <c r="TKL16" s="705" t="s">
        <v>318</v>
      </c>
      <c r="TKM16" s="703">
        <v>2.1</v>
      </c>
      <c r="TKN16" s="705" t="s">
        <v>318</v>
      </c>
      <c r="TKO16" s="703">
        <v>2.1</v>
      </c>
      <c r="TKP16" s="705" t="s">
        <v>318</v>
      </c>
      <c r="TKQ16" s="703">
        <v>2.1</v>
      </c>
      <c r="TKR16" s="705" t="s">
        <v>318</v>
      </c>
      <c r="TKS16" s="703">
        <v>2.1</v>
      </c>
      <c r="TKT16" s="705" t="s">
        <v>318</v>
      </c>
      <c r="TKU16" s="703">
        <v>2.1</v>
      </c>
      <c r="TKV16" s="705" t="s">
        <v>318</v>
      </c>
      <c r="TKW16" s="703">
        <v>2.1</v>
      </c>
      <c r="TKX16" s="705" t="s">
        <v>318</v>
      </c>
      <c r="TKY16" s="703">
        <v>2.1</v>
      </c>
      <c r="TKZ16" s="705" t="s">
        <v>318</v>
      </c>
      <c r="TLA16" s="703">
        <v>2.1</v>
      </c>
      <c r="TLB16" s="705" t="s">
        <v>318</v>
      </c>
      <c r="TLC16" s="703">
        <v>2.1</v>
      </c>
      <c r="TLD16" s="705" t="s">
        <v>318</v>
      </c>
      <c r="TLE16" s="703">
        <v>2.1</v>
      </c>
      <c r="TLF16" s="705" t="s">
        <v>318</v>
      </c>
      <c r="TLG16" s="703">
        <v>2.1</v>
      </c>
      <c r="TLH16" s="705" t="s">
        <v>318</v>
      </c>
      <c r="TLI16" s="703">
        <v>2.1</v>
      </c>
      <c r="TLJ16" s="705" t="s">
        <v>318</v>
      </c>
      <c r="TLK16" s="703">
        <v>2.1</v>
      </c>
      <c r="TLL16" s="705" t="s">
        <v>318</v>
      </c>
      <c r="TLM16" s="703">
        <v>2.1</v>
      </c>
      <c r="TLN16" s="705" t="s">
        <v>318</v>
      </c>
      <c r="TLO16" s="703">
        <v>2.1</v>
      </c>
      <c r="TLP16" s="705" t="s">
        <v>318</v>
      </c>
      <c r="TLQ16" s="703">
        <v>2.1</v>
      </c>
      <c r="TLR16" s="705" t="s">
        <v>318</v>
      </c>
      <c r="TLS16" s="703">
        <v>2.1</v>
      </c>
      <c r="TLT16" s="705" t="s">
        <v>318</v>
      </c>
      <c r="TLU16" s="703">
        <v>2.1</v>
      </c>
      <c r="TLV16" s="705" t="s">
        <v>318</v>
      </c>
      <c r="TLW16" s="703">
        <v>2.1</v>
      </c>
      <c r="TLX16" s="705" t="s">
        <v>318</v>
      </c>
      <c r="TLY16" s="703">
        <v>2.1</v>
      </c>
      <c r="TLZ16" s="705" t="s">
        <v>318</v>
      </c>
      <c r="TMA16" s="703">
        <v>2.1</v>
      </c>
      <c r="TMB16" s="705" t="s">
        <v>318</v>
      </c>
      <c r="TMC16" s="703">
        <v>2.1</v>
      </c>
      <c r="TMD16" s="705" t="s">
        <v>318</v>
      </c>
      <c r="TME16" s="703">
        <v>2.1</v>
      </c>
      <c r="TMF16" s="705" t="s">
        <v>318</v>
      </c>
      <c r="TMG16" s="703">
        <v>2.1</v>
      </c>
      <c r="TMH16" s="705" t="s">
        <v>318</v>
      </c>
      <c r="TMI16" s="703">
        <v>2.1</v>
      </c>
      <c r="TMJ16" s="705" t="s">
        <v>318</v>
      </c>
      <c r="TMK16" s="703">
        <v>2.1</v>
      </c>
      <c r="TML16" s="705" t="s">
        <v>318</v>
      </c>
      <c r="TMM16" s="703">
        <v>2.1</v>
      </c>
      <c r="TMN16" s="705" t="s">
        <v>318</v>
      </c>
      <c r="TMO16" s="703">
        <v>2.1</v>
      </c>
      <c r="TMP16" s="705" t="s">
        <v>318</v>
      </c>
      <c r="TMQ16" s="703">
        <v>2.1</v>
      </c>
      <c r="TMR16" s="705" t="s">
        <v>318</v>
      </c>
      <c r="TMS16" s="703">
        <v>2.1</v>
      </c>
      <c r="TMT16" s="705" t="s">
        <v>318</v>
      </c>
      <c r="TMU16" s="703">
        <v>2.1</v>
      </c>
      <c r="TMV16" s="705" t="s">
        <v>318</v>
      </c>
      <c r="TMW16" s="703">
        <v>2.1</v>
      </c>
      <c r="TMX16" s="705" t="s">
        <v>318</v>
      </c>
      <c r="TMY16" s="703">
        <v>2.1</v>
      </c>
      <c r="TMZ16" s="705" t="s">
        <v>318</v>
      </c>
      <c r="TNA16" s="703">
        <v>2.1</v>
      </c>
      <c r="TNB16" s="705" t="s">
        <v>318</v>
      </c>
      <c r="TNC16" s="703">
        <v>2.1</v>
      </c>
      <c r="TND16" s="705" t="s">
        <v>318</v>
      </c>
      <c r="TNE16" s="703">
        <v>2.1</v>
      </c>
      <c r="TNF16" s="705" t="s">
        <v>318</v>
      </c>
      <c r="TNG16" s="703">
        <v>2.1</v>
      </c>
      <c r="TNH16" s="705" t="s">
        <v>318</v>
      </c>
      <c r="TNI16" s="703">
        <v>2.1</v>
      </c>
      <c r="TNJ16" s="705" t="s">
        <v>318</v>
      </c>
      <c r="TNK16" s="703">
        <v>2.1</v>
      </c>
      <c r="TNL16" s="705" t="s">
        <v>318</v>
      </c>
      <c r="TNM16" s="703">
        <v>2.1</v>
      </c>
      <c r="TNN16" s="705" t="s">
        <v>318</v>
      </c>
      <c r="TNO16" s="703">
        <v>2.1</v>
      </c>
      <c r="TNP16" s="705" t="s">
        <v>318</v>
      </c>
      <c r="TNQ16" s="703">
        <v>2.1</v>
      </c>
      <c r="TNR16" s="705" t="s">
        <v>318</v>
      </c>
      <c r="TNS16" s="703">
        <v>2.1</v>
      </c>
      <c r="TNT16" s="705" t="s">
        <v>318</v>
      </c>
      <c r="TNU16" s="703">
        <v>2.1</v>
      </c>
      <c r="TNV16" s="705" t="s">
        <v>318</v>
      </c>
      <c r="TNW16" s="703">
        <v>2.1</v>
      </c>
      <c r="TNX16" s="705" t="s">
        <v>318</v>
      </c>
      <c r="TNY16" s="703">
        <v>2.1</v>
      </c>
      <c r="TNZ16" s="705" t="s">
        <v>318</v>
      </c>
      <c r="TOA16" s="703">
        <v>2.1</v>
      </c>
      <c r="TOB16" s="705" t="s">
        <v>318</v>
      </c>
      <c r="TOC16" s="703">
        <v>2.1</v>
      </c>
      <c r="TOD16" s="705" t="s">
        <v>318</v>
      </c>
      <c r="TOE16" s="703">
        <v>2.1</v>
      </c>
      <c r="TOF16" s="705" t="s">
        <v>318</v>
      </c>
      <c r="TOG16" s="703">
        <v>2.1</v>
      </c>
      <c r="TOH16" s="705" t="s">
        <v>318</v>
      </c>
      <c r="TOI16" s="703">
        <v>2.1</v>
      </c>
      <c r="TOJ16" s="705" t="s">
        <v>318</v>
      </c>
      <c r="TOK16" s="703">
        <v>2.1</v>
      </c>
      <c r="TOL16" s="705" t="s">
        <v>318</v>
      </c>
      <c r="TOM16" s="703">
        <v>2.1</v>
      </c>
      <c r="TON16" s="705" t="s">
        <v>318</v>
      </c>
      <c r="TOO16" s="703">
        <v>2.1</v>
      </c>
      <c r="TOP16" s="705" t="s">
        <v>318</v>
      </c>
      <c r="TOQ16" s="703">
        <v>2.1</v>
      </c>
      <c r="TOR16" s="705" t="s">
        <v>318</v>
      </c>
      <c r="TOS16" s="703">
        <v>2.1</v>
      </c>
      <c r="TOT16" s="705" t="s">
        <v>318</v>
      </c>
      <c r="TOU16" s="703">
        <v>2.1</v>
      </c>
      <c r="TOV16" s="705" t="s">
        <v>318</v>
      </c>
      <c r="TOW16" s="703">
        <v>2.1</v>
      </c>
      <c r="TOX16" s="705" t="s">
        <v>318</v>
      </c>
      <c r="TOY16" s="703">
        <v>2.1</v>
      </c>
      <c r="TOZ16" s="705" t="s">
        <v>318</v>
      </c>
      <c r="TPA16" s="703">
        <v>2.1</v>
      </c>
      <c r="TPB16" s="705" t="s">
        <v>318</v>
      </c>
      <c r="TPC16" s="703">
        <v>2.1</v>
      </c>
      <c r="TPD16" s="705" t="s">
        <v>318</v>
      </c>
      <c r="TPE16" s="703">
        <v>2.1</v>
      </c>
      <c r="TPF16" s="705" t="s">
        <v>318</v>
      </c>
      <c r="TPG16" s="703">
        <v>2.1</v>
      </c>
      <c r="TPH16" s="705" t="s">
        <v>318</v>
      </c>
      <c r="TPI16" s="703">
        <v>2.1</v>
      </c>
      <c r="TPJ16" s="705" t="s">
        <v>318</v>
      </c>
      <c r="TPK16" s="703">
        <v>2.1</v>
      </c>
      <c r="TPL16" s="705" t="s">
        <v>318</v>
      </c>
      <c r="TPM16" s="703">
        <v>2.1</v>
      </c>
      <c r="TPN16" s="705" t="s">
        <v>318</v>
      </c>
      <c r="TPO16" s="703">
        <v>2.1</v>
      </c>
      <c r="TPP16" s="705" t="s">
        <v>318</v>
      </c>
      <c r="TPQ16" s="703">
        <v>2.1</v>
      </c>
      <c r="TPR16" s="705" t="s">
        <v>318</v>
      </c>
      <c r="TPS16" s="703">
        <v>2.1</v>
      </c>
      <c r="TPT16" s="705" t="s">
        <v>318</v>
      </c>
      <c r="TPU16" s="703">
        <v>2.1</v>
      </c>
      <c r="TPV16" s="705" t="s">
        <v>318</v>
      </c>
      <c r="TPW16" s="703">
        <v>2.1</v>
      </c>
      <c r="TPX16" s="705" t="s">
        <v>318</v>
      </c>
      <c r="TPY16" s="703">
        <v>2.1</v>
      </c>
      <c r="TPZ16" s="705" t="s">
        <v>318</v>
      </c>
      <c r="TQA16" s="703">
        <v>2.1</v>
      </c>
      <c r="TQB16" s="705" t="s">
        <v>318</v>
      </c>
      <c r="TQC16" s="703">
        <v>2.1</v>
      </c>
      <c r="TQD16" s="705" t="s">
        <v>318</v>
      </c>
      <c r="TQE16" s="703">
        <v>2.1</v>
      </c>
      <c r="TQF16" s="705" t="s">
        <v>318</v>
      </c>
      <c r="TQG16" s="703">
        <v>2.1</v>
      </c>
      <c r="TQH16" s="705" t="s">
        <v>318</v>
      </c>
      <c r="TQI16" s="703">
        <v>2.1</v>
      </c>
      <c r="TQJ16" s="705" t="s">
        <v>318</v>
      </c>
      <c r="TQK16" s="703">
        <v>2.1</v>
      </c>
      <c r="TQL16" s="705" t="s">
        <v>318</v>
      </c>
      <c r="TQM16" s="703">
        <v>2.1</v>
      </c>
      <c r="TQN16" s="705" t="s">
        <v>318</v>
      </c>
      <c r="TQO16" s="703">
        <v>2.1</v>
      </c>
      <c r="TQP16" s="705" t="s">
        <v>318</v>
      </c>
      <c r="TQQ16" s="703">
        <v>2.1</v>
      </c>
      <c r="TQR16" s="705" t="s">
        <v>318</v>
      </c>
      <c r="TQS16" s="703">
        <v>2.1</v>
      </c>
      <c r="TQT16" s="705" t="s">
        <v>318</v>
      </c>
      <c r="TQU16" s="703">
        <v>2.1</v>
      </c>
      <c r="TQV16" s="705" t="s">
        <v>318</v>
      </c>
      <c r="TQW16" s="703">
        <v>2.1</v>
      </c>
      <c r="TQX16" s="705" t="s">
        <v>318</v>
      </c>
      <c r="TQY16" s="703">
        <v>2.1</v>
      </c>
      <c r="TQZ16" s="705" t="s">
        <v>318</v>
      </c>
      <c r="TRA16" s="703">
        <v>2.1</v>
      </c>
      <c r="TRB16" s="705" t="s">
        <v>318</v>
      </c>
      <c r="TRC16" s="703">
        <v>2.1</v>
      </c>
      <c r="TRD16" s="705" t="s">
        <v>318</v>
      </c>
      <c r="TRE16" s="703">
        <v>2.1</v>
      </c>
      <c r="TRF16" s="705" t="s">
        <v>318</v>
      </c>
      <c r="TRG16" s="703">
        <v>2.1</v>
      </c>
      <c r="TRH16" s="705" t="s">
        <v>318</v>
      </c>
      <c r="TRI16" s="703">
        <v>2.1</v>
      </c>
      <c r="TRJ16" s="705" t="s">
        <v>318</v>
      </c>
      <c r="TRK16" s="703">
        <v>2.1</v>
      </c>
      <c r="TRL16" s="705" t="s">
        <v>318</v>
      </c>
      <c r="TRM16" s="703">
        <v>2.1</v>
      </c>
      <c r="TRN16" s="705" t="s">
        <v>318</v>
      </c>
      <c r="TRO16" s="703">
        <v>2.1</v>
      </c>
      <c r="TRP16" s="705" t="s">
        <v>318</v>
      </c>
      <c r="TRQ16" s="703">
        <v>2.1</v>
      </c>
      <c r="TRR16" s="705" t="s">
        <v>318</v>
      </c>
      <c r="TRS16" s="703">
        <v>2.1</v>
      </c>
      <c r="TRT16" s="705" t="s">
        <v>318</v>
      </c>
      <c r="TRU16" s="703">
        <v>2.1</v>
      </c>
      <c r="TRV16" s="705" t="s">
        <v>318</v>
      </c>
      <c r="TRW16" s="703">
        <v>2.1</v>
      </c>
      <c r="TRX16" s="705" t="s">
        <v>318</v>
      </c>
      <c r="TRY16" s="703">
        <v>2.1</v>
      </c>
      <c r="TRZ16" s="705" t="s">
        <v>318</v>
      </c>
      <c r="TSA16" s="703">
        <v>2.1</v>
      </c>
      <c r="TSB16" s="705" t="s">
        <v>318</v>
      </c>
      <c r="TSC16" s="703">
        <v>2.1</v>
      </c>
      <c r="TSD16" s="705" t="s">
        <v>318</v>
      </c>
      <c r="TSE16" s="703">
        <v>2.1</v>
      </c>
      <c r="TSF16" s="705" t="s">
        <v>318</v>
      </c>
      <c r="TSG16" s="703">
        <v>2.1</v>
      </c>
      <c r="TSH16" s="705" t="s">
        <v>318</v>
      </c>
      <c r="TSI16" s="703">
        <v>2.1</v>
      </c>
      <c r="TSJ16" s="705" t="s">
        <v>318</v>
      </c>
      <c r="TSK16" s="703">
        <v>2.1</v>
      </c>
      <c r="TSL16" s="705" t="s">
        <v>318</v>
      </c>
      <c r="TSM16" s="703">
        <v>2.1</v>
      </c>
      <c r="TSN16" s="705" t="s">
        <v>318</v>
      </c>
      <c r="TSO16" s="703">
        <v>2.1</v>
      </c>
      <c r="TSP16" s="705" t="s">
        <v>318</v>
      </c>
      <c r="TSQ16" s="703">
        <v>2.1</v>
      </c>
      <c r="TSR16" s="705" t="s">
        <v>318</v>
      </c>
      <c r="TSS16" s="703">
        <v>2.1</v>
      </c>
      <c r="TST16" s="705" t="s">
        <v>318</v>
      </c>
      <c r="TSU16" s="703">
        <v>2.1</v>
      </c>
      <c r="TSV16" s="705" t="s">
        <v>318</v>
      </c>
      <c r="TSW16" s="703">
        <v>2.1</v>
      </c>
      <c r="TSX16" s="705" t="s">
        <v>318</v>
      </c>
      <c r="TSY16" s="703">
        <v>2.1</v>
      </c>
      <c r="TSZ16" s="705" t="s">
        <v>318</v>
      </c>
      <c r="TTA16" s="703">
        <v>2.1</v>
      </c>
      <c r="TTB16" s="705" t="s">
        <v>318</v>
      </c>
      <c r="TTC16" s="703">
        <v>2.1</v>
      </c>
      <c r="TTD16" s="705" t="s">
        <v>318</v>
      </c>
      <c r="TTE16" s="703">
        <v>2.1</v>
      </c>
      <c r="TTF16" s="705" t="s">
        <v>318</v>
      </c>
      <c r="TTG16" s="703">
        <v>2.1</v>
      </c>
      <c r="TTH16" s="705" t="s">
        <v>318</v>
      </c>
      <c r="TTI16" s="703">
        <v>2.1</v>
      </c>
      <c r="TTJ16" s="705" t="s">
        <v>318</v>
      </c>
      <c r="TTK16" s="703">
        <v>2.1</v>
      </c>
      <c r="TTL16" s="705" t="s">
        <v>318</v>
      </c>
      <c r="TTM16" s="703">
        <v>2.1</v>
      </c>
      <c r="TTN16" s="705" t="s">
        <v>318</v>
      </c>
      <c r="TTO16" s="703">
        <v>2.1</v>
      </c>
      <c r="TTP16" s="705" t="s">
        <v>318</v>
      </c>
      <c r="TTQ16" s="703">
        <v>2.1</v>
      </c>
      <c r="TTR16" s="705" t="s">
        <v>318</v>
      </c>
      <c r="TTS16" s="703">
        <v>2.1</v>
      </c>
      <c r="TTT16" s="705" t="s">
        <v>318</v>
      </c>
      <c r="TTU16" s="703">
        <v>2.1</v>
      </c>
      <c r="TTV16" s="705" t="s">
        <v>318</v>
      </c>
      <c r="TTW16" s="703">
        <v>2.1</v>
      </c>
      <c r="TTX16" s="705" t="s">
        <v>318</v>
      </c>
      <c r="TTY16" s="703">
        <v>2.1</v>
      </c>
      <c r="TTZ16" s="705" t="s">
        <v>318</v>
      </c>
      <c r="TUA16" s="703">
        <v>2.1</v>
      </c>
      <c r="TUB16" s="705" t="s">
        <v>318</v>
      </c>
      <c r="TUC16" s="703">
        <v>2.1</v>
      </c>
      <c r="TUD16" s="705" t="s">
        <v>318</v>
      </c>
      <c r="TUE16" s="703">
        <v>2.1</v>
      </c>
      <c r="TUF16" s="705" t="s">
        <v>318</v>
      </c>
      <c r="TUG16" s="703">
        <v>2.1</v>
      </c>
      <c r="TUH16" s="705" t="s">
        <v>318</v>
      </c>
      <c r="TUI16" s="703">
        <v>2.1</v>
      </c>
      <c r="TUJ16" s="705" t="s">
        <v>318</v>
      </c>
      <c r="TUK16" s="703">
        <v>2.1</v>
      </c>
      <c r="TUL16" s="705" t="s">
        <v>318</v>
      </c>
      <c r="TUM16" s="703">
        <v>2.1</v>
      </c>
      <c r="TUN16" s="705" t="s">
        <v>318</v>
      </c>
      <c r="TUO16" s="703">
        <v>2.1</v>
      </c>
      <c r="TUP16" s="705" t="s">
        <v>318</v>
      </c>
      <c r="TUQ16" s="703">
        <v>2.1</v>
      </c>
      <c r="TUR16" s="705" t="s">
        <v>318</v>
      </c>
      <c r="TUS16" s="703">
        <v>2.1</v>
      </c>
      <c r="TUT16" s="705" t="s">
        <v>318</v>
      </c>
      <c r="TUU16" s="703">
        <v>2.1</v>
      </c>
      <c r="TUV16" s="705" t="s">
        <v>318</v>
      </c>
      <c r="TUW16" s="703">
        <v>2.1</v>
      </c>
      <c r="TUX16" s="705" t="s">
        <v>318</v>
      </c>
      <c r="TUY16" s="703">
        <v>2.1</v>
      </c>
      <c r="TUZ16" s="705" t="s">
        <v>318</v>
      </c>
      <c r="TVA16" s="703">
        <v>2.1</v>
      </c>
      <c r="TVB16" s="705" t="s">
        <v>318</v>
      </c>
      <c r="TVC16" s="703">
        <v>2.1</v>
      </c>
      <c r="TVD16" s="705" t="s">
        <v>318</v>
      </c>
      <c r="TVE16" s="703">
        <v>2.1</v>
      </c>
      <c r="TVF16" s="705" t="s">
        <v>318</v>
      </c>
      <c r="TVG16" s="703">
        <v>2.1</v>
      </c>
      <c r="TVH16" s="705" t="s">
        <v>318</v>
      </c>
      <c r="TVI16" s="703">
        <v>2.1</v>
      </c>
      <c r="TVJ16" s="705" t="s">
        <v>318</v>
      </c>
      <c r="TVK16" s="703">
        <v>2.1</v>
      </c>
      <c r="TVL16" s="705" t="s">
        <v>318</v>
      </c>
      <c r="TVM16" s="703">
        <v>2.1</v>
      </c>
      <c r="TVN16" s="705" t="s">
        <v>318</v>
      </c>
      <c r="TVO16" s="703">
        <v>2.1</v>
      </c>
      <c r="TVP16" s="705" t="s">
        <v>318</v>
      </c>
      <c r="TVQ16" s="703">
        <v>2.1</v>
      </c>
      <c r="TVR16" s="705" t="s">
        <v>318</v>
      </c>
      <c r="TVS16" s="703">
        <v>2.1</v>
      </c>
      <c r="TVT16" s="705" t="s">
        <v>318</v>
      </c>
      <c r="TVU16" s="703">
        <v>2.1</v>
      </c>
      <c r="TVV16" s="705" t="s">
        <v>318</v>
      </c>
      <c r="TVW16" s="703">
        <v>2.1</v>
      </c>
      <c r="TVX16" s="705" t="s">
        <v>318</v>
      </c>
      <c r="TVY16" s="703">
        <v>2.1</v>
      </c>
      <c r="TVZ16" s="705" t="s">
        <v>318</v>
      </c>
      <c r="TWA16" s="703">
        <v>2.1</v>
      </c>
      <c r="TWB16" s="705" t="s">
        <v>318</v>
      </c>
      <c r="TWC16" s="703">
        <v>2.1</v>
      </c>
      <c r="TWD16" s="705" t="s">
        <v>318</v>
      </c>
      <c r="TWE16" s="703">
        <v>2.1</v>
      </c>
      <c r="TWF16" s="705" t="s">
        <v>318</v>
      </c>
      <c r="TWG16" s="703">
        <v>2.1</v>
      </c>
      <c r="TWH16" s="705" t="s">
        <v>318</v>
      </c>
      <c r="TWI16" s="703">
        <v>2.1</v>
      </c>
      <c r="TWJ16" s="705" t="s">
        <v>318</v>
      </c>
      <c r="TWK16" s="703">
        <v>2.1</v>
      </c>
      <c r="TWL16" s="705" t="s">
        <v>318</v>
      </c>
      <c r="TWM16" s="703">
        <v>2.1</v>
      </c>
      <c r="TWN16" s="705" t="s">
        <v>318</v>
      </c>
      <c r="TWO16" s="703">
        <v>2.1</v>
      </c>
      <c r="TWP16" s="705" t="s">
        <v>318</v>
      </c>
      <c r="TWQ16" s="703">
        <v>2.1</v>
      </c>
      <c r="TWR16" s="705" t="s">
        <v>318</v>
      </c>
      <c r="TWS16" s="703">
        <v>2.1</v>
      </c>
      <c r="TWT16" s="705" t="s">
        <v>318</v>
      </c>
      <c r="TWU16" s="703">
        <v>2.1</v>
      </c>
      <c r="TWV16" s="705" t="s">
        <v>318</v>
      </c>
      <c r="TWW16" s="703">
        <v>2.1</v>
      </c>
      <c r="TWX16" s="705" t="s">
        <v>318</v>
      </c>
      <c r="TWY16" s="703">
        <v>2.1</v>
      </c>
      <c r="TWZ16" s="705" t="s">
        <v>318</v>
      </c>
      <c r="TXA16" s="703">
        <v>2.1</v>
      </c>
      <c r="TXB16" s="705" t="s">
        <v>318</v>
      </c>
      <c r="TXC16" s="703">
        <v>2.1</v>
      </c>
      <c r="TXD16" s="705" t="s">
        <v>318</v>
      </c>
      <c r="TXE16" s="703">
        <v>2.1</v>
      </c>
      <c r="TXF16" s="705" t="s">
        <v>318</v>
      </c>
      <c r="TXG16" s="703">
        <v>2.1</v>
      </c>
      <c r="TXH16" s="705" t="s">
        <v>318</v>
      </c>
      <c r="TXI16" s="703">
        <v>2.1</v>
      </c>
      <c r="TXJ16" s="705" t="s">
        <v>318</v>
      </c>
      <c r="TXK16" s="703">
        <v>2.1</v>
      </c>
      <c r="TXL16" s="705" t="s">
        <v>318</v>
      </c>
      <c r="TXM16" s="703">
        <v>2.1</v>
      </c>
      <c r="TXN16" s="705" t="s">
        <v>318</v>
      </c>
      <c r="TXO16" s="703">
        <v>2.1</v>
      </c>
      <c r="TXP16" s="705" t="s">
        <v>318</v>
      </c>
      <c r="TXQ16" s="703">
        <v>2.1</v>
      </c>
      <c r="TXR16" s="705" t="s">
        <v>318</v>
      </c>
      <c r="TXS16" s="703">
        <v>2.1</v>
      </c>
      <c r="TXT16" s="705" t="s">
        <v>318</v>
      </c>
      <c r="TXU16" s="703">
        <v>2.1</v>
      </c>
      <c r="TXV16" s="705" t="s">
        <v>318</v>
      </c>
      <c r="TXW16" s="703">
        <v>2.1</v>
      </c>
      <c r="TXX16" s="705" t="s">
        <v>318</v>
      </c>
      <c r="TXY16" s="703">
        <v>2.1</v>
      </c>
      <c r="TXZ16" s="705" t="s">
        <v>318</v>
      </c>
      <c r="TYA16" s="703">
        <v>2.1</v>
      </c>
      <c r="TYB16" s="705" t="s">
        <v>318</v>
      </c>
      <c r="TYC16" s="703">
        <v>2.1</v>
      </c>
      <c r="TYD16" s="705" t="s">
        <v>318</v>
      </c>
      <c r="TYE16" s="703">
        <v>2.1</v>
      </c>
      <c r="TYF16" s="705" t="s">
        <v>318</v>
      </c>
      <c r="TYG16" s="703">
        <v>2.1</v>
      </c>
      <c r="TYH16" s="705" t="s">
        <v>318</v>
      </c>
      <c r="TYI16" s="703">
        <v>2.1</v>
      </c>
      <c r="TYJ16" s="705" t="s">
        <v>318</v>
      </c>
      <c r="TYK16" s="703">
        <v>2.1</v>
      </c>
      <c r="TYL16" s="705" t="s">
        <v>318</v>
      </c>
      <c r="TYM16" s="703">
        <v>2.1</v>
      </c>
      <c r="TYN16" s="705" t="s">
        <v>318</v>
      </c>
      <c r="TYO16" s="703">
        <v>2.1</v>
      </c>
      <c r="TYP16" s="705" t="s">
        <v>318</v>
      </c>
      <c r="TYQ16" s="703">
        <v>2.1</v>
      </c>
      <c r="TYR16" s="705" t="s">
        <v>318</v>
      </c>
      <c r="TYS16" s="703">
        <v>2.1</v>
      </c>
      <c r="TYT16" s="705" t="s">
        <v>318</v>
      </c>
      <c r="TYU16" s="703">
        <v>2.1</v>
      </c>
      <c r="TYV16" s="705" t="s">
        <v>318</v>
      </c>
      <c r="TYW16" s="703">
        <v>2.1</v>
      </c>
      <c r="TYX16" s="705" t="s">
        <v>318</v>
      </c>
      <c r="TYY16" s="703">
        <v>2.1</v>
      </c>
      <c r="TYZ16" s="705" t="s">
        <v>318</v>
      </c>
      <c r="TZA16" s="703">
        <v>2.1</v>
      </c>
      <c r="TZB16" s="705" t="s">
        <v>318</v>
      </c>
      <c r="TZC16" s="703">
        <v>2.1</v>
      </c>
      <c r="TZD16" s="705" t="s">
        <v>318</v>
      </c>
      <c r="TZE16" s="703">
        <v>2.1</v>
      </c>
      <c r="TZF16" s="705" t="s">
        <v>318</v>
      </c>
      <c r="TZG16" s="703">
        <v>2.1</v>
      </c>
      <c r="TZH16" s="705" t="s">
        <v>318</v>
      </c>
      <c r="TZI16" s="703">
        <v>2.1</v>
      </c>
      <c r="TZJ16" s="705" t="s">
        <v>318</v>
      </c>
      <c r="TZK16" s="703">
        <v>2.1</v>
      </c>
      <c r="TZL16" s="705" t="s">
        <v>318</v>
      </c>
      <c r="TZM16" s="703">
        <v>2.1</v>
      </c>
      <c r="TZN16" s="705" t="s">
        <v>318</v>
      </c>
      <c r="TZO16" s="703">
        <v>2.1</v>
      </c>
      <c r="TZP16" s="705" t="s">
        <v>318</v>
      </c>
      <c r="TZQ16" s="703">
        <v>2.1</v>
      </c>
      <c r="TZR16" s="705" t="s">
        <v>318</v>
      </c>
      <c r="TZS16" s="703">
        <v>2.1</v>
      </c>
      <c r="TZT16" s="705" t="s">
        <v>318</v>
      </c>
      <c r="TZU16" s="703">
        <v>2.1</v>
      </c>
      <c r="TZV16" s="705" t="s">
        <v>318</v>
      </c>
      <c r="TZW16" s="703">
        <v>2.1</v>
      </c>
      <c r="TZX16" s="705" t="s">
        <v>318</v>
      </c>
      <c r="TZY16" s="703">
        <v>2.1</v>
      </c>
      <c r="TZZ16" s="705" t="s">
        <v>318</v>
      </c>
      <c r="UAA16" s="703">
        <v>2.1</v>
      </c>
      <c r="UAB16" s="705" t="s">
        <v>318</v>
      </c>
      <c r="UAC16" s="703">
        <v>2.1</v>
      </c>
      <c r="UAD16" s="705" t="s">
        <v>318</v>
      </c>
      <c r="UAE16" s="703">
        <v>2.1</v>
      </c>
      <c r="UAF16" s="705" t="s">
        <v>318</v>
      </c>
      <c r="UAG16" s="703">
        <v>2.1</v>
      </c>
      <c r="UAH16" s="705" t="s">
        <v>318</v>
      </c>
      <c r="UAI16" s="703">
        <v>2.1</v>
      </c>
      <c r="UAJ16" s="705" t="s">
        <v>318</v>
      </c>
      <c r="UAK16" s="703">
        <v>2.1</v>
      </c>
      <c r="UAL16" s="705" t="s">
        <v>318</v>
      </c>
      <c r="UAM16" s="703">
        <v>2.1</v>
      </c>
      <c r="UAN16" s="705" t="s">
        <v>318</v>
      </c>
      <c r="UAO16" s="703">
        <v>2.1</v>
      </c>
      <c r="UAP16" s="705" t="s">
        <v>318</v>
      </c>
      <c r="UAQ16" s="703">
        <v>2.1</v>
      </c>
      <c r="UAR16" s="705" t="s">
        <v>318</v>
      </c>
      <c r="UAS16" s="703">
        <v>2.1</v>
      </c>
      <c r="UAT16" s="705" t="s">
        <v>318</v>
      </c>
      <c r="UAU16" s="703">
        <v>2.1</v>
      </c>
      <c r="UAV16" s="705" t="s">
        <v>318</v>
      </c>
      <c r="UAW16" s="703">
        <v>2.1</v>
      </c>
      <c r="UAX16" s="705" t="s">
        <v>318</v>
      </c>
      <c r="UAY16" s="703">
        <v>2.1</v>
      </c>
      <c r="UAZ16" s="705" t="s">
        <v>318</v>
      </c>
      <c r="UBA16" s="703">
        <v>2.1</v>
      </c>
      <c r="UBB16" s="705" t="s">
        <v>318</v>
      </c>
      <c r="UBC16" s="703">
        <v>2.1</v>
      </c>
      <c r="UBD16" s="705" t="s">
        <v>318</v>
      </c>
      <c r="UBE16" s="703">
        <v>2.1</v>
      </c>
      <c r="UBF16" s="705" t="s">
        <v>318</v>
      </c>
      <c r="UBG16" s="703">
        <v>2.1</v>
      </c>
      <c r="UBH16" s="705" t="s">
        <v>318</v>
      </c>
      <c r="UBI16" s="703">
        <v>2.1</v>
      </c>
      <c r="UBJ16" s="705" t="s">
        <v>318</v>
      </c>
      <c r="UBK16" s="703">
        <v>2.1</v>
      </c>
      <c r="UBL16" s="705" t="s">
        <v>318</v>
      </c>
      <c r="UBM16" s="703">
        <v>2.1</v>
      </c>
      <c r="UBN16" s="705" t="s">
        <v>318</v>
      </c>
      <c r="UBO16" s="703">
        <v>2.1</v>
      </c>
      <c r="UBP16" s="705" t="s">
        <v>318</v>
      </c>
      <c r="UBQ16" s="703">
        <v>2.1</v>
      </c>
      <c r="UBR16" s="705" t="s">
        <v>318</v>
      </c>
      <c r="UBS16" s="703">
        <v>2.1</v>
      </c>
      <c r="UBT16" s="705" t="s">
        <v>318</v>
      </c>
      <c r="UBU16" s="703">
        <v>2.1</v>
      </c>
      <c r="UBV16" s="705" t="s">
        <v>318</v>
      </c>
      <c r="UBW16" s="703">
        <v>2.1</v>
      </c>
      <c r="UBX16" s="705" t="s">
        <v>318</v>
      </c>
      <c r="UBY16" s="703">
        <v>2.1</v>
      </c>
      <c r="UBZ16" s="705" t="s">
        <v>318</v>
      </c>
      <c r="UCA16" s="703">
        <v>2.1</v>
      </c>
      <c r="UCB16" s="705" t="s">
        <v>318</v>
      </c>
      <c r="UCC16" s="703">
        <v>2.1</v>
      </c>
      <c r="UCD16" s="705" t="s">
        <v>318</v>
      </c>
      <c r="UCE16" s="703">
        <v>2.1</v>
      </c>
      <c r="UCF16" s="705" t="s">
        <v>318</v>
      </c>
      <c r="UCG16" s="703">
        <v>2.1</v>
      </c>
      <c r="UCH16" s="705" t="s">
        <v>318</v>
      </c>
      <c r="UCI16" s="703">
        <v>2.1</v>
      </c>
      <c r="UCJ16" s="705" t="s">
        <v>318</v>
      </c>
      <c r="UCK16" s="703">
        <v>2.1</v>
      </c>
      <c r="UCL16" s="705" t="s">
        <v>318</v>
      </c>
      <c r="UCM16" s="703">
        <v>2.1</v>
      </c>
      <c r="UCN16" s="705" t="s">
        <v>318</v>
      </c>
      <c r="UCO16" s="703">
        <v>2.1</v>
      </c>
      <c r="UCP16" s="705" t="s">
        <v>318</v>
      </c>
      <c r="UCQ16" s="703">
        <v>2.1</v>
      </c>
      <c r="UCR16" s="705" t="s">
        <v>318</v>
      </c>
      <c r="UCS16" s="703">
        <v>2.1</v>
      </c>
      <c r="UCT16" s="705" t="s">
        <v>318</v>
      </c>
      <c r="UCU16" s="703">
        <v>2.1</v>
      </c>
      <c r="UCV16" s="705" t="s">
        <v>318</v>
      </c>
      <c r="UCW16" s="703">
        <v>2.1</v>
      </c>
      <c r="UCX16" s="705" t="s">
        <v>318</v>
      </c>
      <c r="UCY16" s="703">
        <v>2.1</v>
      </c>
      <c r="UCZ16" s="705" t="s">
        <v>318</v>
      </c>
      <c r="UDA16" s="703">
        <v>2.1</v>
      </c>
      <c r="UDB16" s="705" t="s">
        <v>318</v>
      </c>
      <c r="UDC16" s="703">
        <v>2.1</v>
      </c>
      <c r="UDD16" s="705" t="s">
        <v>318</v>
      </c>
      <c r="UDE16" s="703">
        <v>2.1</v>
      </c>
      <c r="UDF16" s="705" t="s">
        <v>318</v>
      </c>
      <c r="UDG16" s="703">
        <v>2.1</v>
      </c>
      <c r="UDH16" s="705" t="s">
        <v>318</v>
      </c>
      <c r="UDI16" s="703">
        <v>2.1</v>
      </c>
      <c r="UDJ16" s="705" t="s">
        <v>318</v>
      </c>
      <c r="UDK16" s="703">
        <v>2.1</v>
      </c>
      <c r="UDL16" s="705" t="s">
        <v>318</v>
      </c>
      <c r="UDM16" s="703">
        <v>2.1</v>
      </c>
      <c r="UDN16" s="705" t="s">
        <v>318</v>
      </c>
      <c r="UDO16" s="703">
        <v>2.1</v>
      </c>
      <c r="UDP16" s="705" t="s">
        <v>318</v>
      </c>
      <c r="UDQ16" s="703">
        <v>2.1</v>
      </c>
      <c r="UDR16" s="705" t="s">
        <v>318</v>
      </c>
      <c r="UDS16" s="703">
        <v>2.1</v>
      </c>
      <c r="UDT16" s="705" t="s">
        <v>318</v>
      </c>
      <c r="UDU16" s="703">
        <v>2.1</v>
      </c>
      <c r="UDV16" s="705" t="s">
        <v>318</v>
      </c>
      <c r="UDW16" s="703">
        <v>2.1</v>
      </c>
      <c r="UDX16" s="705" t="s">
        <v>318</v>
      </c>
      <c r="UDY16" s="703">
        <v>2.1</v>
      </c>
      <c r="UDZ16" s="705" t="s">
        <v>318</v>
      </c>
      <c r="UEA16" s="703">
        <v>2.1</v>
      </c>
      <c r="UEB16" s="705" t="s">
        <v>318</v>
      </c>
      <c r="UEC16" s="703">
        <v>2.1</v>
      </c>
      <c r="UED16" s="705" t="s">
        <v>318</v>
      </c>
      <c r="UEE16" s="703">
        <v>2.1</v>
      </c>
      <c r="UEF16" s="705" t="s">
        <v>318</v>
      </c>
      <c r="UEG16" s="703">
        <v>2.1</v>
      </c>
      <c r="UEH16" s="705" t="s">
        <v>318</v>
      </c>
      <c r="UEI16" s="703">
        <v>2.1</v>
      </c>
      <c r="UEJ16" s="705" t="s">
        <v>318</v>
      </c>
      <c r="UEK16" s="703">
        <v>2.1</v>
      </c>
      <c r="UEL16" s="705" t="s">
        <v>318</v>
      </c>
      <c r="UEM16" s="703">
        <v>2.1</v>
      </c>
      <c r="UEN16" s="705" t="s">
        <v>318</v>
      </c>
      <c r="UEO16" s="703">
        <v>2.1</v>
      </c>
      <c r="UEP16" s="705" t="s">
        <v>318</v>
      </c>
      <c r="UEQ16" s="703">
        <v>2.1</v>
      </c>
      <c r="UER16" s="705" t="s">
        <v>318</v>
      </c>
      <c r="UES16" s="703">
        <v>2.1</v>
      </c>
      <c r="UET16" s="705" t="s">
        <v>318</v>
      </c>
      <c r="UEU16" s="703">
        <v>2.1</v>
      </c>
      <c r="UEV16" s="705" t="s">
        <v>318</v>
      </c>
      <c r="UEW16" s="703">
        <v>2.1</v>
      </c>
      <c r="UEX16" s="705" t="s">
        <v>318</v>
      </c>
      <c r="UEY16" s="703">
        <v>2.1</v>
      </c>
      <c r="UEZ16" s="705" t="s">
        <v>318</v>
      </c>
      <c r="UFA16" s="703">
        <v>2.1</v>
      </c>
      <c r="UFB16" s="705" t="s">
        <v>318</v>
      </c>
      <c r="UFC16" s="703">
        <v>2.1</v>
      </c>
      <c r="UFD16" s="705" t="s">
        <v>318</v>
      </c>
      <c r="UFE16" s="703">
        <v>2.1</v>
      </c>
      <c r="UFF16" s="705" t="s">
        <v>318</v>
      </c>
      <c r="UFG16" s="703">
        <v>2.1</v>
      </c>
      <c r="UFH16" s="705" t="s">
        <v>318</v>
      </c>
      <c r="UFI16" s="703">
        <v>2.1</v>
      </c>
      <c r="UFJ16" s="705" t="s">
        <v>318</v>
      </c>
      <c r="UFK16" s="703">
        <v>2.1</v>
      </c>
      <c r="UFL16" s="705" t="s">
        <v>318</v>
      </c>
      <c r="UFM16" s="703">
        <v>2.1</v>
      </c>
      <c r="UFN16" s="705" t="s">
        <v>318</v>
      </c>
      <c r="UFO16" s="703">
        <v>2.1</v>
      </c>
      <c r="UFP16" s="705" t="s">
        <v>318</v>
      </c>
      <c r="UFQ16" s="703">
        <v>2.1</v>
      </c>
      <c r="UFR16" s="705" t="s">
        <v>318</v>
      </c>
      <c r="UFS16" s="703">
        <v>2.1</v>
      </c>
      <c r="UFT16" s="705" t="s">
        <v>318</v>
      </c>
      <c r="UFU16" s="703">
        <v>2.1</v>
      </c>
      <c r="UFV16" s="705" t="s">
        <v>318</v>
      </c>
      <c r="UFW16" s="703">
        <v>2.1</v>
      </c>
      <c r="UFX16" s="705" t="s">
        <v>318</v>
      </c>
      <c r="UFY16" s="703">
        <v>2.1</v>
      </c>
      <c r="UFZ16" s="705" t="s">
        <v>318</v>
      </c>
      <c r="UGA16" s="703">
        <v>2.1</v>
      </c>
      <c r="UGB16" s="705" t="s">
        <v>318</v>
      </c>
      <c r="UGC16" s="703">
        <v>2.1</v>
      </c>
      <c r="UGD16" s="705" t="s">
        <v>318</v>
      </c>
      <c r="UGE16" s="703">
        <v>2.1</v>
      </c>
      <c r="UGF16" s="705" t="s">
        <v>318</v>
      </c>
      <c r="UGG16" s="703">
        <v>2.1</v>
      </c>
      <c r="UGH16" s="705" t="s">
        <v>318</v>
      </c>
      <c r="UGI16" s="703">
        <v>2.1</v>
      </c>
      <c r="UGJ16" s="705" t="s">
        <v>318</v>
      </c>
      <c r="UGK16" s="703">
        <v>2.1</v>
      </c>
      <c r="UGL16" s="705" t="s">
        <v>318</v>
      </c>
      <c r="UGM16" s="703">
        <v>2.1</v>
      </c>
      <c r="UGN16" s="705" t="s">
        <v>318</v>
      </c>
      <c r="UGO16" s="703">
        <v>2.1</v>
      </c>
      <c r="UGP16" s="705" t="s">
        <v>318</v>
      </c>
      <c r="UGQ16" s="703">
        <v>2.1</v>
      </c>
      <c r="UGR16" s="705" t="s">
        <v>318</v>
      </c>
      <c r="UGS16" s="703">
        <v>2.1</v>
      </c>
      <c r="UGT16" s="705" t="s">
        <v>318</v>
      </c>
      <c r="UGU16" s="703">
        <v>2.1</v>
      </c>
      <c r="UGV16" s="705" t="s">
        <v>318</v>
      </c>
      <c r="UGW16" s="703">
        <v>2.1</v>
      </c>
      <c r="UGX16" s="705" t="s">
        <v>318</v>
      </c>
      <c r="UGY16" s="703">
        <v>2.1</v>
      </c>
      <c r="UGZ16" s="705" t="s">
        <v>318</v>
      </c>
      <c r="UHA16" s="703">
        <v>2.1</v>
      </c>
      <c r="UHB16" s="705" t="s">
        <v>318</v>
      </c>
      <c r="UHC16" s="703">
        <v>2.1</v>
      </c>
      <c r="UHD16" s="705" t="s">
        <v>318</v>
      </c>
      <c r="UHE16" s="703">
        <v>2.1</v>
      </c>
      <c r="UHF16" s="705" t="s">
        <v>318</v>
      </c>
      <c r="UHG16" s="703">
        <v>2.1</v>
      </c>
      <c r="UHH16" s="705" t="s">
        <v>318</v>
      </c>
      <c r="UHI16" s="703">
        <v>2.1</v>
      </c>
      <c r="UHJ16" s="705" t="s">
        <v>318</v>
      </c>
      <c r="UHK16" s="703">
        <v>2.1</v>
      </c>
      <c r="UHL16" s="705" t="s">
        <v>318</v>
      </c>
      <c r="UHM16" s="703">
        <v>2.1</v>
      </c>
      <c r="UHN16" s="705" t="s">
        <v>318</v>
      </c>
      <c r="UHO16" s="703">
        <v>2.1</v>
      </c>
      <c r="UHP16" s="705" t="s">
        <v>318</v>
      </c>
      <c r="UHQ16" s="703">
        <v>2.1</v>
      </c>
      <c r="UHR16" s="705" t="s">
        <v>318</v>
      </c>
      <c r="UHS16" s="703">
        <v>2.1</v>
      </c>
      <c r="UHT16" s="705" t="s">
        <v>318</v>
      </c>
      <c r="UHU16" s="703">
        <v>2.1</v>
      </c>
      <c r="UHV16" s="705" t="s">
        <v>318</v>
      </c>
      <c r="UHW16" s="703">
        <v>2.1</v>
      </c>
      <c r="UHX16" s="705" t="s">
        <v>318</v>
      </c>
      <c r="UHY16" s="703">
        <v>2.1</v>
      </c>
      <c r="UHZ16" s="705" t="s">
        <v>318</v>
      </c>
      <c r="UIA16" s="703">
        <v>2.1</v>
      </c>
      <c r="UIB16" s="705" t="s">
        <v>318</v>
      </c>
      <c r="UIC16" s="703">
        <v>2.1</v>
      </c>
      <c r="UID16" s="705" t="s">
        <v>318</v>
      </c>
      <c r="UIE16" s="703">
        <v>2.1</v>
      </c>
      <c r="UIF16" s="705" t="s">
        <v>318</v>
      </c>
      <c r="UIG16" s="703">
        <v>2.1</v>
      </c>
      <c r="UIH16" s="705" t="s">
        <v>318</v>
      </c>
      <c r="UII16" s="703">
        <v>2.1</v>
      </c>
      <c r="UIJ16" s="705" t="s">
        <v>318</v>
      </c>
      <c r="UIK16" s="703">
        <v>2.1</v>
      </c>
      <c r="UIL16" s="705" t="s">
        <v>318</v>
      </c>
      <c r="UIM16" s="703">
        <v>2.1</v>
      </c>
      <c r="UIN16" s="705" t="s">
        <v>318</v>
      </c>
      <c r="UIO16" s="703">
        <v>2.1</v>
      </c>
      <c r="UIP16" s="705" t="s">
        <v>318</v>
      </c>
      <c r="UIQ16" s="703">
        <v>2.1</v>
      </c>
      <c r="UIR16" s="705" t="s">
        <v>318</v>
      </c>
      <c r="UIS16" s="703">
        <v>2.1</v>
      </c>
      <c r="UIT16" s="705" t="s">
        <v>318</v>
      </c>
      <c r="UIU16" s="703">
        <v>2.1</v>
      </c>
      <c r="UIV16" s="705" t="s">
        <v>318</v>
      </c>
      <c r="UIW16" s="703">
        <v>2.1</v>
      </c>
      <c r="UIX16" s="705" t="s">
        <v>318</v>
      </c>
      <c r="UIY16" s="703">
        <v>2.1</v>
      </c>
      <c r="UIZ16" s="705" t="s">
        <v>318</v>
      </c>
      <c r="UJA16" s="703">
        <v>2.1</v>
      </c>
      <c r="UJB16" s="705" t="s">
        <v>318</v>
      </c>
      <c r="UJC16" s="703">
        <v>2.1</v>
      </c>
      <c r="UJD16" s="705" t="s">
        <v>318</v>
      </c>
      <c r="UJE16" s="703">
        <v>2.1</v>
      </c>
      <c r="UJF16" s="705" t="s">
        <v>318</v>
      </c>
      <c r="UJG16" s="703">
        <v>2.1</v>
      </c>
      <c r="UJH16" s="705" t="s">
        <v>318</v>
      </c>
      <c r="UJI16" s="703">
        <v>2.1</v>
      </c>
      <c r="UJJ16" s="705" t="s">
        <v>318</v>
      </c>
      <c r="UJK16" s="703">
        <v>2.1</v>
      </c>
      <c r="UJL16" s="705" t="s">
        <v>318</v>
      </c>
      <c r="UJM16" s="703">
        <v>2.1</v>
      </c>
      <c r="UJN16" s="705" t="s">
        <v>318</v>
      </c>
      <c r="UJO16" s="703">
        <v>2.1</v>
      </c>
      <c r="UJP16" s="705" t="s">
        <v>318</v>
      </c>
      <c r="UJQ16" s="703">
        <v>2.1</v>
      </c>
      <c r="UJR16" s="705" t="s">
        <v>318</v>
      </c>
      <c r="UJS16" s="703">
        <v>2.1</v>
      </c>
      <c r="UJT16" s="705" t="s">
        <v>318</v>
      </c>
      <c r="UJU16" s="703">
        <v>2.1</v>
      </c>
      <c r="UJV16" s="705" t="s">
        <v>318</v>
      </c>
      <c r="UJW16" s="703">
        <v>2.1</v>
      </c>
      <c r="UJX16" s="705" t="s">
        <v>318</v>
      </c>
      <c r="UJY16" s="703">
        <v>2.1</v>
      </c>
      <c r="UJZ16" s="705" t="s">
        <v>318</v>
      </c>
      <c r="UKA16" s="703">
        <v>2.1</v>
      </c>
      <c r="UKB16" s="705" t="s">
        <v>318</v>
      </c>
      <c r="UKC16" s="703">
        <v>2.1</v>
      </c>
      <c r="UKD16" s="705" t="s">
        <v>318</v>
      </c>
      <c r="UKE16" s="703">
        <v>2.1</v>
      </c>
      <c r="UKF16" s="705" t="s">
        <v>318</v>
      </c>
      <c r="UKG16" s="703">
        <v>2.1</v>
      </c>
      <c r="UKH16" s="705" t="s">
        <v>318</v>
      </c>
      <c r="UKI16" s="703">
        <v>2.1</v>
      </c>
      <c r="UKJ16" s="705" t="s">
        <v>318</v>
      </c>
      <c r="UKK16" s="703">
        <v>2.1</v>
      </c>
      <c r="UKL16" s="705" t="s">
        <v>318</v>
      </c>
      <c r="UKM16" s="703">
        <v>2.1</v>
      </c>
      <c r="UKN16" s="705" t="s">
        <v>318</v>
      </c>
      <c r="UKO16" s="703">
        <v>2.1</v>
      </c>
      <c r="UKP16" s="705" t="s">
        <v>318</v>
      </c>
      <c r="UKQ16" s="703">
        <v>2.1</v>
      </c>
      <c r="UKR16" s="705" t="s">
        <v>318</v>
      </c>
      <c r="UKS16" s="703">
        <v>2.1</v>
      </c>
      <c r="UKT16" s="705" t="s">
        <v>318</v>
      </c>
      <c r="UKU16" s="703">
        <v>2.1</v>
      </c>
      <c r="UKV16" s="705" t="s">
        <v>318</v>
      </c>
      <c r="UKW16" s="703">
        <v>2.1</v>
      </c>
      <c r="UKX16" s="705" t="s">
        <v>318</v>
      </c>
      <c r="UKY16" s="703">
        <v>2.1</v>
      </c>
      <c r="UKZ16" s="705" t="s">
        <v>318</v>
      </c>
      <c r="ULA16" s="703">
        <v>2.1</v>
      </c>
      <c r="ULB16" s="705" t="s">
        <v>318</v>
      </c>
      <c r="ULC16" s="703">
        <v>2.1</v>
      </c>
      <c r="ULD16" s="705" t="s">
        <v>318</v>
      </c>
      <c r="ULE16" s="703">
        <v>2.1</v>
      </c>
      <c r="ULF16" s="705" t="s">
        <v>318</v>
      </c>
      <c r="ULG16" s="703">
        <v>2.1</v>
      </c>
      <c r="ULH16" s="705" t="s">
        <v>318</v>
      </c>
      <c r="ULI16" s="703">
        <v>2.1</v>
      </c>
      <c r="ULJ16" s="705" t="s">
        <v>318</v>
      </c>
      <c r="ULK16" s="703">
        <v>2.1</v>
      </c>
      <c r="ULL16" s="705" t="s">
        <v>318</v>
      </c>
      <c r="ULM16" s="703">
        <v>2.1</v>
      </c>
      <c r="ULN16" s="705" t="s">
        <v>318</v>
      </c>
      <c r="ULO16" s="703">
        <v>2.1</v>
      </c>
      <c r="ULP16" s="705" t="s">
        <v>318</v>
      </c>
      <c r="ULQ16" s="703">
        <v>2.1</v>
      </c>
      <c r="ULR16" s="705" t="s">
        <v>318</v>
      </c>
      <c r="ULS16" s="703">
        <v>2.1</v>
      </c>
      <c r="ULT16" s="705" t="s">
        <v>318</v>
      </c>
      <c r="ULU16" s="703">
        <v>2.1</v>
      </c>
      <c r="ULV16" s="705" t="s">
        <v>318</v>
      </c>
      <c r="ULW16" s="703">
        <v>2.1</v>
      </c>
      <c r="ULX16" s="705" t="s">
        <v>318</v>
      </c>
      <c r="ULY16" s="703">
        <v>2.1</v>
      </c>
      <c r="ULZ16" s="705" t="s">
        <v>318</v>
      </c>
      <c r="UMA16" s="703">
        <v>2.1</v>
      </c>
      <c r="UMB16" s="705" t="s">
        <v>318</v>
      </c>
      <c r="UMC16" s="703">
        <v>2.1</v>
      </c>
      <c r="UMD16" s="705" t="s">
        <v>318</v>
      </c>
      <c r="UME16" s="703">
        <v>2.1</v>
      </c>
      <c r="UMF16" s="705" t="s">
        <v>318</v>
      </c>
      <c r="UMG16" s="703">
        <v>2.1</v>
      </c>
      <c r="UMH16" s="705" t="s">
        <v>318</v>
      </c>
      <c r="UMI16" s="703">
        <v>2.1</v>
      </c>
      <c r="UMJ16" s="705" t="s">
        <v>318</v>
      </c>
      <c r="UMK16" s="703">
        <v>2.1</v>
      </c>
      <c r="UML16" s="705" t="s">
        <v>318</v>
      </c>
      <c r="UMM16" s="703">
        <v>2.1</v>
      </c>
      <c r="UMN16" s="705" t="s">
        <v>318</v>
      </c>
      <c r="UMO16" s="703">
        <v>2.1</v>
      </c>
      <c r="UMP16" s="705" t="s">
        <v>318</v>
      </c>
      <c r="UMQ16" s="703">
        <v>2.1</v>
      </c>
      <c r="UMR16" s="705" t="s">
        <v>318</v>
      </c>
      <c r="UMS16" s="703">
        <v>2.1</v>
      </c>
      <c r="UMT16" s="705" t="s">
        <v>318</v>
      </c>
      <c r="UMU16" s="703">
        <v>2.1</v>
      </c>
      <c r="UMV16" s="705" t="s">
        <v>318</v>
      </c>
      <c r="UMW16" s="703">
        <v>2.1</v>
      </c>
      <c r="UMX16" s="705" t="s">
        <v>318</v>
      </c>
      <c r="UMY16" s="703">
        <v>2.1</v>
      </c>
      <c r="UMZ16" s="705" t="s">
        <v>318</v>
      </c>
      <c r="UNA16" s="703">
        <v>2.1</v>
      </c>
      <c r="UNB16" s="705" t="s">
        <v>318</v>
      </c>
      <c r="UNC16" s="703">
        <v>2.1</v>
      </c>
      <c r="UND16" s="705" t="s">
        <v>318</v>
      </c>
      <c r="UNE16" s="703">
        <v>2.1</v>
      </c>
      <c r="UNF16" s="705" t="s">
        <v>318</v>
      </c>
      <c r="UNG16" s="703">
        <v>2.1</v>
      </c>
      <c r="UNH16" s="705" t="s">
        <v>318</v>
      </c>
      <c r="UNI16" s="703">
        <v>2.1</v>
      </c>
      <c r="UNJ16" s="705" t="s">
        <v>318</v>
      </c>
      <c r="UNK16" s="703">
        <v>2.1</v>
      </c>
      <c r="UNL16" s="705" t="s">
        <v>318</v>
      </c>
      <c r="UNM16" s="703">
        <v>2.1</v>
      </c>
      <c r="UNN16" s="705" t="s">
        <v>318</v>
      </c>
      <c r="UNO16" s="703">
        <v>2.1</v>
      </c>
      <c r="UNP16" s="705" t="s">
        <v>318</v>
      </c>
      <c r="UNQ16" s="703">
        <v>2.1</v>
      </c>
      <c r="UNR16" s="705" t="s">
        <v>318</v>
      </c>
      <c r="UNS16" s="703">
        <v>2.1</v>
      </c>
      <c r="UNT16" s="705" t="s">
        <v>318</v>
      </c>
      <c r="UNU16" s="703">
        <v>2.1</v>
      </c>
      <c r="UNV16" s="705" t="s">
        <v>318</v>
      </c>
      <c r="UNW16" s="703">
        <v>2.1</v>
      </c>
      <c r="UNX16" s="705" t="s">
        <v>318</v>
      </c>
      <c r="UNY16" s="703">
        <v>2.1</v>
      </c>
      <c r="UNZ16" s="705" t="s">
        <v>318</v>
      </c>
      <c r="UOA16" s="703">
        <v>2.1</v>
      </c>
      <c r="UOB16" s="705" t="s">
        <v>318</v>
      </c>
      <c r="UOC16" s="703">
        <v>2.1</v>
      </c>
      <c r="UOD16" s="705" t="s">
        <v>318</v>
      </c>
      <c r="UOE16" s="703">
        <v>2.1</v>
      </c>
      <c r="UOF16" s="705" t="s">
        <v>318</v>
      </c>
      <c r="UOG16" s="703">
        <v>2.1</v>
      </c>
      <c r="UOH16" s="705" t="s">
        <v>318</v>
      </c>
      <c r="UOI16" s="703">
        <v>2.1</v>
      </c>
      <c r="UOJ16" s="705" t="s">
        <v>318</v>
      </c>
      <c r="UOK16" s="703">
        <v>2.1</v>
      </c>
      <c r="UOL16" s="705" t="s">
        <v>318</v>
      </c>
      <c r="UOM16" s="703">
        <v>2.1</v>
      </c>
      <c r="UON16" s="705" t="s">
        <v>318</v>
      </c>
      <c r="UOO16" s="703">
        <v>2.1</v>
      </c>
      <c r="UOP16" s="705" t="s">
        <v>318</v>
      </c>
      <c r="UOQ16" s="703">
        <v>2.1</v>
      </c>
      <c r="UOR16" s="705" t="s">
        <v>318</v>
      </c>
      <c r="UOS16" s="703">
        <v>2.1</v>
      </c>
      <c r="UOT16" s="705" t="s">
        <v>318</v>
      </c>
      <c r="UOU16" s="703">
        <v>2.1</v>
      </c>
      <c r="UOV16" s="705" t="s">
        <v>318</v>
      </c>
      <c r="UOW16" s="703">
        <v>2.1</v>
      </c>
      <c r="UOX16" s="705" t="s">
        <v>318</v>
      </c>
      <c r="UOY16" s="703">
        <v>2.1</v>
      </c>
      <c r="UOZ16" s="705" t="s">
        <v>318</v>
      </c>
      <c r="UPA16" s="703">
        <v>2.1</v>
      </c>
      <c r="UPB16" s="705" t="s">
        <v>318</v>
      </c>
      <c r="UPC16" s="703">
        <v>2.1</v>
      </c>
      <c r="UPD16" s="705" t="s">
        <v>318</v>
      </c>
      <c r="UPE16" s="703">
        <v>2.1</v>
      </c>
      <c r="UPF16" s="705" t="s">
        <v>318</v>
      </c>
      <c r="UPG16" s="703">
        <v>2.1</v>
      </c>
      <c r="UPH16" s="705" t="s">
        <v>318</v>
      </c>
      <c r="UPI16" s="703">
        <v>2.1</v>
      </c>
      <c r="UPJ16" s="705" t="s">
        <v>318</v>
      </c>
      <c r="UPK16" s="703">
        <v>2.1</v>
      </c>
      <c r="UPL16" s="705" t="s">
        <v>318</v>
      </c>
      <c r="UPM16" s="703">
        <v>2.1</v>
      </c>
      <c r="UPN16" s="705" t="s">
        <v>318</v>
      </c>
      <c r="UPO16" s="703">
        <v>2.1</v>
      </c>
      <c r="UPP16" s="705" t="s">
        <v>318</v>
      </c>
      <c r="UPQ16" s="703">
        <v>2.1</v>
      </c>
      <c r="UPR16" s="705" t="s">
        <v>318</v>
      </c>
      <c r="UPS16" s="703">
        <v>2.1</v>
      </c>
      <c r="UPT16" s="705" t="s">
        <v>318</v>
      </c>
      <c r="UPU16" s="703">
        <v>2.1</v>
      </c>
      <c r="UPV16" s="705" t="s">
        <v>318</v>
      </c>
      <c r="UPW16" s="703">
        <v>2.1</v>
      </c>
      <c r="UPX16" s="705" t="s">
        <v>318</v>
      </c>
      <c r="UPY16" s="703">
        <v>2.1</v>
      </c>
      <c r="UPZ16" s="705" t="s">
        <v>318</v>
      </c>
      <c r="UQA16" s="703">
        <v>2.1</v>
      </c>
      <c r="UQB16" s="705" t="s">
        <v>318</v>
      </c>
      <c r="UQC16" s="703">
        <v>2.1</v>
      </c>
      <c r="UQD16" s="705" t="s">
        <v>318</v>
      </c>
      <c r="UQE16" s="703">
        <v>2.1</v>
      </c>
      <c r="UQF16" s="705" t="s">
        <v>318</v>
      </c>
      <c r="UQG16" s="703">
        <v>2.1</v>
      </c>
      <c r="UQH16" s="705" t="s">
        <v>318</v>
      </c>
      <c r="UQI16" s="703">
        <v>2.1</v>
      </c>
      <c r="UQJ16" s="705" t="s">
        <v>318</v>
      </c>
      <c r="UQK16" s="703">
        <v>2.1</v>
      </c>
      <c r="UQL16" s="705" t="s">
        <v>318</v>
      </c>
      <c r="UQM16" s="703">
        <v>2.1</v>
      </c>
      <c r="UQN16" s="705" t="s">
        <v>318</v>
      </c>
      <c r="UQO16" s="703">
        <v>2.1</v>
      </c>
      <c r="UQP16" s="705" t="s">
        <v>318</v>
      </c>
      <c r="UQQ16" s="703">
        <v>2.1</v>
      </c>
      <c r="UQR16" s="705" t="s">
        <v>318</v>
      </c>
      <c r="UQS16" s="703">
        <v>2.1</v>
      </c>
      <c r="UQT16" s="705" t="s">
        <v>318</v>
      </c>
      <c r="UQU16" s="703">
        <v>2.1</v>
      </c>
      <c r="UQV16" s="705" t="s">
        <v>318</v>
      </c>
      <c r="UQW16" s="703">
        <v>2.1</v>
      </c>
      <c r="UQX16" s="705" t="s">
        <v>318</v>
      </c>
      <c r="UQY16" s="703">
        <v>2.1</v>
      </c>
      <c r="UQZ16" s="705" t="s">
        <v>318</v>
      </c>
      <c r="URA16" s="703">
        <v>2.1</v>
      </c>
      <c r="URB16" s="705" t="s">
        <v>318</v>
      </c>
      <c r="URC16" s="703">
        <v>2.1</v>
      </c>
      <c r="URD16" s="705" t="s">
        <v>318</v>
      </c>
      <c r="URE16" s="703">
        <v>2.1</v>
      </c>
      <c r="URF16" s="705" t="s">
        <v>318</v>
      </c>
      <c r="URG16" s="703">
        <v>2.1</v>
      </c>
      <c r="URH16" s="705" t="s">
        <v>318</v>
      </c>
      <c r="URI16" s="703">
        <v>2.1</v>
      </c>
      <c r="URJ16" s="705" t="s">
        <v>318</v>
      </c>
      <c r="URK16" s="703">
        <v>2.1</v>
      </c>
      <c r="URL16" s="705" t="s">
        <v>318</v>
      </c>
      <c r="URM16" s="703">
        <v>2.1</v>
      </c>
      <c r="URN16" s="705" t="s">
        <v>318</v>
      </c>
      <c r="URO16" s="703">
        <v>2.1</v>
      </c>
      <c r="URP16" s="705" t="s">
        <v>318</v>
      </c>
      <c r="URQ16" s="703">
        <v>2.1</v>
      </c>
      <c r="URR16" s="705" t="s">
        <v>318</v>
      </c>
      <c r="URS16" s="703">
        <v>2.1</v>
      </c>
      <c r="URT16" s="705" t="s">
        <v>318</v>
      </c>
      <c r="URU16" s="703">
        <v>2.1</v>
      </c>
      <c r="URV16" s="705" t="s">
        <v>318</v>
      </c>
      <c r="URW16" s="703">
        <v>2.1</v>
      </c>
      <c r="URX16" s="705" t="s">
        <v>318</v>
      </c>
      <c r="URY16" s="703">
        <v>2.1</v>
      </c>
      <c r="URZ16" s="705" t="s">
        <v>318</v>
      </c>
      <c r="USA16" s="703">
        <v>2.1</v>
      </c>
      <c r="USB16" s="705" t="s">
        <v>318</v>
      </c>
      <c r="USC16" s="703">
        <v>2.1</v>
      </c>
      <c r="USD16" s="705" t="s">
        <v>318</v>
      </c>
      <c r="USE16" s="703">
        <v>2.1</v>
      </c>
      <c r="USF16" s="705" t="s">
        <v>318</v>
      </c>
      <c r="USG16" s="703">
        <v>2.1</v>
      </c>
      <c r="USH16" s="705" t="s">
        <v>318</v>
      </c>
      <c r="USI16" s="703">
        <v>2.1</v>
      </c>
      <c r="USJ16" s="705" t="s">
        <v>318</v>
      </c>
      <c r="USK16" s="703">
        <v>2.1</v>
      </c>
      <c r="USL16" s="705" t="s">
        <v>318</v>
      </c>
      <c r="USM16" s="703">
        <v>2.1</v>
      </c>
      <c r="USN16" s="705" t="s">
        <v>318</v>
      </c>
      <c r="USO16" s="703">
        <v>2.1</v>
      </c>
      <c r="USP16" s="705" t="s">
        <v>318</v>
      </c>
      <c r="USQ16" s="703">
        <v>2.1</v>
      </c>
      <c r="USR16" s="705" t="s">
        <v>318</v>
      </c>
      <c r="USS16" s="703">
        <v>2.1</v>
      </c>
      <c r="UST16" s="705" t="s">
        <v>318</v>
      </c>
      <c r="USU16" s="703">
        <v>2.1</v>
      </c>
      <c r="USV16" s="705" t="s">
        <v>318</v>
      </c>
      <c r="USW16" s="703">
        <v>2.1</v>
      </c>
      <c r="USX16" s="705" t="s">
        <v>318</v>
      </c>
      <c r="USY16" s="703">
        <v>2.1</v>
      </c>
      <c r="USZ16" s="705" t="s">
        <v>318</v>
      </c>
      <c r="UTA16" s="703">
        <v>2.1</v>
      </c>
      <c r="UTB16" s="705" t="s">
        <v>318</v>
      </c>
      <c r="UTC16" s="703">
        <v>2.1</v>
      </c>
      <c r="UTD16" s="705" t="s">
        <v>318</v>
      </c>
      <c r="UTE16" s="703">
        <v>2.1</v>
      </c>
      <c r="UTF16" s="705" t="s">
        <v>318</v>
      </c>
      <c r="UTG16" s="703">
        <v>2.1</v>
      </c>
      <c r="UTH16" s="705" t="s">
        <v>318</v>
      </c>
      <c r="UTI16" s="703">
        <v>2.1</v>
      </c>
      <c r="UTJ16" s="705" t="s">
        <v>318</v>
      </c>
      <c r="UTK16" s="703">
        <v>2.1</v>
      </c>
      <c r="UTL16" s="705" t="s">
        <v>318</v>
      </c>
      <c r="UTM16" s="703">
        <v>2.1</v>
      </c>
      <c r="UTN16" s="705" t="s">
        <v>318</v>
      </c>
      <c r="UTO16" s="703">
        <v>2.1</v>
      </c>
      <c r="UTP16" s="705" t="s">
        <v>318</v>
      </c>
      <c r="UTQ16" s="703">
        <v>2.1</v>
      </c>
      <c r="UTR16" s="705" t="s">
        <v>318</v>
      </c>
      <c r="UTS16" s="703">
        <v>2.1</v>
      </c>
      <c r="UTT16" s="705" t="s">
        <v>318</v>
      </c>
      <c r="UTU16" s="703">
        <v>2.1</v>
      </c>
      <c r="UTV16" s="705" t="s">
        <v>318</v>
      </c>
      <c r="UTW16" s="703">
        <v>2.1</v>
      </c>
      <c r="UTX16" s="705" t="s">
        <v>318</v>
      </c>
      <c r="UTY16" s="703">
        <v>2.1</v>
      </c>
      <c r="UTZ16" s="705" t="s">
        <v>318</v>
      </c>
      <c r="UUA16" s="703">
        <v>2.1</v>
      </c>
      <c r="UUB16" s="705" t="s">
        <v>318</v>
      </c>
      <c r="UUC16" s="703">
        <v>2.1</v>
      </c>
      <c r="UUD16" s="705" t="s">
        <v>318</v>
      </c>
      <c r="UUE16" s="703">
        <v>2.1</v>
      </c>
      <c r="UUF16" s="705" t="s">
        <v>318</v>
      </c>
      <c r="UUG16" s="703">
        <v>2.1</v>
      </c>
      <c r="UUH16" s="705" t="s">
        <v>318</v>
      </c>
      <c r="UUI16" s="703">
        <v>2.1</v>
      </c>
      <c r="UUJ16" s="705" t="s">
        <v>318</v>
      </c>
      <c r="UUK16" s="703">
        <v>2.1</v>
      </c>
      <c r="UUL16" s="705" t="s">
        <v>318</v>
      </c>
      <c r="UUM16" s="703">
        <v>2.1</v>
      </c>
      <c r="UUN16" s="705" t="s">
        <v>318</v>
      </c>
      <c r="UUO16" s="703">
        <v>2.1</v>
      </c>
      <c r="UUP16" s="705" t="s">
        <v>318</v>
      </c>
      <c r="UUQ16" s="703">
        <v>2.1</v>
      </c>
      <c r="UUR16" s="705" t="s">
        <v>318</v>
      </c>
      <c r="UUS16" s="703">
        <v>2.1</v>
      </c>
      <c r="UUT16" s="705" t="s">
        <v>318</v>
      </c>
      <c r="UUU16" s="703">
        <v>2.1</v>
      </c>
      <c r="UUV16" s="705" t="s">
        <v>318</v>
      </c>
      <c r="UUW16" s="703">
        <v>2.1</v>
      </c>
      <c r="UUX16" s="705" t="s">
        <v>318</v>
      </c>
      <c r="UUY16" s="703">
        <v>2.1</v>
      </c>
      <c r="UUZ16" s="705" t="s">
        <v>318</v>
      </c>
      <c r="UVA16" s="703">
        <v>2.1</v>
      </c>
      <c r="UVB16" s="705" t="s">
        <v>318</v>
      </c>
      <c r="UVC16" s="703">
        <v>2.1</v>
      </c>
      <c r="UVD16" s="705" t="s">
        <v>318</v>
      </c>
      <c r="UVE16" s="703">
        <v>2.1</v>
      </c>
      <c r="UVF16" s="705" t="s">
        <v>318</v>
      </c>
      <c r="UVG16" s="703">
        <v>2.1</v>
      </c>
      <c r="UVH16" s="705" t="s">
        <v>318</v>
      </c>
      <c r="UVI16" s="703">
        <v>2.1</v>
      </c>
      <c r="UVJ16" s="705" t="s">
        <v>318</v>
      </c>
      <c r="UVK16" s="703">
        <v>2.1</v>
      </c>
      <c r="UVL16" s="705" t="s">
        <v>318</v>
      </c>
      <c r="UVM16" s="703">
        <v>2.1</v>
      </c>
      <c r="UVN16" s="705" t="s">
        <v>318</v>
      </c>
      <c r="UVO16" s="703">
        <v>2.1</v>
      </c>
      <c r="UVP16" s="705" t="s">
        <v>318</v>
      </c>
      <c r="UVQ16" s="703">
        <v>2.1</v>
      </c>
      <c r="UVR16" s="705" t="s">
        <v>318</v>
      </c>
      <c r="UVS16" s="703">
        <v>2.1</v>
      </c>
      <c r="UVT16" s="705" t="s">
        <v>318</v>
      </c>
      <c r="UVU16" s="703">
        <v>2.1</v>
      </c>
      <c r="UVV16" s="705" t="s">
        <v>318</v>
      </c>
      <c r="UVW16" s="703">
        <v>2.1</v>
      </c>
      <c r="UVX16" s="705" t="s">
        <v>318</v>
      </c>
      <c r="UVY16" s="703">
        <v>2.1</v>
      </c>
      <c r="UVZ16" s="705" t="s">
        <v>318</v>
      </c>
      <c r="UWA16" s="703">
        <v>2.1</v>
      </c>
      <c r="UWB16" s="705" t="s">
        <v>318</v>
      </c>
      <c r="UWC16" s="703">
        <v>2.1</v>
      </c>
      <c r="UWD16" s="705" t="s">
        <v>318</v>
      </c>
      <c r="UWE16" s="703">
        <v>2.1</v>
      </c>
      <c r="UWF16" s="705" t="s">
        <v>318</v>
      </c>
      <c r="UWG16" s="703">
        <v>2.1</v>
      </c>
      <c r="UWH16" s="705" t="s">
        <v>318</v>
      </c>
      <c r="UWI16" s="703">
        <v>2.1</v>
      </c>
      <c r="UWJ16" s="705" t="s">
        <v>318</v>
      </c>
      <c r="UWK16" s="703">
        <v>2.1</v>
      </c>
      <c r="UWL16" s="705" t="s">
        <v>318</v>
      </c>
      <c r="UWM16" s="703">
        <v>2.1</v>
      </c>
      <c r="UWN16" s="705" t="s">
        <v>318</v>
      </c>
      <c r="UWO16" s="703">
        <v>2.1</v>
      </c>
      <c r="UWP16" s="705" t="s">
        <v>318</v>
      </c>
      <c r="UWQ16" s="703">
        <v>2.1</v>
      </c>
      <c r="UWR16" s="705" t="s">
        <v>318</v>
      </c>
      <c r="UWS16" s="703">
        <v>2.1</v>
      </c>
      <c r="UWT16" s="705" t="s">
        <v>318</v>
      </c>
      <c r="UWU16" s="703">
        <v>2.1</v>
      </c>
      <c r="UWV16" s="705" t="s">
        <v>318</v>
      </c>
      <c r="UWW16" s="703">
        <v>2.1</v>
      </c>
      <c r="UWX16" s="705" t="s">
        <v>318</v>
      </c>
      <c r="UWY16" s="703">
        <v>2.1</v>
      </c>
      <c r="UWZ16" s="705" t="s">
        <v>318</v>
      </c>
      <c r="UXA16" s="703">
        <v>2.1</v>
      </c>
      <c r="UXB16" s="705" t="s">
        <v>318</v>
      </c>
      <c r="UXC16" s="703">
        <v>2.1</v>
      </c>
      <c r="UXD16" s="705" t="s">
        <v>318</v>
      </c>
      <c r="UXE16" s="703">
        <v>2.1</v>
      </c>
      <c r="UXF16" s="705" t="s">
        <v>318</v>
      </c>
      <c r="UXG16" s="703">
        <v>2.1</v>
      </c>
      <c r="UXH16" s="705" t="s">
        <v>318</v>
      </c>
      <c r="UXI16" s="703">
        <v>2.1</v>
      </c>
      <c r="UXJ16" s="705" t="s">
        <v>318</v>
      </c>
      <c r="UXK16" s="703">
        <v>2.1</v>
      </c>
      <c r="UXL16" s="705" t="s">
        <v>318</v>
      </c>
      <c r="UXM16" s="703">
        <v>2.1</v>
      </c>
      <c r="UXN16" s="705" t="s">
        <v>318</v>
      </c>
      <c r="UXO16" s="703">
        <v>2.1</v>
      </c>
      <c r="UXP16" s="705" t="s">
        <v>318</v>
      </c>
      <c r="UXQ16" s="703">
        <v>2.1</v>
      </c>
      <c r="UXR16" s="705" t="s">
        <v>318</v>
      </c>
      <c r="UXS16" s="703">
        <v>2.1</v>
      </c>
      <c r="UXT16" s="705" t="s">
        <v>318</v>
      </c>
      <c r="UXU16" s="703">
        <v>2.1</v>
      </c>
      <c r="UXV16" s="705" t="s">
        <v>318</v>
      </c>
      <c r="UXW16" s="703">
        <v>2.1</v>
      </c>
      <c r="UXX16" s="705" t="s">
        <v>318</v>
      </c>
      <c r="UXY16" s="703">
        <v>2.1</v>
      </c>
      <c r="UXZ16" s="705" t="s">
        <v>318</v>
      </c>
      <c r="UYA16" s="703">
        <v>2.1</v>
      </c>
      <c r="UYB16" s="705" t="s">
        <v>318</v>
      </c>
      <c r="UYC16" s="703">
        <v>2.1</v>
      </c>
      <c r="UYD16" s="705" t="s">
        <v>318</v>
      </c>
      <c r="UYE16" s="703">
        <v>2.1</v>
      </c>
      <c r="UYF16" s="705" t="s">
        <v>318</v>
      </c>
      <c r="UYG16" s="703">
        <v>2.1</v>
      </c>
      <c r="UYH16" s="705" t="s">
        <v>318</v>
      </c>
      <c r="UYI16" s="703">
        <v>2.1</v>
      </c>
      <c r="UYJ16" s="705" t="s">
        <v>318</v>
      </c>
      <c r="UYK16" s="703">
        <v>2.1</v>
      </c>
      <c r="UYL16" s="705" t="s">
        <v>318</v>
      </c>
      <c r="UYM16" s="703">
        <v>2.1</v>
      </c>
      <c r="UYN16" s="705" t="s">
        <v>318</v>
      </c>
      <c r="UYO16" s="703">
        <v>2.1</v>
      </c>
      <c r="UYP16" s="705" t="s">
        <v>318</v>
      </c>
      <c r="UYQ16" s="703">
        <v>2.1</v>
      </c>
      <c r="UYR16" s="705" t="s">
        <v>318</v>
      </c>
      <c r="UYS16" s="703">
        <v>2.1</v>
      </c>
      <c r="UYT16" s="705" t="s">
        <v>318</v>
      </c>
      <c r="UYU16" s="703">
        <v>2.1</v>
      </c>
      <c r="UYV16" s="705" t="s">
        <v>318</v>
      </c>
      <c r="UYW16" s="703">
        <v>2.1</v>
      </c>
      <c r="UYX16" s="705" t="s">
        <v>318</v>
      </c>
      <c r="UYY16" s="703">
        <v>2.1</v>
      </c>
      <c r="UYZ16" s="705" t="s">
        <v>318</v>
      </c>
      <c r="UZA16" s="703">
        <v>2.1</v>
      </c>
      <c r="UZB16" s="705" t="s">
        <v>318</v>
      </c>
      <c r="UZC16" s="703">
        <v>2.1</v>
      </c>
      <c r="UZD16" s="705" t="s">
        <v>318</v>
      </c>
      <c r="UZE16" s="703">
        <v>2.1</v>
      </c>
      <c r="UZF16" s="705" t="s">
        <v>318</v>
      </c>
      <c r="UZG16" s="703">
        <v>2.1</v>
      </c>
      <c r="UZH16" s="705" t="s">
        <v>318</v>
      </c>
      <c r="UZI16" s="703">
        <v>2.1</v>
      </c>
      <c r="UZJ16" s="705" t="s">
        <v>318</v>
      </c>
      <c r="UZK16" s="703">
        <v>2.1</v>
      </c>
      <c r="UZL16" s="705" t="s">
        <v>318</v>
      </c>
      <c r="UZM16" s="703">
        <v>2.1</v>
      </c>
      <c r="UZN16" s="705" t="s">
        <v>318</v>
      </c>
      <c r="UZO16" s="703">
        <v>2.1</v>
      </c>
      <c r="UZP16" s="705" t="s">
        <v>318</v>
      </c>
      <c r="UZQ16" s="703">
        <v>2.1</v>
      </c>
      <c r="UZR16" s="705" t="s">
        <v>318</v>
      </c>
      <c r="UZS16" s="703">
        <v>2.1</v>
      </c>
      <c r="UZT16" s="705" t="s">
        <v>318</v>
      </c>
      <c r="UZU16" s="703">
        <v>2.1</v>
      </c>
      <c r="UZV16" s="705" t="s">
        <v>318</v>
      </c>
      <c r="UZW16" s="703">
        <v>2.1</v>
      </c>
      <c r="UZX16" s="705" t="s">
        <v>318</v>
      </c>
      <c r="UZY16" s="703">
        <v>2.1</v>
      </c>
      <c r="UZZ16" s="705" t="s">
        <v>318</v>
      </c>
      <c r="VAA16" s="703">
        <v>2.1</v>
      </c>
      <c r="VAB16" s="705" t="s">
        <v>318</v>
      </c>
      <c r="VAC16" s="703">
        <v>2.1</v>
      </c>
      <c r="VAD16" s="705" t="s">
        <v>318</v>
      </c>
      <c r="VAE16" s="703">
        <v>2.1</v>
      </c>
      <c r="VAF16" s="705" t="s">
        <v>318</v>
      </c>
      <c r="VAG16" s="703">
        <v>2.1</v>
      </c>
      <c r="VAH16" s="705" t="s">
        <v>318</v>
      </c>
      <c r="VAI16" s="703">
        <v>2.1</v>
      </c>
      <c r="VAJ16" s="705" t="s">
        <v>318</v>
      </c>
      <c r="VAK16" s="703">
        <v>2.1</v>
      </c>
      <c r="VAL16" s="705" t="s">
        <v>318</v>
      </c>
      <c r="VAM16" s="703">
        <v>2.1</v>
      </c>
      <c r="VAN16" s="705" t="s">
        <v>318</v>
      </c>
      <c r="VAO16" s="703">
        <v>2.1</v>
      </c>
      <c r="VAP16" s="705" t="s">
        <v>318</v>
      </c>
      <c r="VAQ16" s="703">
        <v>2.1</v>
      </c>
      <c r="VAR16" s="705" t="s">
        <v>318</v>
      </c>
      <c r="VAS16" s="703">
        <v>2.1</v>
      </c>
      <c r="VAT16" s="705" t="s">
        <v>318</v>
      </c>
      <c r="VAU16" s="703">
        <v>2.1</v>
      </c>
      <c r="VAV16" s="705" t="s">
        <v>318</v>
      </c>
      <c r="VAW16" s="703">
        <v>2.1</v>
      </c>
      <c r="VAX16" s="705" t="s">
        <v>318</v>
      </c>
      <c r="VAY16" s="703">
        <v>2.1</v>
      </c>
      <c r="VAZ16" s="705" t="s">
        <v>318</v>
      </c>
      <c r="VBA16" s="703">
        <v>2.1</v>
      </c>
      <c r="VBB16" s="705" t="s">
        <v>318</v>
      </c>
      <c r="VBC16" s="703">
        <v>2.1</v>
      </c>
      <c r="VBD16" s="705" t="s">
        <v>318</v>
      </c>
      <c r="VBE16" s="703">
        <v>2.1</v>
      </c>
      <c r="VBF16" s="705" t="s">
        <v>318</v>
      </c>
      <c r="VBG16" s="703">
        <v>2.1</v>
      </c>
      <c r="VBH16" s="705" t="s">
        <v>318</v>
      </c>
      <c r="VBI16" s="703">
        <v>2.1</v>
      </c>
      <c r="VBJ16" s="705" t="s">
        <v>318</v>
      </c>
      <c r="VBK16" s="703">
        <v>2.1</v>
      </c>
      <c r="VBL16" s="705" t="s">
        <v>318</v>
      </c>
      <c r="VBM16" s="703">
        <v>2.1</v>
      </c>
      <c r="VBN16" s="705" t="s">
        <v>318</v>
      </c>
      <c r="VBO16" s="703">
        <v>2.1</v>
      </c>
      <c r="VBP16" s="705" t="s">
        <v>318</v>
      </c>
      <c r="VBQ16" s="703">
        <v>2.1</v>
      </c>
      <c r="VBR16" s="705" t="s">
        <v>318</v>
      </c>
      <c r="VBS16" s="703">
        <v>2.1</v>
      </c>
      <c r="VBT16" s="705" t="s">
        <v>318</v>
      </c>
      <c r="VBU16" s="703">
        <v>2.1</v>
      </c>
      <c r="VBV16" s="705" t="s">
        <v>318</v>
      </c>
      <c r="VBW16" s="703">
        <v>2.1</v>
      </c>
      <c r="VBX16" s="705" t="s">
        <v>318</v>
      </c>
      <c r="VBY16" s="703">
        <v>2.1</v>
      </c>
      <c r="VBZ16" s="705" t="s">
        <v>318</v>
      </c>
      <c r="VCA16" s="703">
        <v>2.1</v>
      </c>
      <c r="VCB16" s="705" t="s">
        <v>318</v>
      </c>
      <c r="VCC16" s="703">
        <v>2.1</v>
      </c>
      <c r="VCD16" s="705" t="s">
        <v>318</v>
      </c>
      <c r="VCE16" s="703">
        <v>2.1</v>
      </c>
      <c r="VCF16" s="705" t="s">
        <v>318</v>
      </c>
      <c r="VCG16" s="703">
        <v>2.1</v>
      </c>
      <c r="VCH16" s="705" t="s">
        <v>318</v>
      </c>
      <c r="VCI16" s="703">
        <v>2.1</v>
      </c>
      <c r="VCJ16" s="705" t="s">
        <v>318</v>
      </c>
      <c r="VCK16" s="703">
        <v>2.1</v>
      </c>
      <c r="VCL16" s="705" t="s">
        <v>318</v>
      </c>
      <c r="VCM16" s="703">
        <v>2.1</v>
      </c>
      <c r="VCN16" s="705" t="s">
        <v>318</v>
      </c>
      <c r="VCO16" s="703">
        <v>2.1</v>
      </c>
      <c r="VCP16" s="705" t="s">
        <v>318</v>
      </c>
      <c r="VCQ16" s="703">
        <v>2.1</v>
      </c>
      <c r="VCR16" s="705" t="s">
        <v>318</v>
      </c>
      <c r="VCS16" s="703">
        <v>2.1</v>
      </c>
      <c r="VCT16" s="705" t="s">
        <v>318</v>
      </c>
      <c r="VCU16" s="703">
        <v>2.1</v>
      </c>
      <c r="VCV16" s="705" t="s">
        <v>318</v>
      </c>
      <c r="VCW16" s="703">
        <v>2.1</v>
      </c>
      <c r="VCX16" s="705" t="s">
        <v>318</v>
      </c>
      <c r="VCY16" s="703">
        <v>2.1</v>
      </c>
      <c r="VCZ16" s="705" t="s">
        <v>318</v>
      </c>
      <c r="VDA16" s="703">
        <v>2.1</v>
      </c>
      <c r="VDB16" s="705" t="s">
        <v>318</v>
      </c>
      <c r="VDC16" s="703">
        <v>2.1</v>
      </c>
      <c r="VDD16" s="705" t="s">
        <v>318</v>
      </c>
      <c r="VDE16" s="703">
        <v>2.1</v>
      </c>
      <c r="VDF16" s="705" t="s">
        <v>318</v>
      </c>
      <c r="VDG16" s="703">
        <v>2.1</v>
      </c>
      <c r="VDH16" s="705" t="s">
        <v>318</v>
      </c>
      <c r="VDI16" s="703">
        <v>2.1</v>
      </c>
      <c r="VDJ16" s="705" t="s">
        <v>318</v>
      </c>
      <c r="VDK16" s="703">
        <v>2.1</v>
      </c>
      <c r="VDL16" s="705" t="s">
        <v>318</v>
      </c>
      <c r="VDM16" s="703">
        <v>2.1</v>
      </c>
      <c r="VDN16" s="705" t="s">
        <v>318</v>
      </c>
      <c r="VDO16" s="703">
        <v>2.1</v>
      </c>
      <c r="VDP16" s="705" t="s">
        <v>318</v>
      </c>
      <c r="VDQ16" s="703">
        <v>2.1</v>
      </c>
      <c r="VDR16" s="705" t="s">
        <v>318</v>
      </c>
      <c r="VDS16" s="703">
        <v>2.1</v>
      </c>
      <c r="VDT16" s="705" t="s">
        <v>318</v>
      </c>
      <c r="VDU16" s="703">
        <v>2.1</v>
      </c>
      <c r="VDV16" s="705" t="s">
        <v>318</v>
      </c>
      <c r="VDW16" s="703">
        <v>2.1</v>
      </c>
      <c r="VDX16" s="705" t="s">
        <v>318</v>
      </c>
      <c r="VDY16" s="703">
        <v>2.1</v>
      </c>
      <c r="VDZ16" s="705" t="s">
        <v>318</v>
      </c>
      <c r="VEA16" s="703">
        <v>2.1</v>
      </c>
      <c r="VEB16" s="705" t="s">
        <v>318</v>
      </c>
      <c r="VEC16" s="703">
        <v>2.1</v>
      </c>
      <c r="VED16" s="705" t="s">
        <v>318</v>
      </c>
      <c r="VEE16" s="703">
        <v>2.1</v>
      </c>
      <c r="VEF16" s="705" t="s">
        <v>318</v>
      </c>
      <c r="VEG16" s="703">
        <v>2.1</v>
      </c>
      <c r="VEH16" s="705" t="s">
        <v>318</v>
      </c>
      <c r="VEI16" s="703">
        <v>2.1</v>
      </c>
      <c r="VEJ16" s="705" t="s">
        <v>318</v>
      </c>
      <c r="VEK16" s="703">
        <v>2.1</v>
      </c>
      <c r="VEL16" s="705" t="s">
        <v>318</v>
      </c>
      <c r="VEM16" s="703">
        <v>2.1</v>
      </c>
      <c r="VEN16" s="705" t="s">
        <v>318</v>
      </c>
      <c r="VEO16" s="703">
        <v>2.1</v>
      </c>
      <c r="VEP16" s="705" t="s">
        <v>318</v>
      </c>
      <c r="VEQ16" s="703">
        <v>2.1</v>
      </c>
      <c r="VER16" s="705" t="s">
        <v>318</v>
      </c>
      <c r="VES16" s="703">
        <v>2.1</v>
      </c>
      <c r="VET16" s="705" t="s">
        <v>318</v>
      </c>
      <c r="VEU16" s="703">
        <v>2.1</v>
      </c>
      <c r="VEV16" s="705" t="s">
        <v>318</v>
      </c>
      <c r="VEW16" s="703">
        <v>2.1</v>
      </c>
      <c r="VEX16" s="705" t="s">
        <v>318</v>
      </c>
      <c r="VEY16" s="703">
        <v>2.1</v>
      </c>
      <c r="VEZ16" s="705" t="s">
        <v>318</v>
      </c>
      <c r="VFA16" s="703">
        <v>2.1</v>
      </c>
      <c r="VFB16" s="705" t="s">
        <v>318</v>
      </c>
      <c r="VFC16" s="703">
        <v>2.1</v>
      </c>
      <c r="VFD16" s="705" t="s">
        <v>318</v>
      </c>
      <c r="VFE16" s="703">
        <v>2.1</v>
      </c>
      <c r="VFF16" s="705" t="s">
        <v>318</v>
      </c>
      <c r="VFG16" s="703">
        <v>2.1</v>
      </c>
      <c r="VFH16" s="705" t="s">
        <v>318</v>
      </c>
      <c r="VFI16" s="703">
        <v>2.1</v>
      </c>
      <c r="VFJ16" s="705" t="s">
        <v>318</v>
      </c>
      <c r="VFK16" s="703">
        <v>2.1</v>
      </c>
      <c r="VFL16" s="705" t="s">
        <v>318</v>
      </c>
      <c r="VFM16" s="703">
        <v>2.1</v>
      </c>
      <c r="VFN16" s="705" t="s">
        <v>318</v>
      </c>
      <c r="VFO16" s="703">
        <v>2.1</v>
      </c>
      <c r="VFP16" s="705" t="s">
        <v>318</v>
      </c>
      <c r="VFQ16" s="703">
        <v>2.1</v>
      </c>
      <c r="VFR16" s="705" t="s">
        <v>318</v>
      </c>
      <c r="VFS16" s="703">
        <v>2.1</v>
      </c>
      <c r="VFT16" s="705" t="s">
        <v>318</v>
      </c>
      <c r="VFU16" s="703">
        <v>2.1</v>
      </c>
      <c r="VFV16" s="705" t="s">
        <v>318</v>
      </c>
      <c r="VFW16" s="703">
        <v>2.1</v>
      </c>
      <c r="VFX16" s="705" t="s">
        <v>318</v>
      </c>
      <c r="VFY16" s="703">
        <v>2.1</v>
      </c>
      <c r="VFZ16" s="705" t="s">
        <v>318</v>
      </c>
      <c r="VGA16" s="703">
        <v>2.1</v>
      </c>
      <c r="VGB16" s="705" t="s">
        <v>318</v>
      </c>
      <c r="VGC16" s="703">
        <v>2.1</v>
      </c>
      <c r="VGD16" s="705" t="s">
        <v>318</v>
      </c>
      <c r="VGE16" s="703">
        <v>2.1</v>
      </c>
      <c r="VGF16" s="705" t="s">
        <v>318</v>
      </c>
      <c r="VGG16" s="703">
        <v>2.1</v>
      </c>
      <c r="VGH16" s="705" t="s">
        <v>318</v>
      </c>
      <c r="VGI16" s="703">
        <v>2.1</v>
      </c>
      <c r="VGJ16" s="705" t="s">
        <v>318</v>
      </c>
      <c r="VGK16" s="703">
        <v>2.1</v>
      </c>
      <c r="VGL16" s="705" t="s">
        <v>318</v>
      </c>
      <c r="VGM16" s="703">
        <v>2.1</v>
      </c>
      <c r="VGN16" s="705" t="s">
        <v>318</v>
      </c>
      <c r="VGO16" s="703">
        <v>2.1</v>
      </c>
      <c r="VGP16" s="705" t="s">
        <v>318</v>
      </c>
      <c r="VGQ16" s="703">
        <v>2.1</v>
      </c>
      <c r="VGR16" s="705" t="s">
        <v>318</v>
      </c>
      <c r="VGS16" s="703">
        <v>2.1</v>
      </c>
      <c r="VGT16" s="705" t="s">
        <v>318</v>
      </c>
      <c r="VGU16" s="703">
        <v>2.1</v>
      </c>
      <c r="VGV16" s="705" t="s">
        <v>318</v>
      </c>
      <c r="VGW16" s="703">
        <v>2.1</v>
      </c>
      <c r="VGX16" s="705" t="s">
        <v>318</v>
      </c>
      <c r="VGY16" s="703">
        <v>2.1</v>
      </c>
      <c r="VGZ16" s="705" t="s">
        <v>318</v>
      </c>
      <c r="VHA16" s="703">
        <v>2.1</v>
      </c>
      <c r="VHB16" s="705" t="s">
        <v>318</v>
      </c>
      <c r="VHC16" s="703">
        <v>2.1</v>
      </c>
      <c r="VHD16" s="705" t="s">
        <v>318</v>
      </c>
      <c r="VHE16" s="703">
        <v>2.1</v>
      </c>
      <c r="VHF16" s="705" t="s">
        <v>318</v>
      </c>
      <c r="VHG16" s="703">
        <v>2.1</v>
      </c>
      <c r="VHH16" s="705" t="s">
        <v>318</v>
      </c>
      <c r="VHI16" s="703">
        <v>2.1</v>
      </c>
      <c r="VHJ16" s="705" t="s">
        <v>318</v>
      </c>
      <c r="VHK16" s="703">
        <v>2.1</v>
      </c>
      <c r="VHL16" s="705" t="s">
        <v>318</v>
      </c>
      <c r="VHM16" s="703">
        <v>2.1</v>
      </c>
      <c r="VHN16" s="705" t="s">
        <v>318</v>
      </c>
      <c r="VHO16" s="703">
        <v>2.1</v>
      </c>
      <c r="VHP16" s="705" t="s">
        <v>318</v>
      </c>
      <c r="VHQ16" s="703">
        <v>2.1</v>
      </c>
      <c r="VHR16" s="705" t="s">
        <v>318</v>
      </c>
      <c r="VHS16" s="703">
        <v>2.1</v>
      </c>
      <c r="VHT16" s="705" t="s">
        <v>318</v>
      </c>
      <c r="VHU16" s="703">
        <v>2.1</v>
      </c>
      <c r="VHV16" s="705" t="s">
        <v>318</v>
      </c>
      <c r="VHW16" s="703">
        <v>2.1</v>
      </c>
      <c r="VHX16" s="705" t="s">
        <v>318</v>
      </c>
      <c r="VHY16" s="703">
        <v>2.1</v>
      </c>
      <c r="VHZ16" s="705" t="s">
        <v>318</v>
      </c>
      <c r="VIA16" s="703">
        <v>2.1</v>
      </c>
      <c r="VIB16" s="705" t="s">
        <v>318</v>
      </c>
      <c r="VIC16" s="703">
        <v>2.1</v>
      </c>
      <c r="VID16" s="705" t="s">
        <v>318</v>
      </c>
      <c r="VIE16" s="703">
        <v>2.1</v>
      </c>
      <c r="VIF16" s="705" t="s">
        <v>318</v>
      </c>
      <c r="VIG16" s="703">
        <v>2.1</v>
      </c>
      <c r="VIH16" s="705" t="s">
        <v>318</v>
      </c>
      <c r="VII16" s="703">
        <v>2.1</v>
      </c>
      <c r="VIJ16" s="705" t="s">
        <v>318</v>
      </c>
      <c r="VIK16" s="703">
        <v>2.1</v>
      </c>
      <c r="VIL16" s="705" t="s">
        <v>318</v>
      </c>
      <c r="VIM16" s="703">
        <v>2.1</v>
      </c>
      <c r="VIN16" s="705" t="s">
        <v>318</v>
      </c>
      <c r="VIO16" s="703">
        <v>2.1</v>
      </c>
      <c r="VIP16" s="705" t="s">
        <v>318</v>
      </c>
      <c r="VIQ16" s="703">
        <v>2.1</v>
      </c>
      <c r="VIR16" s="705" t="s">
        <v>318</v>
      </c>
      <c r="VIS16" s="703">
        <v>2.1</v>
      </c>
      <c r="VIT16" s="705" t="s">
        <v>318</v>
      </c>
      <c r="VIU16" s="703">
        <v>2.1</v>
      </c>
      <c r="VIV16" s="705" t="s">
        <v>318</v>
      </c>
      <c r="VIW16" s="703">
        <v>2.1</v>
      </c>
      <c r="VIX16" s="705" t="s">
        <v>318</v>
      </c>
      <c r="VIY16" s="703">
        <v>2.1</v>
      </c>
      <c r="VIZ16" s="705" t="s">
        <v>318</v>
      </c>
      <c r="VJA16" s="703">
        <v>2.1</v>
      </c>
      <c r="VJB16" s="705" t="s">
        <v>318</v>
      </c>
      <c r="VJC16" s="703">
        <v>2.1</v>
      </c>
      <c r="VJD16" s="705" t="s">
        <v>318</v>
      </c>
      <c r="VJE16" s="703">
        <v>2.1</v>
      </c>
      <c r="VJF16" s="705" t="s">
        <v>318</v>
      </c>
      <c r="VJG16" s="703">
        <v>2.1</v>
      </c>
      <c r="VJH16" s="705" t="s">
        <v>318</v>
      </c>
      <c r="VJI16" s="703">
        <v>2.1</v>
      </c>
      <c r="VJJ16" s="705" t="s">
        <v>318</v>
      </c>
      <c r="VJK16" s="703">
        <v>2.1</v>
      </c>
      <c r="VJL16" s="705" t="s">
        <v>318</v>
      </c>
      <c r="VJM16" s="703">
        <v>2.1</v>
      </c>
      <c r="VJN16" s="705" t="s">
        <v>318</v>
      </c>
      <c r="VJO16" s="703">
        <v>2.1</v>
      </c>
      <c r="VJP16" s="705" t="s">
        <v>318</v>
      </c>
      <c r="VJQ16" s="703">
        <v>2.1</v>
      </c>
      <c r="VJR16" s="705" t="s">
        <v>318</v>
      </c>
      <c r="VJS16" s="703">
        <v>2.1</v>
      </c>
      <c r="VJT16" s="705" t="s">
        <v>318</v>
      </c>
      <c r="VJU16" s="703">
        <v>2.1</v>
      </c>
      <c r="VJV16" s="705" t="s">
        <v>318</v>
      </c>
      <c r="VJW16" s="703">
        <v>2.1</v>
      </c>
      <c r="VJX16" s="705" t="s">
        <v>318</v>
      </c>
      <c r="VJY16" s="703">
        <v>2.1</v>
      </c>
      <c r="VJZ16" s="705" t="s">
        <v>318</v>
      </c>
      <c r="VKA16" s="703">
        <v>2.1</v>
      </c>
      <c r="VKB16" s="705" t="s">
        <v>318</v>
      </c>
      <c r="VKC16" s="703">
        <v>2.1</v>
      </c>
      <c r="VKD16" s="705" t="s">
        <v>318</v>
      </c>
      <c r="VKE16" s="703">
        <v>2.1</v>
      </c>
      <c r="VKF16" s="705" t="s">
        <v>318</v>
      </c>
      <c r="VKG16" s="703">
        <v>2.1</v>
      </c>
      <c r="VKH16" s="705" t="s">
        <v>318</v>
      </c>
      <c r="VKI16" s="703">
        <v>2.1</v>
      </c>
      <c r="VKJ16" s="705" t="s">
        <v>318</v>
      </c>
      <c r="VKK16" s="703">
        <v>2.1</v>
      </c>
      <c r="VKL16" s="705" t="s">
        <v>318</v>
      </c>
      <c r="VKM16" s="703">
        <v>2.1</v>
      </c>
      <c r="VKN16" s="705" t="s">
        <v>318</v>
      </c>
      <c r="VKO16" s="703">
        <v>2.1</v>
      </c>
      <c r="VKP16" s="705" t="s">
        <v>318</v>
      </c>
      <c r="VKQ16" s="703">
        <v>2.1</v>
      </c>
      <c r="VKR16" s="705" t="s">
        <v>318</v>
      </c>
      <c r="VKS16" s="703">
        <v>2.1</v>
      </c>
      <c r="VKT16" s="705" t="s">
        <v>318</v>
      </c>
      <c r="VKU16" s="703">
        <v>2.1</v>
      </c>
      <c r="VKV16" s="705" t="s">
        <v>318</v>
      </c>
      <c r="VKW16" s="703">
        <v>2.1</v>
      </c>
      <c r="VKX16" s="705" t="s">
        <v>318</v>
      </c>
      <c r="VKY16" s="703">
        <v>2.1</v>
      </c>
      <c r="VKZ16" s="705" t="s">
        <v>318</v>
      </c>
      <c r="VLA16" s="703">
        <v>2.1</v>
      </c>
      <c r="VLB16" s="705" t="s">
        <v>318</v>
      </c>
      <c r="VLC16" s="703">
        <v>2.1</v>
      </c>
      <c r="VLD16" s="705" t="s">
        <v>318</v>
      </c>
      <c r="VLE16" s="703">
        <v>2.1</v>
      </c>
      <c r="VLF16" s="705" t="s">
        <v>318</v>
      </c>
      <c r="VLG16" s="703">
        <v>2.1</v>
      </c>
      <c r="VLH16" s="705" t="s">
        <v>318</v>
      </c>
      <c r="VLI16" s="703">
        <v>2.1</v>
      </c>
      <c r="VLJ16" s="705" t="s">
        <v>318</v>
      </c>
      <c r="VLK16" s="703">
        <v>2.1</v>
      </c>
      <c r="VLL16" s="705" t="s">
        <v>318</v>
      </c>
      <c r="VLM16" s="703">
        <v>2.1</v>
      </c>
      <c r="VLN16" s="705" t="s">
        <v>318</v>
      </c>
      <c r="VLO16" s="703">
        <v>2.1</v>
      </c>
      <c r="VLP16" s="705" t="s">
        <v>318</v>
      </c>
      <c r="VLQ16" s="703">
        <v>2.1</v>
      </c>
      <c r="VLR16" s="705" t="s">
        <v>318</v>
      </c>
      <c r="VLS16" s="703">
        <v>2.1</v>
      </c>
      <c r="VLT16" s="705" t="s">
        <v>318</v>
      </c>
      <c r="VLU16" s="703">
        <v>2.1</v>
      </c>
      <c r="VLV16" s="705" t="s">
        <v>318</v>
      </c>
      <c r="VLW16" s="703">
        <v>2.1</v>
      </c>
      <c r="VLX16" s="705" t="s">
        <v>318</v>
      </c>
      <c r="VLY16" s="703">
        <v>2.1</v>
      </c>
      <c r="VLZ16" s="705" t="s">
        <v>318</v>
      </c>
      <c r="VMA16" s="703">
        <v>2.1</v>
      </c>
      <c r="VMB16" s="705" t="s">
        <v>318</v>
      </c>
      <c r="VMC16" s="703">
        <v>2.1</v>
      </c>
      <c r="VMD16" s="705" t="s">
        <v>318</v>
      </c>
      <c r="VME16" s="703">
        <v>2.1</v>
      </c>
      <c r="VMF16" s="705" t="s">
        <v>318</v>
      </c>
      <c r="VMG16" s="703">
        <v>2.1</v>
      </c>
      <c r="VMH16" s="705" t="s">
        <v>318</v>
      </c>
      <c r="VMI16" s="703">
        <v>2.1</v>
      </c>
      <c r="VMJ16" s="705" t="s">
        <v>318</v>
      </c>
      <c r="VMK16" s="703">
        <v>2.1</v>
      </c>
      <c r="VML16" s="705" t="s">
        <v>318</v>
      </c>
      <c r="VMM16" s="703">
        <v>2.1</v>
      </c>
      <c r="VMN16" s="705" t="s">
        <v>318</v>
      </c>
      <c r="VMO16" s="703">
        <v>2.1</v>
      </c>
      <c r="VMP16" s="705" t="s">
        <v>318</v>
      </c>
      <c r="VMQ16" s="703">
        <v>2.1</v>
      </c>
      <c r="VMR16" s="705" t="s">
        <v>318</v>
      </c>
      <c r="VMS16" s="703">
        <v>2.1</v>
      </c>
      <c r="VMT16" s="705" t="s">
        <v>318</v>
      </c>
      <c r="VMU16" s="703">
        <v>2.1</v>
      </c>
      <c r="VMV16" s="705" t="s">
        <v>318</v>
      </c>
      <c r="VMW16" s="703">
        <v>2.1</v>
      </c>
      <c r="VMX16" s="705" t="s">
        <v>318</v>
      </c>
      <c r="VMY16" s="703">
        <v>2.1</v>
      </c>
      <c r="VMZ16" s="705" t="s">
        <v>318</v>
      </c>
      <c r="VNA16" s="703">
        <v>2.1</v>
      </c>
      <c r="VNB16" s="705" t="s">
        <v>318</v>
      </c>
      <c r="VNC16" s="703">
        <v>2.1</v>
      </c>
      <c r="VND16" s="705" t="s">
        <v>318</v>
      </c>
      <c r="VNE16" s="703">
        <v>2.1</v>
      </c>
      <c r="VNF16" s="705" t="s">
        <v>318</v>
      </c>
      <c r="VNG16" s="703">
        <v>2.1</v>
      </c>
      <c r="VNH16" s="705" t="s">
        <v>318</v>
      </c>
      <c r="VNI16" s="703">
        <v>2.1</v>
      </c>
      <c r="VNJ16" s="705" t="s">
        <v>318</v>
      </c>
      <c r="VNK16" s="703">
        <v>2.1</v>
      </c>
      <c r="VNL16" s="705" t="s">
        <v>318</v>
      </c>
      <c r="VNM16" s="703">
        <v>2.1</v>
      </c>
      <c r="VNN16" s="705" t="s">
        <v>318</v>
      </c>
      <c r="VNO16" s="703">
        <v>2.1</v>
      </c>
      <c r="VNP16" s="705" t="s">
        <v>318</v>
      </c>
      <c r="VNQ16" s="703">
        <v>2.1</v>
      </c>
      <c r="VNR16" s="705" t="s">
        <v>318</v>
      </c>
      <c r="VNS16" s="703">
        <v>2.1</v>
      </c>
      <c r="VNT16" s="705" t="s">
        <v>318</v>
      </c>
      <c r="VNU16" s="703">
        <v>2.1</v>
      </c>
      <c r="VNV16" s="705" t="s">
        <v>318</v>
      </c>
      <c r="VNW16" s="703">
        <v>2.1</v>
      </c>
      <c r="VNX16" s="705" t="s">
        <v>318</v>
      </c>
      <c r="VNY16" s="703">
        <v>2.1</v>
      </c>
      <c r="VNZ16" s="705" t="s">
        <v>318</v>
      </c>
      <c r="VOA16" s="703">
        <v>2.1</v>
      </c>
      <c r="VOB16" s="705" t="s">
        <v>318</v>
      </c>
      <c r="VOC16" s="703">
        <v>2.1</v>
      </c>
      <c r="VOD16" s="705" t="s">
        <v>318</v>
      </c>
      <c r="VOE16" s="703">
        <v>2.1</v>
      </c>
      <c r="VOF16" s="705" t="s">
        <v>318</v>
      </c>
      <c r="VOG16" s="703">
        <v>2.1</v>
      </c>
      <c r="VOH16" s="705" t="s">
        <v>318</v>
      </c>
      <c r="VOI16" s="703">
        <v>2.1</v>
      </c>
      <c r="VOJ16" s="705" t="s">
        <v>318</v>
      </c>
      <c r="VOK16" s="703">
        <v>2.1</v>
      </c>
      <c r="VOL16" s="705" t="s">
        <v>318</v>
      </c>
      <c r="VOM16" s="703">
        <v>2.1</v>
      </c>
      <c r="VON16" s="705" t="s">
        <v>318</v>
      </c>
      <c r="VOO16" s="703">
        <v>2.1</v>
      </c>
      <c r="VOP16" s="705" t="s">
        <v>318</v>
      </c>
      <c r="VOQ16" s="703">
        <v>2.1</v>
      </c>
      <c r="VOR16" s="705" t="s">
        <v>318</v>
      </c>
      <c r="VOS16" s="703">
        <v>2.1</v>
      </c>
      <c r="VOT16" s="705" t="s">
        <v>318</v>
      </c>
      <c r="VOU16" s="703">
        <v>2.1</v>
      </c>
      <c r="VOV16" s="705" t="s">
        <v>318</v>
      </c>
      <c r="VOW16" s="703">
        <v>2.1</v>
      </c>
      <c r="VOX16" s="705" t="s">
        <v>318</v>
      </c>
      <c r="VOY16" s="703">
        <v>2.1</v>
      </c>
      <c r="VOZ16" s="705" t="s">
        <v>318</v>
      </c>
      <c r="VPA16" s="703">
        <v>2.1</v>
      </c>
      <c r="VPB16" s="705" t="s">
        <v>318</v>
      </c>
      <c r="VPC16" s="703">
        <v>2.1</v>
      </c>
      <c r="VPD16" s="705" t="s">
        <v>318</v>
      </c>
      <c r="VPE16" s="703">
        <v>2.1</v>
      </c>
      <c r="VPF16" s="705" t="s">
        <v>318</v>
      </c>
      <c r="VPG16" s="703">
        <v>2.1</v>
      </c>
      <c r="VPH16" s="705" t="s">
        <v>318</v>
      </c>
      <c r="VPI16" s="703">
        <v>2.1</v>
      </c>
      <c r="VPJ16" s="705" t="s">
        <v>318</v>
      </c>
      <c r="VPK16" s="703">
        <v>2.1</v>
      </c>
      <c r="VPL16" s="705" t="s">
        <v>318</v>
      </c>
      <c r="VPM16" s="703">
        <v>2.1</v>
      </c>
      <c r="VPN16" s="705" t="s">
        <v>318</v>
      </c>
      <c r="VPO16" s="703">
        <v>2.1</v>
      </c>
      <c r="VPP16" s="705" t="s">
        <v>318</v>
      </c>
      <c r="VPQ16" s="703">
        <v>2.1</v>
      </c>
      <c r="VPR16" s="705" t="s">
        <v>318</v>
      </c>
      <c r="VPS16" s="703">
        <v>2.1</v>
      </c>
      <c r="VPT16" s="705" t="s">
        <v>318</v>
      </c>
      <c r="VPU16" s="703">
        <v>2.1</v>
      </c>
      <c r="VPV16" s="705" t="s">
        <v>318</v>
      </c>
      <c r="VPW16" s="703">
        <v>2.1</v>
      </c>
      <c r="VPX16" s="705" t="s">
        <v>318</v>
      </c>
      <c r="VPY16" s="703">
        <v>2.1</v>
      </c>
      <c r="VPZ16" s="705" t="s">
        <v>318</v>
      </c>
      <c r="VQA16" s="703">
        <v>2.1</v>
      </c>
      <c r="VQB16" s="705" t="s">
        <v>318</v>
      </c>
      <c r="VQC16" s="703">
        <v>2.1</v>
      </c>
      <c r="VQD16" s="705" t="s">
        <v>318</v>
      </c>
      <c r="VQE16" s="703">
        <v>2.1</v>
      </c>
      <c r="VQF16" s="705" t="s">
        <v>318</v>
      </c>
      <c r="VQG16" s="703">
        <v>2.1</v>
      </c>
      <c r="VQH16" s="705" t="s">
        <v>318</v>
      </c>
      <c r="VQI16" s="703">
        <v>2.1</v>
      </c>
      <c r="VQJ16" s="705" t="s">
        <v>318</v>
      </c>
      <c r="VQK16" s="703">
        <v>2.1</v>
      </c>
      <c r="VQL16" s="705" t="s">
        <v>318</v>
      </c>
      <c r="VQM16" s="703">
        <v>2.1</v>
      </c>
      <c r="VQN16" s="705" t="s">
        <v>318</v>
      </c>
      <c r="VQO16" s="703">
        <v>2.1</v>
      </c>
      <c r="VQP16" s="705" t="s">
        <v>318</v>
      </c>
      <c r="VQQ16" s="703">
        <v>2.1</v>
      </c>
      <c r="VQR16" s="705" t="s">
        <v>318</v>
      </c>
      <c r="VQS16" s="703">
        <v>2.1</v>
      </c>
      <c r="VQT16" s="705" t="s">
        <v>318</v>
      </c>
      <c r="VQU16" s="703">
        <v>2.1</v>
      </c>
      <c r="VQV16" s="705" t="s">
        <v>318</v>
      </c>
      <c r="VQW16" s="703">
        <v>2.1</v>
      </c>
      <c r="VQX16" s="705" t="s">
        <v>318</v>
      </c>
      <c r="VQY16" s="703">
        <v>2.1</v>
      </c>
      <c r="VQZ16" s="705" t="s">
        <v>318</v>
      </c>
      <c r="VRA16" s="703">
        <v>2.1</v>
      </c>
      <c r="VRB16" s="705" t="s">
        <v>318</v>
      </c>
      <c r="VRC16" s="703">
        <v>2.1</v>
      </c>
      <c r="VRD16" s="705" t="s">
        <v>318</v>
      </c>
      <c r="VRE16" s="703">
        <v>2.1</v>
      </c>
      <c r="VRF16" s="705" t="s">
        <v>318</v>
      </c>
      <c r="VRG16" s="703">
        <v>2.1</v>
      </c>
      <c r="VRH16" s="705" t="s">
        <v>318</v>
      </c>
      <c r="VRI16" s="703">
        <v>2.1</v>
      </c>
      <c r="VRJ16" s="705" t="s">
        <v>318</v>
      </c>
      <c r="VRK16" s="703">
        <v>2.1</v>
      </c>
      <c r="VRL16" s="705" t="s">
        <v>318</v>
      </c>
      <c r="VRM16" s="703">
        <v>2.1</v>
      </c>
      <c r="VRN16" s="705" t="s">
        <v>318</v>
      </c>
      <c r="VRO16" s="703">
        <v>2.1</v>
      </c>
      <c r="VRP16" s="705" t="s">
        <v>318</v>
      </c>
      <c r="VRQ16" s="703">
        <v>2.1</v>
      </c>
      <c r="VRR16" s="705" t="s">
        <v>318</v>
      </c>
      <c r="VRS16" s="703">
        <v>2.1</v>
      </c>
      <c r="VRT16" s="705" t="s">
        <v>318</v>
      </c>
      <c r="VRU16" s="703">
        <v>2.1</v>
      </c>
      <c r="VRV16" s="705" t="s">
        <v>318</v>
      </c>
      <c r="VRW16" s="703">
        <v>2.1</v>
      </c>
      <c r="VRX16" s="705" t="s">
        <v>318</v>
      </c>
      <c r="VRY16" s="703">
        <v>2.1</v>
      </c>
      <c r="VRZ16" s="705" t="s">
        <v>318</v>
      </c>
      <c r="VSA16" s="703">
        <v>2.1</v>
      </c>
      <c r="VSB16" s="705" t="s">
        <v>318</v>
      </c>
      <c r="VSC16" s="703">
        <v>2.1</v>
      </c>
      <c r="VSD16" s="705" t="s">
        <v>318</v>
      </c>
      <c r="VSE16" s="703">
        <v>2.1</v>
      </c>
      <c r="VSF16" s="705" t="s">
        <v>318</v>
      </c>
      <c r="VSG16" s="703">
        <v>2.1</v>
      </c>
      <c r="VSH16" s="705" t="s">
        <v>318</v>
      </c>
      <c r="VSI16" s="703">
        <v>2.1</v>
      </c>
      <c r="VSJ16" s="705" t="s">
        <v>318</v>
      </c>
      <c r="VSK16" s="703">
        <v>2.1</v>
      </c>
      <c r="VSL16" s="705" t="s">
        <v>318</v>
      </c>
      <c r="VSM16" s="703">
        <v>2.1</v>
      </c>
      <c r="VSN16" s="705" t="s">
        <v>318</v>
      </c>
      <c r="VSO16" s="703">
        <v>2.1</v>
      </c>
      <c r="VSP16" s="705" t="s">
        <v>318</v>
      </c>
      <c r="VSQ16" s="703">
        <v>2.1</v>
      </c>
      <c r="VSR16" s="705" t="s">
        <v>318</v>
      </c>
      <c r="VSS16" s="703">
        <v>2.1</v>
      </c>
      <c r="VST16" s="705" t="s">
        <v>318</v>
      </c>
      <c r="VSU16" s="703">
        <v>2.1</v>
      </c>
      <c r="VSV16" s="705" t="s">
        <v>318</v>
      </c>
      <c r="VSW16" s="703">
        <v>2.1</v>
      </c>
      <c r="VSX16" s="705" t="s">
        <v>318</v>
      </c>
      <c r="VSY16" s="703">
        <v>2.1</v>
      </c>
      <c r="VSZ16" s="705" t="s">
        <v>318</v>
      </c>
      <c r="VTA16" s="703">
        <v>2.1</v>
      </c>
      <c r="VTB16" s="705" t="s">
        <v>318</v>
      </c>
      <c r="VTC16" s="703">
        <v>2.1</v>
      </c>
      <c r="VTD16" s="705" t="s">
        <v>318</v>
      </c>
      <c r="VTE16" s="703">
        <v>2.1</v>
      </c>
      <c r="VTF16" s="705" t="s">
        <v>318</v>
      </c>
      <c r="VTG16" s="703">
        <v>2.1</v>
      </c>
      <c r="VTH16" s="705" t="s">
        <v>318</v>
      </c>
      <c r="VTI16" s="703">
        <v>2.1</v>
      </c>
      <c r="VTJ16" s="705" t="s">
        <v>318</v>
      </c>
      <c r="VTK16" s="703">
        <v>2.1</v>
      </c>
      <c r="VTL16" s="705" t="s">
        <v>318</v>
      </c>
      <c r="VTM16" s="703">
        <v>2.1</v>
      </c>
      <c r="VTN16" s="705" t="s">
        <v>318</v>
      </c>
      <c r="VTO16" s="703">
        <v>2.1</v>
      </c>
      <c r="VTP16" s="705" t="s">
        <v>318</v>
      </c>
      <c r="VTQ16" s="703">
        <v>2.1</v>
      </c>
      <c r="VTR16" s="705" t="s">
        <v>318</v>
      </c>
      <c r="VTS16" s="703">
        <v>2.1</v>
      </c>
      <c r="VTT16" s="705" t="s">
        <v>318</v>
      </c>
      <c r="VTU16" s="703">
        <v>2.1</v>
      </c>
      <c r="VTV16" s="705" t="s">
        <v>318</v>
      </c>
      <c r="VTW16" s="703">
        <v>2.1</v>
      </c>
      <c r="VTX16" s="705" t="s">
        <v>318</v>
      </c>
      <c r="VTY16" s="703">
        <v>2.1</v>
      </c>
      <c r="VTZ16" s="705" t="s">
        <v>318</v>
      </c>
      <c r="VUA16" s="703">
        <v>2.1</v>
      </c>
      <c r="VUB16" s="705" t="s">
        <v>318</v>
      </c>
      <c r="VUC16" s="703">
        <v>2.1</v>
      </c>
      <c r="VUD16" s="705" t="s">
        <v>318</v>
      </c>
      <c r="VUE16" s="703">
        <v>2.1</v>
      </c>
      <c r="VUF16" s="705" t="s">
        <v>318</v>
      </c>
      <c r="VUG16" s="703">
        <v>2.1</v>
      </c>
      <c r="VUH16" s="705" t="s">
        <v>318</v>
      </c>
      <c r="VUI16" s="703">
        <v>2.1</v>
      </c>
      <c r="VUJ16" s="705" t="s">
        <v>318</v>
      </c>
      <c r="VUK16" s="703">
        <v>2.1</v>
      </c>
      <c r="VUL16" s="705" t="s">
        <v>318</v>
      </c>
      <c r="VUM16" s="703">
        <v>2.1</v>
      </c>
      <c r="VUN16" s="705" t="s">
        <v>318</v>
      </c>
      <c r="VUO16" s="703">
        <v>2.1</v>
      </c>
      <c r="VUP16" s="705" t="s">
        <v>318</v>
      </c>
      <c r="VUQ16" s="703">
        <v>2.1</v>
      </c>
      <c r="VUR16" s="705" t="s">
        <v>318</v>
      </c>
      <c r="VUS16" s="703">
        <v>2.1</v>
      </c>
      <c r="VUT16" s="705" t="s">
        <v>318</v>
      </c>
      <c r="VUU16" s="703">
        <v>2.1</v>
      </c>
      <c r="VUV16" s="705" t="s">
        <v>318</v>
      </c>
      <c r="VUW16" s="703">
        <v>2.1</v>
      </c>
      <c r="VUX16" s="705" t="s">
        <v>318</v>
      </c>
      <c r="VUY16" s="703">
        <v>2.1</v>
      </c>
      <c r="VUZ16" s="705" t="s">
        <v>318</v>
      </c>
      <c r="VVA16" s="703">
        <v>2.1</v>
      </c>
      <c r="VVB16" s="705" t="s">
        <v>318</v>
      </c>
      <c r="VVC16" s="703">
        <v>2.1</v>
      </c>
      <c r="VVD16" s="705" t="s">
        <v>318</v>
      </c>
      <c r="VVE16" s="703">
        <v>2.1</v>
      </c>
      <c r="VVF16" s="705" t="s">
        <v>318</v>
      </c>
      <c r="VVG16" s="703">
        <v>2.1</v>
      </c>
      <c r="VVH16" s="705" t="s">
        <v>318</v>
      </c>
      <c r="VVI16" s="703">
        <v>2.1</v>
      </c>
      <c r="VVJ16" s="705" t="s">
        <v>318</v>
      </c>
      <c r="VVK16" s="703">
        <v>2.1</v>
      </c>
      <c r="VVL16" s="705" t="s">
        <v>318</v>
      </c>
      <c r="VVM16" s="703">
        <v>2.1</v>
      </c>
      <c r="VVN16" s="705" t="s">
        <v>318</v>
      </c>
      <c r="VVO16" s="703">
        <v>2.1</v>
      </c>
      <c r="VVP16" s="705" t="s">
        <v>318</v>
      </c>
      <c r="VVQ16" s="703">
        <v>2.1</v>
      </c>
      <c r="VVR16" s="705" t="s">
        <v>318</v>
      </c>
      <c r="VVS16" s="703">
        <v>2.1</v>
      </c>
      <c r="VVT16" s="705" t="s">
        <v>318</v>
      </c>
      <c r="VVU16" s="703">
        <v>2.1</v>
      </c>
      <c r="VVV16" s="705" t="s">
        <v>318</v>
      </c>
      <c r="VVW16" s="703">
        <v>2.1</v>
      </c>
      <c r="VVX16" s="705" t="s">
        <v>318</v>
      </c>
      <c r="VVY16" s="703">
        <v>2.1</v>
      </c>
      <c r="VVZ16" s="705" t="s">
        <v>318</v>
      </c>
      <c r="VWA16" s="703">
        <v>2.1</v>
      </c>
      <c r="VWB16" s="705" t="s">
        <v>318</v>
      </c>
      <c r="VWC16" s="703">
        <v>2.1</v>
      </c>
      <c r="VWD16" s="705" t="s">
        <v>318</v>
      </c>
      <c r="VWE16" s="703">
        <v>2.1</v>
      </c>
      <c r="VWF16" s="705" t="s">
        <v>318</v>
      </c>
      <c r="VWG16" s="703">
        <v>2.1</v>
      </c>
      <c r="VWH16" s="705" t="s">
        <v>318</v>
      </c>
      <c r="VWI16" s="703">
        <v>2.1</v>
      </c>
      <c r="VWJ16" s="705" t="s">
        <v>318</v>
      </c>
      <c r="VWK16" s="703">
        <v>2.1</v>
      </c>
      <c r="VWL16" s="705" t="s">
        <v>318</v>
      </c>
      <c r="VWM16" s="703">
        <v>2.1</v>
      </c>
      <c r="VWN16" s="705" t="s">
        <v>318</v>
      </c>
      <c r="VWO16" s="703">
        <v>2.1</v>
      </c>
      <c r="VWP16" s="705" t="s">
        <v>318</v>
      </c>
      <c r="VWQ16" s="703">
        <v>2.1</v>
      </c>
      <c r="VWR16" s="705" t="s">
        <v>318</v>
      </c>
      <c r="VWS16" s="703">
        <v>2.1</v>
      </c>
      <c r="VWT16" s="705" t="s">
        <v>318</v>
      </c>
      <c r="VWU16" s="703">
        <v>2.1</v>
      </c>
      <c r="VWV16" s="705" t="s">
        <v>318</v>
      </c>
      <c r="VWW16" s="703">
        <v>2.1</v>
      </c>
      <c r="VWX16" s="705" t="s">
        <v>318</v>
      </c>
      <c r="VWY16" s="703">
        <v>2.1</v>
      </c>
      <c r="VWZ16" s="705" t="s">
        <v>318</v>
      </c>
      <c r="VXA16" s="703">
        <v>2.1</v>
      </c>
      <c r="VXB16" s="705" t="s">
        <v>318</v>
      </c>
      <c r="VXC16" s="703">
        <v>2.1</v>
      </c>
      <c r="VXD16" s="705" t="s">
        <v>318</v>
      </c>
      <c r="VXE16" s="703">
        <v>2.1</v>
      </c>
      <c r="VXF16" s="705" t="s">
        <v>318</v>
      </c>
      <c r="VXG16" s="703">
        <v>2.1</v>
      </c>
      <c r="VXH16" s="705" t="s">
        <v>318</v>
      </c>
      <c r="VXI16" s="703">
        <v>2.1</v>
      </c>
      <c r="VXJ16" s="705" t="s">
        <v>318</v>
      </c>
      <c r="VXK16" s="703">
        <v>2.1</v>
      </c>
      <c r="VXL16" s="705" t="s">
        <v>318</v>
      </c>
      <c r="VXM16" s="703">
        <v>2.1</v>
      </c>
      <c r="VXN16" s="705" t="s">
        <v>318</v>
      </c>
      <c r="VXO16" s="703">
        <v>2.1</v>
      </c>
      <c r="VXP16" s="705" t="s">
        <v>318</v>
      </c>
      <c r="VXQ16" s="703">
        <v>2.1</v>
      </c>
      <c r="VXR16" s="705" t="s">
        <v>318</v>
      </c>
      <c r="VXS16" s="703">
        <v>2.1</v>
      </c>
      <c r="VXT16" s="705" t="s">
        <v>318</v>
      </c>
      <c r="VXU16" s="703">
        <v>2.1</v>
      </c>
      <c r="VXV16" s="705" t="s">
        <v>318</v>
      </c>
      <c r="VXW16" s="703">
        <v>2.1</v>
      </c>
      <c r="VXX16" s="705" t="s">
        <v>318</v>
      </c>
      <c r="VXY16" s="703">
        <v>2.1</v>
      </c>
      <c r="VXZ16" s="705" t="s">
        <v>318</v>
      </c>
      <c r="VYA16" s="703">
        <v>2.1</v>
      </c>
      <c r="VYB16" s="705" t="s">
        <v>318</v>
      </c>
      <c r="VYC16" s="703">
        <v>2.1</v>
      </c>
      <c r="VYD16" s="705" t="s">
        <v>318</v>
      </c>
      <c r="VYE16" s="703">
        <v>2.1</v>
      </c>
      <c r="VYF16" s="705" t="s">
        <v>318</v>
      </c>
      <c r="VYG16" s="703">
        <v>2.1</v>
      </c>
      <c r="VYH16" s="705" t="s">
        <v>318</v>
      </c>
      <c r="VYI16" s="703">
        <v>2.1</v>
      </c>
      <c r="VYJ16" s="705" t="s">
        <v>318</v>
      </c>
      <c r="VYK16" s="703">
        <v>2.1</v>
      </c>
      <c r="VYL16" s="705" t="s">
        <v>318</v>
      </c>
      <c r="VYM16" s="703">
        <v>2.1</v>
      </c>
      <c r="VYN16" s="705" t="s">
        <v>318</v>
      </c>
      <c r="VYO16" s="703">
        <v>2.1</v>
      </c>
      <c r="VYP16" s="705" t="s">
        <v>318</v>
      </c>
      <c r="VYQ16" s="703">
        <v>2.1</v>
      </c>
      <c r="VYR16" s="705" t="s">
        <v>318</v>
      </c>
      <c r="VYS16" s="703">
        <v>2.1</v>
      </c>
      <c r="VYT16" s="705" t="s">
        <v>318</v>
      </c>
      <c r="VYU16" s="703">
        <v>2.1</v>
      </c>
      <c r="VYV16" s="705" t="s">
        <v>318</v>
      </c>
      <c r="VYW16" s="703">
        <v>2.1</v>
      </c>
      <c r="VYX16" s="705" t="s">
        <v>318</v>
      </c>
      <c r="VYY16" s="703">
        <v>2.1</v>
      </c>
      <c r="VYZ16" s="705" t="s">
        <v>318</v>
      </c>
      <c r="VZA16" s="703">
        <v>2.1</v>
      </c>
      <c r="VZB16" s="705" t="s">
        <v>318</v>
      </c>
      <c r="VZC16" s="703">
        <v>2.1</v>
      </c>
      <c r="VZD16" s="705" t="s">
        <v>318</v>
      </c>
      <c r="VZE16" s="703">
        <v>2.1</v>
      </c>
      <c r="VZF16" s="705" t="s">
        <v>318</v>
      </c>
      <c r="VZG16" s="703">
        <v>2.1</v>
      </c>
      <c r="VZH16" s="705" t="s">
        <v>318</v>
      </c>
      <c r="VZI16" s="703">
        <v>2.1</v>
      </c>
      <c r="VZJ16" s="705" t="s">
        <v>318</v>
      </c>
      <c r="VZK16" s="703">
        <v>2.1</v>
      </c>
      <c r="VZL16" s="705" t="s">
        <v>318</v>
      </c>
      <c r="VZM16" s="703">
        <v>2.1</v>
      </c>
      <c r="VZN16" s="705" t="s">
        <v>318</v>
      </c>
      <c r="VZO16" s="703">
        <v>2.1</v>
      </c>
      <c r="VZP16" s="705" t="s">
        <v>318</v>
      </c>
      <c r="VZQ16" s="703">
        <v>2.1</v>
      </c>
      <c r="VZR16" s="705" t="s">
        <v>318</v>
      </c>
      <c r="VZS16" s="703">
        <v>2.1</v>
      </c>
      <c r="VZT16" s="705" t="s">
        <v>318</v>
      </c>
      <c r="VZU16" s="703">
        <v>2.1</v>
      </c>
      <c r="VZV16" s="705" t="s">
        <v>318</v>
      </c>
      <c r="VZW16" s="703">
        <v>2.1</v>
      </c>
      <c r="VZX16" s="705" t="s">
        <v>318</v>
      </c>
      <c r="VZY16" s="703">
        <v>2.1</v>
      </c>
      <c r="VZZ16" s="705" t="s">
        <v>318</v>
      </c>
      <c r="WAA16" s="703">
        <v>2.1</v>
      </c>
      <c r="WAB16" s="705" t="s">
        <v>318</v>
      </c>
      <c r="WAC16" s="703">
        <v>2.1</v>
      </c>
      <c r="WAD16" s="705" t="s">
        <v>318</v>
      </c>
      <c r="WAE16" s="703">
        <v>2.1</v>
      </c>
      <c r="WAF16" s="705" t="s">
        <v>318</v>
      </c>
      <c r="WAG16" s="703">
        <v>2.1</v>
      </c>
      <c r="WAH16" s="705" t="s">
        <v>318</v>
      </c>
      <c r="WAI16" s="703">
        <v>2.1</v>
      </c>
      <c r="WAJ16" s="705" t="s">
        <v>318</v>
      </c>
      <c r="WAK16" s="703">
        <v>2.1</v>
      </c>
      <c r="WAL16" s="705" t="s">
        <v>318</v>
      </c>
      <c r="WAM16" s="703">
        <v>2.1</v>
      </c>
      <c r="WAN16" s="705" t="s">
        <v>318</v>
      </c>
      <c r="WAO16" s="703">
        <v>2.1</v>
      </c>
      <c r="WAP16" s="705" t="s">
        <v>318</v>
      </c>
      <c r="WAQ16" s="703">
        <v>2.1</v>
      </c>
      <c r="WAR16" s="705" t="s">
        <v>318</v>
      </c>
      <c r="WAS16" s="703">
        <v>2.1</v>
      </c>
      <c r="WAT16" s="705" t="s">
        <v>318</v>
      </c>
      <c r="WAU16" s="703">
        <v>2.1</v>
      </c>
      <c r="WAV16" s="705" t="s">
        <v>318</v>
      </c>
      <c r="WAW16" s="703">
        <v>2.1</v>
      </c>
      <c r="WAX16" s="705" t="s">
        <v>318</v>
      </c>
      <c r="WAY16" s="703">
        <v>2.1</v>
      </c>
      <c r="WAZ16" s="705" t="s">
        <v>318</v>
      </c>
      <c r="WBA16" s="703">
        <v>2.1</v>
      </c>
      <c r="WBB16" s="705" t="s">
        <v>318</v>
      </c>
      <c r="WBC16" s="703">
        <v>2.1</v>
      </c>
      <c r="WBD16" s="705" t="s">
        <v>318</v>
      </c>
      <c r="WBE16" s="703">
        <v>2.1</v>
      </c>
      <c r="WBF16" s="705" t="s">
        <v>318</v>
      </c>
      <c r="WBG16" s="703">
        <v>2.1</v>
      </c>
      <c r="WBH16" s="705" t="s">
        <v>318</v>
      </c>
      <c r="WBI16" s="703">
        <v>2.1</v>
      </c>
      <c r="WBJ16" s="705" t="s">
        <v>318</v>
      </c>
      <c r="WBK16" s="703">
        <v>2.1</v>
      </c>
      <c r="WBL16" s="705" t="s">
        <v>318</v>
      </c>
      <c r="WBM16" s="703">
        <v>2.1</v>
      </c>
      <c r="WBN16" s="705" t="s">
        <v>318</v>
      </c>
      <c r="WBO16" s="703">
        <v>2.1</v>
      </c>
      <c r="WBP16" s="705" t="s">
        <v>318</v>
      </c>
      <c r="WBQ16" s="703">
        <v>2.1</v>
      </c>
      <c r="WBR16" s="705" t="s">
        <v>318</v>
      </c>
      <c r="WBS16" s="703">
        <v>2.1</v>
      </c>
      <c r="WBT16" s="705" t="s">
        <v>318</v>
      </c>
      <c r="WBU16" s="703">
        <v>2.1</v>
      </c>
      <c r="WBV16" s="705" t="s">
        <v>318</v>
      </c>
      <c r="WBW16" s="703">
        <v>2.1</v>
      </c>
      <c r="WBX16" s="705" t="s">
        <v>318</v>
      </c>
      <c r="WBY16" s="703">
        <v>2.1</v>
      </c>
      <c r="WBZ16" s="705" t="s">
        <v>318</v>
      </c>
      <c r="WCA16" s="703">
        <v>2.1</v>
      </c>
      <c r="WCB16" s="705" t="s">
        <v>318</v>
      </c>
      <c r="WCC16" s="703">
        <v>2.1</v>
      </c>
      <c r="WCD16" s="705" t="s">
        <v>318</v>
      </c>
      <c r="WCE16" s="703">
        <v>2.1</v>
      </c>
      <c r="WCF16" s="705" t="s">
        <v>318</v>
      </c>
      <c r="WCG16" s="703">
        <v>2.1</v>
      </c>
      <c r="WCH16" s="705" t="s">
        <v>318</v>
      </c>
      <c r="WCI16" s="703">
        <v>2.1</v>
      </c>
      <c r="WCJ16" s="705" t="s">
        <v>318</v>
      </c>
      <c r="WCK16" s="703">
        <v>2.1</v>
      </c>
      <c r="WCL16" s="705" t="s">
        <v>318</v>
      </c>
      <c r="WCM16" s="703">
        <v>2.1</v>
      </c>
      <c r="WCN16" s="705" t="s">
        <v>318</v>
      </c>
      <c r="WCO16" s="703">
        <v>2.1</v>
      </c>
      <c r="WCP16" s="705" t="s">
        <v>318</v>
      </c>
      <c r="WCQ16" s="703">
        <v>2.1</v>
      </c>
      <c r="WCR16" s="705" t="s">
        <v>318</v>
      </c>
      <c r="WCS16" s="703">
        <v>2.1</v>
      </c>
      <c r="WCT16" s="705" t="s">
        <v>318</v>
      </c>
      <c r="WCU16" s="703">
        <v>2.1</v>
      </c>
      <c r="WCV16" s="705" t="s">
        <v>318</v>
      </c>
      <c r="WCW16" s="703">
        <v>2.1</v>
      </c>
      <c r="WCX16" s="705" t="s">
        <v>318</v>
      </c>
      <c r="WCY16" s="703">
        <v>2.1</v>
      </c>
      <c r="WCZ16" s="705" t="s">
        <v>318</v>
      </c>
      <c r="WDA16" s="703">
        <v>2.1</v>
      </c>
      <c r="WDB16" s="705" t="s">
        <v>318</v>
      </c>
      <c r="WDC16" s="703">
        <v>2.1</v>
      </c>
      <c r="WDD16" s="705" t="s">
        <v>318</v>
      </c>
      <c r="WDE16" s="703">
        <v>2.1</v>
      </c>
      <c r="WDF16" s="705" t="s">
        <v>318</v>
      </c>
      <c r="WDG16" s="703">
        <v>2.1</v>
      </c>
      <c r="WDH16" s="705" t="s">
        <v>318</v>
      </c>
      <c r="WDI16" s="703">
        <v>2.1</v>
      </c>
      <c r="WDJ16" s="705" t="s">
        <v>318</v>
      </c>
      <c r="WDK16" s="703">
        <v>2.1</v>
      </c>
      <c r="WDL16" s="705" t="s">
        <v>318</v>
      </c>
      <c r="WDM16" s="703">
        <v>2.1</v>
      </c>
      <c r="WDN16" s="705" t="s">
        <v>318</v>
      </c>
      <c r="WDO16" s="703">
        <v>2.1</v>
      </c>
      <c r="WDP16" s="705" t="s">
        <v>318</v>
      </c>
      <c r="WDQ16" s="703">
        <v>2.1</v>
      </c>
      <c r="WDR16" s="705" t="s">
        <v>318</v>
      </c>
      <c r="WDS16" s="703">
        <v>2.1</v>
      </c>
      <c r="WDT16" s="705" t="s">
        <v>318</v>
      </c>
      <c r="WDU16" s="703">
        <v>2.1</v>
      </c>
      <c r="WDV16" s="705" t="s">
        <v>318</v>
      </c>
      <c r="WDW16" s="703">
        <v>2.1</v>
      </c>
      <c r="WDX16" s="705" t="s">
        <v>318</v>
      </c>
      <c r="WDY16" s="703">
        <v>2.1</v>
      </c>
      <c r="WDZ16" s="705" t="s">
        <v>318</v>
      </c>
      <c r="WEA16" s="703">
        <v>2.1</v>
      </c>
      <c r="WEB16" s="705" t="s">
        <v>318</v>
      </c>
      <c r="WEC16" s="703">
        <v>2.1</v>
      </c>
      <c r="WED16" s="705" t="s">
        <v>318</v>
      </c>
      <c r="WEE16" s="703">
        <v>2.1</v>
      </c>
      <c r="WEF16" s="705" t="s">
        <v>318</v>
      </c>
      <c r="WEG16" s="703">
        <v>2.1</v>
      </c>
      <c r="WEH16" s="705" t="s">
        <v>318</v>
      </c>
      <c r="WEI16" s="703">
        <v>2.1</v>
      </c>
      <c r="WEJ16" s="705" t="s">
        <v>318</v>
      </c>
      <c r="WEK16" s="703">
        <v>2.1</v>
      </c>
      <c r="WEL16" s="705" t="s">
        <v>318</v>
      </c>
      <c r="WEM16" s="703">
        <v>2.1</v>
      </c>
      <c r="WEN16" s="705" t="s">
        <v>318</v>
      </c>
      <c r="WEO16" s="703">
        <v>2.1</v>
      </c>
      <c r="WEP16" s="705" t="s">
        <v>318</v>
      </c>
      <c r="WEQ16" s="703">
        <v>2.1</v>
      </c>
      <c r="WER16" s="705" t="s">
        <v>318</v>
      </c>
      <c r="WES16" s="703">
        <v>2.1</v>
      </c>
      <c r="WET16" s="705" t="s">
        <v>318</v>
      </c>
      <c r="WEU16" s="703">
        <v>2.1</v>
      </c>
      <c r="WEV16" s="705" t="s">
        <v>318</v>
      </c>
      <c r="WEW16" s="703">
        <v>2.1</v>
      </c>
      <c r="WEX16" s="705" t="s">
        <v>318</v>
      </c>
      <c r="WEY16" s="703">
        <v>2.1</v>
      </c>
      <c r="WEZ16" s="705" t="s">
        <v>318</v>
      </c>
      <c r="WFA16" s="703">
        <v>2.1</v>
      </c>
      <c r="WFB16" s="705" t="s">
        <v>318</v>
      </c>
      <c r="WFC16" s="703">
        <v>2.1</v>
      </c>
      <c r="WFD16" s="705" t="s">
        <v>318</v>
      </c>
      <c r="WFE16" s="703">
        <v>2.1</v>
      </c>
      <c r="WFF16" s="705" t="s">
        <v>318</v>
      </c>
      <c r="WFG16" s="703">
        <v>2.1</v>
      </c>
      <c r="WFH16" s="705" t="s">
        <v>318</v>
      </c>
      <c r="WFI16" s="703">
        <v>2.1</v>
      </c>
      <c r="WFJ16" s="705" t="s">
        <v>318</v>
      </c>
      <c r="WFK16" s="703">
        <v>2.1</v>
      </c>
      <c r="WFL16" s="705" t="s">
        <v>318</v>
      </c>
      <c r="WFM16" s="703">
        <v>2.1</v>
      </c>
      <c r="WFN16" s="705" t="s">
        <v>318</v>
      </c>
      <c r="WFO16" s="703">
        <v>2.1</v>
      </c>
      <c r="WFP16" s="705" t="s">
        <v>318</v>
      </c>
      <c r="WFQ16" s="703">
        <v>2.1</v>
      </c>
      <c r="WFR16" s="705" t="s">
        <v>318</v>
      </c>
      <c r="WFS16" s="703">
        <v>2.1</v>
      </c>
      <c r="WFT16" s="705" t="s">
        <v>318</v>
      </c>
      <c r="WFU16" s="703">
        <v>2.1</v>
      </c>
      <c r="WFV16" s="705" t="s">
        <v>318</v>
      </c>
      <c r="WFW16" s="703">
        <v>2.1</v>
      </c>
      <c r="WFX16" s="705" t="s">
        <v>318</v>
      </c>
      <c r="WFY16" s="703">
        <v>2.1</v>
      </c>
      <c r="WFZ16" s="705" t="s">
        <v>318</v>
      </c>
      <c r="WGA16" s="703">
        <v>2.1</v>
      </c>
      <c r="WGB16" s="705" t="s">
        <v>318</v>
      </c>
      <c r="WGC16" s="703">
        <v>2.1</v>
      </c>
      <c r="WGD16" s="705" t="s">
        <v>318</v>
      </c>
      <c r="WGE16" s="703">
        <v>2.1</v>
      </c>
      <c r="WGF16" s="705" t="s">
        <v>318</v>
      </c>
      <c r="WGG16" s="703">
        <v>2.1</v>
      </c>
      <c r="WGH16" s="705" t="s">
        <v>318</v>
      </c>
      <c r="WGI16" s="703">
        <v>2.1</v>
      </c>
      <c r="WGJ16" s="705" t="s">
        <v>318</v>
      </c>
      <c r="WGK16" s="703">
        <v>2.1</v>
      </c>
      <c r="WGL16" s="705" t="s">
        <v>318</v>
      </c>
      <c r="WGM16" s="703">
        <v>2.1</v>
      </c>
      <c r="WGN16" s="705" t="s">
        <v>318</v>
      </c>
      <c r="WGO16" s="703">
        <v>2.1</v>
      </c>
      <c r="WGP16" s="705" t="s">
        <v>318</v>
      </c>
      <c r="WGQ16" s="703">
        <v>2.1</v>
      </c>
      <c r="WGR16" s="705" t="s">
        <v>318</v>
      </c>
      <c r="WGS16" s="703">
        <v>2.1</v>
      </c>
      <c r="WGT16" s="705" t="s">
        <v>318</v>
      </c>
      <c r="WGU16" s="703">
        <v>2.1</v>
      </c>
      <c r="WGV16" s="705" t="s">
        <v>318</v>
      </c>
      <c r="WGW16" s="703">
        <v>2.1</v>
      </c>
      <c r="WGX16" s="705" t="s">
        <v>318</v>
      </c>
      <c r="WGY16" s="703">
        <v>2.1</v>
      </c>
      <c r="WGZ16" s="705" t="s">
        <v>318</v>
      </c>
      <c r="WHA16" s="703">
        <v>2.1</v>
      </c>
      <c r="WHB16" s="705" t="s">
        <v>318</v>
      </c>
      <c r="WHC16" s="703">
        <v>2.1</v>
      </c>
      <c r="WHD16" s="705" t="s">
        <v>318</v>
      </c>
      <c r="WHE16" s="703">
        <v>2.1</v>
      </c>
      <c r="WHF16" s="705" t="s">
        <v>318</v>
      </c>
      <c r="WHG16" s="703">
        <v>2.1</v>
      </c>
      <c r="WHH16" s="705" t="s">
        <v>318</v>
      </c>
      <c r="WHI16" s="703">
        <v>2.1</v>
      </c>
      <c r="WHJ16" s="705" t="s">
        <v>318</v>
      </c>
      <c r="WHK16" s="703">
        <v>2.1</v>
      </c>
      <c r="WHL16" s="705" t="s">
        <v>318</v>
      </c>
      <c r="WHM16" s="703">
        <v>2.1</v>
      </c>
      <c r="WHN16" s="705" t="s">
        <v>318</v>
      </c>
      <c r="WHO16" s="703">
        <v>2.1</v>
      </c>
      <c r="WHP16" s="705" t="s">
        <v>318</v>
      </c>
      <c r="WHQ16" s="703">
        <v>2.1</v>
      </c>
      <c r="WHR16" s="705" t="s">
        <v>318</v>
      </c>
      <c r="WHS16" s="703">
        <v>2.1</v>
      </c>
      <c r="WHT16" s="705" t="s">
        <v>318</v>
      </c>
      <c r="WHU16" s="703">
        <v>2.1</v>
      </c>
      <c r="WHV16" s="705" t="s">
        <v>318</v>
      </c>
      <c r="WHW16" s="703">
        <v>2.1</v>
      </c>
      <c r="WHX16" s="705" t="s">
        <v>318</v>
      </c>
      <c r="WHY16" s="703">
        <v>2.1</v>
      </c>
      <c r="WHZ16" s="705" t="s">
        <v>318</v>
      </c>
      <c r="WIA16" s="703">
        <v>2.1</v>
      </c>
      <c r="WIB16" s="705" t="s">
        <v>318</v>
      </c>
      <c r="WIC16" s="703">
        <v>2.1</v>
      </c>
      <c r="WID16" s="705" t="s">
        <v>318</v>
      </c>
      <c r="WIE16" s="703">
        <v>2.1</v>
      </c>
      <c r="WIF16" s="705" t="s">
        <v>318</v>
      </c>
      <c r="WIG16" s="703">
        <v>2.1</v>
      </c>
      <c r="WIH16" s="705" t="s">
        <v>318</v>
      </c>
      <c r="WII16" s="703">
        <v>2.1</v>
      </c>
      <c r="WIJ16" s="705" t="s">
        <v>318</v>
      </c>
      <c r="WIK16" s="703">
        <v>2.1</v>
      </c>
      <c r="WIL16" s="705" t="s">
        <v>318</v>
      </c>
      <c r="WIM16" s="703">
        <v>2.1</v>
      </c>
      <c r="WIN16" s="705" t="s">
        <v>318</v>
      </c>
      <c r="WIO16" s="703">
        <v>2.1</v>
      </c>
      <c r="WIP16" s="705" t="s">
        <v>318</v>
      </c>
      <c r="WIQ16" s="703">
        <v>2.1</v>
      </c>
      <c r="WIR16" s="705" t="s">
        <v>318</v>
      </c>
      <c r="WIS16" s="703">
        <v>2.1</v>
      </c>
      <c r="WIT16" s="705" t="s">
        <v>318</v>
      </c>
      <c r="WIU16" s="703">
        <v>2.1</v>
      </c>
      <c r="WIV16" s="705" t="s">
        <v>318</v>
      </c>
      <c r="WIW16" s="703">
        <v>2.1</v>
      </c>
      <c r="WIX16" s="705" t="s">
        <v>318</v>
      </c>
      <c r="WIY16" s="703">
        <v>2.1</v>
      </c>
      <c r="WIZ16" s="705" t="s">
        <v>318</v>
      </c>
      <c r="WJA16" s="703">
        <v>2.1</v>
      </c>
      <c r="WJB16" s="705" t="s">
        <v>318</v>
      </c>
      <c r="WJC16" s="703">
        <v>2.1</v>
      </c>
      <c r="WJD16" s="705" t="s">
        <v>318</v>
      </c>
      <c r="WJE16" s="703">
        <v>2.1</v>
      </c>
      <c r="WJF16" s="705" t="s">
        <v>318</v>
      </c>
      <c r="WJG16" s="703">
        <v>2.1</v>
      </c>
      <c r="WJH16" s="705" t="s">
        <v>318</v>
      </c>
      <c r="WJI16" s="703">
        <v>2.1</v>
      </c>
      <c r="WJJ16" s="705" t="s">
        <v>318</v>
      </c>
      <c r="WJK16" s="703">
        <v>2.1</v>
      </c>
      <c r="WJL16" s="705" t="s">
        <v>318</v>
      </c>
      <c r="WJM16" s="703">
        <v>2.1</v>
      </c>
      <c r="WJN16" s="705" t="s">
        <v>318</v>
      </c>
      <c r="WJO16" s="703">
        <v>2.1</v>
      </c>
      <c r="WJP16" s="705" t="s">
        <v>318</v>
      </c>
      <c r="WJQ16" s="703">
        <v>2.1</v>
      </c>
      <c r="WJR16" s="705" t="s">
        <v>318</v>
      </c>
      <c r="WJS16" s="703">
        <v>2.1</v>
      </c>
      <c r="WJT16" s="705" t="s">
        <v>318</v>
      </c>
      <c r="WJU16" s="703">
        <v>2.1</v>
      </c>
      <c r="WJV16" s="705" t="s">
        <v>318</v>
      </c>
      <c r="WJW16" s="703">
        <v>2.1</v>
      </c>
      <c r="WJX16" s="705" t="s">
        <v>318</v>
      </c>
      <c r="WJY16" s="703">
        <v>2.1</v>
      </c>
      <c r="WJZ16" s="705" t="s">
        <v>318</v>
      </c>
      <c r="WKA16" s="703">
        <v>2.1</v>
      </c>
      <c r="WKB16" s="705" t="s">
        <v>318</v>
      </c>
      <c r="WKC16" s="703">
        <v>2.1</v>
      </c>
      <c r="WKD16" s="705" t="s">
        <v>318</v>
      </c>
      <c r="WKE16" s="703">
        <v>2.1</v>
      </c>
      <c r="WKF16" s="705" t="s">
        <v>318</v>
      </c>
      <c r="WKG16" s="703">
        <v>2.1</v>
      </c>
      <c r="WKH16" s="705" t="s">
        <v>318</v>
      </c>
      <c r="WKI16" s="703">
        <v>2.1</v>
      </c>
      <c r="WKJ16" s="705" t="s">
        <v>318</v>
      </c>
      <c r="WKK16" s="703">
        <v>2.1</v>
      </c>
      <c r="WKL16" s="705" t="s">
        <v>318</v>
      </c>
      <c r="WKM16" s="703">
        <v>2.1</v>
      </c>
      <c r="WKN16" s="705" t="s">
        <v>318</v>
      </c>
      <c r="WKO16" s="703">
        <v>2.1</v>
      </c>
      <c r="WKP16" s="705" t="s">
        <v>318</v>
      </c>
      <c r="WKQ16" s="703">
        <v>2.1</v>
      </c>
      <c r="WKR16" s="705" t="s">
        <v>318</v>
      </c>
      <c r="WKS16" s="703">
        <v>2.1</v>
      </c>
      <c r="WKT16" s="705" t="s">
        <v>318</v>
      </c>
      <c r="WKU16" s="703">
        <v>2.1</v>
      </c>
      <c r="WKV16" s="705" t="s">
        <v>318</v>
      </c>
      <c r="WKW16" s="703">
        <v>2.1</v>
      </c>
      <c r="WKX16" s="705" t="s">
        <v>318</v>
      </c>
      <c r="WKY16" s="703">
        <v>2.1</v>
      </c>
      <c r="WKZ16" s="705" t="s">
        <v>318</v>
      </c>
      <c r="WLA16" s="703">
        <v>2.1</v>
      </c>
      <c r="WLB16" s="705" t="s">
        <v>318</v>
      </c>
      <c r="WLC16" s="703">
        <v>2.1</v>
      </c>
      <c r="WLD16" s="705" t="s">
        <v>318</v>
      </c>
      <c r="WLE16" s="703">
        <v>2.1</v>
      </c>
      <c r="WLF16" s="705" t="s">
        <v>318</v>
      </c>
      <c r="WLG16" s="703">
        <v>2.1</v>
      </c>
      <c r="WLH16" s="705" t="s">
        <v>318</v>
      </c>
      <c r="WLI16" s="703">
        <v>2.1</v>
      </c>
      <c r="WLJ16" s="705" t="s">
        <v>318</v>
      </c>
      <c r="WLK16" s="703">
        <v>2.1</v>
      </c>
      <c r="WLL16" s="705" t="s">
        <v>318</v>
      </c>
      <c r="WLM16" s="703">
        <v>2.1</v>
      </c>
      <c r="WLN16" s="705" t="s">
        <v>318</v>
      </c>
      <c r="WLO16" s="703">
        <v>2.1</v>
      </c>
      <c r="WLP16" s="705" t="s">
        <v>318</v>
      </c>
      <c r="WLQ16" s="703">
        <v>2.1</v>
      </c>
      <c r="WLR16" s="705" t="s">
        <v>318</v>
      </c>
      <c r="WLS16" s="703">
        <v>2.1</v>
      </c>
      <c r="WLT16" s="705" t="s">
        <v>318</v>
      </c>
      <c r="WLU16" s="703">
        <v>2.1</v>
      </c>
      <c r="WLV16" s="705" t="s">
        <v>318</v>
      </c>
      <c r="WLW16" s="703">
        <v>2.1</v>
      </c>
      <c r="WLX16" s="705" t="s">
        <v>318</v>
      </c>
      <c r="WLY16" s="703">
        <v>2.1</v>
      </c>
      <c r="WLZ16" s="705" t="s">
        <v>318</v>
      </c>
      <c r="WMA16" s="703">
        <v>2.1</v>
      </c>
      <c r="WMB16" s="705" t="s">
        <v>318</v>
      </c>
      <c r="WMC16" s="703">
        <v>2.1</v>
      </c>
      <c r="WMD16" s="705" t="s">
        <v>318</v>
      </c>
      <c r="WME16" s="703">
        <v>2.1</v>
      </c>
      <c r="WMF16" s="705" t="s">
        <v>318</v>
      </c>
      <c r="WMG16" s="703">
        <v>2.1</v>
      </c>
      <c r="WMH16" s="705" t="s">
        <v>318</v>
      </c>
      <c r="WMI16" s="703">
        <v>2.1</v>
      </c>
      <c r="WMJ16" s="705" t="s">
        <v>318</v>
      </c>
      <c r="WMK16" s="703">
        <v>2.1</v>
      </c>
      <c r="WML16" s="705" t="s">
        <v>318</v>
      </c>
      <c r="WMM16" s="703">
        <v>2.1</v>
      </c>
      <c r="WMN16" s="705" t="s">
        <v>318</v>
      </c>
      <c r="WMO16" s="703">
        <v>2.1</v>
      </c>
      <c r="WMP16" s="705" t="s">
        <v>318</v>
      </c>
      <c r="WMQ16" s="703">
        <v>2.1</v>
      </c>
      <c r="WMR16" s="705" t="s">
        <v>318</v>
      </c>
      <c r="WMS16" s="703">
        <v>2.1</v>
      </c>
      <c r="WMT16" s="705" t="s">
        <v>318</v>
      </c>
      <c r="WMU16" s="703">
        <v>2.1</v>
      </c>
      <c r="WMV16" s="705" t="s">
        <v>318</v>
      </c>
      <c r="WMW16" s="703">
        <v>2.1</v>
      </c>
      <c r="WMX16" s="705" t="s">
        <v>318</v>
      </c>
      <c r="WMY16" s="703">
        <v>2.1</v>
      </c>
      <c r="WMZ16" s="705" t="s">
        <v>318</v>
      </c>
      <c r="WNA16" s="703">
        <v>2.1</v>
      </c>
      <c r="WNB16" s="705" t="s">
        <v>318</v>
      </c>
      <c r="WNC16" s="703">
        <v>2.1</v>
      </c>
      <c r="WND16" s="705" t="s">
        <v>318</v>
      </c>
      <c r="WNE16" s="703">
        <v>2.1</v>
      </c>
      <c r="WNF16" s="705" t="s">
        <v>318</v>
      </c>
      <c r="WNG16" s="703">
        <v>2.1</v>
      </c>
      <c r="WNH16" s="705" t="s">
        <v>318</v>
      </c>
      <c r="WNI16" s="703">
        <v>2.1</v>
      </c>
      <c r="WNJ16" s="705" t="s">
        <v>318</v>
      </c>
      <c r="WNK16" s="703">
        <v>2.1</v>
      </c>
      <c r="WNL16" s="705" t="s">
        <v>318</v>
      </c>
      <c r="WNM16" s="703">
        <v>2.1</v>
      </c>
      <c r="WNN16" s="705" t="s">
        <v>318</v>
      </c>
      <c r="WNO16" s="703">
        <v>2.1</v>
      </c>
      <c r="WNP16" s="705" t="s">
        <v>318</v>
      </c>
      <c r="WNQ16" s="703">
        <v>2.1</v>
      </c>
      <c r="WNR16" s="705" t="s">
        <v>318</v>
      </c>
      <c r="WNS16" s="703">
        <v>2.1</v>
      </c>
      <c r="WNT16" s="705" t="s">
        <v>318</v>
      </c>
      <c r="WNU16" s="703">
        <v>2.1</v>
      </c>
      <c r="WNV16" s="705" t="s">
        <v>318</v>
      </c>
      <c r="WNW16" s="703">
        <v>2.1</v>
      </c>
      <c r="WNX16" s="705" t="s">
        <v>318</v>
      </c>
      <c r="WNY16" s="703">
        <v>2.1</v>
      </c>
      <c r="WNZ16" s="705" t="s">
        <v>318</v>
      </c>
      <c r="WOA16" s="703">
        <v>2.1</v>
      </c>
      <c r="WOB16" s="705" t="s">
        <v>318</v>
      </c>
      <c r="WOC16" s="703">
        <v>2.1</v>
      </c>
      <c r="WOD16" s="705" t="s">
        <v>318</v>
      </c>
      <c r="WOE16" s="703">
        <v>2.1</v>
      </c>
      <c r="WOF16" s="705" t="s">
        <v>318</v>
      </c>
      <c r="WOG16" s="703">
        <v>2.1</v>
      </c>
      <c r="WOH16" s="705" t="s">
        <v>318</v>
      </c>
      <c r="WOI16" s="703">
        <v>2.1</v>
      </c>
      <c r="WOJ16" s="705" t="s">
        <v>318</v>
      </c>
      <c r="WOK16" s="703">
        <v>2.1</v>
      </c>
      <c r="WOL16" s="705" t="s">
        <v>318</v>
      </c>
      <c r="WOM16" s="703">
        <v>2.1</v>
      </c>
      <c r="WON16" s="705" t="s">
        <v>318</v>
      </c>
      <c r="WOO16" s="703">
        <v>2.1</v>
      </c>
      <c r="WOP16" s="705" t="s">
        <v>318</v>
      </c>
      <c r="WOQ16" s="703">
        <v>2.1</v>
      </c>
      <c r="WOR16" s="705" t="s">
        <v>318</v>
      </c>
      <c r="WOS16" s="703">
        <v>2.1</v>
      </c>
      <c r="WOT16" s="705" t="s">
        <v>318</v>
      </c>
      <c r="WOU16" s="703">
        <v>2.1</v>
      </c>
      <c r="WOV16" s="705" t="s">
        <v>318</v>
      </c>
      <c r="WOW16" s="703">
        <v>2.1</v>
      </c>
      <c r="WOX16" s="705" t="s">
        <v>318</v>
      </c>
      <c r="WOY16" s="703">
        <v>2.1</v>
      </c>
      <c r="WOZ16" s="705" t="s">
        <v>318</v>
      </c>
      <c r="WPA16" s="703">
        <v>2.1</v>
      </c>
      <c r="WPB16" s="705" t="s">
        <v>318</v>
      </c>
      <c r="WPC16" s="703">
        <v>2.1</v>
      </c>
      <c r="WPD16" s="705" t="s">
        <v>318</v>
      </c>
      <c r="WPE16" s="703">
        <v>2.1</v>
      </c>
      <c r="WPF16" s="705" t="s">
        <v>318</v>
      </c>
      <c r="WPG16" s="703">
        <v>2.1</v>
      </c>
      <c r="WPH16" s="705" t="s">
        <v>318</v>
      </c>
      <c r="WPI16" s="703">
        <v>2.1</v>
      </c>
      <c r="WPJ16" s="705" t="s">
        <v>318</v>
      </c>
      <c r="WPK16" s="703">
        <v>2.1</v>
      </c>
      <c r="WPL16" s="705" t="s">
        <v>318</v>
      </c>
      <c r="WPM16" s="703">
        <v>2.1</v>
      </c>
      <c r="WPN16" s="705" t="s">
        <v>318</v>
      </c>
      <c r="WPO16" s="703">
        <v>2.1</v>
      </c>
      <c r="WPP16" s="705" t="s">
        <v>318</v>
      </c>
      <c r="WPQ16" s="703">
        <v>2.1</v>
      </c>
      <c r="WPR16" s="705" t="s">
        <v>318</v>
      </c>
      <c r="WPS16" s="703">
        <v>2.1</v>
      </c>
      <c r="WPT16" s="705" t="s">
        <v>318</v>
      </c>
      <c r="WPU16" s="703">
        <v>2.1</v>
      </c>
      <c r="WPV16" s="705" t="s">
        <v>318</v>
      </c>
      <c r="WPW16" s="703">
        <v>2.1</v>
      </c>
      <c r="WPX16" s="705" t="s">
        <v>318</v>
      </c>
      <c r="WPY16" s="703">
        <v>2.1</v>
      </c>
      <c r="WPZ16" s="705" t="s">
        <v>318</v>
      </c>
      <c r="WQA16" s="703">
        <v>2.1</v>
      </c>
      <c r="WQB16" s="705" t="s">
        <v>318</v>
      </c>
      <c r="WQC16" s="703">
        <v>2.1</v>
      </c>
      <c r="WQD16" s="705" t="s">
        <v>318</v>
      </c>
      <c r="WQE16" s="703">
        <v>2.1</v>
      </c>
      <c r="WQF16" s="705" t="s">
        <v>318</v>
      </c>
      <c r="WQG16" s="703">
        <v>2.1</v>
      </c>
      <c r="WQH16" s="705" t="s">
        <v>318</v>
      </c>
      <c r="WQI16" s="703">
        <v>2.1</v>
      </c>
      <c r="WQJ16" s="705" t="s">
        <v>318</v>
      </c>
      <c r="WQK16" s="703">
        <v>2.1</v>
      </c>
      <c r="WQL16" s="705" t="s">
        <v>318</v>
      </c>
      <c r="WQM16" s="703">
        <v>2.1</v>
      </c>
      <c r="WQN16" s="705" t="s">
        <v>318</v>
      </c>
      <c r="WQO16" s="703">
        <v>2.1</v>
      </c>
      <c r="WQP16" s="705" t="s">
        <v>318</v>
      </c>
      <c r="WQQ16" s="703">
        <v>2.1</v>
      </c>
      <c r="WQR16" s="705" t="s">
        <v>318</v>
      </c>
      <c r="WQS16" s="703">
        <v>2.1</v>
      </c>
      <c r="WQT16" s="705" t="s">
        <v>318</v>
      </c>
      <c r="WQU16" s="703">
        <v>2.1</v>
      </c>
      <c r="WQV16" s="705" t="s">
        <v>318</v>
      </c>
      <c r="WQW16" s="703">
        <v>2.1</v>
      </c>
      <c r="WQX16" s="705" t="s">
        <v>318</v>
      </c>
      <c r="WQY16" s="703">
        <v>2.1</v>
      </c>
      <c r="WQZ16" s="705" t="s">
        <v>318</v>
      </c>
      <c r="WRA16" s="703">
        <v>2.1</v>
      </c>
      <c r="WRB16" s="705" t="s">
        <v>318</v>
      </c>
      <c r="WRC16" s="703">
        <v>2.1</v>
      </c>
      <c r="WRD16" s="705" t="s">
        <v>318</v>
      </c>
      <c r="WRE16" s="703">
        <v>2.1</v>
      </c>
      <c r="WRF16" s="705" t="s">
        <v>318</v>
      </c>
      <c r="WRG16" s="703">
        <v>2.1</v>
      </c>
      <c r="WRH16" s="705" t="s">
        <v>318</v>
      </c>
      <c r="WRI16" s="703">
        <v>2.1</v>
      </c>
      <c r="WRJ16" s="705" t="s">
        <v>318</v>
      </c>
      <c r="WRK16" s="703">
        <v>2.1</v>
      </c>
      <c r="WRL16" s="705" t="s">
        <v>318</v>
      </c>
      <c r="WRM16" s="703">
        <v>2.1</v>
      </c>
      <c r="WRN16" s="705" t="s">
        <v>318</v>
      </c>
      <c r="WRO16" s="703">
        <v>2.1</v>
      </c>
      <c r="WRP16" s="705" t="s">
        <v>318</v>
      </c>
      <c r="WRQ16" s="703">
        <v>2.1</v>
      </c>
      <c r="WRR16" s="705" t="s">
        <v>318</v>
      </c>
      <c r="WRS16" s="703">
        <v>2.1</v>
      </c>
      <c r="WRT16" s="705" t="s">
        <v>318</v>
      </c>
      <c r="WRU16" s="703">
        <v>2.1</v>
      </c>
      <c r="WRV16" s="705" t="s">
        <v>318</v>
      </c>
      <c r="WRW16" s="703">
        <v>2.1</v>
      </c>
      <c r="WRX16" s="705" t="s">
        <v>318</v>
      </c>
      <c r="WRY16" s="703">
        <v>2.1</v>
      </c>
      <c r="WRZ16" s="705" t="s">
        <v>318</v>
      </c>
      <c r="WSA16" s="703">
        <v>2.1</v>
      </c>
      <c r="WSB16" s="705" t="s">
        <v>318</v>
      </c>
      <c r="WSC16" s="703">
        <v>2.1</v>
      </c>
      <c r="WSD16" s="705" t="s">
        <v>318</v>
      </c>
      <c r="WSE16" s="703">
        <v>2.1</v>
      </c>
      <c r="WSF16" s="705" t="s">
        <v>318</v>
      </c>
      <c r="WSG16" s="703">
        <v>2.1</v>
      </c>
      <c r="WSH16" s="705" t="s">
        <v>318</v>
      </c>
      <c r="WSI16" s="703">
        <v>2.1</v>
      </c>
      <c r="WSJ16" s="705" t="s">
        <v>318</v>
      </c>
      <c r="WSK16" s="703">
        <v>2.1</v>
      </c>
      <c r="WSL16" s="705" t="s">
        <v>318</v>
      </c>
      <c r="WSM16" s="703">
        <v>2.1</v>
      </c>
      <c r="WSN16" s="705" t="s">
        <v>318</v>
      </c>
      <c r="WSO16" s="703">
        <v>2.1</v>
      </c>
      <c r="WSP16" s="705" t="s">
        <v>318</v>
      </c>
      <c r="WSQ16" s="703">
        <v>2.1</v>
      </c>
      <c r="WSR16" s="705" t="s">
        <v>318</v>
      </c>
      <c r="WSS16" s="703">
        <v>2.1</v>
      </c>
      <c r="WST16" s="705" t="s">
        <v>318</v>
      </c>
      <c r="WSU16" s="703">
        <v>2.1</v>
      </c>
      <c r="WSV16" s="705" t="s">
        <v>318</v>
      </c>
      <c r="WSW16" s="703">
        <v>2.1</v>
      </c>
      <c r="WSX16" s="705" t="s">
        <v>318</v>
      </c>
      <c r="WSY16" s="703">
        <v>2.1</v>
      </c>
      <c r="WSZ16" s="705" t="s">
        <v>318</v>
      </c>
      <c r="WTA16" s="703">
        <v>2.1</v>
      </c>
      <c r="WTB16" s="705" t="s">
        <v>318</v>
      </c>
      <c r="WTC16" s="703">
        <v>2.1</v>
      </c>
      <c r="WTD16" s="705" t="s">
        <v>318</v>
      </c>
      <c r="WTE16" s="703">
        <v>2.1</v>
      </c>
      <c r="WTF16" s="705" t="s">
        <v>318</v>
      </c>
      <c r="WTG16" s="703">
        <v>2.1</v>
      </c>
      <c r="WTH16" s="705" t="s">
        <v>318</v>
      </c>
      <c r="WTI16" s="703">
        <v>2.1</v>
      </c>
      <c r="WTJ16" s="705" t="s">
        <v>318</v>
      </c>
      <c r="WTK16" s="703">
        <v>2.1</v>
      </c>
      <c r="WTL16" s="705" t="s">
        <v>318</v>
      </c>
      <c r="WTM16" s="703">
        <v>2.1</v>
      </c>
      <c r="WTN16" s="705" t="s">
        <v>318</v>
      </c>
      <c r="WTO16" s="703">
        <v>2.1</v>
      </c>
      <c r="WTP16" s="705" t="s">
        <v>318</v>
      </c>
      <c r="WTQ16" s="703">
        <v>2.1</v>
      </c>
      <c r="WTR16" s="705" t="s">
        <v>318</v>
      </c>
      <c r="WTS16" s="703">
        <v>2.1</v>
      </c>
      <c r="WTT16" s="705" t="s">
        <v>318</v>
      </c>
      <c r="WTU16" s="703">
        <v>2.1</v>
      </c>
      <c r="WTV16" s="705" t="s">
        <v>318</v>
      </c>
      <c r="WTW16" s="703">
        <v>2.1</v>
      </c>
      <c r="WTX16" s="705" t="s">
        <v>318</v>
      </c>
      <c r="WTY16" s="703">
        <v>2.1</v>
      </c>
      <c r="WTZ16" s="705" t="s">
        <v>318</v>
      </c>
      <c r="WUA16" s="703">
        <v>2.1</v>
      </c>
      <c r="WUB16" s="705" t="s">
        <v>318</v>
      </c>
      <c r="WUC16" s="703">
        <v>2.1</v>
      </c>
      <c r="WUD16" s="705" t="s">
        <v>318</v>
      </c>
      <c r="WUE16" s="703">
        <v>2.1</v>
      </c>
      <c r="WUF16" s="705" t="s">
        <v>318</v>
      </c>
      <c r="WUG16" s="703">
        <v>2.1</v>
      </c>
      <c r="WUH16" s="705" t="s">
        <v>318</v>
      </c>
      <c r="WUI16" s="703">
        <v>2.1</v>
      </c>
      <c r="WUJ16" s="705" t="s">
        <v>318</v>
      </c>
      <c r="WUK16" s="703">
        <v>2.1</v>
      </c>
      <c r="WUL16" s="705" t="s">
        <v>318</v>
      </c>
      <c r="WUM16" s="703">
        <v>2.1</v>
      </c>
      <c r="WUN16" s="705" t="s">
        <v>318</v>
      </c>
      <c r="WUO16" s="703">
        <v>2.1</v>
      </c>
      <c r="WUP16" s="705" t="s">
        <v>318</v>
      </c>
      <c r="WUQ16" s="703">
        <v>2.1</v>
      </c>
      <c r="WUR16" s="705" t="s">
        <v>318</v>
      </c>
      <c r="WUS16" s="703">
        <v>2.1</v>
      </c>
      <c r="WUT16" s="705" t="s">
        <v>318</v>
      </c>
      <c r="WUU16" s="703">
        <v>2.1</v>
      </c>
      <c r="WUV16" s="705" t="s">
        <v>318</v>
      </c>
      <c r="WUW16" s="703">
        <v>2.1</v>
      </c>
      <c r="WUX16" s="705" t="s">
        <v>318</v>
      </c>
      <c r="WUY16" s="703">
        <v>2.1</v>
      </c>
      <c r="WUZ16" s="705" t="s">
        <v>318</v>
      </c>
      <c r="WVA16" s="703">
        <v>2.1</v>
      </c>
      <c r="WVB16" s="705" t="s">
        <v>318</v>
      </c>
      <c r="WVC16" s="703">
        <v>2.1</v>
      </c>
      <c r="WVD16" s="705" t="s">
        <v>318</v>
      </c>
      <c r="WVE16" s="703">
        <v>2.1</v>
      </c>
      <c r="WVF16" s="705" t="s">
        <v>318</v>
      </c>
      <c r="WVG16" s="703">
        <v>2.1</v>
      </c>
      <c r="WVH16" s="705" t="s">
        <v>318</v>
      </c>
      <c r="WVI16" s="703">
        <v>2.1</v>
      </c>
      <c r="WVJ16" s="705" t="s">
        <v>318</v>
      </c>
      <c r="WVK16" s="703">
        <v>2.1</v>
      </c>
      <c r="WVL16" s="705" t="s">
        <v>318</v>
      </c>
      <c r="WVM16" s="703">
        <v>2.1</v>
      </c>
      <c r="WVN16" s="705" t="s">
        <v>318</v>
      </c>
      <c r="WVO16" s="703">
        <v>2.1</v>
      </c>
      <c r="WVP16" s="705" t="s">
        <v>318</v>
      </c>
      <c r="WVQ16" s="703">
        <v>2.1</v>
      </c>
      <c r="WVR16" s="705" t="s">
        <v>318</v>
      </c>
      <c r="WVS16" s="703">
        <v>2.1</v>
      </c>
      <c r="WVT16" s="705" t="s">
        <v>318</v>
      </c>
      <c r="WVU16" s="703">
        <v>2.1</v>
      </c>
      <c r="WVV16" s="705" t="s">
        <v>318</v>
      </c>
      <c r="WVW16" s="703">
        <v>2.1</v>
      </c>
      <c r="WVX16" s="705" t="s">
        <v>318</v>
      </c>
      <c r="WVY16" s="703">
        <v>2.1</v>
      </c>
      <c r="WVZ16" s="705" t="s">
        <v>318</v>
      </c>
      <c r="WWA16" s="703">
        <v>2.1</v>
      </c>
      <c r="WWB16" s="705" t="s">
        <v>318</v>
      </c>
      <c r="WWC16" s="703">
        <v>2.1</v>
      </c>
      <c r="WWD16" s="705" t="s">
        <v>318</v>
      </c>
      <c r="WWE16" s="703">
        <v>2.1</v>
      </c>
      <c r="WWF16" s="705" t="s">
        <v>318</v>
      </c>
      <c r="WWG16" s="703">
        <v>2.1</v>
      </c>
      <c r="WWH16" s="705" t="s">
        <v>318</v>
      </c>
      <c r="WWI16" s="703">
        <v>2.1</v>
      </c>
      <c r="WWJ16" s="705" t="s">
        <v>318</v>
      </c>
      <c r="WWK16" s="703">
        <v>2.1</v>
      </c>
      <c r="WWL16" s="705" t="s">
        <v>318</v>
      </c>
      <c r="WWM16" s="703">
        <v>2.1</v>
      </c>
      <c r="WWN16" s="705" t="s">
        <v>318</v>
      </c>
      <c r="WWO16" s="703">
        <v>2.1</v>
      </c>
      <c r="WWP16" s="705" t="s">
        <v>318</v>
      </c>
      <c r="WWQ16" s="703">
        <v>2.1</v>
      </c>
      <c r="WWR16" s="705" t="s">
        <v>318</v>
      </c>
      <c r="WWS16" s="703">
        <v>2.1</v>
      </c>
      <c r="WWT16" s="705" t="s">
        <v>318</v>
      </c>
      <c r="WWU16" s="703">
        <v>2.1</v>
      </c>
      <c r="WWV16" s="705" t="s">
        <v>318</v>
      </c>
      <c r="WWW16" s="703">
        <v>2.1</v>
      </c>
      <c r="WWX16" s="705" t="s">
        <v>318</v>
      </c>
      <c r="WWY16" s="703">
        <v>2.1</v>
      </c>
      <c r="WWZ16" s="705" t="s">
        <v>318</v>
      </c>
      <c r="WXA16" s="703">
        <v>2.1</v>
      </c>
      <c r="WXB16" s="705" t="s">
        <v>318</v>
      </c>
      <c r="WXC16" s="703">
        <v>2.1</v>
      </c>
      <c r="WXD16" s="705" t="s">
        <v>318</v>
      </c>
      <c r="WXE16" s="703">
        <v>2.1</v>
      </c>
      <c r="WXF16" s="705" t="s">
        <v>318</v>
      </c>
      <c r="WXG16" s="703">
        <v>2.1</v>
      </c>
      <c r="WXH16" s="705" t="s">
        <v>318</v>
      </c>
      <c r="WXI16" s="703">
        <v>2.1</v>
      </c>
      <c r="WXJ16" s="705" t="s">
        <v>318</v>
      </c>
      <c r="WXK16" s="703">
        <v>2.1</v>
      </c>
      <c r="WXL16" s="705" t="s">
        <v>318</v>
      </c>
      <c r="WXM16" s="703">
        <v>2.1</v>
      </c>
      <c r="WXN16" s="705" t="s">
        <v>318</v>
      </c>
      <c r="WXO16" s="703">
        <v>2.1</v>
      </c>
      <c r="WXP16" s="705" t="s">
        <v>318</v>
      </c>
      <c r="WXQ16" s="703">
        <v>2.1</v>
      </c>
      <c r="WXR16" s="705" t="s">
        <v>318</v>
      </c>
      <c r="WXS16" s="703">
        <v>2.1</v>
      </c>
      <c r="WXT16" s="705" t="s">
        <v>318</v>
      </c>
      <c r="WXU16" s="703">
        <v>2.1</v>
      </c>
      <c r="WXV16" s="705" t="s">
        <v>318</v>
      </c>
      <c r="WXW16" s="703">
        <v>2.1</v>
      </c>
      <c r="WXX16" s="705" t="s">
        <v>318</v>
      </c>
      <c r="WXY16" s="703">
        <v>2.1</v>
      </c>
      <c r="WXZ16" s="705" t="s">
        <v>318</v>
      </c>
      <c r="WYA16" s="703">
        <v>2.1</v>
      </c>
      <c r="WYB16" s="705" t="s">
        <v>318</v>
      </c>
      <c r="WYC16" s="703">
        <v>2.1</v>
      </c>
      <c r="WYD16" s="705" t="s">
        <v>318</v>
      </c>
      <c r="WYE16" s="703">
        <v>2.1</v>
      </c>
      <c r="WYF16" s="705" t="s">
        <v>318</v>
      </c>
      <c r="WYG16" s="703">
        <v>2.1</v>
      </c>
      <c r="WYH16" s="705" t="s">
        <v>318</v>
      </c>
      <c r="WYI16" s="703">
        <v>2.1</v>
      </c>
      <c r="WYJ16" s="705" t="s">
        <v>318</v>
      </c>
      <c r="WYK16" s="703">
        <v>2.1</v>
      </c>
      <c r="WYL16" s="705" t="s">
        <v>318</v>
      </c>
      <c r="WYM16" s="703">
        <v>2.1</v>
      </c>
      <c r="WYN16" s="705" t="s">
        <v>318</v>
      </c>
      <c r="WYO16" s="703">
        <v>2.1</v>
      </c>
      <c r="WYP16" s="705" t="s">
        <v>318</v>
      </c>
      <c r="WYQ16" s="703">
        <v>2.1</v>
      </c>
      <c r="WYR16" s="705" t="s">
        <v>318</v>
      </c>
      <c r="WYS16" s="703">
        <v>2.1</v>
      </c>
      <c r="WYT16" s="705" t="s">
        <v>318</v>
      </c>
      <c r="WYU16" s="703">
        <v>2.1</v>
      </c>
      <c r="WYV16" s="705" t="s">
        <v>318</v>
      </c>
      <c r="WYW16" s="703">
        <v>2.1</v>
      </c>
      <c r="WYX16" s="705" t="s">
        <v>318</v>
      </c>
      <c r="WYY16" s="703">
        <v>2.1</v>
      </c>
      <c r="WYZ16" s="705" t="s">
        <v>318</v>
      </c>
      <c r="WZA16" s="703">
        <v>2.1</v>
      </c>
      <c r="WZB16" s="705" t="s">
        <v>318</v>
      </c>
      <c r="WZC16" s="703">
        <v>2.1</v>
      </c>
      <c r="WZD16" s="705" t="s">
        <v>318</v>
      </c>
      <c r="WZE16" s="703">
        <v>2.1</v>
      </c>
      <c r="WZF16" s="705" t="s">
        <v>318</v>
      </c>
      <c r="WZG16" s="703">
        <v>2.1</v>
      </c>
      <c r="WZH16" s="705" t="s">
        <v>318</v>
      </c>
      <c r="WZI16" s="703">
        <v>2.1</v>
      </c>
      <c r="WZJ16" s="705" t="s">
        <v>318</v>
      </c>
      <c r="WZK16" s="703">
        <v>2.1</v>
      </c>
      <c r="WZL16" s="705" t="s">
        <v>318</v>
      </c>
      <c r="WZM16" s="703">
        <v>2.1</v>
      </c>
      <c r="WZN16" s="705" t="s">
        <v>318</v>
      </c>
      <c r="WZO16" s="703">
        <v>2.1</v>
      </c>
      <c r="WZP16" s="705" t="s">
        <v>318</v>
      </c>
      <c r="WZQ16" s="703">
        <v>2.1</v>
      </c>
      <c r="WZR16" s="705" t="s">
        <v>318</v>
      </c>
      <c r="WZS16" s="703">
        <v>2.1</v>
      </c>
      <c r="WZT16" s="705" t="s">
        <v>318</v>
      </c>
      <c r="WZU16" s="703">
        <v>2.1</v>
      </c>
      <c r="WZV16" s="705" t="s">
        <v>318</v>
      </c>
      <c r="WZW16" s="703">
        <v>2.1</v>
      </c>
      <c r="WZX16" s="705" t="s">
        <v>318</v>
      </c>
      <c r="WZY16" s="703">
        <v>2.1</v>
      </c>
      <c r="WZZ16" s="705" t="s">
        <v>318</v>
      </c>
      <c r="XAA16" s="703">
        <v>2.1</v>
      </c>
      <c r="XAB16" s="705" t="s">
        <v>318</v>
      </c>
      <c r="XAC16" s="703">
        <v>2.1</v>
      </c>
      <c r="XAD16" s="705" t="s">
        <v>318</v>
      </c>
      <c r="XAE16" s="703">
        <v>2.1</v>
      </c>
      <c r="XAF16" s="705" t="s">
        <v>318</v>
      </c>
      <c r="XAG16" s="703">
        <v>2.1</v>
      </c>
      <c r="XAH16" s="705" t="s">
        <v>318</v>
      </c>
      <c r="XAI16" s="703">
        <v>2.1</v>
      </c>
      <c r="XAJ16" s="705" t="s">
        <v>318</v>
      </c>
      <c r="XAK16" s="703">
        <v>2.1</v>
      </c>
      <c r="XAL16" s="705" t="s">
        <v>318</v>
      </c>
      <c r="XAM16" s="703">
        <v>2.1</v>
      </c>
      <c r="XAN16" s="705" t="s">
        <v>318</v>
      </c>
      <c r="XAO16" s="703">
        <v>2.1</v>
      </c>
      <c r="XAP16" s="705" t="s">
        <v>318</v>
      </c>
      <c r="XAQ16" s="703">
        <v>2.1</v>
      </c>
      <c r="XAR16" s="705" t="s">
        <v>318</v>
      </c>
      <c r="XAS16" s="703">
        <v>2.1</v>
      </c>
      <c r="XAT16" s="705" t="s">
        <v>318</v>
      </c>
      <c r="XAU16" s="703">
        <v>2.1</v>
      </c>
      <c r="XAV16" s="705" t="s">
        <v>318</v>
      </c>
      <c r="XAW16" s="703">
        <v>2.1</v>
      </c>
      <c r="XAX16" s="705" t="s">
        <v>318</v>
      </c>
      <c r="XAY16" s="703">
        <v>2.1</v>
      </c>
      <c r="XAZ16" s="705" t="s">
        <v>318</v>
      </c>
      <c r="XBA16" s="703">
        <v>2.1</v>
      </c>
      <c r="XBB16" s="705" t="s">
        <v>318</v>
      </c>
      <c r="XBC16" s="703">
        <v>2.1</v>
      </c>
      <c r="XBD16" s="705" t="s">
        <v>318</v>
      </c>
      <c r="XBE16" s="703">
        <v>2.1</v>
      </c>
      <c r="XBF16" s="705" t="s">
        <v>318</v>
      </c>
      <c r="XBG16" s="703">
        <v>2.1</v>
      </c>
      <c r="XBH16" s="705" t="s">
        <v>318</v>
      </c>
      <c r="XBI16" s="703">
        <v>2.1</v>
      </c>
      <c r="XBJ16" s="705" t="s">
        <v>318</v>
      </c>
      <c r="XBK16" s="703">
        <v>2.1</v>
      </c>
      <c r="XBL16" s="705" t="s">
        <v>318</v>
      </c>
      <c r="XBM16" s="703">
        <v>2.1</v>
      </c>
      <c r="XBN16" s="705" t="s">
        <v>318</v>
      </c>
      <c r="XBO16" s="703">
        <v>2.1</v>
      </c>
      <c r="XBP16" s="705" t="s">
        <v>318</v>
      </c>
      <c r="XBQ16" s="703">
        <v>2.1</v>
      </c>
      <c r="XBR16" s="705" t="s">
        <v>318</v>
      </c>
      <c r="XBS16" s="703">
        <v>2.1</v>
      </c>
      <c r="XBT16" s="705" t="s">
        <v>318</v>
      </c>
      <c r="XBU16" s="703">
        <v>2.1</v>
      </c>
      <c r="XBV16" s="705" t="s">
        <v>318</v>
      </c>
      <c r="XBW16" s="703">
        <v>2.1</v>
      </c>
      <c r="XBX16" s="705" t="s">
        <v>318</v>
      </c>
      <c r="XBY16" s="703">
        <v>2.1</v>
      </c>
      <c r="XBZ16" s="705" t="s">
        <v>318</v>
      </c>
      <c r="XCA16" s="703">
        <v>2.1</v>
      </c>
      <c r="XCB16" s="705" t="s">
        <v>318</v>
      </c>
      <c r="XCC16" s="703">
        <v>2.1</v>
      </c>
      <c r="XCD16" s="705" t="s">
        <v>318</v>
      </c>
      <c r="XCE16" s="703">
        <v>2.1</v>
      </c>
      <c r="XCF16" s="705" t="s">
        <v>318</v>
      </c>
      <c r="XCG16" s="703">
        <v>2.1</v>
      </c>
      <c r="XCH16" s="705" t="s">
        <v>318</v>
      </c>
      <c r="XCI16" s="703">
        <v>2.1</v>
      </c>
      <c r="XCJ16" s="705" t="s">
        <v>318</v>
      </c>
      <c r="XCK16" s="703">
        <v>2.1</v>
      </c>
      <c r="XCL16" s="705" t="s">
        <v>318</v>
      </c>
      <c r="XCM16" s="703">
        <v>2.1</v>
      </c>
      <c r="XCN16" s="705" t="s">
        <v>318</v>
      </c>
      <c r="XCO16" s="703">
        <v>2.1</v>
      </c>
      <c r="XCP16" s="705" t="s">
        <v>318</v>
      </c>
      <c r="XCQ16" s="703">
        <v>2.1</v>
      </c>
      <c r="XCR16" s="705" t="s">
        <v>318</v>
      </c>
      <c r="XCS16" s="703">
        <v>2.1</v>
      </c>
      <c r="XCT16" s="705" t="s">
        <v>318</v>
      </c>
      <c r="XCU16" s="703">
        <v>2.1</v>
      </c>
      <c r="XCV16" s="705" t="s">
        <v>318</v>
      </c>
      <c r="XCW16" s="703">
        <v>2.1</v>
      </c>
      <c r="XCX16" s="705" t="s">
        <v>318</v>
      </c>
      <c r="XCY16" s="703">
        <v>2.1</v>
      </c>
      <c r="XCZ16" s="705" t="s">
        <v>318</v>
      </c>
      <c r="XDA16" s="703">
        <v>2.1</v>
      </c>
      <c r="XDB16" s="705" t="s">
        <v>318</v>
      </c>
      <c r="XDC16" s="703">
        <v>2.1</v>
      </c>
      <c r="XDD16" s="705" t="s">
        <v>318</v>
      </c>
      <c r="XDE16" s="703">
        <v>2.1</v>
      </c>
      <c r="XDF16" s="705" t="s">
        <v>318</v>
      </c>
      <c r="XDG16" s="703">
        <v>2.1</v>
      </c>
      <c r="XDH16" s="705" t="s">
        <v>318</v>
      </c>
      <c r="XDI16" s="703">
        <v>2.1</v>
      </c>
      <c r="XDJ16" s="705" t="s">
        <v>318</v>
      </c>
      <c r="XDK16" s="703">
        <v>2.1</v>
      </c>
      <c r="XDL16" s="705" t="s">
        <v>318</v>
      </c>
      <c r="XDM16" s="703">
        <v>2.1</v>
      </c>
      <c r="XDN16" s="705" t="s">
        <v>318</v>
      </c>
      <c r="XDO16" s="703">
        <v>2.1</v>
      </c>
      <c r="XDP16" s="705" t="s">
        <v>318</v>
      </c>
    </row>
    <row r="17" spans="1:16344" s="704" customFormat="1" ht="25.5" customHeight="1">
      <c r="A17" s="928" t="s">
        <v>453</v>
      </c>
      <c r="B17" s="929" t="s">
        <v>2448</v>
      </c>
      <c r="C17" s="932"/>
      <c r="D17" s="927">
        <f>'[13]PL 03'!$C$111</f>
        <v>890669807.56482613</v>
      </c>
      <c r="E17" s="932"/>
      <c r="F17" s="927">
        <f>'[13]PL 03'!$D$111</f>
        <v>888627304.60194814</v>
      </c>
      <c r="G17" s="932"/>
      <c r="H17" s="927">
        <f t="shared" si="2"/>
        <v>2042502.9628779888</v>
      </c>
      <c r="I17" s="928"/>
      <c r="J17" s="708" t="s">
        <v>2448</v>
      </c>
      <c r="K17" s="707">
        <v>2.2000000000000002</v>
      </c>
      <c r="L17" s="708" t="s">
        <v>2448</v>
      </c>
      <c r="M17" s="707">
        <v>2.2000000000000002</v>
      </c>
      <c r="N17" s="708" t="s">
        <v>2448</v>
      </c>
      <c r="O17" s="707">
        <v>2.2000000000000002</v>
      </c>
      <c r="P17" s="708" t="s">
        <v>2448</v>
      </c>
      <c r="Q17" s="707">
        <v>2.2000000000000002</v>
      </c>
      <c r="R17" s="708" t="s">
        <v>2448</v>
      </c>
      <c r="S17" s="707">
        <v>2.2000000000000002</v>
      </c>
      <c r="T17" s="708" t="s">
        <v>2448</v>
      </c>
      <c r="U17" s="707">
        <v>2.2000000000000002</v>
      </c>
      <c r="V17" s="708" t="s">
        <v>2448</v>
      </c>
      <c r="W17" s="707">
        <v>2.2000000000000002</v>
      </c>
      <c r="X17" s="708" t="s">
        <v>2448</v>
      </c>
      <c r="Y17" s="707">
        <v>2.2000000000000002</v>
      </c>
      <c r="Z17" s="708" t="s">
        <v>2448</v>
      </c>
      <c r="AA17" s="707">
        <v>2.2000000000000002</v>
      </c>
      <c r="AB17" s="708" t="s">
        <v>2448</v>
      </c>
      <c r="AC17" s="707">
        <v>2.2000000000000002</v>
      </c>
      <c r="AD17" s="708" t="s">
        <v>2448</v>
      </c>
      <c r="AE17" s="707">
        <v>2.2000000000000002</v>
      </c>
      <c r="AF17" s="708" t="s">
        <v>2448</v>
      </c>
      <c r="AG17" s="707">
        <v>2.2000000000000002</v>
      </c>
      <c r="AH17" s="708" t="s">
        <v>2448</v>
      </c>
      <c r="AI17" s="707">
        <v>2.2000000000000002</v>
      </c>
      <c r="AJ17" s="708" t="s">
        <v>2448</v>
      </c>
      <c r="AK17" s="707">
        <v>2.2000000000000002</v>
      </c>
      <c r="AL17" s="708" t="s">
        <v>2448</v>
      </c>
      <c r="AM17" s="707">
        <v>2.2000000000000002</v>
      </c>
      <c r="AN17" s="708" t="s">
        <v>2448</v>
      </c>
      <c r="AO17" s="707">
        <v>2.2000000000000002</v>
      </c>
      <c r="AP17" s="708" t="s">
        <v>2448</v>
      </c>
      <c r="AQ17" s="707">
        <v>2.2000000000000002</v>
      </c>
      <c r="AR17" s="708" t="s">
        <v>2448</v>
      </c>
      <c r="AS17" s="707">
        <v>2.2000000000000002</v>
      </c>
      <c r="AT17" s="708" t="s">
        <v>2448</v>
      </c>
      <c r="AU17" s="707">
        <v>2.2000000000000002</v>
      </c>
      <c r="AV17" s="708" t="s">
        <v>2448</v>
      </c>
      <c r="AW17" s="707">
        <v>2.2000000000000002</v>
      </c>
      <c r="AX17" s="708" t="s">
        <v>2448</v>
      </c>
      <c r="AY17" s="707">
        <v>2.2000000000000002</v>
      </c>
      <c r="AZ17" s="708" t="s">
        <v>2448</v>
      </c>
      <c r="BA17" s="707">
        <v>2.2000000000000002</v>
      </c>
      <c r="BB17" s="708" t="s">
        <v>2448</v>
      </c>
      <c r="BC17" s="707">
        <v>2.2000000000000002</v>
      </c>
      <c r="BD17" s="708" t="s">
        <v>2448</v>
      </c>
      <c r="BE17" s="707">
        <v>2.2000000000000002</v>
      </c>
      <c r="BF17" s="708" t="s">
        <v>2448</v>
      </c>
      <c r="BG17" s="707">
        <v>2.2000000000000002</v>
      </c>
      <c r="BH17" s="708" t="s">
        <v>2448</v>
      </c>
      <c r="BI17" s="707">
        <v>2.2000000000000002</v>
      </c>
      <c r="BJ17" s="708" t="s">
        <v>2448</v>
      </c>
      <c r="BK17" s="707">
        <v>2.2000000000000002</v>
      </c>
      <c r="BL17" s="708" t="s">
        <v>2448</v>
      </c>
      <c r="BM17" s="707">
        <v>2.2000000000000002</v>
      </c>
      <c r="BN17" s="708" t="s">
        <v>2448</v>
      </c>
      <c r="BO17" s="707">
        <v>2.2000000000000002</v>
      </c>
      <c r="BP17" s="708" t="s">
        <v>2448</v>
      </c>
      <c r="BQ17" s="707">
        <v>2.2000000000000002</v>
      </c>
      <c r="BR17" s="708" t="s">
        <v>2448</v>
      </c>
      <c r="BS17" s="707">
        <v>2.2000000000000002</v>
      </c>
      <c r="BT17" s="708" t="s">
        <v>2448</v>
      </c>
      <c r="BU17" s="707">
        <v>2.2000000000000002</v>
      </c>
      <c r="BV17" s="708" t="s">
        <v>2448</v>
      </c>
      <c r="BW17" s="707">
        <v>2.2000000000000002</v>
      </c>
      <c r="BX17" s="708" t="s">
        <v>2448</v>
      </c>
      <c r="BY17" s="707">
        <v>2.2000000000000002</v>
      </c>
      <c r="BZ17" s="708" t="s">
        <v>2448</v>
      </c>
      <c r="CA17" s="707">
        <v>2.2000000000000002</v>
      </c>
      <c r="CB17" s="708" t="s">
        <v>2448</v>
      </c>
      <c r="CC17" s="707">
        <v>2.2000000000000002</v>
      </c>
      <c r="CD17" s="708" t="s">
        <v>2448</v>
      </c>
      <c r="CE17" s="707">
        <v>2.2000000000000002</v>
      </c>
      <c r="CF17" s="708" t="s">
        <v>2448</v>
      </c>
      <c r="CG17" s="707">
        <v>2.2000000000000002</v>
      </c>
      <c r="CH17" s="708" t="s">
        <v>2448</v>
      </c>
      <c r="CI17" s="707">
        <v>2.2000000000000002</v>
      </c>
      <c r="CJ17" s="708" t="s">
        <v>2448</v>
      </c>
      <c r="CK17" s="707">
        <v>2.2000000000000002</v>
      </c>
      <c r="CL17" s="708" t="s">
        <v>2448</v>
      </c>
      <c r="CM17" s="707">
        <v>2.2000000000000002</v>
      </c>
      <c r="CN17" s="708" t="s">
        <v>2448</v>
      </c>
      <c r="CO17" s="707">
        <v>2.2000000000000002</v>
      </c>
      <c r="CP17" s="708" t="s">
        <v>2448</v>
      </c>
      <c r="CQ17" s="707">
        <v>2.2000000000000002</v>
      </c>
      <c r="CR17" s="708" t="s">
        <v>2448</v>
      </c>
      <c r="CS17" s="707">
        <v>2.2000000000000002</v>
      </c>
      <c r="CT17" s="708" t="s">
        <v>2448</v>
      </c>
      <c r="CU17" s="707">
        <v>2.2000000000000002</v>
      </c>
      <c r="CV17" s="708" t="s">
        <v>2448</v>
      </c>
      <c r="CW17" s="707">
        <v>2.2000000000000002</v>
      </c>
      <c r="CX17" s="708" t="s">
        <v>2448</v>
      </c>
      <c r="CY17" s="707">
        <v>2.2000000000000002</v>
      </c>
      <c r="CZ17" s="708" t="s">
        <v>2448</v>
      </c>
      <c r="DA17" s="707">
        <v>2.2000000000000002</v>
      </c>
      <c r="DB17" s="708" t="s">
        <v>2448</v>
      </c>
      <c r="DC17" s="707">
        <v>2.2000000000000002</v>
      </c>
      <c r="DD17" s="708" t="s">
        <v>2448</v>
      </c>
      <c r="DE17" s="707">
        <v>2.2000000000000002</v>
      </c>
      <c r="DF17" s="708" t="s">
        <v>2448</v>
      </c>
      <c r="DG17" s="707">
        <v>2.2000000000000002</v>
      </c>
      <c r="DH17" s="708" t="s">
        <v>2448</v>
      </c>
      <c r="DI17" s="707">
        <v>2.2000000000000002</v>
      </c>
      <c r="DJ17" s="708" t="s">
        <v>2448</v>
      </c>
      <c r="DK17" s="707">
        <v>2.2000000000000002</v>
      </c>
      <c r="DL17" s="708" t="s">
        <v>2448</v>
      </c>
      <c r="DM17" s="707">
        <v>2.2000000000000002</v>
      </c>
      <c r="DN17" s="708" t="s">
        <v>2448</v>
      </c>
      <c r="DO17" s="707">
        <v>2.2000000000000002</v>
      </c>
      <c r="DP17" s="708" t="s">
        <v>2448</v>
      </c>
      <c r="DQ17" s="707">
        <v>2.2000000000000002</v>
      </c>
      <c r="DR17" s="708" t="s">
        <v>2448</v>
      </c>
      <c r="DS17" s="707">
        <v>2.2000000000000002</v>
      </c>
      <c r="DT17" s="708" t="s">
        <v>2448</v>
      </c>
      <c r="DU17" s="707">
        <v>2.2000000000000002</v>
      </c>
      <c r="DV17" s="708" t="s">
        <v>2448</v>
      </c>
      <c r="DW17" s="707">
        <v>2.2000000000000002</v>
      </c>
      <c r="DX17" s="708" t="s">
        <v>2448</v>
      </c>
      <c r="DY17" s="707">
        <v>2.2000000000000002</v>
      </c>
      <c r="DZ17" s="708" t="s">
        <v>2448</v>
      </c>
      <c r="EA17" s="707">
        <v>2.2000000000000002</v>
      </c>
      <c r="EB17" s="708" t="s">
        <v>2448</v>
      </c>
      <c r="EC17" s="707">
        <v>2.2000000000000002</v>
      </c>
      <c r="ED17" s="708" t="s">
        <v>2448</v>
      </c>
      <c r="EE17" s="707">
        <v>2.2000000000000002</v>
      </c>
      <c r="EF17" s="708" t="s">
        <v>2448</v>
      </c>
      <c r="EG17" s="707">
        <v>2.2000000000000002</v>
      </c>
      <c r="EH17" s="708" t="s">
        <v>2448</v>
      </c>
      <c r="EI17" s="707">
        <v>2.2000000000000002</v>
      </c>
      <c r="EJ17" s="708" t="s">
        <v>2448</v>
      </c>
      <c r="EK17" s="707">
        <v>2.2000000000000002</v>
      </c>
      <c r="EL17" s="708" t="s">
        <v>2448</v>
      </c>
      <c r="EM17" s="707">
        <v>2.2000000000000002</v>
      </c>
      <c r="EN17" s="708" t="s">
        <v>2448</v>
      </c>
      <c r="EO17" s="707">
        <v>2.2000000000000002</v>
      </c>
      <c r="EP17" s="708" t="s">
        <v>2448</v>
      </c>
      <c r="EQ17" s="707">
        <v>2.2000000000000002</v>
      </c>
      <c r="ER17" s="708" t="s">
        <v>2448</v>
      </c>
      <c r="ES17" s="707">
        <v>2.2000000000000002</v>
      </c>
      <c r="ET17" s="708" t="s">
        <v>2448</v>
      </c>
      <c r="EU17" s="707">
        <v>2.2000000000000002</v>
      </c>
      <c r="EV17" s="708" t="s">
        <v>2448</v>
      </c>
      <c r="EW17" s="707">
        <v>2.2000000000000002</v>
      </c>
      <c r="EX17" s="708" t="s">
        <v>2448</v>
      </c>
      <c r="EY17" s="707">
        <v>2.2000000000000002</v>
      </c>
      <c r="EZ17" s="708" t="s">
        <v>2448</v>
      </c>
      <c r="FA17" s="707">
        <v>2.2000000000000002</v>
      </c>
      <c r="FB17" s="708" t="s">
        <v>2448</v>
      </c>
      <c r="FC17" s="707">
        <v>2.2000000000000002</v>
      </c>
      <c r="FD17" s="708" t="s">
        <v>2448</v>
      </c>
      <c r="FE17" s="707">
        <v>2.2000000000000002</v>
      </c>
      <c r="FF17" s="708" t="s">
        <v>2448</v>
      </c>
      <c r="FG17" s="707">
        <v>2.2000000000000002</v>
      </c>
      <c r="FH17" s="708" t="s">
        <v>2448</v>
      </c>
      <c r="FI17" s="707">
        <v>2.2000000000000002</v>
      </c>
      <c r="FJ17" s="708" t="s">
        <v>2448</v>
      </c>
      <c r="FK17" s="707">
        <v>2.2000000000000002</v>
      </c>
      <c r="FL17" s="708" t="s">
        <v>2448</v>
      </c>
      <c r="FM17" s="707">
        <v>2.2000000000000002</v>
      </c>
      <c r="FN17" s="708" t="s">
        <v>2448</v>
      </c>
      <c r="FO17" s="707">
        <v>2.2000000000000002</v>
      </c>
      <c r="FP17" s="708" t="s">
        <v>2448</v>
      </c>
      <c r="FQ17" s="707">
        <v>2.2000000000000002</v>
      </c>
      <c r="FR17" s="708" t="s">
        <v>2448</v>
      </c>
      <c r="FS17" s="707">
        <v>2.2000000000000002</v>
      </c>
      <c r="FT17" s="708" t="s">
        <v>2448</v>
      </c>
      <c r="FU17" s="707">
        <v>2.2000000000000002</v>
      </c>
      <c r="FV17" s="708" t="s">
        <v>2448</v>
      </c>
      <c r="FW17" s="707">
        <v>2.2000000000000002</v>
      </c>
      <c r="FX17" s="708" t="s">
        <v>2448</v>
      </c>
      <c r="FY17" s="707">
        <v>2.2000000000000002</v>
      </c>
      <c r="FZ17" s="708" t="s">
        <v>2448</v>
      </c>
      <c r="GA17" s="707">
        <v>2.2000000000000002</v>
      </c>
      <c r="GB17" s="708" t="s">
        <v>2448</v>
      </c>
      <c r="GC17" s="707">
        <v>2.2000000000000002</v>
      </c>
      <c r="GD17" s="708" t="s">
        <v>2448</v>
      </c>
      <c r="GE17" s="707">
        <v>2.2000000000000002</v>
      </c>
      <c r="GF17" s="708" t="s">
        <v>2448</v>
      </c>
      <c r="GG17" s="707">
        <v>2.2000000000000002</v>
      </c>
      <c r="GH17" s="708" t="s">
        <v>2448</v>
      </c>
      <c r="GI17" s="707">
        <v>2.2000000000000002</v>
      </c>
      <c r="GJ17" s="708" t="s">
        <v>2448</v>
      </c>
      <c r="GK17" s="707">
        <v>2.2000000000000002</v>
      </c>
      <c r="GL17" s="708" t="s">
        <v>2448</v>
      </c>
      <c r="GM17" s="707">
        <v>2.2000000000000002</v>
      </c>
      <c r="GN17" s="708" t="s">
        <v>2448</v>
      </c>
      <c r="GO17" s="707">
        <v>2.2000000000000002</v>
      </c>
      <c r="GP17" s="708" t="s">
        <v>2448</v>
      </c>
      <c r="GQ17" s="707">
        <v>2.2000000000000002</v>
      </c>
      <c r="GR17" s="708" t="s">
        <v>2448</v>
      </c>
      <c r="GS17" s="707">
        <v>2.2000000000000002</v>
      </c>
      <c r="GT17" s="708" t="s">
        <v>2448</v>
      </c>
      <c r="GU17" s="707">
        <v>2.2000000000000002</v>
      </c>
      <c r="GV17" s="708" t="s">
        <v>2448</v>
      </c>
      <c r="GW17" s="707">
        <v>2.2000000000000002</v>
      </c>
      <c r="GX17" s="708" t="s">
        <v>2448</v>
      </c>
      <c r="GY17" s="707">
        <v>2.2000000000000002</v>
      </c>
      <c r="GZ17" s="708" t="s">
        <v>2448</v>
      </c>
      <c r="HA17" s="707">
        <v>2.2000000000000002</v>
      </c>
      <c r="HB17" s="708" t="s">
        <v>2448</v>
      </c>
      <c r="HC17" s="707">
        <v>2.2000000000000002</v>
      </c>
      <c r="HD17" s="708" t="s">
        <v>2448</v>
      </c>
      <c r="HE17" s="707">
        <v>2.2000000000000002</v>
      </c>
      <c r="HF17" s="708" t="s">
        <v>2448</v>
      </c>
      <c r="HG17" s="707">
        <v>2.2000000000000002</v>
      </c>
      <c r="HH17" s="708" t="s">
        <v>2448</v>
      </c>
      <c r="HI17" s="707">
        <v>2.2000000000000002</v>
      </c>
      <c r="HJ17" s="708" t="s">
        <v>2448</v>
      </c>
      <c r="HK17" s="707">
        <v>2.2000000000000002</v>
      </c>
      <c r="HL17" s="708" t="s">
        <v>2448</v>
      </c>
      <c r="HM17" s="707">
        <v>2.2000000000000002</v>
      </c>
      <c r="HN17" s="708" t="s">
        <v>2448</v>
      </c>
      <c r="HO17" s="707">
        <v>2.2000000000000002</v>
      </c>
      <c r="HP17" s="708" t="s">
        <v>2448</v>
      </c>
      <c r="HQ17" s="707">
        <v>2.2000000000000002</v>
      </c>
      <c r="HR17" s="708" t="s">
        <v>2448</v>
      </c>
      <c r="HS17" s="707">
        <v>2.2000000000000002</v>
      </c>
      <c r="HT17" s="708" t="s">
        <v>2448</v>
      </c>
      <c r="HU17" s="707">
        <v>2.2000000000000002</v>
      </c>
      <c r="HV17" s="708" t="s">
        <v>2448</v>
      </c>
      <c r="HW17" s="707">
        <v>2.2000000000000002</v>
      </c>
      <c r="HX17" s="708" t="s">
        <v>2448</v>
      </c>
      <c r="HY17" s="707">
        <v>2.2000000000000002</v>
      </c>
      <c r="HZ17" s="708" t="s">
        <v>2448</v>
      </c>
      <c r="IA17" s="707">
        <v>2.2000000000000002</v>
      </c>
      <c r="IB17" s="708" t="s">
        <v>2448</v>
      </c>
      <c r="IC17" s="707">
        <v>2.2000000000000002</v>
      </c>
      <c r="ID17" s="708" t="s">
        <v>2448</v>
      </c>
      <c r="IE17" s="707">
        <v>2.2000000000000002</v>
      </c>
      <c r="IF17" s="708" t="s">
        <v>2448</v>
      </c>
      <c r="IG17" s="707">
        <v>2.2000000000000002</v>
      </c>
      <c r="IH17" s="708" t="s">
        <v>2448</v>
      </c>
      <c r="II17" s="707">
        <v>2.2000000000000002</v>
      </c>
      <c r="IJ17" s="708" t="s">
        <v>2448</v>
      </c>
      <c r="IK17" s="707">
        <v>2.2000000000000002</v>
      </c>
      <c r="IL17" s="708" t="s">
        <v>2448</v>
      </c>
      <c r="IM17" s="707">
        <v>2.2000000000000002</v>
      </c>
      <c r="IN17" s="708" t="s">
        <v>2448</v>
      </c>
      <c r="IO17" s="707">
        <v>2.2000000000000002</v>
      </c>
      <c r="IP17" s="708" t="s">
        <v>2448</v>
      </c>
      <c r="IQ17" s="707">
        <v>2.2000000000000002</v>
      </c>
      <c r="IR17" s="708" t="s">
        <v>2448</v>
      </c>
      <c r="IS17" s="707">
        <v>2.2000000000000002</v>
      </c>
      <c r="IT17" s="708" t="s">
        <v>2448</v>
      </c>
      <c r="IU17" s="707">
        <v>2.2000000000000002</v>
      </c>
      <c r="IV17" s="708" t="s">
        <v>2448</v>
      </c>
      <c r="IW17" s="707">
        <v>2.2000000000000002</v>
      </c>
      <c r="IX17" s="708" t="s">
        <v>2448</v>
      </c>
      <c r="IY17" s="707">
        <v>2.2000000000000002</v>
      </c>
      <c r="IZ17" s="708" t="s">
        <v>2448</v>
      </c>
      <c r="JA17" s="707">
        <v>2.2000000000000002</v>
      </c>
      <c r="JB17" s="708" t="s">
        <v>2448</v>
      </c>
      <c r="JC17" s="707">
        <v>2.2000000000000002</v>
      </c>
      <c r="JD17" s="708" t="s">
        <v>2448</v>
      </c>
      <c r="JE17" s="707">
        <v>2.2000000000000002</v>
      </c>
      <c r="JF17" s="708" t="s">
        <v>2448</v>
      </c>
      <c r="JG17" s="707">
        <v>2.2000000000000002</v>
      </c>
      <c r="JH17" s="708" t="s">
        <v>2448</v>
      </c>
      <c r="JI17" s="707">
        <v>2.2000000000000002</v>
      </c>
      <c r="JJ17" s="708" t="s">
        <v>2448</v>
      </c>
      <c r="JK17" s="707">
        <v>2.2000000000000002</v>
      </c>
      <c r="JL17" s="708" t="s">
        <v>2448</v>
      </c>
      <c r="JM17" s="707">
        <v>2.2000000000000002</v>
      </c>
      <c r="JN17" s="708" t="s">
        <v>2448</v>
      </c>
      <c r="JO17" s="707">
        <v>2.2000000000000002</v>
      </c>
      <c r="JP17" s="708" t="s">
        <v>2448</v>
      </c>
      <c r="JQ17" s="707">
        <v>2.2000000000000002</v>
      </c>
      <c r="JR17" s="708" t="s">
        <v>2448</v>
      </c>
      <c r="JS17" s="707">
        <v>2.2000000000000002</v>
      </c>
      <c r="JT17" s="708" t="s">
        <v>2448</v>
      </c>
      <c r="JU17" s="707">
        <v>2.2000000000000002</v>
      </c>
      <c r="JV17" s="708" t="s">
        <v>2448</v>
      </c>
      <c r="JW17" s="707">
        <v>2.2000000000000002</v>
      </c>
      <c r="JX17" s="708" t="s">
        <v>2448</v>
      </c>
      <c r="JY17" s="707">
        <v>2.2000000000000002</v>
      </c>
      <c r="JZ17" s="708" t="s">
        <v>2448</v>
      </c>
      <c r="KA17" s="707">
        <v>2.2000000000000002</v>
      </c>
      <c r="KB17" s="708" t="s">
        <v>2448</v>
      </c>
      <c r="KC17" s="707">
        <v>2.2000000000000002</v>
      </c>
      <c r="KD17" s="708" t="s">
        <v>2448</v>
      </c>
      <c r="KE17" s="707">
        <v>2.2000000000000002</v>
      </c>
      <c r="KF17" s="708" t="s">
        <v>2448</v>
      </c>
      <c r="KG17" s="707">
        <v>2.2000000000000002</v>
      </c>
      <c r="KH17" s="708" t="s">
        <v>2448</v>
      </c>
      <c r="KI17" s="707">
        <v>2.2000000000000002</v>
      </c>
      <c r="KJ17" s="708" t="s">
        <v>2448</v>
      </c>
      <c r="KK17" s="707">
        <v>2.2000000000000002</v>
      </c>
      <c r="KL17" s="708" t="s">
        <v>2448</v>
      </c>
      <c r="KM17" s="707">
        <v>2.2000000000000002</v>
      </c>
      <c r="KN17" s="708" t="s">
        <v>2448</v>
      </c>
      <c r="KO17" s="707">
        <v>2.2000000000000002</v>
      </c>
      <c r="KP17" s="708" t="s">
        <v>2448</v>
      </c>
      <c r="KQ17" s="707">
        <v>2.2000000000000002</v>
      </c>
      <c r="KR17" s="708" t="s">
        <v>2448</v>
      </c>
      <c r="KS17" s="707">
        <v>2.2000000000000002</v>
      </c>
      <c r="KT17" s="708" t="s">
        <v>2448</v>
      </c>
      <c r="KU17" s="707">
        <v>2.2000000000000002</v>
      </c>
      <c r="KV17" s="708" t="s">
        <v>2448</v>
      </c>
      <c r="KW17" s="707">
        <v>2.2000000000000002</v>
      </c>
      <c r="KX17" s="708" t="s">
        <v>2448</v>
      </c>
      <c r="KY17" s="707">
        <v>2.2000000000000002</v>
      </c>
      <c r="KZ17" s="708" t="s">
        <v>2448</v>
      </c>
      <c r="LA17" s="707">
        <v>2.2000000000000002</v>
      </c>
      <c r="LB17" s="708" t="s">
        <v>2448</v>
      </c>
      <c r="LC17" s="707">
        <v>2.2000000000000002</v>
      </c>
      <c r="LD17" s="708" t="s">
        <v>2448</v>
      </c>
      <c r="LE17" s="707">
        <v>2.2000000000000002</v>
      </c>
      <c r="LF17" s="708" t="s">
        <v>2448</v>
      </c>
      <c r="LG17" s="707">
        <v>2.2000000000000002</v>
      </c>
      <c r="LH17" s="708" t="s">
        <v>2448</v>
      </c>
      <c r="LI17" s="707">
        <v>2.2000000000000002</v>
      </c>
      <c r="LJ17" s="708" t="s">
        <v>2448</v>
      </c>
      <c r="LK17" s="707">
        <v>2.2000000000000002</v>
      </c>
      <c r="LL17" s="708" t="s">
        <v>2448</v>
      </c>
      <c r="LM17" s="707">
        <v>2.2000000000000002</v>
      </c>
      <c r="LN17" s="708" t="s">
        <v>2448</v>
      </c>
      <c r="LO17" s="707">
        <v>2.2000000000000002</v>
      </c>
      <c r="LP17" s="708" t="s">
        <v>2448</v>
      </c>
      <c r="LQ17" s="707">
        <v>2.2000000000000002</v>
      </c>
      <c r="LR17" s="708" t="s">
        <v>2448</v>
      </c>
      <c r="LS17" s="707">
        <v>2.2000000000000002</v>
      </c>
      <c r="LT17" s="708" t="s">
        <v>2448</v>
      </c>
      <c r="LU17" s="707">
        <v>2.2000000000000002</v>
      </c>
      <c r="LV17" s="708" t="s">
        <v>2448</v>
      </c>
      <c r="LW17" s="707">
        <v>2.2000000000000002</v>
      </c>
      <c r="LX17" s="708" t="s">
        <v>2448</v>
      </c>
      <c r="LY17" s="707">
        <v>2.2000000000000002</v>
      </c>
      <c r="LZ17" s="708" t="s">
        <v>2448</v>
      </c>
      <c r="MA17" s="707">
        <v>2.2000000000000002</v>
      </c>
      <c r="MB17" s="708" t="s">
        <v>2448</v>
      </c>
      <c r="MC17" s="707">
        <v>2.2000000000000002</v>
      </c>
      <c r="MD17" s="708" t="s">
        <v>2448</v>
      </c>
      <c r="ME17" s="707">
        <v>2.2000000000000002</v>
      </c>
      <c r="MF17" s="708" t="s">
        <v>2448</v>
      </c>
      <c r="MG17" s="707">
        <v>2.2000000000000002</v>
      </c>
      <c r="MH17" s="708" t="s">
        <v>2448</v>
      </c>
      <c r="MI17" s="707">
        <v>2.2000000000000002</v>
      </c>
      <c r="MJ17" s="708" t="s">
        <v>2448</v>
      </c>
      <c r="MK17" s="707">
        <v>2.2000000000000002</v>
      </c>
      <c r="ML17" s="708" t="s">
        <v>2448</v>
      </c>
      <c r="MM17" s="707">
        <v>2.2000000000000002</v>
      </c>
      <c r="MN17" s="708" t="s">
        <v>2448</v>
      </c>
      <c r="MO17" s="707">
        <v>2.2000000000000002</v>
      </c>
      <c r="MP17" s="708" t="s">
        <v>2448</v>
      </c>
      <c r="MQ17" s="707">
        <v>2.2000000000000002</v>
      </c>
      <c r="MR17" s="708" t="s">
        <v>2448</v>
      </c>
      <c r="MS17" s="707">
        <v>2.2000000000000002</v>
      </c>
      <c r="MT17" s="708" t="s">
        <v>2448</v>
      </c>
      <c r="MU17" s="707">
        <v>2.2000000000000002</v>
      </c>
      <c r="MV17" s="708" t="s">
        <v>2448</v>
      </c>
      <c r="MW17" s="707">
        <v>2.2000000000000002</v>
      </c>
      <c r="MX17" s="708" t="s">
        <v>2448</v>
      </c>
      <c r="MY17" s="707">
        <v>2.2000000000000002</v>
      </c>
      <c r="MZ17" s="708" t="s">
        <v>2448</v>
      </c>
      <c r="NA17" s="707">
        <v>2.2000000000000002</v>
      </c>
      <c r="NB17" s="708" t="s">
        <v>2448</v>
      </c>
      <c r="NC17" s="707">
        <v>2.2000000000000002</v>
      </c>
      <c r="ND17" s="708" t="s">
        <v>2448</v>
      </c>
      <c r="NE17" s="707">
        <v>2.2000000000000002</v>
      </c>
      <c r="NF17" s="708" t="s">
        <v>2448</v>
      </c>
      <c r="NG17" s="707">
        <v>2.2000000000000002</v>
      </c>
      <c r="NH17" s="708" t="s">
        <v>2448</v>
      </c>
      <c r="NI17" s="707">
        <v>2.2000000000000002</v>
      </c>
      <c r="NJ17" s="708" t="s">
        <v>2448</v>
      </c>
      <c r="NK17" s="707">
        <v>2.2000000000000002</v>
      </c>
      <c r="NL17" s="708" t="s">
        <v>2448</v>
      </c>
      <c r="NM17" s="707">
        <v>2.2000000000000002</v>
      </c>
      <c r="NN17" s="708" t="s">
        <v>2448</v>
      </c>
      <c r="NO17" s="707">
        <v>2.2000000000000002</v>
      </c>
      <c r="NP17" s="708" t="s">
        <v>2448</v>
      </c>
      <c r="NQ17" s="707">
        <v>2.2000000000000002</v>
      </c>
      <c r="NR17" s="708" t="s">
        <v>2448</v>
      </c>
      <c r="NS17" s="707">
        <v>2.2000000000000002</v>
      </c>
      <c r="NT17" s="708" t="s">
        <v>2448</v>
      </c>
      <c r="NU17" s="707">
        <v>2.2000000000000002</v>
      </c>
      <c r="NV17" s="708" t="s">
        <v>2448</v>
      </c>
      <c r="NW17" s="707">
        <v>2.2000000000000002</v>
      </c>
      <c r="NX17" s="708" t="s">
        <v>2448</v>
      </c>
      <c r="NY17" s="707">
        <v>2.2000000000000002</v>
      </c>
      <c r="NZ17" s="708" t="s">
        <v>2448</v>
      </c>
      <c r="OA17" s="707">
        <v>2.2000000000000002</v>
      </c>
      <c r="OB17" s="708" t="s">
        <v>2448</v>
      </c>
      <c r="OC17" s="707">
        <v>2.2000000000000002</v>
      </c>
      <c r="OD17" s="708" t="s">
        <v>2448</v>
      </c>
      <c r="OE17" s="707">
        <v>2.2000000000000002</v>
      </c>
      <c r="OF17" s="708" t="s">
        <v>2448</v>
      </c>
      <c r="OG17" s="707">
        <v>2.2000000000000002</v>
      </c>
      <c r="OH17" s="708" t="s">
        <v>2448</v>
      </c>
      <c r="OI17" s="707">
        <v>2.2000000000000002</v>
      </c>
      <c r="OJ17" s="708" t="s">
        <v>2448</v>
      </c>
      <c r="OK17" s="707">
        <v>2.2000000000000002</v>
      </c>
      <c r="OL17" s="708" t="s">
        <v>2448</v>
      </c>
      <c r="OM17" s="707">
        <v>2.2000000000000002</v>
      </c>
      <c r="ON17" s="708" t="s">
        <v>2448</v>
      </c>
      <c r="OO17" s="707">
        <v>2.2000000000000002</v>
      </c>
      <c r="OP17" s="708" t="s">
        <v>2448</v>
      </c>
      <c r="OQ17" s="707">
        <v>2.2000000000000002</v>
      </c>
      <c r="OR17" s="708" t="s">
        <v>2448</v>
      </c>
      <c r="OS17" s="707">
        <v>2.2000000000000002</v>
      </c>
      <c r="OT17" s="708" t="s">
        <v>2448</v>
      </c>
      <c r="OU17" s="707">
        <v>2.2000000000000002</v>
      </c>
      <c r="OV17" s="708" t="s">
        <v>2448</v>
      </c>
      <c r="OW17" s="707">
        <v>2.2000000000000002</v>
      </c>
      <c r="OX17" s="708" t="s">
        <v>2448</v>
      </c>
      <c r="OY17" s="707">
        <v>2.2000000000000002</v>
      </c>
      <c r="OZ17" s="708" t="s">
        <v>2448</v>
      </c>
      <c r="PA17" s="707">
        <v>2.2000000000000002</v>
      </c>
      <c r="PB17" s="708" t="s">
        <v>2448</v>
      </c>
      <c r="PC17" s="707">
        <v>2.2000000000000002</v>
      </c>
      <c r="PD17" s="708" t="s">
        <v>2448</v>
      </c>
      <c r="PE17" s="707">
        <v>2.2000000000000002</v>
      </c>
      <c r="PF17" s="708" t="s">
        <v>2448</v>
      </c>
      <c r="PG17" s="707">
        <v>2.2000000000000002</v>
      </c>
      <c r="PH17" s="708" t="s">
        <v>2448</v>
      </c>
      <c r="PI17" s="707">
        <v>2.2000000000000002</v>
      </c>
      <c r="PJ17" s="708" t="s">
        <v>2448</v>
      </c>
      <c r="PK17" s="707">
        <v>2.2000000000000002</v>
      </c>
      <c r="PL17" s="708" t="s">
        <v>2448</v>
      </c>
      <c r="PM17" s="707">
        <v>2.2000000000000002</v>
      </c>
      <c r="PN17" s="708" t="s">
        <v>2448</v>
      </c>
      <c r="PO17" s="707">
        <v>2.2000000000000002</v>
      </c>
      <c r="PP17" s="708" t="s">
        <v>2448</v>
      </c>
      <c r="PQ17" s="707">
        <v>2.2000000000000002</v>
      </c>
      <c r="PR17" s="708" t="s">
        <v>2448</v>
      </c>
      <c r="PS17" s="707">
        <v>2.2000000000000002</v>
      </c>
      <c r="PT17" s="708" t="s">
        <v>2448</v>
      </c>
      <c r="PU17" s="707">
        <v>2.2000000000000002</v>
      </c>
      <c r="PV17" s="708" t="s">
        <v>2448</v>
      </c>
      <c r="PW17" s="707">
        <v>2.2000000000000002</v>
      </c>
      <c r="PX17" s="708" t="s">
        <v>2448</v>
      </c>
      <c r="PY17" s="707">
        <v>2.2000000000000002</v>
      </c>
      <c r="PZ17" s="708" t="s">
        <v>2448</v>
      </c>
      <c r="QA17" s="707">
        <v>2.2000000000000002</v>
      </c>
      <c r="QB17" s="708" t="s">
        <v>2448</v>
      </c>
      <c r="QC17" s="707">
        <v>2.2000000000000002</v>
      </c>
      <c r="QD17" s="708" t="s">
        <v>2448</v>
      </c>
      <c r="QE17" s="707">
        <v>2.2000000000000002</v>
      </c>
      <c r="QF17" s="708" t="s">
        <v>2448</v>
      </c>
      <c r="QG17" s="707">
        <v>2.2000000000000002</v>
      </c>
      <c r="QH17" s="708" t="s">
        <v>2448</v>
      </c>
      <c r="QI17" s="707">
        <v>2.2000000000000002</v>
      </c>
      <c r="QJ17" s="708" t="s">
        <v>2448</v>
      </c>
      <c r="QK17" s="707">
        <v>2.2000000000000002</v>
      </c>
      <c r="QL17" s="708" t="s">
        <v>2448</v>
      </c>
      <c r="QM17" s="707">
        <v>2.2000000000000002</v>
      </c>
      <c r="QN17" s="708" t="s">
        <v>2448</v>
      </c>
      <c r="QO17" s="707">
        <v>2.2000000000000002</v>
      </c>
      <c r="QP17" s="708" t="s">
        <v>2448</v>
      </c>
      <c r="QQ17" s="707">
        <v>2.2000000000000002</v>
      </c>
      <c r="QR17" s="708" t="s">
        <v>2448</v>
      </c>
      <c r="QS17" s="707">
        <v>2.2000000000000002</v>
      </c>
      <c r="QT17" s="708" t="s">
        <v>2448</v>
      </c>
      <c r="QU17" s="707">
        <v>2.2000000000000002</v>
      </c>
      <c r="QV17" s="708" t="s">
        <v>2448</v>
      </c>
      <c r="QW17" s="707">
        <v>2.2000000000000002</v>
      </c>
      <c r="QX17" s="708" t="s">
        <v>2448</v>
      </c>
      <c r="QY17" s="707">
        <v>2.2000000000000002</v>
      </c>
      <c r="QZ17" s="708" t="s">
        <v>2448</v>
      </c>
      <c r="RA17" s="707">
        <v>2.2000000000000002</v>
      </c>
      <c r="RB17" s="708" t="s">
        <v>2448</v>
      </c>
      <c r="RC17" s="707">
        <v>2.2000000000000002</v>
      </c>
      <c r="RD17" s="708" t="s">
        <v>2448</v>
      </c>
      <c r="RE17" s="707">
        <v>2.2000000000000002</v>
      </c>
      <c r="RF17" s="708" t="s">
        <v>2448</v>
      </c>
      <c r="RG17" s="707">
        <v>2.2000000000000002</v>
      </c>
      <c r="RH17" s="708" t="s">
        <v>2448</v>
      </c>
      <c r="RI17" s="707">
        <v>2.2000000000000002</v>
      </c>
      <c r="RJ17" s="708" t="s">
        <v>2448</v>
      </c>
      <c r="RK17" s="707">
        <v>2.2000000000000002</v>
      </c>
      <c r="RL17" s="708" t="s">
        <v>2448</v>
      </c>
      <c r="RM17" s="707">
        <v>2.2000000000000002</v>
      </c>
      <c r="RN17" s="708" t="s">
        <v>2448</v>
      </c>
      <c r="RO17" s="707">
        <v>2.2000000000000002</v>
      </c>
      <c r="RP17" s="708" t="s">
        <v>2448</v>
      </c>
      <c r="RQ17" s="707">
        <v>2.2000000000000002</v>
      </c>
      <c r="RR17" s="708" t="s">
        <v>2448</v>
      </c>
      <c r="RS17" s="707">
        <v>2.2000000000000002</v>
      </c>
      <c r="RT17" s="708" t="s">
        <v>2448</v>
      </c>
      <c r="RU17" s="707">
        <v>2.2000000000000002</v>
      </c>
      <c r="RV17" s="708" t="s">
        <v>2448</v>
      </c>
      <c r="RW17" s="707">
        <v>2.2000000000000002</v>
      </c>
      <c r="RX17" s="708" t="s">
        <v>2448</v>
      </c>
      <c r="RY17" s="707">
        <v>2.2000000000000002</v>
      </c>
      <c r="RZ17" s="708" t="s">
        <v>2448</v>
      </c>
      <c r="SA17" s="707">
        <v>2.2000000000000002</v>
      </c>
      <c r="SB17" s="708" t="s">
        <v>2448</v>
      </c>
      <c r="SC17" s="707">
        <v>2.2000000000000002</v>
      </c>
      <c r="SD17" s="708" t="s">
        <v>2448</v>
      </c>
      <c r="SE17" s="707">
        <v>2.2000000000000002</v>
      </c>
      <c r="SF17" s="708" t="s">
        <v>2448</v>
      </c>
      <c r="SG17" s="707">
        <v>2.2000000000000002</v>
      </c>
      <c r="SH17" s="708" t="s">
        <v>2448</v>
      </c>
      <c r="SI17" s="707">
        <v>2.2000000000000002</v>
      </c>
      <c r="SJ17" s="708" t="s">
        <v>2448</v>
      </c>
      <c r="SK17" s="707">
        <v>2.2000000000000002</v>
      </c>
      <c r="SL17" s="708" t="s">
        <v>2448</v>
      </c>
      <c r="SM17" s="707">
        <v>2.2000000000000002</v>
      </c>
      <c r="SN17" s="708" t="s">
        <v>2448</v>
      </c>
      <c r="SO17" s="707">
        <v>2.2000000000000002</v>
      </c>
      <c r="SP17" s="708" t="s">
        <v>2448</v>
      </c>
      <c r="SQ17" s="707">
        <v>2.2000000000000002</v>
      </c>
      <c r="SR17" s="708" t="s">
        <v>2448</v>
      </c>
      <c r="SS17" s="707">
        <v>2.2000000000000002</v>
      </c>
      <c r="ST17" s="708" t="s">
        <v>2448</v>
      </c>
      <c r="SU17" s="707">
        <v>2.2000000000000002</v>
      </c>
      <c r="SV17" s="708" t="s">
        <v>2448</v>
      </c>
      <c r="SW17" s="707">
        <v>2.2000000000000002</v>
      </c>
      <c r="SX17" s="708" t="s">
        <v>2448</v>
      </c>
      <c r="SY17" s="707">
        <v>2.2000000000000002</v>
      </c>
      <c r="SZ17" s="708" t="s">
        <v>2448</v>
      </c>
      <c r="TA17" s="707">
        <v>2.2000000000000002</v>
      </c>
      <c r="TB17" s="708" t="s">
        <v>2448</v>
      </c>
      <c r="TC17" s="707">
        <v>2.2000000000000002</v>
      </c>
      <c r="TD17" s="708" t="s">
        <v>2448</v>
      </c>
      <c r="TE17" s="707">
        <v>2.2000000000000002</v>
      </c>
      <c r="TF17" s="708" t="s">
        <v>2448</v>
      </c>
      <c r="TG17" s="707">
        <v>2.2000000000000002</v>
      </c>
      <c r="TH17" s="708" t="s">
        <v>2448</v>
      </c>
      <c r="TI17" s="707">
        <v>2.2000000000000002</v>
      </c>
      <c r="TJ17" s="708" t="s">
        <v>2448</v>
      </c>
      <c r="TK17" s="707">
        <v>2.2000000000000002</v>
      </c>
      <c r="TL17" s="708" t="s">
        <v>2448</v>
      </c>
      <c r="TM17" s="707">
        <v>2.2000000000000002</v>
      </c>
      <c r="TN17" s="708" t="s">
        <v>2448</v>
      </c>
      <c r="TO17" s="707">
        <v>2.2000000000000002</v>
      </c>
      <c r="TP17" s="708" t="s">
        <v>2448</v>
      </c>
      <c r="TQ17" s="707">
        <v>2.2000000000000002</v>
      </c>
      <c r="TR17" s="708" t="s">
        <v>2448</v>
      </c>
      <c r="TS17" s="707">
        <v>2.2000000000000002</v>
      </c>
      <c r="TT17" s="708" t="s">
        <v>2448</v>
      </c>
      <c r="TU17" s="707">
        <v>2.2000000000000002</v>
      </c>
      <c r="TV17" s="708" t="s">
        <v>2448</v>
      </c>
      <c r="TW17" s="707">
        <v>2.2000000000000002</v>
      </c>
      <c r="TX17" s="708" t="s">
        <v>2448</v>
      </c>
      <c r="TY17" s="707">
        <v>2.2000000000000002</v>
      </c>
      <c r="TZ17" s="708" t="s">
        <v>2448</v>
      </c>
      <c r="UA17" s="707">
        <v>2.2000000000000002</v>
      </c>
      <c r="UB17" s="708" t="s">
        <v>2448</v>
      </c>
      <c r="UC17" s="707">
        <v>2.2000000000000002</v>
      </c>
      <c r="UD17" s="708" t="s">
        <v>2448</v>
      </c>
      <c r="UE17" s="707">
        <v>2.2000000000000002</v>
      </c>
      <c r="UF17" s="708" t="s">
        <v>2448</v>
      </c>
      <c r="UG17" s="707">
        <v>2.2000000000000002</v>
      </c>
      <c r="UH17" s="708" t="s">
        <v>2448</v>
      </c>
      <c r="UI17" s="707">
        <v>2.2000000000000002</v>
      </c>
      <c r="UJ17" s="708" t="s">
        <v>2448</v>
      </c>
      <c r="UK17" s="707">
        <v>2.2000000000000002</v>
      </c>
      <c r="UL17" s="708" t="s">
        <v>2448</v>
      </c>
      <c r="UM17" s="707">
        <v>2.2000000000000002</v>
      </c>
      <c r="UN17" s="708" t="s">
        <v>2448</v>
      </c>
      <c r="UO17" s="707">
        <v>2.2000000000000002</v>
      </c>
      <c r="UP17" s="708" t="s">
        <v>2448</v>
      </c>
      <c r="UQ17" s="707">
        <v>2.2000000000000002</v>
      </c>
      <c r="UR17" s="708" t="s">
        <v>2448</v>
      </c>
      <c r="US17" s="707">
        <v>2.2000000000000002</v>
      </c>
      <c r="UT17" s="708" t="s">
        <v>2448</v>
      </c>
      <c r="UU17" s="707">
        <v>2.2000000000000002</v>
      </c>
      <c r="UV17" s="708" t="s">
        <v>2448</v>
      </c>
      <c r="UW17" s="707">
        <v>2.2000000000000002</v>
      </c>
      <c r="UX17" s="708" t="s">
        <v>2448</v>
      </c>
      <c r="UY17" s="707">
        <v>2.2000000000000002</v>
      </c>
      <c r="UZ17" s="708" t="s">
        <v>2448</v>
      </c>
      <c r="VA17" s="707">
        <v>2.2000000000000002</v>
      </c>
      <c r="VB17" s="708" t="s">
        <v>2448</v>
      </c>
      <c r="VC17" s="707">
        <v>2.2000000000000002</v>
      </c>
      <c r="VD17" s="708" t="s">
        <v>2448</v>
      </c>
      <c r="VE17" s="707">
        <v>2.2000000000000002</v>
      </c>
      <c r="VF17" s="708" t="s">
        <v>2448</v>
      </c>
      <c r="VG17" s="707">
        <v>2.2000000000000002</v>
      </c>
      <c r="VH17" s="708" t="s">
        <v>2448</v>
      </c>
      <c r="VI17" s="707">
        <v>2.2000000000000002</v>
      </c>
      <c r="VJ17" s="708" t="s">
        <v>2448</v>
      </c>
      <c r="VK17" s="707">
        <v>2.2000000000000002</v>
      </c>
      <c r="VL17" s="708" t="s">
        <v>2448</v>
      </c>
      <c r="VM17" s="707">
        <v>2.2000000000000002</v>
      </c>
      <c r="VN17" s="708" t="s">
        <v>2448</v>
      </c>
      <c r="VO17" s="707">
        <v>2.2000000000000002</v>
      </c>
      <c r="VP17" s="708" t="s">
        <v>2448</v>
      </c>
      <c r="VQ17" s="707">
        <v>2.2000000000000002</v>
      </c>
      <c r="VR17" s="708" t="s">
        <v>2448</v>
      </c>
      <c r="VS17" s="707">
        <v>2.2000000000000002</v>
      </c>
      <c r="VT17" s="708" t="s">
        <v>2448</v>
      </c>
      <c r="VU17" s="707">
        <v>2.2000000000000002</v>
      </c>
      <c r="VV17" s="708" t="s">
        <v>2448</v>
      </c>
      <c r="VW17" s="707">
        <v>2.2000000000000002</v>
      </c>
      <c r="VX17" s="708" t="s">
        <v>2448</v>
      </c>
      <c r="VY17" s="707">
        <v>2.2000000000000002</v>
      </c>
      <c r="VZ17" s="708" t="s">
        <v>2448</v>
      </c>
      <c r="WA17" s="707">
        <v>2.2000000000000002</v>
      </c>
      <c r="WB17" s="708" t="s">
        <v>2448</v>
      </c>
      <c r="WC17" s="707">
        <v>2.2000000000000002</v>
      </c>
      <c r="WD17" s="708" t="s">
        <v>2448</v>
      </c>
      <c r="WE17" s="707">
        <v>2.2000000000000002</v>
      </c>
      <c r="WF17" s="708" t="s">
        <v>2448</v>
      </c>
      <c r="WG17" s="707">
        <v>2.2000000000000002</v>
      </c>
      <c r="WH17" s="708" t="s">
        <v>2448</v>
      </c>
      <c r="WI17" s="707">
        <v>2.2000000000000002</v>
      </c>
      <c r="WJ17" s="708" t="s">
        <v>2448</v>
      </c>
      <c r="WK17" s="707">
        <v>2.2000000000000002</v>
      </c>
      <c r="WL17" s="708" t="s">
        <v>2448</v>
      </c>
      <c r="WM17" s="707">
        <v>2.2000000000000002</v>
      </c>
      <c r="WN17" s="708" t="s">
        <v>2448</v>
      </c>
      <c r="WO17" s="707">
        <v>2.2000000000000002</v>
      </c>
      <c r="WP17" s="708" t="s">
        <v>2448</v>
      </c>
      <c r="WQ17" s="707">
        <v>2.2000000000000002</v>
      </c>
      <c r="WR17" s="708" t="s">
        <v>2448</v>
      </c>
      <c r="WS17" s="707">
        <v>2.2000000000000002</v>
      </c>
      <c r="WT17" s="708" t="s">
        <v>2448</v>
      </c>
      <c r="WU17" s="707">
        <v>2.2000000000000002</v>
      </c>
      <c r="WV17" s="708" t="s">
        <v>2448</v>
      </c>
      <c r="WW17" s="707">
        <v>2.2000000000000002</v>
      </c>
      <c r="WX17" s="708" t="s">
        <v>2448</v>
      </c>
      <c r="WY17" s="707">
        <v>2.2000000000000002</v>
      </c>
      <c r="WZ17" s="708" t="s">
        <v>2448</v>
      </c>
      <c r="XA17" s="707">
        <v>2.2000000000000002</v>
      </c>
      <c r="XB17" s="708" t="s">
        <v>2448</v>
      </c>
      <c r="XC17" s="707">
        <v>2.2000000000000002</v>
      </c>
      <c r="XD17" s="708" t="s">
        <v>2448</v>
      </c>
      <c r="XE17" s="707">
        <v>2.2000000000000002</v>
      </c>
      <c r="XF17" s="708" t="s">
        <v>2448</v>
      </c>
      <c r="XG17" s="707">
        <v>2.2000000000000002</v>
      </c>
      <c r="XH17" s="708" t="s">
        <v>2448</v>
      </c>
      <c r="XI17" s="707">
        <v>2.2000000000000002</v>
      </c>
      <c r="XJ17" s="708" t="s">
        <v>2448</v>
      </c>
      <c r="XK17" s="707">
        <v>2.2000000000000002</v>
      </c>
      <c r="XL17" s="708" t="s">
        <v>2448</v>
      </c>
      <c r="XM17" s="707">
        <v>2.2000000000000002</v>
      </c>
      <c r="XN17" s="708" t="s">
        <v>2448</v>
      </c>
      <c r="XO17" s="707">
        <v>2.2000000000000002</v>
      </c>
      <c r="XP17" s="708" t="s">
        <v>2448</v>
      </c>
      <c r="XQ17" s="707">
        <v>2.2000000000000002</v>
      </c>
      <c r="XR17" s="708" t="s">
        <v>2448</v>
      </c>
      <c r="XS17" s="707">
        <v>2.2000000000000002</v>
      </c>
      <c r="XT17" s="708" t="s">
        <v>2448</v>
      </c>
      <c r="XU17" s="707">
        <v>2.2000000000000002</v>
      </c>
      <c r="XV17" s="708" t="s">
        <v>2448</v>
      </c>
      <c r="XW17" s="707">
        <v>2.2000000000000002</v>
      </c>
      <c r="XX17" s="708" t="s">
        <v>2448</v>
      </c>
      <c r="XY17" s="707">
        <v>2.2000000000000002</v>
      </c>
      <c r="XZ17" s="708" t="s">
        <v>2448</v>
      </c>
      <c r="YA17" s="707">
        <v>2.2000000000000002</v>
      </c>
      <c r="YB17" s="708" t="s">
        <v>2448</v>
      </c>
      <c r="YC17" s="707">
        <v>2.2000000000000002</v>
      </c>
      <c r="YD17" s="708" t="s">
        <v>2448</v>
      </c>
      <c r="YE17" s="707">
        <v>2.2000000000000002</v>
      </c>
      <c r="YF17" s="708" t="s">
        <v>2448</v>
      </c>
      <c r="YG17" s="707">
        <v>2.2000000000000002</v>
      </c>
      <c r="YH17" s="708" t="s">
        <v>2448</v>
      </c>
      <c r="YI17" s="707">
        <v>2.2000000000000002</v>
      </c>
      <c r="YJ17" s="708" t="s">
        <v>2448</v>
      </c>
      <c r="YK17" s="707">
        <v>2.2000000000000002</v>
      </c>
      <c r="YL17" s="708" t="s">
        <v>2448</v>
      </c>
      <c r="YM17" s="707">
        <v>2.2000000000000002</v>
      </c>
      <c r="YN17" s="708" t="s">
        <v>2448</v>
      </c>
      <c r="YO17" s="707">
        <v>2.2000000000000002</v>
      </c>
      <c r="YP17" s="708" t="s">
        <v>2448</v>
      </c>
      <c r="YQ17" s="707">
        <v>2.2000000000000002</v>
      </c>
      <c r="YR17" s="708" t="s">
        <v>2448</v>
      </c>
      <c r="YS17" s="707">
        <v>2.2000000000000002</v>
      </c>
      <c r="YT17" s="708" t="s">
        <v>2448</v>
      </c>
      <c r="YU17" s="707">
        <v>2.2000000000000002</v>
      </c>
      <c r="YV17" s="708" t="s">
        <v>2448</v>
      </c>
      <c r="YW17" s="707">
        <v>2.2000000000000002</v>
      </c>
      <c r="YX17" s="708" t="s">
        <v>2448</v>
      </c>
      <c r="YY17" s="707">
        <v>2.2000000000000002</v>
      </c>
      <c r="YZ17" s="708" t="s">
        <v>2448</v>
      </c>
      <c r="ZA17" s="707">
        <v>2.2000000000000002</v>
      </c>
      <c r="ZB17" s="708" t="s">
        <v>2448</v>
      </c>
      <c r="ZC17" s="707">
        <v>2.2000000000000002</v>
      </c>
      <c r="ZD17" s="708" t="s">
        <v>2448</v>
      </c>
      <c r="ZE17" s="707">
        <v>2.2000000000000002</v>
      </c>
      <c r="ZF17" s="708" t="s">
        <v>2448</v>
      </c>
      <c r="ZG17" s="707">
        <v>2.2000000000000002</v>
      </c>
      <c r="ZH17" s="708" t="s">
        <v>2448</v>
      </c>
      <c r="ZI17" s="707">
        <v>2.2000000000000002</v>
      </c>
      <c r="ZJ17" s="708" t="s">
        <v>2448</v>
      </c>
      <c r="ZK17" s="707">
        <v>2.2000000000000002</v>
      </c>
      <c r="ZL17" s="708" t="s">
        <v>2448</v>
      </c>
      <c r="ZM17" s="707">
        <v>2.2000000000000002</v>
      </c>
      <c r="ZN17" s="708" t="s">
        <v>2448</v>
      </c>
      <c r="ZO17" s="707">
        <v>2.2000000000000002</v>
      </c>
      <c r="ZP17" s="708" t="s">
        <v>2448</v>
      </c>
      <c r="ZQ17" s="707">
        <v>2.2000000000000002</v>
      </c>
      <c r="ZR17" s="708" t="s">
        <v>2448</v>
      </c>
      <c r="ZS17" s="707">
        <v>2.2000000000000002</v>
      </c>
      <c r="ZT17" s="708" t="s">
        <v>2448</v>
      </c>
      <c r="ZU17" s="707">
        <v>2.2000000000000002</v>
      </c>
      <c r="ZV17" s="708" t="s">
        <v>2448</v>
      </c>
      <c r="ZW17" s="707">
        <v>2.2000000000000002</v>
      </c>
      <c r="ZX17" s="708" t="s">
        <v>2448</v>
      </c>
      <c r="ZY17" s="707">
        <v>2.2000000000000002</v>
      </c>
      <c r="ZZ17" s="708" t="s">
        <v>2448</v>
      </c>
      <c r="AAA17" s="707">
        <v>2.2000000000000002</v>
      </c>
      <c r="AAB17" s="708" t="s">
        <v>2448</v>
      </c>
      <c r="AAC17" s="707">
        <v>2.2000000000000002</v>
      </c>
      <c r="AAD17" s="708" t="s">
        <v>2448</v>
      </c>
      <c r="AAE17" s="707">
        <v>2.2000000000000002</v>
      </c>
      <c r="AAF17" s="708" t="s">
        <v>2448</v>
      </c>
      <c r="AAG17" s="707">
        <v>2.2000000000000002</v>
      </c>
      <c r="AAH17" s="708" t="s">
        <v>2448</v>
      </c>
      <c r="AAI17" s="707">
        <v>2.2000000000000002</v>
      </c>
      <c r="AAJ17" s="708" t="s">
        <v>2448</v>
      </c>
      <c r="AAK17" s="707">
        <v>2.2000000000000002</v>
      </c>
      <c r="AAL17" s="708" t="s">
        <v>2448</v>
      </c>
      <c r="AAM17" s="707">
        <v>2.2000000000000002</v>
      </c>
      <c r="AAN17" s="708" t="s">
        <v>2448</v>
      </c>
      <c r="AAO17" s="707">
        <v>2.2000000000000002</v>
      </c>
      <c r="AAP17" s="708" t="s">
        <v>2448</v>
      </c>
      <c r="AAQ17" s="707">
        <v>2.2000000000000002</v>
      </c>
      <c r="AAR17" s="708" t="s">
        <v>2448</v>
      </c>
      <c r="AAS17" s="707">
        <v>2.2000000000000002</v>
      </c>
      <c r="AAT17" s="708" t="s">
        <v>2448</v>
      </c>
      <c r="AAU17" s="707">
        <v>2.2000000000000002</v>
      </c>
      <c r="AAV17" s="708" t="s">
        <v>2448</v>
      </c>
      <c r="AAW17" s="707">
        <v>2.2000000000000002</v>
      </c>
      <c r="AAX17" s="708" t="s">
        <v>2448</v>
      </c>
      <c r="AAY17" s="707">
        <v>2.2000000000000002</v>
      </c>
      <c r="AAZ17" s="708" t="s">
        <v>2448</v>
      </c>
      <c r="ABA17" s="707">
        <v>2.2000000000000002</v>
      </c>
      <c r="ABB17" s="708" t="s">
        <v>2448</v>
      </c>
      <c r="ABC17" s="707">
        <v>2.2000000000000002</v>
      </c>
      <c r="ABD17" s="708" t="s">
        <v>2448</v>
      </c>
      <c r="ABE17" s="707">
        <v>2.2000000000000002</v>
      </c>
      <c r="ABF17" s="708" t="s">
        <v>2448</v>
      </c>
      <c r="ABG17" s="707">
        <v>2.2000000000000002</v>
      </c>
      <c r="ABH17" s="708" t="s">
        <v>2448</v>
      </c>
      <c r="ABI17" s="707">
        <v>2.2000000000000002</v>
      </c>
      <c r="ABJ17" s="708" t="s">
        <v>2448</v>
      </c>
      <c r="ABK17" s="707">
        <v>2.2000000000000002</v>
      </c>
      <c r="ABL17" s="708" t="s">
        <v>2448</v>
      </c>
      <c r="ABM17" s="707">
        <v>2.2000000000000002</v>
      </c>
      <c r="ABN17" s="708" t="s">
        <v>2448</v>
      </c>
      <c r="ABO17" s="707">
        <v>2.2000000000000002</v>
      </c>
      <c r="ABP17" s="708" t="s">
        <v>2448</v>
      </c>
      <c r="ABQ17" s="707">
        <v>2.2000000000000002</v>
      </c>
      <c r="ABR17" s="708" t="s">
        <v>2448</v>
      </c>
      <c r="ABS17" s="707">
        <v>2.2000000000000002</v>
      </c>
      <c r="ABT17" s="708" t="s">
        <v>2448</v>
      </c>
      <c r="ABU17" s="707">
        <v>2.2000000000000002</v>
      </c>
      <c r="ABV17" s="708" t="s">
        <v>2448</v>
      </c>
      <c r="ABW17" s="707">
        <v>2.2000000000000002</v>
      </c>
      <c r="ABX17" s="708" t="s">
        <v>2448</v>
      </c>
      <c r="ABY17" s="707">
        <v>2.2000000000000002</v>
      </c>
      <c r="ABZ17" s="708" t="s">
        <v>2448</v>
      </c>
      <c r="ACA17" s="707">
        <v>2.2000000000000002</v>
      </c>
      <c r="ACB17" s="708" t="s">
        <v>2448</v>
      </c>
      <c r="ACC17" s="707">
        <v>2.2000000000000002</v>
      </c>
      <c r="ACD17" s="708" t="s">
        <v>2448</v>
      </c>
      <c r="ACE17" s="707">
        <v>2.2000000000000002</v>
      </c>
      <c r="ACF17" s="708" t="s">
        <v>2448</v>
      </c>
      <c r="ACG17" s="707">
        <v>2.2000000000000002</v>
      </c>
      <c r="ACH17" s="708" t="s">
        <v>2448</v>
      </c>
      <c r="ACI17" s="707">
        <v>2.2000000000000002</v>
      </c>
      <c r="ACJ17" s="708" t="s">
        <v>2448</v>
      </c>
      <c r="ACK17" s="707">
        <v>2.2000000000000002</v>
      </c>
      <c r="ACL17" s="708" t="s">
        <v>2448</v>
      </c>
      <c r="ACM17" s="707">
        <v>2.2000000000000002</v>
      </c>
      <c r="ACN17" s="708" t="s">
        <v>2448</v>
      </c>
      <c r="ACO17" s="707">
        <v>2.2000000000000002</v>
      </c>
      <c r="ACP17" s="708" t="s">
        <v>2448</v>
      </c>
      <c r="ACQ17" s="707">
        <v>2.2000000000000002</v>
      </c>
      <c r="ACR17" s="708" t="s">
        <v>2448</v>
      </c>
      <c r="ACS17" s="707">
        <v>2.2000000000000002</v>
      </c>
      <c r="ACT17" s="708" t="s">
        <v>2448</v>
      </c>
      <c r="ACU17" s="707">
        <v>2.2000000000000002</v>
      </c>
      <c r="ACV17" s="708" t="s">
        <v>2448</v>
      </c>
      <c r="ACW17" s="707">
        <v>2.2000000000000002</v>
      </c>
      <c r="ACX17" s="708" t="s">
        <v>2448</v>
      </c>
      <c r="ACY17" s="707">
        <v>2.2000000000000002</v>
      </c>
      <c r="ACZ17" s="708" t="s">
        <v>2448</v>
      </c>
      <c r="ADA17" s="707">
        <v>2.2000000000000002</v>
      </c>
      <c r="ADB17" s="708" t="s">
        <v>2448</v>
      </c>
      <c r="ADC17" s="707">
        <v>2.2000000000000002</v>
      </c>
      <c r="ADD17" s="708" t="s">
        <v>2448</v>
      </c>
      <c r="ADE17" s="707">
        <v>2.2000000000000002</v>
      </c>
      <c r="ADF17" s="708" t="s">
        <v>2448</v>
      </c>
      <c r="ADG17" s="707">
        <v>2.2000000000000002</v>
      </c>
      <c r="ADH17" s="708" t="s">
        <v>2448</v>
      </c>
      <c r="ADI17" s="707">
        <v>2.2000000000000002</v>
      </c>
      <c r="ADJ17" s="708" t="s">
        <v>2448</v>
      </c>
      <c r="ADK17" s="707">
        <v>2.2000000000000002</v>
      </c>
      <c r="ADL17" s="708" t="s">
        <v>2448</v>
      </c>
      <c r="ADM17" s="707">
        <v>2.2000000000000002</v>
      </c>
      <c r="ADN17" s="708" t="s">
        <v>2448</v>
      </c>
      <c r="ADO17" s="707">
        <v>2.2000000000000002</v>
      </c>
      <c r="ADP17" s="708" t="s">
        <v>2448</v>
      </c>
      <c r="ADQ17" s="707">
        <v>2.2000000000000002</v>
      </c>
      <c r="ADR17" s="708" t="s">
        <v>2448</v>
      </c>
      <c r="ADS17" s="707">
        <v>2.2000000000000002</v>
      </c>
      <c r="ADT17" s="708" t="s">
        <v>2448</v>
      </c>
      <c r="ADU17" s="707">
        <v>2.2000000000000002</v>
      </c>
      <c r="ADV17" s="708" t="s">
        <v>2448</v>
      </c>
      <c r="ADW17" s="707">
        <v>2.2000000000000002</v>
      </c>
      <c r="ADX17" s="708" t="s">
        <v>2448</v>
      </c>
      <c r="ADY17" s="707">
        <v>2.2000000000000002</v>
      </c>
      <c r="ADZ17" s="708" t="s">
        <v>2448</v>
      </c>
      <c r="AEA17" s="707">
        <v>2.2000000000000002</v>
      </c>
      <c r="AEB17" s="708" t="s">
        <v>2448</v>
      </c>
      <c r="AEC17" s="707">
        <v>2.2000000000000002</v>
      </c>
      <c r="AED17" s="708" t="s">
        <v>2448</v>
      </c>
      <c r="AEE17" s="707">
        <v>2.2000000000000002</v>
      </c>
      <c r="AEF17" s="708" t="s">
        <v>2448</v>
      </c>
      <c r="AEG17" s="707">
        <v>2.2000000000000002</v>
      </c>
      <c r="AEH17" s="708" t="s">
        <v>2448</v>
      </c>
      <c r="AEI17" s="707">
        <v>2.2000000000000002</v>
      </c>
      <c r="AEJ17" s="708" t="s">
        <v>2448</v>
      </c>
      <c r="AEK17" s="707">
        <v>2.2000000000000002</v>
      </c>
      <c r="AEL17" s="708" t="s">
        <v>2448</v>
      </c>
      <c r="AEM17" s="707">
        <v>2.2000000000000002</v>
      </c>
      <c r="AEN17" s="708" t="s">
        <v>2448</v>
      </c>
      <c r="AEO17" s="707">
        <v>2.2000000000000002</v>
      </c>
      <c r="AEP17" s="708" t="s">
        <v>2448</v>
      </c>
      <c r="AEQ17" s="707">
        <v>2.2000000000000002</v>
      </c>
      <c r="AER17" s="708" t="s">
        <v>2448</v>
      </c>
      <c r="AES17" s="707">
        <v>2.2000000000000002</v>
      </c>
      <c r="AET17" s="708" t="s">
        <v>2448</v>
      </c>
      <c r="AEU17" s="707">
        <v>2.2000000000000002</v>
      </c>
      <c r="AEV17" s="708" t="s">
        <v>2448</v>
      </c>
      <c r="AEW17" s="707">
        <v>2.2000000000000002</v>
      </c>
      <c r="AEX17" s="708" t="s">
        <v>2448</v>
      </c>
      <c r="AEY17" s="707">
        <v>2.2000000000000002</v>
      </c>
      <c r="AEZ17" s="708" t="s">
        <v>2448</v>
      </c>
      <c r="AFA17" s="707">
        <v>2.2000000000000002</v>
      </c>
      <c r="AFB17" s="708" t="s">
        <v>2448</v>
      </c>
      <c r="AFC17" s="707">
        <v>2.2000000000000002</v>
      </c>
      <c r="AFD17" s="708" t="s">
        <v>2448</v>
      </c>
      <c r="AFE17" s="707">
        <v>2.2000000000000002</v>
      </c>
      <c r="AFF17" s="708" t="s">
        <v>2448</v>
      </c>
      <c r="AFG17" s="707">
        <v>2.2000000000000002</v>
      </c>
      <c r="AFH17" s="708" t="s">
        <v>2448</v>
      </c>
      <c r="AFI17" s="707">
        <v>2.2000000000000002</v>
      </c>
      <c r="AFJ17" s="708" t="s">
        <v>2448</v>
      </c>
      <c r="AFK17" s="707">
        <v>2.2000000000000002</v>
      </c>
      <c r="AFL17" s="708" t="s">
        <v>2448</v>
      </c>
      <c r="AFM17" s="707">
        <v>2.2000000000000002</v>
      </c>
      <c r="AFN17" s="708" t="s">
        <v>2448</v>
      </c>
      <c r="AFO17" s="707">
        <v>2.2000000000000002</v>
      </c>
      <c r="AFP17" s="708" t="s">
        <v>2448</v>
      </c>
      <c r="AFQ17" s="707">
        <v>2.2000000000000002</v>
      </c>
      <c r="AFR17" s="708" t="s">
        <v>2448</v>
      </c>
      <c r="AFS17" s="707">
        <v>2.2000000000000002</v>
      </c>
      <c r="AFT17" s="708" t="s">
        <v>2448</v>
      </c>
      <c r="AFU17" s="707">
        <v>2.2000000000000002</v>
      </c>
      <c r="AFV17" s="708" t="s">
        <v>2448</v>
      </c>
      <c r="AFW17" s="707">
        <v>2.2000000000000002</v>
      </c>
      <c r="AFX17" s="708" t="s">
        <v>2448</v>
      </c>
      <c r="AFY17" s="707">
        <v>2.2000000000000002</v>
      </c>
      <c r="AFZ17" s="708" t="s">
        <v>2448</v>
      </c>
      <c r="AGA17" s="707">
        <v>2.2000000000000002</v>
      </c>
      <c r="AGB17" s="708" t="s">
        <v>2448</v>
      </c>
      <c r="AGC17" s="707">
        <v>2.2000000000000002</v>
      </c>
      <c r="AGD17" s="708" t="s">
        <v>2448</v>
      </c>
      <c r="AGE17" s="707">
        <v>2.2000000000000002</v>
      </c>
      <c r="AGF17" s="708" t="s">
        <v>2448</v>
      </c>
      <c r="AGG17" s="707">
        <v>2.2000000000000002</v>
      </c>
      <c r="AGH17" s="708" t="s">
        <v>2448</v>
      </c>
      <c r="AGI17" s="707">
        <v>2.2000000000000002</v>
      </c>
      <c r="AGJ17" s="708" t="s">
        <v>2448</v>
      </c>
      <c r="AGK17" s="707">
        <v>2.2000000000000002</v>
      </c>
      <c r="AGL17" s="708" t="s">
        <v>2448</v>
      </c>
      <c r="AGM17" s="707">
        <v>2.2000000000000002</v>
      </c>
      <c r="AGN17" s="708" t="s">
        <v>2448</v>
      </c>
      <c r="AGO17" s="707">
        <v>2.2000000000000002</v>
      </c>
      <c r="AGP17" s="708" t="s">
        <v>2448</v>
      </c>
      <c r="AGQ17" s="707">
        <v>2.2000000000000002</v>
      </c>
      <c r="AGR17" s="708" t="s">
        <v>2448</v>
      </c>
      <c r="AGS17" s="707">
        <v>2.2000000000000002</v>
      </c>
      <c r="AGT17" s="708" t="s">
        <v>2448</v>
      </c>
      <c r="AGU17" s="707">
        <v>2.2000000000000002</v>
      </c>
      <c r="AGV17" s="708" t="s">
        <v>2448</v>
      </c>
      <c r="AGW17" s="707">
        <v>2.2000000000000002</v>
      </c>
      <c r="AGX17" s="708" t="s">
        <v>2448</v>
      </c>
      <c r="AGY17" s="707">
        <v>2.2000000000000002</v>
      </c>
      <c r="AGZ17" s="708" t="s">
        <v>2448</v>
      </c>
      <c r="AHA17" s="707">
        <v>2.2000000000000002</v>
      </c>
      <c r="AHB17" s="708" t="s">
        <v>2448</v>
      </c>
      <c r="AHC17" s="707">
        <v>2.2000000000000002</v>
      </c>
      <c r="AHD17" s="708" t="s">
        <v>2448</v>
      </c>
      <c r="AHE17" s="707">
        <v>2.2000000000000002</v>
      </c>
      <c r="AHF17" s="708" t="s">
        <v>2448</v>
      </c>
      <c r="AHG17" s="707">
        <v>2.2000000000000002</v>
      </c>
      <c r="AHH17" s="708" t="s">
        <v>2448</v>
      </c>
      <c r="AHI17" s="707">
        <v>2.2000000000000002</v>
      </c>
      <c r="AHJ17" s="708" t="s">
        <v>2448</v>
      </c>
      <c r="AHK17" s="707">
        <v>2.2000000000000002</v>
      </c>
      <c r="AHL17" s="708" t="s">
        <v>2448</v>
      </c>
      <c r="AHM17" s="707">
        <v>2.2000000000000002</v>
      </c>
      <c r="AHN17" s="708" t="s">
        <v>2448</v>
      </c>
      <c r="AHO17" s="707">
        <v>2.2000000000000002</v>
      </c>
      <c r="AHP17" s="708" t="s">
        <v>2448</v>
      </c>
      <c r="AHQ17" s="707">
        <v>2.2000000000000002</v>
      </c>
      <c r="AHR17" s="708" t="s">
        <v>2448</v>
      </c>
      <c r="AHS17" s="707">
        <v>2.2000000000000002</v>
      </c>
      <c r="AHT17" s="708" t="s">
        <v>2448</v>
      </c>
      <c r="AHU17" s="707">
        <v>2.2000000000000002</v>
      </c>
      <c r="AHV17" s="708" t="s">
        <v>2448</v>
      </c>
      <c r="AHW17" s="707">
        <v>2.2000000000000002</v>
      </c>
      <c r="AHX17" s="708" t="s">
        <v>2448</v>
      </c>
      <c r="AHY17" s="707">
        <v>2.2000000000000002</v>
      </c>
      <c r="AHZ17" s="708" t="s">
        <v>2448</v>
      </c>
      <c r="AIA17" s="707">
        <v>2.2000000000000002</v>
      </c>
      <c r="AIB17" s="708" t="s">
        <v>2448</v>
      </c>
      <c r="AIC17" s="707">
        <v>2.2000000000000002</v>
      </c>
      <c r="AID17" s="708" t="s">
        <v>2448</v>
      </c>
      <c r="AIE17" s="707">
        <v>2.2000000000000002</v>
      </c>
      <c r="AIF17" s="708" t="s">
        <v>2448</v>
      </c>
      <c r="AIG17" s="707">
        <v>2.2000000000000002</v>
      </c>
      <c r="AIH17" s="708" t="s">
        <v>2448</v>
      </c>
      <c r="AII17" s="707">
        <v>2.2000000000000002</v>
      </c>
      <c r="AIJ17" s="708" t="s">
        <v>2448</v>
      </c>
      <c r="AIK17" s="707">
        <v>2.2000000000000002</v>
      </c>
      <c r="AIL17" s="708" t="s">
        <v>2448</v>
      </c>
      <c r="AIM17" s="707">
        <v>2.2000000000000002</v>
      </c>
      <c r="AIN17" s="708" t="s">
        <v>2448</v>
      </c>
      <c r="AIO17" s="707">
        <v>2.2000000000000002</v>
      </c>
      <c r="AIP17" s="708" t="s">
        <v>2448</v>
      </c>
      <c r="AIQ17" s="707">
        <v>2.2000000000000002</v>
      </c>
      <c r="AIR17" s="708" t="s">
        <v>2448</v>
      </c>
      <c r="AIS17" s="707">
        <v>2.2000000000000002</v>
      </c>
      <c r="AIT17" s="708" t="s">
        <v>2448</v>
      </c>
      <c r="AIU17" s="707">
        <v>2.2000000000000002</v>
      </c>
      <c r="AIV17" s="708" t="s">
        <v>2448</v>
      </c>
      <c r="AIW17" s="707">
        <v>2.2000000000000002</v>
      </c>
      <c r="AIX17" s="708" t="s">
        <v>2448</v>
      </c>
      <c r="AIY17" s="707">
        <v>2.2000000000000002</v>
      </c>
      <c r="AIZ17" s="708" t="s">
        <v>2448</v>
      </c>
      <c r="AJA17" s="707">
        <v>2.2000000000000002</v>
      </c>
      <c r="AJB17" s="708" t="s">
        <v>2448</v>
      </c>
      <c r="AJC17" s="707">
        <v>2.2000000000000002</v>
      </c>
      <c r="AJD17" s="708" t="s">
        <v>2448</v>
      </c>
      <c r="AJE17" s="707">
        <v>2.2000000000000002</v>
      </c>
      <c r="AJF17" s="708" t="s">
        <v>2448</v>
      </c>
      <c r="AJG17" s="707">
        <v>2.2000000000000002</v>
      </c>
      <c r="AJH17" s="708" t="s">
        <v>2448</v>
      </c>
      <c r="AJI17" s="707">
        <v>2.2000000000000002</v>
      </c>
      <c r="AJJ17" s="708" t="s">
        <v>2448</v>
      </c>
      <c r="AJK17" s="707">
        <v>2.2000000000000002</v>
      </c>
      <c r="AJL17" s="708" t="s">
        <v>2448</v>
      </c>
      <c r="AJM17" s="707">
        <v>2.2000000000000002</v>
      </c>
      <c r="AJN17" s="708" t="s">
        <v>2448</v>
      </c>
      <c r="AJO17" s="707">
        <v>2.2000000000000002</v>
      </c>
      <c r="AJP17" s="708" t="s">
        <v>2448</v>
      </c>
      <c r="AJQ17" s="707">
        <v>2.2000000000000002</v>
      </c>
      <c r="AJR17" s="708" t="s">
        <v>2448</v>
      </c>
      <c r="AJS17" s="707">
        <v>2.2000000000000002</v>
      </c>
      <c r="AJT17" s="708" t="s">
        <v>2448</v>
      </c>
      <c r="AJU17" s="707">
        <v>2.2000000000000002</v>
      </c>
      <c r="AJV17" s="708" t="s">
        <v>2448</v>
      </c>
      <c r="AJW17" s="707">
        <v>2.2000000000000002</v>
      </c>
      <c r="AJX17" s="708" t="s">
        <v>2448</v>
      </c>
      <c r="AJY17" s="707">
        <v>2.2000000000000002</v>
      </c>
      <c r="AJZ17" s="708" t="s">
        <v>2448</v>
      </c>
      <c r="AKA17" s="707">
        <v>2.2000000000000002</v>
      </c>
      <c r="AKB17" s="708" t="s">
        <v>2448</v>
      </c>
      <c r="AKC17" s="707">
        <v>2.2000000000000002</v>
      </c>
      <c r="AKD17" s="708" t="s">
        <v>2448</v>
      </c>
      <c r="AKE17" s="707">
        <v>2.2000000000000002</v>
      </c>
      <c r="AKF17" s="708" t="s">
        <v>2448</v>
      </c>
      <c r="AKG17" s="707">
        <v>2.2000000000000002</v>
      </c>
      <c r="AKH17" s="708" t="s">
        <v>2448</v>
      </c>
      <c r="AKI17" s="707">
        <v>2.2000000000000002</v>
      </c>
      <c r="AKJ17" s="708" t="s">
        <v>2448</v>
      </c>
      <c r="AKK17" s="707">
        <v>2.2000000000000002</v>
      </c>
      <c r="AKL17" s="708" t="s">
        <v>2448</v>
      </c>
      <c r="AKM17" s="707">
        <v>2.2000000000000002</v>
      </c>
      <c r="AKN17" s="708" t="s">
        <v>2448</v>
      </c>
      <c r="AKO17" s="707">
        <v>2.2000000000000002</v>
      </c>
      <c r="AKP17" s="708" t="s">
        <v>2448</v>
      </c>
      <c r="AKQ17" s="707">
        <v>2.2000000000000002</v>
      </c>
      <c r="AKR17" s="708" t="s">
        <v>2448</v>
      </c>
      <c r="AKS17" s="707">
        <v>2.2000000000000002</v>
      </c>
      <c r="AKT17" s="708" t="s">
        <v>2448</v>
      </c>
      <c r="AKU17" s="707">
        <v>2.2000000000000002</v>
      </c>
      <c r="AKV17" s="708" t="s">
        <v>2448</v>
      </c>
      <c r="AKW17" s="707">
        <v>2.2000000000000002</v>
      </c>
      <c r="AKX17" s="708" t="s">
        <v>2448</v>
      </c>
      <c r="AKY17" s="707">
        <v>2.2000000000000002</v>
      </c>
      <c r="AKZ17" s="708" t="s">
        <v>2448</v>
      </c>
      <c r="ALA17" s="707">
        <v>2.2000000000000002</v>
      </c>
      <c r="ALB17" s="708" t="s">
        <v>2448</v>
      </c>
      <c r="ALC17" s="707">
        <v>2.2000000000000002</v>
      </c>
      <c r="ALD17" s="708" t="s">
        <v>2448</v>
      </c>
      <c r="ALE17" s="707">
        <v>2.2000000000000002</v>
      </c>
      <c r="ALF17" s="708" t="s">
        <v>2448</v>
      </c>
      <c r="ALG17" s="707">
        <v>2.2000000000000002</v>
      </c>
      <c r="ALH17" s="708" t="s">
        <v>2448</v>
      </c>
      <c r="ALI17" s="707">
        <v>2.2000000000000002</v>
      </c>
      <c r="ALJ17" s="708" t="s">
        <v>2448</v>
      </c>
      <c r="ALK17" s="707">
        <v>2.2000000000000002</v>
      </c>
      <c r="ALL17" s="708" t="s">
        <v>2448</v>
      </c>
      <c r="ALM17" s="707">
        <v>2.2000000000000002</v>
      </c>
      <c r="ALN17" s="708" t="s">
        <v>2448</v>
      </c>
      <c r="ALO17" s="707">
        <v>2.2000000000000002</v>
      </c>
      <c r="ALP17" s="708" t="s">
        <v>2448</v>
      </c>
      <c r="ALQ17" s="707">
        <v>2.2000000000000002</v>
      </c>
      <c r="ALR17" s="708" t="s">
        <v>2448</v>
      </c>
      <c r="ALS17" s="707">
        <v>2.2000000000000002</v>
      </c>
      <c r="ALT17" s="708" t="s">
        <v>2448</v>
      </c>
      <c r="ALU17" s="707">
        <v>2.2000000000000002</v>
      </c>
      <c r="ALV17" s="708" t="s">
        <v>2448</v>
      </c>
      <c r="ALW17" s="707">
        <v>2.2000000000000002</v>
      </c>
      <c r="ALX17" s="708" t="s">
        <v>2448</v>
      </c>
      <c r="ALY17" s="707">
        <v>2.2000000000000002</v>
      </c>
      <c r="ALZ17" s="708" t="s">
        <v>2448</v>
      </c>
      <c r="AMA17" s="707">
        <v>2.2000000000000002</v>
      </c>
      <c r="AMB17" s="708" t="s">
        <v>2448</v>
      </c>
      <c r="AMC17" s="707">
        <v>2.2000000000000002</v>
      </c>
      <c r="AMD17" s="708" t="s">
        <v>2448</v>
      </c>
      <c r="AME17" s="707">
        <v>2.2000000000000002</v>
      </c>
      <c r="AMF17" s="708" t="s">
        <v>2448</v>
      </c>
      <c r="AMG17" s="707">
        <v>2.2000000000000002</v>
      </c>
      <c r="AMH17" s="708" t="s">
        <v>2448</v>
      </c>
      <c r="AMI17" s="707">
        <v>2.2000000000000002</v>
      </c>
      <c r="AMJ17" s="708" t="s">
        <v>2448</v>
      </c>
      <c r="AMK17" s="707">
        <v>2.2000000000000002</v>
      </c>
      <c r="AML17" s="708" t="s">
        <v>2448</v>
      </c>
      <c r="AMM17" s="707">
        <v>2.2000000000000002</v>
      </c>
      <c r="AMN17" s="708" t="s">
        <v>2448</v>
      </c>
      <c r="AMO17" s="707">
        <v>2.2000000000000002</v>
      </c>
      <c r="AMP17" s="708" t="s">
        <v>2448</v>
      </c>
      <c r="AMQ17" s="707">
        <v>2.2000000000000002</v>
      </c>
      <c r="AMR17" s="708" t="s">
        <v>2448</v>
      </c>
      <c r="AMS17" s="707">
        <v>2.2000000000000002</v>
      </c>
      <c r="AMT17" s="708" t="s">
        <v>2448</v>
      </c>
      <c r="AMU17" s="707">
        <v>2.2000000000000002</v>
      </c>
      <c r="AMV17" s="708" t="s">
        <v>2448</v>
      </c>
      <c r="AMW17" s="707">
        <v>2.2000000000000002</v>
      </c>
      <c r="AMX17" s="708" t="s">
        <v>2448</v>
      </c>
      <c r="AMY17" s="707">
        <v>2.2000000000000002</v>
      </c>
      <c r="AMZ17" s="708" t="s">
        <v>2448</v>
      </c>
      <c r="ANA17" s="707">
        <v>2.2000000000000002</v>
      </c>
      <c r="ANB17" s="708" t="s">
        <v>2448</v>
      </c>
      <c r="ANC17" s="707">
        <v>2.2000000000000002</v>
      </c>
      <c r="AND17" s="708" t="s">
        <v>2448</v>
      </c>
      <c r="ANE17" s="707">
        <v>2.2000000000000002</v>
      </c>
      <c r="ANF17" s="708" t="s">
        <v>2448</v>
      </c>
      <c r="ANG17" s="707">
        <v>2.2000000000000002</v>
      </c>
      <c r="ANH17" s="708" t="s">
        <v>2448</v>
      </c>
      <c r="ANI17" s="707">
        <v>2.2000000000000002</v>
      </c>
      <c r="ANJ17" s="708" t="s">
        <v>2448</v>
      </c>
      <c r="ANK17" s="707">
        <v>2.2000000000000002</v>
      </c>
      <c r="ANL17" s="708" t="s">
        <v>2448</v>
      </c>
      <c r="ANM17" s="707">
        <v>2.2000000000000002</v>
      </c>
      <c r="ANN17" s="708" t="s">
        <v>2448</v>
      </c>
      <c r="ANO17" s="707">
        <v>2.2000000000000002</v>
      </c>
      <c r="ANP17" s="708" t="s">
        <v>2448</v>
      </c>
      <c r="ANQ17" s="707">
        <v>2.2000000000000002</v>
      </c>
      <c r="ANR17" s="708" t="s">
        <v>2448</v>
      </c>
      <c r="ANS17" s="707">
        <v>2.2000000000000002</v>
      </c>
      <c r="ANT17" s="708" t="s">
        <v>2448</v>
      </c>
      <c r="ANU17" s="707">
        <v>2.2000000000000002</v>
      </c>
      <c r="ANV17" s="708" t="s">
        <v>2448</v>
      </c>
      <c r="ANW17" s="707">
        <v>2.2000000000000002</v>
      </c>
      <c r="ANX17" s="708" t="s">
        <v>2448</v>
      </c>
      <c r="ANY17" s="707">
        <v>2.2000000000000002</v>
      </c>
      <c r="ANZ17" s="708" t="s">
        <v>2448</v>
      </c>
      <c r="AOA17" s="707">
        <v>2.2000000000000002</v>
      </c>
      <c r="AOB17" s="708" t="s">
        <v>2448</v>
      </c>
      <c r="AOC17" s="707">
        <v>2.2000000000000002</v>
      </c>
      <c r="AOD17" s="708" t="s">
        <v>2448</v>
      </c>
      <c r="AOE17" s="707">
        <v>2.2000000000000002</v>
      </c>
      <c r="AOF17" s="708" t="s">
        <v>2448</v>
      </c>
      <c r="AOG17" s="707">
        <v>2.2000000000000002</v>
      </c>
      <c r="AOH17" s="708" t="s">
        <v>2448</v>
      </c>
      <c r="AOI17" s="707">
        <v>2.2000000000000002</v>
      </c>
      <c r="AOJ17" s="708" t="s">
        <v>2448</v>
      </c>
      <c r="AOK17" s="707">
        <v>2.2000000000000002</v>
      </c>
      <c r="AOL17" s="708" t="s">
        <v>2448</v>
      </c>
      <c r="AOM17" s="707">
        <v>2.2000000000000002</v>
      </c>
      <c r="AON17" s="708" t="s">
        <v>2448</v>
      </c>
      <c r="AOO17" s="707">
        <v>2.2000000000000002</v>
      </c>
      <c r="AOP17" s="708" t="s">
        <v>2448</v>
      </c>
      <c r="AOQ17" s="707">
        <v>2.2000000000000002</v>
      </c>
      <c r="AOR17" s="708" t="s">
        <v>2448</v>
      </c>
      <c r="AOS17" s="707">
        <v>2.2000000000000002</v>
      </c>
      <c r="AOT17" s="708" t="s">
        <v>2448</v>
      </c>
      <c r="AOU17" s="707">
        <v>2.2000000000000002</v>
      </c>
      <c r="AOV17" s="708" t="s">
        <v>2448</v>
      </c>
      <c r="AOW17" s="707">
        <v>2.2000000000000002</v>
      </c>
      <c r="AOX17" s="708" t="s">
        <v>2448</v>
      </c>
      <c r="AOY17" s="707">
        <v>2.2000000000000002</v>
      </c>
      <c r="AOZ17" s="708" t="s">
        <v>2448</v>
      </c>
      <c r="APA17" s="707">
        <v>2.2000000000000002</v>
      </c>
      <c r="APB17" s="708" t="s">
        <v>2448</v>
      </c>
      <c r="APC17" s="707">
        <v>2.2000000000000002</v>
      </c>
      <c r="APD17" s="708" t="s">
        <v>2448</v>
      </c>
      <c r="APE17" s="707">
        <v>2.2000000000000002</v>
      </c>
      <c r="APF17" s="708" t="s">
        <v>2448</v>
      </c>
      <c r="APG17" s="707">
        <v>2.2000000000000002</v>
      </c>
      <c r="APH17" s="708" t="s">
        <v>2448</v>
      </c>
      <c r="API17" s="707">
        <v>2.2000000000000002</v>
      </c>
      <c r="APJ17" s="708" t="s">
        <v>2448</v>
      </c>
      <c r="APK17" s="707">
        <v>2.2000000000000002</v>
      </c>
      <c r="APL17" s="708" t="s">
        <v>2448</v>
      </c>
      <c r="APM17" s="707">
        <v>2.2000000000000002</v>
      </c>
      <c r="APN17" s="708" t="s">
        <v>2448</v>
      </c>
      <c r="APO17" s="707">
        <v>2.2000000000000002</v>
      </c>
      <c r="APP17" s="708" t="s">
        <v>2448</v>
      </c>
      <c r="APQ17" s="707">
        <v>2.2000000000000002</v>
      </c>
      <c r="APR17" s="708" t="s">
        <v>2448</v>
      </c>
      <c r="APS17" s="707">
        <v>2.2000000000000002</v>
      </c>
      <c r="APT17" s="708" t="s">
        <v>2448</v>
      </c>
      <c r="APU17" s="707">
        <v>2.2000000000000002</v>
      </c>
      <c r="APV17" s="708" t="s">
        <v>2448</v>
      </c>
      <c r="APW17" s="707">
        <v>2.2000000000000002</v>
      </c>
      <c r="APX17" s="708" t="s">
        <v>2448</v>
      </c>
      <c r="APY17" s="707">
        <v>2.2000000000000002</v>
      </c>
      <c r="APZ17" s="708" t="s">
        <v>2448</v>
      </c>
      <c r="AQA17" s="707">
        <v>2.2000000000000002</v>
      </c>
      <c r="AQB17" s="708" t="s">
        <v>2448</v>
      </c>
      <c r="AQC17" s="707">
        <v>2.2000000000000002</v>
      </c>
      <c r="AQD17" s="708" t="s">
        <v>2448</v>
      </c>
      <c r="AQE17" s="707">
        <v>2.2000000000000002</v>
      </c>
      <c r="AQF17" s="708" t="s">
        <v>2448</v>
      </c>
      <c r="AQG17" s="707">
        <v>2.2000000000000002</v>
      </c>
      <c r="AQH17" s="708" t="s">
        <v>2448</v>
      </c>
      <c r="AQI17" s="707">
        <v>2.2000000000000002</v>
      </c>
      <c r="AQJ17" s="708" t="s">
        <v>2448</v>
      </c>
      <c r="AQK17" s="707">
        <v>2.2000000000000002</v>
      </c>
      <c r="AQL17" s="708" t="s">
        <v>2448</v>
      </c>
      <c r="AQM17" s="707">
        <v>2.2000000000000002</v>
      </c>
      <c r="AQN17" s="708" t="s">
        <v>2448</v>
      </c>
      <c r="AQO17" s="707">
        <v>2.2000000000000002</v>
      </c>
      <c r="AQP17" s="708" t="s">
        <v>2448</v>
      </c>
      <c r="AQQ17" s="707">
        <v>2.2000000000000002</v>
      </c>
      <c r="AQR17" s="708" t="s">
        <v>2448</v>
      </c>
      <c r="AQS17" s="707">
        <v>2.2000000000000002</v>
      </c>
      <c r="AQT17" s="708" t="s">
        <v>2448</v>
      </c>
      <c r="AQU17" s="707">
        <v>2.2000000000000002</v>
      </c>
      <c r="AQV17" s="708" t="s">
        <v>2448</v>
      </c>
      <c r="AQW17" s="707">
        <v>2.2000000000000002</v>
      </c>
      <c r="AQX17" s="708" t="s">
        <v>2448</v>
      </c>
      <c r="AQY17" s="707">
        <v>2.2000000000000002</v>
      </c>
      <c r="AQZ17" s="708" t="s">
        <v>2448</v>
      </c>
      <c r="ARA17" s="707">
        <v>2.2000000000000002</v>
      </c>
      <c r="ARB17" s="708" t="s">
        <v>2448</v>
      </c>
      <c r="ARC17" s="707">
        <v>2.2000000000000002</v>
      </c>
      <c r="ARD17" s="708" t="s">
        <v>2448</v>
      </c>
      <c r="ARE17" s="707">
        <v>2.2000000000000002</v>
      </c>
      <c r="ARF17" s="708" t="s">
        <v>2448</v>
      </c>
      <c r="ARG17" s="707">
        <v>2.2000000000000002</v>
      </c>
      <c r="ARH17" s="708" t="s">
        <v>2448</v>
      </c>
      <c r="ARI17" s="707">
        <v>2.2000000000000002</v>
      </c>
      <c r="ARJ17" s="708" t="s">
        <v>2448</v>
      </c>
      <c r="ARK17" s="707">
        <v>2.2000000000000002</v>
      </c>
      <c r="ARL17" s="708" t="s">
        <v>2448</v>
      </c>
      <c r="ARM17" s="707">
        <v>2.2000000000000002</v>
      </c>
      <c r="ARN17" s="708" t="s">
        <v>2448</v>
      </c>
      <c r="ARO17" s="707">
        <v>2.2000000000000002</v>
      </c>
      <c r="ARP17" s="708" t="s">
        <v>2448</v>
      </c>
      <c r="ARQ17" s="707">
        <v>2.2000000000000002</v>
      </c>
      <c r="ARR17" s="708" t="s">
        <v>2448</v>
      </c>
      <c r="ARS17" s="707">
        <v>2.2000000000000002</v>
      </c>
      <c r="ART17" s="708" t="s">
        <v>2448</v>
      </c>
      <c r="ARU17" s="707">
        <v>2.2000000000000002</v>
      </c>
      <c r="ARV17" s="708" t="s">
        <v>2448</v>
      </c>
      <c r="ARW17" s="707">
        <v>2.2000000000000002</v>
      </c>
      <c r="ARX17" s="708" t="s">
        <v>2448</v>
      </c>
      <c r="ARY17" s="707">
        <v>2.2000000000000002</v>
      </c>
      <c r="ARZ17" s="708" t="s">
        <v>2448</v>
      </c>
      <c r="ASA17" s="707">
        <v>2.2000000000000002</v>
      </c>
      <c r="ASB17" s="708" t="s">
        <v>2448</v>
      </c>
      <c r="ASC17" s="707">
        <v>2.2000000000000002</v>
      </c>
      <c r="ASD17" s="708" t="s">
        <v>2448</v>
      </c>
      <c r="ASE17" s="707">
        <v>2.2000000000000002</v>
      </c>
      <c r="ASF17" s="708" t="s">
        <v>2448</v>
      </c>
      <c r="ASG17" s="707">
        <v>2.2000000000000002</v>
      </c>
      <c r="ASH17" s="708" t="s">
        <v>2448</v>
      </c>
      <c r="ASI17" s="707">
        <v>2.2000000000000002</v>
      </c>
      <c r="ASJ17" s="708" t="s">
        <v>2448</v>
      </c>
      <c r="ASK17" s="707">
        <v>2.2000000000000002</v>
      </c>
      <c r="ASL17" s="708" t="s">
        <v>2448</v>
      </c>
      <c r="ASM17" s="707">
        <v>2.2000000000000002</v>
      </c>
      <c r="ASN17" s="708" t="s">
        <v>2448</v>
      </c>
      <c r="ASO17" s="707">
        <v>2.2000000000000002</v>
      </c>
      <c r="ASP17" s="708" t="s">
        <v>2448</v>
      </c>
      <c r="ASQ17" s="707">
        <v>2.2000000000000002</v>
      </c>
      <c r="ASR17" s="708" t="s">
        <v>2448</v>
      </c>
      <c r="ASS17" s="707">
        <v>2.2000000000000002</v>
      </c>
      <c r="AST17" s="708" t="s">
        <v>2448</v>
      </c>
      <c r="ASU17" s="707">
        <v>2.2000000000000002</v>
      </c>
      <c r="ASV17" s="708" t="s">
        <v>2448</v>
      </c>
      <c r="ASW17" s="707">
        <v>2.2000000000000002</v>
      </c>
      <c r="ASX17" s="708" t="s">
        <v>2448</v>
      </c>
      <c r="ASY17" s="707">
        <v>2.2000000000000002</v>
      </c>
      <c r="ASZ17" s="708" t="s">
        <v>2448</v>
      </c>
      <c r="ATA17" s="707">
        <v>2.2000000000000002</v>
      </c>
      <c r="ATB17" s="708" t="s">
        <v>2448</v>
      </c>
      <c r="ATC17" s="707">
        <v>2.2000000000000002</v>
      </c>
      <c r="ATD17" s="708" t="s">
        <v>2448</v>
      </c>
      <c r="ATE17" s="707">
        <v>2.2000000000000002</v>
      </c>
      <c r="ATF17" s="708" t="s">
        <v>2448</v>
      </c>
      <c r="ATG17" s="707">
        <v>2.2000000000000002</v>
      </c>
      <c r="ATH17" s="708" t="s">
        <v>2448</v>
      </c>
      <c r="ATI17" s="707">
        <v>2.2000000000000002</v>
      </c>
      <c r="ATJ17" s="708" t="s">
        <v>2448</v>
      </c>
      <c r="ATK17" s="707">
        <v>2.2000000000000002</v>
      </c>
      <c r="ATL17" s="708" t="s">
        <v>2448</v>
      </c>
      <c r="ATM17" s="707">
        <v>2.2000000000000002</v>
      </c>
      <c r="ATN17" s="708" t="s">
        <v>2448</v>
      </c>
      <c r="ATO17" s="707">
        <v>2.2000000000000002</v>
      </c>
      <c r="ATP17" s="708" t="s">
        <v>2448</v>
      </c>
      <c r="ATQ17" s="707">
        <v>2.2000000000000002</v>
      </c>
      <c r="ATR17" s="708" t="s">
        <v>2448</v>
      </c>
      <c r="ATS17" s="707">
        <v>2.2000000000000002</v>
      </c>
      <c r="ATT17" s="708" t="s">
        <v>2448</v>
      </c>
      <c r="ATU17" s="707">
        <v>2.2000000000000002</v>
      </c>
      <c r="ATV17" s="708" t="s">
        <v>2448</v>
      </c>
      <c r="ATW17" s="707">
        <v>2.2000000000000002</v>
      </c>
      <c r="ATX17" s="708" t="s">
        <v>2448</v>
      </c>
      <c r="ATY17" s="707">
        <v>2.2000000000000002</v>
      </c>
      <c r="ATZ17" s="708" t="s">
        <v>2448</v>
      </c>
      <c r="AUA17" s="707">
        <v>2.2000000000000002</v>
      </c>
      <c r="AUB17" s="708" t="s">
        <v>2448</v>
      </c>
      <c r="AUC17" s="707">
        <v>2.2000000000000002</v>
      </c>
      <c r="AUD17" s="708" t="s">
        <v>2448</v>
      </c>
      <c r="AUE17" s="707">
        <v>2.2000000000000002</v>
      </c>
      <c r="AUF17" s="708" t="s">
        <v>2448</v>
      </c>
      <c r="AUG17" s="707">
        <v>2.2000000000000002</v>
      </c>
      <c r="AUH17" s="708" t="s">
        <v>2448</v>
      </c>
      <c r="AUI17" s="707">
        <v>2.2000000000000002</v>
      </c>
      <c r="AUJ17" s="708" t="s">
        <v>2448</v>
      </c>
      <c r="AUK17" s="707">
        <v>2.2000000000000002</v>
      </c>
      <c r="AUL17" s="708" t="s">
        <v>2448</v>
      </c>
      <c r="AUM17" s="707">
        <v>2.2000000000000002</v>
      </c>
      <c r="AUN17" s="708" t="s">
        <v>2448</v>
      </c>
      <c r="AUO17" s="707">
        <v>2.2000000000000002</v>
      </c>
      <c r="AUP17" s="708" t="s">
        <v>2448</v>
      </c>
      <c r="AUQ17" s="707">
        <v>2.2000000000000002</v>
      </c>
      <c r="AUR17" s="708" t="s">
        <v>2448</v>
      </c>
      <c r="AUS17" s="707">
        <v>2.2000000000000002</v>
      </c>
      <c r="AUT17" s="708" t="s">
        <v>2448</v>
      </c>
      <c r="AUU17" s="707">
        <v>2.2000000000000002</v>
      </c>
      <c r="AUV17" s="708" t="s">
        <v>2448</v>
      </c>
      <c r="AUW17" s="707">
        <v>2.2000000000000002</v>
      </c>
      <c r="AUX17" s="708" t="s">
        <v>2448</v>
      </c>
      <c r="AUY17" s="707">
        <v>2.2000000000000002</v>
      </c>
      <c r="AUZ17" s="708" t="s">
        <v>2448</v>
      </c>
      <c r="AVA17" s="707">
        <v>2.2000000000000002</v>
      </c>
      <c r="AVB17" s="708" t="s">
        <v>2448</v>
      </c>
      <c r="AVC17" s="707">
        <v>2.2000000000000002</v>
      </c>
      <c r="AVD17" s="708" t="s">
        <v>2448</v>
      </c>
      <c r="AVE17" s="707">
        <v>2.2000000000000002</v>
      </c>
      <c r="AVF17" s="708" t="s">
        <v>2448</v>
      </c>
      <c r="AVG17" s="707">
        <v>2.2000000000000002</v>
      </c>
      <c r="AVH17" s="708" t="s">
        <v>2448</v>
      </c>
      <c r="AVI17" s="707">
        <v>2.2000000000000002</v>
      </c>
      <c r="AVJ17" s="708" t="s">
        <v>2448</v>
      </c>
      <c r="AVK17" s="707">
        <v>2.2000000000000002</v>
      </c>
      <c r="AVL17" s="708" t="s">
        <v>2448</v>
      </c>
      <c r="AVM17" s="707">
        <v>2.2000000000000002</v>
      </c>
      <c r="AVN17" s="708" t="s">
        <v>2448</v>
      </c>
      <c r="AVO17" s="707">
        <v>2.2000000000000002</v>
      </c>
      <c r="AVP17" s="708" t="s">
        <v>2448</v>
      </c>
      <c r="AVQ17" s="707">
        <v>2.2000000000000002</v>
      </c>
      <c r="AVR17" s="708" t="s">
        <v>2448</v>
      </c>
      <c r="AVS17" s="707">
        <v>2.2000000000000002</v>
      </c>
      <c r="AVT17" s="708" t="s">
        <v>2448</v>
      </c>
      <c r="AVU17" s="707">
        <v>2.2000000000000002</v>
      </c>
      <c r="AVV17" s="708" t="s">
        <v>2448</v>
      </c>
      <c r="AVW17" s="707">
        <v>2.2000000000000002</v>
      </c>
      <c r="AVX17" s="708" t="s">
        <v>2448</v>
      </c>
      <c r="AVY17" s="707">
        <v>2.2000000000000002</v>
      </c>
      <c r="AVZ17" s="708" t="s">
        <v>2448</v>
      </c>
      <c r="AWA17" s="707">
        <v>2.2000000000000002</v>
      </c>
      <c r="AWB17" s="708" t="s">
        <v>2448</v>
      </c>
      <c r="AWC17" s="707">
        <v>2.2000000000000002</v>
      </c>
      <c r="AWD17" s="708" t="s">
        <v>2448</v>
      </c>
      <c r="AWE17" s="707">
        <v>2.2000000000000002</v>
      </c>
      <c r="AWF17" s="708" t="s">
        <v>2448</v>
      </c>
      <c r="AWG17" s="707">
        <v>2.2000000000000002</v>
      </c>
      <c r="AWH17" s="708" t="s">
        <v>2448</v>
      </c>
      <c r="AWI17" s="707">
        <v>2.2000000000000002</v>
      </c>
      <c r="AWJ17" s="708" t="s">
        <v>2448</v>
      </c>
      <c r="AWK17" s="707">
        <v>2.2000000000000002</v>
      </c>
      <c r="AWL17" s="708" t="s">
        <v>2448</v>
      </c>
      <c r="AWM17" s="707">
        <v>2.2000000000000002</v>
      </c>
      <c r="AWN17" s="708" t="s">
        <v>2448</v>
      </c>
      <c r="AWO17" s="707">
        <v>2.2000000000000002</v>
      </c>
      <c r="AWP17" s="708" t="s">
        <v>2448</v>
      </c>
      <c r="AWQ17" s="707">
        <v>2.2000000000000002</v>
      </c>
      <c r="AWR17" s="708" t="s">
        <v>2448</v>
      </c>
      <c r="AWS17" s="707">
        <v>2.2000000000000002</v>
      </c>
      <c r="AWT17" s="708" t="s">
        <v>2448</v>
      </c>
      <c r="AWU17" s="707">
        <v>2.2000000000000002</v>
      </c>
      <c r="AWV17" s="708" t="s">
        <v>2448</v>
      </c>
      <c r="AWW17" s="707">
        <v>2.2000000000000002</v>
      </c>
      <c r="AWX17" s="708" t="s">
        <v>2448</v>
      </c>
      <c r="AWY17" s="707">
        <v>2.2000000000000002</v>
      </c>
      <c r="AWZ17" s="708" t="s">
        <v>2448</v>
      </c>
      <c r="AXA17" s="707">
        <v>2.2000000000000002</v>
      </c>
      <c r="AXB17" s="708" t="s">
        <v>2448</v>
      </c>
      <c r="AXC17" s="707">
        <v>2.2000000000000002</v>
      </c>
      <c r="AXD17" s="708" t="s">
        <v>2448</v>
      </c>
      <c r="AXE17" s="707">
        <v>2.2000000000000002</v>
      </c>
      <c r="AXF17" s="708" t="s">
        <v>2448</v>
      </c>
      <c r="AXG17" s="707">
        <v>2.2000000000000002</v>
      </c>
      <c r="AXH17" s="708" t="s">
        <v>2448</v>
      </c>
      <c r="AXI17" s="707">
        <v>2.2000000000000002</v>
      </c>
      <c r="AXJ17" s="708" t="s">
        <v>2448</v>
      </c>
      <c r="AXK17" s="707">
        <v>2.2000000000000002</v>
      </c>
      <c r="AXL17" s="708" t="s">
        <v>2448</v>
      </c>
      <c r="AXM17" s="707">
        <v>2.2000000000000002</v>
      </c>
      <c r="AXN17" s="708" t="s">
        <v>2448</v>
      </c>
      <c r="AXO17" s="707">
        <v>2.2000000000000002</v>
      </c>
      <c r="AXP17" s="708" t="s">
        <v>2448</v>
      </c>
      <c r="AXQ17" s="707">
        <v>2.2000000000000002</v>
      </c>
      <c r="AXR17" s="708" t="s">
        <v>2448</v>
      </c>
      <c r="AXS17" s="707">
        <v>2.2000000000000002</v>
      </c>
      <c r="AXT17" s="708" t="s">
        <v>2448</v>
      </c>
      <c r="AXU17" s="707">
        <v>2.2000000000000002</v>
      </c>
      <c r="AXV17" s="708" t="s">
        <v>2448</v>
      </c>
      <c r="AXW17" s="707">
        <v>2.2000000000000002</v>
      </c>
      <c r="AXX17" s="708" t="s">
        <v>2448</v>
      </c>
      <c r="AXY17" s="707">
        <v>2.2000000000000002</v>
      </c>
      <c r="AXZ17" s="708" t="s">
        <v>2448</v>
      </c>
      <c r="AYA17" s="707">
        <v>2.2000000000000002</v>
      </c>
      <c r="AYB17" s="708" t="s">
        <v>2448</v>
      </c>
      <c r="AYC17" s="707">
        <v>2.2000000000000002</v>
      </c>
      <c r="AYD17" s="708" t="s">
        <v>2448</v>
      </c>
      <c r="AYE17" s="707">
        <v>2.2000000000000002</v>
      </c>
      <c r="AYF17" s="708" t="s">
        <v>2448</v>
      </c>
      <c r="AYG17" s="707">
        <v>2.2000000000000002</v>
      </c>
      <c r="AYH17" s="708" t="s">
        <v>2448</v>
      </c>
      <c r="AYI17" s="707">
        <v>2.2000000000000002</v>
      </c>
      <c r="AYJ17" s="708" t="s">
        <v>2448</v>
      </c>
      <c r="AYK17" s="707">
        <v>2.2000000000000002</v>
      </c>
      <c r="AYL17" s="708" t="s">
        <v>2448</v>
      </c>
      <c r="AYM17" s="707">
        <v>2.2000000000000002</v>
      </c>
      <c r="AYN17" s="708" t="s">
        <v>2448</v>
      </c>
      <c r="AYO17" s="707">
        <v>2.2000000000000002</v>
      </c>
      <c r="AYP17" s="708" t="s">
        <v>2448</v>
      </c>
      <c r="AYQ17" s="707">
        <v>2.2000000000000002</v>
      </c>
      <c r="AYR17" s="708" t="s">
        <v>2448</v>
      </c>
      <c r="AYS17" s="707">
        <v>2.2000000000000002</v>
      </c>
      <c r="AYT17" s="708" t="s">
        <v>2448</v>
      </c>
      <c r="AYU17" s="707">
        <v>2.2000000000000002</v>
      </c>
      <c r="AYV17" s="708" t="s">
        <v>2448</v>
      </c>
      <c r="AYW17" s="707">
        <v>2.2000000000000002</v>
      </c>
      <c r="AYX17" s="708" t="s">
        <v>2448</v>
      </c>
      <c r="AYY17" s="707">
        <v>2.2000000000000002</v>
      </c>
      <c r="AYZ17" s="708" t="s">
        <v>2448</v>
      </c>
      <c r="AZA17" s="707">
        <v>2.2000000000000002</v>
      </c>
      <c r="AZB17" s="708" t="s">
        <v>2448</v>
      </c>
      <c r="AZC17" s="707">
        <v>2.2000000000000002</v>
      </c>
      <c r="AZD17" s="708" t="s">
        <v>2448</v>
      </c>
      <c r="AZE17" s="707">
        <v>2.2000000000000002</v>
      </c>
      <c r="AZF17" s="708" t="s">
        <v>2448</v>
      </c>
      <c r="AZG17" s="707">
        <v>2.2000000000000002</v>
      </c>
      <c r="AZH17" s="708" t="s">
        <v>2448</v>
      </c>
      <c r="AZI17" s="707">
        <v>2.2000000000000002</v>
      </c>
      <c r="AZJ17" s="708" t="s">
        <v>2448</v>
      </c>
      <c r="AZK17" s="707">
        <v>2.2000000000000002</v>
      </c>
      <c r="AZL17" s="708" t="s">
        <v>2448</v>
      </c>
      <c r="AZM17" s="707">
        <v>2.2000000000000002</v>
      </c>
      <c r="AZN17" s="708" t="s">
        <v>2448</v>
      </c>
      <c r="AZO17" s="707">
        <v>2.2000000000000002</v>
      </c>
      <c r="AZP17" s="708" t="s">
        <v>2448</v>
      </c>
      <c r="AZQ17" s="707">
        <v>2.2000000000000002</v>
      </c>
      <c r="AZR17" s="708" t="s">
        <v>2448</v>
      </c>
      <c r="AZS17" s="707">
        <v>2.2000000000000002</v>
      </c>
      <c r="AZT17" s="708" t="s">
        <v>2448</v>
      </c>
      <c r="AZU17" s="707">
        <v>2.2000000000000002</v>
      </c>
      <c r="AZV17" s="708" t="s">
        <v>2448</v>
      </c>
      <c r="AZW17" s="707">
        <v>2.2000000000000002</v>
      </c>
      <c r="AZX17" s="708" t="s">
        <v>2448</v>
      </c>
      <c r="AZY17" s="707">
        <v>2.2000000000000002</v>
      </c>
      <c r="AZZ17" s="708" t="s">
        <v>2448</v>
      </c>
      <c r="BAA17" s="707">
        <v>2.2000000000000002</v>
      </c>
      <c r="BAB17" s="708" t="s">
        <v>2448</v>
      </c>
      <c r="BAC17" s="707">
        <v>2.2000000000000002</v>
      </c>
      <c r="BAD17" s="708" t="s">
        <v>2448</v>
      </c>
      <c r="BAE17" s="707">
        <v>2.2000000000000002</v>
      </c>
      <c r="BAF17" s="708" t="s">
        <v>2448</v>
      </c>
      <c r="BAG17" s="707">
        <v>2.2000000000000002</v>
      </c>
      <c r="BAH17" s="708" t="s">
        <v>2448</v>
      </c>
      <c r="BAI17" s="707">
        <v>2.2000000000000002</v>
      </c>
      <c r="BAJ17" s="708" t="s">
        <v>2448</v>
      </c>
      <c r="BAK17" s="707">
        <v>2.2000000000000002</v>
      </c>
      <c r="BAL17" s="708" t="s">
        <v>2448</v>
      </c>
      <c r="BAM17" s="707">
        <v>2.2000000000000002</v>
      </c>
      <c r="BAN17" s="708" t="s">
        <v>2448</v>
      </c>
      <c r="BAO17" s="707">
        <v>2.2000000000000002</v>
      </c>
      <c r="BAP17" s="708" t="s">
        <v>2448</v>
      </c>
      <c r="BAQ17" s="707">
        <v>2.2000000000000002</v>
      </c>
      <c r="BAR17" s="708" t="s">
        <v>2448</v>
      </c>
      <c r="BAS17" s="707">
        <v>2.2000000000000002</v>
      </c>
      <c r="BAT17" s="708" t="s">
        <v>2448</v>
      </c>
      <c r="BAU17" s="707">
        <v>2.2000000000000002</v>
      </c>
      <c r="BAV17" s="708" t="s">
        <v>2448</v>
      </c>
      <c r="BAW17" s="707">
        <v>2.2000000000000002</v>
      </c>
      <c r="BAX17" s="708" t="s">
        <v>2448</v>
      </c>
      <c r="BAY17" s="707">
        <v>2.2000000000000002</v>
      </c>
      <c r="BAZ17" s="708" t="s">
        <v>2448</v>
      </c>
      <c r="BBA17" s="707">
        <v>2.2000000000000002</v>
      </c>
      <c r="BBB17" s="708" t="s">
        <v>2448</v>
      </c>
      <c r="BBC17" s="707">
        <v>2.2000000000000002</v>
      </c>
      <c r="BBD17" s="708" t="s">
        <v>2448</v>
      </c>
      <c r="BBE17" s="707">
        <v>2.2000000000000002</v>
      </c>
      <c r="BBF17" s="708" t="s">
        <v>2448</v>
      </c>
      <c r="BBG17" s="707">
        <v>2.2000000000000002</v>
      </c>
      <c r="BBH17" s="708" t="s">
        <v>2448</v>
      </c>
      <c r="BBI17" s="707">
        <v>2.2000000000000002</v>
      </c>
      <c r="BBJ17" s="708" t="s">
        <v>2448</v>
      </c>
      <c r="BBK17" s="707">
        <v>2.2000000000000002</v>
      </c>
      <c r="BBL17" s="708" t="s">
        <v>2448</v>
      </c>
      <c r="BBM17" s="707">
        <v>2.2000000000000002</v>
      </c>
      <c r="BBN17" s="708" t="s">
        <v>2448</v>
      </c>
      <c r="BBO17" s="707">
        <v>2.2000000000000002</v>
      </c>
      <c r="BBP17" s="708" t="s">
        <v>2448</v>
      </c>
      <c r="BBQ17" s="707">
        <v>2.2000000000000002</v>
      </c>
      <c r="BBR17" s="708" t="s">
        <v>2448</v>
      </c>
      <c r="BBS17" s="707">
        <v>2.2000000000000002</v>
      </c>
      <c r="BBT17" s="708" t="s">
        <v>2448</v>
      </c>
      <c r="BBU17" s="707">
        <v>2.2000000000000002</v>
      </c>
      <c r="BBV17" s="708" t="s">
        <v>2448</v>
      </c>
      <c r="BBW17" s="707">
        <v>2.2000000000000002</v>
      </c>
      <c r="BBX17" s="708" t="s">
        <v>2448</v>
      </c>
      <c r="BBY17" s="707">
        <v>2.2000000000000002</v>
      </c>
      <c r="BBZ17" s="708" t="s">
        <v>2448</v>
      </c>
      <c r="BCA17" s="707">
        <v>2.2000000000000002</v>
      </c>
      <c r="BCB17" s="708" t="s">
        <v>2448</v>
      </c>
      <c r="BCC17" s="707">
        <v>2.2000000000000002</v>
      </c>
      <c r="BCD17" s="708" t="s">
        <v>2448</v>
      </c>
      <c r="BCE17" s="707">
        <v>2.2000000000000002</v>
      </c>
      <c r="BCF17" s="708" t="s">
        <v>2448</v>
      </c>
      <c r="BCG17" s="707">
        <v>2.2000000000000002</v>
      </c>
      <c r="BCH17" s="708" t="s">
        <v>2448</v>
      </c>
      <c r="BCI17" s="707">
        <v>2.2000000000000002</v>
      </c>
      <c r="BCJ17" s="708" t="s">
        <v>2448</v>
      </c>
      <c r="BCK17" s="707">
        <v>2.2000000000000002</v>
      </c>
      <c r="BCL17" s="708" t="s">
        <v>2448</v>
      </c>
      <c r="BCM17" s="707">
        <v>2.2000000000000002</v>
      </c>
      <c r="BCN17" s="708" t="s">
        <v>2448</v>
      </c>
      <c r="BCO17" s="707">
        <v>2.2000000000000002</v>
      </c>
      <c r="BCP17" s="708" t="s">
        <v>2448</v>
      </c>
      <c r="BCQ17" s="707">
        <v>2.2000000000000002</v>
      </c>
      <c r="BCR17" s="708" t="s">
        <v>2448</v>
      </c>
      <c r="BCS17" s="707">
        <v>2.2000000000000002</v>
      </c>
      <c r="BCT17" s="708" t="s">
        <v>2448</v>
      </c>
      <c r="BCU17" s="707">
        <v>2.2000000000000002</v>
      </c>
      <c r="BCV17" s="708" t="s">
        <v>2448</v>
      </c>
      <c r="BCW17" s="707">
        <v>2.2000000000000002</v>
      </c>
      <c r="BCX17" s="708" t="s">
        <v>2448</v>
      </c>
      <c r="BCY17" s="707">
        <v>2.2000000000000002</v>
      </c>
      <c r="BCZ17" s="708" t="s">
        <v>2448</v>
      </c>
      <c r="BDA17" s="707">
        <v>2.2000000000000002</v>
      </c>
      <c r="BDB17" s="708" t="s">
        <v>2448</v>
      </c>
      <c r="BDC17" s="707">
        <v>2.2000000000000002</v>
      </c>
      <c r="BDD17" s="708" t="s">
        <v>2448</v>
      </c>
      <c r="BDE17" s="707">
        <v>2.2000000000000002</v>
      </c>
      <c r="BDF17" s="708" t="s">
        <v>2448</v>
      </c>
      <c r="BDG17" s="707">
        <v>2.2000000000000002</v>
      </c>
      <c r="BDH17" s="708" t="s">
        <v>2448</v>
      </c>
      <c r="BDI17" s="707">
        <v>2.2000000000000002</v>
      </c>
      <c r="BDJ17" s="708" t="s">
        <v>2448</v>
      </c>
      <c r="BDK17" s="707">
        <v>2.2000000000000002</v>
      </c>
      <c r="BDL17" s="708" t="s">
        <v>2448</v>
      </c>
      <c r="BDM17" s="707">
        <v>2.2000000000000002</v>
      </c>
      <c r="BDN17" s="708" t="s">
        <v>2448</v>
      </c>
      <c r="BDO17" s="707">
        <v>2.2000000000000002</v>
      </c>
      <c r="BDP17" s="708" t="s">
        <v>2448</v>
      </c>
      <c r="BDQ17" s="707">
        <v>2.2000000000000002</v>
      </c>
      <c r="BDR17" s="708" t="s">
        <v>2448</v>
      </c>
      <c r="BDS17" s="707">
        <v>2.2000000000000002</v>
      </c>
      <c r="BDT17" s="708" t="s">
        <v>2448</v>
      </c>
      <c r="BDU17" s="707">
        <v>2.2000000000000002</v>
      </c>
      <c r="BDV17" s="708" t="s">
        <v>2448</v>
      </c>
      <c r="BDW17" s="707">
        <v>2.2000000000000002</v>
      </c>
      <c r="BDX17" s="708" t="s">
        <v>2448</v>
      </c>
      <c r="BDY17" s="707">
        <v>2.2000000000000002</v>
      </c>
      <c r="BDZ17" s="708" t="s">
        <v>2448</v>
      </c>
      <c r="BEA17" s="707">
        <v>2.2000000000000002</v>
      </c>
      <c r="BEB17" s="708" t="s">
        <v>2448</v>
      </c>
      <c r="BEC17" s="707">
        <v>2.2000000000000002</v>
      </c>
      <c r="BED17" s="708" t="s">
        <v>2448</v>
      </c>
      <c r="BEE17" s="707">
        <v>2.2000000000000002</v>
      </c>
      <c r="BEF17" s="708" t="s">
        <v>2448</v>
      </c>
      <c r="BEG17" s="707">
        <v>2.2000000000000002</v>
      </c>
      <c r="BEH17" s="708" t="s">
        <v>2448</v>
      </c>
      <c r="BEI17" s="707">
        <v>2.2000000000000002</v>
      </c>
      <c r="BEJ17" s="708" t="s">
        <v>2448</v>
      </c>
      <c r="BEK17" s="707">
        <v>2.2000000000000002</v>
      </c>
      <c r="BEL17" s="708" t="s">
        <v>2448</v>
      </c>
      <c r="BEM17" s="707">
        <v>2.2000000000000002</v>
      </c>
      <c r="BEN17" s="708" t="s">
        <v>2448</v>
      </c>
      <c r="BEO17" s="707">
        <v>2.2000000000000002</v>
      </c>
      <c r="BEP17" s="708" t="s">
        <v>2448</v>
      </c>
      <c r="BEQ17" s="707">
        <v>2.2000000000000002</v>
      </c>
      <c r="BER17" s="708" t="s">
        <v>2448</v>
      </c>
      <c r="BES17" s="707">
        <v>2.2000000000000002</v>
      </c>
      <c r="BET17" s="708" t="s">
        <v>2448</v>
      </c>
      <c r="BEU17" s="707">
        <v>2.2000000000000002</v>
      </c>
      <c r="BEV17" s="708" t="s">
        <v>2448</v>
      </c>
      <c r="BEW17" s="707">
        <v>2.2000000000000002</v>
      </c>
      <c r="BEX17" s="708" t="s">
        <v>2448</v>
      </c>
      <c r="BEY17" s="707">
        <v>2.2000000000000002</v>
      </c>
      <c r="BEZ17" s="708" t="s">
        <v>2448</v>
      </c>
      <c r="BFA17" s="707">
        <v>2.2000000000000002</v>
      </c>
      <c r="BFB17" s="708" t="s">
        <v>2448</v>
      </c>
      <c r="BFC17" s="707">
        <v>2.2000000000000002</v>
      </c>
      <c r="BFD17" s="708" t="s">
        <v>2448</v>
      </c>
      <c r="BFE17" s="707">
        <v>2.2000000000000002</v>
      </c>
      <c r="BFF17" s="708" t="s">
        <v>2448</v>
      </c>
      <c r="BFG17" s="707">
        <v>2.2000000000000002</v>
      </c>
      <c r="BFH17" s="708" t="s">
        <v>2448</v>
      </c>
      <c r="BFI17" s="707">
        <v>2.2000000000000002</v>
      </c>
      <c r="BFJ17" s="708" t="s">
        <v>2448</v>
      </c>
      <c r="BFK17" s="707">
        <v>2.2000000000000002</v>
      </c>
      <c r="BFL17" s="708" t="s">
        <v>2448</v>
      </c>
      <c r="BFM17" s="707">
        <v>2.2000000000000002</v>
      </c>
      <c r="BFN17" s="708" t="s">
        <v>2448</v>
      </c>
      <c r="BFO17" s="707">
        <v>2.2000000000000002</v>
      </c>
      <c r="BFP17" s="708" t="s">
        <v>2448</v>
      </c>
      <c r="BFQ17" s="707">
        <v>2.2000000000000002</v>
      </c>
      <c r="BFR17" s="708" t="s">
        <v>2448</v>
      </c>
      <c r="BFS17" s="707">
        <v>2.2000000000000002</v>
      </c>
      <c r="BFT17" s="708" t="s">
        <v>2448</v>
      </c>
      <c r="BFU17" s="707">
        <v>2.2000000000000002</v>
      </c>
      <c r="BFV17" s="708" t="s">
        <v>2448</v>
      </c>
      <c r="BFW17" s="707">
        <v>2.2000000000000002</v>
      </c>
      <c r="BFX17" s="708" t="s">
        <v>2448</v>
      </c>
      <c r="BFY17" s="707">
        <v>2.2000000000000002</v>
      </c>
      <c r="BFZ17" s="708" t="s">
        <v>2448</v>
      </c>
      <c r="BGA17" s="707">
        <v>2.2000000000000002</v>
      </c>
      <c r="BGB17" s="708" t="s">
        <v>2448</v>
      </c>
      <c r="BGC17" s="707">
        <v>2.2000000000000002</v>
      </c>
      <c r="BGD17" s="708" t="s">
        <v>2448</v>
      </c>
      <c r="BGE17" s="707">
        <v>2.2000000000000002</v>
      </c>
      <c r="BGF17" s="708" t="s">
        <v>2448</v>
      </c>
      <c r="BGG17" s="707">
        <v>2.2000000000000002</v>
      </c>
      <c r="BGH17" s="708" t="s">
        <v>2448</v>
      </c>
      <c r="BGI17" s="707">
        <v>2.2000000000000002</v>
      </c>
      <c r="BGJ17" s="708" t="s">
        <v>2448</v>
      </c>
      <c r="BGK17" s="707">
        <v>2.2000000000000002</v>
      </c>
      <c r="BGL17" s="708" t="s">
        <v>2448</v>
      </c>
      <c r="BGM17" s="707">
        <v>2.2000000000000002</v>
      </c>
      <c r="BGN17" s="708" t="s">
        <v>2448</v>
      </c>
      <c r="BGO17" s="707">
        <v>2.2000000000000002</v>
      </c>
      <c r="BGP17" s="708" t="s">
        <v>2448</v>
      </c>
      <c r="BGQ17" s="707">
        <v>2.2000000000000002</v>
      </c>
      <c r="BGR17" s="708" t="s">
        <v>2448</v>
      </c>
      <c r="BGS17" s="707">
        <v>2.2000000000000002</v>
      </c>
      <c r="BGT17" s="708" t="s">
        <v>2448</v>
      </c>
      <c r="BGU17" s="707">
        <v>2.2000000000000002</v>
      </c>
      <c r="BGV17" s="708" t="s">
        <v>2448</v>
      </c>
      <c r="BGW17" s="707">
        <v>2.2000000000000002</v>
      </c>
      <c r="BGX17" s="708" t="s">
        <v>2448</v>
      </c>
      <c r="BGY17" s="707">
        <v>2.2000000000000002</v>
      </c>
      <c r="BGZ17" s="708" t="s">
        <v>2448</v>
      </c>
      <c r="BHA17" s="707">
        <v>2.2000000000000002</v>
      </c>
      <c r="BHB17" s="708" t="s">
        <v>2448</v>
      </c>
      <c r="BHC17" s="707">
        <v>2.2000000000000002</v>
      </c>
      <c r="BHD17" s="708" t="s">
        <v>2448</v>
      </c>
      <c r="BHE17" s="707">
        <v>2.2000000000000002</v>
      </c>
      <c r="BHF17" s="708" t="s">
        <v>2448</v>
      </c>
      <c r="BHG17" s="707">
        <v>2.2000000000000002</v>
      </c>
      <c r="BHH17" s="708" t="s">
        <v>2448</v>
      </c>
      <c r="BHI17" s="707">
        <v>2.2000000000000002</v>
      </c>
      <c r="BHJ17" s="708" t="s">
        <v>2448</v>
      </c>
      <c r="BHK17" s="707">
        <v>2.2000000000000002</v>
      </c>
      <c r="BHL17" s="708" t="s">
        <v>2448</v>
      </c>
      <c r="BHM17" s="707">
        <v>2.2000000000000002</v>
      </c>
      <c r="BHN17" s="708" t="s">
        <v>2448</v>
      </c>
      <c r="BHO17" s="707">
        <v>2.2000000000000002</v>
      </c>
      <c r="BHP17" s="708" t="s">
        <v>2448</v>
      </c>
      <c r="BHQ17" s="707">
        <v>2.2000000000000002</v>
      </c>
      <c r="BHR17" s="708" t="s">
        <v>2448</v>
      </c>
      <c r="BHS17" s="707">
        <v>2.2000000000000002</v>
      </c>
      <c r="BHT17" s="708" t="s">
        <v>2448</v>
      </c>
      <c r="BHU17" s="707">
        <v>2.2000000000000002</v>
      </c>
      <c r="BHV17" s="708" t="s">
        <v>2448</v>
      </c>
      <c r="BHW17" s="707">
        <v>2.2000000000000002</v>
      </c>
      <c r="BHX17" s="708" t="s">
        <v>2448</v>
      </c>
      <c r="BHY17" s="707">
        <v>2.2000000000000002</v>
      </c>
      <c r="BHZ17" s="708" t="s">
        <v>2448</v>
      </c>
      <c r="BIA17" s="707">
        <v>2.2000000000000002</v>
      </c>
      <c r="BIB17" s="708" t="s">
        <v>2448</v>
      </c>
      <c r="BIC17" s="707">
        <v>2.2000000000000002</v>
      </c>
      <c r="BID17" s="708" t="s">
        <v>2448</v>
      </c>
      <c r="BIE17" s="707">
        <v>2.2000000000000002</v>
      </c>
      <c r="BIF17" s="708" t="s">
        <v>2448</v>
      </c>
      <c r="BIG17" s="707">
        <v>2.2000000000000002</v>
      </c>
      <c r="BIH17" s="708" t="s">
        <v>2448</v>
      </c>
      <c r="BII17" s="707">
        <v>2.2000000000000002</v>
      </c>
      <c r="BIJ17" s="708" t="s">
        <v>2448</v>
      </c>
      <c r="BIK17" s="707">
        <v>2.2000000000000002</v>
      </c>
      <c r="BIL17" s="708" t="s">
        <v>2448</v>
      </c>
      <c r="BIM17" s="707">
        <v>2.2000000000000002</v>
      </c>
      <c r="BIN17" s="708" t="s">
        <v>2448</v>
      </c>
      <c r="BIO17" s="707">
        <v>2.2000000000000002</v>
      </c>
      <c r="BIP17" s="708" t="s">
        <v>2448</v>
      </c>
      <c r="BIQ17" s="707">
        <v>2.2000000000000002</v>
      </c>
      <c r="BIR17" s="708" t="s">
        <v>2448</v>
      </c>
      <c r="BIS17" s="707">
        <v>2.2000000000000002</v>
      </c>
      <c r="BIT17" s="708" t="s">
        <v>2448</v>
      </c>
      <c r="BIU17" s="707">
        <v>2.2000000000000002</v>
      </c>
      <c r="BIV17" s="708" t="s">
        <v>2448</v>
      </c>
      <c r="BIW17" s="707">
        <v>2.2000000000000002</v>
      </c>
      <c r="BIX17" s="708" t="s">
        <v>2448</v>
      </c>
      <c r="BIY17" s="707">
        <v>2.2000000000000002</v>
      </c>
      <c r="BIZ17" s="708" t="s">
        <v>2448</v>
      </c>
      <c r="BJA17" s="707">
        <v>2.2000000000000002</v>
      </c>
      <c r="BJB17" s="708" t="s">
        <v>2448</v>
      </c>
      <c r="BJC17" s="707">
        <v>2.2000000000000002</v>
      </c>
      <c r="BJD17" s="708" t="s">
        <v>2448</v>
      </c>
      <c r="BJE17" s="707">
        <v>2.2000000000000002</v>
      </c>
      <c r="BJF17" s="708" t="s">
        <v>2448</v>
      </c>
      <c r="BJG17" s="707">
        <v>2.2000000000000002</v>
      </c>
      <c r="BJH17" s="708" t="s">
        <v>2448</v>
      </c>
      <c r="BJI17" s="707">
        <v>2.2000000000000002</v>
      </c>
      <c r="BJJ17" s="708" t="s">
        <v>2448</v>
      </c>
      <c r="BJK17" s="707">
        <v>2.2000000000000002</v>
      </c>
      <c r="BJL17" s="708" t="s">
        <v>2448</v>
      </c>
      <c r="BJM17" s="707">
        <v>2.2000000000000002</v>
      </c>
      <c r="BJN17" s="708" t="s">
        <v>2448</v>
      </c>
      <c r="BJO17" s="707">
        <v>2.2000000000000002</v>
      </c>
      <c r="BJP17" s="708" t="s">
        <v>2448</v>
      </c>
      <c r="BJQ17" s="707">
        <v>2.2000000000000002</v>
      </c>
      <c r="BJR17" s="708" t="s">
        <v>2448</v>
      </c>
      <c r="BJS17" s="707">
        <v>2.2000000000000002</v>
      </c>
      <c r="BJT17" s="708" t="s">
        <v>2448</v>
      </c>
      <c r="BJU17" s="707">
        <v>2.2000000000000002</v>
      </c>
      <c r="BJV17" s="708" t="s">
        <v>2448</v>
      </c>
      <c r="BJW17" s="707">
        <v>2.2000000000000002</v>
      </c>
      <c r="BJX17" s="708" t="s">
        <v>2448</v>
      </c>
      <c r="BJY17" s="707">
        <v>2.2000000000000002</v>
      </c>
      <c r="BJZ17" s="708" t="s">
        <v>2448</v>
      </c>
      <c r="BKA17" s="707">
        <v>2.2000000000000002</v>
      </c>
      <c r="BKB17" s="708" t="s">
        <v>2448</v>
      </c>
      <c r="BKC17" s="707">
        <v>2.2000000000000002</v>
      </c>
      <c r="BKD17" s="708" t="s">
        <v>2448</v>
      </c>
      <c r="BKE17" s="707">
        <v>2.2000000000000002</v>
      </c>
      <c r="BKF17" s="708" t="s">
        <v>2448</v>
      </c>
      <c r="BKG17" s="707">
        <v>2.2000000000000002</v>
      </c>
      <c r="BKH17" s="708" t="s">
        <v>2448</v>
      </c>
      <c r="BKI17" s="707">
        <v>2.2000000000000002</v>
      </c>
      <c r="BKJ17" s="708" t="s">
        <v>2448</v>
      </c>
      <c r="BKK17" s="707">
        <v>2.2000000000000002</v>
      </c>
      <c r="BKL17" s="708" t="s">
        <v>2448</v>
      </c>
      <c r="BKM17" s="707">
        <v>2.2000000000000002</v>
      </c>
      <c r="BKN17" s="708" t="s">
        <v>2448</v>
      </c>
      <c r="BKO17" s="707">
        <v>2.2000000000000002</v>
      </c>
      <c r="BKP17" s="708" t="s">
        <v>2448</v>
      </c>
      <c r="BKQ17" s="707">
        <v>2.2000000000000002</v>
      </c>
      <c r="BKR17" s="708" t="s">
        <v>2448</v>
      </c>
      <c r="BKS17" s="707">
        <v>2.2000000000000002</v>
      </c>
      <c r="BKT17" s="708" t="s">
        <v>2448</v>
      </c>
      <c r="BKU17" s="707">
        <v>2.2000000000000002</v>
      </c>
      <c r="BKV17" s="708" t="s">
        <v>2448</v>
      </c>
      <c r="BKW17" s="707">
        <v>2.2000000000000002</v>
      </c>
      <c r="BKX17" s="708" t="s">
        <v>2448</v>
      </c>
      <c r="BKY17" s="707">
        <v>2.2000000000000002</v>
      </c>
      <c r="BKZ17" s="708" t="s">
        <v>2448</v>
      </c>
      <c r="BLA17" s="707">
        <v>2.2000000000000002</v>
      </c>
      <c r="BLB17" s="708" t="s">
        <v>2448</v>
      </c>
      <c r="BLC17" s="707">
        <v>2.2000000000000002</v>
      </c>
      <c r="BLD17" s="708" t="s">
        <v>2448</v>
      </c>
      <c r="BLE17" s="707">
        <v>2.2000000000000002</v>
      </c>
      <c r="BLF17" s="708" t="s">
        <v>2448</v>
      </c>
      <c r="BLG17" s="707">
        <v>2.2000000000000002</v>
      </c>
      <c r="BLH17" s="708" t="s">
        <v>2448</v>
      </c>
      <c r="BLI17" s="707">
        <v>2.2000000000000002</v>
      </c>
      <c r="BLJ17" s="708" t="s">
        <v>2448</v>
      </c>
      <c r="BLK17" s="707">
        <v>2.2000000000000002</v>
      </c>
      <c r="BLL17" s="708" t="s">
        <v>2448</v>
      </c>
      <c r="BLM17" s="707">
        <v>2.2000000000000002</v>
      </c>
      <c r="BLN17" s="708" t="s">
        <v>2448</v>
      </c>
      <c r="BLO17" s="707">
        <v>2.2000000000000002</v>
      </c>
      <c r="BLP17" s="708" t="s">
        <v>2448</v>
      </c>
      <c r="BLQ17" s="707">
        <v>2.2000000000000002</v>
      </c>
      <c r="BLR17" s="708" t="s">
        <v>2448</v>
      </c>
      <c r="BLS17" s="707">
        <v>2.2000000000000002</v>
      </c>
      <c r="BLT17" s="708" t="s">
        <v>2448</v>
      </c>
      <c r="BLU17" s="707">
        <v>2.2000000000000002</v>
      </c>
      <c r="BLV17" s="708" t="s">
        <v>2448</v>
      </c>
      <c r="BLW17" s="707">
        <v>2.2000000000000002</v>
      </c>
      <c r="BLX17" s="708" t="s">
        <v>2448</v>
      </c>
      <c r="BLY17" s="707">
        <v>2.2000000000000002</v>
      </c>
      <c r="BLZ17" s="708" t="s">
        <v>2448</v>
      </c>
      <c r="BMA17" s="707">
        <v>2.2000000000000002</v>
      </c>
      <c r="BMB17" s="708" t="s">
        <v>2448</v>
      </c>
      <c r="BMC17" s="707">
        <v>2.2000000000000002</v>
      </c>
      <c r="BMD17" s="708" t="s">
        <v>2448</v>
      </c>
      <c r="BME17" s="707">
        <v>2.2000000000000002</v>
      </c>
      <c r="BMF17" s="708" t="s">
        <v>2448</v>
      </c>
      <c r="BMG17" s="707">
        <v>2.2000000000000002</v>
      </c>
      <c r="BMH17" s="708" t="s">
        <v>2448</v>
      </c>
      <c r="BMI17" s="707">
        <v>2.2000000000000002</v>
      </c>
      <c r="BMJ17" s="708" t="s">
        <v>2448</v>
      </c>
      <c r="BMK17" s="707">
        <v>2.2000000000000002</v>
      </c>
      <c r="BML17" s="708" t="s">
        <v>2448</v>
      </c>
      <c r="BMM17" s="707">
        <v>2.2000000000000002</v>
      </c>
      <c r="BMN17" s="708" t="s">
        <v>2448</v>
      </c>
      <c r="BMO17" s="707">
        <v>2.2000000000000002</v>
      </c>
      <c r="BMP17" s="708" t="s">
        <v>2448</v>
      </c>
      <c r="BMQ17" s="707">
        <v>2.2000000000000002</v>
      </c>
      <c r="BMR17" s="708" t="s">
        <v>2448</v>
      </c>
      <c r="BMS17" s="707">
        <v>2.2000000000000002</v>
      </c>
      <c r="BMT17" s="708" t="s">
        <v>2448</v>
      </c>
      <c r="BMU17" s="707">
        <v>2.2000000000000002</v>
      </c>
      <c r="BMV17" s="708" t="s">
        <v>2448</v>
      </c>
      <c r="BMW17" s="707">
        <v>2.2000000000000002</v>
      </c>
      <c r="BMX17" s="708" t="s">
        <v>2448</v>
      </c>
      <c r="BMY17" s="707">
        <v>2.2000000000000002</v>
      </c>
      <c r="BMZ17" s="708" t="s">
        <v>2448</v>
      </c>
      <c r="BNA17" s="707">
        <v>2.2000000000000002</v>
      </c>
      <c r="BNB17" s="708" t="s">
        <v>2448</v>
      </c>
      <c r="BNC17" s="707">
        <v>2.2000000000000002</v>
      </c>
      <c r="BND17" s="708" t="s">
        <v>2448</v>
      </c>
      <c r="BNE17" s="707">
        <v>2.2000000000000002</v>
      </c>
      <c r="BNF17" s="708" t="s">
        <v>2448</v>
      </c>
      <c r="BNG17" s="707">
        <v>2.2000000000000002</v>
      </c>
      <c r="BNH17" s="708" t="s">
        <v>2448</v>
      </c>
      <c r="BNI17" s="707">
        <v>2.2000000000000002</v>
      </c>
      <c r="BNJ17" s="708" t="s">
        <v>2448</v>
      </c>
      <c r="BNK17" s="707">
        <v>2.2000000000000002</v>
      </c>
      <c r="BNL17" s="708" t="s">
        <v>2448</v>
      </c>
      <c r="BNM17" s="707">
        <v>2.2000000000000002</v>
      </c>
      <c r="BNN17" s="708" t="s">
        <v>2448</v>
      </c>
      <c r="BNO17" s="707">
        <v>2.2000000000000002</v>
      </c>
      <c r="BNP17" s="708" t="s">
        <v>2448</v>
      </c>
      <c r="BNQ17" s="707">
        <v>2.2000000000000002</v>
      </c>
      <c r="BNR17" s="708" t="s">
        <v>2448</v>
      </c>
      <c r="BNS17" s="707">
        <v>2.2000000000000002</v>
      </c>
      <c r="BNT17" s="708" t="s">
        <v>2448</v>
      </c>
      <c r="BNU17" s="707">
        <v>2.2000000000000002</v>
      </c>
      <c r="BNV17" s="708" t="s">
        <v>2448</v>
      </c>
      <c r="BNW17" s="707">
        <v>2.2000000000000002</v>
      </c>
      <c r="BNX17" s="708" t="s">
        <v>2448</v>
      </c>
      <c r="BNY17" s="707">
        <v>2.2000000000000002</v>
      </c>
      <c r="BNZ17" s="708" t="s">
        <v>2448</v>
      </c>
      <c r="BOA17" s="707">
        <v>2.2000000000000002</v>
      </c>
      <c r="BOB17" s="708" t="s">
        <v>2448</v>
      </c>
      <c r="BOC17" s="707">
        <v>2.2000000000000002</v>
      </c>
      <c r="BOD17" s="708" t="s">
        <v>2448</v>
      </c>
      <c r="BOE17" s="707">
        <v>2.2000000000000002</v>
      </c>
      <c r="BOF17" s="708" t="s">
        <v>2448</v>
      </c>
      <c r="BOG17" s="707">
        <v>2.2000000000000002</v>
      </c>
      <c r="BOH17" s="708" t="s">
        <v>2448</v>
      </c>
      <c r="BOI17" s="707">
        <v>2.2000000000000002</v>
      </c>
      <c r="BOJ17" s="708" t="s">
        <v>2448</v>
      </c>
      <c r="BOK17" s="707">
        <v>2.2000000000000002</v>
      </c>
      <c r="BOL17" s="708" t="s">
        <v>2448</v>
      </c>
      <c r="BOM17" s="707">
        <v>2.2000000000000002</v>
      </c>
      <c r="BON17" s="708" t="s">
        <v>2448</v>
      </c>
      <c r="BOO17" s="707">
        <v>2.2000000000000002</v>
      </c>
      <c r="BOP17" s="708" t="s">
        <v>2448</v>
      </c>
      <c r="BOQ17" s="707">
        <v>2.2000000000000002</v>
      </c>
      <c r="BOR17" s="708" t="s">
        <v>2448</v>
      </c>
      <c r="BOS17" s="707">
        <v>2.2000000000000002</v>
      </c>
      <c r="BOT17" s="708" t="s">
        <v>2448</v>
      </c>
      <c r="BOU17" s="707">
        <v>2.2000000000000002</v>
      </c>
      <c r="BOV17" s="708" t="s">
        <v>2448</v>
      </c>
      <c r="BOW17" s="707">
        <v>2.2000000000000002</v>
      </c>
      <c r="BOX17" s="708" t="s">
        <v>2448</v>
      </c>
      <c r="BOY17" s="707">
        <v>2.2000000000000002</v>
      </c>
      <c r="BOZ17" s="708" t="s">
        <v>2448</v>
      </c>
      <c r="BPA17" s="707">
        <v>2.2000000000000002</v>
      </c>
      <c r="BPB17" s="708" t="s">
        <v>2448</v>
      </c>
      <c r="BPC17" s="707">
        <v>2.2000000000000002</v>
      </c>
      <c r="BPD17" s="708" t="s">
        <v>2448</v>
      </c>
      <c r="BPE17" s="707">
        <v>2.2000000000000002</v>
      </c>
      <c r="BPF17" s="708" t="s">
        <v>2448</v>
      </c>
      <c r="BPG17" s="707">
        <v>2.2000000000000002</v>
      </c>
      <c r="BPH17" s="708" t="s">
        <v>2448</v>
      </c>
      <c r="BPI17" s="707">
        <v>2.2000000000000002</v>
      </c>
      <c r="BPJ17" s="708" t="s">
        <v>2448</v>
      </c>
      <c r="BPK17" s="707">
        <v>2.2000000000000002</v>
      </c>
      <c r="BPL17" s="708" t="s">
        <v>2448</v>
      </c>
      <c r="BPM17" s="707">
        <v>2.2000000000000002</v>
      </c>
      <c r="BPN17" s="708" t="s">
        <v>2448</v>
      </c>
      <c r="BPO17" s="707">
        <v>2.2000000000000002</v>
      </c>
      <c r="BPP17" s="708" t="s">
        <v>2448</v>
      </c>
      <c r="BPQ17" s="707">
        <v>2.2000000000000002</v>
      </c>
      <c r="BPR17" s="708" t="s">
        <v>2448</v>
      </c>
      <c r="BPS17" s="707">
        <v>2.2000000000000002</v>
      </c>
      <c r="BPT17" s="708" t="s">
        <v>2448</v>
      </c>
      <c r="BPU17" s="707">
        <v>2.2000000000000002</v>
      </c>
      <c r="BPV17" s="708" t="s">
        <v>2448</v>
      </c>
      <c r="BPW17" s="707">
        <v>2.2000000000000002</v>
      </c>
      <c r="BPX17" s="708" t="s">
        <v>2448</v>
      </c>
      <c r="BPY17" s="707">
        <v>2.2000000000000002</v>
      </c>
      <c r="BPZ17" s="708" t="s">
        <v>2448</v>
      </c>
      <c r="BQA17" s="707">
        <v>2.2000000000000002</v>
      </c>
      <c r="BQB17" s="708" t="s">
        <v>2448</v>
      </c>
      <c r="BQC17" s="707">
        <v>2.2000000000000002</v>
      </c>
      <c r="BQD17" s="708" t="s">
        <v>2448</v>
      </c>
      <c r="BQE17" s="707">
        <v>2.2000000000000002</v>
      </c>
      <c r="BQF17" s="708" t="s">
        <v>2448</v>
      </c>
      <c r="BQG17" s="707">
        <v>2.2000000000000002</v>
      </c>
      <c r="BQH17" s="708" t="s">
        <v>2448</v>
      </c>
      <c r="BQI17" s="707">
        <v>2.2000000000000002</v>
      </c>
      <c r="BQJ17" s="708" t="s">
        <v>2448</v>
      </c>
      <c r="BQK17" s="707">
        <v>2.2000000000000002</v>
      </c>
      <c r="BQL17" s="708" t="s">
        <v>2448</v>
      </c>
      <c r="BQM17" s="707">
        <v>2.2000000000000002</v>
      </c>
      <c r="BQN17" s="708" t="s">
        <v>2448</v>
      </c>
      <c r="BQO17" s="707">
        <v>2.2000000000000002</v>
      </c>
      <c r="BQP17" s="708" t="s">
        <v>2448</v>
      </c>
      <c r="BQQ17" s="707">
        <v>2.2000000000000002</v>
      </c>
      <c r="BQR17" s="708" t="s">
        <v>2448</v>
      </c>
      <c r="BQS17" s="707">
        <v>2.2000000000000002</v>
      </c>
      <c r="BQT17" s="708" t="s">
        <v>2448</v>
      </c>
      <c r="BQU17" s="707">
        <v>2.2000000000000002</v>
      </c>
      <c r="BQV17" s="708" t="s">
        <v>2448</v>
      </c>
      <c r="BQW17" s="707">
        <v>2.2000000000000002</v>
      </c>
      <c r="BQX17" s="708" t="s">
        <v>2448</v>
      </c>
      <c r="BQY17" s="707">
        <v>2.2000000000000002</v>
      </c>
      <c r="BQZ17" s="708" t="s">
        <v>2448</v>
      </c>
      <c r="BRA17" s="707">
        <v>2.2000000000000002</v>
      </c>
      <c r="BRB17" s="708" t="s">
        <v>2448</v>
      </c>
      <c r="BRC17" s="707">
        <v>2.2000000000000002</v>
      </c>
      <c r="BRD17" s="708" t="s">
        <v>2448</v>
      </c>
      <c r="BRE17" s="707">
        <v>2.2000000000000002</v>
      </c>
      <c r="BRF17" s="708" t="s">
        <v>2448</v>
      </c>
      <c r="BRG17" s="707">
        <v>2.2000000000000002</v>
      </c>
      <c r="BRH17" s="708" t="s">
        <v>2448</v>
      </c>
      <c r="BRI17" s="707">
        <v>2.2000000000000002</v>
      </c>
      <c r="BRJ17" s="708" t="s">
        <v>2448</v>
      </c>
      <c r="BRK17" s="707">
        <v>2.2000000000000002</v>
      </c>
      <c r="BRL17" s="708" t="s">
        <v>2448</v>
      </c>
      <c r="BRM17" s="707">
        <v>2.2000000000000002</v>
      </c>
      <c r="BRN17" s="708" t="s">
        <v>2448</v>
      </c>
      <c r="BRO17" s="707">
        <v>2.2000000000000002</v>
      </c>
      <c r="BRP17" s="708" t="s">
        <v>2448</v>
      </c>
      <c r="BRQ17" s="707">
        <v>2.2000000000000002</v>
      </c>
      <c r="BRR17" s="708" t="s">
        <v>2448</v>
      </c>
      <c r="BRS17" s="707">
        <v>2.2000000000000002</v>
      </c>
      <c r="BRT17" s="708" t="s">
        <v>2448</v>
      </c>
      <c r="BRU17" s="707">
        <v>2.2000000000000002</v>
      </c>
      <c r="BRV17" s="708" t="s">
        <v>2448</v>
      </c>
      <c r="BRW17" s="707">
        <v>2.2000000000000002</v>
      </c>
      <c r="BRX17" s="708" t="s">
        <v>2448</v>
      </c>
      <c r="BRY17" s="707">
        <v>2.2000000000000002</v>
      </c>
      <c r="BRZ17" s="708" t="s">
        <v>2448</v>
      </c>
      <c r="BSA17" s="707">
        <v>2.2000000000000002</v>
      </c>
      <c r="BSB17" s="708" t="s">
        <v>2448</v>
      </c>
      <c r="BSC17" s="707">
        <v>2.2000000000000002</v>
      </c>
      <c r="BSD17" s="708" t="s">
        <v>2448</v>
      </c>
      <c r="BSE17" s="707">
        <v>2.2000000000000002</v>
      </c>
      <c r="BSF17" s="708" t="s">
        <v>2448</v>
      </c>
      <c r="BSG17" s="707">
        <v>2.2000000000000002</v>
      </c>
      <c r="BSH17" s="708" t="s">
        <v>2448</v>
      </c>
      <c r="BSI17" s="707">
        <v>2.2000000000000002</v>
      </c>
      <c r="BSJ17" s="708" t="s">
        <v>2448</v>
      </c>
      <c r="BSK17" s="707">
        <v>2.2000000000000002</v>
      </c>
      <c r="BSL17" s="708" t="s">
        <v>2448</v>
      </c>
      <c r="BSM17" s="707">
        <v>2.2000000000000002</v>
      </c>
      <c r="BSN17" s="708" t="s">
        <v>2448</v>
      </c>
      <c r="BSO17" s="707">
        <v>2.2000000000000002</v>
      </c>
      <c r="BSP17" s="708" t="s">
        <v>2448</v>
      </c>
      <c r="BSQ17" s="707">
        <v>2.2000000000000002</v>
      </c>
      <c r="BSR17" s="708" t="s">
        <v>2448</v>
      </c>
      <c r="BSS17" s="707">
        <v>2.2000000000000002</v>
      </c>
      <c r="BST17" s="708" t="s">
        <v>2448</v>
      </c>
      <c r="BSU17" s="707">
        <v>2.2000000000000002</v>
      </c>
      <c r="BSV17" s="708" t="s">
        <v>2448</v>
      </c>
      <c r="BSW17" s="707">
        <v>2.2000000000000002</v>
      </c>
      <c r="BSX17" s="708" t="s">
        <v>2448</v>
      </c>
      <c r="BSY17" s="707">
        <v>2.2000000000000002</v>
      </c>
      <c r="BSZ17" s="708" t="s">
        <v>2448</v>
      </c>
      <c r="BTA17" s="707">
        <v>2.2000000000000002</v>
      </c>
      <c r="BTB17" s="708" t="s">
        <v>2448</v>
      </c>
      <c r="BTC17" s="707">
        <v>2.2000000000000002</v>
      </c>
      <c r="BTD17" s="708" t="s">
        <v>2448</v>
      </c>
      <c r="BTE17" s="707">
        <v>2.2000000000000002</v>
      </c>
      <c r="BTF17" s="708" t="s">
        <v>2448</v>
      </c>
      <c r="BTG17" s="707">
        <v>2.2000000000000002</v>
      </c>
      <c r="BTH17" s="708" t="s">
        <v>2448</v>
      </c>
      <c r="BTI17" s="707">
        <v>2.2000000000000002</v>
      </c>
      <c r="BTJ17" s="708" t="s">
        <v>2448</v>
      </c>
      <c r="BTK17" s="707">
        <v>2.2000000000000002</v>
      </c>
      <c r="BTL17" s="708" t="s">
        <v>2448</v>
      </c>
      <c r="BTM17" s="707">
        <v>2.2000000000000002</v>
      </c>
      <c r="BTN17" s="708" t="s">
        <v>2448</v>
      </c>
      <c r="BTO17" s="707">
        <v>2.2000000000000002</v>
      </c>
      <c r="BTP17" s="708" t="s">
        <v>2448</v>
      </c>
      <c r="BTQ17" s="707">
        <v>2.2000000000000002</v>
      </c>
      <c r="BTR17" s="708" t="s">
        <v>2448</v>
      </c>
      <c r="BTS17" s="707">
        <v>2.2000000000000002</v>
      </c>
      <c r="BTT17" s="708" t="s">
        <v>2448</v>
      </c>
      <c r="BTU17" s="707">
        <v>2.2000000000000002</v>
      </c>
      <c r="BTV17" s="708" t="s">
        <v>2448</v>
      </c>
      <c r="BTW17" s="707">
        <v>2.2000000000000002</v>
      </c>
      <c r="BTX17" s="708" t="s">
        <v>2448</v>
      </c>
      <c r="BTY17" s="707">
        <v>2.2000000000000002</v>
      </c>
      <c r="BTZ17" s="708" t="s">
        <v>2448</v>
      </c>
      <c r="BUA17" s="707">
        <v>2.2000000000000002</v>
      </c>
      <c r="BUB17" s="708" t="s">
        <v>2448</v>
      </c>
      <c r="BUC17" s="707">
        <v>2.2000000000000002</v>
      </c>
      <c r="BUD17" s="708" t="s">
        <v>2448</v>
      </c>
      <c r="BUE17" s="707">
        <v>2.2000000000000002</v>
      </c>
      <c r="BUF17" s="708" t="s">
        <v>2448</v>
      </c>
      <c r="BUG17" s="707">
        <v>2.2000000000000002</v>
      </c>
      <c r="BUH17" s="708" t="s">
        <v>2448</v>
      </c>
      <c r="BUI17" s="707">
        <v>2.2000000000000002</v>
      </c>
      <c r="BUJ17" s="708" t="s">
        <v>2448</v>
      </c>
      <c r="BUK17" s="707">
        <v>2.2000000000000002</v>
      </c>
      <c r="BUL17" s="708" t="s">
        <v>2448</v>
      </c>
      <c r="BUM17" s="707">
        <v>2.2000000000000002</v>
      </c>
      <c r="BUN17" s="708" t="s">
        <v>2448</v>
      </c>
      <c r="BUO17" s="707">
        <v>2.2000000000000002</v>
      </c>
      <c r="BUP17" s="708" t="s">
        <v>2448</v>
      </c>
      <c r="BUQ17" s="707">
        <v>2.2000000000000002</v>
      </c>
      <c r="BUR17" s="708" t="s">
        <v>2448</v>
      </c>
      <c r="BUS17" s="707">
        <v>2.2000000000000002</v>
      </c>
      <c r="BUT17" s="708" t="s">
        <v>2448</v>
      </c>
      <c r="BUU17" s="707">
        <v>2.2000000000000002</v>
      </c>
      <c r="BUV17" s="708" t="s">
        <v>2448</v>
      </c>
      <c r="BUW17" s="707">
        <v>2.2000000000000002</v>
      </c>
      <c r="BUX17" s="708" t="s">
        <v>2448</v>
      </c>
      <c r="BUY17" s="707">
        <v>2.2000000000000002</v>
      </c>
      <c r="BUZ17" s="708" t="s">
        <v>2448</v>
      </c>
      <c r="BVA17" s="707">
        <v>2.2000000000000002</v>
      </c>
      <c r="BVB17" s="708" t="s">
        <v>2448</v>
      </c>
      <c r="BVC17" s="707">
        <v>2.2000000000000002</v>
      </c>
      <c r="BVD17" s="708" t="s">
        <v>2448</v>
      </c>
      <c r="BVE17" s="707">
        <v>2.2000000000000002</v>
      </c>
      <c r="BVF17" s="708" t="s">
        <v>2448</v>
      </c>
      <c r="BVG17" s="707">
        <v>2.2000000000000002</v>
      </c>
      <c r="BVH17" s="708" t="s">
        <v>2448</v>
      </c>
      <c r="BVI17" s="707">
        <v>2.2000000000000002</v>
      </c>
      <c r="BVJ17" s="708" t="s">
        <v>2448</v>
      </c>
      <c r="BVK17" s="707">
        <v>2.2000000000000002</v>
      </c>
      <c r="BVL17" s="708" t="s">
        <v>2448</v>
      </c>
      <c r="BVM17" s="707">
        <v>2.2000000000000002</v>
      </c>
      <c r="BVN17" s="708" t="s">
        <v>2448</v>
      </c>
      <c r="BVO17" s="707">
        <v>2.2000000000000002</v>
      </c>
      <c r="BVP17" s="708" t="s">
        <v>2448</v>
      </c>
      <c r="BVQ17" s="707">
        <v>2.2000000000000002</v>
      </c>
      <c r="BVR17" s="708" t="s">
        <v>2448</v>
      </c>
      <c r="BVS17" s="707">
        <v>2.2000000000000002</v>
      </c>
      <c r="BVT17" s="708" t="s">
        <v>2448</v>
      </c>
      <c r="BVU17" s="707">
        <v>2.2000000000000002</v>
      </c>
      <c r="BVV17" s="708" t="s">
        <v>2448</v>
      </c>
      <c r="BVW17" s="707">
        <v>2.2000000000000002</v>
      </c>
      <c r="BVX17" s="708" t="s">
        <v>2448</v>
      </c>
      <c r="BVY17" s="707">
        <v>2.2000000000000002</v>
      </c>
      <c r="BVZ17" s="708" t="s">
        <v>2448</v>
      </c>
      <c r="BWA17" s="707">
        <v>2.2000000000000002</v>
      </c>
      <c r="BWB17" s="708" t="s">
        <v>2448</v>
      </c>
      <c r="BWC17" s="707">
        <v>2.2000000000000002</v>
      </c>
      <c r="BWD17" s="708" t="s">
        <v>2448</v>
      </c>
      <c r="BWE17" s="707">
        <v>2.2000000000000002</v>
      </c>
      <c r="BWF17" s="708" t="s">
        <v>2448</v>
      </c>
      <c r="BWG17" s="707">
        <v>2.2000000000000002</v>
      </c>
      <c r="BWH17" s="708" t="s">
        <v>2448</v>
      </c>
      <c r="BWI17" s="707">
        <v>2.2000000000000002</v>
      </c>
      <c r="BWJ17" s="708" t="s">
        <v>2448</v>
      </c>
      <c r="BWK17" s="707">
        <v>2.2000000000000002</v>
      </c>
      <c r="BWL17" s="708" t="s">
        <v>2448</v>
      </c>
      <c r="BWM17" s="707">
        <v>2.2000000000000002</v>
      </c>
      <c r="BWN17" s="708" t="s">
        <v>2448</v>
      </c>
      <c r="BWO17" s="707">
        <v>2.2000000000000002</v>
      </c>
      <c r="BWP17" s="708" t="s">
        <v>2448</v>
      </c>
      <c r="BWQ17" s="707">
        <v>2.2000000000000002</v>
      </c>
      <c r="BWR17" s="708" t="s">
        <v>2448</v>
      </c>
      <c r="BWS17" s="707">
        <v>2.2000000000000002</v>
      </c>
      <c r="BWT17" s="708" t="s">
        <v>2448</v>
      </c>
      <c r="BWU17" s="707">
        <v>2.2000000000000002</v>
      </c>
      <c r="BWV17" s="708" t="s">
        <v>2448</v>
      </c>
      <c r="BWW17" s="707">
        <v>2.2000000000000002</v>
      </c>
      <c r="BWX17" s="708" t="s">
        <v>2448</v>
      </c>
      <c r="BWY17" s="707">
        <v>2.2000000000000002</v>
      </c>
      <c r="BWZ17" s="708" t="s">
        <v>2448</v>
      </c>
      <c r="BXA17" s="707">
        <v>2.2000000000000002</v>
      </c>
      <c r="BXB17" s="708" t="s">
        <v>2448</v>
      </c>
      <c r="BXC17" s="707">
        <v>2.2000000000000002</v>
      </c>
      <c r="BXD17" s="708" t="s">
        <v>2448</v>
      </c>
      <c r="BXE17" s="707">
        <v>2.2000000000000002</v>
      </c>
      <c r="BXF17" s="708" t="s">
        <v>2448</v>
      </c>
      <c r="BXG17" s="707">
        <v>2.2000000000000002</v>
      </c>
      <c r="BXH17" s="708" t="s">
        <v>2448</v>
      </c>
      <c r="BXI17" s="707">
        <v>2.2000000000000002</v>
      </c>
      <c r="BXJ17" s="708" t="s">
        <v>2448</v>
      </c>
      <c r="BXK17" s="707">
        <v>2.2000000000000002</v>
      </c>
      <c r="BXL17" s="708" t="s">
        <v>2448</v>
      </c>
      <c r="BXM17" s="707">
        <v>2.2000000000000002</v>
      </c>
      <c r="BXN17" s="708" t="s">
        <v>2448</v>
      </c>
      <c r="BXO17" s="707">
        <v>2.2000000000000002</v>
      </c>
      <c r="BXP17" s="708" t="s">
        <v>2448</v>
      </c>
      <c r="BXQ17" s="707">
        <v>2.2000000000000002</v>
      </c>
      <c r="BXR17" s="708" t="s">
        <v>2448</v>
      </c>
      <c r="BXS17" s="707">
        <v>2.2000000000000002</v>
      </c>
      <c r="BXT17" s="708" t="s">
        <v>2448</v>
      </c>
      <c r="BXU17" s="707">
        <v>2.2000000000000002</v>
      </c>
      <c r="BXV17" s="708" t="s">
        <v>2448</v>
      </c>
      <c r="BXW17" s="707">
        <v>2.2000000000000002</v>
      </c>
      <c r="BXX17" s="708" t="s">
        <v>2448</v>
      </c>
      <c r="BXY17" s="707">
        <v>2.2000000000000002</v>
      </c>
      <c r="BXZ17" s="708" t="s">
        <v>2448</v>
      </c>
      <c r="BYA17" s="707">
        <v>2.2000000000000002</v>
      </c>
      <c r="BYB17" s="708" t="s">
        <v>2448</v>
      </c>
      <c r="BYC17" s="707">
        <v>2.2000000000000002</v>
      </c>
      <c r="BYD17" s="708" t="s">
        <v>2448</v>
      </c>
      <c r="BYE17" s="707">
        <v>2.2000000000000002</v>
      </c>
      <c r="BYF17" s="708" t="s">
        <v>2448</v>
      </c>
      <c r="BYG17" s="707">
        <v>2.2000000000000002</v>
      </c>
      <c r="BYH17" s="708" t="s">
        <v>2448</v>
      </c>
      <c r="BYI17" s="707">
        <v>2.2000000000000002</v>
      </c>
      <c r="BYJ17" s="708" t="s">
        <v>2448</v>
      </c>
      <c r="BYK17" s="707">
        <v>2.2000000000000002</v>
      </c>
      <c r="BYL17" s="708" t="s">
        <v>2448</v>
      </c>
      <c r="BYM17" s="707">
        <v>2.2000000000000002</v>
      </c>
      <c r="BYN17" s="708" t="s">
        <v>2448</v>
      </c>
      <c r="BYO17" s="707">
        <v>2.2000000000000002</v>
      </c>
      <c r="BYP17" s="708" t="s">
        <v>2448</v>
      </c>
      <c r="BYQ17" s="707">
        <v>2.2000000000000002</v>
      </c>
      <c r="BYR17" s="708" t="s">
        <v>2448</v>
      </c>
      <c r="BYS17" s="707">
        <v>2.2000000000000002</v>
      </c>
      <c r="BYT17" s="708" t="s">
        <v>2448</v>
      </c>
      <c r="BYU17" s="707">
        <v>2.2000000000000002</v>
      </c>
      <c r="BYV17" s="708" t="s">
        <v>2448</v>
      </c>
      <c r="BYW17" s="707">
        <v>2.2000000000000002</v>
      </c>
      <c r="BYX17" s="708" t="s">
        <v>2448</v>
      </c>
      <c r="BYY17" s="707">
        <v>2.2000000000000002</v>
      </c>
      <c r="BYZ17" s="708" t="s">
        <v>2448</v>
      </c>
      <c r="BZA17" s="707">
        <v>2.2000000000000002</v>
      </c>
      <c r="BZB17" s="708" t="s">
        <v>2448</v>
      </c>
      <c r="BZC17" s="707">
        <v>2.2000000000000002</v>
      </c>
      <c r="BZD17" s="708" t="s">
        <v>2448</v>
      </c>
      <c r="BZE17" s="707">
        <v>2.2000000000000002</v>
      </c>
      <c r="BZF17" s="708" t="s">
        <v>2448</v>
      </c>
      <c r="BZG17" s="707">
        <v>2.2000000000000002</v>
      </c>
      <c r="BZH17" s="708" t="s">
        <v>2448</v>
      </c>
      <c r="BZI17" s="707">
        <v>2.2000000000000002</v>
      </c>
      <c r="BZJ17" s="708" t="s">
        <v>2448</v>
      </c>
      <c r="BZK17" s="707">
        <v>2.2000000000000002</v>
      </c>
      <c r="BZL17" s="708" t="s">
        <v>2448</v>
      </c>
      <c r="BZM17" s="707">
        <v>2.2000000000000002</v>
      </c>
      <c r="BZN17" s="708" t="s">
        <v>2448</v>
      </c>
      <c r="BZO17" s="707">
        <v>2.2000000000000002</v>
      </c>
      <c r="BZP17" s="708" t="s">
        <v>2448</v>
      </c>
      <c r="BZQ17" s="707">
        <v>2.2000000000000002</v>
      </c>
      <c r="BZR17" s="708" t="s">
        <v>2448</v>
      </c>
      <c r="BZS17" s="707">
        <v>2.2000000000000002</v>
      </c>
      <c r="BZT17" s="708" t="s">
        <v>2448</v>
      </c>
      <c r="BZU17" s="707">
        <v>2.2000000000000002</v>
      </c>
      <c r="BZV17" s="708" t="s">
        <v>2448</v>
      </c>
      <c r="BZW17" s="707">
        <v>2.2000000000000002</v>
      </c>
      <c r="BZX17" s="708" t="s">
        <v>2448</v>
      </c>
      <c r="BZY17" s="707">
        <v>2.2000000000000002</v>
      </c>
      <c r="BZZ17" s="708" t="s">
        <v>2448</v>
      </c>
      <c r="CAA17" s="707">
        <v>2.2000000000000002</v>
      </c>
      <c r="CAB17" s="708" t="s">
        <v>2448</v>
      </c>
      <c r="CAC17" s="707">
        <v>2.2000000000000002</v>
      </c>
      <c r="CAD17" s="708" t="s">
        <v>2448</v>
      </c>
      <c r="CAE17" s="707">
        <v>2.2000000000000002</v>
      </c>
      <c r="CAF17" s="708" t="s">
        <v>2448</v>
      </c>
      <c r="CAG17" s="707">
        <v>2.2000000000000002</v>
      </c>
      <c r="CAH17" s="708" t="s">
        <v>2448</v>
      </c>
      <c r="CAI17" s="707">
        <v>2.2000000000000002</v>
      </c>
      <c r="CAJ17" s="708" t="s">
        <v>2448</v>
      </c>
      <c r="CAK17" s="707">
        <v>2.2000000000000002</v>
      </c>
      <c r="CAL17" s="708" t="s">
        <v>2448</v>
      </c>
      <c r="CAM17" s="707">
        <v>2.2000000000000002</v>
      </c>
      <c r="CAN17" s="708" t="s">
        <v>2448</v>
      </c>
      <c r="CAO17" s="707">
        <v>2.2000000000000002</v>
      </c>
      <c r="CAP17" s="708" t="s">
        <v>2448</v>
      </c>
      <c r="CAQ17" s="707">
        <v>2.2000000000000002</v>
      </c>
      <c r="CAR17" s="708" t="s">
        <v>2448</v>
      </c>
      <c r="CAS17" s="707">
        <v>2.2000000000000002</v>
      </c>
      <c r="CAT17" s="708" t="s">
        <v>2448</v>
      </c>
      <c r="CAU17" s="707">
        <v>2.2000000000000002</v>
      </c>
      <c r="CAV17" s="708" t="s">
        <v>2448</v>
      </c>
      <c r="CAW17" s="707">
        <v>2.2000000000000002</v>
      </c>
      <c r="CAX17" s="708" t="s">
        <v>2448</v>
      </c>
      <c r="CAY17" s="707">
        <v>2.2000000000000002</v>
      </c>
      <c r="CAZ17" s="708" t="s">
        <v>2448</v>
      </c>
      <c r="CBA17" s="707">
        <v>2.2000000000000002</v>
      </c>
      <c r="CBB17" s="708" t="s">
        <v>2448</v>
      </c>
      <c r="CBC17" s="707">
        <v>2.2000000000000002</v>
      </c>
      <c r="CBD17" s="708" t="s">
        <v>2448</v>
      </c>
      <c r="CBE17" s="707">
        <v>2.2000000000000002</v>
      </c>
      <c r="CBF17" s="708" t="s">
        <v>2448</v>
      </c>
      <c r="CBG17" s="707">
        <v>2.2000000000000002</v>
      </c>
      <c r="CBH17" s="708" t="s">
        <v>2448</v>
      </c>
      <c r="CBI17" s="707">
        <v>2.2000000000000002</v>
      </c>
      <c r="CBJ17" s="708" t="s">
        <v>2448</v>
      </c>
      <c r="CBK17" s="707">
        <v>2.2000000000000002</v>
      </c>
      <c r="CBL17" s="708" t="s">
        <v>2448</v>
      </c>
      <c r="CBM17" s="707">
        <v>2.2000000000000002</v>
      </c>
      <c r="CBN17" s="708" t="s">
        <v>2448</v>
      </c>
      <c r="CBO17" s="707">
        <v>2.2000000000000002</v>
      </c>
      <c r="CBP17" s="708" t="s">
        <v>2448</v>
      </c>
      <c r="CBQ17" s="707">
        <v>2.2000000000000002</v>
      </c>
      <c r="CBR17" s="708" t="s">
        <v>2448</v>
      </c>
      <c r="CBS17" s="707">
        <v>2.2000000000000002</v>
      </c>
      <c r="CBT17" s="708" t="s">
        <v>2448</v>
      </c>
      <c r="CBU17" s="707">
        <v>2.2000000000000002</v>
      </c>
      <c r="CBV17" s="708" t="s">
        <v>2448</v>
      </c>
      <c r="CBW17" s="707">
        <v>2.2000000000000002</v>
      </c>
      <c r="CBX17" s="708" t="s">
        <v>2448</v>
      </c>
      <c r="CBY17" s="707">
        <v>2.2000000000000002</v>
      </c>
      <c r="CBZ17" s="708" t="s">
        <v>2448</v>
      </c>
      <c r="CCA17" s="707">
        <v>2.2000000000000002</v>
      </c>
      <c r="CCB17" s="708" t="s">
        <v>2448</v>
      </c>
      <c r="CCC17" s="707">
        <v>2.2000000000000002</v>
      </c>
      <c r="CCD17" s="708" t="s">
        <v>2448</v>
      </c>
      <c r="CCE17" s="707">
        <v>2.2000000000000002</v>
      </c>
      <c r="CCF17" s="708" t="s">
        <v>2448</v>
      </c>
      <c r="CCG17" s="707">
        <v>2.2000000000000002</v>
      </c>
      <c r="CCH17" s="708" t="s">
        <v>2448</v>
      </c>
      <c r="CCI17" s="707">
        <v>2.2000000000000002</v>
      </c>
      <c r="CCJ17" s="708" t="s">
        <v>2448</v>
      </c>
      <c r="CCK17" s="707">
        <v>2.2000000000000002</v>
      </c>
      <c r="CCL17" s="708" t="s">
        <v>2448</v>
      </c>
      <c r="CCM17" s="707">
        <v>2.2000000000000002</v>
      </c>
      <c r="CCN17" s="708" t="s">
        <v>2448</v>
      </c>
      <c r="CCO17" s="707">
        <v>2.2000000000000002</v>
      </c>
      <c r="CCP17" s="708" t="s">
        <v>2448</v>
      </c>
      <c r="CCQ17" s="707">
        <v>2.2000000000000002</v>
      </c>
      <c r="CCR17" s="708" t="s">
        <v>2448</v>
      </c>
      <c r="CCS17" s="707">
        <v>2.2000000000000002</v>
      </c>
      <c r="CCT17" s="708" t="s">
        <v>2448</v>
      </c>
      <c r="CCU17" s="707">
        <v>2.2000000000000002</v>
      </c>
      <c r="CCV17" s="708" t="s">
        <v>2448</v>
      </c>
      <c r="CCW17" s="707">
        <v>2.2000000000000002</v>
      </c>
      <c r="CCX17" s="708" t="s">
        <v>2448</v>
      </c>
      <c r="CCY17" s="707">
        <v>2.2000000000000002</v>
      </c>
      <c r="CCZ17" s="708" t="s">
        <v>2448</v>
      </c>
      <c r="CDA17" s="707">
        <v>2.2000000000000002</v>
      </c>
      <c r="CDB17" s="708" t="s">
        <v>2448</v>
      </c>
      <c r="CDC17" s="707">
        <v>2.2000000000000002</v>
      </c>
      <c r="CDD17" s="708" t="s">
        <v>2448</v>
      </c>
      <c r="CDE17" s="707">
        <v>2.2000000000000002</v>
      </c>
      <c r="CDF17" s="708" t="s">
        <v>2448</v>
      </c>
      <c r="CDG17" s="707">
        <v>2.2000000000000002</v>
      </c>
      <c r="CDH17" s="708" t="s">
        <v>2448</v>
      </c>
      <c r="CDI17" s="707">
        <v>2.2000000000000002</v>
      </c>
      <c r="CDJ17" s="708" t="s">
        <v>2448</v>
      </c>
      <c r="CDK17" s="707">
        <v>2.2000000000000002</v>
      </c>
      <c r="CDL17" s="708" t="s">
        <v>2448</v>
      </c>
      <c r="CDM17" s="707">
        <v>2.2000000000000002</v>
      </c>
      <c r="CDN17" s="708" t="s">
        <v>2448</v>
      </c>
      <c r="CDO17" s="707">
        <v>2.2000000000000002</v>
      </c>
      <c r="CDP17" s="708" t="s">
        <v>2448</v>
      </c>
      <c r="CDQ17" s="707">
        <v>2.2000000000000002</v>
      </c>
      <c r="CDR17" s="708" t="s">
        <v>2448</v>
      </c>
      <c r="CDS17" s="707">
        <v>2.2000000000000002</v>
      </c>
      <c r="CDT17" s="708" t="s">
        <v>2448</v>
      </c>
      <c r="CDU17" s="707">
        <v>2.2000000000000002</v>
      </c>
      <c r="CDV17" s="708" t="s">
        <v>2448</v>
      </c>
      <c r="CDW17" s="707">
        <v>2.2000000000000002</v>
      </c>
      <c r="CDX17" s="708" t="s">
        <v>2448</v>
      </c>
      <c r="CDY17" s="707">
        <v>2.2000000000000002</v>
      </c>
      <c r="CDZ17" s="708" t="s">
        <v>2448</v>
      </c>
      <c r="CEA17" s="707">
        <v>2.2000000000000002</v>
      </c>
      <c r="CEB17" s="708" t="s">
        <v>2448</v>
      </c>
      <c r="CEC17" s="707">
        <v>2.2000000000000002</v>
      </c>
      <c r="CED17" s="708" t="s">
        <v>2448</v>
      </c>
      <c r="CEE17" s="707">
        <v>2.2000000000000002</v>
      </c>
      <c r="CEF17" s="708" t="s">
        <v>2448</v>
      </c>
      <c r="CEG17" s="707">
        <v>2.2000000000000002</v>
      </c>
      <c r="CEH17" s="708" t="s">
        <v>2448</v>
      </c>
      <c r="CEI17" s="707">
        <v>2.2000000000000002</v>
      </c>
      <c r="CEJ17" s="708" t="s">
        <v>2448</v>
      </c>
      <c r="CEK17" s="707">
        <v>2.2000000000000002</v>
      </c>
      <c r="CEL17" s="708" t="s">
        <v>2448</v>
      </c>
      <c r="CEM17" s="707">
        <v>2.2000000000000002</v>
      </c>
      <c r="CEN17" s="708" t="s">
        <v>2448</v>
      </c>
      <c r="CEO17" s="707">
        <v>2.2000000000000002</v>
      </c>
      <c r="CEP17" s="708" t="s">
        <v>2448</v>
      </c>
      <c r="CEQ17" s="707">
        <v>2.2000000000000002</v>
      </c>
      <c r="CER17" s="708" t="s">
        <v>2448</v>
      </c>
      <c r="CES17" s="707">
        <v>2.2000000000000002</v>
      </c>
      <c r="CET17" s="708" t="s">
        <v>2448</v>
      </c>
      <c r="CEU17" s="707">
        <v>2.2000000000000002</v>
      </c>
      <c r="CEV17" s="708" t="s">
        <v>2448</v>
      </c>
      <c r="CEW17" s="707">
        <v>2.2000000000000002</v>
      </c>
      <c r="CEX17" s="708" t="s">
        <v>2448</v>
      </c>
      <c r="CEY17" s="707">
        <v>2.2000000000000002</v>
      </c>
      <c r="CEZ17" s="708" t="s">
        <v>2448</v>
      </c>
      <c r="CFA17" s="707">
        <v>2.2000000000000002</v>
      </c>
      <c r="CFB17" s="708" t="s">
        <v>2448</v>
      </c>
      <c r="CFC17" s="707">
        <v>2.2000000000000002</v>
      </c>
      <c r="CFD17" s="708" t="s">
        <v>2448</v>
      </c>
      <c r="CFE17" s="707">
        <v>2.2000000000000002</v>
      </c>
      <c r="CFF17" s="708" t="s">
        <v>2448</v>
      </c>
      <c r="CFG17" s="707">
        <v>2.2000000000000002</v>
      </c>
      <c r="CFH17" s="708" t="s">
        <v>2448</v>
      </c>
      <c r="CFI17" s="707">
        <v>2.2000000000000002</v>
      </c>
      <c r="CFJ17" s="708" t="s">
        <v>2448</v>
      </c>
      <c r="CFK17" s="707">
        <v>2.2000000000000002</v>
      </c>
      <c r="CFL17" s="708" t="s">
        <v>2448</v>
      </c>
      <c r="CFM17" s="707">
        <v>2.2000000000000002</v>
      </c>
      <c r="CFN17" s="708" t="s">
        <v>2448</v>
      </c>
      <c r="CFO17" s="707">
        <v>2.2000000000000002</v>
      </c>
      <c r="CFP17" s="708" t="s">
        <v>2448</v>
      </c>
      <c r="CFQ17" s="707">
        <v>2.2000000000000002</v>
      </c>
      <c r="CFR17" s="708" t="s">
        <v>2448</v>
      </c>
      <c r="CFS17" s="707">
        <v>2.2000000000000002</v>
      </c>
      <c r="CFT17" s="708" t="s">
        <v>2448</v>
      </c>
      <c r="CFU17" s="707">
        <v>2.2000000000000002</v>
      </c>
      <c r="CFV17" s="708" t="s">
        <v>2448</v>
      </c>
      <c r="CFW17" s="707">
        <v>2.2000000000000002</v>
      </c>
      <c r="CFX17" s="708" t="s">
        <v>2448</v>
      </c>
      <c r="CFY17" s="707">
        <v>2.2000000000000002</v>
      </c>
      <c r="CFZ17" s="708" t="s">
        <v>2448</v>
      </c>
      <c r="CGA17" s="707">
        <v>2.2000000000000002</v>
      </c>
      <c r="CGB17" s="708" t="s">
        <v>2448</v>
      </c>
      <c r="CGC17" s="707">
        <v>2.2000000000000002</v>
      </c>
      <c r="CGD17" s="708" t="s">
        <v>2448</v>
      </c>
      <c r="CGE17" s="707">
        <v>2.2000000000000002</v>
      </c>
      <c r="CGF17" s="708" t="s">
        <v>2448</v>
      </c>
      <c r="CGG17" s="707">
        <v>2.2000000000000002</v>
      </c>
      <c r="CGH17" s="708" t="s">
        <v>2448</v>
      </c>
      <c r="CGI17" s="707">
        <v>2.2000000000000002</v>
      </c>
      <c r="CGJ17" s="708" t="s">
        <v>2448</v>
      </c>
      <c r="CGK17" s="707">
        <v>2.2000000000000002</v>
      </c>
      <c r="CGL17" s="708" t="s">
        <v>2448</v>
      </c>
      <c r="CGM17" s="707">
        <v>2.2000000000000002</v>
      </c>
      <c r="CGN17" s="708" t="s">
        <v>2448</v>
      </c>
      <c r="CGO17" s="707">
        <v>2.2000000000000002</v>
      </c>
      <c r="CGP17" s="708" t="s">
        <v>2448</v>
      </c>
      <c r="CGQ17" s="707">
        <v>2.2000000000000002</v>
      </c>
      <c r="CGR17" s="708" t="s">
        <v>2448</v>
      </c>
      <c r="CGS17" s="707">
        <v>2.2000000000000002</v>
      </c>
      <c r="CGT17" s="708" t="s">
        <v>2448</v>
      </c>
      <c r="CGU17" s="707">
        <v>2.2000000000000002</v>
      </c>
      <c r="CGV17" s="708" t="s">
        <v>2448</v>
      </c>
      <c r="CGW17" s="707">
        <v>2.2000000000000002</v>
      </c>
      <c r="CGX17" s="708" t="s">
        <v>2448</v>
      </c>
      <c r="CGY17" s="707">
        <v>2.2000000000000002</v>
      </c>
      <c r="CGZ17" s="708" t="s">
        <v>2448</v>
      </c>
      <c r="CHA17" s="707">
        <v>2.2000000000000002</v>
      </c>
      <c r="CHB17" s="708" t="s">
        <v>2448</v>
      </c>
      <c r="CHC17" s="707">
        <v>2.2000000000000002</v>
      </c>
      <c r="CHD17" s="708" t="s">
        <v>2448</v>
      </c>
      <c r="CHE17" s="707">
        <v>2.2000000000000002</v>
      </c>
      <c r="CHF17" s="708" t="s">
        <v>2448</v>
      </c>
      <c r="CHG17" s="707">
        <v>2.2000000000000002</v>
      </c>
      <c r="CHH17" s="708" t="s">
        <v>2448</v>
      </c>
      <c r="CHI17" s="707">
        <v>2.2000000000000002</v>
      </c>
      <c r="CHJ17" s="708" t="s">
        <v>2448</v>
      </c>
      <c r="CHK17" s="707">
        <v>2.2000000000000002</v>
      </c>
      <c r="CHL17" s="708" t="s">
        <v>2448</v>
      </c>
      <c r="CHM17" s="707">
        <v>2.2000000000000002</v>
      </c>
      <c r="CHN17" s="708" t="s">
        <v>2448</v>
      </c>
      <c r="CHO17" s="707">
        <v>2.2000000000000002</v>
      </c>
      <c r="CHP17" s="708" t="s">
        <v>2448</v>
      </c>
      <c r="CHQ17" s="707">
        <v>2.2000000000000002</v>
      </c>
      <c r="CHR17" s="708" t="s">
        <v>2448</v>
      </c>
      <c r="CHS17" s="707">
        <v>2.2000000000000002</v>
      </c>
      <c r="CHT17" s="708" t="s">
        <v>2448</v>
      </c>
      <c r="CHU17" s="707">
        <v>2.2000000000000002</v>
      </c>
      <c r="CHV17" s="708" t="s">
        <v>2448</v>
      </c>
      <c r="CHW17" s="707">
        <v>2.2000000000000002</v>
      </c>
      <c r="CHX17" s="708" t="s">
        <v>2448</v>
      </c>
      <c r="CHY17" s="707">
        <v>2.2000000000000002</v>
      </c>
      <c r="CHZ17" s="708" t="s">
        <v>2448</v>
      </c>
      <c r="CIA17" s="707">
        <v>2.2000000000000002</v>
      </c>
      <c r="CIB17" s="708" t="s">
        <v>2448</v>
      </c>
      <c r="CIC17" s="707">
        <v>2.2000000000000002</v>
      </c>
      <c r="CID17" s="708" t="s">
        <v>2448</v>
      </c>
      <c r="CIE17" s="707">
        <v>2.2000000000000002</v>
      </c>
      <c r="CIF17" s="708" t="s">
        <v>2448</v>
      </c>
      <c r="CIG17" s="707">
        <v>2.2000000000000002</v>
      </c>
      <c r="CIH17" s="708" t="s">
        <v>2448</v>
      </c>
      <c r="CII17" s="707">
        <v>2.2000000000000002</v>
      </c>
      <c r="CIJ17" s="708" t="s">
        <v>2448</v>
      </c>
      <c r="CIK17" s="707">
        <v>2.2000000000000002</v>
      </c>
      <c r="CIL17" s="708" t="s">
        <v>2448</v>
      </c>
      <c r="CIM17" s="707">
        <v>2.2000000000000002</v>
      </c>
      <c r="CIN17" s="708" t="s">
        <v>2448</v>
      </c>
      <c r="CIO17" s="707">
        <v>2.2000000000000002</v>
      </c>
      <c r="CIP17" s="708" t="s">
        <v>2448</v>
      </c>
      <c r="CIQ17" s="707">
        <v>2.2000000000000002</v>
      </c>
      <c r="CIR17" s="708" t="s">
        <v>2448</v>
      </c>
      <c r="CIS17" s="707">
        <v>2.2000000000000002</v>
      </c>
      <c r="CIT17" s="708" t="s">
        <v>2448</v>
      </c>
      <c r="CIU17" s="707">
        <v>2.2000000000000002</v>
      </c>
      <c r="CIV17" s="708" t="s">
        <v>2448</v>
      </c>
      <c r="CIW17" s="707">
        <v>2.2000000000000002</v>
      </c>
      <c r="CIX17" s="708" t="s">
        <v>2448</v>
      </c>
      <c r="CIY17" s="707">
        <v>2.2000000000000002</v>
      </c>
      <c r="CIZ17" s="708" t="s">
        <v>2448</v>
      </c>
      <c r="CJA17" s="707">
        <v>2.2000000000000002</v>
      </c>
      <c r="CJB17" s="708" t="s">
        <v>2448</v>
      </c>
      <c r="CJC17" s="707">
        <v>2.2000000000000002</v>
      </c>
      <c r="CJD17" s="708" t="s">
        <v>2448</v>
      </c>
      <c r="CJE17" s="707">
        <v>2.2000000000000002</v>
      </c>
      <c r="CJF17" s="708" t="s">
        <v>2448</v>
      </c>
      <c r="CJG17" s="707">
        <v>2.2000000000000002</v>
      </c>
      <c r="CJH17" s="708" t="s">
        <v>2448</v>
      </c>
      <c r="CJI17" s="707">
        <v>2.2000000000000002</v>
      </c>
      <c r="CJJ17" s="708" t="s">
        <v>2448</v>
      </c>
      <c r="CJK17" s="707">
        <v>2.2000000000000002</v>
      </c>
      <c r="CJL17" s="708" t="s">
        <v>2448</v>
      </c>
      <c r="CJM17" s="707">
        <v>2.2000000000000002</v>
      </c>
      <c r="CJN17" s="708" t="s">
        <v>2448</v>
      </c>
      <c r="CJO17" s="707">
        <v>2.2000000000000002</v>
      </c>
      <c r="CJP17" s="708" t="s">
        <v>2448</v>
      </c>
      <c r="CJQ17" s="707">
        <v>2.2000000000000002</v>
      </c>
      <c r="CJR17" s="708" t="s">
        <v>2448</v>
      </c>
      <c r="CJS17" s="707">
        <v>2.2000000000000002</v>
      </c>
      <c r="CJT17" s="708" t="s">
        <v>2448</v>
      </c>
      <c r="CJU17" s="707">
        <v>2.2000000000000002</v>
      </c>
      <c r="CJV17" s="708" t="s">
        <v>2448</v>
      </c>
      <c r="CJW17" s="707">
        <v>2.2000000000000002</v>
      </c>
      <c r="CJX17" s="708" t="s">
        <v>2448</v>
      </c>
      <c r="CJY17" s="707">
        <v>2.2000000000000002</v>
      </c>
      <c r="CJZ17" s="708" t="s">
        <v>2448</v>
      </c>
      <c r="CKA17" s="707">
        <v>2.2000000000000002</v>
      </c>
      <c r="CKB17" s="708" t="s">
        <v>2448</v>
      </c>
      <c r="CKC17" s="707">
        <v>2.2000000000000002</v>
      </c>
      <c r="CKD17" s="708" t="s">
        <v>2448</v>
      </c>
      <c r="CKE17" s="707">
        <v>2.2000000000000002</v>
      </c>
      <c r="CKF17" s="708" t="s">
        <v>2448</v>
      </c>
      <c r="CKG17" s="707">
        <v>2.2000000000000002</v>
      </c>
      <c r="CKH17" s="708" t="s">
        <v>2448</v>
      </c>
      <c r="CKI17" s="707">
        <v>2.2000000000000002</v>
      </c>
      <c r="CKJ17" s="708" t="s">
        <v>2448</v>
      </c>
      <c r="CKK17" s="707">
        <v>2.2000000000000002</v>
      </c>
      <c r="CKL17" s="708" t="s">
        <v>2448</v>
      </c>
      <c r="CKM17" s="707">
        <v>2.2000000000000002</v>
      </c>
      <c r="CKN17" s="708" t="s">
        <v>2448</v>
      </c>
      <c r="CKO17" s="707">
        <v>2.2000000000000002</v>
      </c>
      <c r="CKP17" s="708" t="s">
        <v>2448</v>
      </c>
      <c r="CKQ17" s="707">
        <v>2.2000000000000002</v>
      </c>
      <c r="CKR17" s="708" t="s">
        <v>2448</v>
      </c>
      <c r="CKS17" s="707">
        <v>2.2000000000000002</v>
      </c>
      <c r="CKT17" s="708" t="s">
        <v>2448</v>
      </c>
      <c r="CKU17" s="707">
        <v>2.2000000000000002</v>
      </c>
      <c r="CKV17" s="708" t="s">
        <v>2448</v>
      </c>
      <c r="CKW17" s="707">
        <v>2.2000000000000002</v>
      </c>
      <c r="CKX17" s="708" t="s">
        <v>2448</v>
      </c>
      <c r="CKY17" s="707">
        <v>2.2000000000000002</v>
      </c>
      <c r="CKZ17" s="708" t="s">
        <v>2448</v>
      </c>
      <c r="CLA17" s="707">
        <v>2.2000000000000002</v>
      </c>
      <c r="CLB17" s="708" t="s">
        <v>2448</v>
      </c>
      <c r="CLC17" s="707">
        <v>2.2000000000000002</v>
      </c>
      <c r="CLD17" s="708" t="s">
        <v>2448</v>
      </c>
      <c r="CLE17" s="707">
        <v>2.2000000000000002</v>
      </c>
      <c r="CLF17" s="708" t="s">
        <v>2448</v>
      </c>
      <c r="CLG17" s="707">
        <v>2.2000000000000002</v>
      </c>
      <c r="CLH17" s="708" t="s">
        <v>2448</v>
      </c>
      <c r="CLI17" s="707">
        <v>2.2000000000000002</v>
      </c>
      <c r="CLJ17" s="708" t="s">
        <v>2448</v>
      </c>
      <c r="CLK17" s="707">
        <v>2.2000000000000002</v>
      </c>
      <c r="CLL17" s="708" t="s">
        <v>2448</v>
      </c>
      <c r="CLM17" s="707">
        <v>2.2000000000000002</v>
      </c>
      <c r="CLN17" s="708" t="s">
        <v>2448</v>
      </c>
      <c r="CLO17" s="707">
        <v>2.2000000000000002</v>
      </c>
      <c r="CLP17" s="708" t="s">
        <v>2448</v>
      </c>
      <c r="CLQ17" s="707">
        <v>2.2000000000000002</v>
      </c>
      <c r="CLR17" s="708" t="s">
        <v>2448</v>
      </c>
      <c r="CLS17" s="707">
        <v>2.2000000000000002</v>
      </c>
      <c r="CLT17" s="708" t="s">
        <v>2448</v>
      </c>
      <c r="CLU17" s="707">
        <v>2.2000000000000002</v>
      </c>
      <c r="CLV17" s="708" t="s">
        <v>2448</v>
      </c>
      <c r="CLW17" s="707">
        <v>2.2000000000000002</v>
      </c>
      <c r="CLX17" s="708" t="s">
        <v>2448</v>
      </c>
      <c r="CLY17" s="707">
        <v>2.2000000000000002</v>
      </c>
      <c r="CLZ17" s="708" t="s">
        <v>2448</v>
      </c>
      <c r="CMA17" s="707">
        <v>2.2000000000000002</v>
      </c>
      <c r="CMB17" s="708" t="s">
        <v>2448</v>
      </c>
      <c r="CMC17" s="707">
        <v>2.2000000000000002</v>
      </c>
      <c r="CMD17" s="708" t="s">
        <v>2448</v>
      </c>
      <c r="CME17" s="707">
        <v>2.2000000000000002</v>
      </c>
      <c r="CMF17" s="708" t="s">
        <v>2448</v>
      </c>
      <c r="CMG17" s="707">
        <v>2.2000000000000002</v>
      </c>
      <c r="CMH17" s="708" t="s">
        <v>2448</v>
      </c>
      <c r="CMI17" s="707">
        <v>2.2000000000000002</v>
      </c>
      <c r="CMJ17" s="708" t="s">
        <v>2448</v>
      </c>
      <c r="CMK17" s="707">
        <v>2.2000000000000002</v>
      </c>
      <c r="CML17" s="708" t="s">
        <v>2448</v>
      </c>
      <c r="CMM17" s="707">
        <v>2.2000000000000002</v>
      </c>
      <c r="CMN17" s="708" t="s">
        <v>2448</v>
      </c>
      <c r="CMO17" s="707">
        <v>2.2000000000000002</v>
      </c>
      <c r="CMP17" s="708" t="s">
        <v>2448</v>
      </c>
      <c r="CMQ17" s="707">
        <v>2.2000000000000002</v>
      </c>
      <c r="CMR17" s="708" t="s">
        <v>2448</v>
      </c>
      <c r="CMS17" s="707">
        <v>2.2000000000000002</v>
      </c>
      <c r="CMT17" s="708" t="s">
        <v>2448</v>
      </c>
      <c r="CMU17" s="707">
        <v>2.2000000000000002</v>
      </c>
      <c r="CMV17" s="708" t="s">
        <v>2448</v>
      </c>
      <c r="CMW17" s="707">
        <v>2.2000000000000002</v>
      </c>
      <c r="CMX17" s="708" t="s">
        <v>2448</v>
      </c>
      <c r="CMY17" s="707">
        <v>2.2000000000000002</v>
      </c>
      <c r="CMZ17" s="708" t="s">
        <v>2448</v>
      </c>
      <c r="CNA17" s="707">
        <v>2.2000000000000002</v>
      </c>
      <c r="CNB17" s="708" t="s">
        <v>2448</v>
      </c>
      <c r="CNC17" s="707">
        <v>2.2000000000000002</v>
      </c>
      <c r="CND17" s="708" t="s">
        <v>2448</v>
      </c>
      <c r="CNE17" s="707">
        <v>2.2000000000000002</v>
      </c>
      <c r="CNF17" s="708" t="s">
        <v>2448</v>
      </c>
      <c r="CNG17" s="707">
        <v>2.2000000000000002</v>
      </c>
      <c r="CNH17" s="708" t="s">
        <v>2448</v>
      </c>
      <c r="CNI17" s="707">
        <v>2.2000000000000002</v>
      </c>
      <c r="CNJ17" s="708" t="s">
        <v>2448</v>
      </c>
      <c r="CNK17" s="707">
        <v>2.2000000000000002</v>
      </c>
      <c r="CNL17" s="708" t="s">
        <v>2448</v>
      </c>
      <c r="CNM17" s="707">
        <v>2.2000000000000002</v>
      </c>
      <c r="CNN17" s="708" t="s">
        <v>2448</v>
      </c>
      <c r="CNO17" s="707">
        <v>2.2000000000000002</v>
      </c>
      <c r="CNP17" s="708" t="s">
        <v>2448</v>
      </c>
      <c r="CNQ17" s="707">
        <v>2.2000000000000002</v>
      </c>
      <c r="CNR17" s="708" t="s">
        <v>2448</v>
      </c>
      <c r="CNS17" s="707">
        <v>2.2000000000000002</v>
      </c>
      <c r="CNT17" s="708" t="s">
        <v>2448</v>
      </c>
      <c r="CNU17" s="707">
        <v>2.2000000000000002</v>
      </c>
      <c r="CNV17" s="708" t="s">
        <v>2448</v>
      </c>
      <c r="CNW17" s="707">
        <v>2.2000000000000002</v>
      </c>
      <c r="CNX17" s="708" t="s">
        <v>2448</v>
      </c>
      <c r="CNY17" s="707">
        <v>2.2000000000000002</v>
      </c>
      <c r="CNZ17" s="708" t="s">
        <v>2448</v>
      </c>
      <c r="COA17" s="707">
        <v>2.2000000000000002</v>
      </c>
      <c r="COB17" s="708" t="s">
        <v>2448</v>
      </c>
      <c r="COC17" s="707">
        <v>2.2000000000000002</v>
      </c>
      <c r="COD17" s="708" t="s">
        <v>2448</v>
      </c>
      <c r="COE17" s="707">
        <v>2.2000000000000002</v>
      </c>
      <c r="COF17" s="708" t="s">
        <v>2448</v>
      </c>
      <c r="COG17" s="707">
        <v>2.2000000000000002</v>
      </c>
      <c r="COH17" s="708" t="s">
        <v>2448</v>
      </c>
      <c r="COI17" s="707">
        <v>2.2000000000000002</v>
      </c>
      <c r="COJ17" s="708" t="s">
        <v>2448</v>
      </c>
      <c r="COK17" s="707">
        <v>2.2000000000000002</v>
      </c>
      <c r="COL17" s="708" t="s">
        <v>2448</v>
      </c>
      <c r="COM17" s="707">
        <v>2.2000000000000002</v>
      </c>
      <c r="CON17" s="708" t="s">
        <v>2448</v>
      </c>
      <c r="COO17" s="707">
        <v>2.2000000000000002</v>
      </c>
      <c r="COP17" s="708" t="s">
        <v>2448</v>
      </c>
      <c r="COQ17" s="707">
        <v>2.2000000000000002</v>
      </c>
      <c r="COR17" s="708" t="s">
        <v>2448</v>
      </c>
      <c r="COS17" s="707">
        <v>2.2000000000000002</v>
      </c>
      <c r="COT17" s="708" t="s">
        <v>2448</v>
      </c>
      <c r="COU17" s="707">
        <v>2.2000000000000002</v>
      </c>
      <c r="COV17" s="708" t="s">
        <v>2448</v>
      </c>
      <c r="COW17" s="707">
        <v>2.2000000000000002</v>
      </c>
      <c r="COX17" s="708" t="s">
        <v>2448</v>
      </c>
      <c r="COY17" s="707">
        <v>2.2000000000000002</v>
      </c>
      <c r="COZ17" s="708" t="s">
        <v>2448</v>
      </c>
      <c r="CPA17" s="707">
        <v>2.2000000000000002</v>
      </c>
      <c r="CPB17" s="708" t="s">
        <v>2448</v>
      </c>
      <c r="CPC17" s="707">
        <v>2.2000000000000002</v>
      </c>
      <c r="CPD17" s="708" t="s">
        <v>2448</v>
      </c>
      <c r="CPE17" s="707">
        <v>2.2000000000000002</v>
      </c>
      <c r="CPF17" s="708" t="s">
        <v>2448</v>
      </c>
      <c r="CPG17" s="707">
        <v>2.2000000000000002</v>
      </c>
      <c r="CPH17" s="708" t="s">
        <v>2448</v>
      </c>
      <c r="CPI17" s="707">
        <v>2.2000000000000002</v>
      </c>
      <c r="CPJ17" s="708" t="s">
        <v>2448</v>
      </c>
      <c r="CPK17" s="707">
        <v>2.2000000000000002</v>
      </c>
      <c r="CPL17" s="708" t="s">
        <v>2448</v>
      </c>
      <c r="CPM17" s="707">
        <v>2.2000000000000002</v>
      </c>
      <c r="CPN17" s="708" t="s">
        <v>2448</v>
      </c>
      <c r="CPO17" s="707">
        <v>2.2000000000000002</v>
      </c>
      <c r="CPP17" s="708" t="s">
        <v>2448</v>
      </c>
      <c r="CPQ17" s="707">
        <v>2.2000000000000002</v>
      </c>
      <c r="CPR17" s="708" t="s">
        <v>2448</v>
      </c>
      <c r="CPS17" s="707">
        <v>2.2000000000000002</v>
      </c>
      <c r="CPT17" s="708" t="s">
        <v>2448</v>
      </c>
      <c r="CPU17" s="707">
        <v>2.2000000000000002</v>
      </c>
      <c r="CPV17" s="708" t="s">
        <v>2448</v>
      </c>
      <c r="CPW17" s="707">
        <v>2.2000000000000002</v>
      </c>
      <c r="CPX17" s="708" t="s">
        <v>2448</v>
      </c>
      <c r="CPY17" s="707">
        <v>2.2000000000000002</v>
      </c>
      <c r="CPZ17" s="708" t="s">
        <v>2448</v>
      </c>
      <c r="CQA17" s="707">
        <v>2.2000000000000002</v>
      </c>
      <c r="CQB17" s="708" t="s">
        <v>2448</v>
      </c>
      <c r="CQC17" s="707">
        <v>2.2000000000000002</v>
      </c>
      <c r="CQD17" s="708" t="s">
        <v>2448</v>
      </c>
      <c r="CQE17" s="707">
        <v>2.2000000000000002</v>
      </c>
      <c r="CQF17" s="708" t="s">
        <v>2448</v>
      </c>
      <c r="CQG17" s="707">
        <v>2.2000000000000002</v>
      </c>
      <c r="CQH17" s="708" t="s">
        <v>2448</v>
      </c>
      <c r="CQI17" s="707">
        <v>2.2000000000000002</v>
      </c>
      <c r="CQJ17" s="708" t="s">
        <v>2448</v>
      </c>
      <c r="CQK17" s="707">
        <v>2.2000000000000002</v>
      </c>
      <c r="CQL17" s="708" t="s">
        <v>2448</v>
      </c>
      <c r="CQM17" s="707">
        <v>2.2000000000000002</v>
      </c>
      <c r="CQN17" s="708" t="s">
        <v>2448</v>
      </c>
      <c r="CQO17" s="707">
        <v>2.2000000000000002</v>
      </c>
      <c r="CQP17" s="708" t="s">
        <v>2448</v>
      </c>
      <c r="CQQ17" s="707">
        <v>2.2000000000000002</v>
      </c>
      <c r="CQR17" s="708" t="s">
        <v>2448</v>
      </c>
      <c r="CQS17" s="707">
        <v>2.2000000000000002</v>
      </c>
      <c r="CQT17" s="708" t="s">
        <v>2448</v>
      </c>
      <c r="CQU17" s="707">
        <v>2.2000000000000002</v>
      </c>
      <c r="CQV17" s="708" t="s">
        <v>2448</v>
      </c>
      <c r="CQW17" s="707">
        <v>2.2000000000000002</v>
      </c>
      <c r="CQX17" s="708" t="s">
        <v>2448</v>
      </c>
      <c r="CQY17" s="707">
        <v>2.2000000000000002</v>
      </c>
      <c r="CQZ17" s="708" t="s">
        <v>2448</v>
      </c>
      <c r="CRA17" s="707">
        <v>2.2000000000000002</v>
      </c>
      <c r="CRB17" s="708" t="s">
        <v>2448</v>
      </c>
      <c r="CRC17" s="707">
        <v>2.2000000000000002</v>
      </c>
      <c r="CRD17" s="708" t="s">
        <v>2448</v>
      </c>
      <c r="CRE17" s="707">
        <v>2.2000000000000002</v>
      </c>
      <c r="CRF17" s="708" t="s">
        <v>2448</v>
      </c>
      <c r="CRG17" s="707">
        <v>2.2000000000000002</v>
      </c>
      <c r="CRH17" s="708" t="s">
        <v>2448</v>
      </c>
      <c r="CRI17" s="707">
        <v>2.2000000000000002</v>
      </c>
      <c r="CRJ17" s="708" t="s">
        <v>2448</v>
      </c>
      <c r="CRK17" s="707">
        <v>2.2000000000000002</v>
      </c>
      <c r="CRL17" s="708" t="s">
        <v>2448</v>
      </c>
      <c r="CRM17" s="707">
        <v>2.2000000000000002</v>
      </c>
      <c r="CRN17" s="708" t="s">
        <v>2448</v>
      </c>
      <c r="CRO17" s="707">
        <v>2.2000000000000002</v>
      </c>
      <c r="CRP17" s="708" t="s">
        <v>2448</v>
      </c>
      <c r="CRQ17" s="707">
        <v>2.2000000000000002</v>
      </c>
      <c r="CRR17" s="708" t="s">
        <v>2448</v>
      </c>
      <c r="CRS17" s="707">
        <v>2.2000000000000002</v>
      </c>
      <c r="CRT17" s="708" t="s">
        <v>2448</v>
      </c>
      <c r="CRU17" s="707">
        <v>2.2000000000000002</v>
      </c>
      <c r="CRV17" s="708" t="s">
        <v>2448</v>
      </c>
      <c r="CRW17" s="707">
        <v>2.2000000000000002</v>
      </c>
      <c r="CRX17" s="708" t="s">
        <v>2448</v>
      </c>
      <c r="CRY17" s="707">
        <v>2.2000000000000002</v>
      </c>
      <c r="CRZ17" s="708" t="s">
        <v>2448</v>
      </c>
      <c r="CSA17" s="707">
        <v>2.2000000000000002</v>
      </c>
      <c r="CSB17" s="708" t="s">
        <v>2448</v>
      </c>
      <c r="CSC17" s="707">
        <v>2.2000000000000002</v>
      </c>
      <c r="CSD17" s="708" t="s">
        <v>2448</v>
      </c>
      <c r="CSE17" s="707">
        <v>2.2000000000000002</v>
      </c>
      <c r="CSF17" s="708" t="s">
        <v>2448</v>
      </c>
      <c r="CSG17" s="707">
        <v>2.2000000000000002</v>
      </c>
      <c r="CSH17" s="708" t="s">
        <v>2448</v>
      </c>
      <c r="CSI17" s="707">
        <v>2.2000000000000002</v>
      </c>
      <c r="CSJ17" s="708" t="s">
        <v>2448</v>
      </c>
      <c r="CSK17" s="707">
        <v>2.2000000000000002</v>
      </c>
      <c r="CSL17" s="708" t="s">
        <v>2448</v>
      </c>
      <c r="CSM17" s="707">
        <v>2.2000000000000002</v>
      </c>
      <c r="CSN17" s="708" t="s">
        <v>2448</v>
      </c>
      <c r="CSO17" s="707">
        <v>2.2000000000000002</v>
      </c>
      <c r="CSP17" s="708" t="s">
        <v>2448</v>
      </c>
      <c r="CSQ17" s="707">
        <v>2.2000000000000002</v>
      </c>
      <c r="CSR17" s="708" t="s">
        <v>2448</v>
      </c>
      <c r="CSS17" s="707">
        <v>2.2000000000000002</v>
      </c>
      <c r="CST17" s="708" t="s">
        <v>2448</v>
      </c>
      <c r="CSU17" s="707">
        <v>2.2000000000000002</v>
      </c>
      <c r="CSV17" s="708" t="s">
        <v>2448</v>
      </c>
      <c r="CSW17" s="707">
        <v>2.2000000000000002</v>
      </c>
      <c r="CSX17" s="708" t="s">
        <v>2448</v>
      </c>
      <c r="CSY17" s="707">
        <v>2.2000000000000002</v>
      </c>
      <c r="CSZ17" s="708" t="s">
        <v>2448</v>
      </c>
      <c r="CTA17" s="707">
        <v>2.2000000000000002</v>
      </c>
      <c r="CTB17" s="708" t="s">
        <v>2448</v>
      </c>
      <c r="CTC17" s="707">
        <v>2.2000000000000002</v>
      </c>
      <c r="CTD17" s="708" t="s">
        <v>2448</v>
      </c>
      <c r="CTE17" s="707">
        <v>2.2000000000000002</v>
      </c>
      <c r="CTF17" s="708" t="s">
        <v>2448</v>
      </c>
      <c r="CTG17" s="707">
        <v>2.2000000000000002</v>
      </c>
      <c r="CTH17" s="708" t="s">
        <v>2448</v>
      </c>
      <c r="CTI17" s="707">
        <v>2.2000000000000002</v>
      </c>
      <c r="CTJ17" s="708" t="s">
        <v>2448</v>
      </c>
      <c r="CTK17" s="707">
        <v>2.2000000000000002</v>
      </c>
      <c r="CTL17" s="708" t="s">
        <v>2448</v>
      </c>
      <c r="CTM17" s="707">
        <v>2.2000000000000002</v>
      </c>
      <c r="CTN17" s="708" t="s">
        <v>2448</v>
      </c>
      <c r="CTO17" s="707">
        <v>2.2000000000000002</v>
      </c>
      <c r="CTP17" s="708" t="s">
        <v>2448</v>
      </c>
      <c r="CTQ17" s="707">
        <v>2.2000000000000002</v>
      </c>
      <c r="CTR17" s="708" t="s">
        <v>2448</v>
      </c>
      <c r="CTS17" s="707">
        <v>2.2000000000000002</v>
      </c>
      <c r="CTT17" s="708" t="s">
        <v>2448</v>
      </c>
      <c r="CTU17" s="707">
        <v>2.2000000000000002</v>
      </c>
      <c r="CTV17" s="708" t="s">
        <v>2448</v>
      </c>
      <c r="CTW17" s="707">
        <v>2.2000000000000002</v>
      </c>
      <c r="CTX17" s="708" t="s">
        <v>2448</v>
      </c>
      <c r="CTY17" s="707">
        <v>2.2000000000000002</v>
      </c>
      <c r="CTZ17" s="708" t="s">
        <v>2448</v>
      </c>
      <c r="CUA17" s="707">
        <v>2.2000000000000002</v>
      </c>
      <c r="CUB17" s="708" t="s">
        <v>2448</v>
      </c>
      <c r="CUC17" s="707">
        <v>2.2000000000000002</v>
      </c>
      <c r="CUD17" s="708" t="s">
        <v>2448</v>
      </c>
      <c r="CUE17" s="707">
        <v>2.2000000000000002</v>
      </c>
      <c r="CUF17" s="708" t="s">
        <v>2448</v>
      </c>
      <c r="CUG17" s="707">
        <v>2.2000000000000002</v>
      </c>
      <c r="CUH17" s="708" t="s">
        <v>2448</v>
      </c>
      <c r="CUI17" s="707">
        <v>2.2000000000000002</v>
      </c>
      <c r="CUJ17" s="708" t="s">
        <v>2448</v>
      </c>
      <c r="CUK17" s="707">
        <v>2.2000000000000002</v>
      </c>
      <c r="CUL17" s="708" t="s">
        <v>2448</v>
      </c>
      <c r="CUM17" s="707">
        <v>2.2000000000000002</v>
      </c>
      <c r="CUN17" s="708" t="s">
        <v>2448</v>
      </c>
      <c r="CUO17" s="707">
        <v>2.2000000000000002</v>
      </c>
      <c r="CUP17" s="708" t="s">
        <v>2448</v>
      </c>
      <c r="CUQ17" s="707">
        <v>2.2000000000000002</v>
      </c>
      <c r="CUR17" s="708" t="s">
        <v>2448</v>
      </c>
      <c r="CUS17" s="707">
        <v>2.2000000000000002</v>
      </c>
      <c r="CUT17" s="708" t="s">
        <v>2448</v>
      </c>
      <c r="CUU17" s="707">
        <v>2.2000000000000002</v>
      </c>
      <c r="CUV17" s="708" t="s">
        <v>2448</v>
      </c>
      <c r="CUW17" s="707">
        <v>2.2000000000000002</v>
      </c>
      <c r="CUX17" s="708" t="s">
        <v>2448</v>
      </c>
      <c r="CUY17" s="707">
        <v>2.2000000000000002</v>
      </c>
      <c r="CUZ17" s="708" t="s">
        <v>2448</v>
      </c>
      <c r="CVA17" s="707">
        <v>2.2000000000000002</v>
      </c>
      <c r="CVB17" s="708" t="s">
        <v>2448</v>
      </c>
      <c r="CVC17" s="707">
        <v>2.2000000000000002</v>
      </c>
      <c r="CVD17" s="708" t="s">
        <v>2448</v>
      </c>
      <c r="CVE17" s="707">
        <v>2.2000000000000002</v>
      </c>
      <c r="CVF17" s="708" t="s">
        <v>2448</v>
      </c>
      <c r="CVG17" s="707">
        <v>2.2000000000000002</v>
      </c>
      <c r="CVH17" s="708" t="s">
        <v>2448</v>
      </c>
      <c r="CVI17" s="707">
        <v>2.2000000000000002</v>
      </c>
      <c r="CVJ17" s="708" t="s">
        <v>2448</v>
      </c>
      <c r="CVK17" s="707">
        <v>2.2000000000000002</v>
      </c>
      <c r="CVL17" s="708" t="s">
        <v>2448</v>
      </c>
      <c r="CVM17" s="707">
        <v>2.2000000000000002</v>
      </c>
      <c r="CVN17" s="708" t="s">
        <v>2448</v>
      </c>
      <c r="CVO17" s="707">
        <v>2.2000000000000002</v>
      </c>
      <c r="CVP17" s="708" t="s">
        <v>2448</v>
      </c>
      <c r="CVQ17" s="707">
        <v>2.2000000000000002</v>
      </c>
      <c r="CVR17" s="708" t="s">
        <v>2448</v>
      </c>
      <c r="CVS17" s="707">
        <v>2.2000000000000002</v>
      </c>
      <c r="CVT17" s="708" t="s">
        <v>2448</v>
      </c>
      <c r="CVU17" s="707">
        <v>2.2000000000000002</v>
      </c>
      <c r="CVV17" s="708" t="s">
        <v>2448</v>
      </c>
      <c r="CVW17" s="707">
        <v>2.2000000000000002</v>
      </c>
      <c r="CVX17" s="708" t="s">
        <v>2448</v>
      </c>
      <c r="CVY17" s="707">
        <v>2.2000000000000002</v>
      </c>
      <c r="CVZ17" s="708" t="s">
        <v>2448</v>
      </c>
      <c r="CWA17" s="707">
        <v>2.2000000000000002</v>
      </c>
      <c r="CWB17" s="708" t="s">
        <v>2448</v>
      </c>
      <c r="CWC17" s="707">
        <v>2.2000000000000002</v>
      </c>
      <c r="CWD17" s="708" t="s">
        <v>2448</v>
      </c>
      <c r="CWE17" s="707">
        <v>2.2000000000000002</v>
      </c>
      <c r="CWF17" s="708" t="s">
        <v>2448</v>
      </c>
      <c r="CWG17" s="707">
        <v>2.2000000000000002</v>
      </c>
      <c r="CWH17" s="708" t="s">
        <v>2448</v>
      </c>
      <c r="CWI17" s="707">
        <v>2.2000000000000002</v>
      </c>
      <c r="CWJ17" s="708" t="s">
        <v>2448</v>
      </c>
      <c r="CWK17" s="707">
        <v>2.2000000000000002</v>
      </c>
      <c r="CWL17" s="708" t="s">
        <v>2448</v>
      </c>
      <c r="CWM17" s="707">
        <v>2.2000000000000002</v>
      </c>
      <c r="CWN17" s="708" t="s">
        <v>2448</v>
      </c>
      <c r="CWO17" s="707">
        <v>2.2000000000000002</v>
      </c>
      <c r="CWP17" s="708" t="s">
        <v>2448</v>
      </c>
      <c r="CWQ17" s="707">
        <v>2.2000000000000002</v>
      </c>
      <c r="CWR17" s="708" t="s">
        <v>2448</v>
      </c>
      <c r="CWS17" s="707">
        <v>2.2000000000000002</v>
      </c>
      <c r="CWT17" s="708" t="s">
        <v>2448</v>
      </c>
      <c r="CWU17" s="707">
        <v>2.2000000000000002</v>
      </c>
      <c r="CWV17" s="708" t="s">
        <v>2448</v>
      </c>
      <c r="CWW17" s="707">
        <v>2.2000000000000002</v>
      </c>
      <c r="CWX17" s="708" t="s">
        <v>2448</v>
      </c>
      <c r="CWY17" s="707">
        <v>2.2000000000000002</v>
      </c>
      <c r="CWZ17" s="708" t="s">
        <v>2448</v>
      </c>
      <c r="CXA17" s="707">
        <v>2.2000000000000002</v>
      </c>
      <c r="CXB17" s="708" t="s">
        <v>2448</v>
      </c>
      <c r="CXC17" s="707">
        <v>2.2000000000000002</v>
      </c>
      <c r="CXD17" s="708" t="s">
        <v>2448</v>
      </c>
      <c r="CXE17" s="707">
        <v>2.2000000000000002</v>
      </c>
      <c r="CXF17" s="708" t="s">
        <v>2448</v>
      </c>
      <c r="CXG17" s="707">
        <v>2.2000000000000002</v>
      </c>
      <c r="CXH17" s="708" t="s">
        <v>2448</v>
      </c>
      <c r="CXI17" s="707">
        <v>2.2000000000000002</v>
      </c>
      <c r="CXJ17" s="708" t="s">
        <v>2448</v>
      </c>
      <c r="CXK17" s="707">
        <v>2.2000000000000002</v>
      </c>
      <c r="CXL17" s="708" t="s">
        <v>2448</v>
      </c>
      <c r="CXM17" s="707">
        <v>2.2000000000000002</v>
      </c>
      <c r="CXN17" s="708" t="s">
        <v>2448</v>
      </c>
      <c r="CXO17" s="707">
        <v>2.2000000000000002</v>
      </c>
      <c r="CXP17" s="708" t="s">
        <v>2448</v>
      </c>
      <c r="CXQ17" s="707">
        <v>2.2000000000000002</v>
      </c>
      <c r="CXR17" s="708" t="s">
        <v>2448</v>
      </c>
      <c r="CXS17" s="707">
        <v>2.2000000000000002</v>
      </c>
      <c r="CXT17" s="708" t="s">
        <v>2448</v>
      </c>
      <c r="CXU17" s="707">
        <v>2.2000000000000002</v>
      </c>
      <c r="CXV17" s="708" t="s">
        <v>2448</v>
      </c>
      <c r="CXW17" s="707">
        <v>2.2000000000000002</v>
      </c>
      <c r="CXX17" s="708" t="s">
        <v>2448</v>
      </c>
      <c r="CXY17" s="707">
        <v>2.2000000000000002</v>
      </c>
      <c r="CXZ17" s="708" t="s">
        <v>2448</v>
      </c>
      <c r="CYA17" s="707">
        <v>2.2000000000000002</v>
      </c>
      <c r="CYB17" s="708" t="s">
        <v>2448</v>
      </c>
      <c r="CYC17" s="707">
        <v>2.2000000000000002</v>
      </c>
      <c r="CYD17" s="708" t="s">
        <v>2448</v>
      </c>
      <c r="CYE17" s="707">
        <v>2.2000000000000002</v>
      </c>
      <c r="CYF17" s="708" t="s">
        <v>2448</v>
      </c>
      <c r="CYG17" s="707">
        <v>2.2000000000000002</v>
      </c>
      <c r="CYH17" s="708" t="s">
        <v>2448</v>
      </c>
      <c r="CYI17" s="707">
        <v>2.2000000000000002</v>
      </c>
      <c r="CYJ17" s="708" t="s">
        <v>2448</v>
      </c>
      <c r="CYK17" s="707">
        <v>2.2000000000000002</v>
      </c>
      <c r="CYL17" s="708" t="s">
        <v>2448</v>
      </c>
      <c r="CYM17" s="707">
        <v>2.2000000000000002</v>
      </c>
      <c r="CYN17" s="708" t="s">
        <v>2448</v>
      </c>
      <c r="CYO17" s="707">
        <v>2.2000000000000002</v>
      </c>
      <c r="CYP17" s="708" t="s">
        <v>2448</v>
      </c>
      <c r="CYQ17" s="707">
        <v>2.2000000000000002</v>
      </c>
      <c r="CYR17" s="708" t="s">
        <v>2448</v>
      </c>
      <c r="CYS17" s="707">
        <v>2.2000000000000002</v>
      </c>
      <c r="CYT17" s="708" t="s">
        <v>2448</v>
      </c>
      <c r="CYU17" s="707">
        <v>2.2000000000000002</v>
      </c>
      <c r="CYV17" s="708" t="s">
        <v>2448</v>
      </c>
      <c r="CYW17" s="707">
        <v>2.2000000000000002</v>
      </c>
      <c r="CYX17" s="708" t="s">
        <v>2448</v>
      </c>
      <c r="CYY17" s="707">
        <v>2.2000000000000002</v>
      </c>
      <c r="CYZ17" s="708" t="s">
        <v>2448</v>
      </c>
      <c r="CZA17" s="707">
        <v>2.2000000000000002</v>
      </c>
      <c r="CZB17" s="708" t="s">
        <v>2448</v>
      </c>
      <c r="CZC17" s="707">
        <v>2.2000000000000002</v>
      </c>
      <c r="CZD17" s="708" t="s">
        <v>2448</v>
      </c>
      <c r="CZE17" s="707">
        <v>2.2000000000000002</v>
      </c>
      <c r="CZF17" s="708" t="s">
        <v>2448</v>
      </c>
      <c r="CZG17" s="707">
        <v>2.2000000000000002</v>
      </c>
      <c r="CZH17" s="708" t="s">
        <v>2448</v>
      </c>
      <c r="CZI17" s="707">
        <v>2.2000000000000002</v>
      </c>
      <c r="CZJ17" s="708" t="s">
        <v>2448</v>
      </c>
      <c r="CZK17" s="707">
        <v>2.2000000000000002</v>
      </c>
      <c r="CZL17" s="708" t="s">
        <v>2448</v>
      </c>
      <c r="CZM17" s="707">
        <v>2.2000000000000002</v>
      </c>
      <c r="CZN17" s="708" t="s">
        <v>2448</v>
      </c>
      <c r="CZO17" s="707">
        <v>2.2000000000000002</v>
      </c>
      <c r="CZP17" s="708" t="s">
        <v>2448</v>
      </c>
      <c r="CZQ17" s="707">
        <v>2.2000000000000002</v>
      </c>
      <c r="CZR17" s="708" t="s">
        <v>2448</v>
      </c>
      <c r="CZS17" s="707">
        <v>2.2000000000000002</v>
      </c>
      <c r="CZT17" s="708" t="s">
        <v>2448</v>
      </c>
      <c r="CZU17" s="707">
        <v>2.2000000000000002</v>
      </c>
      <c r="CZV17" s="708" t="s">
        <v>2448</v>
      </c>
      <c r="CZW17" s="707">
        <v>2.2000000000000002</v>
      </c>
      <c r="CZX17" s="708" t="s">
        <v>2448</v>
      </c>
      <c r="CZY17" s="707">
        <v>2.2000000000000002</v>
      </c>
      <c r="CZZ17" s="708" t="s">
        <v>2448</v>
      </c>
      <c r="DAA17" s="707">
        <v>2.2000000000000002</v>
      </c>
      <c r="DAB17" s="708" t="s">
        <v>2448</v>
      </c>
      <c r="DAC17" s="707">
        <v>2.2000000000000002</v>
      </c>
      <c r="DAD17" s="708" t="s">
        <v>2448</v>
      </c>
      <c r="DAE17" s="707">
        <v>2.2000000000000002</v>
      </c>
      <c r="DAF17" s="708" t="s">
        <v>2448</v>
      </c>
      <c r="DAG17" s="707">
        <v>2.2000000000000002</v>
      </c>
      <c r="DAH17" s="708" t="s">
        <v>2448</v>
      </c>
      <c r="DAI17" s="707">
        <v>2.2000000000000002</v>
      </c>
      <c r="DAJ17" s="708" t="s">
        <v>2448</v>
      </c>
      <c r="DAK17" s="707">
        <v>2.2000000000000002</v>
      </c>
      <c r="DAL17" s="708" t="s">
        <v>2448</v>
      </c>
      <c r="DAM17" s="707">
        <v>2.2000000000000002</v>
      </c>
      <c r="DAN17" s="708" t="s">
        <v>2448</v>
      </c>
      <c r="DAO17" s="707">
        <v>2.2000000000000002</v>
      </c>
      <c r="DAP17" s="708" t="s">
        <v>2448</v>
      </c>
      <c r="DAQ17" s="707">
        <v>2.2000000000000002</v>
      </c>
      <c r="DAR17" s="708" t="s">
        <v>2448</v>
      </c>
      <c r="DAS17" s="707">
        <v>2.2000000000000002</v>
      </c>
      <c r="DAT17" s="708" t="s">
        <v>2448</v>
      </c>
      <c r="DAU17" s="707">
        <v>2.2000000000000002</v>
      </c>
      <c r="DAV17" s="708" t="s">
        <v>2448</v>
      </c>
      <c r="DAW17" s="707">
        <v>2.2000000000000002</v>
      </c>
      <c r="DAX17" s="708" t="s">
        <v>2448</v>
      </c>
      <c r="DAY17" s="707">
        <v>2.2000000000000002</v>
      </c>
      <c r="DAZ17" s="708" t="s">
        <v>2448</v>
      </c>
      <c r="DBA17" s="707">
        <v>2.2000000000000002</v>
      </c>
      <c r="DBB17" s="708" t="s">
        <v>2448</v>
      </c>
      <c r="DBC17" s="707">
        <v>2.2000000000000002</v>
      </c>
      <c r="DBD17" s="708" t="s">
        <v>2448</v>
      </c>
      <c r="DBE17" s="707">
        <v>2.2000000000000002</v>
      </c>
      <c r="DBF17" s="708" t="s">
        <v>2448</v>
      </c>
      <c r="DBG17" s="707">
        <v>2.2000000000000002</v>
      </c>
      <c r="DBH17" s="708" t="s">
        <v>2448</v>
      </c>
      <c r="DBI17" s="707">
        <v>2.2000000000000002</v>
      </c>
      <c r="DBJ17" s="708" t="s">
        <v>2448</v>
      </c>
      <c r="DBK17" s="707">
        <v>2.2000000000000002</v>
      </c>
      <c r="DBL17" s="708" t="s">
        <v>2448</v>
      </c>
      <c r="DBM17" s="707">
        <v>2.2000000000000002</v>
      </c>
      <c r="DBN17" s="708" t="s">
        <v>2448</v>
      </c>
      <c r="DBO17" s="707">
        <v>2.2000000000000002</v>
      </c>
      <c r="DBP17" s="708" t="s">
        <v>2448</v>
      </c>
      <c r="DBQ17" s="707">
        <v>2.2000000000000002</v>
      </c>
      <c r="DBR17" s="708" t="s">
        <v>2448</v>
      </c>
      <c r="DBS17" s="707">
        <v>2.2000000000000002</v>
      </c>
      <c r="DBT17" s="708" t="s">
        <v>2448</v>
      </c>
      <c r="DBU17" s="707">
        <v>2.2000000000000002</v>
      </c>
      <c r="DBV17" s="708" t="s">
        <v>2448</v>
      </c>
      <c r="DBW17" s="707">
        <v>2.2000000000000002</v>
      </c>
      <c r="DBX17" s="708" t="s">
        <v>2448</v>
      </c>
      <c r="DBY17" s="707">
        <v>2.2000000000000002</v>
      </c>
      <c r="DBZ17" s="708" t="s">
        <v>2448</v>
      </c>
      <c r="DCA17" s="707">
        <v>2.2000000000000002</v>
      </c>
      <c r="DCB17" s="708" t="s">
        <v>2448</v>
      </c>
      <c r="DCC17" s="707">
        <v>2.2000000000000002</v>
      </c>
      <c r="DCD17" s="708" t="s">
        <v>2448</v>
      </c>
      <c r="DCE17" s="707">
        <v>2.2000000000000002</v>
      </c>
      <c r="DCF17" s="708" t="s">
        <v>2448</v>
      </c>
      <c r="DCG17" s="707">
        <v>2.2000000000000002</v>
      </c>
      <c r="DCH17" s="708" t="s">
        <v>2448</v>
      </c>
      <c r="DCI17" s="707">
        <v>2.2000000000000002</v>
      </c>
      <c r="DCJ17" s="708" t="s">
        <v>2448</v>
      </c>
      <c r="DCK17" s="707">
        <v>2.2000000000000002</v>
      </c>
      <c r="DCL17" s="708" t="s">
        <v>2448</v>
      </c>
      <c r="DCM17" s="707">
        <v>2.2000000000000002</v>
      </c>
      <c r="DCN17" s="708" t="s">
        <v>2448</v>
      </c>
      <c r="DCO17" s="707">
        <v>2.2000000000000002</v>
      </c>
      <c r="DCP17" s="708" t="s">
        <v>2448</v>
      </c>
      <c r="DCQ17" s="707">
        <v>2.2000000000000002</v>
      </c>
      <c r="DCR17" s="708" t="s">
        <v>2448</v>
      </c>
      <c r="DCS17" s="707">
        <v>2.2000000000000002</v>
      </c>
      <c r="DCT17" s="708" t="s">
        <v>2448</v>
      </c>
      <c r="DCU17" s="707">
        <v>2.2000000000000002</v>
      </c>
      <c r="DCV17" s="708" t="s">
        <v>2448</v>
      </c>
      <c r="DCW17" s="707">
        <v>2.2000000000000002</v>
      </c>
      <c r="DCX17" s="708" t="s">
        <v>2448</v>
      </c>
      <c r="DCY17" s="707">
        <v>2.2000000000000002</v>
      </c>
      <c r="DCZ17" s="708" t="s">
        <v>2448</v>
      </c>
      <c r="DDA17" s="707">
        <v>2.2000000000000002</v>
      </c>
      <c r="DDB17" s="708" t="s">
        <v>2448</v>
      </c>
      <c r="DDC17" s="707">
        <v>2.2000000000000002</v>
      </c>
      <c r="DDD17" s="708" t="s">
        <v>2448</v>
      </c>
      <c r="DDE17" s="707">
        <v>2.2000000000000002</v>
      </c>
      <c r="DDF17" s="708" t="s">
        <v>2448</v>
      </c>
      <c r="DDG17" s="707">
        <v>2.2000000000000002</v>
      </c>
      <c r="DDH17" s="708" t="s">
        <v>2448</v>
      </c>
      <c r="DDI17" s="707">
        <v>2.2000000000000002</v>
      </c>
      <c r="DDJ17" s="708" t="s">
        <v>2448</v>
      </c>
      <c r="DDK17" s="707">
        <v>2.2000000000000002</v>
      </c>
      <c r="DDL17" s="708" t="s">
        <v>2448</v>
      </c>
      <c r="DDM17" s="707">
        <v>2.2000000000000002</v>
      </c>
      <c r="DDN17" s="708" t="s">
        <v>2448</v>
      </c>
      <c r="DDO17" s="707">
        <v>2.2000000000000002</v>
      </c>
      <c r="DDP17" s="708" t="s">
        <v>2448</v>
      </c>
      <c r="DDQ17" s="707">
        <v>2.2000000000000002</v>
      </c>
      <c r="DDR17" s="708" t="s">
        <v>2448</v>
      </c>
      <c r="DDS17" s="707">
        <v>2.2000000000000002</v>
      </c>
      <c r="DDT17" s="708" t="s">
        <v>2448</v>
      </c>
      <c r="DDU17" s="707">
        <v>2.2000000000000002</v>
      </c>
      <c r="DDV17" s="708" t="s">
        <v>2448</v>
      </c>
      <c r="DDW17" s="707">
        <v>2.2000000000000002</v>
      </c>
      <c r="DDX17" s="708" t="s">
        <v>2448</v>
      </c>
      <c r="DDY17" s="707">
        <v>2.2000000000000002</v>
      </c>
      <c r="DDZ17" s="708" t="s">
        <v>2448</v>
      </c>
      <c r="DEA17" s="707">
        <v>2.2000000000000002</v>
      </c>
      <c r="DEB17" s="708" t="s">
        <v>2448</v>
      </c>
      <c r="DEC17" s="707">
        <v>2.2000000000000002</v>
      </c>
      <c r="DED17" s="708" t="s">
        <v>2448</v>
      </c>
      <c r="DEE17" s="707">
        <v>2.2000000000000002</v>
      </c>
      <c r="DEF17" s="708" t="s">
        <v>2448</v>
      </c>
      <c r="DEG17" s="707">
        <v>2.2000000000000002</v>
      </c>
      <c r="DEH17" s="708" t="s">
        <v>2448</v>
      </c>
      <c r="DEI17" s="707">
        <v>2.2000000000000002</v>
      </c>
      <c r="DEJ17" s="708" t="s">
        <v>2448</v>
      </c>
      <c r="DEK17" s="707">
        <v>2.2000000000000002</v>
      </c>
      <c r="DEL17" s="708" t="s">
        <v>2448</v>
      </c>
      <c r="DEM17" s="707">
        <v>2.2000000000000002</v>
      </c>
      <c r="DEN17" s="708" t="s">
        <v>2448</v>
      </c>
      <c r="DEO17" s="707">
        <v>2.2000000000000002</v>
      </c>
      <c r="DEP17" s="708" t="s">
        <v>2448</v>
      </c>
      <c r="DEQ17" s="707">
        <v>2.2000000000000002</v>
      </c>
      <c r="DER17" s="708" t="s">
        <v>2448</v>
      </c>
      <c r="DES17" s="707">
        <v>2.2000000000000002</v>
      </c>
      <c r="DET17" s="708" t="s">
        <v>2448</v>
      </c>
      <c r="DEU17" s="707">
        <v>2.2000000000000002</v>
      </c>
      <c r="DEV17" s="708" t="s">
        <v>2448</v>
      </c>
      <c r="DEW17" s="707">
        <v>2.2000000000000002</v>
      </c>
      <c r="DEX17" s="708" t="s">
        <v>2448</v>
      </c>
      <c r="DEY17" s="707">
        <v>2.2000000000000002</v>
      </c>
      <c r="DEZ17" s="708" t="s">
        <v>2448</v>
      </c>
      <c r="DFA17" s="707">
        <v>2.2000000000000002</v>
      </c>
      <c r="DFB17" s="708" t="s">
        <v>2448</v>
      </c>
      <c r="DFC17" s="707">
        <v>2.2000000000000002</v>
      </c>
      <c r="DFD17" s="708" t="s">
        <v>2448</v>
      </c>
      <c r="DFE17" s="707">
        <v>2.2000000000000002</v>
      </c>
      <c r="DFF17" s="708" t="s">
        <v>2448</v>
      </c>
      <c r="DFG17" s="707">
        <v>2.2000000000000002</v>
      </c>
      <c r="DFH17" s="708" t="s">
        <v>2448</v>
      </c>
      <c r="DFI17" s="707">
        <v>2.2000000000000002</v>
      </c>
      <c r="DFJ17" s="708" t="s">
        <v>2448</v>
      </c>
      <c r="DFK17" s="707">
        <v>2.2000000000000002</v>
      </c>
      <c r="DFL17" s="708" t="s">
        <v>2448</v>
      </c>
      <c r="DFM17" s="707">
        <v>2.2000000000000002</v>
      </c>
      <c r="DFN17" s="708" t="s">
        <v>2448</v>
      </c>
      <c r="DFO17" s="707">
        <v>2.2000000000000002</v>
      </c>
      <c r="DFP17" s="708" t="s">
        <v>2448</v>
      </c>
      <c r="DFQ17" s="707">
        <v>2.2000000000000002</v>
      </c>
      <c r="DFR17" s="708" t="s">
        <v>2448</v>
      </c>
      <c r="DFS17" s="707">
        <v>2.2000000000000002</v>
      </c>
      <c r="DFT17" s="708" t="s">
        <v>2448</v>
      </c>
      <c r="DFU17" s="707">
        <v>2.2000000000000002</v>
      </c>
      <c r="DFV17" s="708" t="s">
        <v>2448</v>
      </c>
      <c r="DFW17" s="707">
        <v>2.2000000000000002</v>
      </c>
      <c r="DFX17" s="708" t="s">
        <v>2448</v>
      </c>
      <c r="DFY17" s="707">
        <v>2.2000000000000002</v>
      </c>
      <c r="DFZ17" s="708" t="s">
        <v>2448</v>
      </c>
      <c r="DGA17" s="707">
        <v>2.2000000000000002</v>
      </c>
      <c r="DGB17" s="708" t="s">
        <v>2448</v>
      </c>
      <c r="DGC17" s="707">
        <v>2.2000000000000002</v>
      </c>
      <c r="DGD17" s="708" t="s">
        <v>2448</v>
      </c>
      <c r="DGE17" s="707">
        <v>2.2000000000000002</v>
      </c>
      <c r="DGF17" s="708" t="s">
        <v>2448</v>
      </c>
      <c r="DGG17" s="707">
        <v>2.2000000000000002</v>
      </c>
      <c r="DGH17" s="708" t="s">
        <v>2448</v>
      </c>
      <c r="DGI17" s="707">
        <v>2.2000000000000002</v>
      </c>
      <c r="DGJ17" s="708" t="s">
        <v>2448</v>
      </c>
      <c r="DGK17" s="707">
        <v>2.2000000000000002</v>
      </c>
      <c r="DGL17" s="708" t="s">
        <v>2448</v>
      </c>
      <c r="DGM17" s="707">
        <v>2.2000000000000002</v>
      </c>
      <c r="DGN17" s="708" t="s">
        <v>2448</v>
      </c>
      <c r="DGO17" s="707">
        <v>2.2000000000000002</v>
      </c>
      <c r="DGP17" s="708" t="s">
        <v>2448</v>
      </c>
      <c r="DGQ17" s="707">
        <v>2.2000000000000002</v>
      </c>
      <c r="DGR17" s="708" t="s">
        <v>2448</v>
      </c>
      <c r="DGS17" s="707">
        <v>2.2000000000000002</v>
      </c>
      <c r="DGT17" s="708" t="s">
        <v>2448</v>
      </c>
      <c r="DGU17" s="707">
        <v>2.2000000000000002</v>
      </c>
      <c r="DGV17" s="708" t="s">
        <v>2448</v>
      </c>
      <c r="DGW17" s="707">
        <v>2.2000000000000002</v>
      </c>
      <c r="DGX17" s="708" t="s">
        <v>2448</v>
      </c>
      <c r="DGY17" s="707">
        <v>2.2000000000000002</v>
      </c>
      <c r="DGZ17" s="708" t="s">
        <v>2448</v>
      </c>
      <c r="DHA17" s="707">
        <v>2.2000000000000002</v>
      </c>
      <c r="DHB17" s="708" t="s">
        <v>2448</v>
      </c>
      <c r="DHC17" s="707">
        <v>2.2000000000000002</v>
      </c>
      <c r="DHD17" s="708" t="s">
        <v>2448</v>
      </c>
      <c r="DHE17" s="707">
        <v>2.2000000000000002</v>
      </c>
      <c r="DHF17" s="708" t="s">
        <v>2448</v>
      </c>
      <c r="DHG17" s="707">
        <v>2.2000000000000002</v>
      </c>
      <c r="DHH17" s="708" t="s">
        <v>2448</v>
      </c>
      <c r="DHI17" s="707">
        <v>2.2000000000000002</v>
      </c>
      <c r="DHJ17" s="708" t="s">
        <v>2448</v>
      </c>
      <c r="DHK17" s="707">
        <v>2.2000000000000002</v>
      </c>
      <c r="DHL17" s="708" t="s">
        <v>2448</v>
      </c>
      <c r="DHM17" s="707">
        <v>2.2000000000000002</v>
      </c>
      <c r="DHN17" s="708" t="s">
        <v>2448</v>
      </c>
      <c r="DHO17" s="707">
        <v>2.2000000000000002</v>
      </c>
      <c r="DHP17" s="708" t="s">
        <v>2448</v>
      </c>
      <c r="DHQ17" s="707">
        <v>2.2000000000000002</v>
      </c>
      <c r="DHR17" s="708" t="s">
        <v>2448</v>
      </c>
      <c r="DHS17" s="707">
        <v>2.2000000000000002</v>
      </c>
      <c r="DHT17" s="708" t="s">
        <v>2448</v>
      </c>
      <c r="DHU17" s="707">
        <v>2.2000000000000002</v>
      </c>
      <c r="DHV17" s="708" t="s">
        <v>2448</v>
      </c>
      <c r="DHW17" s="707">
        <v>2.2000000000000002</v>
      </c>
      <c r="DHX17" s="708" t="s">
        <v>2448</v>
      </c>
      <c r="DHY17" s="707">
        <v>2.2000000000000002</v>
      </c>
      <c r="DHZ17" s="708" t="s">
        <v>2448</v>
      </c>
      <c r="DIA17" s="707">
        <v>2.2000000000000002</v>
      </c>
      <c r="DIB17" s="708" t="s">
        <v>2448</v>
      </c>
      <c r="DIC17" s="707">
        <v>2.2000000000000002</v>
      </c>
      <c r="DID17" s="708" t="s">
        <v>2448</v>
      </c>
      <c r="DIE17" s="707">
        <v>2.2000000000000002</v>
      </c>
      <c r="DIF17" s="708" t="s">
        <v>2448</v>
      </c>
      <c r="DIG17" s="707">
        <v>2.2000000000000002</v>
      </c>
      <c r="DIH17" s="708" t="s">
        <v>2448</v>
      </c>
      <c r="DII17" s="707">
        <v>2.2000000000000002</v>
      </c>
      <c r="DIJ17" s="708" t="s">
        <v>2448</v>
      </c>
      <c r="DIK17" s="707">
        <v>2.2000000000000002</v>
      </c>
      <c r="DIL17" s="708" t="s">
        <v>2448</v>
      </c>
      <c r="DIM17" s="707">
        <v>2.2000000000000002</v>
      </c>
      <c r="DIN17" s="708" t="s">
        <v>2448</v>
      </c>
      <c r="DIO17" s="707">
        <v>2.2000000000000002</v>
      </c>
      <c r="DIP17" s="708" t="s">
        <v>2448</v>
      </c>
      <c r="DIQ17" s="707">
        <v>2.2000000000000002</v>
      </c>
      <c r="DIR17" s="708" t="s">
        <v>2448</v>
      </c>
      <c r="DIS17" s="707">
        <v>2.2000000000000002</v>
      </c>
      <c r="DIT17" s="708" t="s">
        <v>2448</v>
      </c>
      <c r="DIU17" s="707">
        <v>2.2000000000000002</v>
      </c>
      <c r="DIV17" s="708" t="s">
        <v>2448</v>
      </c>
      <c r="DIW17" s="707">
        <v>2.2000000000000002</v>
      </c>
      <c r="DIX17" s="708" t="s">
        <v>2448</v>
      </c>
      <c r="DIY17" s="707">
        <v>2.2000000000000002</v>
      </c>
      <c r="DIZ17" s="708" t="s">
        <v>2448</v>
      </c>
      <c r="DJA17" s="707">
        <v>2.2000000000000002</v>
      </c>
      <c r="DJB17" s="708" t="s">
        <v>2448</v>
      </c>
      <c r="DJC17" s="707">
        <v>2.2000000000000002</v>
      </c>
      <c r="DJD17" s="708" t="s">
        <v>2448</v>
      </c>
      <c r="DJE17" s="707">
        <v>2.2000000000000002</v>
      </c>
      <c r="DJF17" s="708" t="s">
        <v>2448</v>
      </c>
      <c r="DJG17" s="707">
        <v>2.2000000000000002</v>
      </c>
      <c r="DJH17" s="708" t="s">
        <v>2448</v>
      </c>
      <c r="DJI17" s="707">
        <v>2.2000000000000002</v>
      </c>
      <c r="DJJ17" s="708" t="s">
        <v>2448</v>
      </c>
      <c r="DJK17" s="707">
        <v>2.2000000000000002</v>
      </c>
      <c r="DJL17" s="708" t="s">
        <v>2448</v>
      </c>
      <c r="DJM17" s="707">
        <v>2.2000000000000002</v>
      </c>
      <c r="DJN17" s="708" t="s">
        <v>2448</v>
      </c>
      <c r="DJO17" s="707">
        <v>2.2000000000000002</v>
      </c>
      <c r="DJP17" s="708" t="s">
        <v>2448</v>
      </c>
      <c r="DJQ17" s="707">
        <v>2.2000000000000002</v>
      </c>
      <c r="DJR17" s="708" t="s">
        <v>2448</v>
      </c>
      <c r="DJS17" s="707">
        <v>2.2000000000000002</v>
      </c>
      <c r="DJT17" s="708" t="s">
        <v>2448</v>
      </c>
      <c r="DJU17" s="707">
        <v>2.2000000000000002</v>
      </c>
      <c r="DJV17" s="708" t="s">
        <v>2448</v>
      </c>
      <c r="DJW17" s="707">
        <v>2.2000000000000002</v>
      </c>
      <c r="DJX17" s="708" t="s">
        <v>2448</v>
      </c>
      <c r="DJY17" s="707">
        <v>2.2000000000000002</v>
      </c>
      <c r="DJZ17" s="708" t="s">
        <v>2448</v>
      </c>
      <c r="DKA17" s="707">
        <v>2.2000000000000002</v>
      </c>
      <c r="DKB17" s="708" t="s">
        <v>2448</v>
      </c>
      <c r="DKC17" s="707">
        <v>2.2000000000000002</v>
      </c>
      <c r="DKD17" s="708" t="s">
        <v>2448</v>
      </c>
      <c r="DKE17" s="707">
        <v>2.2000000000000002</v>
      </c>
      <c r="DKF17" s="708" t="s">
        <v>2448</v>
      </c>
      <c r="DKG17" s="707">
        <v>2.2000000000000002</v>
      </c>
      <c r="DKH17" s="708" t="s">
        <v>2448</v>
      </c>
      <c r="DKI17" s="707">
        <v>2.2000000000000002</v>
      </c>
      <c r="DKJ17" s="708" t="s">
        <v>2448</v>
      </c>
      <c r="DKK17" s="707">
        <v>2.2000000000000002</v>
      </c>
      <c r="DKL17" s="708" t="s">
        <v>2448</v>
      </c>
      <c r="DKM17" s="707">
        <v>2.2000000000000002</v>
      </c>
      <c r="DKN17" s="708" t="s">
        <v>2448</v>
      </c>
      <c r="DKO17" s="707">
        <v>2.2000000000000002</v>
      </c>
      <c r="DKP17" s="708" t="s">
        <v>2448</v>
      </c>
      <c r="DKQ17" s="707">
        <v>2.2000000000000002</v>
      </c>
      <c r="DKR17" s="708" t="s">
        <v>2448</v>
      </c>
      <c r="DKS17" s="707">
        <v>2.2000000000000002</v>
      </c>
      <c r="DKT17" s="708" t="s">
        <v>2448</v>
      </c>
      <c r="DKU17" s="707">
        <v>2.2000000000000002</v>
      </c>
      <c r="DKV17" s="708" t="s">
        <v>2448</v>
      </c>
      <c r="DKW17" s="707">
        <v>2.2000000000000002</v>
      </c>
      <c r="DKX17" s="708" t="s">
        <v>2448</v>
      </c>
      <c r="DKY17" s="707">
        <v>2.2000000000000002</v>
      </c>
      <c r="DKZ17" s="708" t="s">
        <v>2448</v>
      </c>
      <c r="DLA17" s="707">
        <v>2.2000000000000002</v>
      </c>
      <c r="DLB17" s="708" t="s">
        <v>2448</v>
      </c>
      <c r="DLC17" s="707">
        <v>2.2000000000000002</v>
      </c>
      <c r="DLD17" s="708" t="s">
        <v>2448</v>
      </c>
      <c r="DLE17" s="707">
        <v>2.2000000000000002</v>
      </c>
      <c r="DLF17" s="708" t="s">
        <v>2448</v>
      </c>
      <c r="DLG17" s="707">
        <v>2.2000000000000002</v>
      </c>
      <c r="DLH17" s="708" t="s">
        <v>2448</v>
      </c>
      <c r="DLI17" s="707">
        <v>2.2000000000000002</v>
      </c>
      <c r="DLJ17" s="708" t="s">
        <v>2448</v>
      </c>
      <c r="DLK17" s="707">
        <v>2.2000000000000002</v>
      </c>
      <c r="DLL17" s="708" t="s">
        <v>2448</v>
      </c>
      <c r="DLM17" s="707">
        <v>2.2000000000000002</v>
      </c>
      <c r="DLN17" s="708" t="s">
        <v>2448</v>
      </c>
      <c r="DLO17" s="707">
        <v>2.2000000000000002</v>
      </c>
      <c r="DLP17" s="708" t="s">
        <v>2448</v>
      </c>
      <c r="DLQ17" s="707">
        <v>2.2000000000000002</v>
      </c>
      <c r="DLR17" s="708" t="s">
        <v>2448</v>
      </c>
      <c r="DLS17" s="707">
        <v>2.2000000000000002</v>
      </c>
      <c r="DLT17" s="708" t="s">
        <v>2448</v>
      </c>
      <c r="DLU17" s="707">
        <v>2.2000000000000002</v>
      </c>
      <c r="DLV17" s="708" t="s">
        <v>2448</v>
      </c>
      <c r="DLW17" s="707">
        <v>2.2000000000000002</v>
      </c>
      <c r="DLX17" s="708" t="s">
        <v>2448</v>
      </c>
      <c r="DLY17" s="707">
        <v>2.2000000000000002</v>
      </c>
      <c r="DLZ17" s="708" t="s">
        <v>2448</v>
      </c>
      <c r="DMA17" s="707">
        <v>2.2000000000000002</v>
      </c>
      <c r="DMB17" s="708" t="s">
        <v>2448</v>
      </c>
      <c r="DMC17" s="707">
        <v>2.2000000000000002</v>
      </c>
      <c r="DMD17" s="708" t="s">
        <v>2448</v>
      </c>
      <c r="DME17" s="707">
        <v>2.2000000000000002</v>
      </c>
      <c r="DMF17" s="708" t="s">
        <v>2448</v>
      </c>
      <c r="DMG17" s="707">
        <v>2.2000000000000002</v>
      </c>
      <c r="DMH17" s="708" t="s">
        <v>2448</v>
      </c>
      <c r="DMI17" s="707">
        <v>2.2000000000000002</v>
      </c>
      <c r="DMJ17" s="708" t="s">
        <v>2448</v>
      </c>
      <c r="DMK17" s="707">
        <v>2.2000000000000002</v>
      </c>
      <c r="DML17" s="708" t="s">
        <v>2448</v>
      </c>
      <c r="DMM17" s="707">
        <v>2.2000000000000002</v>
      </c>
      <c r="DMN17" s="708" t="s">
        <v>2448</v>
      </c>
      <c r="DMO17" s="707">
        <v>2.2000000000000002</v>
      </c>
      <c r="DMP17" s="708" t="s">
        <v>2448</v>
      </c>
      <c r="DMQ17" s="707">
        <v>2.2000000000000002</v>
      </c>
      <c r="DMR17" s="708" t="s">
        <v>2448</v>
      </c>
      <c r="DMS17" s="707">
        <v>2.2000000000000002</v>
      </c>
      <c r="DMT17" s="708" t="s">
        <v>2448</v>
      </c>
      <c r="DMU17" s="707">
        <v>2.2000000000000002</v>
      </c>
      <c r="DMV17" s="708" t="s">
        <v>2448</v>
      </c>
      <c r="DMW17" s="707">
        <v>2.2000000000000002</v>
      </c>
      <c r="DMX17" s="708" t="s">
        <v>2448</v>
      </c>
      <c r="DMY17" s="707">
        <v>2.2000000000000002</v>
      </c>
      <c r="DMZ17" s="708" t="s">
        <v>2448</v>
      </c>
      <c r="DNA17" s="707">
        <v>2.2000000000000002</v>
      </c>
      <c r="DNB17" s="708" t="s">
        <v>2448</v>
      </c>
      <c r="DNC17" s="707">
        <v>2.2000000000000002</v>
      </c>
      <c r="DND17" s="708" t="s">
        <v>2448</v>
      </c>
      <c r="DNE17" s="707">
        <v>2.2000000000000002</v>
      </c>
      <c r="DNF17" s="708" t="s">
        <v>2448</v>
      </c>
      <c r="DNG17" s="707">
        <v>2.2000000000000002</v>
      </c>
      <c r="DNH17" s="708" t="s">
        <v>2448</v>
      </c>
      <c r="DNI17" s="707">
        <v>2.2000000000000002</v>
      </c>
      <c r="DNJ17" s="708" t="s">
        <v>2448</v>
      </c>
      <c r="DNK17" s="707">
        <v>2.2000000000000002</v>
      </c>
      <c r="DNL17" s="708" t="s">
        <v>2448</v>
      </c>
      <c r="DNM17" s="707">
        <v>2.2000000000000002</v>
      </c>
      <c r="DNN17" s="708" t="s">
        <v>2448</v>
      </c>
      <c r="DNO17" s="707">
        <v>2.2000000000000002</v>
      </c>
      <c r="DNP17" s="708" t="s">
        <v>2448</v>
      </c>
      <c r="DNQ17" s="707">
        <v>2.2000000000000002</v>
      </c>
      <c r="DNR17" s="708" t="s">
        <v>2448</v>
      </c>
      <c r="DNS17" s="707">
        <v>2.2000000000000002</v>
      </c>
      <c r="DNT17" s="708" t="s">
        <v>2448</v>
      </c>
      <c r="DNU17" s="707">
        <v>2.2000000000000002</v>
      </c>
      <c r="DNV17" s="708" t="s">
        <v>2448</v>
      </c>
      <c r="DNW17" s="707">
        <v>2.2000000000000002</v>
      </c>
      <c r="DNX17" s="708" t="s">
        <v>2448</v>
      </c>
      <c r="DNY17" s="707">
        <v>2.2000000000000002</v>
      </c>
      <c r="DNZ17" s="708" t="s">
        <v>2448</v>
      </c>
      <c r="DOA17" s="707">
        <v>2.2000000000000002</v>
      </c>
      <c r="DOB17" s="708" t="s">
        <v>2448</v>
      </c>
      <c r="DOC17" s="707">
        <v>2.2000000000000002</v>
      </c>
      <c r="DOD17" s="708" t="s">
        <v>2448</v>
      </c>
      <c r="DOE17" s="707">
        <v>2.2000000000000002</v>
      </c>
      <c r="DOF17" s="708" t="s">
        <v>2448</v>
      </c>
      <c r="DOG17" s="707">
        <v>2.2000000000000002</v>
      </c>
      <c r="DOH17" s="708" t="s">
        <v>2448</v>
      </c>
      <c r="DOI17" s="707">
        <v>2.2000000000000002</v>
      </c>
      <c r="DOJ17" s="708" t="s">
        <v>2448</v>
      </c>
      <c r="DOK17" s="707">
        <v>2.2000000000000002</v>
      </c>
      <c r="DOL17" s="708" t="s">
        <v>2448</v>
      </c>
      <c r="DOM17" s="707">
        <v>2.2000000000000002</v>
      </c>
      <c r="DON17" s="708" t="s">
        <v>2448</v>
      </c>
      <c r="DOO17" s="707">
        <v>2.2000000000000002</v>
      </c>
      <c r="DOP17" s="708" t="s">
        <v>2448</v>
      </c>
      <c r="DOQ17" s="707">
        <v>2.2000000000000002</v>
      </c>
      <c r="DOR17" s="708" t="s">
        <v>2448</v>
      </c>
      <c r="DOS17" s="707">
        <v>2.2000000000000002</v>
      </c>
      <c r="DOT17" s="708" t="s">
        <v>2448</v>
      </c>
      <c r="DOU17" s="707">
        <v>2.2000000000000002</v>
      </c>
      <c r="DOV17" s="708" t="s">
        <v>2448</v>
      </c>
      <c r="DOW17" s="707">
        <v>2.2000000000000002</v>
      </c>
      <c r="DOX17" s="708" t="s">
        <v>2448</v>
      </c>
      <c r="DOY17" s="707">
        <v>2.2000000000000002</v>
      </c>
      <c r="DOZ17" s="708" t="s">
        <v>2448</v>
      </c>
      <c r="DPA17" s="707">
        <v>2.2000000000000002</v>
      </c>
      <c r="DPB17" s="708" t="s">
        <v>2448</v>
      </c>
      <c r="DPC17" s="707">
        <v>2.2000000000000002</v>
      </c>
      <c r="DPD17" s="708" t="s">
        <v>2448</v>
      </c>
      <c r="DPE17" s="707">
        <v>2.2000000000000002</v>
      </c>
      <c r="DPF17" s="708" t="s">
        <v>2448</v>
      </c>
      <c r="DPG17" s="707">
        <v>2.2000000000000002</v>
      </c>
      <c r="DPH17" s="708" t="s">
        <v>2448</v>
      </c>
      <c r="DPI17" s="707">
        <v>2.2000000000000002</v>
      </c>
      <c r="DPJ17" s="708" t="s">
        <v>2448</v>
      </c>
      <c r="DPK17" s="707">
        <v>2.2000000000000002</v>
      </c>
      <c r="DPL17" s="708" t="s">
        <v>2448</v>
      </c>
      <c r="DPM17" s="707">
        <v>2.2000000000000002</v>
      </c>
      <c r="DPN17" s="708" t="s">
        <v>2448</v>
      </c>
      <c r="DPO17" s="707">
        <v>2.2000000000000002</v>
      </c>
      <c r="DPP17" s="708" t="s">
        <v>2448</v>
      </c>
      <c r="DPQ17" s="707">
        <v>2.2000000000000002</v>
      </c>
      <c r="DPR17" s="708" t="s">
        <v>2448</v>
      </c>
      <c r="DPS17" s="707">
        <v>2.2000000000000002</v>
      </c>
      <c r="DPT17" s="708" t="s">
        <v>2448</v>
      </c>
      <c r="DPU17" s="707">
        <v>2.2000000000000002</v>
      </c>
      <c r="DPV17" s="708" t="s">
        <v>2448</v>
      </c>
      <c r="DPW17" s="707">
        <v>2.2000000000000002</v>
      </c>
      <c r="DPX17" s="708" t="s">
        <v>2448</v>
      </c>
      <c r="DPY17" s="707">
        <v>2.2000000000000002</v>
      </c>
      <c r="DPZ17" s="708" t="s">
        <v>2448</v>
      </c>
      <c r="DQA17" s="707">
        <v>2.2000000000000002</v>
      </c>
      <c r="DQB17" s="708" t="s">
        <v>2448</v>
      </c>
      <c r="DQC17" s="707">
        <v>2.2000000000000002</v>
      </c>
      <c r="DQD17" s="708" t="s">
        <v>2448</v>
      </c>
      <c r="DQE17" s="707">
        <v>2.2000000000000002</v>
      </c>
      <c r="DQF17" s="708" t="s">
        <v>2448</v>
      </c>
      <c r="DQG17" s="707">
        <v>2.2000000000000002</v>
      </c>
      <c r="DQH17" s="708" t="s">
        <v>2448</v>
      </c>
      <c r="DQI17" s="707">
        <v>2.2000000000000002</v>
      </c>
      <c r="DQJ17" s="708" t="s">
        <v>2448</v>
      </c>
      <c r="DQK17" s="707">
        <v>2.2000000000000002</v>
      </c>
      <c r="DQL17" s="708" t="s">
        <v>2448</v>
      </c>
      <c r="DQM17" s="707">
        <v>2.2000000000000002</v>
      </c>
      <c r="DQN17" s="708" t="s">
        <v>2448</v>
      </c>
      <c r="DQO17" s="707">
        <v>2.2000000000000002</v>
      </c>
      <c r="DQP17" s="708" t="s">
        <v>2448</v>
      </c>
      <c r="DQQ17" s="707">
        <v>2.2000000000000002</v>
      </c>
      <c r="DQR17" s="708" t="s">
        <v>2448</v>
      </c>
      <c r="DQS17" s="707">
        <v>2.2000000000000002</v>
      </c>
      <c r="DQT17" s="708" t="s">
        <v>2448</v>
      </c>
      <c r="DQU17" s="707">
        <v>2.2000000000000002</v>
      </c>
      <c r="DQV17" s="708" t="s">
        <v>2448</v>
      </c>
      <c r="DQW17" s="707">
        <v>2.2000000000000002</v>
      </c>
      <c r="DQX17" s="708" t="s">
        <v>2448</v>
      </c>
      <c r="DQY17" s="707">
        <v>2.2000000000000002</v>
      </c>
      <c r="DQZ17" s="708" t="s">
        <v>2448</v>
      </c>
      <c r="DRA17" s="707">
        <v>2.2000000000000002</v>
      </c>
      <c r="DRB17" s="708" t="s">
        <v>2448</v>
      </c>
      <c r="DRC17" s="707">
        <v>2.2000000000000002</v>
      </c>
      <c r="DRD17" s="708" t="s">
        <v>2448</v>
      </c>
      <c r="DRE17" s="707">
        <v>2.2000000000000002</v>
      </c>
      <c r="DRF17" s="708" t="s">
        <v>2448</v>
      </c>
      <c r="DRG17" s="707">
        <v>2.2000000000000002</v>
      </c>
      <c r="DRH17" s="708" t="s">
        <v>2448</v>
      </c>
      <c r="DRI17" s="707">
        <v>2.2000000000000002</v>
      </c>
      <c r="DRJ17" s="708" t="s">
        <v>2448</v>
      </c>
      <c r="DRK17" s="707">
        <v>2.2000000000000002</v>
      </c>
      <c r="DRL17" s="708" t="s">
        <v>2448</v>
      </c>
      <c r="DRM17" s="707">
        <v>2.2000000000000002</v>
      </c>
      <c r="DRN17" s="708" t="s">
        <v>2448</v>
      </c>
      <c r="DRO17" s="707">
        <v>2.2000000000000002</v>
      </c>
      <c r="DRP17" s="708" t="s">
        <v>2448</v>
      </c>
      <c r="DRQ17" s="707">
        <v>2.2000000000000002</v>
      </c>
      <c r="DRR17" s="708" t="s">
        <v>2448</v>
      </c>
      <c r="DRS17" s="707">
        <v>2.2000000000000002</v>
      </c>
      <c r="DRT17" s="708" t="s">
        <v>2448</v>
      </c>
      <c r="DRU17" s="707">
        <v>2.2000000000000002</v>
      </c>
      <c r="DRV17" s="708" t="s">
        <v>2448</v>
      </c>
      <c r="DRW17" s="707">
        <v>2.2000000000000002</v>
      </c>
      <c r="DRX17" s="708" t="s">
        <v>2448</v>
      </c>
      <c r="DRY17" s="707">
        <v>2.2000000000000002</v>
      </c>
      <c r="DRZ17" s="708" t="s">
        <v>2448</v>
      </c>
      <c r="DSA17" s="707">
        <v>2.2000000000000002</v>
      </c>
      <c r="DSB17" s="708" t="s">
        <v>2448</v>
      </c>
      <c r="DSC17" s="707">
        <v>2.2000000000000002</v>
      </c>
      <c r="DSD17" s="708" t="s">
        <v>2448</v>
      </c>
      <c r="DSE17" s="707">
        <v>2.2000000000000002</v>
      </c>
      <c r="DSF17" s="708" t="s">
        <v>2448</v>
      </c>
      <c r="DSG17" s="707">
        <v>2.2000000000000002</v>
      </c>
      <c r="DSH17" s="708" t="s">
        <v>2448</v>
      </c>
      <c r="DSI17" s="707">
        <v>2.2000000000000002</v>
      </c>
      <c r="DSJ17" s="708" t="s">
        <v>2448</v>
      </c>
      <c r="DSK17" s="707">
        <v>2.2000000000000002</v>
      </c>
      <c r="DSL17" s="708" t="s">
        <v>2448</v>
      </c>
      <c r="DSM17" s="707">
        <v>2.2000000000000002</v>
      </c>
      <c r="DSN17" s="708" t="s">
        <v>2448</v>
      </c>
      <c r="DSO17" s="707">
        <v>2.2000000000000002</v>
      </c>
      <c r="DSP17" s="708" t="s">
        <v>2448</v>
      </c>
      <c r="DSQ17" s="707">
        <v>2.2000000000000002</v>
      </c>
      <c r="DSR17" s="708" t="s">
        <v>2448</v>
      </c>
      <c r="DSS17" s="707">
        <v>2.2000000000000002</v>
      </c>
      <c r="DST17" s="708" t="s">
        <v>2448</v>
      </c>
      <c r="DSU17" s="707">
        <v>2.2000000000000002</v>
      </c>
      <c r="DSV17" s="708" t="s">
        <v>2448</v>
      </c>
      <c r="DSW17" s="707">
        <v>2.2000000000000002</v>
      </c>
      <c r="DSX17" s="708" t="s">
        <v>2448</v>
      </c>
      <c r="DSY17" s="707">
        <v>2.2000000000000002</v>
      </c>
      <c r="DSZ17" s="708" t="s">
        <v>2448</v>
      </c>
      <c r="DTA17" s="707">
        <v>2.2000000000000002</v>
      </c>
      <c r="DTB17" s="708" t="s">
        <v>2448</v>
      </c>
      <c r="DTC17" s="707">
        <v>2.2000000000000002</v>
      </c>
      <c r="DTD17" s="708" t="s">
        <v>2448</v>
      </c>
      <c r="DTE17" s="707">
        <v>2.2000000000000002</v>
      </c>
      <c r="DTF17" s="708" t="s">
        <v>2448</v>
      </c>
      <c r="DTG17" s="707">
        <v>2.2000000000000002</v>
      </c>
      <c r="DTH17" s="708" t="s">
        <v>2448</v>
      </c>
      <c r="DTI17" s="707">
        <v>2.2000000000000002</v>
      </c>
      <c r="DTJ17" s="708" t="s">
        <v>2448</v>
      </c>
      <c r="DTK17" s="707">
        <v>2.2000000000000002</v>
      </c>
      <c r="DTL17" s="708" t="s">
        <v>2448</v>
      </c>
      <c r="DTM17" s="707">
        <v>2.2000000000000002</v>
      </c>
      <c r="DTN17" s="708" t="s">
        <v>2448</v>
      </c>
      <c r="DTO17" s="707">
        <v>2.2000000000000002</v>
      </c>
      <c r="DTP17" s="708" t="s">
        <v>2448</v>
      </c>
      <c r="DTQ17" s="707">
        <v>2.2000000000000002</v>
      </c>
      <c r="DTR17" s="708" t="s">
        <v>2448</v>
      </c>
      <c r="DTS17" s="707">
        <v>2.2000000000000002</v>
      </c>
      <c r="DTT17" s="708" t="s">
        <v>2448</v>
      </c>
      <c r="DTU17" s="707">
        <v>2.2000000000000002</v>
      </c>
      <c r="DTV17" s="708" t="s">
        <v>2448</v>
      </c>
      <c r="DTW17" s="707">
        <v>2.2000000000000002</v>
      </c>
      <c r="DTX17" s="708" t="s">
        <v>2448</v>
      </c>
      <c r="DTY17" s="707">
        <v>2.2000000000000002</v>
      </c>
      <c r="DTZ17" s="708" t="s">
        <v>2448</v>
      </c>
      <c r="DUA17" s="707">
        <v>2.2000000000000002</v>
      </c>
      <c r="DUB17" s="708" t="s">
        <v>2448</v>
      </c>
      <c r="DUC17" s="707">
        <v>2.2000000000000002</v>
      </c>
      <c r="DUD17" s="708" t="s">
        <v>2448</v>
      </c>
      <c r="DUE17" s="707">
        <v>2.2000000000000002</v>
      </c>
      <c r="DUF17" s="708" t="s">
        <v>2448</v>
      </c>
      <c r="DUG17" s="707">
        <v>2.2000000000000002</v>
      </c>
      <c r="DUH17" s="708" t="s">
        <v>2448</v>
      </c>
      <c r="DUI17" s="707">
        <v>2.2000000000000002</v>
      </c>
      <c r="DUJ17" s="708" t="s">
        <v>2448</v>
      </c>
      <c r="DUK17" s="707">
        <v>2.2000000000000002</v>
      </c>
      <c r="DUL17" s="708" t="s">
        <v>2448</v>
      </c>
      <c r="DUM17" s="707">
        <v>2.2000000000000002</v>
      </c>
      <c r="DUN17" s="708" t="s">
        <v>2448</v>
      </c>
      <c r="DUO17" s="707">
        <v>2.2000000000000002</v>
      </c>
      <c r="DUP17" s="708" t="s">
        <v>2448</v>
      </c>
      <c r="DUQ17" s="707">
        <v>2.2000000000000002</v>
      </c>
      <c r="DUR17" s="708" t="s">
        <v>2448</v>
      </c>
      <c r="DUS17" s="707">
        <v>2.2000000000000002</v>
      </c>
      <c r="DUT17" s="708" t="s">
        <v>2448</v>
      </c>
      <c r="DUU17" s="707">
        <v>2.2000000000000002</v>
      </c>
      <c r="DUV17" s="708" t="s">
        <v>2448</v>
      </c>
      <c r="DUW17" s="707">
        <v>2.2000000000000002</v>
      </c>
      <c r="DUX17" s="708" t="s">
        <v>2448</v>
      </c>
      <c r="DUY17" s="707">
        <v>2.2000000000000002</v>
      </c>
      <c r="DUZ17" s="708" t="s">
        <v>2448</v>
      </c>
      <c r="DVA17" s="707">
        <v>2.2000000000000002</v>
      </c>
      <c r="DVB17" s="708" t="s">
        <v>2448</v>
      </c>
      <c r="DVC17" s="707">
        <v>2.2000000000000002</v>
      </c>
      <c r="DVD17" s="708" t="s">
        <v>2448</v>
      </c>
      <c r="DVE17" s="707">
        <v>2.2000000000000002</v>
      </c>
      <c r="DVF17" s="708" t="s">
        <v>2448</v>
      </c>
      <c r="DVG17" s="707">
        <v>2.2000000000000002</v>
      </c>
      <c r="DVH17" s="708" t="s">
        <v>2448</v>
      </c>
      <c r="DVI17" s="707">
        <v>2.2000000000000002</v>
      </c>
      <c r="DVJ17" s="708" t="s">
        <v>2448</v>
      </c>
      <c r="DVK17" s="707">
        <v>2.2000000000000002</v>
      </c>
      <c r="DVL17" s="708" t="s">
        <v>2448</v>
      </c>
      <c r="DVM17" s="707">
        <v>2.2000000000000002</v>
      </c>
      <c r="DVN17" s="708" t="s">
        <v>2448</v>
      </c>
      <c r="DVO17" s="707">
        <v>2.2000000000000002</v>
      </c>
      <c r="DVP17" s="708" t="s">
        <v>2448</v>
      </c>
      <c r="DVQ17" s="707">
        <v>2.2000000000000002</v>
      </c>
      <c r="DVR17" s="708" t="s">
        <v>2448</v>
      </c>
      <c r="DVS17" s="707">
        <v>2.2000000000000002</v>
      </c>
      <c r="DVT17" s="708" t="s">
        <v>2448</v>
      </c>
      <c r="DVU17" s="707">
        <v>2.2000000000000002</v>
      </c>
      <c r="DVV17" s="708" t="s">
        <v>2448</v>
      </c>
      <c r="DVW17" s="707">
        <v>2.2000000000000002</v>
      </c>
      <c r="DVX17" s="708" t="s">
        <v>2448</v>
      </c>
      <c r="DVY17" s="707">
        <v>2.2000000000000002</v>
      </c>
      <c r="DVZ17" s="708" t="s">
        <v>2448</v>
      </c>
      <c r="DWA17" s="707">
        <v>2.2000000000000002</v>
      </c>
      <c r="DWB17" s="708" t="s">
        <v>2448</v>
      </c>
      <c r="DWC17" s="707">
        <v>2.2000000000000002</v>
      </c>
      <c r="DWD17" s="708" t="s">
        <v>2448</v>
      </c>
      <c r="DWE17" s="707">
        <v>2.2000000000000002</v>
      </c>
      <c r="DWF17" s="708" t="s">
        <v>2448</v>
      </c>
      <c r="DWG17" s="707">
        <v>2.2000000000000002</v>
      </c>
      <c r="DWH17" s="708" t="s">
        <v>2448</v>
      </c>
      <c r="DWI17" s="707">
        <v>2.2000000000000002</v>
      </c>
      <c r="DWJ17" s="708" t="s">
        <v>2448</v>
      </c>
      <c r="DWK17" s="707">
        <v>2.2000000000000002</v>
      </c>
      <c r="DWL17" s="708" t="s">
        <v>2448</v>
      </c>
      <c r="DWM17" s="707">
        <v>2.2000000000000002</v>
      </c>
      <c r="DWN17" s="708" t="s">
        <v>2448</v>
      </c>
      <c r="DWO17" s="707">
        <v>2.2000000000000002</v>
      </c>
      <c r="DWP17" s="708" t="s">
        <v>2448</v>
      </c>
      <c r="DWQ17" s="707">
        <v>2.2000000000000002</v>
      </c>
      <c r="DWR17" s="708" t="s">
        <v>2448</v>
      </c>
      <c r="DWS17" s="707">
        <v>2.2000000000000002</v>
      </c>
      <c r="DWT17" s="708" t="s">
        <v>2448</v>
      </c>
      <c r="DWU17" s="707">
        <v>2.2000000000000002</v>
      </c>
      <c r="DWV17" s="708" t="s">
        <v>2448</v>
      </c>
      <c r="DWW17" s="707">
        <v>2.2000000000000002</v>
      </c>
      <c r="DWX17" s="708" t="s">
        <v>2448</v>
      </c>
      <c r="DWY17" s="707">
        <v>2.2000000000000002</v>
      </c>
      <c r="DWZ17" s="708" t="s">
        <v>2448</v>
      </c>
      <c r="DXA17" s="707">
        <v>2.2000000000000002</v>
      </c>
      <c r="DXB17" s="708" t="s">
        <v>2448</v>
      </c>
      <c r="DXC17" s="707">
        <v>2.2000000000000002</v>
      </c>
      <c r="DXD17" s="708" t="s">
        <v>2448</v>
      </c>
      <c r="DXE17" s="707">
        <v>2.2000000000000002</v>
      </c>
      <c r="DXF17" s="708" t="s">
        <v>2448</v>
      </c>
      <c r="DXG17" s="707">
        <v>2.2000000000000002</v>
      </c>
      <c r="DXH17" s="708" t="s">
        <v>2448</v>
      </c>
      <c r="DXI17" s="707">
        <v>2.2000000000000002</v>
      </c>
      <c r="DXJ17" s="708" t="s">
        <v>2448</v>
      </c>
      <c r="DXK17" s="707">
        <v>2.2000000000000002</v>
      </c>
      <c r="DXL17" s="708" t="s">
        <v>2448</v>
      </c>
      <c r="DXM17" s="707">
        <v>2.2000000000000002</v>
      </c>
      <c r="DXN17" s="708" t="s">
        <v>2448</v>
      </c>
      <c r="DXO17" s="707">
        <v>2.2000000000000002</v>
      </c>
      <c r="DXP17" s="708" t="s">
        <v>2448</v>
      </c>
      <c r="DXQ17" s="707">
        <v>2.2000000000000002</v>
      </c>
      <c r="DXR17" s="708" t="s">
        <v>2448</v>
      </c>
      <c r="DXS17" s="707">
        <v>2.2000000000000002</v>
      </c>
      <c r="DXT17" s="708" t="s">
        <v>2448</v>
      </c>
      <c r="DXU17" s="707">
        <v>2.2000000000000002</v>
      </c>
      <c r="DXV17" s="708" t="s">
        <v>2448</v>
      </c>
      <c r="DXW17" s="707">
        <v>2.2000000000000002</v>
      </c>
      <c r="DXX17" s="708" t="s">
        <v>2448</v>
      </c>
      <c r="DXY17" s="707">
        <v>2.2000000000000002</v>
      </c>
      <c r="DXZ17" s="708" t="s">
        <v>2448</v>
      </c>
      <c r="DYA17" s="707">
        <v>2.2000000000000002</v>
      </c>
      <c r="DYB17" s="708" t="s">
        <v>2448</v>
      </c>
      <c r="DYC17" s="707">
        <v>2.2000000000000002</v>
      </c>
      <c r="DYD17" s="708" t="s">
        <v>2448</v>
      </c>
      <c r="DYE17" s="707">
        <v>2.2000000000000002</v>
      </c>
      <c r="DYF17" s="708" t="s">
        <v>2448</v>
      </c>
      <c r="DYG17" s="707">
        <v>2.2000000000000002</v>
      </c>
      <c r="DYH17" s="708" t="s">
        <v>2448</v>
      </c>
      <c r="DYI17" s="707">
        <v>2.2000000000000002</v>
      </c>
      <c r="DYJ17" s="708" t="s">
        <v>2448</v>
      </c>
      <c r="DYK17" s="707">
        <v>2.2000000000000002</v>
      </c>
      <c r="DYL17" s="708" t="s">
        <v>2448</v>
      </c>
      <c r="DYM17" s="707">
        <v>2.2000000000000002</v>
      </c>
      <c r="DYN17" s="708" t="s">
        <v>2448</v>
      </c>
      <c r="DYO17" s="707">
        <v>2.2000000000000002</v>
      </c>
      <c r="DYP17" s="708" t="s">
        <v>2448</v>
      </c>
      <c r="DYQ17" s="707">
        <v>2.2000000000000002</v>
      </c>
      <c r="DYR17" s="708" t="s">
        <v>2448</v>
      </c>
      <c r="DYS17" s="707">
        <v>2.2000000000000002</v>
      </c>
      <c r="DYT17" s="708" t="s">
        <v>2448</v>
      </c>
      <c r="DYU17" s="707">
        <v>2.2000000000000002</v>
      </c>
      <c r="DYV17" s="708" t="s">
        <v>2448</v>
      </c>
      <c r="DYW17" s="707">
        <v>2.2000000000000002</v>
      </c>
      <c r="DYX17" s="708" t="s">
        <v>2448</v>
      </c>
      <c r="DYY17" s="707">
        <v>2.2000000000000002</v>
      </c>
      <c r="DYZ17" s="708" t="s">
        <v>2448</v>
      </c>
      <c r="DZA17" s="707">
        <v>2.2000000000000002</v>
      </c>
      <c r="DZB17" s="708" t="s">
        <v>2448</v>
      </c>
      <c r="DZC17" s="707">
        <v>2.2000000000000002</v>
      </c>
      <c r="DZD17" s="708" t="s">
        <v>2448</v>
      </c>
      <c r="DZE17" s="707">
        <v>2.2000000000000002</v>
      </c>
      <c r="DZF17" s="708" t="s">
        <v>2448</v>
      </c>
      <c r="DZG17" s="707">
        <v>2.2000000000000002</v>
      </c>
      <c r="DZH17" s="708" t="s">
        <v>2448</v>
      </c>
      <c r="DZI17" s="707">
        <v>2.2000000000000002</v>
      </c>
      <c r="DZJ17" s="708" t="s">
        <v>2448</v>
      </c>
      <c r="DZK17" s="707">
        <v>2.2000000000000002</v>
      </c>
      <c r="DZL17" s="708" t="s">
        <v>2448</v>
      </c>
      <c r="DZM17" s="707">
        <v>2.2000000000000002</v>
      </c>
      <c r="DZN17" s="708" t="s">
        <v>2448</v>
      </c>
      <c r="DZO17" s="707">
        <v>2.2000000000000002</v>
      </c>
      <c r="DZP17" s="708" t="s">
        <v>2448</v>
      </c>
      <c r="DZQ17" s="707">
        <v>2.2000000000000002</v>
      </c>
      <c r="DZR17" s="708" t="s">
        <v>2448</v>
      </c>
      <c r="DZS17" s="707">
        <v>2.2000000000000002</v>
      </c>
      <c r="DZT17" s="708" t="s">
        <v>2448</v>
      </c>
      <c r="DZU17" s="707">
        <v>2.2000000000000002</v>
      </c>
      <c r="DZV17" s="708" t="s">
        <v>2448</v>
      </c>
      <c r="DZW17" s="707">
        <v>2.2000000000000002</v>
      </c>
      <c r="DZX17" s="708" t="s">
        <v>2448</v>
      </c>
      <c r="DZY17" s="707">
        <v>2.2000000000000002</v>
      </c>
      <c r="DZZ17" s="708" t="s">
        <v>2448</v>
      </c>
      <c r="EAA17" s="707">
        <v>2.2000000000000002</v>
      </c>
      <c r="EAB17" s="708" t="s">
        <v>2448</v>
      </c>
      <c r="EAC17" s="707">
        <v>2.2000000000000002</v>
      </c>
      <c r="EAD17" s="708" t="s">
        <v>2448</v>
      </c>
      <c r="EAE17" s="707">
        <v>2.2000000000000002</v>
      </c>
      <c r="EAF17" s="708" t="s">
        <v>2448</v>
      </c>
      <c r="EAG17" s="707">
        <v>2.2000000000000002</v>
      </c>
      <c r="EAH17" s="708" t="s">
        <v>2448</v>
      </c>
      <c r="EAI17" s="707">
        <v>2.2000000000000002</v>
      </c>
      <c r="EAJ17" s="708" t="s">
        <v>2448</v>
      </c>
      <c r="EAK17" s="707">
        <v>2.2000000000000002</v>
      </c>
      <c r="EAL17" s="708" t="s">
        <v>2448</v>
      </c>
      <c r="EAM17" s="707">
        <v>2.2000000000000002</v>
      </c>
      <c r="EAN17" s="708" t="s">
        <v>2448</v>
      </c>
      <c r="EAO17" s="707">
        <v>2.2000000000000002</v>
      </c>
      <c r="EAP17" s="708" t="s">
        <v>2448</v>
      </c>
      <c r="EAQ17" s="707">
        <v>2.2000000000000002</v>
      </c>
      <c r="EAR17" s="708" t="s">
        <v>2448</v>
      </c>
      <c r="EAS17" s="707">
        <v>2.2000000000000002</v>
      </c>
      <c r="EAT17" s="708" t="s">
        <v>2448</v>
      </c>
      <c r="EAU17" s="707">
        <v>2.2000000000000002</v>
      </c>
      <c r="EAV17" s="708" t="s">
        <v>2448</v>
      </c>
      <c r="EAW17" s="707">
        <v>2.2000000000000002</v>
      </c>
      <c r="EAX17" s="708" t="s">
        <v>2448</v>
      </c>
      <c r="EAY17" s="707">
        <v>2.2000000000000002</v>
      </c>
      <c r="EAZ17" s="708" t="s">
        <v>2448</v>
      </c>
      <c r="EBA17" s="707">
        <v>2.2000000000000002</v>
      </c>
      <c r="EBB17" s="708" t="s">
        <v>2448</v>
      </c>
      <c r="EBC17" s="707">
        <v>2.2000000000000002</v>
      </c>
      <c r="EBD17" s="708" t="s">
        <v>2448</v>
      </c>
      <c r="EBE17" s="707">
        <v>2.2000000000000002</v>
      </c>
      <c r="EBF17" s="708" t="s">
        <v>2448</v>
      </c>
      <c r="EBG17" s="707">
        <v>2.2000000000000002</v>
      </c>
      <c r="EBH17" s="708" t="s">
        <v>2448</v>
      </c>
      <c r="EBI17" s="707">
        <v>2.2000000000000002</v>
      </c>
      <c r="EBJ17" s="708" t="s">
        <v>2448</v>
      </c>
      <c r="EBK17" s="707">
        <v>2.2000000000000002</v>
      </c>
      <c r="EBL17" s="708" t="s">
        <v>2448</v>
      </c>
      <c r="EBM17" s="707">
        <v>2.2000000000000002</v>
      </c>
      <c r="EBN17" s="708" t="s">
        <v>2448</v>
      </c>
      <c r="EBO17" s="707">
        <v>2.2000000000000002</v>
      </c>
      <c r="EBP17" s="708" t="s">
        <v>2448</v>
      </c>
      <c r="EBQ17" s="707">
        <v>2.2000000000000002</v>
      </c>
      <c r="EBR17" s="708" t="s">
        <v>2448</v>
      </c>
      <c r="EBS17" s="707">
        <v>2.2000000000000002</v>
      </c>
      <c r="EBT17" s="708" t="s">
        <v>2448</v>
      </c>
      <c r="EBU17" s="707">
        <v>2.2000000000000002</v>
      </c>
      <c r="EBV17" s="708" t="s">
        <v>2448</v>
      </c>
      <c r="EBW17" s="707">
        <v>2.2000000000000002</v>
      </c>
      <c r="EBX17" s="708" t="s">
        <v>2448</v>
      </c>
      <c r="EBY17" s="707">
        <v>2.2000000000000002</v>
      </c>
      <c r="EBZ17" s="708" t="s">
        <v>2448</v>
      </c>
      <c r="ECA17" s="707">
        <v>2.2000000000000002</v>
      </c>
      <c r="ECB17" s="708" t="s">
        <v>2448</v>
      </c>
      <c r="ECC17" s="707">
        <v>2.2000000000000002</v>
      </c>
      <c r="ECD17" s="708" t="s">
        <v>2448</v>
      </c>
      <c r="ECE17" s="707">
        <v>2.2000000000000002</v>
      </c>
      <c r="ECF17" s="708" t="s">
        <v>2448</v>
      </c>
      <c r="ECG17" s="707">
        <v>2.2000000000000002</v>
      </c>
      <c r="ECH17" s="708" t="s">
        <v>2448</v>
      </c>
      <c r="ECI17" s="707">
        <v>2.2000000000000002</v>
      </c>
      <c r="ECJ17" s="708" t="s">
        <v>2448</v>
      </c>
      <c r="ECK17" s="707">
        <v>2.2000000000000002</v>
      </c>
      <c r="ECL17" s="708" t="s">
        <v>2448</v>
      </c>
      <c r="ECM17" s="707">
        <v>2.2000000000000002</v>
      </c>
      <c r="ECN17" s="708" t="s">
        <v>2448</v>
      </c>
      <c r="ECO17" s="707">
        <v>2.2000000000000002</v>
      </c>
      <c r="ECP17" s="708" t="s">
        <v>2448</v>
      </c>
      <c r="ECQ17" s="707">
        <v>2.2000000000000002</v>
      </c>
      <c r="ECR17" s="708" t="s">
        <v>2448</v>
      </c>
      <c r="ECS17" s="707">
        <v>2.2000000000000002</v>
      </c>
      <c r="ECT17" s="708" t="s">
        <v>2448</v>
      </c>
      <c r="ECU17" s="707">
        <v>2.2000000000000002</v>
      </c>
      <c r="ECV17" s="708" t="s">
        <v>2448</v>
      </c>
      <c r="ECW17" s="707">
        <v>2.2000000000000002</v>
      </c>
      <c r="ECX17" s="708" t="s">
        <v>2448</v>
      </c>
      <c r="ECY17" s="707">
        <v>2.2000000000000002</v>
      </c>
      <c r="ECZ17" s="708" t="s">
        <v>2448</v>
      </c>
      <c r="EDA17" s="707">
        <v>2.2000000000000002</v>
      </c>
      <c r="EDB17" s="708" t="s">
        <v>2448</v>
      </c>
      <c r="EDC17" s="707">
        <v>2.2000000000000002</v>
      </c>
      <c r="EDD17" s="708" t="s">
        <v>2448</v>
      </c>
      <c r="EDE17" s="707">
        <v>2.2000000000000002</v>
      </c>
      <c r="EDF17" s="708" t="s">
        <v>2448</v>
      </c>
      <c r="EDG17" s="707">
        <v>2.2000000000000002</v>
      </c>
      <c r="EDH17" s="708" t="s">
        <v>2448</v>
      </c>
      <c r="EDI17" s="707">
        <v>2.2000000000000002</v>
      </c>
      <c r="EDJ17" s="708" t="s">
        <v>2448</v>
      </c>
      <c r="EDK17" s="707">
        <v>2.2000000000000002</v>
      </c>
      <c r="EDL17" s="708" t="s">
        <v>2448</v>
      </c>
      <c r="EDM17" s="707">
        <v>2.2000000000000002</v>
      </c>
      <c r="EDN17" s="708" t="s">
        <v>2448</v>
      </c>
      <c r="EDO17" s="707">
        <v>2.2000000000000002</v>
      </c>
      <c r="EDP17" s="708" t="s">
        <v>2448</v>
      </c>
      <c r="EDQ17" s="707">
        <v>2.2000000000000002</v>
      </c>
      <c r="EDR17" s="708" t="s">
        <v>2448</v>
      </c>
      <c r="EDS17" s="707">
        <v>2.2000000000000002</v>
      </c>
      <c r="EDT17" s="708" t="s">
        <v>2448</v>
      </c>
      <c r="EDU17" s="707">
        <v>2.2000000000000002</v>
      </c>
      <c r="EDV17" s="708" t="s">
        <v>2448</v>
      </c>
      <c r="EDW17" s="707">
        <v>2.2000000000000002</v>
      </c>
      <c r="EDX17" s="708" t="s">
        <v>2448</v>
      </c>
      <c r="EDY17" s="707">
        <v>2.2000000000000002</v>
      </c>
      <c r="EDZ17" s="708" t="s">
        <v>2448</v>
      </c>
      <c r="EEA17" s="707">
        <v>2.2000000000000002</v>
      </c>
      <c r="EEB17" s="708" t="s">
        <v>2448</v>
      </c>
      <c r="EEC17" s="707">
        <v>2.2000000000000002</v>
      </c>
      <c r="EED17" s="708" t="s">
        <v>2448</v>
      </c>
      <c r="EEE17" s="707">
        <v>2.2000000000000002</v>
      </c>
      <c r="EEF17" s="708" t="s">
        <v>2448</v>
      </c>
      <c r="EEG17" s="707">
        <v>2.2000000000000002</v>
      </c>
      <c r="EEH17" s="708" t="s">
        <v>2448</v>
      </c>
      <c r="EEI17" s="707">
        <v>2.2000000000000002</v>
      </c>
      <c r="EEJ17" s="708" t="s">
        <v>2448</v>
      </c>
      <c r="EEK17" s="707">
        <v>2.2000000000000002</v>
      </c>
      <c r="EEL17" s="708" t="s">
        <v>2448</v>
      </c>
      <c r="EEM17" s="707">
        <v>2.2000000000000002</v>
      </c>
      <c r="EEN17" s="708" t="s">
        <v>2448</v>
      </c>
      <c r="EEO17" s="707">
        <v>2.2000000000000002</v>
      </c>
      <c r="EEP17" s="708" t="s">
        <v>2448</v>
      </c>
      <c r="EEQ17" s="707">
        <v>2.2000000000000002</v>
      </c>
      <c r="EER17" s="708" t="s">
        <v>2448</v>
      </c>
      <c r="EES17" s="707">
        <v>2.2000000000000002</v>
      </c>
      <c r="EET17" s="708" t="s">
        <v>2448</v>
      </c>
      <c r="EEU17" s="707">
        <v>2.2000000000000002</v>
      </c>
      <c r="EEV17" s="708" t="s">
        <v>2448</v>
      </c>
      <c r="EEW17" s="707">
        <v>2.2000000000000002</v>
      </c>
      <c r="EEX17" s="708" t="s">
        <v>2448</v>
      </c>
      <c r="EEY17" s="707">
        <v>2.2000000000000002</v>
      </c>
      <c r="EEZ17" s="708" t="s">
        <v>2448</v>
      </c>
      <c r="EFA17" s="707">
        <v>2.2000000000000002</v>
      </c>
      <c r="EFB17" s="708" t="s">
        <v>2448</v>
      </c>
      <c r="EFC17" s="707">
        <v>2.2000000000000002</v>
      </c>
      <c r="EFD17" s="708" t="s">
        <v>2448</v>
      </c>
      <c r="EFE17" s="707">
        <v>2.2000000000000002</v>
      </c>
      <c r="EFF17" s="708" t="s">
        <v>2448</v>
      </c>
      <c r="EFG17" s="707">
        <v>2.2000000000000002</v>
      </c>
      <c r="EFH17" s="708" t="s">
        <v>2448</v>
      </c>
      <c r="EFI17" s="707">
        <v>2.2000000000000002</v>
      </c>
      <c r="EFJ17" s="708" t="s">
        <v>2448</v>
      </c>
      <c r="EFK17" s="707">
        <v>2.2000000000000002</v>
      </c>
      <c r="EFL17" s="708" t="s">
        <v>2448</v>
      </c>
      <c r="EFM17" s="707">
        <v>2.2000000000000002</v>
      </c>
      <c r="EFN17" s="708" t="s">
        <v>2448</v>
      </c>
      <c r="EFO17" s="707">
        <v>2.2000000000000002</v>
      </c>
      <c r="EFP17" s="708" t="s">
        <v>2448</v>
      </c>
      <c r="EFQ17" s="707">
        <v>2.2000000000000002</v>
      </c>
      <c r="EFR17" s="708" t="s">
        <v>2448</v>
      </c>
      <c r="EFS17" s="707">
        <v>2.2000000000000002</v>
      </c>
      <c r="EFT17" s="708" t="s">
        <v>2448</v>
      </c>
      <c r="EFU17" s="707">
        <v>2.2000000000000002</v>
      </c>
      <c r="EFV17" s="708" t="s">
        <v>2448</v>
      </c>
      <c r="EFW17" s="707">
        <v>2.2000000000000002</v>
      </c>
      <c r="EFX17" s="708" t="s">
        <v>2448</v>
      </c>
      <c r="EFY17" s="707">
        <v>2.2000000000000002</v>
      </c>
      <c r="EFZ17" s="708" t="s">
        <v>2448</v>
      </c>
      <c r="EGA17" s="707">
        <v>2.2000000000000002</v>
      </c>
      <c r="EGB17" s="708" t="s">
        <v>2448</v>
      </c>
      <c r="EGC17" s="707">
        <v>2.2000000000000002</v>
      </c>
      <c r="EGD17" s="708" t="s">
        <v>2448</v>
      </c>
      <c r="EGE17" s="707">
        <v>2.2000000000000002</v>
      </c>
      <c r="EGF17" s="708" t="s">
        <v>2448</v>
      </c>
      <c r="EGG17" s="707">
        <v>2.2000000000000002</v>
      </c>
      <c r="EGH17" s="708" t="s">
        <v>2448</v>
      </c>
      <c r="EGI17" s="707">
        <v>2.2000000000000002</v>
      </c>
      <c r="EGJ17" s="708" t="s">
        <v>2448</v>
      </c>
      <c r="EGK17" s="707">
        <v>2.2000000000000002</v>
      </c>
      <c r="EGL17" s="708" t="s">
        <v>2448</v>
      </c>
      <c r="EGM17" s="707">
        <v>2.2000000000000002</v>
      </c>
      <c r="EGN17" s="708" t="s">
        <v>2448</v>
      </c>
      <c r="EGO17" s="707">
        <v>2.2000000000000002</v>
      </c>
      <c r="EGP17" s="708" t="s">
        <v>2448</v>
      </c>
      <c r="EGQ17" s="707">
        <v>2.2000000000000002</v>
      </c>
      <c r="EGR17" s="708" t="s">
        <v>2448</v>
      </c>
      <c r="EGS17" s="707">
        <v>2.2000000000000002</v>
      </c>
      <c r="EGT17" s="708" t="s">
        <v>2448</v>
      </c>
      <c r="EGU17" s="707">
        <v>2.2000000000000002</v>
      </c>
      <c r="EGV17" s="708" t="s">
        <v>2448</v>
      </c>
      <c r="EGW17" s="707">
        <v>2.2000000000000002</v>
      </c>
      <c r="EGX17" s="708" t="s">
        <v>2448</v>
      </c>
      <c r="EGY17" s="707">
        <v>2.2000000000000002</v>
      </c>
      <c r="EGZ17" s="708" t="s">
        <v>2448</v>
      </c>
      <c r="EHA17" s="707">
        <v>2.2000000000000002</v>
      </c>
      <c r="EHB17" s="708" t="s">
        <v>2448</v>
      </c>
      <c r="EHC17" s="707">
        <v>2.2000000000000002</v>
      </c>
      <c r="EHD17" s="708" t="s">
        <v>2448</v>
      </c>
      <c r="EHE17" s="707">
        <v>2.2000000000000002</v>
      </c>
      <c r="EHF17" s="708" t="s">
        <v>2448</v>
      </c>
      <c r="EHG17" s="707">
        <v>2.2000000000000002</v>
      </c>
      <c r="EHH17" s="708" t="s">
        <v>2448</v>
      </c>
      <c r="EHI17" s="707">
        <v>2.2000000000000002</v>
      </c>
      <c r="EHJ17" s="708" t="s">
        <v>2448</v>
      </c>
      <c r="EHK17" s="707">
        <v>2.2000000000000002</v>
      </c>
      <c r="EHL17" s="708" t="s">
        <v>2448</v>
      </c>
      <c r="EHM17" s="707">
        <v>2.2000000000000002</v>
      </c>
      <c r="EHN17" s="708" t="s">
        <v>2448</v>
      </c>
      <c r="EHO17" s="707">
        <v>2.2000000000000002</v>
      </c>
      <c r="EHP17" s="708" t="s">
        <v>2448</v>
      </c>
      <c r="EHQ17" s="707">
        <v>2.2000000000000002</v>
      </c>
      <c r="EHR17" s="708" t="s">
        <v>2448</v>
      </c>
      <c r="EHS17" s="707">
        <v>2.2000000000000002</v>
      </c>
      <c r="EHT17" s="708" t="s">
        <v>2448</v>
      </c>
      <c r="EHU17" s="707">
        <v>2.2000000000000002</v>
      </c>
      <c r="EHV17" s="708" t="s">
        <v>2448</v>
      </c>
      <c r="EHW17" s="707">
        <v>2.2000000000000002</v>
      </c>
      <c r="EHX17" s="708" t="s">
        <v>2448</v>
      </c>
      <c r="EHY17" s="707">
        <v>2.2000000000000002</v>
      </c>
      <c r="EHZ17" s="708" t="s">
        <v>2448</v>
      </c>
      <c r="EIA17" s="707">
        <v>2.2000000000000002</v>
      </c>
      <c r="EIB17" s="708" t="s">
        <v>2448</v>
      </c>
      <c r="EIC17" s="707">
        <v>2.2000000000000002</v>
      </c>
      <c r="EID17" s="708" t="s">
        <v>2448</v>
      </c>
      <c r="EIE17" s="707">
        <v>2.2000000000000002</v>
      </c>
      <c r="EIF17" s="708" t="s">
        <v>2448</v>
      </c>
      <c r="EIG17" s="707">
        <v>2.2000000000000002</v>
      </c>
      <c r="EIH17" s="708" t="s">
        <v>2448</v>
      </c>
      <c r="EII17" s="707">
        <v>2.2000000000000002</v>
      </c>
      <c r="EIJ17" s="708" t="s">
        <v>2448</v>
      </c>
      <c r="EIK17" s="707">
        <v>2.2000000000000002</v>
      </c>
      <c r="EIL17" s="708" t="s">
        <v>2448</v>
      </c>
      <c r="EIM17" s="707">
        <v>2.2000000000000002</v>
      </c>
      <c r="EIN17" s="708" t="s">
        <v>2448</v>
      </c>
      <c r="EIO17" s="707">
        <v>2.2000000000000002</v>
      </c>
      <c r="EIP17" s="708" t="s">
        <v>2448</v>
      </c>
      <c r="EIQ17" s="707">
        <v>2.2000000000000002</v>
      </c>
      <c r="EIR17" s="708" t="s">
        <v>2448</v>
      </c>
      <c r="EIS17" s="707">
        <v>2.2000000000000002</v>
      </c>
      <c r="EIT17" s="708" t="s">
        <v>2448</v>
      </c>
      <c r="EIU17" s="707">
        <v>2.2000000000000002</v>
      </c>
      <c r="EIV17" s="708" t="s">
        <v>2448</v>
      </c>
      <c r="EIW17" s="707">
        <v>2.2000000000000002</v>
      </c>
      <c r="EIX17" s="708" t="s">
        <v>2448</v>
      </c>
      <c r="EIY17" s="707">
        <v>2.2000000000000002</v>
      </c>
      <c r="EIZ17" s="708" t="s">
        <v>2448</v>
      </c>
      <c r="EJA17" s="707">
        <v>2.2000000000000002</v>
      </c>
      <c r="EJB17" s="708" t="s">
        <v>2448</v>
      </c>
      <c r="EJC17" s="707">
        <v>2.2000000000000002</v>
      </c>
      <c r="EJD17" s="708" t="s">
        <v>2448</v>
      </c>
      <c r="EJE17" s="707">
        <v>2.2000000000000002</v>
      </c>
      <c r="EJF17" s="708" t="s">
        <v>2448</v>
      </c>
      <c r="EJG17" s="707">
        <v>2.2000000000000002</v>
      </c>
      <c r="EJH17" s="708" t="s">
        <v>2448</v>
      </c>
      <c r="EJI17" s="707">
        <v>2.2000000000000002</v>
      </c>
      <c r="EJJ17" s="708" t="s">
        <v>2448</v>
      </c>
      <c r="EJK17" s="707">
        <v>2.2000000000000002</v>
      </c>
      <c r="EJL17" s="708" t="s">
        <v>2448</v>
      </c>
      <c r="EJM17" s="707">
        <v>2.2000000000000002</v>
      </c>
      <c r="EJN17" s="708" t="s">
        <v>2448</v>
      </c>
      <c r="EJO17" s="707">
        <v>2.2000000000000002</v>
      </c>
      <c r="EJP17" s="708" t="s">
        <v>2448</v>
      </c>
      <c r="EJQ17" s="707">
        <v>2.2000000000000002</v>
      </c>
      <c r="EJR17" s="708" t="s">
        <v>2448</v>
      </c>
      <c r="EJS17" s="707">
        <v>2.2000000000000002</v>
      </c>
      <c r="EJT17" s="708" t="s">
        <v>2448</v>
      </c>
      <c r="EJU17" s="707">
        <v>2.2000000000000002</v>
      </c>
      <c r="EJV17" s="708" t="s">
        <v>2448</v>
      </c>
      <c r="EJW17" s="707">
        <v>2.2000000000000002</v>
      </c>
      <c r="EJX17" s="708" t="s">
        <v>2448</v>
      </c>
      <c r="EJY17" s="707">
        <v>2.2000000000000002</v>
      </c>
      <c r="EJZ17" s="708" t="s">
        <v>2448</v>
      </c>
      <c r="EKA17" s="707">
        <v>2.2000000000000002</v>
      </c>
      <c r="EKB17" s="708" t="s">
        <v>2448</v>
      </c>
      <c r="EKC17" s="707">
        <v>2.2000000000000002</v>
      </c>
      <c r="EKD17" s="708" t="s">
        <v>2448</v>
      </c>
      <c r="EKE17" s="707">
        <v>2.2000000000000002</v>
      </c>
      <c r="EKF17" s="708" t="s">
        <v>2448</v>
      </c>
      <c r="EKG17" s="707">
        <v>2.2000000000000002</v>
      </c>
      <c r="EKH17" s="708" t="s">
        <v>2448</v>
      </c>
      <c r="EKI17" s="707">
        <v>2.2000000000000002</v>
      </c>
      <c r="EKJ17" s="708" t="s">
        <v>2448</v>
      </c>
      <c r="EKK17" s="707">
        <v>2.2000000000000002</v>
      </c>
      <c r="EKL17" s="708" t="s">
        <v>2448</v>
      </c>
      <c r="EKM17" s="707">
        <v>2.2000000000000002</v>
      </c>
      <c r="EKN17" s="708" t="s">
        <v>2448</v>
      </c>
      <c r="EKO17" s="707">
        <v>2.2000000000000002</v>
      </c>
      <c r="EKP17" s="708" t="s">
        <v>2448</v>
      </c>
      <c r="EKQ17" s="707">
        <v>2.2000000000000002</v>
      </c>
      <c r="EKR17" s="708" t="s">
        <v>2448</v>
      </c>
      <c r="EKS17" s="707">
        <v>2.2000000000000002</v>
      </c>
      <c r="EKT17" s="708" t="s">
        <v>2448</v>
      </c>
      <c r="EKU17" s="707">
        <v>2.2000000000000002</v>
      </c>
      <c r="EKV17" s="708" t="s">
        <v>2448</v>
      </c>
      <c r="EKW17" s="707">
        <v>2.2000000000000002</v>
      </c>
      <c r="EKX17" s="708" t="s">
        <v>2448</v>
      </c>
      <c r="EKY17" s="707">
        <v>2.2000000000000002</v>
      </c>
      <c r="EKZ17" s="708" t="s">
        <v>2448</v>
      </c>
      <c r="ELA17" s="707">
        <v>2.2000000000000002</v>
      </c>
      <c r="ELB17" s="708" t="s">
        <v>2448</v>
      </c>
      <c r="ELC17" s="707">
        <v>2.2000000000000002</v>
      </c>
      <c r="ELD17" s="708" t="s">
        <v>2448</v>
      </c>
      <c r="ELE17" s="707">
        <v>2.2000000000000002</v>
      </c>
      <c r="ELF17" s="708" t="s">
        <v>2448</v>
      </c>
      <c r="ELG17" s="707">
        <v>2.2000000000000002</v>
      </c>
      <c r="ELH17" s="708" t="s">
        <v>2448</v>
      </c>
      <c r="ELI17" s="707">
        <v>2.2000000000000002</v>
      </c>
      <c r="ELJ17" s="708" t="s">
        <v>2448</v>
      </c>
      <c r="ELK17" s="707">
        <v>2.2000000000000002</v>
      </c>
      <c r="ELL17" s="708" t="s">
        <v>2448</v>
      </c>
      <c r="ELM17" s="707">
        <v>2.2000000000000002</v>
      </c>
      <c r="ELN17" s="708" t="s">
        <v>2448</v>
      </c>
      <c r="ELO17" s="707">
        <v>2.2000000000000002</v>
      </c>
      <c r="ELP17" s="708" t="s">
        <v>2448</v>
      </c>
      <c r="ELQ17" s="707">
        <v>2.2000000000000002</v>
      </c>
      <c r="ELR17" s="708" t="s">
        <v>2448</v>
      </c>
      <c r="ELS17" s="707">
        <v>2.2000000000000002</v>
      </c>
      <c r="ELT17" s="708" t="s">
        <v>2448</v>
      </c>
      <c r="ELU17" s="707">
        <v>2.2000000000000002</v>
      </c>
      <c r="ELV17" s="708" t="s">
        <v>2448</v>
      </c>
      <c r="ELW17" s="707">
        <v>2.2000000000000002</v>
      </c>
      <c r="ELX17" s="708" t="s">
        <v>2448</v>
      </c>
      <c r="ELY17" s="707">
        <v>2.2000000000000002</v>
      </c>
      <c r="ELZ17" s="708" t="s">
        <v>2448</v>
      </c>
      <c r="EMA17" s="707">
        <v>2.2000000000000002</v>
      </c>
      <c r="EMB17" s="708" t="s">
        <v>2448</v>
      </c>
      <c r="EMC17" s="707">
        <v>2.2000000000000002</v>
      </c>
      <c r="EMD17" s="708" t="s">
        <v>2448</v>
      </c>
      <c r="EME17" s="707">
        <v>2.2000000000000002</v>
      </c>
      <c r="EMF17" s="708" t="s">
        <v>2448</v>
      </c>
      <c r="EMG17" s="707">
        <v>2.2000000000000002</v>
      </c>
      <c r="EMH17" s="708" t="s">
        <v>2448</v>
      </c>
      <c r="EMI17" s="707">
        <v>2.2000000000000002</v>
      </c>
      <c r="EMJ17" s="708" t="s">
        <v>2448</v>
      </c>
      <c r="EMK17" s="707">
        <v>2.2000000000000002</v>
      </c>
      <c r="EML17" s="708" t="s">
        <v>2448</v>
      </c>
      <c r="EMM17" s="707">
        <v>2.2000000000000002</v>
      </c>
      <c r="EMN17" s="708" t="s">
        <v>2448</v>
      </c>
      <c r="EMO17" s="707">
        <v>2.2000000000000002</v>
      </c>
      <c r="EMP17" s="708" t="s">
        <v>2448</v>
      </c>
      <c r="EMQ17" s="707">
        <v>2.2000000000000002</v>
      </c>
      <c r="EMR17" s="708" t="s">
        <v>2448</v>
      </c>
      <c r="EMS17" s="707">
        <v>2.2000000000000002</v>
      </c>
      <c r="EMT17" s="708" t="s">
        <v>2448</v>
      </c>
      <c r="EMU17" s="707">
        <v>2.2000000000000002</v>
      </c>
      <c r="EMV17" s="708" t="s">
        <v>2448</v>
      </c>
      <c r="EMW17" s="707">
        <v>2.2000000000000002</v>
      </c>
      <c r="EMX17" s="708" t="s">
        <v>2448</v>
      </c>
      <c r="EMY17" s="707">
        <v>2.2000000000000002</v>
      </c>
      <c r="EMZ17" s="708" t="s">
        <v>2448</v>
      </c>
      <c r="ENA17" s="707">
        <v>2.2000000000000002</v>
      </c>
      <c r="ENB17" s="708" t="s">
        <v>2448</v>
      </c>
      <c r="ENC17" s="707">
        <v>2.2000000000000002</v>
      </c>
      <c r="END17" s="708" t="s">
        <v>2448</v>
      </c>
      <c r="ENE17" s="707">
        <v>2.2000000000000002</v>
      </c>
      <c r="ENF17" s="708" t="s">
        <v>2448</v>
      </c>
      <c r="ENG17" s="707">
        <v>2.2000000000000002</v>
      </c>
      <c r="ENH17" s="708" t="s">
        <v>2448</v>
      </c>
      <c r="ENI17" s="707">
        <v>2.2000000000000002</v>
      </c>
      <c r="ENJ17" s="708" t="s">
        <v>2448</v>
      </c>
      <c r="ENK17" s="707">
        <v>2.2000000000000002</v>
      </c>
      <c r="ENL17" s="708" t="s">
        <v>2448</v>
      </c>
      <c r="ENM17" s="707">
        <v>2.2000000000000002</v>
      </c>
      <c r="ENN17" s="708" t="s">
        <v>2448</v>
      </c>
      <c r="ENO17" s="707">
        <v>2.2000000000000002</v>
      </c>
      <c r="ENP17" s="708" t="s">
        <v>2448</v>
      </c>
      <c r="ENQ17" s="707">
        <v>2.2000000000000002</v>
      </c>
      <c r="ENR17" s="708" t="s">
        <v>2448</v>
      </c>
      <c r="ENS17" s="707">
        <v>2.2000000000000002</v>
      </c>
      <c r="ENT17" s="708" t="s">
        <v>2448</v>
      </c>
      <c r="ENU17" s="707">
        <v>2.2000000000000002</v>
      </c>
      <c r="ENV17" s="708" t="s">
        <v>2448</v>
      </c>
      <c r="ENW17" s="707">
        <v>2.2000000000000002</v>
      </c>
      <c r="ENX17" s="708" t="s">
        <v>2448</v>
      </c>
      <c r="ENY17" s="707">
        <v>2.2000000000000002</v>
      </c>
      <c r="ENZ17" s="708" t="s">
        <v>2448</v>
      </c>
      <c r="EOA17" s="707">
        <v>2.2000000000000002</v>
      </c>
      <c r="EOB17" s="708" t="s">
        <v>2448</v>
      </c>
      <c r="EOC17" s="707">
        <v>2.2000000000000002</v>
      </c>
      <c r="EOD17" s="708" t="s">
        <v>2448</v>
      </c>
      <c r="EOE17" s="707">
        <v>2.2000000000000002</v>
      </c>
      <c r="EOF17" s="708" t="s">
        <v>2448</v>
      </c>
      <c r="EOG17" s="707">
        <v>2.2000000000000002</v>
      </c>
      <c r="EOH17" s="708" t="s">
        <v>2448</v>
      </c>
      <c r="EOI17" s="707">
        <v>2.2000000000000002</v>
      </c>
      <c r="EOJ17" s="708" t="s">
        <v>2448</v>
      </c>
      <c r="EOK17" s="707">
        <v>2.2000000000000002</v>
      </c>
      <c r="EOL17" s="708" t="s">
        <v>2448</v>
      </c>
      <c r="EOM17" s="707">
        <v>2.2000000000000002</v>
      </c>
      <c r="EON17" s="708" t="s">
        <v>2448</v>
      </c>
      <c r="EOO17" s="707">
        <v>2.2000000000000002</v>
      </c>
      <c r="EOP17" s="708" t="s">
        <v>2448</v>
      </c>
      <c r="EOQ17" s="707">
        <v>2.2000000000000002</v>
      </c>
      <c r="EOR17" s="708" t="s">
        <v>2448</v>
      </c>
      <c r="EOS17" s="707">
        <v>2.2000000000000002</v>
      </c>
      <c r="EOT17" s="708" t="s">
        <v>2448</v>
      </c>
      <c r="EOU17" s="707">
        <v>2.2000000000000002</v>
      </c>
      <c r="EOV17" s="708" t="s">
        <v>2448</v>
      </c>
      <c r="EOW17" s="707">
        <v>2.2000000000000002</v>
      </c>
      <c r="EOX17" s="708" t="s">
        <v>2448</v>
      </c>
      <c r="EOY17" s="707">
        <v>2.2000000000000002</v>
      </c>
      <c r="EOZ17" s="708" t="s">
        <v>2448</v>
      </c>
      <c r="EPA17" s="707">
        <v>2.2000000000000002</v>
      </c>
      <c r="EPB17" s="708" t="s">
        <v>2448</v>
      </c>
      <c r="EPC17" s="707">
        <v>2.2000000000000002</v>
      </c>
      <c r="EPD17" s="708" t="s">
        <v>2448</v>
      </c>
      <c r="EPE17" s="707">
        <v>2.2000000000000002</v>
      </c>
      <c r="EPF17" s="708" t="s">
        <v>2448</v>
      </c>
      <c r="EPG17" s="707">
        <v>2.2000000000000002</v>
      </c>
      <c r="EPH17" s="708" t="s">
        <v>2448</v>
      </c>
      <c r="EPI17" s="707">
        <v>2.2000000000000002</v>
      </c>
      <c r="EPJ17" s="708" t="s">
        <v>2448</v>
      </c>
      <c r="EPK17" s="707">
        <v>2.2000000000000002</v>
      </c>
      <c r="EPL17" s="708" t="s">
        <v>2448</v>
      </c>
      <c r="EPM17" s="707">
        <v>2.2000000000000002</v>
      </c>
      <c r="EPN17" s="708" t="s">
        <v>2448</v>
      </c>
      <c r="EPO17" s="707">
        <v>2.2000000000000002</v>
      </c>
      <c r="EPP17" s="708" t="s">
        <v>2448</v>
      </c>
      <c r="EPQ17" s="707">
        <v>2.2000000000000002</v>
      </c>
      <c r="EPR17" s="708" t="s">
        <v>2448</v>
      </c>
      <c r="EPS17" s="707">
        <v>2.2000000000000002</v>
      </c>
      <c r="EPT17" s="708" t="s">
        <v>2448</v>
      </c>
      <c r="EPU17" s="707">
        <v>2.2000000000000002</v>
      </c>
      <c r="EPV17" s="708" t="s">
        <v>2448</v>
      </c>
      <c r="EPW17" s="707">
        <v>2.2000000000000002</v>
      </c>
      <c r="EPX17" s="708" t="s">
        <v>2448</v>
      </c>
      <c r="EPY17" s="707">
        <v>2.2000000000000002</v>
      </c>
      <c r="EPZ17" s="708" t="s">
        <v>2448</v>
      </c>
      <c r="EQA17" s="707">
        <v>2.2000000000000002</v>
      </c>
      <c r="EQB17" s="708" t="s">
        <v>2448</v>
      </c>
      <c r="EQC17" s="707">
        <v>2.2000000000000002</v>
      </c>
      <c r="EQD17" s="708" t="s">
        <v>2448</v>
      </c>
      <c r="EQE17" s="707">
        <v>2.2000000000000002</v>
      </c>
      <c r="EQF17" s="708" t="s">
        <v>2448</v>
      </c>
      <c r="EQG17" s="707">
        <v>2.2000000000000002</v>
      </c>
      <c r="EQH17" s="708" t="s">
        <v>2448</v>
      </c>
      <c r="EQI17" s="707">
        <v>2.2000000000000002</v>
      </c>
      <c r="EQJ17" s="708" t="s">
        <v>2448</v>
      </c>
      <c r="EQK17" s="707">
        <v>2.2000000000000002</v>
      </c>
      <c r="EQL17" s="708" t="s">
        <v>2448</v>
      </c>
      <c r="EQM17" s="707">
        <v>2.2000000000000002</v>
      </c>
      <c r="EQN17" s="708" t="s">
        <v>2448</v>
      </c>
      <c r="EQO17" s="707">
        <v>2.2000000000000002</v>
      </c>
      <c r="EQP17" s="708" t="s">
        <v>2448</v>
      </c>
      <c r="EQQ17" s="707">
        <v>2.2000000000000002</v>
      </c>
      <c r="EQR17" s="708" t="s">
        <v>2448</v>
      </c>
      <c r="EQS17" s="707">
        <v>2.2000000000000002</v>
      </c>
      <c r="EQT17" s="708" t="s">
        <v>2448</v>
      </c>
      <c r="EQU17" s="707">
        <v>2.2000000000000002</v>
      </c>
      <c r="EQV17" s="708" t="s">
        <v>2448</v>
      </c>
      <c r="EQW17" s="707">
        <v>2.2000000000000002</v>
      </c>
      <c r="EQX17" s="708" t="s">
        <v>2448</v>
      </c>
      <c r="EQY17" s="707">
        <v>2.2000000000000002</v>
      </c>
      <c r="EQZ17" s="708" t="s">
        <v>2448</v>
      </c>
      <c r="ERA17" s="707">
        <v>2.2000000000000002</v>
      </c>
      <c r="ERB17" s="708" t="s">
        <v>2448</v>
      </c>
      <c r="ERC17" s="707">
        <v>2.2000000000000002</v>
      </c>
      <c r="ERD17" s="708" t="s">
        <v>2448</v>
      </c>
      <c r="ERE17" s="707">
        <v>2.2000000000000002</v>
      </c>
      <c r="ERF17" s="708" t="s">
        <v>2448</v>
      </c>
      <c r="ERG17" s="707">
        <v>2.2000000000000002</v>
      </c>
      <c r="ERH17" s="708" t="s">
        <v>2448</v>
      </c>
      <c r="ERI17" s="707">
        <v>2.2000000000000002</v>
      </c>
      <c r="ERJ17" s="708" t="s">
        <v>2448</v>
      </c>
      <c r="ERK17" s="707">
        <v>2.2000000000000002</v>
      </c>
      <c r="ERL17" s="708" t="s">
        <v>2448</v>
      </c>
      <c r="ERM17" s="707">
        <v>2.2000000000000002</v>
      </c>
      <c r="ERN17" s="708" t="s">
        <v>2448</v>
      </c>
      <c r="ERO17" s="707">
        <v>2.2000000000000002</v>
      </c>
      <c r="ERP17" s="708" t="s">
        <v>2448</v>
      </c>
      <c r="ERQ17" s="707">
        <v>2.2000000000000002</v>
      </c>
      <c r="ERR17" s="708" t="s">
        <v>2448</v>
      </c>
      <c r="ERS17" s="707">
        <v>2.2000000000000002</v>
      </c>
      <c r="ERT17" s="708" t="s">
        <v>2448</v>
      </c>
      <c r="ERU17" s="707">
        <v>2.2000000000000002</v>
      </c>
      <c r="ERV17" s="708" t="s">
        <v>2448</v>
      </c>
      <c r="ERW17" s="707">
        <v>2.2000000000000002</v>
      </c>
      <c r="ERX17" s="708" t="s">
        <v>2448</v>
      </c>
      <c r="ERY17" s="707">
        <v>2.2000000000000002</v>
      </c>
      <c r="ERZ17" s="708" t="s">
        <v>2448</v>
      </c>
      <c r="ESA17" s="707">
        <v>2.2000000000000002</v>
      </c>
      <c r="ESB17" s="708" t="s">
        <v>2448</v>
      </c>
      <c r="ESC17" s="707">
        <v>2.2000000000000002</v>
      </c>
      <c r="ESD17" s="708" t="s">
        <v>2448</v>
      </c>
      <c r="ESE17" s="707">
        <v>2.2000000000000002</v>
      </c>
      <c r="ESF17" s="708" t="s">
        <v>2448</v>
      </c>
      <c r="ESG17" s="707">
        <v>2.2000000000000002</v>
      </c>
      <c r="ESH17" s="708" t="s">
        <v>2448</v>
      </c>
      <c r="ESI17" s="707">
        <v>2.2000000000000002</v>
      </c>
      <c r="ESJ17" s="708" t="s">
        <v>2448</v>
      </c>
      <c r="ESK17" s="707">
        <v>2.2000000000000002</v>
      </c>
      <c r="ESL17" s="708" t="s">
        <v>2448</v>
      </c>
      <c r="ESM17" s="707">
        <v>2.2000000000000002</v>
      </c>
      <c r="ESN17" s="708" t="s">
        <v>2448</v>
      </c>
      <c r="ESO17" s="707">
        <v>2.2000000000000002</v>
      </c>
      <c r="ESP17" s="708" t="s">
        <v>2448</v>
      </c>
      <c r="ESQ17" s="707">
        <v>2.2000000000000002</v>
      </c>
      <c r="ESR17" s="708" t="s">
        <v>2448</v>
      </c>
      <c r="ESS17" s="707">
        <v>2.2000000000000002</v>
      </c>
      <c r="EST17" s="708" t="s">
        <v>2448</v>
      </c>
      <c r="ESU17" s="707">
        <v>2.2000000000000002</v>
      </c>
      <c r="ESV17" s="708" t="s">
        <v>2448</v>
      </c>
      <c r="ESW17" s="707">
        <v>2.2000000000000002</v>
      </c>
      <c r="ESX17" s="708" t="s">
        <v>2448</v>
      </c>
      <c r="ESY17" s="707">
        <v>2.2000000000000002</v>
      </c>
      <c r="ESZ17" s="708" t="s">
        <v>2448</v>
      </c>
      <c r="ETA17" s="707">
        <v>2.2000000000000002</v>
      </c>
      <c r="ETB17" s="708" t="s">
        <v>2448</v>
      </c>
      <c r="ETC17" s="707">
        <v>2.2000000000000002</v>
      </c>
      <c r="ETD17" s="708" t="s">
        <v>2448</v>
      </c>
      <c r="ETE17" s="707">
        <v>2.2000000000000002</v>
      </c>
      <c r="ETF17" s="708" t="s">
        <v>2448</v>
      </c>
      <c r="ETG17" s="707">
        <v>2.2000000000000002</v>
      </c>
      <c r="ETH17" s="708" t="s">
        <v>2448</v>
      </c>
      <c r="ETI17" s="707">
        <v>2.2000000000000002</v>
      </c>
      <c r="ETJ17" s="708" t="s">
        <v>2448</v>
      </c>
      <c r="ETK17" s="707">
        <v>2.2000000000000002</v>
      </c>
      <c r="ETL17" s="708" t="s">
        <v>2448</v>
      </c>
      <c r="ETM17" s="707">
        <v>2.2000000000000002</v>
      </c>
      <c r="ETN17" s="708" t="s">
        <v>2448</v>
      </c>
      <c r="ETO17" s="707">
        <v>2.2000000000000002</v>
      </c>
      <c r="ETP17" s="708" t="s">
        <v>2448</v>
      </c>
      <c r="ETQ17" s="707">
        <v>2.2000000000000002</v>
      </c>
      <c r="ETR17" s="708" t="s">
        <v>2448</v>
      </c>
      <c r="ETS17" s="707">
        <v>2.2000000000000002</v>
      </c>
      <c r="ETT17" s="708" t="s">
        <v>2448</v>
      </c>
      <c r="ETU17" s="707">
        <v>2.2000000000000002</v>
      </c>
      <c r="ETV17" s="708" t="s">
        <v>2448</v>
      </c>
      <c r="ETW17" s="707">
        <v>2.2000000000000002</v>
      </c>
      <c r="ETX17" s="708" t="s">
        <v>2448</v>
      </c>
      <c r="ETY17" s="707">
        <v>2.2000000000000002</v>
      </c>
      <c r="ETZ17" s="708" t="s">
        <v>2448</v>
      </c>
      <c r="EUA17" s="707">
        <v>2.2000000000000002</v>
      </c>
      <c r="EUB17" s="708" t="s">
        <v>2448</v>
      </c>
      <c r="EUC17" s="707">
        <v>2.2000000000000002</v>
      </c>
      <c r="EUD17" s="708" t="s">
        <v>2448</v>
      </c>
      <c r="EUE17" s="707">
        <v>2.2000000000000002</v>
      </c>
      <c r="EUF17" s="708" t="s">
        <v>2448</v>
      </c>
      <c r="EUG17" s="707">
        <v>2.2000000000000002</v>
      </c>
      <c r="EUH17" s="708" t="s">
        <v>2448</v>
      </c>
      <c r="EUI17" s="707">
        <v>2.2000000000000002</v>
      </c>
      <c r="EUJ17" s="708" t="s">
        <v>2448</v>
      </c>
      <c r="EUK17" s="707">
        <v>2.2000000000000002</v>
      </c>
      <c r="EUL17" s="708" t="s">
        <v>2448</v>
      </c>
      <c r="EUM17" s="707">
        <v>2.2000000000000002</v>
      </c>
      <c r="EUN17" s="708" t="s">
        <v>2448</v>
      </c>
      <c r="EUO17" s="707">
        <v>2.2000000000000002</v>
      </c>
      <c r="EUP17" s="708" t="s">
        <v>2448</v>
      </c>
      <c r="EUQ17" s="707">
        <v>2.2000000000000002</v>
      </c>
      <c r="EUR17" s="708" t="s">
        <v>2448</v>
      </c>
      <c r="EUS17" s="707">
        <v>2.2000000000000002</v>
      </c>
      <c r="EUT17" s="708" t="s">
        <v>2448</v>
      </c>
      <c r="EUU17" s="707">
        <v>2.2000000000000002</v>
      </c>
      <c r="EUV17" s="708" t="s">
        <v>2448</v>
      </c>
      <c r="EUW17" s="707">
        <v>2.2000000000000002</v>
      </c>
      <c r="EUX17" s="708" t="s">
        <v>2448</v>
      </c>
      <c r="EUY17" s="707">
        <v>2.2000000000000002</v>
      </c>
      <c r="EUZ17" s="708" t="s">
        <v>2448</v>
      </c>
      <c r="EVA17" s="707">
        <v>2.2000000000000002</v>
      </c>
      <c r="EVB17" s="708" t="s">
        <v>2448</v>
      </c>
      <c r="EVC17" s="707">
        <v>2.2000000000000002</v>
      </c>
      <c r="EVD17" s="708" t="s">
        <v>2448</v>
      </c>
      <c r="EVE17" s="707">
        <v>2.2000000000000002</v>
      </c>
      <c r="EVF17" s="708" t="s">
        <v>2448</v>
      </c>
      <c r="EVG17" s="707">
        <v>2.2000000000000002</v>
      </c>
      <c r="EVH17" s="708" t="s">
        <v>2448</v>
      </c>
      <c r="EVI17" s="707">
        <v>2.2000000000000002</v>
      </c>
      <c r="EVJ17" s="708" t="s">
        <v>2448</v>
      </c>
      <c r="EVK17" s="707">
        <v>2.2000000000000002</v>
      </c>
      <c r="EVL17" s="708" t="s">
        <v>2448</v>
      </c>
      <c r="EVM17" s="707">
        <v>2.2000000000000002</v>
      </c>
      <c r="EVN17" s="708" t="s">
        <v>2448</v>
      </c>
      <c r="EVO17" s="707">
        <v>2.2000000000000002</v>
      </c>
      <c r="EVP17" s="708" t="s">
        <v>2448</v>
      </c>
      <c r="EVQ17" s="707">
        <v>2.2000000000000002</v>
      </c>
      <c r="EVR17" s="708" t="s">
        <v>2448</v>
      </c>
      <c r="EVS17" s="707">
        <v>2.2000000000000002</v>
      </c>
      <c r="EVT17" s="708" t="s">
        <v>2448</v>
      </c>
      <c r="EVU17" s="707">
        <v>2.2000000000000002</v>
      </c>
      <c r="EVV17" s="708" t="s">
        <v>2448</v>
      </c>
      <c r="EVW17" s="707">
        <v>2.2000000000000002</v>
      </c>
      <c r="EVX17" s="708" t="s">
        <v>2448</v>
      </c>
      <c r="EVY17" s="707">
        <v>2.2000000000000002</v>
      </c>
      <c r="EVZ17" s="708" t="s">
        <v>2448</v>
      </c>
      <c r="EWA17" s="707">
        <v>2.2000000000000002</v>
      </c>
      <c r="EWB17" s="708" t="s">
        <v>2448</v>
      </c>
      <c r="EWC17" s="707">
        <v>2.2000000000000002</v>
      </c>
      <c r="EWD17" s="708" t="s">
        <v>2448</v>
      </c>
      <c r="EWE17" s="707">
        <v>2.2000000000000002</v>
      </c>
      <c r="EWF17" s="708" t="s">
        <v>2448</v>
      </c>
      <c r="EWG17" s="707">
        <v>2.2000000000000002</v>
      </c>
      <c r="EWH17" s="708" t="s">
        <v>2448</v>
      </c>
      <c r="EWI17" s="707">
        <v>2.2000000000000002</v>
      </c>
      <c r="EWJ17" s="708" t="s">
        <v>2448</v>
      </c>
      <c r="EWK17" s="707">
        <v>2.2000000000000002</v>
      </c>
      <c r="EWL17" s="708" t="s">
        <v>2448</v>
      </c>
      <c r="EWM17" s="707">
        <v>2.2000000000000002</v>
      </c>
      <c r="EWN17" s="708" t="s">
        <v>2448</v>
      </c>
      <c r="EWO17" s="707">
        <v>2.2000000000000002</v>
      </c>
      <c r="EWP17" s="708" t="s">
        <v>2448</v>
      </c>
      <c r="EWQ17" s="707">
        <v>2.2000000000000002</v>
      </c>
      <c r="EWR17" s="708" t="s">
        <v>2448</v>
      </c>
      <c r="EWS17" s="707">
        <v>2.2000000000000002</v>
      </c>
      <c r="EWT17" s="708" t="s">
        <v>2448</v>
      </c>
      <c r="EWU17" s="707">
        <v>2.2000000000000002</v>
      </c>
      <c r="EWV17" s="708" t="s">
        <v>2448</v>
      </c>
      <c r="EWW17" s="707">
        <v>2.2000000000000002</v>
      </c>
      <c r="EWX17" s="708" t="s">
        <v>2448</v>
      </c>
      <c r="EWY17" s="707">
        <v>2.2000000000000002</v>
      </c>
      <c r="EWZ17" s="708" t="s">
        <v>2448</v>
      </c>
      <c r="EXA17" s="707">
        <v>2.2000000000000002</v>
      </c>
      <c r="EXB17" s="708" t="s">
        <v>2448</v>
      </c>
      <c r="EXC17" s="707">
        <v>2.2000000000000002</v>
      </c>
      <c r="EXD17" s="708" t="s">
        <v>2448</v>
      </c>
      <c r="EXE17" s="707">
        <v>2.2000000000000002</v>
      </c>
      <c r="EXF17" s="708" t="s">
        <v>2448</v>
      </c>
      <c r="EXG17" s="707">
        <v>2.2000000000000002</v>
      </c>
      <c r="EXH17" s="708" t="s">
        <v>2448</v>
      </c>
      <c r="EXI17" s="707">
        <v>2.2000000000000002</v>
      </c>
      <c r="EXJ17" s="708" t="s">
        <v>2448</v>
      </c>
      <c r="EXK17" s="707">
        <v>2.2000000000000002</v>
      </c>
      <c r="EXL17" s="708" t="s">
        <v>2448</v>
      </c>
      <c r="EXM17" s="707">
        <v>2.2000000000000002</v>
      </c>
      <c r="EXN17" s="708" t="s">
        <v>2448</v>
      </c>
      <c r="EXO17" s="707">
        <v>2.2000000000000002</v>
      </c>
      <c r="EXP17" s="708" t="s">
        <v>2448</v>
      </c>
      <c r="EXQ17" s="707">
        <v>2.2000000000000002</v>
      </c>
      <c r="EXR17" s="708" t="s">
        <v>2448</v>
      </c>
      <c r="EXS17" s="707">
        <v>2.2000000000000002</v>
      </c>
      <c r="EXT17" s="708" t="s">
        <v>2448</v>
      </c>
      <c r="EXU17" s="707">
        <v>2.2000000000000002</v>
      </c>
      <c r="EXV17" s="708" t="s">
        <v>2448</v>
      </c>
      <c r="EXW17" s="707">
        <v>2.2000000000000002</v>
      </c>
      <c r="EXX17" s="708" t="s">
        <v>2448</v>
      </c>
      <c r="EXY17" s="707">
        <v>2.2000000000000002</v>
      </c>
      <c r="EXZ17" s="708" t="s">
        <v>2448</v>
      </c>
      <c r="EYA17" s="707">
        <v>2.2000000000000002</v>
      </c>
      <c r="EYB17" s="708" t="s">
        <v>2448</v>
      </c>
      <c r="EYC17" s="707">
        <v>2.2000000000000002</v>
      </c>
      <c r="EYD17" s="708" t="s">
        <v>2448</v>
      </c>
      <c r="EYE17" s="707">
        <v>2.2000000000000002</v>
      </c>
      <c r="EYF17" s="708" t="s">
        <v>2448</v>
      </c>
      <c r="EYG17" s="707">
        <v>2.2000000000000002</v>
      </c>
      <c r="EYH17" s="708" t="s">
        <v>2448</v>
      </c>
      <c r="EYI17" s="707">
        <v>2.2000000000000002</v>
      </c>
      <c r="EYJ17" s="708" t="s">
        <v>2448</v>
      </c>
      <c r="EYK17" s="707">
        <v>2.2000000000000002</v>
      </c>
      <c r="EYL17" s="708" t="s">
        <v>2448</v>
      </c>
      <c r="EYM17" s="707">
        <v>2.2000000000000002</v>
      </c>
      <c r="EYN17" s="708" t="s">
        <v>2448</v>
      </c>
      <c r="EYO17" s="707">
        <v>2.2000000000000002</v>
      </c>
      <c r="EYP17" s="708" t="s">
        <v>2448</v>
      </c>
      <c r="EYQ17" s="707">
        <v>2.2000000000000002</v>
      </c>
      <c r="EYR17" s="708" t="s">
        <v>2448</v>
      </c>
      <c r="EYS17" s="707">
        <v>2.2000000000000002</v>
      </c>
      <c r="EYT17" s="708" t="s">
        <v>2448</v>
      </c>
      <c r="EYU17" s="707">
        <v>2.2000000000000002</v>
      </c>
      <c r="EYV17" s="708" t="s">
        <v>2448</v>
      </c>
      <c r="EYW17" s="707">
        <v>2.2000000000000002</v>
      </c>
      <c r="EYX17" s="708" t="s">
        <v>2448</v>
      </c>
      <c r="EYY17" s="707">
        <v>2.2000000000000002</v>
      </c>
      <c r="EYZ17" s="708" t="s">
        <v>2448</v>
      </c>
      <c r="EZA17" s="707">
        <v>2.2000000000000002</v>
      </c>
      <c r="EZB17" s="708" t="s">
        <v>2448</v>
      </c>
      <c r="EZC17" s="707">
        <v>2.2000000000000002</v>
      </c>
      <c r="EZD17" s="708" t="s">
        <v>2448</v>
      </c>
      <c r="EZE17" s="707">
        <v>2.2000000000000002</v>
      </c>
      <c r="EZF17" s="708" t="s">
        <v>2448</v>
      </c>
      <c r="EZG17" s="707">
        <v>2.2000000000000002</v>
      </c>
      <c r="EZH17" s="708" t="s">
        <v>2448</v>
      </c>
      <c r="EZI17" s="707">
        <v>2.2000000000000002</v>
      </c>
      <c r="EZJ17" s="708" t="s">
        <v>2448</v>
      </c>
      <c r="EZK17" s="707">
        <v>2.2000000000000002</v>
      </c>
      <c r="EZL17" s="708" t="s">
        <v>2448</v>
      </c>
      <c r="EZM17" s="707">
        <v>2.2000000000000002</v>
      </c>
      <c r="EZN17" s="708" t="s">
        <v>2448</v>
      </c>
      <c r="EZO17" s="707">
        <v>2.2000000000000002</v>
      </c>
      <c r="EZP17" s="708" t="s">
        <v>2448</v>
      </c>
      <c r="EZQ17" s="707">
        <v>2.2000000000000002</v>
      </c>
      <c r="EZR17" s="708" t="s">
        <v>2448</v>
      </c>
      <c r="EZS17" s="707">
        <v>2.2000000000000002</v>
      </c>
      <c r="EZT17" s="708" t="s">
        <v>2448</v>
      </c>
      <c r="EZU17" s="707">
        <v>2.2000000000000002</v>
      </c>
      <c r="EZV17" s="708" t="s">
        <v>2448</v>
      </c>
      <c r="EZW17" s="707">
        <v>2.2000000000000002</v>
      </c>
      <c r="EZX17" s="708" t="s">
        <v>2448</v>
      </c>
      <c r="EZY17" s="707">
        <v>2.2000000000000002</v>
      </c>
      <c r="EZZ17" s="708" t="s">
        <v>2448</v>
      </c>
      <c r="FAA17" s="707">
        <v>2.2000000000000002</v>
      </c>
      <c r="FAB17" s="708" t="s">
        <v>2448</v>
      </c>
      <c r="FAC17" s="707">
        <v>2.2000000000000002</v>
      </c>
      <c r="FAD17" s="708" t="s">
        <v>2448</v>
      </c>
      <c r="FAE17" s="707">
        <v>2.2000000000000002</v>
      </c>
      <c r="FAF17" s="708" t="s">
        <v>2448</v>
      </c>
      <c r="FAG17" s="707">
        <v>2.2000000000000002</v>
      </c>
      <c r="FAH17" s="708" t="s">
        <v>2448</v>
      </c>
      <c r="FAI17" s="707">
        <v>2.2000000000000002</v>
      </c>
      <c r="FAJ17" s="708" t="s">
        <v>2448</v>
      </c>
      <c r="FAK17" s="707">
        <v>2.2000000000000002</v>
      </c>
      <c r="FAL17" s="708" t="s">
        <v>2448</v>
      </c>
      <c r="FAM17" s="707">
        <v>2.2000000000000002</v>
      </c>
      <c r="FAN17" s="708" t="s">
        <v>2448</v>
      </c>
      <c r="FAO17" s="707">
        <v>2.2000000000000002</v>
      </c>
      <c r="FAP17" s="708" t="s">
        <v>2448</v>
      </c>
      <c r="FAQ17" s="707">
        <v>2.2000000000000002</v>
      </c>
      <c r="FAR17" s="708" t="s">
        <v>2448</v>
      </c>
      <c r="FAS17" s="707">
        <v>2.2000000000000002</v>
      </c>
      <c r="FAT17" s="708" t="s">
        <v>2448</v>
      </c>
      <c r="FAU17" s="707">
        <v>2.2000000000000002</v>
      </c>
      <c r="FAV17" s="708" t="s">
        <v>2448</v>
      </c>
      <c r="FAW17" s="707">
        <v>2.2000000000000002</v>
      </c>
      <c r="FAX17" s="708" t="s">
        <v>2448</v>
      </c>
      <c r="FAY17" s="707">
        <v>2.2000000000000002</v>
      </c>
      <c r="FAZ17" s="708" t="s">
        <v>2448</v>
      </c>
      <c r="FBA17" s="707">
        <v>2.2000000000000002</v>
      </c>
      <c r="FBB17" s="708" t="s">
        <v>2448</v>
      </c>
      <c r="FBC17" s="707">
        <v>2.2000000000000002</v>
      </c>
      <c r="FBD17" s="708" t="s">
        <v>2448</v>
      </c>
      <c r="FBE17" s="707">
        <v>2.2000000000000002</v>
      </c>
      <c r="FBF17" s="708" t="s">
        <v>2448</v>
      </c>
      <c r="FBG17" s="707">
        <v>2.2000000000000002</v>
      </c>
      <c r="FBH17" s="708" t="s">
        <v>2448</v>
      </c>
      <c r="FBI17" s="707">
        <v>2.2000000000000002</v>
      </c>
      <c r="FBJ17" s="708" t="s">
        <v>2448</v>
      </c>
      <c r="FBK17" s="707">
        <v>2.2000000000000002</v>
      </c>
      <c r="FBL17" s="708" t="s">
        <v>2448</v>
      </c>
      <c r="FBM17" s="707">
        <v>2.2000000000000002</v>
      </c>
      <c r="FBN17" s="708" t="s">
        <v>2448</v>
      </c>
      <c r="FBO17" s="707">
        <v>2.2000000000000002</v>
      </c>
      <c r="FBP17" s="708" t="s">
        <v>2448</v>
      </c>
      <c r="FBQ17" s="707">
        <v>2.2000000000000002</v>
      </c>
      <c r="FBR17" s="708" t="s">
        <v>2448</v>
      </c>
      <c r="FBS17" s="707">
        <v>2.2000000000000002</v>
      </c>
      <c r="FBT17" s="708" t="s">
        <v>2448</v>
      </c>
      <c r="FBU17" s="707">
        <v>2.2000000000000002</v>
      </c>
      <c r="FBV17" s="708" t="s">
        <v>2448</v>
      </c>
      <c r="FBW17" s="707">
        <v>2.2000000000000002</v>
      </c>
      <c r="FBX17" s="708" t="s">
        <v>2448</v>
      </c>
      <c r="FBY17" s="707">
        <v>2.2000000000000002</v>
      </c>
      <c r="FBZ17" s="708" t="s">
        <v>2448</v>
      </c>
      <c r="FCA17" s="707">
        <v>2.2000000000000002</v>
      </c>
      <c r="FCB17" s="708" t="s">
        <v>2448</v>
      </c>
      <c r="FCC17" s="707">
        <v>2.2000000000000002</v>
      </c>
      <c r="FCD17" s="708" t="s">
        <v>2448</v>
      </c>
      <c r="FCE17" s="707">
        <v>2.2000000000000002</v>
      </c>
      <c r="FCF17" s="708" t="s">
        <v>2448</v>
      </c>
      <c r="FCG17" s="707">
        <v>2.2000000000000002</v>
      </c>
      <c r="FCH17" s="708" t="s">
        <v>2448</v>
      </c>
      <c r="FCI17" s="707">
        <v>2.2000000000000002</v>
      </c>
      <c r="FCJ17" s="708" t="s">
        <v>2448</v>
      </c>
      <c r="FCK17" s="707">
        <v>2.2000000000000002</v>
      </c>
      <c r="FCL17" s="708" t="s">
        <v>2448</v>
      </c>
      <c r="FCM17" s="707">
        <v>2.2000000000000002</v>
      </c>
      <c r="FCN17" s="708" t="s">
        <v>2448</v>
      </c>
      <c r="FCO17" s="707">
        <v>2.2000000000000002</v>
      </c>
      <c r="FCP17" s="708" t="s">
        <v>2448</v>
      </c>
      <c r="FCQ17" s="707">
        <v>2.2000000000000002</v>
      </c>
      <c r="FCR17" s="708" t="s">
        <v>2448</v>
      </c>
      <c r="FCS17" s="707">
        <v>2.2000000000000002</v>
      </c>
      <c r="FCT17" s="708" t="s">
        <v>2448</v>
      </c>
      <c r="FCU17" s="707">
        <v>2.2000000000000002</v>
      </c>
      <c r="FCV17" s="708" t="s">
        <v>2448</v>
      </c>
      <c r="FCW17" s="707">
        <v>2.2000000000000002</v>
      </c>
      <c r="FCX17" s="708" t="s">
        <v>2448</v>
      </c>
      <c r="FCY17" s="707">
        <v>2.2000000000000002</v>
      </c>
      <c r="FCZ17" s="708" t="s">
        <v>2448</v>
      </c>
      <c r="FDA17" s="707">
        <v>2.2000000000000002</v>
      </c>
      <c r="FDB17" s="708" t="s">
        <v>2448</v>
      </c>
      <c r="FDC17" s="707">
        <v>2.2000000000000002</v>
      </c>
      <c r="FDD17" s="708" t="s">
        <v>2448</v>
      </c>
      <c r="FDE17" s="707">
        <v>2.2000000000000002</v>
      </c>
      <c r="FDF17" s="708" t="s">
        <v>2448</v>
      </c>
      <c r="FDG17" s="707">
        <v>2.2000000000000002</v>
      </c>
      <c r="FDH17" s="708" t="s">
        <v>2448</v>
      </c>
      <c r="FDI17" s="707">
        <v>2.2000000000000002</v>
      </c>
      <c r="FDJ17" s="708" t="s">
        <v>2448</v>
      </c>
      <c r="FDK17" s="707">
        <v>2.2000000000000002</v>
      </c>
      <c r="FDL17" s="708" t="s">
        <v>2448</v>
      </c>
      <c r="FDM17" s="707">
        <v>2.2000000000000002</v>
      </c>
      <c r="FDN17" s="708" t="s">
        <v>2448</v>
      </c>
      <c r="FDO17" s="707">
        <v>2.2000000000000002</v>
      </c>
      <c r="FDP17" s="708" t="s">
        <v>2448</v>
      </c>
      <c r="FDQ17" s="707">
        <v>2.2000000000000002</v>
      </c>
      <c r="FDR17" s="708" t="s">
        <v>2448</v>
      </c>
      <c r="FDS17" s="707">
        <v>2.2000000000000002</v>
      </c>
      <c r="FDT17" s="708" t="s">
        <v>2448</v>
      </c>
      <c r="FDU17" s="707">
        <v>2.2000000000000002</v>
      </c>
      <c r="FDV17" s="708" t="s">
        <v>2448</v>
      </c>
      <c r="FDW17" s="707">
        <v>2.2000000000000002</v>
      </c>
      <c r="FDX17" s="708" t="s">
        <v>2448</v>
      </c>
      <c r="FDY17" s="707">
        <v>2.2000000000000002</v>
      </c>
      <c r="FDZ17" s="708" t="s">
        <v>2448</v>
      </c>
      <c r="FEA17" s="707">
        <v>2.2000000000000002</v>
      </c>
      <c r="FEB17" s="708" t="s">
        <v>2448</v>
      </c>
      <c r="FEC17" s="707">
        <v>2.2000000000000002</v>
      </c>
      <c r="FED17" s="708" t="s">
        <v>2448</v>
      </c>
      <c r="FEE17" s="707">
        <v>2.2000000000000002</v>
      </c>
      <c r="FEF17" s="708" t="s">
        <v>2448</v>
      </c>
      <c r="FEG17" s="707">
        <v>2.2000000000000002</v>
      </c>
      <c r="FEH17" s="708" t="s">
        <v>2448</v>
      </c>
      <c r="FEI17" s="707">
        <v>2.2000000000000002</v>
      </c>
      <c r="FEJ17" s="708" t="s">
        <v>2448</v>
      </c>
      <c r="FEK17" s="707">
        <v>2.2000000000000002</v>
      </c>
      <c r="FEL17" s="708" t="s">
        <v>2448</v>
      </c>
      <c r="FEM17" s="707">
        <v>2.2000000000000002</v>
      </c>
      <c r="FEN17" s="708" t="s">
        <v>2448</v>
      </c>
      <c r="FEO17" s="707">
        <v>2.2000000000000002</v>
      </c>
      <c r="FEP17" s="708" t="s">
        <v>2448</v>
      </c>
      <c r="FEQ17" s="707">
        <v>2.2000000000000002</v>
      </c>
      <c r="FER17" s="708" t="s">
        <v>2448</v>
      </c>
      <c r="FES17" s="707">
        <v>2.2000000000000002</v>
      </c>
      <c r="FET17" s="708" t="s">
        <v>2448</v>
      </c>
      <c r="FEU17" s="707">
        <v>2.2000000000000002</v>
      </c>
      <c r="FEV17" s="708" t="s">
        <v>2448</v>
      </c>
      <c r="FEW17" s="707">
        <v>2.2000000000000002</v>
      </c>
      <c r="FEX17" s="708" t="s">
        <v>2448</v>
      </c>
      <c r="FEY17" s="707">
        <v>2.2000000000000002</v>
      </c>
      <c r="FEZ17" s="708" t="s">
        <v>2448</v>
      </c>
      <c r="FFA17" s="707">
        <v>2.2000000000000002</v>
      </c>
      <c r="FFB17" s="708" t="s">
        <v>2448</v>
      </c>
      <c r="FFC17" s="707">
        <v>2.2000000000000002</v>
      </c>
      <c r="FFD17" s="708" t="s">
        <v>2448</v>
      </c>
      <c r="FFE17" s="707">
        <v>2.2000000000000002</v>
      </c>
      <c r="FFF17" s="708" t="s">
        <v>2448</v>
      </c>
      <c r="FFG17" s="707">
        <v>2.2000000000000002</v>
      </c>
      <c r="FFH17" s="708" t="s">
        <v>2448</v>
      </c>
      <c r="FFI17" s="707">
        <v>2.2000000000000002</v>
      </c>
      <c r="FFJ17" s="708" t="s">
        <v>2448</v>
      </c>
      <c r="FFK17" s="707">
        <v>2.2000000000000002</v>
      </c>
      <c r="FFL17" s="708" t="s">
        <v>2448</v>
      </c>
      <c r="FFM17" s="707">
        <v>2.2000000000000002</v>
      </c>
      <c r="FFN17" s="708" t="s">
        <v>2448</v>
      </c>
      <c r="FFO17" s="707">
        <v>2.2000000000000002</v>
      </c>
      <c r="FFP17" s="708" t="s">
        <v>2448</v>
      </c>
      <c r="FFQ17" s="707">
        <v>2.2000000000000002</v>
      </c>
      <c r="FFR17" s="708" t="s">
        <v>2448</v>
      </c>
      <c r="FFS17" s="707">
        <v>2.2000000000000002</v>
      </c>
      <c r="FFT17" s="708" t="s">
        <v>2448</v>
      </c>
      <c r="FFU17" s="707">
        <v>2.2000000000000002</v>
      </c>
      <c r="FFV17" s="708" t="s">
        <v>2448</v>
      </c>
      <c r="FFW17" s="707">
        <v>2.2000000000000002</v>
      </c>
      <c r="FFX17" s="708" t="s">
        <v>2448</v>
      </c>
      <c r="FFY17" s="707">
        <v>2.2000000000000002</v>
      </c>
      <c r="FFZ17" s="708" t="s">
        <v>2448</v>
      </c>
      <c r="FGA17" s="707">
        <v>2.2000000000000002</v>
      </c>
      <c r="FGB17" s="708" t="s">
        <v>2448</v>
      </c>
      <c r="FGC17" s="707">
        <v>2.2000000000000002</v>
      </c>
      <c r="FGD17" s="708" t="s">
        <v>2448</v>
      </c>
      <c r="FGE17" s="707">
        <v>2.2000000000000002</v>
      </c>
      <c r="FGF17" s="708" t="s">
        <v>2448</v>
      </c>
      <c r="FGG17" s="707">
        <v>2.2000000000000002</v>
      </c>
      <c r="FGH17" s="708" t="s">
        <v>2448</v>
      </c>
      <c r="FGI17" s="707">
        <v>2.2000000000000002</v>
      </c>
      <c r="FGJ17" s="708" t="s">
        <v>2448</v>
      </c>
      <c r="FGK17" s="707">
        <v>2.2000000000000002</v>
      </c>
      <c r="FGL17" s="708" t="s">
        <v>2448</v>
      </c>
      <c r="FGM17" s="707">
        <v>2.2000000000000002</v>
      </c>
      <c r="FGN17" s="708" t="s">
        <v>2448</v>
      </c>
      <c r="FGO17" s="707">
        <v>2.2000000000000002</v>
      </c>
      <c r="FGP17" s="708" t="s">
        <v>2448</v>
      </c>
      <c r="FGQ17" s="707">
        <v>2.2000000000000002</v>
      </c>
      <c r="FGR17" s="708" t="s">
        <v>2448</v>
      </c>
      <c r="FGS17" s="707">
        <v>2.2000000000000002</v>
      </c>
      <c r="FGT17" s="708" t="s">
        <v>2448</v>
      </c>
      <c r="FGU17" s="707">
        <v>2.2000000000000002</v>
      </c>
      <c r="FGV17" s="708" t="s">
        <v>2448</v>
      </c>
      <c r="FGW17" s="707">
        <v>2.2000000000000002</v>
      </c>
      <c r="FGX17" s="708" t="s">
        <v>2448</v>
      </c>
      <c r="FGY17" s="707">
        <v>2.2000000000000002</v>
      </c>
      <c r="FGZ17" s="708" t="s">
        <v>2448</v>
      </c>
      <c r="FHA17" s="707">
        <v>2.2000000000000002</v>
      </c>
      <c r="FHB17" s="708" t="s">
        <v>2448</v>
      </c>
      <c r="FHC17" s="707">
        <v>2.2000000000000002</v>
      </c>
      <c r="FHD17" s="708" t="s">
        <v>2448</v>
      </c>
      <c r="FHE17" s="707">
        <v>2.2000000000000002</v>
      </c>
      <c r="FHF17" s="708" t="s">
        <v>2448</v>
      </c>
      <c r="FHG17" s="707">
        <v>2.2000000000000002</v>
      </c>
      <c r="FHH17" s="708" t="s">
        <v>2448</v>
      </c>
      <c r="FHI17" s="707">
        <v>2.2000000000000002</v>
      </c>
      <c r="FHJ17" s="708" t="s">
        <v>2448</v>
      </c>
      <c r="FHK17" s="707">
        <v>2.2000000000000002</v>
      </c>
      <c r="FHL17" s="708" t="s">
        <v>2448</v>
      </c>
      <c r="FHM17" s="707">
        <v>2.2000000000000002</v>
      </c>
      <c r="FHN17" s="708" t="s">
        <v>2448</v>
      </c>
      <c r="FHO17" s="707">
        <v>2.2000000000000002</v>
      </c>
      <c r="FHP17" s="708" t="s">
        <v>2448</v>
      </c>
      <c r="FHQ17" s="707">
        <v>2.2000000000000002</v>
      </c>
      <c r="FHR17" s="708" t="s">
        <v>2448</v>
      </c>
      <c r="FHS17" s="707">
        <v>2.2000000000000002</v>
      </c>
      <c r="FHT17" s="708" t="s">
        <v>2448</v>
      </c>
      <c r="FHU17" s="707">
        <v>2.2000000000000002</v>
      </c>
      <c r="FHV17" s="708" t="s">
        <v>2448</v>
      </c>
      <c r="FHW17" s="707">
        <v>2.2000000000000002</v>
      </c>
      <c r="FHX17" s="708" t="s">
        <v>2448</v>
      </c>
      <c r="FHY17" s="707">
        <v>2.2000000000000002</v>
      </c>
      <c r="FHZ17" s="708" t="s">
        <v>2448</v>
      </c>
      <c r="FIA17" s="707">
        <v>2.2000000000000002</v>
      </c>
      <c r="FIB17" s="708" t="s">
        <v>2448</v>
      </c>
      <c r="FIC17" s="707">
        <v>2.2000000000000002</v>
      </c>
      <c r="FID17" s="708" t="s">
        <v>2448</v>
      </c>
      <c r="FIE17" s="707">
        <v>2.2000000000000002</v>
      </c>
      <c r="FIF17" s="708" t="s">
        <v>2448</v>
      </c>
      <c r="FIG17" s="707">
        <v>2.2000000000000002</v>
      </c>
      <c r="FIH17" s="708" t="s">
        <v>2448</v>
      </c>
      <c r="FII17" s="707">
        <v>2.2000000000000002</v>
      </c>
      <c r="FIJ17" s="708" t="s">
        <v>2448</v>
      </c>
      <c r="FIK17" s="707">
        <v>2.2000000000000002</v>
      </c>
      <c r="FIL17" s="708" t="s">
        <v>2448</v>
      </c>
      <c r="FIM17" s="707">
        <v>2.2000000000000002</v>
      </c>
      <c r="FIN17" s="708" t="s">
        <v>2448</v>
      </c>
      <c r="FIO17" s="707">
        <v>2.2000000000000002</v>
      </c>
      <c r="FIP17" s="708" t="s">
        <v>2448</v>
      </c>
      <c r="FIQ17" s="707">
        <v>2.2000000000000002</v>
      </c>
      <c r="FIR17" s="708" t="s">
        <v>2448</v>
      </c>
      <c r="FIS17" s="707">
        <v>2.2000000000000002</v>
      </c>
      <c r="FIT17" s="708" t="s">
        <v>2448</v>
      </c>
      <c r="FIU17" s="707">
        <v>2.2000000000000002</v>
      </c>
      <c r="FIV17" s="708" t="s">
        <v>2448</v>
      </c>
      <c r="FIW17" s="707">
        <v>2.2000000000000002</v>
      </c>
      <c r="FIX17" s="708" t="s">
        <v>2448</v>
      </c>
      <c r="FIY17" s="707">
        <v>2.2000000000000002</v>
      </c>
      <c r="FIZ17" s="708" t="s">
        <v>2448</v>
      </c>
      <c r="FJA17" s="707">
        <v>2.2000000000000002</v>
      </c>
      <c r="FJB17" s="708" t="s">
        <v>2448</v>
      </c>
      <c r="FJC17" s="707">
        <v>2.2000000000000002</v>
      </c>
      <c r="FJD17" s="708" t="s">
        <v>2448</v>
      </c>
      <c r="FJE17" s="707">
        <v>2.2000000000000002</v>
      </c>
      <c r="FJF17" s="708" t="s">
        <v>2448</v>
      </c>
      <c r="FJG17" s="707">
        <v>2.2000000000000002</v>
      </c>
      <c r="FJH17" s="708" t="s">
        <v>2448</v>
      </c>
      <c r="FJI17" s="707">
        <v>2.2000000000000002</v>
      </c>
      <c r="FJJ17" s="708" t="s">
        <v>2448</v>
      </c>
      <c r="FJK17" s="707">
        <v>2.2000000000000002</v>
      </c>
      <c r="FJL17" s="708" t="s">
        <v>2448</v>
      </c>
      <c r="FJM17" s="707">
        <v>2.2000000000000002</v>
      </c>
      <c r="FJN17" s="708" t="s">
        <v>2448</v>
      </c>
      <c r="FJO17" s="707">
        <v>2.2000000000000002</v>
      </c>
      <c r="FJP17" s="708" t="s">
        <v>2448</v>
      </c>
      <c r="FJQ17" s="707">
        <v>2.2000000000000002</v>
      </c>
      <c r="FJR17" s="708" t="s">
        <v>2448</v>
      </c>
      <c r="FJS17" s="707">
        <v>2.2000000000000002</v>
      </c>
      <c r="FJT17" s="708" t="s">
        <v>2448</v>
      </c>
      <c r="FJU17" s="707">
        <v>2.2000000000000002</v>
      </c>
      <c r="FJV17" s="708" t="s">
        <v>2448</v>
      </c>
      <c r="FJW17" s="707">
        <v>2.2000000000000002</v>
      </c>
      <c r="FJX17" s="708" t="s">
        <v>2448</v>
      </c>
      <c r="FJY17" s="707">
        <v>2.2000000000000002</v>
      </c>
      <c r="FJZ17" s="708" t="s">
        <v>2448</v>
      </c>
      <c r="FKA17" s="707">
        <v>2.2000000000000002</v>
      </c>
      <c r="FKB17" s="708" t="s">
        <v>2448</v>
      </c>
      <c r="FKC17" s="707">
        <v>2.2000000000000002</v>
      </c>
      <c r="FKD17" s="708" t="s">
        <v>2448</v>
      </c>
      <c r="FKE17" s="707">
        <v>2.2000000000000002</v>
      </c>
      <c r="FKF17" s="708" t="s">
        <v>2448</v>
      </c>
      <c r="FKG17" s="707">
        <v>2.2000000000000002</v>
      </c>
      <c r="FKH17" s="708" t="s">
        <v>2448</v>
      </c>
      <c r="FKI17" s="707">
        <v>2.2000000000000002</v>
      </c>
      <c r="FKJ17" s="708" t="s">
        <v>2448</v>
      </c>
      <c r="FKK17" s="707">
        <v>2.2000000000000002</v>
      </c>
      <c r="FKL17" s="708" t="s">
        <v>2448</v>
      </c>
      <c r="FKM17" s="707">
        <v>2.2000000000000002</v>
      </c>
      <c r="FKN17" s="708" t="s">
        <v>2448</v>
      </c>
      <c r="FKO17" s="707">
        <v>2.2000000000000002</v>
      </c>
      <c r="FKP17" s="708" t="s">
        <v>2448</v>
      </c>
      <c r="FKQ17" s="707">
        <v>2.2000000000000002</v>
      </c>
      <c r="FKR17" s="708" t="s">
        <v>2448</v>
      </c>
      <c r="FKS17" s="707">
        <v>2.2000000000000002</v>
      </c>
      <c r="FKT17" s="708" t="s">
        <v>2448</v>
      </c>
      <c r="FKU17" s="707">
        <v>2.2000000000000002</v>
      </c>
      <c r="FKV17" s="708" t="s">
        <v>2448</v>
      </c>
      <c r="FKW17" s="707">
        <v>2.2000000000000002</v>
      </c>
      <c r="FKX17" s="708" t="s">
        <v>2448</v>
      </c>
      <c r="FKY17" s="707">
        <v>2.2000000000000002</v>
      </c>
      <c r="FKZ17" s="708" t="s">
        <v>2448</v>
      </c>
      <c r="FLA17" s="707">
        <v>2.2000000000000002</v>
      </c>
      <c r="FLB17" s="708" t="s">
        <v>2448</v>
      </c>
      <c r="FLC17" s="707">
        <v>2.2000000000000002</v>
      </c>
      <c r="FLD17" s="708" t="s">
        <v>2448</v>
      </c>
      <c r="FLE17" s="707">
        <v>2.2000000000000002</v>
      </c>
      <c r="FLF17" s="708" t="s">
        <v>2448</v>
      </c>
      <c r="FLG17" s="707">
        <v>2.2000000000000002</v>
      </c>
      <c r="FLH17" s="708" t="s">
        <v>2448</v>
      </c>
      <c r="FLI17" s="707">
        <v>2.2000000000000002</v>
      </c>
      <c r="FLJ17" s="708" t="s">
        <v>2448</v>
      </c>
      <c r="FLK17" s="707">
        <v>2.2000000000000002</v>
      </c>
      <c r="FLL17" s="708" t="s">
        <v>2448</v>
      </c>
      <c r="FLM17" s="707">
        <v>2.2000000000000002</v>
      </c>
      <c r="FLN17" s="708" t="s">
        <v>2448</v>
      </c>
      <c r="FLO17" s="707">
        <v>2.2000000000000002</v>
      </c>
      <c r="FLP17" s="708" t="s">
        <v>2448</v>
      </c>
      <c r="FLQ17" s="707">
        <v>2.2000000000000002</v>
      </c>
      <c r="FLR17" s="708" t="s">
        <v>2448</v>
      </c>
      <c r="FLS17" s="707">
        <v>2.2000000000000002</v>
      </c>
      <c r="FLT17" s="708" t="s">
        <v>2448</v>
      </c>
      <c r="FLU17" s="707">
        <v>2.2000000000000002</v>
      </c>
      <c r="FLV17" s="708" t="s">
        <v>2448</v>
      </c>
      <c r="FLW17" s="707">
        <v>2.2000000000000002</v>
      </c>
      <c r="FLX17" s="708" t="s">
        <v>2448</v>
      </c>
      <c r="FLY17" s="707">
        <v>2.2000000000000002</v>
      </c>
      <c r="FLZ17" s="708" t="s">
        <v>2448</v>
      </c>
      <c r="FMA17" s="707">
        <v>2.2000000000000002</v>
      </c>
      <c r="FMB17" s="708" t="s">
        <v>2448</v>
      </c>
      <c r="FMC17" s="707">
        <v>2.2000000000000002</v>
      </c>
      <c r="FMD17" s="708" t="s">
        <v>2448</v>
      </c>
      <c r="FME17" s="707">
        <v>2.2000000000000002</v>
      </c>
      <c r="FMF17" s="708" t="s">
        <v>2448</v>
      </c>
      <c r="FMG17" s="707">
        <v>2.2000000000000002</v>
      </c>
      <c r="FMH17" s="708" t="s">
        <v>2448</v>
      </c>
      <c r="FMI17" s="707">
        <v>2.2000000000000002</v>
      </c>
      <c r="FMJ17" s="708" t="s">
        <v>2448</v>
      </c>
      <c r="FMK17" s="707">
        <v>2.2000000000000002</v>
      </c>
      <c r="FML17" s="708" t="s">
        <v>2448</v>
      </c>
      <c r="FMM17" s="707">
        <v>2.2000000000000002</v>
      </c>
      <c r="FMN17" s="708" t="s">
        <v>2448</v>
      </c>
      <c r="FMO17" s="707">
        <v>2.2000000000000002</v>
      </c>
      <c r="FMP17" s="708" t="s">
        <v>2448</v>
      </c>
      <c r="FMQ17" s="707">
        <v>2.2000000000000002</v>
      </c>
      <c r="FMR17" s="708" t="s">
        <v>2448</v>
      </c>
      <c r="FMS17" s="707">
        <v>2.2000000000000002</v>
      </c>
      <c r="FMT17" s="708" t="s">
        <v>2448</v>
      </c>
      <c r="FMU17" s="707">
        <v>2.2000000000000002</v>
      </c>
      <c r="FMV17" s="708" t="s">
        <v>2448</v>
      </c>
      <c r="FMW17" s="707">
        <v>2.2000000000000002</v>
      </c>
      <c r="FMX17" s="708" t="s">
        <v>2448</v>
      </c>
      <c r="FMY17" s="707">
        <v>2.2000000000000002</v>
      </c>
      <c r="FMZ17" s="708" t="s">
        <v>2448</v>
      </c>
      <c r="FNA17" s="707">
        <v>2.2000000000000002</v>
      </c>
      <c r="FNB17" s="708" t="s">
        <v>2448</v>
      </c>
      <c r="FNC17" s="707">
        <v>2.2000000000000002</v>
      </c>
      <c r="FND17" s="708" t="s">
        <v>2448</v>
      </c>
      <c r="FNE17" s="707">
        <v>2.2000000000000002</v>
      </c>
      <c r="FNF17" s="708" t="s">
        <v>2448</v>
      </c>
      <c r="FNG17" s="707">
        <v>2.2000000000000002</v>
      </c>
      <c r="FNH17" s="708" t="s">
        <v>2448</v>
      </c>
      <c r="FNI17" s="707">
        <v>2.2000000000000002</v>
      </c>
      <c r="FNJ17" s="708" t="s">
        <v>2448</v>
      </c>
      <c r="FNK17" s="707">
        <v>2.2000000000000002</v>
      </c>
      <c r="FNL17" s="708" t="s">
        <v>2448</v>
      </c>
      <c r="FNM17" s="707">
        <v>2.2000000000000002</v>
      </c>
      <c r="FNN17" s="708" t="s">
        <v>2448</v>
      </c>
      <c r="FNO17" s="707">
        <v>2.2000000000000002</v>
      </c>
      <c r="FNP17" s="708" t="s">
        <v>2448</v>
      </c>
      <c r="FNQ17" s="707">
        <v>2.2000000000000002</v>
      </c>
      <c r="FNR17" s="708" t="s">
        <v>2448</v>
      </c>
      <c r="FNS17" s="707">
        <v>2.2000000000000002</v>
      </c>
      <c r="FNT17" s="708" t="s">
        <v>2448</v>
      </c>
      <c r="FNU17" s="707">
        <v>2.2000000000000002</v>
      </c>
      <c r="FNV17" s="708" t="s">
        <v>2448</v>
      </c>
      <c r="FNW17" s="707">
        <v>2.2000000000000002</v>
      </c>
      <c r="FNX17" s="708" t="s">
        <v>2448</v>
      </c>
      <c r="FNY17" s="707">
        <v>2.2000000000000002</v>
      </c>
      <c r="FNZ17" s="708" t="s">
        <v>2448</v>
      </c>
      <c r="FOA17" s="707">
        <v>2.2000000000000002</v>
      </c>
      <c r="FOB17" s="708" t="s">
        <v>2448</v>
      </c>
      <c r="FOC17" s="707">
        <v>2.2000000000000002</v>
      </c>
      <c r="FOD17" s="708" t="s">
        <v>2448</v>
      </c>
      <c r="FOE17" s="707">
        <v>2.2000000000000002</v>
      </c>
      <c r="FOF17" s="708" t="s">
        <v>2448</v>
      </c>
      <c r="FOG17" s="707">
        <v>2.2000000000000002</v>
      </c>
      <c r="FOH17" s="708" t="s">
        <v>2448</v>
      </c>
      <c r="FOI17" s="707">
        <v>2.2000000000000002</v>
      </c>
      <c r="FOJ17" s="708" t="s">
        <v>2448</v>
      </c>
      <c r="FOK17" s="707">
        <v>2.2000000000000002</v>
      </c>
      <c r="FOL17" s="708" t="s">
        <v>2448</v>
      </c>
      <c r="FOM17" s="707">
        <v>2.2000000000000002</v>
      </c>
      <c r="FON17" s="708" t="s">
        <v>2448</v>
      </c>
      <c r="FOO17" s="707">
        <v>2.2000000000000002</v>
      </c>
      <c r="FOP17" s="708" t="s">
        <v>2448</v>
      </c>
      <c r="FOQ17" s="707">
        <v>2.2000000000000002</v>
      </c>
      <c r="FOR17" s="708" t="s">
        <v>2448</v>
      </c>
      <c r="FOS17" s="707">
        <v>2.2000000000000002</v>
      </c>
      <c r="FOT17" s="708" t="s">
        <v>2448</v>
      </c>
      <c r="FOU17" s="707">
        <v>2.2000000000000002</v>
      </c>
      <c r="FOV17" s="708" t="s">
        <v>2448</v>
      </c>
      <c r="FOW17" s="707">
        <v>2.2000000000000002</v>
      </c>
      <c r="FOX17" s="708" t="s">
        <v>2448</v>
      </c>
      <c r="FOY17" s="707">
        <v>2.2000000000000002</v>
      </c>
      <c r="FOZ17" s="708" t="s">
        <v>2448</v>
      </c>
      <c r="FPA17" s="707">
        <v>2.2000000000000002</v>
      </c>
      <c r="FPB17" s="708" t="s">
        <v>2448</v>
      </c>
      <c r="FPC17" s="707">
        <v>2.2000000000000002</v>
      </c>
      <c r="FPD17" s="708" t="s">
        <v>2448</v>
      </c>
      <c r="FPE17" s="707">
        <v>2.2000000000000002</v>
      </c>
      <c r="FPF17" s="708" t="s">
        <v>2448</v>
      </c>
      <c r="FPG17" s="707">
        <v>2.2000000000000002</v>
      </c>
      <c r="FPH17" s="708" t="s">
        <v>2448</v>
      </c>
      <c r="FPI17" s="707">
        <v>2.2000000000000002</v>
      </c>
      <c r="FPJ17" s="708" t="s">
        <v>2448</v>
      </c>
      <c r="FPK17" s="707">
        <v>2.2000000000000002</v>
      </c>
      <c r="FPL17" s="708" t="s">
        <v>2448</v>
      </c>
      <c r="FPM17" s="707">
        <v>2.2000000000000002</v>
      </c>
      <c r="FPN17" s="708" t="s">
        <v>2448</v>
      </c>
      <c r="FPO17" s="707">
        <v>2.2000000000000002</v>
      </c>
      <c r="FPP17" s="708" t="s">
        <v>2448</v>
      </c>
      <c r="FPQ17" s="707">
        <v>2.2000000000000002</v>
      </c>
      <c r="FPR17" s="708" t="s">
        <v>2448</v>
      </c>
      <c r="FPS17" s="707">
        <v>2.2000000000000002</v>
      </c>
      <c r="FPT17" s="708" t="s">
        <v>2448</v>
      </c>
      <c r="FPU17" s="707">
        <v>2.2000000000000002</v>
      </c>
      <c r="FPV17" s="708" t="s">
        <v>2448</v>
      </c>
      <c r="FPW17" s="707">
        <v>2.2000000000000002</v>
      </c>
      <c r="FPX17" s="708" t="s">
        <v>2448</v>
      </c>
      <c r="FPY17" s="707">
        <v>2.2000000000000002</v>
      </c>
      <c r="FPZ17" s="708" t="s">
        <v>2448</v>
      </c>
      <c r="FQA17" s="707">
        <v>2.2000000000000002</v>
      </c>
      <c r="FQB17" s="708" t="s">
        <v>2448</v>
      </c>
      <c r="FQC17" s="707">
        <v>2.2000000000000002</v>
      </c>
      <c r="FQD17" s="708" t="s">
        <v>2448</v>
      </c>
      <c r="FQE17" s="707">
        <v>2.2000000000000002</v>
      </c>
      <c r="FQF17" s="708" t="s">
        <v>2448</v>
      </c>
      <c r="FQG17" s="707">
        <v>2.2000000000000002</v>
      </c>
      <c r="FQH17" s="708" t="s">
        <v>2448</v>
      </c>
      <c r="FQI17" s="707">
        <v>2.2000000000000002</v>
      </c>
      <c r="FQJ17" s="708" t="s">
        <v>2448</v>
      </c>
      <c r="FQK17" s="707">
        <v>2.2000000000000002</v>
      </c>
      <c r="FQL17" s="708" t="s">
        <v>2448</v>
      </c>
      <c r="FQM17" s="707">
        <v>2.2000000000000002</v>
      </c>
      <c r="FQN17" s="708" t="s">
        <v>2448</v>
      </c>
      <c r="FQO17" s="707">
        <v>2.2000000000000002</v>
      </c>
      <c r="FQP17" s="708" t="s">
        <v>2448</v>
      </c>
      <c r="FQQ17" s="707">
        <v>2.2000000000000002</v>
      </c>
      <c r="FQR17" s="708" t="s">
        <v>2448</v>
      </c>
      <c r="FQS17" s="707">
        <v>2.2000000000000002</v>
      </c>
      <c r="FQT17" s="708" t="s">
        <v>2448</v>
      </c>
      <c r="FQU17" s="707">
        <v>2.2000000000000002</v>
      </c>
      <c r="FQV17" s="708" t="s">
        <v>2448</v>
      </c>
      <c r="FQW17" s="707">
        <v>2.2000000000000002</v>
      </c>
      <c r="FQX17" s="708" t="s">
        <v>2448</v>
      </c>
      <c r="FQY17" s="707">
        <v>2.2000000000000002</v>
      </c>
      <c r="FQZ17" s="708" t="s">
        <v>2448</v>
      </c>
      <c r="FRA17" s="707">
        <v>2.2000000000000002</v>
      </c>
      <c r="FRB17" s="708" t="s">
        <v>2448</v>
      </c>
      <c r="FRC17" s="707">
        <v>2.2000000000000002</v>
      </c>
      <c r="FRD17" s="708" t="s">
        <v>2448</v>
      </c>
      <c r="FRE17" s="707">
        <v>2.2000000000000002</v>
      </c>
      <c r="FRF17" s="708" t="s">
        <v>2448</v>
      </c>
      <c r="FRG17" s="707">
        <v>2.2000000000000002</v>
      </c>
      <c r="FRH17" s="708" t="s">
        <v>2448</v>
      </c>
      <c r="FRI17" s="707">
        <v>2.2000000000000002</v>
      </c>
      <c r="FRJ17" s="708" t="s">
        <v>2448</v>
      </c>
      <c r="FRK17" s="707">
        <v>2.2000000000000002</v>
      </c>
      <c r="FRL17" s="708" t="s">
        <v>2448</v>
      </c>
      <c r="FRM17" s="707">
        <v>2.2000000000000002</v>
      </c>
      <c r="FRN17" s="708" t="s">
        <v>2448</v>
      </c>
      <c r="FRO17" s="707">
        <v>2.2000000000000002</v>
      </c>
      <c r="FRP17" s="708" t="s">
        <v>2448</v>
      </c>
      <c r="FRQ17" s="707">
        <v>2.2000000000000002</v>
      </c>
      <c r="FRR17" s="708" t="s">
        <v>2448</v>
      </c>
      <c r="FRS17" s="707">
        <v>2.2000000000000002</v>
      </c>
      <c r="FRT17" s="708" t="s">
        <v>2448</v>
      </c>
      <c r="FRU17" s="707">
        <v>2.2000000000000002</v>
      </c>
      <c r="FRV17" s="708" t="s">
        <v>2448</v>
      </c>
      <c r="FRW17" s="707">
        <v>2.2000000000000002</v>
      </c>
      <c r="FRX17" s="708" t="s">
        <v>2448</v>
      </c>
      <c r="FRY17" s="707">
        <v>2.2000000000000002</v>
      </c>
      <c r="FRZ17" s="708" t="s">
        <v>2448</v>
      </c>
      <c r="FSA17" s="707">
        <v>2.2000000000000002</v>
      </c>
      <c r="FSB17" s="708" t="s">
        <v>2448</v>
      </c>
      <c r="FSC17" s="707">
        <v>2.2000000000000002</v>
      </c>
      <c r="FSD17" s="708" t="s">
        <v>2448</v>
      </c>
      <c r="FSE17" s="707">
        <v>2.2000000000000002</v>
      </c>
      <c r="FSF17" s="708" t="s">
        <v>2448</v>
      </c>
      <c r="FSG17" s="707">
        <v>2.2000000000000002</v>
      </c>
      <c r="FSH17" s="708" t="s">
        <v>2448</v>
      </c>
      <c r="FSI17" s="707">
        <v>2.2000000000000002</v>
      </c>
      <c r="FSJ17" s="708" t="s">
        <v>2448</v>
      </c>
      <c r="FSK17" s="707">
        <v>2.2000000000000002</v>
      </c>
      <c r="FSL17" s="708" t="s">
        <v>2448</v>
      </c>
      <c r="FSM17" s="707">
        <v>2.2000000000000002</v>
      </c>
      <c r="FSN17" s="708" t="s">
        <v>2448</v>
      </c>
      <c r="FSO17" s="707">
        <v>2.2000000000000002</v>
      </c>
      <c r="FSP17" s="708" t="s">
        <v>2448</v>
      </c>
      <c r="FSQ17" s="707">
        <v>2.2000000000000002</v>
      </c>
      <c r="FSR17" s="708" t="s">
        <v>2448</v>
      </c>
      <c r="FSS17" s="707">
        <v>2.2000000000000002</v>
      </c>
      <c r="FST17" s="708" t="s">
        <v>2448</v>
      </c>
      <c r="FSU17" s="707">
        <v>2.2000000000000002</v>
      </c>
      <c r="FSV17" s="708" t="s">
        <v>2448</v>
      </c>
      <c r="FSW17" s="707">
        <v>2.2000000000000002</v>
      </c>
      <c r="FSX17" s="708" t="s">
        <v>2448</v>
      </c>
      <c r="FSY17" s="707">
        <v>2.2000000000000002</v>
      </c>
      <c r="FSZ17" s="708" t="s">
        <v>2448</v>
      </c>
      <c r="FTA17" s="707">
        <v>2.2000000000000002</v>
      </c>
      <c r="FTB17" s="708" t="s">
        <v>2448</v>
      </c>
      <c r="FTC17" s="707">
        <v>2.2000000000000002</v>
      </c>
      <c r="FTD17" s="708" t="s">
        <v>2448</v>
      </c>
      <c r="FTE17" s="707">
        <v>2.2000000000000002</v>
      </c>
      <c r="FTF17" s="708" t="s">
        <v>2448</v>
      </c>
      <c r="FTG17" s="707">
        <v>2.2000000000000002</v>
      </c>
      <c r="FTH17" s="708" t="s">
        <v>2448</v>
      </c>
      <c r="FTI17" s="707">
        <v>2.2000000000000002</v>
      </c>
      <c r="FTJ17" s="708" t="s">
        <v>2448</v>
      </c>
      <c r="FTK17" s="707">
        <v>2.2000000000000002</v>
      </c>
      <c r="FTL17" s="708" t="s">
        <v>2448</v>
      </c>
      <c r="FTM17" s="707">
        <v>2.2000000000000002</v>
      </c>
      <c r="FTN17" s="708" t="s">
        <v>2448</v>
      </c>
      <c r="FTO17" s="707">
        <v>2.2000000000000002</v>
      </c>
      <c r="FTP17" s="708" t="s">
        <v>2448</v>
      </c>
      <c r="FTQ17" s="707">
        <v>2.2000000000000002</v>
      </c>
      <c r="FTR17" s="708" t="s">
        <v>2448</v>
      </c>
      <c r="FTS17" s="707">
        <v>2.2000000000000002</v>
      </c>
      <c r="FTT17" s="708" t="s">
        <v>2448</v>
      </c>
      <c r="FTU17" s="707">
        <v>2.2000000000000002</v>
      </c>
      <c r="FTV17" s="708" t="s">
        <v>2448</v>
      </c>
      <c r="FTW17" s="707">
        <v>2.2000000000000002</v>
      </c>
      <c r="FTX17" s="708" t="s">
        <v>2448</v>
      </c>
      <c r="FTY17" s="707">
        <v>2.2000000000000002</v>
      </c>
      <c r="FTZ17" s="708" t="s">
        <v>2448</v>
      </c>
      <c r="FUA17" s="707">
        <v>2.2000000000000002</v>
      </c>
      <c r="FUB17" s="708" t="s">
        <v>2448</v>
      </c>
      <c r="FUC17" s="707">
        <v>2.2000000000000002</v>
      </c>
      <c r="FUD17" s="708" t="s">
        <v>2448</v>
      </c>
      <c r="FUE17" s="707">
        <v>2.2000000000000002</v>
      </c>
      <c r="FUF17" s="708" t="s">
        <v>2448</v>
      </c>
      <c r="FUG17" s="707">
        <v>2.2000000000000002</v>
      </c>
      <c r="FUH17" s="708" t="s">
        <v>2448</v>
      </c>
      <c r="FUI17" s="707">
        <v>2.2000000000000002</v>
      </c>
      <c r="FUJ17" s="708" t="s">
        <v>2448</v>
      </c>
      <c r="FUK17" s="707">
        <v>2.2000000000000002</v>
      </c>
      <c r="FUL17" s="708" t="s">
        <v>2448</v>
      </c>
      <c r="FUM17" s="707">
        <v>2.2000000000000002</v>
      </c>
      <c r="FUN17" s="708" t="s">
        <v>2448</v>
      </c>
      <c r="FUO17" s="707">
        <v>2.2000000000000002</v>
      </c>
      <c r="FUP17" s="708" t="s">
        <v>2448</v>
      </c>
      <c r="FUQ17" s="707">
        <v>2.2000000000000002</v>
      </c>
      <c r="FUR17" s="708" t="s">
        <v>2448</v>
      </c>
      <c r="FUS17" s="707">
        <v>2.2000000000000002</v>
      </c>
      <c r="FUT17" s="708" t="s">
        <v>2448</v>
      </c>
      <c r="FUU17" s="707">
        <v>2.2000000000000002</v>
      </c>
      <c r="FUV17" s="708" t="s">
        <v>2448</v>
      </c>
      <c r="FUW17" s="707">
        <v>2.2000000000000002</v>
      </c>
      <c r="FUX17" s="708" t="s">
        <v>2448</v>
      </c>
      <c r="FUY17" s="707">
        <v>2.2000000000000002</v>
      </c>
      <c r="FUZ17" s="708" t="s">
        <v>2448</v>
      </c>
      <c r="FVA17" s="707">
        <v>2.2000000000000002</v>
      </c>
      <c r="FVB17" s="708" t="s">
        <v>2448</v>
      </c>
      <c r="FVC17" s="707">
        <v>2.2000000000000002</v>
      </c>
      <c r="FVD17" s="708" t="s">
        <v>2448</v>
      </c>
      <c r="FVE17" s="707">
        <v>2.2000000000000002</v>
      </c>
      <c r="FVF17" s="708" t="s">
        <v>2448</v>
      </c>
      <c r="FVG17" s="707">
        <v>2.2000000000000002</v>
      </c>
      <c r="FVH17" s="708" t="s">
        <v>2448</v>
      </c>
      <c r="FVI17" s="707">
        <v>2.2000000000000002</v>
      </c>
      <c r="FVJ17" s="708" t="s">
        <v>2448</v>
      </c>
      <c r="FVK17" s="707">
        <v>2.2000000000000002</v>
      </c>
      <c r="FVL17" s="708" t="s">
        <v>2448</v>
      </c>
      <c r="FVM17" s="707">
        <v>2.2000000000000002</v>
      </c>
      <c r="FVN17" s="708" t="s">
        <v>2448</v>
      </c>
      <c r="FVO17" s="707">
        <v>2.2000000000000002</v>
      </c>
      <c r="FVP17" s="708" t="s">
        <v>2448</v>
      </c>
      <c r="FVQ17" s="707">
        <v>2.2000000000000002</v>
      </c>
      <c r="FVR17" s="708" t="s">
        <v>2448</v>
      </c>
      <c r="FVS17" s="707">
        <v>2.2000000000000002</v>
      </c>
      <c r="FVT17" s="708" t="s">
        <v>2448</v>
      </c>
      <c r="FVU17" s="707">
        <v>2.2000000000000002</v>
      </c>
      <c r="FVV17" s="708" t="s">
        <v>2448</v>
      </c>
      <c r="FVW17" s="707">
        <v>2.2000000000000002</v>
      </c>
      <c r="FVX17" s="708" t="s">
        <v>2448</v>
      </c>
      <c r="FVY17" s="707">
        <v>2.2000000000000002</v>
      </c>
      <c r="FVZ17" s="708" t="s">
        <v>2448</v>
      </c>
      <c r="FWA17" s="707">
        <v>2.2000000000000002</v>
      </c>
      <c r="FWB17" s="708" t="s">
        <v>2448</v>
      </c>
      <c r="FWC17" s="707">
        <v>2.2000000000000002</v>
      </c>
      <c r="FWD17" s="708" t="s">
        <v>2448</v>
      </c>
      <c r="FWE17" s="707">
        <v>2.2000000000000002</v>
      </c>
      <c r="FWF17" s="708" t="s">
        <v>2448</v>
      </c>
      <c r="FWG17" s="707">
        <v>2.2000000000000002</v>
      </c>
      <c r="FWH17" s="708" t="s">
        <v>2448</v>
      </c>
      <c r="FWI17" s="707">
        <v>2.2000000000000002</v>
      </c>
      <c r="FWJ17" s="708" t="s">
        <v>2448</v>
      </c>
      <c r="FWK17" s="707">
        <v>2.2000000000000002</v>
      </c>
      <c r="FWL17" s="708" t="s">
        <v>2448</v>
      </c>
      <c r="FWM17" s="707">
        <v>2.2000000000000002</v>
      </c>
      <c r="FWN17" s="708" t="s">
        <v>2448</v>
      </c>
      <c r="FWO17" s="707">
        <v>2.2000000000000002</v>
      </c>
      <c r="FWP17" s="708" t="s">
        <v>2448</v>
      </c>
      <c r="FWQ17" s="707">
        <v>2.2000000000000002</v>
      </c>
      <c r="FWR17" s="708" t="s">
        <v>2448</v>
      </c>
      <c r="FWS17" s="707">
        <v>2.2000000000000002</v>
      </c>
      <c r="FWT17" s="708" t="s">
        <v>2448</v>
      </c>
      <c r="FWU17" s="707">
        <v>2.2000000000000002</v>
      </c>
      <c r="FWV17" s="708" t="s">
        <v>2448</v>
      </c>
      <c r="FWW17" s="707">
        <v>2.2000000000000002</v>
      </c>
      <c r="FWX17" s="708" t="s">
        <v>2448</v>
      </c>
      <c r="FWY17" s="707">
        <v>2.2000000000000002</v>
      </c>
      <c r="FWZ17" s="708" t="s">
        <v>2448</v>
      </c>
      <c r="FXA17" s="707">
        <v>2.2000000000000002</v>
      </c>
      <c r="FXB17" s="708" t="s">
        <v>2448</v>
      </c>
      <c r="FXC17" s="707">
        <v>2.2000000000000002</v>
      </c>
      <c r="FXD17" s="708" t="s">
        <v>2448</v>
      </c>
      <c r="FXE17" s="707">
        <v>2.2000000000000002</v>
      </c>
      <c r="FXF17" s="708" t="s">
        <v>2448</v>
      </c>
      <c r="FXG17" s="707">
        <v>2.2000000000000002</v>
      </c>
      <c r="FXH17" s="708" t="s">
        <v>2448</v>
      </c>
      <c r="FXI17" s="707">
        <v>2.2000000000000002</v>
      </c>
      <c r="FXJ17" s="708" t="s">
        <v>2448</v>
      </c>
      <c r="FXK17" s="707">
        <v>2.2000000000000002</v>
      </c>
      <c r="FXL17" s="708" t="s">
        <v>2448</v>
      </c>
      <c r="FXM17" s="707">
        <v>2.2000000000000002</v>
      </c>
      <c r="FXN17" s="708" t="s">
        <v>2448</v>
      </c>
      <c r="FXO17" s="707">
        <v>2.2000000000000002</v>
      </c>
      <c r="FXP17" s="708" t="s">
        <v>2448</v>
      </c>
      <c r="FXQ17" s="707">
        <v>2.2000000000000002</v>
      </c>
      <c r="FXR17" s="708" t="s">
        <v>2448</v>
      </c>
      <c r="FXS17" s="707">
        <v>2.2000000000000002</v>
      </c>
      <c r="FXT17" s="708" t="s">
        <v>2448</v>
      </c>
      <c r="FXU17" s="707">
        <v>2.2000000000000002</v>
      </c>
      <c r="FXV17" s="708" t="s">
        <v>2448</v>
      </c>
      <c r="FXW17" s="707">
        <v>2.2000000000000002</v>
      </c>
      <c r="FXX17" s="708" t="s">
        <v>2448</v>
      </c>
      <c r="FXY17" s="707">
        <v>2.2000000000000002</v>
      </c>
      <c r="FXZ17" s="708" t="s">
        <v>2448</v>
      </c>
      <c r="FYA17" s="707">
        <v>2.2000000000000002</v>
      </c>
      <c r="FYB17" s="708" t="s">
        <v>2448</v>
      </c>
      <c r="FYC17" s="707">
        <v>2.2000000000000002</v>
      </c>
      <c r="FYD17" s="708" t="s">
        <v>2448</v>
      </c>
      <c r="FYE17" s="707">
        <v>2.2000000000000002</v>
      </c>
      <c r="FYF17" s="708" t="s">
        <v>2448</v>
      </c>
      <c r="FYG17" s="707">
        <v>2.2000000000000002</v>
      </c>
      <c r="FYH17" s="708" t="s">
        <v>2448</v>
      </c>
      <c r="FYI17" s="707">
        <v>2.2000000000000002</v>
      </c>
      <c r="FYJ17" s="708" t="s">
        <v>2448</v>
      </c>
      <c r="FYK17" s="707">
        <v>2.2000000000000002</v>
      </c>
      <c r="FYL17" s="708" t="s">
        <v>2448</v>
      </c>
      <c r="FYM17" s="707">
        <v>2.2000000000000002</v>
      </c>
      <c r="FYN17" s="708" t="s">
        <v>2448</v>
      </c>
      <c r="FYO17" s="707">
        <v>2.2000000000000002</v>
      </c>
      <c r="FYP17" s="708" t="s">
        <v>2448</v>
      </c>
      <c r="FYQ17" s="707">
        <v>2.2000000000000002</v>
      </c>
      <c r="FYR17" s="708" t="s">
        <v>2448</v>
      </c>
      <c r="FYS17" s="707">
        <v>2.2000000000000002</v>
      </c>
      <c r="FYT17" s="708" t="s">
        <v>2448</v>
      </c>
      <c r="FYU17" s="707">
        <v>2.2000000000000002</v>
      </c>
      <c r="FYV17" s="708" t="s">
        <v>2448</v>
      </c>
      <c r="FYW17" s="707">
        <v>2.2000000000000002</v>
      </c>
      <c r="FYX17" s="708" t="s">
        <v>2448</v>
      </c>
      <c r="FYY17" s="707">
        <v>2.2000000000000002</v>
      </c>
      <c r="FYZ17" s="708" t="s">
        <v>2448</v>
      </c>
      <c r="FZA17" s="707">
        <v>2.2000000000000002</v>
      </c>
      <c r="FZB17" s="708" t="s">
        <v>2448</v>
      </c>
      <c r="FZC17" s="707">
        <v>2.2000000000000002</v>
      </c>
      <c r="FZD17" s="708" t="s">
        <v>2448</v>
      </c>
      <c r="FZE17" s="707">
        <v>2.2000000000000002</v>
      </c>
      <c r="FZF17" s="708" t="s">
        <v>2448</v>
      </c>
      <c r="FZG17" s="707">
        <v>2.2000000000000002</v>
      </c>
      <c r="FZH17" s="708" t="s">
        <v>2448</v>
      </c>
      <c r="FZI17" s="707">
        <v>2.2000000000000002</v>
      </c>
      <c r="FZJ17" s="708" t="s">
        <v>2448</v>
      </c>
      <c r="FZK17" s="707">
        <v>2.2000000000000002</v>
      </c>
      <c r="FZL17" s="708" t="s">
        <v>2448</v>
      </c>
      <c r="FZM17" s="707">
        <v>2.2000000000000002</v>
      </c>
      <c r="FZN17" s="708" t="s">
        <v>2448</v>
      </c>
      <c r="FZO17" s="707">
        <v>2.2000000000000002</v>
      </c>
      <c r="FZP17" s="708" t="s">
        <v>2448</v>
      </c>
      <c r="FZQ17" s="707">
        <v>2.2000000000000002</v>
      </c>
      <c r="FZR17" s="708" t="s">
        <v>2448</v>
      </c>
      <c r="FZS17" s="707">
        <v>2.2000000000000002</v>
      </c>
      <c r="FZT17" s="708" t="s">
        <v>2448</v>
      </c>
      <c r="FZU17" s="707">
        <v>2.2000000000000002</v>
      </c>
      <c r="FZV17" s="708" t="s">
        <v>2448</v>
      </c>
      <c r="FZW17" s="707">
        <v>2.2000000000000002</v>
      </c>
      <c r="FZX17" s="708" t="s">
        <v>2448</v>
      </c>
      <c r="FZY17" s="707">
        <v>2.2000000000000002</v>
      </c>
      <c r="FZZ17" s="708" t="s">
        <v>2448</v>
      </c>
      <c r="GAA17" s="707">
        <v>2.2000000000000002</v>
      </c>
      <c r="GAB17" s="708" t="s">
        <v>2448</v>
      </c>
      <c r="GAC17" s="707">
        <v>2.2000000000000002</v>
      </c>
      <c r="GAD17" s="708" t="s">
        <v>2448</v>
      </c>
      <c r="GAE17" s="707">
        <v>2.2000000000000002</v>
      </c>
      <c r="GAF17" s="708" t="s">
        <v>2448</v>
      </c>
      <c r="GAG17" s="707">
        <v>2.2000000000000002</v>
      </c>
      <c r="GAH17" s="708" t="s">
        <v>2448</v>
      </c>
      <c r="GAI17" s="707">
        <v>2.2000000000000002</v>
      </c>
      <c r="GAJ17" s="708" t="s">
        <v>2448</v>
      </c>
      <c r="GAK17" s="707">
        <v>2.2000000000000002</v>
      </c>
      <c r="GAL17" s="708" t="s">
        <v>2448</v>
      </c>
      <c r="GAM17" s="707">
        <v>2.2000000000000002</v>
      </c>
      <c r="GAN17" s="708" t="s">
        <v>2448</v>
      </c>
      <c r="GAO17" s="707">
        <v>2.2000000000000002</v>
      </c>
      <c r="GAP17" s="708" t="s">
        <v>2448</v>
      </c>
      <c r="GAQ17" s="707">
        <v>2.2000000000000002</v>
      </c>
      <c r="GAR17" s="708" t="s">
        <v>2448</v>
      </c>
      <c r="GAS17" s="707">
        <v>2.2000000000000002</v>
      </c>
      <c r="GAT17" s="708" t="s">
        <v>2448</v>
      </c>
      <c r="GAU17" s="707">
        <v>2.2000000000000002</v>
      </c>
      <c r="GAV17" s="708" t="s">
        <v>2448</v>
      </c>
      <c r="GAW17" s="707">
        <v>2.2000000000000002</v>
      </c>
      <c r="GAX17" s="708" t="s">
        <v>2448</v>
      </c>
      <c r="GAY17" s="707">
        <v>2.2000000000000002</v>
      </c>
      <c r="GAZ17" s="708" t="s">
        <v>2448</v>
      </c>
      <c r="GBA17" s="707">
        <v>2.2000000000000002</v>
      </c>
      <c r="GBB17" s="708" t="s">
        <v>2448</v>
      </c>
      <c r="GBC17" s="707">
        <v>2.2000000000000002</v>
      </c>
      <c r="GBD17" s="708" t="s">
        <v>2448</v>
      </c>
      <c r="GBE17" s="707">
        <v>2.2000000000000002</v>
      </c>
      <c r="GBF17" s="708" t="s">
        <v>2448</v>
      </c>
      <c r="GBG17" s="707">
        <v>2.2000000000000002</v>
      </c>
      <c r="GBH17" s="708" t="s">
        <v>2448</v>
      </c>
      <c r="GBI17" s="707">
        <v>2.2000000000000002</v>
      </c>
      <c r="GBJ17" s="708" t="s">
        <v>2448</v>
      </c>
      <c r="GBK17" s="707">
        <v>2.2000000000000002</v>
      </c>
      <c r="GBL17" s="708" t="s">
        <v>2448</v>
      </c>
      <c r="GBM17" s="707">
        <v>2.2000000000000002</v>
      </c>
      <c r="GBN17" s="708" t="s">
        <v>2448</v>
      </c>
      <c r="GBO17" s="707">
        <v>2.2000000000000002</v>
      </c>
      <c r="GBP17" s="708" t="s">
        <v>2448</v>
      </c>
      <c r="GBQ17" s="707">
        <v>2.2000000000000002</v>
      </c>
      <c r="GBR17" s="708" t="s">
        <v>2448</v>
      </c>
      <c r="GBS17" s="707">
        <v>2.2000000000000002</v>
      </c>
      <c r="GBT17" s="708" t="s">
        <v>2448</v>
      </c>
      <c r="GBU17" s="707">
        <v>2.2000000000000002</v>
      </c>
      <c r="GBV17" s="708" t="s">
        <v>2448</v>
      </c>
      <c r="GBW17" s="707">
        <v>2.2000000000000002</v>
      </c>
      <c r="GBX17" s="708" t="s">
        <v>2448</v>
      </c>
      <c r="GBY17" s="707">
        <v>2.2000000000000002</v>
      </c>
      <c r="GBZ17" s="708" t="s">
        <v>2448</v>
      </c>
      <c r="GCA17" s="707">
        <v>2.2000000000000002</v>
      </c>
      <c r="GCB17" s="708" t="s">
        <v>2448</v>
      </c>
      <c r="GCC17" s="707">
        <v>2.2000000000000002</v>
      </c>
      <c r="GCD17" s="708" t="s">
        <v>2448</v>
      </c>
      <c r="GCE17" s="707">
        <v>2.2000000000000002</v>
      </c>
      <c r="GCF17" s="708" t="s">
        <v>2448</v>
      </c>
      <c r="GCG17" s="707">
        <v>2.2000000000000002</v>
      </c>
      <c r="GCH17" s="708" t="s">
        <v>2448</v>
      </c>
      <c r="GCI17" s="707">
        <v>2.2000000000000002</v>
      </c>
      <c r="GCJ17" s="708" t="s">
        <v>2448</v>
      </c>
      <c r="GCK17" s="707">
        <v>2.2000000000000002</v>
      </c>
      <c r="GCL17" s="708" t="s">
        <v>2448</v>
      </c>
      <c r="GCM17" s="707">
        <v>2.2000000000000002</v>
      </c>
      <c r="GCN17" s="708" t="s">
        <v>2448</v>
      </c>
      <c r="GCO17" s="707">
        <v>2.2000000000000002</v>
      </c>
      <c r="GCP17" s="708" t="s">
        <v>2448</v>
      </c>
      <c r="GCQ17" s="707">
        <v>2.2000000000000002</v>
      </c>
      <c r="GCR17" s="708" t="s">
        <v>2448</v>
      </c>
      <c r="GCS17" s="707">
        <v>2.2000000000000002</v>
      </c>
      <c r="GCT17" s="708" t="s">
        <v>2448</v>
      </c>
      <c r="GCU17" s="707">
        <v>2.2000000000000002</v>
      </c>
      <c r="GCV17" s="708" t="s">
        <v>2448</v>
      </c>
      <c r="GCW17" s="707">
        <v>2.2000000000000002</v>
      </c>
      <c r="GCX17" s="708" t="s">
        <v>2448</v>
      </c>
      <c r="GCY17" s="707">
        <v>2.2000000000000002</v>
      </c>
      <c r="GCZ17" s="708" t="s">
        <v>2448</v>
      </c>
      <c r="GDA17" s="707">
        <v>2.2000000000000002</v>
      </c>
      <c r="GDB17" s="708" t="s">
        <v>2448</v>
      </c>
      <c r="GDC17" s="707">
        <v>2.2000000000000002</v>
      </c>
      <c r="GDD17" s="708" t="s">
        <v>2448</v>
      </c>
      <c r="GDE17" s="707">
        <v>2.2000000000000002</v>
      </c>
      <c r="GDF17" s="708" t="s">
        <v>2448</v>
      </c>
      <c r="GDG17" s="707">
        <v>2.2000000000000002</v>
      </c>
      <c r="GDH17" s="708" t="s">
        <v>2448</v>
      </c>
      <c r="GDI17" s="707">
        <v>2.2000000000000002</v>
      </c>
      <c r="GDJ17" s="708" t="s">
        <v>2448</v>
      </c>
      <c r="GDK17" s="707">
        <v>2.2000000000000002</v>
      </c>
      <c r="GDL17" s="708" t="s">
        <v>2448</v>
      </c>
      <c r="GDM17" s="707">
        <v>2.2000000000000002</v>
      </c>
      <c r="GDN17" s="708" t="s">
        <v>2448</v>
      </c>
      <c r="GDO17" s="707">
        <v>2.2000000000000002</v>
      </c>
      <c r="GDP17" s="708" t="s">
        <v>2448</v>
      </c>
      <c r="GDQ17" s="707">
        <v>2.2000000000000002</v>
      </c>
      <c r="GDR17" s="708" t="s">
        <v>2448</v>
      </c>
      <c r="GDS17" s="707">
        <v>2.2000000000000002</v>
      </c>
      <c r="GDT17" s="708" t="s">
        <v>2448</v>
      </c>
      <c r="GDU17" s="707">
        <v>2.2000000000000002</v>
      </c>
      <c r="GDV17" s="708" t="s">
        <v>2448</v>
      </c>
      <c r="GDW17" s="707">
        <v>2.2000000000000002</v>
      </c>
      <c r="GDX17" s="708" t="s">
        <v>2448</v>
      </c>
      <c r="GDY17" s="707">
        <v>2.2000000000000002</v>
      </c>
      <c r="GDZ17" s="708" t="s">
        <v>2448</v>
      </c>
      <c r="GEA17" s="707">
        <v>2.2000000000000002</v>
      </c>
      <c r="GEB17" s="708" t="s">
        <v>2448</v>
      </c>
      <c r="GEC17" s="707">
        <v>2.2000000000000002</v>
      </c>
      <c r="GED17" s="708" t="s">
        <v>2448</v>
      </c>
      <c r="GEE17" s="707">
        <v>2.2000000000000002</v>
      </c>
      <c r="GEF17" s="708" t="s">
        <v>2448</v>
      </c>
      <c r="GEG17" s="707">
        <v>2.2000000000000002</v>
      </c>
      <c r="GEH17" s="708" t="s">
        <v>2448</v>
      </c>
      <c r="GEI17" s="707">
        <v>2.2000000000000002</v>
      </c>
      <c r="GEJ17" s="708" t="s">
        <v>2448</v>
      </c>
      <c r="GEK17" s="707">
        <v>2.2000000000000002</v>
      </c>
      <c r="GEL17" s="708" t="s">
        <v>2448</v>
      </c>
      <c r="GEM17" s="707">
        <v>2.2000000000000002</v>
      </c>
      <c r="GEN17" s="708" t="s">
        <v>2448</v>
      </c>
      <c r="GEO17" s="707">
        <v>2.2000000000000002</v>
      </c>
      <c r="GEP17" s="708" t="s">
        <v>2448</v>
      </c>
      <c r="GEQ17" s="707">
        <v>2.2000000000000002</v>
      </c>
      <c r="GER17" s="708" t="s">
        <v>2448</v>
      </c>
      <c r="GES17" s="707">
        <v>2.2000000000000002</v>
      </c>
      <c r="GET17" s="708" t="s">
        <v>2448</v>
      </c>
      <c r="GEU17" s="707">
        <v>2.2000000000000002</v>
      </c>
      <c r="GEV17" s="708" t="s">
        <v>2448</v>
      </c>
      <c r="GEW17" s="707">
        <v>2.2000000000000002</v>
      </c>
      <c r="GEX17" s="708" t="s">
        <v>2448</v>
      </c>
      <c r="GEY17" s="707">
        <v>2.2000000000000002</v>
      </c>
      <c r="GEZ17" s="708" t="s">
        <v>2448</v>
      </c>
      <c r="GFA17" s="707">
        <v>2.2000000000000002</v>
      </c>
      <c r="GFB17" s="708" t="s">
        <v>2448</v>
      </c>
      <c r="GFC17" s="707">
        <v>2.2000000000000002</v>
      </c>
      <c r="GFD17" s="708" t="s">
        <v>2448</v>
      </c>
      <c r="GFE17" s="707">
        <v>2.2000000000000002</v>
      </c>
      <c r="GFF17" s="708" t="s">
        <v>2448</v>
      </c>
      <c r="GFG17" s="707">
        <v>2.2000000000000002</v>
      </c>
      <c r="GFH17" s="708" t="s">
        <v>2448</v>
      </c>
      <c r="GFI17" s="707">
        <v>2.2000000000000002</v>
      </c>
      <c r="GFJ17" s="708" t="s">
        <v>2448</v>
      </c>
      <c r="GFK17" s="707">
        <v>2.2000000000000002</v>
      </c>
      <c r="GFL17" s="708" t="s">
        <v>2448</v>
      </c>
      <c r="GFM17" s="707">
        <v>2.2000000000000002</v>
      </c>
      <c r="GFN17" s="708" t="s">
        <v>2448</v>
      </c>
      <c r="GFO17" s="707">
        <v>2.2000000000000002</v>
      </c>
      <c r="GFP17" s="708" t="s">
        <v>2448</v>
      </c>
      <c r="GFQ17" s="707">
        <v>2.2000000000000002</v>
      </c>
      <c r="GFR17" s="708" t="s">
        <v>2448</v>
      </c>
      <c r="GFS17" s="707">
        <v>2.2000000000000002</v>
      </c>
      <c r="GFT17" s="708" t="s">
        <v>2448</v>
      </c>
      <c r="GFU17" s="707">
        <v>2.2000000000000002</v>
      </c>
      <c r="GFV17" s="708" t="s">
        <v>2448</v>
      </c>
      <c r="GFW17" s="707">
        <v>2.2000000000000002</v>
      </c>
      <c r="GFX17" s="708" t="s">
        <v>2448</v>
      </c>
      <c r="GFY17" s="707">
        <v>2.2000000000000002</v>
      </c>
      <c r="GFZ17" s="708" t="s">
        <v>2448</v>
      </c>
      <c r="GGA17" s="707">
        <v>2.2000000000000002</v>
      </c>
      <c r="GGB17" s="708" t="s">
        <v>2448</v>
      </c>
      <c r="GGC17" s="707">
        <v>2.2000000000000002</v>
      </c>
      <c r="GGD17" s="708" t="s">
        <v>2448</v>
      </c>
      <c r="GGE17" s="707">
        <v>2.2000000000000002</v>
      </c>
      <c r="GGF17" s="708" t="s">
        <v>2448</v>
      </c>
      <c r="GGG17" s="707">
        <v>2.2000000000000002</v>
      </c>
      <c r="GGH17" s="708" t="s">
        <v>2448</v>
      </c>
      <c r="GGI17" s="707">
        <v>2.2000000000000002</v>
      </c>
      <c r="GGJ17" s="708" t="s">
        <v>2448</v>
      </c>
      <c r="GGK17" s="707">
        <v>2.2000000000000002</v>
      </c>
      <c r="GGL17" s="708" t="s">
        <v>2448</v>
      </c>
      <c r="GGM17" s="707">
        <v>2.2000000000000002</v>
      </c>
      <c r="GGN17" s="708" t="s">
        <v>2448</v>
      </c>
      <c r="GGO17" s="707">
        <v>2.2000000000000002</v>
      </c>
      <c r="GGP17" s="708" t="s">
        <v>2448</v>
      </c>
      <c r="GGQ17" s="707">
        <v>2.2000000000000002</v>
      </c>
      <c r="GGR17" s="708" t="s">
        <v>2448</v>
      </c>
      <c r="GGS17" s="707">
        <v>2.2000000000000002</v>
      </c>
      <c r="GGT17" s="708" t="s">
        <v>2448</v>
      </c>
      <c r="GGU17" s="707">
        <v>2.2000000000000002</v>
      </c>
      <c r="GGV17" s="708" t="s">
        <v>2448</v>
      </c>
      <c r="GGW17" s="707">
        <v>2.2000000000000002</v>
      </c>
      <c r="GGX17" s="708" t="s">
        <v>2448</v>
      </c>
      <c r="GGY17" s="707">
        <v>2.2000000000000002</v>
      </c>
      <c r="GGZ17" s="708" t="s">
        <v>2448</v>
      </c>
      <c r="GHA17" s="707">
        <v>2.2000000000000002</v>
      </c>
      <c r="GHB17" s="708" t="s">
        <v>2448</v>
      </c>
      <c r="GHC17" s="707">
        <v>2.2000000000000002</v>
      </c>
      <c r="GHD17" s="708" t="s">
        <v>2448</v>
      </c>
      <c r="GHE17" s="707">
        <v>2.2000000000000002</v>
      </c>
      <c r="GHF17" s="708" t="s">
        <v>2448</v>
      </c>
      <c r="GHG17" s="707">
        <v>2.2000000000000002</v>
      </c>
      <c r="GHH17" s="708" t="s">
        <v>2448</v>
      </c>
      <c r="GHI17" s="707">
        <v>2.2000000000000002</v>
      </c>
      <c r="GHJ17" s="708" t="s">
        <v>2448</v>
      </c>
      <c r="GHK17" s="707">
        <v>2.2000000000000002</v>
      </c>
      <c r="GHL17" s="708" t="s">
        <v>2448</v>
      </c>
      <c r="GHM17" s="707">
        <v>2.2000000000000002</v>
      </c>
      <c r="GHN17" s="708" t="s">
        <v>2448</v>
      </c>
      <c r="GHO17" s="707">
        <v>2.2000000000000002</v>
      </c>
      <c r="GHP17" s="708" t="s">
        <v>2448</v>
      </c>
      <c r="GHQ17" s="707">
        <v>2.2000000000000002</v>
      </c>
      <c r="GHR17" s="708" t="s">
        <v>2448</v>
      </c>
      <c r="GHS17" s="707">
        <v>2.2000000000000002</v>
      </c>
      <c r="GHT17" s="708" t="s">
        <v>2448</v>
      </c>
      <c r="GHU17" s="707">
        <v>2.2000000000000002</v>
      </c>
      <c r="GHV17" s="708" t="s">
        <v>2448</v>
      </c>
      <c r="GHW17" s="707">
        <v>2.2000000000000002</v>
      </c>
      <c r="GHX17" s="708" t="s">
        <v>2448</v>
      </c>
      <c r="GHY17" s="707">
        <v>2.2000000000000002</v>
      </c>
      <c r="GHZ17" s="708" t="s">
        <v>2448</v>
      </c>
      <c r="GIA17" s="707">
        <v>2.2000000000000002</v>
      </c>
      <c r="GIB17" s="708" t="s">
        <v>2448</v>
      </c>
      <c r="GIC17" s="707">
        <v>2.2000000000000002</v>
      </c>
      <c r="GID17" s="708" t="s">
        <v>2448</v>
      </c>
      <c r="GIE17" s="707">
        <v>2.2000000000000002</v>
      </c>
      <c r="GIF17" s="708" t="s">
        <v>2448</v>
      </c>
      <c r="GIG17" s="707">
        <v>2.2000000000000002</v>
      </c>
      <c r="GIH17" s="708" t="s">
        <v>2448</v>
      </c>
      <c r="GII17" s="707">
        <v>2.2000000000000002</v>
      </c>
      <c r="GIJ17" s="708" t="s">
        <v>2448</v>
      </c>
      <c r="GIK17" s="707">
        <v>2.2000000000000002</v>
      </c>
      <c r="GIL17" s="708" t="s">
        <v>2448</v>
      </c>
      <c r="GIM17" s="707">
        <v>2.2000000000000002</v>
      </c>
      <c r="GIN17" s="708" t="s">
        <v>2448</v>
      </c>
      <c r="GIO17" s="707">
        <v>2.2000000000000002</v>
      </c>
      <c r="GIP17" s="708" t="s">
        <v>2448</v>
      </c>
      <c r="GIQ17" s="707">
        <v>2.2000000000000002</v>
      </c>
      <c r="GIR17" s="708" t="s">
        <v>2448</v>
      </c>
      <c r="GIS17" s="707">
        <v>2.2000000000000002</v>
      </c>
      <c r="GIT17" s="708" t="s">
        <v>2448</v>
      </c>
      <c r="GIU17" s="707">
        <v>2.2000000000000002</v>
      </c>
      <c r="GIV17" s="708" t="s">
        <v>2448</v>
      </c>
      <c r="GIW17" s="707">
        <v>2.2000000000000002</v>
      </c>
      <c r="GIX17" s="708" t="s">
        <v>2448</v>
      </c>
      <c r="GIY17" s="707">
        <v>2.2000000000000002</v>
      </c>
      <c r="GIZ17" s="708" t="s">
        <v>2448</v>
      </c>
      <c r="GJA17" s="707">
        <v>2.2000000000000002</v>
      </c>
      <c r="GJB17" s="708" t="s">
        <v>2448</v>
      </c>
      <c r="GJC17" s="707">
        <v>2.2000000000000002</v>
      </c>
      <c r="GJD17" s="708" t="s">
        <v>2448</v>
      </c>
      <c r="GJE17" s="707">
        <v>2.2000000000000002</v>
      </c>
      <c r="GJF17" s="708" t="s">
        <v>2448</v>
      </c>
      <c r="GJG17" s="707">
        <v>2.2000000000000002</v>
      </c>
      <c r="GJH17" s="708" t="s">
        <v>2448</v>
      </c>
      <c r="GJI17" s="707">
        <v>2.2000000000000002</v>
      </c>
      <c r="GJJ17" s="708" t="s">
        <v>2448</v>
      </c>
      <c r="GJK17" s="707">
        <v>2.2000000000000002</v>
      </c>
      <c r="GJL17" s="708" t="s">
        <v>2448</v>
      </c>
      <c r="GJM17" s="707">
        <v>2.2000000000000002</v>
      </c>
      <c r="GJN17" s="708" t="s">
        <v>2448</v>
      </c>
      <c r="GJO17" s="707">
        <v>2.2000000000000002</v>
      </c>
      <c r="GJP17" s="708" t="s">
        <v>2448</v>
      </c>
      <c r="GJQ17" s="707">
        <v>2.2000000000000002</v>
      </c>
      <c r="GJR17" s="708" t="s">
        <v>2448</v>
      </c>
      <c r="GJS17" s="707">
        <v>2.2000000000000002</v>
      </c>
      <c r="GJT17" s="708" t="s">
        <v>2448</v>
      </c>
      <c r="GJU17" s="707">
        <v>2.2000000000000002</v>
      </c>
      <c r="GJV17" s="708" t="s">
        <v>2448</v>
      </c>
      <c r="GJW17" s="707">
        <v>2.2000000000000002</v>
      </c>
      <c r="GJX17" s="708" t="s">
        <v>2448</v>
      </c>
      <c r="GJY17" s="707">
        <v>2.2000000000000002</v>
      </c>
      <c r="GJZ17" s="708" t="s">
        <v>2448</v>
      </c>
      <c r="GKA17" s="707">
        <v>2.2000000000000002</v>
      </c>
      <c r="GKB17" s="708" t="s">
        <v>2448</v>
      </c>
      <c r="GKC17" s="707">
        <v>2.2000000000000002</v>
      </c>
      <c r="GKD17" s="708" t="s">
        <v>2448</v>
      </c>
      <c r="GKE17" s="707">
        <v>2.2000000000000002</v>
      </c>
      <c r="GKF17" s="708" t="s">
        <v>2448</v>
      </c>
      <c r="GKG17" s="707">
        <v>2.2000000000000002</v>
      </c>
      <c r="GKH17" s="708" t="s">
        <v>2448</v>
      </c>
      <c r="GKI17" s="707">
        <v>2.2000000000000002</v>
      </c>
      <c r="GKJ17" s="708" t="s">
        <v>2448</v>
      </c>
      <c r="GKK17" s="707">
        <v>2.2000000000000002</v>
      </c>
      <c r="GKL17" s="708" t="s">
        <v>2448</v>
      </c>
      <c r="GKM17" s="707">
        <v>2.2000000000000002</v>
      </c>
      <c r="GKN17" s="708" t="s">
        <v>2448</v>
      </c>
      <c r="GKO17" s="707">
        <v>2.2000000000000002</v>
      </c>
      <c r="GKP17" s="708" t="s">
        <v>2448</v>
      </c>
      <c r="GKQ17" s="707">
        <v>2.2000000000000002</v>
      </c>
      <c r="GKR17" s="708" t="s">
        <v>2448</v>
      </c>
      <c r="GKS17" s="707">
        <v>2.2000000000000002</v>
      </c>
      <c r="GKT17" s="708" t="s">
        <v>2448</v>
      </c>
      <c r="GKU17" s="707">
        <v>2.2000000000000002</v>
      </c>
      <c r="GKV17" s="708" t="s">
        <v>2448</v>
      </c>
      <c r="GKW17" s="707">
        <v>2.2000000000000002</v>
      </c>
      <c r="GKX17" s="708" t="s">
        <v>2448</v>
      </c>
      <c r="GKY17" s="707">
        <v>2.2000000000000002</v>
      </c>
      <c r="GKZ17" s="708" t="s">
        <v>2448</v>
      </c>
      <c r="GLA17" s="707">
        <v>2.2000000000000002</v>
      </c>
      <c r="GLB17" s="708" t="s">
        <v>2448</v>
      </c>
      <c r="GLC17" s="707">
        <v>2.2000000000000002</v>
      </c>
      <c r="GLD17" s="708" t="s">
        <v>2448</v>
      </c>
      <c r="GLE17" s="707">
        <v>2.2000000000000002</v>
      </c>
      <c r="GLF17" s="708" t="s">
        <v>2448</v>
      </c>
      <c r="GLG17" s="707">
        <v>2.2000000000000002</v>
      </c>
      <c r="GLH17" s="708" t="s">
        <v>2448</v>
      </c>
      <c r="GLI17" s="707">
        <v>2.2000000000000002</v>
      </c>
      <c r="GLJ17" s="708" t="s">
        <v>2448</v>
      </c>
      <c r="GLK17" s="707">
        <v>2.2000000000000002</v>
      </c>
      <c r="GLL17" s="708" t="s">
        <v>2448</v>
      </c>
      <c r="GLM17" s="707">
        <v>2.2000000000000002</v>
      </c>
      <c r="GLN17" s="708" t="s">
        <v>2448</v>
      </c>
      <c r="GLO17" s="707">
        <v>2.2000000000000002</v>
      </c>
      <c r="GLP17" s="708" t="s">
        <v>2448</v>
      </c>
      <c r="GLQ17" s="707">
        <v>2.2000000000000002</v>
      </c>
      <c r="GLR17" s="708" t="s">
        <v>2448</v>
      </c>
      <c r="GLS17" s="707">
        <v>2.2000000000000002</v>
      </c>
      <c r="GLT17" s="708" t="s">
        <v>2448</v>
      </c>
      <c r="GLU17" s="707">
        <v>2.2000000000000002</v>
      </c>
      <c r="GLV17" s="708" t="s">
        <v>2448</v>
      </c>
      <c r="GLW17" s="707">
        <v>2.2000000000000002</v>
      </c>
      <c r="GLX17" s="708" t="s">
        <v>2448</v>
      </c>
      <c r="GLY17" s="707">
        <v>2.2000000000000002</v>
      </c>
      <c r="GLZ17" s="708" t="s">
        <v>2448</v>
      </c>
      <c r="GMA17" s="707">
        <v>2.2000000000000002</v>
      </c>
      <c r="GMB17" s="708" t="s">
        <v>2448</v>
      </c>
      <c r="GMC17" s="707">
        <v>2.2000000000000002</v>
      </c>
      <c r="GMD17" s="708" t="s">
        <v>2448</v>
      </c>
      <c r="GME17" s="707">
        <v>2.2000000000000002</v>
      </c>
      <c r="GMF17" s="708" t="s">
        <v>2448</v>
      </c>
      <c r="GMG17" s="707">
        <v>2.2000000000000002</v>
      </c>
      <c r="GMH17" s="708" t="s">
        <v>2448</v>
      </c>
      <c r="GMI17" s="707">
        <v>2.2000000000000002</v>
      </c>
      <c r="GMJ17" s="708" t="s">
        <v>2448</v>
      </c>
      <c r="GMK17" s="707">
        <v>2.2000000000000002</v>
      </c>
      <c r="GML17" s="708" t="s">
        <v>2448</v>
      </c>
      <c r="GMM17" s="707">
        <v>2.2000000000000002</v>
      </c>
      <c r="GMN17" s="708" t="s">
        <v>2448</v>
      </c>
      <c r="GMO17" s="707">
        <v>2.2000000000000002</v>
      </c>
      <c r="GMP17" s="708" t="s">
        <v>2448</v>
      </c>
      <c r="GMQ17" s="707">
        <v>2.2000000000000002</v>
      </c>
      <c r="GMR17" s="708" t="s">
        <v>2448</v>
      </c>
      <c r="GMS17" s="707">
        <v>2.2000000000000002</v>
      </c>
      <c r="GMT17" s="708" t="s">
        <v>2448</v>
      </c>
      <c r="GMU17" s="707">
        <v>2.2000000000000002</v>
      </c>
      <c r="GMV17" s="708" t="s">
        <v>2448</v>
      </c>
      <c r="GMW17" s="707">
        <v>2.2000000000000002</v>
      </c>
      <c r="GMX17" s="708" t="s">
        <v>2448</v>
      </c>
      <c r="GMY17" s="707">
        <v>2.2000000000000002</v>
      </c>
      <c r="GMZ17" s="708" t="s">
        <v>2448</v>
      </c>
      <c r="GNA17" s="707">
        <v>2.2000000000000002</v>
      </c>
      <c r="GNB17" s="708" t="s">
        <v>2448</v>
      </c>
      <c r="GNC17" s="707">
        <v>2.2000000000000002</v>
      </c>
      <c r="GND17" s="708" t="s">
        <v>2448</v>
      </c>
      <c r="GNE17" s="707">
        <v>2.2000000000000002</v>
      </c>
      <c r="GNF17" s="708" t="s">
        <v>2448</v>
      </c>
      <c r="GNG17" s="707">
        <v>2.2000000000000002</v>
      </c>
      <c r="GNH17" s="708" t="s">
        <v>2448</v>
      </c>
      <c r="GNI17" s="707">
        <v>2.2000000000000002</v>
      </c>
      <c r="GNJ17" s="708" t="s">
        <v>2448</v>
      </c>
      <c r="GNK17" s="707">
        <v>2.2000000000000002</v>
      </c>
      <c r="GNL17" s="708" t="s">
        <v>2448</v>
      </c>
      <c r="GNM17" s="707">
        <v>2.2000000000000002</v>
      </c>
      <c r="GNN17" s="708" t="s">
        <v>2448</v>
      </c>
      <c r="GNO17" s="707">
        <v>2.2000000000000002</v>
      </c>
      <c r="GNP17" s="708" t="s">
        <v>2448</v>
      </c>
      <c r="GNQ17" s="707">
        <v>2.2000000000000002</v>
      </c>
      <c r="GNR17" s="708" t="s">
        <v>2448</v>
      </c>
      <c r="GNS17" s="707">
        <v>2.2000000000000002</v>
      </c>
      <c r="GNT17" s="708" t="s">
        <v>2448</v>
      </c>
      <c r="GNU17" s="707">
        <v>2.2000000000000002</v>
      </c>
      <c r="GNV17" s="708" t="s">
        <v>2448</v>
      </c>
      <c r="GNW17" s="707">
        <v>2.2000000000000002</v>
      </c>
      <c r="GNX17" s="708" t="s">
        <v>2448</v>
      </c>
      <c r="GNY17" s="707">
        <v>2.2000000000000002</v>
      </c>
      <c r="GNZ17" s="708" t="s">
        <v>2448</v>
      </c>
      <c r="GOA17" s="707">
        <v>2.2000000000000002</v>
      </c>
      <c r="GOB17" s="708" t="s">
        <v>2448</v>
      </c>
      <c r="GOC17" s="707">
        <v>2.2000000000000002</v>
      </c>
      <c r="GOD17" s="708" t="s">
        <v>2448</v>
      </c>
      <c r="GOE17" s="707">
        <v>2.2000000000000002</v>
      </c>
      <c r="GOF17" s="708" t="s">
        <v>2448</v>
      </c>
      <c r="GOG17" s="707">
        <v>2.2000000000000002</v>
      </c>
      <c r="GOH17" s="708" t="s">
        <v>2448</v>
      </c>
      <c r="GOI17" s="707">
        <v>2.2000000000000002</v>
      </c>
      <c r="GOJ17" s="708" t="s">
        <v>2448</v>
      </c>
      <c r="GOK17" s="707">
        <v>2.2000000000000002</v>
      </c>
      <c r="GOL17" s="708" t="s">
        <v>2448</v>
      </c>
      <c r="GOM17" s="707">
        <v>2.2000000000000002</v>
      </c>
      <c r="GON17" s="708" t="s">
        <v>2448</v>
      </c>
      <c r="GOO17" s="707">
        <v>2.2000000000000002</v>
      </c>
      <c r="GOP17" s="708" t="s">
        <v>2448</v>
      </c>
      <c r="GOQ17" s="707">
        <v>2.2000000000000002</v>
      </c>
      <c r="GOR17" s="708" t="s">
        <v>2448</v>
      </c>
      <c r="GOS17" s="707">
        <v>2.2000000000000002</v>
      </c>
      <c r="GOT17" s="708" t="s">
        <v>2448</v>
      </c>
      <c r="GOU17" s="707">
        <v>2.2000000000000002</v>
      </c>
      <c r="GOV17" s="708" t="s">
        <v>2448</v>
      </c>
      <c r="GOW17" s="707">
        <v>2.2000000000000002</v>
      </c>
      <c r="GOX17" s="708" t="s">
        <v>2448</v>
      </c>
      <c r="GOY17" s="707">
        <v>2.2000000000000002</v>
      </c>
      <c r="GOZ17" s="708" t="s">
        <v>2448</v>
      </c>
      <c r="GPA17" s="707">
        <v>2.2000000000000002</v>
      </c>
      <c r="GPB17" s="708" t="s">
        <v>2448</v>
      </c>
      <c r="GPC17" s="707">
        <v>2.2000000000000002</v>
      </c>
      <c r="GPD17" s="708" t="s">
        <v>2448</v>
      </c>
      <c r="GPE17" s="707">
        <v>2.2000000000000002</v>
      </c>
      <c r="GPF17" s="708" t="s">
        <v>2448</v>
      </c>
      <c r="GPG17" s="707">
        <v>2.2000000000000002</v>
      </c>
      <c r="GPH17" s="708" t="s">
        <v>2448</v>
      </c>
      <c r="GPI17" s="707">
        <v>2.2000000000000002</v>
      </c>
      <c r="GPJ17" s="708" t="s">
        <v>2448</v>
      </c>
      <c r="GPK17" s="707">
        <v>2.2000000000000002</v>
      </c>
      <c r="GPL17" s="708" t="s">
        <v>2448</v>
      </c>
      <c r="GPM17" s="707">
        <v>2.2000000000000002</v>
      </c>
      <c r="GPN17" s="708" t="s">
        <v>2448</v>
      </c>
      <c r="GPO17" s="707">
        <v>2.2000000000000002</v>
      </c>
      <c r="GPP17" s="708" t="s">
        <v>2448</v>
      </c>
      <c r="GPQ17" s="707">
        <v>2.2000000000000002</v>
      </c>
      <c r="GPR17" s="708" t="s">
        <v>2448</v>
      </c>
      <c r="GPS17" s="707">
        <v>2.2000000000000002</v>
      </c>
      <c r="GPT17" s="708" t="s">
        <v>2448</v>
      </c>
      <c r="GPU17" s="707">
        <v>2.2000000000000002</v>
      </c>
      <c r="GPV17" s="708" t="s">
        <v>2448</v>
      </c>
      <c r="GPW17" s="707">
        <v>2.2000000000000002</v>
      </c>
      <c r="GPX17" s="708" t="s">
        <v>2448</v>
      </c>
      <c r="GPY17" s="707">
        <v>2.2000000000000002</v>
      </c>
      <c r="GPZ17" s="708" t="s">
        <v>2448</v>
      </c>
      <c r="GQA17" s="707">
        <v>2.2000000000000002</v>
      </c>
      <c r="GQB17" s="708" t="s">
        <v>2448</v>
      </c>
      <c r="GQC17" s="707">
        <v>2.2000000000000002</v>
      </c>
      <c r="GQD17" s="708" t="s">
        <v>2448</v>
      </c>
      <c r="GQE17" s="707">
        <v>2.2000000000000002</v>
      </c>
      <c r="GQF17" s="708" t="s">
        <v>2448</v>
      </c>
      <c r="GQG17" s="707">
        <v>2.2000000000000002</v>
      </c>
      <c r="GQH17" s="708" t="s">
        <v>2448</v>
      </c>
      <c r="GQI17" s="707">
        <v>2.2000000000000002</v>
      </c>
      <c r="GQJ17" s="708" t="s">
        <v>2448</v>
      </c>
      <c r="GQK17" s="707">
        <v>2.2000000000000002</v>
      </c>
      <c r="GQL17" s="708" t="s">
        <v>2448</v>
      </c>
      <c r="GQM17" s="707">
        <v>2.2000000000000002</v>
      </c>
      <c r="GQN17" s="708" t="s">
        <v>2448</v>
      </c>
      <c r="GQO17" s="707">
        <v>2.2000000000000002</v>
      </c>
      <c r="GQP17" s="708" t="s">
        <v>2448</v>
      </c>
      <c r="GQQ17" s="707">
        <v>2.2000000000000002</v>
      </c>
      <c r="GQR17" s="708" t="s">
        <v>2448</v>
      </c>
      <c r="GQS17" s="707">
        <v>2.2000000000000002</v>
      </c>
      <c r="GQT17" s="708" t="s">
        <v>2448</v>
      </c>
      <c r="GQU17" s="707">
        <v>2.2000000000000002</v>
      </c>
      <c r="GQV17" s="708" t="s">
        <v>2448</v>
      </c>
      <c r="GQW17" s="707">
        <v>2.2000000000000002</v>
      </c>
      <c r="GQX17" s="708" t="s">
        <v>2448</v>
      </c>
      <c r="GQY17" s="707">
        <v>2.2000000000000002</v>
      </c>
      <c r="GQZ17" s="708" t="s">
        <v>2448</v>
      </c>
      <c r="GRA17" s="707">
        <v>2.2000000000000002</v>
      </c>
      <c r="GRB17" s="708" t="s">
        <v>2448</v>
      </c>
      <c r="GRC17" s="707">
        <v>2.2000000000000002</v>
      </c>
      <c r="GRD17" s="708" t="s">
        <v>2448</v>
      </c>
      <c r="GRE17" s="707">
        <v>2.2000000000000002</v>
      </c>
      <c r="GRF17" s="708" t="s">
        <v>2448</v>
      </c>
      <c r="GRG17" s="707">
        <v>2.2000000000000002</v>
      </c>
      <c r="GRH17" s="708" t="s">
        <v>2448</v>
      </c>
      <c r="GRI17" s="707">
        <v>2.2000000000000002</v>
      </c>
      <c r="GRJ17" s="708" t="s">
        <v>2448</v>
      </c>
      <c r="GRK17" s="707">
        <v>2.2000000000000002</v>
      </c>
      <c r="GRL17" s="708" t="s">
        <v>2448</v>
      </c>
      <c r="GRM17" s="707">
        <v>2.2000000000000002</v>
      </c>
      <c r="GRN17" s="708" t="s">
        <v>2448</v>
      </c>
      <c r="GRO17" s="707">
        <v>2.2000000000000002</v>
      </c>
      <c r="GRP17" s="708" t="s">
        <v>2448</v>
      </c>
      <c r="GRQ17" s="707">
        <v>2.2000000000000002</v>
      </c>
      <c r="GRR17" s="708" t="s">
        <v>2448</v>
      </c>
      <c r="GRS17" s="707">
        <v>2.2000000000000002</v>
      </c>
      <c r="GRT17" s="708" t="s">
        <v>2448</v>
      </c>
      <c r="GRU17" s="707">
        <v>2.2000000000000002</v>
      </c>
      <c r="GRV17" s="708" t="s">
        <v>2448</v>
      </c>
      <c r="GRW17" s="707">
        <v>2.2000000000000002</v>
      </c>
      <c r="GRX17" s="708" t="s">
        <v>2448</v>
      </c>
      <c r="GRY17" s="707">
        <v>2.2000000000000002</v>
      </c>
      <c r="GRZ17" s="708" t="s">
        <v>2448</v>
      </c>
      <c r="GSA17" s="707">
        <v>2.2000000000000002</v>
      </c>
      <c r="GSB17" s="708" t="s">
        <v>2448</v>
      </c>
      <c r="GSC17" s="707">
        <v>2.2000000000000002</v>
      </c>
      <c r="GSD17" s="708" t="s">
        <v>2448</v>
      </c>
      <c r="GSE17" s="707">
        <v>2.2000000000000002</v>
      </c>
      <c r="GSF17" s="708" t="s">
        <v>2448</v>
      </c>
      <c r="GSG17" s="707">
        <v>2.2000000000000002</v>
      </c>
      <c r="GSH17" s="708" t="s">
        <v>2448</v>
      </c>
      <c r="GSI17" s="707">
        <v>2.2000000000000002</v>
      </c>
      <c r="GSJ17" s="708" t="s">
        <v>2448</v>
      </c>
      <c r="GSK17" s="707">
        <v>2.2000000000000002</v>
      </c>
      <c r="GSL17" s="708" t="s">
        <v>2448</v>
      </c>
      <c r="GSM17" s="707">
        <v>2.2000000000000002</v>
      </c>
      <c r="GSN17" s="708" t="s">
        <v>2448</v>
      </c>
      <c r="GSO17" s="707">
        <v>2.2000000000000002</v>
      </c>
      <c r="GSP17" s="708" t="s">
        <v>2448</v>
      </c>
      <c r="GSQ17" s="707">
        <v>2.2000000000000002</v>
      </c>
      <c r="GSR17" s="708" t="s">
        <v>2448</v>
      </c>
      <c r="GSS17" s="707">
        <v>2.2000000000000002</v>
      </c>
      <c r="GST17" s="708" t="s">
        <v>2448</v>
      </c>
      <c r="GSU17" s="707">
        <v>2.2000000000000002</v>
      </c>
      <c r="GSV17" s="708" t="s">
        <v>2448</v>
      </c>
      <c r="GSW17" s="707">
        <v>2.2000000000000002</v>
      </c>
      <c r="GSX17" s="708" t="s">
        <v>2448</v>
      </c>
      <c r="GSY17" s="707">
        <v>2.2000000000000002</v>
      </c>
      <c r="GSZ17" s="708" t="s">
        <v>2448</v>
      </c>
      <c r="GTA17" s="707">
        <v>2.2000000000000002</v>
      </c>
      <c r="GTB17" s="708" t="s">
        <v>2448</v>
      </c>
      <c r="GTC17" s="707">
        <v>2.2000000000000002</v>
      </c>
      <c r="GTD17" s="708" t="s">
        <v>2448</v>
      </c>
      <c r="GTE17" s="707">
        <v>2.2000000000000002</v>
      </c>
      <c r="GTF17" s="708" t="s">
        <v>2448</v>
      </c>
      <c r="GTG17" s="707">
        <v>2.2000000000000002</v>
      </c>
      <c r="GTH17" s="708" t="s">
        <v>2448</v>
      </c>
      <c r="GTI17" s="707">
        <v>2.2000000000000002</v>
      </c>
      <c r="GTJ17" s="708" t="s">
        <v>2448</v>
      </c>
      <c r="GTK17" s="707">
        <v>2.2000000000000002</v>
      </c>
      <c r="GTL17" s="708" t="s">
        <v>2448</v>
      </c>
      <c r="GTM17" s="707">
        <v>2.2000000000000002</v>
      </c>
      <c r="GTN17" s="708" t="s">
        <v>2448</v>
      </c>
      <c r="GTO17" s="707">
        <v>2.2000000000000002</v>
      </c>
      <c r="GTP17" s="708" t="s">
        <v>2448</v>
      </c>
      <c r="GTQ17" s="707">
        <v>2.2000000000000002</v>
      </c>
      <c r="GTR17" s="708" t="s">
        <v>2448</v>
      </c>
      <c r="GTS17" s="707">
        <v>2.2000000000000002</v>
      </c>
      <c r="GTT17" s="708" t="s">
        <v>2448</v>
      </c>
      <c r="GTU17" s="707">
        <v>2.2000000000000002</v>
      </c>
      <c r="GTV17" s="708" t="s">
        <v>2448</v>
      </c>
      <c r="GTW17" s="707">
        <v>2.2000000000000002</v>
      </c>
      <c r="GTX17" s="708" t="s">
        <v>2448</v>
      </c>
      <c r="GTY17" s="707">
        <v>2.2000000000000002</v>
      </c>
      <c r="GTZ17" s="708" t="s">
        <v>2448</v>
      </c>
      <c r="GUA17" s="707">
        <v>2.2000000000000002</v>
      </c>
      <c r="GUB17" s="708" t="s">
        <v>2448</v>
      </c>
      <c r="GUC17" s="707">
        <v>2.2000000000000002</v>
      </c>
      <c r="GUD17" s="708" t="s">
        <v>2448</v>
      </c>
      <c r="GUE17" s="707">
        <v>2.2000000000000002</v>
      </c>
      <c r="GUF17" s="708" t="s">
        <v>2448</v>
      </c>
      <c r="GUG17" s="707">
        <v>2.2000000000000002</v>
      </c>
      <c r="GUH17" s="708" t="s">
        <v>2448</v>
      </c>
      <c r="GUI17" s="707">
        <v>2.2000000000000002</v>
      </c>
      <c r="GUJ17" s="708" t="s">
        <v>2448</v>
      </c>
      <c r="GUK17" s="707">
        <v>2.2000000000000002</v>
      </c>
      <c r="GUL17" s="708" t="s">
        <v>2448</v>
      </c>
      <c r="GUM17" s="707">
        <v>2.2000000000000002</v>
      </c>
      <c r="GUN17" s="708" t="s">
        <v>2448</v>
      </c>
      <c r="GUO17" s="707">
        <v>2.2000000000000002</v>
      </c>
      <c r="GUP17" s="708" t="s">
        <v>2448</v>
      </c>
      <c r="GUQ17" s="707">
        <v>2.2000000000000002</v>
      </c>
      <c r="GUR17" s="708" t="s">
        <v>2448</v>
      </c>
      <c r="GUS17" s="707">
        <v>2.2000000000000002</v>
      </c>
      <c r="GUT17" s="708" t="s">
        <v>2448</v>
      </c>
      <c r="GUU17" s="707">
        <v>2.2000000000000002</v>
      </c>
      <c r="GUV17" s="708" t="s">
        <v>2448</v>
      </c>
      <c r="GUW17" s="707">
        <v>2.2000000000000002</v>
      </c>
      <c r="GUX17" s="708" t="s">
        <v>2448</v>
      </c>
      <c r="GUY17" s="707">
        <v>2.2000000000000002</v>
      </c>
      <c r="GUZ17" s="708" t="s">
        <v>2448</v>
      </c>
      <c r="GVA17" s="707">
        <v>2.2000000000000002</v>
      </c>
      <c r="GVB17" s="708" t="s">
        <v>2448</v>
      </c>
      <c r="GVC17" s="707">
        <v>2.2000000000000002</v>
      </c>
      <c r="GVD17" s="708" t="s">
        <v>2448</v>
      </c>
      <c r="GVE17" s="707">
        <v>2.2000000000000002</v>
      </c>
      <c r="GVF17" s="708" t="s">
        <v>2448</v>
      </c>
      <c r="GVG17" s="707">
        <v>2.2000000000000002</v>
      </c>
      <c r="GVH17" s="708" t="s">
        <v>2448</v>
      </c>
      <c r="GVI17" s="707">
        <v>2.2000000000000002</v>
      </c>
      <c r="GVJ17" s="708" t="s">
        <v>2448</v>
      </c>
      <c r="GVK17" s="707">
        <v>2.2000000000000002</v>
      </c>
      <c r="GVL17" s="708" t="s">
        <v>2448</v>
      </c>
      <c r="GVM17" s="707">
        <v>2.2000000000000002</v>
      </c>
      <c r="GVN17" s="708" t="s">
        <v>2448</v>
      </c>
      <c r="GVO17" s="707">
        <v>2.2000000000000002</v>
      </c>
      <c r="GVP17" s="708" t="s">
        <v>2448</v>
      </c>
      <c r="GVQ17" s="707">
        <v>2.2000000000000002</v>
      </c>
      <c r="GVR17" s="708" t="s">
        <v>2448</v>
      </c>
      <c r="GVS17" s="707">
        <v>2.2000000000000002</v>
      </c>
      <c r="GVT17" s="708" t="s">
        <v>2448</v>
      </c>
      <c r="GVU17" s="707">
        <v>2.2000000000000002</v>
      </c>
      <c r="GVV17" s="708" t="s">
        <v>2448</v>
      </c>
      <c r="GVW17" s="707">
        <v>2.2000000000000002</v>
      </c>
      <c r="GVX17" s="708" t="s">
        <v>2448</v>
      </c>
      <c r="GVY17" s="707">
        <v>2.2000000000000002</v>
      </c>
      <c r="GVZ17" s="708" t="s">
        <v>2448</v>
      </c>
      <c r="GWA17" s="707">
        <v>2.2000000000000002</v>
      </c>
      <c r="GWB17" s="708" t="s">
        <v>2448</v>
      </c>
      <c r="GWC17" s="707">
        <v>2.2000000000000002</v>
      </c>
      <c r="GWD17" s="708" t="s">
        <v>2448</v>
      </c>
      <c r="GWE17" s="707">
        <v>2.2000000000000002</v>
      </c>
      <c r="GWF17" s="708" t="s">
        <v>2448</v>
      </c>
      <c r="GWG17" s="707">
        <v>2.2000000000000002</v>
      </c>
      <c r="GWH17" s="708" t="s">
        <v>2448</v>
      </c>
      <c r="GWI17" s="707">
        <v>2.2000000000000002</v>
      </c>
      <c r="GWJ17" s="708" t="s">
        <v>2448</v>
      </c>
      <c r="GWK17" s="707">
        <v>2.2000000000000002</v>
      </c>
      <c r="GWL17" s="708" t="s">
        <v>2448</v>
      </c>
      <c r="GWM17" s="707">
        <v>2.2000000000000002</v>
      </c>
      <c r="GWN17" s="708" t="s">
        <v>2448</v>
      </c>
      <c r="GWO17" s="707">
        <v>2.2000000000000002</v>
      </c>
      <c r="GWP17" s="708" t="s">
        <v>2448</v>
      </c>
      <c r="GWQ17" s="707">
        <v>2.2000000000000002</v>
      </c>
      <c r="GWR17" s="708" t="s">
        <v>2448</v>
      </c>
      <c r="GWS17" s="707">
        <v>2.2000000000000002</v>
      </c>
      <c r="GWT17" s="708" t="s">
        <v>2448</v>
      </c>
      <c r="GWU17" s="707">
        <v>2.2000000000000002</v>
      </c>
      <c r="GWV17" s="708" t="s">
        <v>2448</v>
      </c>
      <c r="GWW17" s="707">
        <v>2.2000000000000002</v>
      </c>
      <c r="GWX17" s="708" t="s">
        <v>2448</v>
      </c>
      <c r="GWY17" s="707">
        <v>2.2000000000000002</v>
      </c>
      <c r="GWZ17" s="708" t="s">
        <v>2448</v>
      </c>
      <c r="GXA17" s="707">
        <v>2.2000000000000002</v>
      </c>
      <c r="GXB17" s="708" t="s">
        <v>2448</v>
      </c>
      <c r="GXC17" s="707">
        <v>2.2000000000000002</v>
      </c>
      <c r="GXD17" s="708" t="s">
        <v>2448</v>
      </c>
      <c r="GXE17" s="707">
        <v>2.2000000000000002</v>
      </c>
      <c r="GXF17" s="708" t="s">
        <v>2448</v>
      </c>
      <c r="GXG17" s="707">
        <v>2.2000000000000002</v>
      </c>
      <c r="GXH17" s="708" t="s">
        <v>2448</v>
      </c>
      <c r="GXI17" s="707">
        <v>2.2000000000000002</v>
      </c>
      <c r="GXJ17" s="708" t="s">
        <v>2448</v>
      </c>
      <c r="GXK17" s="707">
        <v>2.2000000000000002</v>
      </c>
      <c r="GXL17" s="708" t="s">
        <v>2448</v>
      </c>
      <c r="GXM17" s="707">
        <v>2.2000000000000002</v>
      </c>
      <c r="GXN17" s="708" t="s">
        <v>2448</v>
      </c>
      <c r="GXO17" s="707">
        <v>2.2000000000000002</v>
      </c>
      <c r="GXP17" s="708" t="s">
        <v>2448</v>
      </c>
      <c r="GXQ17" s="707">
        <v>2.2000000000000002</v>
      </c>
      <c r="GXR17" s="708" t="s">
        <v>2448</v>
      </c>
      <c r="GXS17" s="707">
        <v>2.2000000000000002</v>
      </c>
      <c r="GXT17" s="708" t="s">
        <v>2448</v>
      </c>
      <c r="GXU17" s="707">
        <v>2.2000000000000002</v>
      </c>
      <c r="GXV17" s="708" t="s">
        <v>2448</v>
      </c>
      <c r="GXW17" s="707">
        <v>2.2000000000000002</v>
      </c>
      <c r="GXX17" s="708" t="s">
        <v>2448</v>
      </c>
      <c r="GXY17" s="707">
        <v>2.2000000000000002</v>
      </c>
      <c r="GXZ17" s="708" t="s">
        <v>2448</v>
      </c>
      <c r="GYA17" s="707">
        <v>2.2000000000000002</v>
      </c>
      <c r="GYB17" s="708" t="s">
        <v>2448</v>
      </c>
      <c r="GYC17" s="707">
        <v>2.2000000000000002</v>
      </c>
      <c r="GYD17" s="708" t="s">
        <v>2448</v>
      </c>
      <c r="GYE17" s="707">
        <v>2.2000000000000002</v>
      </c>
      <c r="GYF17" s="708" t="s">
        <v>2448</v>
      </c>
      <c r="GYG17" s="707">
        <v>2.2000000000000002</v>
      </c>
      <c r="GYH17" s="708" t="s">
        <v>2448</v>
      </c>
      <c r="GYI17" s="707">
        <v>2.2000000000000002</v>
      </c>
      <c r="GYJ17" s="708" t="s">
        <v>2448</v>
      </c>
      <c r="GYK17" s="707">
        <v>2.2000000000000002</v>
      </c>
      <c r="GYL17" s="708" t="s">
        <v>2448</v>
      </c>
      <c r="GYM17" s="707">
        <v>2.2000000000000002</v>
      </c>
      <c r="GYN17" s="708" t="s">
        <v>2448</v>
      </c>
      <c r="GYO17" s="707">
        <v>2.2000000000000002</v>
      </c>
      <c r="GYP17" s="708" t="s">
        <v>2448</v>
      </c>
      <c r="GYQ17" s="707">
        <v>2.2000000000000002</v>
      </c>
      <c r="GYR17" s="708" t="s">
        <v>2448</v>
      </c>
      <c r="GYS17" s="707">
        <v>2.2000000000000002</v>
      </c>
      <c r="GYT17" s="708" t="s">
        <v>2448</v>
      </c>
      <c r="GYU17" s="707">
        <v>2.2000000000000002</v>
      </c>
      <c r="GYV17" s="708" t="s">
        <v>2448</v>
      </c>
      <c r="GYW17" s="707">
        <v>2.2000000000000002</v>
      </c>
      <c r="GYX17" s="708" t="s">
        <v>2448</v>
      </c>
      <c r="GYY17" s="707">
        <v>2.2000000000000002</v>
      </c>
      <c r="GYZ17" s="708" t="s">
        <v>2448</v>
      </c>
      <c r="GZA17" s="707">
        <v>2.2000000000000002</v>
      </c>
      <c r="GZB17" s="708" t="s">
        <v>2448</v>
      </c>
      <c r="GZC17" s="707">
        <v>2.2000000000000002</v>
      </c>
      <c r="GZD17" s="708" t="s">
        <v>2448</v>
      </c>
      <c r="GZE17" s="707">
        <v>2.2000000000000002</v>
      </c>
      <c r="GZF17" s="708" t="s">
        <v>2448</v>
      </c>
      <c r="GZG17" s="707">
        <v>2.2000000000000002</v>
      </c>
      <c r="GZH17" s="708" t="s">
        <v>2448</v>
      </c>
      <c r="GZI17" s="707">
        <v>2.2000000000000002</v>
      </c>
      <c r="GZJ17" s="708" t="s">
        <v>2448</v>
      </c>
      <c r="GZK17" s="707">
        <v>2.2000000000000002</v>
      </c>
      <c r="GZL17" s="708" t="s">
        <v>2448</v>
      </c>
      <c r="GZM17" s="707">
        <v>2.2000000000000002</v>
      </c>
      <c r="GZN17" s="708" t="s">
        <v>2448</v>
      </c>
      <c r="GZO17" s="707">
        <v>2.2000000000000002</v>
      </c>
      <c r="GZP17" s="708" t="s">
        <v>2448</v>
      </c>
      <c r="GZQ17" s="707">
        <v>2.2000000000000002</v>
      </c>
      <c r="GZR17" s="708" t="s">
        <v>2448</v>
      </c>
      <c r="GZS17" s="707">
        <v>2.2000000000000002</v>
      </c>
      <c r="GZT17" s="708" t="s">
        <v>2448</v>
      </c>
      <c r="GZU17" s="707">
        <v>2.2000000000000002</v>
      </c>
      <c r="GZV17" s="708" t="s">
        <v>2448</v>
      </c>
      <c r="GZW17" s="707">
        <v>2.2000000000000002</v>
      </c>
      <c r="GZX17" s="708" t="s">
        <v>2448</v>
      </c>
      <c r="GZY17" s="707">
        <v>2.2000000000000002</v>
      </c>
      <c r="GZZ17" s="708" t="s">
        <v>2448</v>
      </c>
      <c r="HAA17" s="707">
        <v>2.2000000000000002</v>
      </c>
      <c r="HAB17" s="708" t="s">
        <v>2448</v>
      </c>
      <c r="HAC17" s="707">
        <v>2.2000000000000002</v>
      </c>
      <c r="HAD17" s="708" t="s">
        <v>2448</v>
      </c>
      <c r="HAE17" s="707">
        <v>2.2000000000000002</v>
      </c>
      <c r="HAF17" s="708" t="s">
        <v>2448</v>
      </c>
      <c r="HAG17" s="707">
        <v>2.2000000000000002</v>
      </c>
      <c r="HAH17" s="708" t="s">
        <v>2448</v>
      </c>
      <c r="HAI17" s="707">
        <v>2.2000000000000002</v>
      </c>
      <c r="HAJ17" s="708" t="s">
        <v>2448</v>
      </c>
      <c r="HAK17" s="707">
        <v>2.2000000000000002</v>
      </c>
      <c r="HAL17" s="708" t="s">
        <v>2448</v>
      </c>
      <c r="HAM17" s="707">
        <v>2.2000000000000002</v>
      </c>
      <c r="HAN17" s="708" t="s">
        <v>2448</v>
      </c>
      <c r="HAO17" s="707">
        <v>2.2000000000000002</v>
      </c>
      <c r="HAP17" s="708" t="s">
        <v>2448</v>
      </c>
      <c r="HAQ17" s="707">
        <v>2.2000000000000002</v>
      </c>
      <c r="HAR17" s="708" t="s">
        <v>2448</v>
      </c>
      <c r="HAS17" s="707">
        <v>2.2000000000000002</v>
      </c>
      <c r="HAT17" s="708" t="s">
        <v>2448</v>
      </c>
      <c r="HAU17" s="707">
        <v>2.2000000000000002</v>
      </c>
      <c r="HAV17" s="708" t="s">
        <v>2448</v>
      </c>
      <c r="HAW17" s="707">
        <v>2.2000000000000002</v>
      </c>
      <c r="HAX17" s="708" t="s">
        <v>2448</v>
      </c>
      <c r="HAY17" s="707">
        <v>2.2000000000000002</v>
      </c>
      <c r="HAZ17" s="708" t="s">
        <v>2448</v>
      </c>
      <c r="HBA17" s="707">
        <v>2.2000000000000002</v>
      </c>
      <c r="HBB17" s="708" t="s">
        <v>2448</v>
      </c>
      <c r="HBC17" s="707">
        <v>2.2000000000000002</v>
      </c>
      <c r="HBD17" s="708" t="s">
        <v>2448</v>
      </c>
      <c r="HBE17" s="707">
        <v>2.2000000000000002</v>
      </c>
      <c r="HBF17" s="708" t="s">
        <v>2448</v>
      </c>
      <c r="HBG17" s="707">
        <v>2.2000000000000002</v>
      </c>
      <c r="HBH17" s="708" t="s">
        <v>2448</v>
      </c>
      <c r="HBI17" s="707">
        <v>2.2000000000000002</v>
      </c>
      <c r="HBJ17" s="708" t="s">
        <v>2448</v>
      </c>
      <c r="HBK17" s="707">
        <v>2.2000000000000002</v>
      </c>
      <c r="HBL17" s="708" t="s">
        <v>2448</v>
      </c>
      <c r="HBM17" s="707">
        <v>2.2000000000000002</v>
      </c>
      <c r="HBN17" s="708" t="s">
        <v>2448</v>
      </c>
      <c r="HBO17" s="707">
        <v>2.2000000000000002</v>
      </c>
      <c r="HBP17" s="708" t="s">
        <v>2448</v>
      </c>
      <c r="HBQ17" s="707">
        <v>2.2000000000000002</v>
      </c>
      <c r="HBR17" s="708" t="s">
        <v>2448</v>
      </c>
      <c r="HBS17" s="707">
        <v>2.2000000000000002</v>
      </c>
      <c r="HBT17" s="708" t="s">
        <v>2448</v>
      </c>
      <c r="HBU17" s="707">
        <v>2.2000000000000002</v>
      </c>
      <c r="HBV17" s="708" t="s">
        <v>2448</v>
      </c>
      <c r="HBW17" s="707">
        <v>2.2000000000000002</v>
      </c>
      <c r="HBX17" s="708" t="s">
        <v>2448</v>
      </c>
      <c r="HBY17" s="707">
        <v>2.2000000000000002</v>
      </c>
      <c r="HBZ17" s="708" t="s">
        <v>2448</v>
      </c>
      <c r="HCA17" s="707">
        <v>2.2000000000000002</v>
      </c>
      <c r="HCB17" s="708" t="s">
        <v>2448</v>
      </c>
      <c r="HCC17" s="707">
        <v>2.2000000000000002</v>
      </c>
      <c r="HCD17" s="708" t="s">
        <v>2448</v>
      </c>
      <c r="HCE17" s="707">
        <v>2.2000000000000002</v>
      </c>
      <c r="HCF17" s="708" t="s">
        <v>2448</v>
      </c>
      <c r="HCG17" s="707">
        <v>2.2000000000000002</v>
      </c>
      <c r="HCH17" s="708" t="s">
        <v>2448</v>
      </c>
      <c r="HCI17" s="707">
        <v>2.2000000000000002</v>
      </c>
      <c r="HCJ17" s="708" t="s">
        <v>2448</v>
      </c>
      <c r="HCK17" s="707">
        <v>2.2000000000000002</v>
      </c>
      <c r="HCL17" s="708" t="s">
        <v>2448</v>
      </c>
      <c r="HCM17" s="707">
        <v>2.2000000000000002</v>
      </c>
      <c r="HCN17" s="708" t="s">
        <v>2448</v>
      </c>
      <c r="HCO17" s="707">
        <v>2.2000000000000002</v>
      </c>
      <c r="HCP17" s="708" t="s">
        <v>2448</v>
      </c>
      <c r="HCQ17" s="707">
        <v>2.2000000000000002</v>
      </c>
      <c r="HCR17" s="708" t="s">
        <v>2448</v>
      </c>
      <c r="HCS17" s="707">
        <v>2.2000000000000002</v>
      </c>
      <c r="HCT17" s="708" t="s">
        <v>2448</v>
      </c>
      <c r="HCU17" s="707">
        <v>2.2000000000000002</v>
      </c>
      <c r="HCV17" s="708" t="s">
        <v>2448</v>
      </c>
      <c r="HCW17" s="707">
        <v>2.2000000000000002</v>
      </c>
      <c r="HCX17" s="708" t="s">
        <v>2448</v>
      </c>
      <c r="HCY17" s="707">
        <v>2.2000000000000002</v>
      </c>
      <c r="HCZ17" s="708" t="s">
        <v>2448</v>
      </c>
      <c r="HDA17" s="707">
        <v>2.2000000000000002</v>
      </c>
      <c r="HDB17" s="708" t="s">
        <v>2448</v>
      </c>
      <c r="HDC17" s="707">
        <v>2.2000000000000002</v>
      </c>
      <c r="HDD17" s="708" t="s">
        <v>2448</v>
      </c>
      <c r="HDE17" s="707">
        <v>2.2000000000000002</v>
      </c>
      <c r="HDF17" s="708" t="s">
        <v>2448</v>
      </c>
      <c r="HDG17" s="707">
        <v>2.2000000000000002</v>
      </c>
      <c r="HDH17" s="708" t="s">
        <v>2448</v>
      </c>
      <c r="HDI17" s="707">
        <v>2.2000000000000002</v>
      </c>
      <c r="HDJ17" s="708" t="s">
        <v>2448</v>
      </c>
      <c r="HDK17" s="707">
        <v>2.2000000000000002</v>
      </c>
      <c r="HDL17" s="708" t="s">
        <v>2448</v>
      </c>
      <c r="HDM17" s="707">
        <v>2.2000000000000002</v>
      </c>
      <c r="HDN17" s="708" t="s">
        <v>2448</v>
      </c>
      <c r="HDO17" s="707">
        <v>2.2000000000000002</v>
      </c>
      <c r="HDP17" s="708" t="s">
        <v>2448</v>
      </c>
      <c r="HDQ17" s="707">
        <v>2.2000000000000002</v>
      </c>
      <c r="HDR17" s="708" t="s">
        <v>2448</v>
      </c>
      <c r="HDS17" s="707">
        <v>2.2000000000000002</v>
      </c>
      <c r="HDT17" s="708" t="s">
        <v>2448</v>
      </c>
      <c r="HDU17" s="707">
        <v>2.2000000000000002</v>
      </c>
      <c r="HDV17" s="708" t="s">
        <v>2448</v>
      </c>
      <c r="HDW17" s="707">
        <v>2.2000000000000002</v>
      </c>
      <c r="HDX17" s="708" t="s">
        <v>2448</v>
      </c>
      <c r="HDY17" s="707">
        <v>2.2000000000000002</v>
      </c>
      <c r="HDZ17" s="708" t="s">
        <v>2448</v>
      </c>
      <c r="HEA17" s="707">
        <v>2.2000000000000002</v>
      </c>
      <c r="HEB17" s="708" t="s">
        <v>2448</v>
      </c>
      <c r="HEC17" s="707">
        <v>2.2000000000000002</v>
      </c>
      <c r="HED17" s="708" t="s">
        <v>2448</v>
      </c>
      <c r="HEE17" s="707">
        <v>2.2000000000000002</v>
      </c>
      <c r="HEF17" s="708" t="s">
        <v>2448</v>
      </c>
      <c r="HEG17" s="707">
        <v>2.2000000000000002</v>
      </c>
      <c r="HEH17" s="708" t="s">
        <v>2448</v>
      </c>
      <c r="HEI17" s="707">
        <v>2.2000000000000002</v>
      </c>
      <c r="HEJ17" s="708" t="s">
        <v>2448</v>
      </c>
      <c r="HEK17" s="707">
        <v>2.2000000000000002</v>
      </c>
      <c r="HEL17" s="708" t="s">
        <v>2448</v>
      </c>
      <c r="HEM17" s="707">
        <v>2.2000000000000002</v>
      </c>
      <c r="HEN17" s="708" t="s">
        <v>2448</v>
      </c>
      <c r="HEO17" s="707">
        <v>2.2000000000000002</v>
      </c>
      <c r="HEP17" s="708" t="s">
        <v>2448</v>
      </c>
      <c r="HEQ17" s="707">
        <v>2.2000000000000002</v>
      </c>
      <c r="HER17" s="708" t="s">
        <v>2448</v>
      </c>
      <c r="HES17" s="707">
        <v>2.2000000000000002</v>
      </c>
      <c r="HET17" s="708" t="s">
        <v>2448</v>
      </c>
      <c r="HEU17" s="707">
        <v>2.2000000000000002</v>
      </c>
      <c r="HEV17" s="708" t="s">
        <v>2448</v>
      </c>
      <c r="HEW17" s="707">
        <v>2.2000000000000002</v>
      </c>
      <c r="HEX17" s="708" t="s">
        <v>2448</v>
      </c>
      <c r="HEY17" s="707">
        <v>2.2000000000000002</v>
      </c>
      <c r="HEZ17" s="708" t="s">
        <v>2448</v>
      </c>
      <c r="HFA17" s="707">
        <v>2.2000000000000002</v>
      </c>
      <c r="HFB17" s="708" t="s">
        <v>2448</v>
      </c>
      <c r="HFC17" s="707">
        <v>2.2000000000000002</v>
      </c>
      <c r="HFD17" s="708" t="s">
        <v>2448</v>
      </c>
      <c r="HFE17" s="707">
        <v>2.2000000000000002</v>
      </c>
      <c r="HFF17" s="708" t="s">
        <v>2448</v>
      </c>
      <c r="HFG17" s="707">
        <v>2.2000000000000002</v>
      </c>
      <c r="HFH17" s="708" t="s">
        <v>2448</v>
      </c>
      <c r="HFI17" s="707">
        <v>2.2000000000000002</v>
      </c>
      <c r="HFJ17" s="708" t="s">
        <v>2448</v>
      </c>
      <c r="HFK17" s="707">
        <v>2.2000000000000002</v>
      </c>
      <c r="HFL17" s="708" t="s">
        <v>2448</v>
      </c>
      <c r="HFM17" s="707">
        <v>2.2000000000000002</v>
      </c>
      <c r="HFN17" s="708" t="s">
        <v>2448</v>
      </c>
      <c r="HFO17" s="707">
        <v>2.2000000000000002</v>
      </c>
      <c r="HFP17" s="708" t="s">
        <v>2448</v>
      </c>
      <c r="HFQ17" s="707">
        <v>2.2000000000000002</v>
      </c>
      <c r="HFR17" s="708" t="s">
        <v>2448</v>
      </c>
      <c r="HFS17" s="707">
        <v>2.2000000000000002</v>
      </c>
      <c r="HFT17" s="708" t="s">
        <v>2448</v>
      </c>
      <c r="HFU17" s="707">
        <v>2.2000000000000002</v>
      </c>
      <c r="HFV17" s="708" t="s">
        <v>2448</v>
      </c>
      <c r="HFW17" s="707">
        <v>2.2000000000000002</v>
      </c>
      <c r="HFX17" s="708" t="s">
        <v>2448</v>
      </c>
      <c r="HFY17" s="707">
        <v>2.2000000000000002</v>
      </c>
      <c r="HFZ17" s="708" t="s">
        <v>2448</v>
      </c>
      <c r="HGA17" s="707">
        <v>2.2000000000000002</v>
      </c>
      <c r="HGB17" s="708" t="s">
        <v>2448</v>
      </c>
      <c r="HGC17" s="707">
        <v>2.2000000000000002</v>
      </c>
      <c r="HGD17" s="708" t="s">
        <v>2448</v>
      </c>
      <c r="HGE17" s="707">
        <v>2.2000000000000002</v>
      </c>
      <c r="HGF17" s="708" t="s">
        <v>2448</v>
      </c>
      <c r="HGG17" s="707">
        <v>2.2000000000000002</v>
      </c>
      <c r="HGH17" s="708" t="s">
        <v>2448</v>
      </c>
      <c r="HGI17" s="707">
        <v>2.2000000000000002</v>
      </c>
      <c r="HGJ17" s="708" t="s">
        <v>2448</v>
      </c>
      <c r="HGK17" s="707">
        <v>2.2000000000000002</v>
      </c>
      <c r="HGL17" s="708" t="s">
        <v>2448</v>
      </c>
      <c r="HGM17" s="707">
        <v>2.2000000000000002</v>
      </c>
      <c r="HGN17" s="708" t="s">
        <v>2448</v>
      </c>
      <c r="HGO17" s="707">
        <v>2.2000000000000002</v>
      </c>
      <c r="HGP17" s="708" t="s">
        <v>2448</v>
      </c>
      <c r="HGQ17" s="707">
        <v>2.2000000000000002</v>
      </c>
      <c r="HGR17" s="708" t="s">
        <v>2448</v>
      </c>
      <c r="HGS17" s="707">
        <v>2.2000000000000002</v>
      </c>
      <c r="HGT17" s="708" t="s">
        <v>2448</v>
      </c>
      <c r="HGU17" s="707">
        <v>2.2000000000000002</v>
      </c>
      <c r="HGV17" s="708" t="s">
        <v>2448</v>
      </c>
      <c r="HGW17" s="707">
        <v>2.2000000000000002</v>
      </c>
      <c r="HGX17" s="708" t="s">
        <v>2448</v>
      </c>
      <c r="HGY17" s="707">
        <v>2.2000000000000002</v>
      </c>
      <c r="HGZ17" s="708" t="s">
        <v>2448</v>
      </c>
      <c r="HHA17" s="707">
        <v>2.2000000000000002</v>
      </c>
      <c r="HHB17" s="708" t="s">
        <v>2448</v>
      </c>
      <c r="HHC17" s="707">
        <v>2.2000000000000002</v>
      </c>
      <c r="HHD17" s="708" t="s">
        <v>2448</v>
      </c>
      <c r="HHE17" s="707">
        <v>2.2000000000000002</v>
      </c>
      <c r="HHF17" s="708" t="s">
        <v>2448</v>
      </c>
      <c r="HHG17" s="707">
        <v>2.2000000000000002</v>
      </c>
      <c r="HHH17" s="708" t="s">
        <v>2448</v>
      </c>
      <c r="HHI17" s="707">
        <v>2.2000000000000002</v>
      </c>
      <c r="HHJ17" s="708" t="s">
        <v>2448</v>
      </c>
      <c r="HHK17" s="707">
        <v>2.2000000000000002</v>
      </c>
      <c r="HHL17" s="708" t="s">
        <v>2448</v>
      </c>
      <c r="HHM17" s="707">
        <v>2.2000000000000002</v>
      </c>
      <c r="HHN17" s="708" t="s">
        <v>2448</v>
      </c>
      <c r="HHO17" s="707">
        <v>2.2000000000000002</v>
      </c>
      <c r="HHP17" s="708" t="s">
        <v>2448</v>
      </c>
      <c r="HHQ17" s="707">
        <v>2.2000000000000002</v>
      </c>
      <c r="HHR17" s="708" t="s">
        <v>2448</v>
      </c>
      <c r="HHS17" s="707">
        <v>2.2000000000000002</v>
      </c>
      <c r="HHT17" s="708" t="s">
        <v>2448</v>
      </c>
      <c r="HHU17" s="707">
        <v>2.2000000000000002</v>
      </c>
      <c r="HHV17" s="708" t="s">
        <v>2448</v>
      </c>
      <c r="HHW17" s="707">
        <v>2.2000000000000002</v>
      </c>
      <c r="HHX17" s="708" t="s">
        <v>2448</v>
      </c>
      <c r="HHY17" s="707">
        <v>2.2000000000000002</v>
      </c>
      <c r="HHZ17" s="708" t="s">
        <v>2448</v>
      </c>
      <c r="HIA17" s="707">
        <v>2.2000000000000002</v>
      </c>
      <c r="HIB17" s="708" t="s">
        <v>2448</v>
      </c>
      <c r="HIC17" s="707">
        <v>2.2000000000000002</v>
      </c>
      <c r="HID17" s="708" t="s">
        <v>2448</v>
      </c>
      <c r="HIE17" s="707">
        <v>2.2000000000000002</v>
      </c>
      <c r="HIF17" s="708" t="s">
        <v>2448</v>
      </c>
      <c r="HIG17" s="707">
        <v>2.2000000000000002</v>
      </c>
      <c r="HIH17" s="708" t="s">
        <v>2448</v>
      </c>
      <c r="HII17" s="707">
        <v>2.2000000000000002</v>
      </c>
      <c r="HIJ17" s="708" t="s">
        <v>2448</v>
      </c>
      <c r="HIK17" s="707">
        <v>2.2000000000000002</v>
      </c>
      <c r="HIL17" s="708" t="s">
        <v>2448</v>
      </c>
      <c r="HIM17" s="707">
        <v>2.2000000000000002</v>
      </c>
      <c r="HIN17" s="708" t="s">
        <v>2448</v>
      </c>
      <c r="HIO17" s="707">
        <v>2.2000000000000002</v>
      </c>
      <c r="HIP17" s="708" t="s">
        <v>2448</v>
      </c>
      <c r="HIQ17" s="707">
        <v>2.2000000000000002</v>
      </c>
      <c r="HIR17" s="708" t="s">
        <v>2448</v>
      </c>
      <c r="HIS17" s="707">
        <v>2.2000000000000002</v>
      </c>
      <c r="HIT17" s="708" t="s">
        <v>2448</v>
      </c>
      <c r="HIU17" s="707">
        <v>2.2000000000000002</v>
      </c>
      <c r="HIV17" s="708" t="s">
        <v>2448</v>
      </c>
      <c r="HIW17" s="707">
        <v>2.2000000000000002</v>
      </c>
      <c r="HIX17" s="708" t="s">
        <v>2448</v>
      </c>
      <c r="HIY17" s="707">
        <v>2.2000000000000002</v>
      </c>
      <c r="HIZ17" s="708" t="s">
        <v>2448</v>
      </c>
      <c r="HJA17" s="707">
        <v>2.2000000000000002</v>
      </c>
      <c r="HJB17" s="708" t="s">
        <v>2448</v>
      </c>
      <c r="HJC17" s="707">
        <v>2.2000000000000002</v>
      </c>
      <c r="HJD17" s="708" t="s">
        <v>2448</v>
      </c>
      <c r="HJE17" s="707">
        <v>2.2000000000000002</v>
      </c>
      <c r="HJF17" s="708" t="s">
        <v>2448</v>
      </c>
      <c r="HJG17" s="707">
        <v>2.2000000000000002</v>
      </c>
      <c r="HJH17" s="708" t="s">
        <v>2448</v>
      </c>
      <c r="HJI17" s="707">
        <v>2.2000000000000002</v>
      </c>
      <c r="HJJ17" s="708" t="s">
        <v>2448</v>
      </c>
      <c r="HJK17" s="707">
        <v>2.2000000000000002</v>
      </c>
      <c r="HJL17" s="708" t="s">
        <v>2448</v>
      </c>
      <c r="HJM17" s="707">
        <v>2.2000000000000002</v>
      </c>
      <c r="HJN17" s="708" t="s">
        <v>2448</v>
      </c>
      <c r="HJO17" s="707">
        <v>2.2000000000000002</v>
      </c>
      <c r="HJP17" s="708" t="s">
        <v>2448</v>
      </c>
      <c r="HJQ17" s="707">
        <v>2.2000000000000002</v>
      </c>
      <c r="HJR17" s="708" t="s">
        <v>2448</v>
      </c>
      <c r="HJS17" s="707">
        <v>2.2000000000000002</v>
      </c>
      <c r="HJT17" s="708" t="s">
        <v>2448</v>
      </c>
      <c r="HJU17" s="707">
        <v>2.2000000000000002</v>
      </c>
      <c r="HJV17" s="708" t="s">
        <v>2448</v>
      </c>
      <c r="HJW17" s="707">
        <v>2.2000000000000002</v>
      </c>
      <c r="HJX17" s="708" t="s">
        <v>2448</v>
      </c>
      <c r="HJY17" s="707">
        <v>2.2000000000000002</v>
      </c>
      <c r="HJZ17" s="708" t="s">
        <v>2448</v>
      </c>
      <c r="HKA17" s="707">
        <v>2.2000000000000002</v>
      </c>
      <c r="HKB17" s="708" t="s">
        <v>2448</v>
      </c>
      <c r="HKC17" s="707">
        <v>2.2000000000000002</v>
      </c>
      <c r="HKD17" s="708" t="s">
        <v>2448</v>
      </c>
      <c r="HKE17" s="707">
        <v>2.2000000000000002</v>
      </c>
      <c r="HKF17" s="708" t="s">
        <v>2448</v>
      </c>
      <c r="HKG17" s="707">
        <v>2.2000000000000002</v>
      </c>
      <c r="HKH17" s="708" t="s">
        <v>2448</v>
      </c>
      <c r="HKI17" s="707">
        <v>2.2000000000000002</v>
      </c>
      <c r="HKJ17" s="708" t="s">
        <v>2448</v>
      </c>
      <c r="HKK17" s="707">
        <v>2.2000000000000002</v>
      </c>
      <c r="HKL17" s="708" t="s">
        <v>2448</v>
      </c>
      <c r="HKM17" s="707">
        <v>2.2000000000000002</v>
      </c>
      <c r="HKN17" s="708" t="s">
        <v>2448</v>
      </c>
      <c r="HKO17" s="707">
        <v>2.2000000000000002</v>
      </c>
      <c r="HKP17" s="708" t="s">
        <v>2448</v>
      </c>
      <c r="HKQ17" s="707">
        <v>2.2000000000000002</v>
      </c>
      <c r="HKR17" s="708" t="s">
        <v>2448</v>
      </c>
      <c r="HKS17" s="707">
        <v>2.2000000000000002</v>
      </c>
      <c r="HKT17" s="708" t="s">
        <v>2448</v>
      </c>
      <c r="HKU17" s="707">
        <v>2.2000000000000002</v>
      </c>
      <c r="HKV17" s="708" t="s">
        <v>2448</v>
      </c>
      <c r="HKW17" s="707">
        <v>2.2000000000000002</v>
      </c>
      <c r="HKX17" s="708" t="s">
        <v>2448</v>
      </c>
      <c r="HKY17" s="707">
        <v>2.2000000000000002</v>
      </c>
      <c r="HKZ17" s="708" t="s">
        <v>2448</v>
      </c>
      <c r="HLA17" s="707">
        <v>2.2000000000000002</v>
      </c>
      <c r="HLB17" s="708" t="s">
        <v>2448</v>
      </c>
      <c r="HLC17" s="707">
        <v>2.2000000000000002</v>
      </c>
      <c r="HLD17" s="708" t="s">
        <v>2448</v>
      </c>
      <c r="HLE17" s="707">
        <v>2.2000000000000002</v>
      </c>
      <c r="HLF17" s="708" t="s">
        <v>2448</v>
      </c>
      <c r="HLG17" s="707">
        <v>2.2000000000000002</v>
      </c>
      <c r="HLH17" s="708" t="s">
        <v>2448</v>
      </c>
      <c r="HLI17" s="707">
        <v>2.2000000000000002</v>
      </c>
      <c r="HLJ17" s="708" t="s">
        <v>2448</v>
      </c>
      <c r="HLK17" s="707">
        <v>2.2000000000000002</v>
      </c>
      <c r="HLL17" s="708" t="s">
        <v>2448</v>
      </c>
      <c r="HLM17" s="707">
        <v>2.2000000000000002</v>
      </c>
      <c r="HLN17" s="708" t="s">
        <v>2448</v>
      </c>
      <c r="HLO17" s="707">
        <v>2.2000000000000002</v>
      </c>
      <c r="HLP17" s="708" t="s">
        <v>2448</v>
      </c>
      <c r="HLQ17" s="707">
        <v>2.2000000000000002</v>
      </c>
      <c r="HLR17" s="708" t="s">
        <v>2448</v>
      </c>
      <c r="HLS17" s="707">
        <v>2.2000000000000002</v>
      </c>
      <c r="HLT17" s="708" t="s">
        <v>2448</v>
      </c>
      <c r="HLU17" s="707">
        <v>2.2000000000000002</v>
      </c>
      <c r="HLV17" s="708" t="s">
        <v>2448</v>
      </c>
      <c r="HLW17" s="707">
        <v>2.2000000000000002</v>
      </c>
      <c r="HLX17" s="708" t="s">
        <v>2448</v>
      </c>
      <c r="HLY17" s="707">
        <v>2.2000000000000002</v>
      </c>
      <c r="HLZ17" s="708" t="s">
        <v>2448</v>
      </c>
      <c r="HMA17" s="707">
        <v>2.2000000000000002</v>
      </c>
      <c r="HMB17" s="708" t="s">
        <v>2448</v>
      </c>
      <c r="HMC17" s="707">
        <v>2.2000000000000002</v>
      </c>
      <c r="HMD17" s="708" t="s">
        <v>2448</v>
      </c>
      <c r="HME17" s="707">
        <v>2.2000000000000002</v>
      </c>
      <c r="HMF17" s="708" t="s">
        <v>2448</v>
      </c>
      <c r="HMG17" s="707">
        <v>2.2000000000000002</v>
      </c>
      <c r="HMH17" s="708" t="s">
        <v>2448</v>
      </c>
      <c r="HMI17" s="707">
        <v>2.2000000000000002</v>
      </c>
      <c r="HMJ17" s="708" t="s">
        <v>2448</v>
      </c>
      <c r="HMK17" s="707">
        <v>2.2000000000000002</v>
      </c>
      <c r="HML17" s="708" t="s">
        <v>2448</v>
      </c>
      <c r="HMM17" s="707">
        <v>2.2000000000000002</v>
      </c>
      <c r="HMN17" s="708" t="s">
        <v>2448</v>
      </c>
      <c r="HMO17" s="707">
        <v>2.2000000000000002</v>
      </c>
      <c r="HMP17" s="708" t="s">
        <v>2448</v>
      </c>
      <c r="HMQ17" s="707">
        <v>2.2000000000000002</v>
      </c>
      <c r="HMR17" s="708" t="s">
        <v>2448</v>
      </c>
      <c r="HMS17" s="707">
        <v>2.2000000000000002</v>
      </c>
      <c r="HMT17" s="708" t="s">
        <v>2448</v>
      </c>
      <c r="HMU17" s="707">
        <v>2.2000000000000002</v>
      </c>
      <c r="HMV17" s="708" t="s">
        <v>2448</v>
      </c>
      <c r="HMW17" s="707">
        <v>2.2000000000000002</v>
      </c>
      <c r="HMX17" s="708" t="s">
        <v>2448</v>
      </c>
      <c r="HMY17" s="707">
        <v>2.2000000000000002</v>
      </c>
      <c r="HMZ17" s="708" t="s">
        <v>2448</v>
      </c>
      <c r="HNA17" s="707">
        <v>2.2000000000000002</v>
      </c>
      <c r="HNB17" s="708" t="s">
        <v>2448</v>
      </c>
      <c r="HNC17" s="707">
        <v>2.2000000000000002</v>
      </c>
      <c r="HND17" s="708" t="s">
        <v>2448</v>
      </c>
      <c r="HNE17" s="707">
        <v>2.2000000000000002</v>
      </c>
      <c r="HNF17" s="708" t="s">
        <v>2448</v>
      </c>
      <c r="HNG17" s="707">
        <v>2.2000000000000002</v>
      </c>
      <c r="HNH17" s="708" t="s">
        <v>2448</v>
      </c>
      <c r="HNI17" s="707">
        <v>2.2000000000000002</v>
      </c>
      <c r="HNJ17" s="708" t="s">
        <v>2448</v>
      </c>
      <c r="HNK17" s="707">
        <v>2.2000000000000002</v>
      </c>
      <c r="HNL17" s="708" t="s">
        <v>2448</v>
      </c>
      <c r="HNM17" s="707">
        <v>2.2000000000000002</v>
      </c>
      <c r="HNN17" s="708" t="s">
        <v>2448</v>
      </c>
      <c r="HNO17" s="707">
        <v>2.2000000000000002</v>
      </c>
      <c r="HNP17" s="708" t="s">
        <v>2448</v>
      </c>
      <c r="HNQ17" s="707">
        <v>2.2000000000000002</v>
      </c>
      <c r="HNR17" s="708" t="s">
        <v>2448</v>
      </c>
      <c r="HNS17" s="707">
        <v>2.2000000000000002</v>
      </c>
      <c r="HNT17" s="708" t="s">
        <v>2448</v>
      </c>
      <c r="HNU17" s="707">
        <v>2.2000000000000002</v>
      </c>
      <c r="HNV17" s="708" t="s">
        <v>2448</v>
      </c>
      <c r="HNW17" s="707">
        <v>2.2000000000000002</v>
      </c>
      <c r="HNX17" s="708" t="s">
        <v>2448</v>
      </c>
      <c r="HNY17" s="707">
        <v>2.2000000000000002</v>
      </c>
      <c r="HNZ17" s="708" t="s">
        <v>2448</v>
      </c>
      <c r="HOA17" s="707">
        <v>2.2000000000000002</v>
      </c>
      <c r="HOB17" s="708" t="s">
        <v>2448</v>
      </c>
      <c r="HOC17" s="707">
        <v>2.2000000000000002</v>
      </c>
      <c r="HOD17" s="708" t="s">
        <v>2448</v>
      </c>
      <c r="HOE17" s="707">
        <v>2.2000000000000002</v>
      </c>
      <c r="HOF17" s="708" t="s">
        <v>2448</v>
      </c>
      <c r="HOG17" s="707">
        <v>2.2000000000000002</v>
      </c>
      <c r="HOH17" s="708" t="s">
        <v>2448</v>
      </c>
      <c r="HOI17" s="707">
        <v>2.2000000000000002</v>
      </c>
      <c r="HOJ17" s="708" t="s">
        <v>2448</v>
      </c>
      <c r="HOK17" s="707">
        <v>2.2000000000000002</v>
      </c>
      <c r="HOL17" s="708" t="s">
        <v>2448</v>
      </c>
      <c r="HOM17" s="707">
        <v>2.2000000000000002</v>
      </c>
      <c r="HON17" s="708" t="s">
        <v>2448</v>
      </c>
      <c r="HOO17" s="707">
        <v>2.2000000000000002</v>
      </c>
      <c r="HOP17" s="708" t="s">
        <v>2448</v>
      </c>
      <c r="HOQ17" s="707">
        <v>2.2000000000000002</v>
      </c>
      <c r="HOR17" s="708" t="s">
        <v>2448</v>
      </c>
      <c r="HOS17" s="707">
        <v>2.2000000000000002</v>
      </c>
      <c r="HOT17" s="708" t="s">
        <v>2448</v>
      </c>
      <c r="HOU17" s="707">
        <v>2.2000000000000002</v>
      </c>
      <c r="HOV17" s="708" t="s">
        <v>2448</v>
      </c>
      <c r="HOW17" s="707">
        <v>2.2000000000000002</v>
      </c>
      <c r="HOX17" s="708" t="s">
        <v>2448</v>
      </c>
      <c r="HOY17" s="707">
        <v>2.2000000000000002</v>
      </c>
      <c r="HOZ17" s="708" t="s">
        <v>2448</v>
      </c>
      <c r="HPA17" s="707">
        <v>2.2000000000000002</v>
      </c>
      <c r="HPB17" s="708" t="s">
        <v>2448</v>
      </c>
      <c r="HPC17" s="707">
        <v>2.2000000000000002</v>
      </c>
      <c r="HPD17" s="708" t="s">
        <v>2448</v>
      </c>
      <c r="HPE17" s="707">
        <v>2.2000000000000002</v>
      </c>
      <c r="HPF17" s="708" t="s">
        <v>2448</v>
      </c>
      <c r="HPG17" s="707">
        <v>2.2000000000000002</v>
      </c>
      <c r="HPH17" s="708" t="s">
        <v>2448</v>
      </c>
      <c r="HPI17" s="707">
        <v>2.2000000000000002</v>
      </c>
      <c r="HPJ17" s="708" t="s">
        <v>2448</v>
      </c>
      <c r="HPK17" s="707">
        <v>2.2000000000000002</v>
      </c>
      <c r="HPL17" s="708" t="s">
        <v>2448</v>
      </c>
      <c r="HPM17" s="707">
        <v>2.2000000000000002</v>
      </c>
      <c r="HPN17" s="708" t="s">
        <v>2448</v>
      </c>
      <c r="HPO17" s="707">
        <v>2.2000000000000002</v>
      </c>
      <c r="HPP17" s="708" t="s">
        <v>2448</v>
      </c>
      <c r="HPQ17" s="707">
        <v>2.2000000000000002</v>
      </c>
      <c r="HPR17" s="708" t="s">
        <v>2448</v>
      </c>
      <c r="HPS17" s="707">
        <v>2.2000000000000002</v>
      </c>
      <c r="HPT17" s="708" t="s">
        <v>2448</v>
      </c>
      <c r="HPU17" s="707">
        <v>2.2000000000000002</v>
      </c>
      <c r="HPV17" s="708" t="s">
        <v>2448</v>
      </c>
      <c r="HPW17" s="707">
        <v>2.2000000000000002</v>
      </c>
      <c r="HPX17" s="708" t="s">
        <v>2448</v>
      </c>
      <c r="HPY17" s="707">
        <v>2.2000000000000002</v>
      </c>
      <c r="HPZ17" s="708" t="s">
        <v>2448</v>
      </c>
      <c r="HQA17" s="707">
        <v>2.2000000000000002</v>
      </c>
      <c r="HQB17" s="708" t="s">
        <v>2448</v>
      </c>
      <c r="HQC17" s="707">
        <v>2.2000000000000002</v>
      </c>
      <c r="HQD17" s="708" t="s">
        <v>2448</v>
      </c>
      <c r="HQE17" s="707">
        <v>2.2000000000000002</v>
      </c>
      <c r="HQF17" s="708" t="s">
        <v>2448</v>
      </c>
      <c r="HQG17" s="707">
        <v>2.2000000000000002</v>
      </c>
      <c r="HQH17" s="708" t="s">
        <v>2448</v>
      </c>
      <c r="HQI17" s="707">
        <v>2.2000000000000002</v>
      </c>
      <c r="HQJ17" s="708" t="s">
        <v>2448</v>
      </c>
      <c r="HQK17" s="707">
        <v>2.2000000000000002</v>
      </c>
      <c r="HQL17" s="708" t="s">
        <v>2448</v>
      </c>
      <c r="HQM17" s="707">
        <v>2.2000000000000002</v>
      </c>
      <c r="HQN17" s="708" t="s">
        <v>2448</v>
      </c>
      <c r="HQO17" s="707">
        <v>2.2000000000000002</v>
      </c>
      <c r="HQP17" s="708" t="s">
        <v>2448</v>
      </c>
      <c r="HQQ17" s="707">
        <v>2.2000000000000002</v>
      </c>
      <c r="HQR17" s="708" t="s">
        <v>2448</v>
      </c>
      <c r="HQS17" s="707">
        <v>2.2000000000000002</v>
      </c>
      <c r="HQT17" s="708" t="s">
        <v>2448</v>
      </c>
      <c r="HQU17" s="707">
        <v>2.2000000000000002</v>
      </c>
      <c r="HQV17" s="708" t="s">
        <v>2448</v>
      </c>
      <c r="HQW17" s="707">
        <v>2.2000000000000002</v>
      </c>
      <c r="HQX17" s="708" t="s">
        <v>2448</v>
      </c>
      <c r="HQY17" s="707">
        <v>2.2000000000000002</v>
      </c>
      <c r="HQZ17" s="708" t="s">
        <v>2448</v>
      </c>
      <c r="HRA17" s="707">
        <v>2.2000000000000002</v>
      </c>
      <c r="HRB17" s="708" t="s">
        <v>2448</v>
      </c>
      <c r="HRC17" s="707">
        <v>2.2000000000000002</v>
      </c>
      <c r="HRD17" s="708" t="s">
        <v>2448</v>
      </c>
      <c r="HRE17" s="707">
        <v>2.2000000000000002</v>
      </c>
      <c r="HRF17" s="708" t="s">
        <v>2448</v>
      </c>
      <c r="HRG17" s="707">
        <v>2.2000000000000002</v>
      </c>
      <c r="HRH17" s="708" t="s">
        <v>2448</v>
      </c>
      <c r="HRI17" s="707">
        <v>2.2000000000000002</v>
      </c>
      <c r="HRJ17" s="708" t="s">
        <v>2448</v>
      </c>
      <c r="HRK17" s="707">
        <v>2.2000000000000002</v>
      </c>
      <c r="HRL17" s="708" t="s">
        <v>2448</v>
      </c>
      <c r="HRM17" s="707">
        <v>2.2000000000000002</v>
      </c>
      <c r="HRN17" s="708" t="s">
        <v>2448</v>
      </c>
      <c r="HRO17" s="707">
        <v>2.2000000000000002</v>
      </c>
      <c r="HRP17" s="708" t="s">
        <v>2448</v>
      </c>
      <c r="HRQ17" s="707">
        <v>2.2000000000000002</v>
      </c>
      <c r="HRR17" s="708" t="s">
        <v>2448</v>
      </c>
      <c r="HRS17" s="707">
        <v>2.2000000000000002</v>
      </c>
      <c r="HRT17" s="708" t="s">
        <v>2448</v>
      </c>
      <c r="HRU17" s="707">
        <v>2.2000000000000002</v>
      </c>
      <c r="HRV17" s="708" t="s">
        <v>2448</v>
      </c>
      <c r="HRW17" s="707">
        <v>2.2000000000000002</v>
      </c>
      <c r="HRX17" s="708" t="s">
        <v>2448</v>
      </c>
      <c r="HRY17" s="707">
        <v>2.2000000000000002</v>
      </c>
      <c r="HRZ17" s="708" t="s">
        <v>2448</v>
      </c>
      <c r="HSA17" s="707">
        <v>2.2000000000000002</v>
      </c>
      <c r="HSB17" s="708" t="s">
        <v>2448</v>
      </c>
      <c r="HSC17" s="707">
        <v>2.2000000000000002</v>
      </c>
      <c r="HSD17" s="708" t="s">
        <v>2448</v>
      </c>
      <c r="HSE17" s="707">
        <v>2.2000000000000002</v>
      </c>
      <c r="HSF17" s="708" t="s">
        <v>2448</v>
      </c>
      <c r="HSG17" s="707">
        <v>2.2000000000000002</v>
      </c>
      <c r="HSH17" s="708" t="s">
        <v>2448</v>
      </c>
      <c r="HSI17" s="707">
        <v>2.2000000000000002</v>
      </c>
      <c r="HSJ17" s="708" t="s">
        <v>2448</v>
      </c>
      <c r="HSK17" s="707">
        <v>2.2000000000000002</v>
      </c>
      <c r="HSL17" s="708" t="s">
        <v>2448</v>
      </c>
      <c r="HSM17" s="707">
        <v>2.2000000000000002</v>
      </c>
      <c r="HSN17" s="708" t="s">
        <v>2448</v>
      </c>
      <c r="HSO17" s="707">
        <v>2.2000000000000002</v>
      </c>
      <c r="HSP17" s="708" t="s">
        <v>2448</v>
      </c>
      <c r="HSQ17" s="707">
        <v>2.2000000000000002</v>
      </c>
      <c r="HSR17" s="708" t="s">
        <v>2448</v>
      </c>
      <c r="HSS17" s="707">
        <v>2.2000000000000002</v>
      </c>
      <c r="HST17" s="708" t="s">
        <v>2448</v>
      </c>
      <c r="HSU17" s="707">
        <v>2.2000000000000002</v>
      </c>
      <c r="HSV17" s="708" t="s">
        <v>2448</v>
      </c>
      <c r="HSW17" s="707">
        <v>2.2000000000000002</v>
      </c>
      <c r="HSX17" s="708" t="s">
        <v>2448</v>
      </c>
      <c r="HSY17" s="707">
        <v>2.2000000000000002</v>
      </c>
      <c r="HSZ17" s="708" t="s">
        <v>2448</v>
      </c>
      <c r="HTA17" s="707">
        <v>2.2000000000000002</v>
      </c>
      <c r="HTB17" s="708" t="s">
        <v>2448</v>
      </c>
      <c r="HTC17" s="707">
        <v>2.2000000000000002</v>
      </c>
      <c r="HTD17" s="708" t="s">
        <v>2448</v>
      </c>
      <c r="HTE17" s="707">
        <v>2.2000000000000002</v>
      </c>
      <c r="HTF17" s="708" t="s">
        <v>2448</v>
      </c>
      <c r="HTG17" s="707">
        <v>2.2000000000000002</v>
      </c>
      <c r="HTH17" s="708" t="s">
        <v>2448</v>
      </c>
      <c r="HTI17" s="707">
        <v>2.2000000000000002</v>
      </c>
      <c r="HTJ17" s="708" t="s">
        <v>2448</v>
      </c>
      <c r="HTK17" s="707">
        <v>2.2000000000000002</v>
      </c>
      <c r="HTL17" s="708" t="s">
        <v>2448</v>
      </c>
      <c r="HTM17" s="707">
        <v>2.2000000000000002</v>
      </c>
      <c r="HTN17" s="708" t="s">
        <v>2448</v>
      </c>
      <c r="HTO17" s="707">
        <v>2.2000000000000002</v>
      </c>
      <c r="HTP17" s="708" t="s">
        <v>2448</v>
      </c>
      <c r="HTQ17" s="707">
        <v>2.2000000000000002</v>
      </c>
      <c r="HTR17" s="708" t="s">
        <v>2448</v>
      </c>
      <c r="HTS17" s="707">
        <v>2.2000000000000002</v>
      </c>
      <c r="HTT17" s="708" t="s">
        <v>2448</v>
      </c>
      <c r="HTU17" s="707">
        <v>2.2000000000000002</v>
      </c>
      <c r="HTV17" s="708" t="s">
        <v>2448</v>
      </c>
      <c r="HTW17" s="707">
        <v>2.2000000000000002</v>
      </c>
      <c r="HTX17" s="708" t="s">
        <v>2448</v>
      </c>
      <c r="HTY17" s="707">
        <v>2.2000000000000002</v>
      </c>
      <c r="HTZ17" s="708" t="s">
        <v>2448</v>
      </c>
      <c r="HUA17" s="707">
        <v>2.2000000000000002</v>
      </c>
      <c r="HUB17" s="708" t="s">
        <v>2448</v>
      </c>
      <c r="HUC17" s="707">
        <v>2.2000000000000002</v>
      </c>
      <c r="HUD17" s="708" t="s">
        <v>2448</v>
      </c>
      <c r="HUE17" s="707">
        <v>2.2000000000000002</v>
      </c>
      <c r="HUF17" s="708" t="s">
        <v>2448</v>
      </c>
      <c r="HUG17" s="707">
        <v>2.2000000000000002</v>
      </c>
      <c r="HUH17" s="708" t="s">
        <v>2448</v>
      </c>
      <c r="HUI17" s="707">
        <v>2.2000000000000002</v>
      </c>
      <c r="HUJ17" s="708" t="s">
        <v>2448</v>
      </c>
      <c r="HUK17" s="707">
        <v>2.2000000000000002</v>
      </c>
      <c r="HUL17" s="708" t="s">
        <v>2448</v>
      </c>
      <c r="HUM17" s="707">
        <v>2.2000000000000002</v>
      </c>
      <c r="HUN17" s="708" t="s">
        <v>2448</v>
      </c>
      <c r="HUO17" s="707">
        <v>2.2000000000000002</v>
      </c>
      <c r="HUP17" s="708" t="s">
        <v>2448</v>
      </c>
      <c r="HUQ17" s="707">
        <v>2.2000000000000002</v>
      </c>
      <c r="HUR17" s="708" t="s">
        <v>2448</v>
      </c>
      <c r="HUS17" s="707">
        <v>2.2000000000000002</v>
      </c>
      <c r="HUT17" s="708" t="s">
        <v>2448</v>
      </c>
      <c r="HUU17" s="707">
        <v>2.2000000000000002</v>
      </c>
      <c r="HUV17" s="708" t="s">
        <v>2448</v>
      </c>
      <c r="HUW17" s="707">
        <v>2.2000000000000002</v>
      </c>
      <c r="HUX17" s="708" t="s">
        <v>2448</v>
      </c>
      <c r="HUY17" s="707">
        <v>2.2000000000000002</v>
      </c>
      <c r="HUZ17" s="708" t="s">
        <v>2448</v>
      </c>
      <c r="HVA17" s="707">
        <v>2.2000000000000002</v>
      </c>
      <c r="HVB17" s="708" t="s">
        <v>2448</v>
      </c>
      <c r="HVC17" s="707">
        <v>2.2000000000000002</v>
      </c>
      <c r="HVD17" s="708" t="s">
        <v>2448</v>
      </c>
      <c r="HVE17" s="707">
        <v>2.2000000000000002</v>
      </c>
      <c r="HVF17" s="708" t="s">
        <v>2448</v>
      </c>
      <c r="HVG17" s="707">
        <v>2.2000000000000002</v>
      </c>
      <c r="HVH17" s="708" t="s">
        <v>2448</v>
      </c>
      <c r="HVI17" s="707">
        <v>2.2000000000000002</v>
      </c>
      <c r="HVJ17" s="708" t="s">
        <v>2448</v>
      </c>
      <c r="HVK17" s="707">
        <v>2.2000000000000002</v>
      </c>
      <c r="HVL17" s="708" t="s">
        <v>2448</v>
      </c>
      <c r="HVM17" s="707">
        <v>2.2000000000000002</v>
      </c>
      <c r="HVN17" s="708" t="s">
        <v>2448</v>
      </c>
      <c r="HVO17" s="707">
        <v>2.2000000000000002</v>
      </c>
      <c r="HVP17" s="708" t="s">
        <v>2448</v>
      </c>
      <c r="HVQ17" s="707">
        <v>2.2000000000000002</v>
      </c>
      <c r="HVR17" s="708" t="s">
        <v>2448</v>
      </c>
      <c r="HVS17" s="707">
        <v>2.2000000000000002</v>
      </c>
      <c r="HVT17" s="708" t="s">
        <v>2448</v>
      </c>
      <c r="HVU17" s="707">
        <v>2.2000000000000002</v>
      </c>
      <c r="HVV17" s="708" t="s">
        <v>2448</v>
      </c>
      <c r="HVW17" s="707">
        <v>2.2000000000000002</v>
      </c>
      <c r="HVX17" s="708" t="s">
        <v>2448</v>
      </c>
      <c r="HVY17" s="707">
        <v>2.2000000000000002</v>
      </c>
      <c r="HVZ17" s="708" t="s">
        <v>2448</v>
      </c>
      <c r="HWA17" s="707">
        <v>2.2000000000000002</v>
      </c>
      <c r="HWB17" s="708" t="s">
        <v>2448</v>
      </c>
      <c r="HWC17" s="707">
        <v>2.2000000000000002</v>
      </c>
      <c r="HWD17" s="708" t="s">
        <v>2448</v>
      </c>
      <c r="HWE17" s="707">
        <v>2.2000000000000002</v>
      </c>
      <c r="HWF17" s="708" t="s">
        <v>2448</v>
      </c>
      <c r="HWG17" s="707">
        <v>2.2000000000000002</v>
      </c>
      <c r="HWH17" s="708" t="s">
        <v>2448</v>
      </c>
      <c r="HWI17" s="707">
        <v>2.2000000000000002</v>
      </c>
      <c r="HWJ17" s="708" t="s">
        <v>2448</v>
      </c>
      <c r="HWK17" s="707">
        <v>2.2000000000000002</v>
      </c>
      <c r="HWL17" s="708" t="s">
        <v>2448</v>
      </c>
      <c r="HWM17" s="707">
        <v>2.2000000000000002</v>
      </c>
      <c r="HWN17" s="708" t="s">
        <v>2448</v>
      </c>
      <c r="HWO17" s="707">
        <v>2.2000000000000002</v>
      </c>
      <c r="HWP17" s="708" t="s">
        <v>2448</v>
      </c>
      <c r="HWQ17" s="707">
        <v>2.2000000000000002</v>
      </c>
      <c r="HWR17" s="708" t="s">
        <v>2448</v>
      </c>
      <c r="HWS17" s="707">
        <v>2.2000000000000002</v>
      </c>
      <c r="HWT17" s="708" t="s">
        <v>2448</v>
      </c>
      <c r="HWU17" s="707">
        <v>2.2000000000000002</v>
      </c>
      <c r="HWV17" s="708" t="s">
        <v>2448</v>
      </c>
      <c r="HWW17" s="707">
        <v>2.2000000000000002</v>
      </c>
      <c r="HWX17" s="708" t="s">
        <v>2448</v>
      </c>
      <c r="HWY17" s="707">
        <v>2.2000000000000002</v>
      </c>
      <c r="HWZ17" s="708" t="s">
        <v>2448</v>
      </c>
      <c r="HXA17" s="707">
        <v>2.2000000000000002</v>
      </c>
      <c r="HXB17" s="708" t="s">
        <v>2448</v>
      </c>
      <c r="HXC17" s="707">
        <v>2.2000000000000002</v>
      </c>
      <c r="HXD17" s="708" t="s">
        <v>2448</v>
      </c>
      <c r="HXE17" s="707">
        <v>2.2000000000000002</v>
      </c>
      <c r="HXF17" s="708" t="s">
        <v>2448</v>
      </c>
      <c r="HXG17" s="707">
        <v>2.2000000000000002</v>
      </c>
      <c r="HXH17" s="708" t="s">
        <v>2448</v>
      </c>
      <c r="HXI17" s="707">
        <v>2.2000000000000002</v>
      </c>
      <c r="HXJ17" s="708" t="s">
        <v>2448</v>
      </c>
      <c r="HXK17" s="707">
        <v>2.2000000000000002</v>
      </c>
      <c r="HXL17" s="708" t="s">
        <v>2448</v>
      </c>
      <c r="HXM17" s="707">
        <v>2.2000000000000002</v>
      </c>
      <c r="HXN17" s="708" t="s">
        <v>2448</v>
      </c>
      <c r="HXO17" s="707">
        <v>2.2000000000000002</v>
      </c>
      <c r="HXP17" s="708" t="s">
        <v>2448</v>
      </c>
      <c r="HXQ17" s="707">
        <v>2.2000000000000002</v>
      </c>
      <c r="HXR17" s="708" t="s">
        <v>2448</v>
      </c>
      <c r="HXS17" s="707">
        <v>2.2000000000000002</v>
      </c>
      <c r="HXT17" s="708" t="s">
        <v>2448</v>
      </c>
      <c r="HXU17" s="707">
        <v>2.2000000000000002</v>
      </c>
      <c r="HXV17" s="708" t="s">
        <v>2448</v>
      </c>
      <c r="HXW17" s="707">
        <v>2.2000000000000002</v>
      </c>
      <c r="HXX17" s="708" t="s">
        <v>2448</v>
      </c>
      <c r="HXY17" s="707">
        <v>2.2000000000000002</v>
      </c>
      <c r="HXZ17" s="708" t="s">
        <v>2448</v>
      </c>
      <c r="HYA17" s="707">
        <v>2.2000000000000002</v>
      </c>
      <c r="HYB17" s="708" t="s">
        <v>2448</v>
      </c>
      <c r="HYC17" s="707">
        <v>2.2000000000000002</v>
      </c>
      <c r="HYD17" s="708" t="s">
        <v>2448</v>
      </c>
      <c r="HYE17" s="707">
        <v>2.2000000000000002</v>
      </c>
      <c r="HYF17" s="708" t="s">
        <v>2448</v>
      </c>
      <c r="HYG17" s="707">
        <v>2.2000000000000002</v>
      </c>
      <c r="HYH17" s="708" t="s">
        <v>2448</v>
      </c>
      <c r="HYI17" s="707">
        <v>2.2000000000000002</v>
      </c>
      <c r="HYJ17" s="708" t="s">
        <v>2448</v>
      </c>
      <c r="HYK17" s="707">
        <v>2.2000000000000002</v>
      </c>
      <c r="HYL17" s="708" t="s">
        <v>2448</v>
      </c>
      <c r="HYM17" s="707">
        <v>2.2000000000000002</v>
      </c>
      <c r="HYN17" s="708" t="s">
        <v>2448</v>
      </c>
      <c r="HYO17" s="707">
        <v>2.2000000000000002</v>
      </c>
      <c r="HYP17" s="708" t="s">
        <v>2448</v>
      </c>
      <c r="HYQ17" s="707">
        <v>2.2000000000000002</v>
      </c>
      <c r="HYR17" s="708" t="s">
        <v>2448</v>
      </c>
      <c r="HYS17" s="707">
        <v>2.2000000000000002</v>
      </c>
      <c r="HYT17" s="708" t="s">
        <v>2448</v>
      </c>
      <c r="HYU17" s="707">
        <v>2.2000000000000002</v>
      </c>
      <c r="HYV17" s="708" t="s">
        <v>2448</v>
      </c>
      <c r="HYW17" s="707">
        <v>2.2000000000000002</v>
      </c>
      <c r="HYX17" s="708" t="s">
        <v>2448</v>
      </c>
      <c r="HYY17" s="707">
        <v>2.2000000000000002</v>
      </c>
      <c r="HYZ17" s="708" t="s">
        <v>2448</v>
      </c>
      <c r="HZA17" s="707">
        <v>2.2000000000000002</v>
      </c>
      <c r="HZB17" s="708" t="s">
        <v>2448</v>
      </c>
      <c r="HZC17" s="707">
        <v>2.2000000000000002</v>
      </c>
      <c r="HZD17" s="708" t="s">
        <v>2448</v>
      </c>
      <c r="HZE17" s="707">
        <v>2.2000000000000002</v>
      </c>
      <c r="HZF17" s="708" t="s">
        <v>2448</v>
      </c>
      <c r="HZG17" s="707">
        <v>2.2000000000000002</v>
      </c>
      <c r="HZH17" s="708" t="s">
        <v>2448</v>
      </c>
      <c r="HZI17" s="707">
        <v>2.2000000000000002</v>
      </c>
      <c r="HZJ17" s="708" t="s">
        <v>2448</v>
      </c>
      <c r="HZK17" s="707">
        <v>2.2000000000000002</v>
      </c>
      <c r="HZL17" s="708" t="s">
        <v>2448</v>
      </c>
      <c r="HZM17" s="707">
        <v>2.2000000000000002</v>
      </c>
      <c r="HZN17" s="708" t="s">
        <v>2448</v>
      </c>
      <c r="HZO17" s="707">
        <v>2.2000000000000002</v>
      </c>
      <c r="HZP17" s="708" t="s">
        <v>2448</v>
      </c>
      <c r="HZQ17" s="707">
        <v>2.2000000000000002</v>
      </c>
      <c r="HZR17" s="708" t="s">
        <v>2448</v>
      </c>
      <c r="HZS17" s="707">
        <v>2.2000000000000002</v>
      </c>
      <c r="HZT17" s="708" t="s">
        <v>2448</v>
      </c>
      <c r="HZU17" s="707">
        <v>2.2000000000000002</v>
      </c>
      <c r="HZV17" s="708" t="s">
        <v>2448</v>
      </c>
      <c r="HZW17" s="707">
        <v>2.2000000000000002</v>
      </c>
      <c r="HZX17" s="708" t="s">
        <v>2448</v>
      </c>
      <c r="HZY17" s="707">
        <v>2.2000000000000002</v>
      </c>
      <c r="HZZ17" s="708" t="s">
        <v>2448</v>
      </c>
      <c r="IAA17" s="707">
        <v>2.2000000000000002</v>
      </c>
      <c r="IAB17" s="708" t="s">
        <v>2448</v>
      </c>
      <c r="IAC17" s="707">
        <v>2.2000000000000002</v>
      </c>
      <c r="IAD17" s="708" t="s">
        <v>2448</v>
      </c>
      <c r="IAE17" s="707">
        <v>2.2000000000000002</v>
      </c>
      <c r="IAF17" s="708" t="s">
        <v>2448</v>
      </c>
      <c r="IAG17" s="707">
        <v>2.2000000000000002</v>
      </c>
      <c r="IAH17" s="708" t="s">
        <v>2448</v>
      </c>
      <c r="IAI17" s="707">
        <v>2.2000000000000002</v>
      </c>
      <c r="IAJ17" s="708" t="s">
        <v>2448</v>
      </c>
      <c r="IAK17" s="707">
        <v>2.2000000000000002</v>
      </c>
      <c r="IAL17" s="708" t="s">
        <v>2448</v>
      </c>
      <c r="IAM17" s="707">
        <v>2.2000000000000002</v>
      </c>
      <c r="IAN17" s="708" t="s">
        <v>2448</v>
      </c>
      <c r="IAO17" s="707">
        <v>2.2000000000000002</v>
      </c>
      <c r="IAP17" s="708" t="s">
        <v>2448</v>
      </c>
      <c r="IAQ17" s="707">
        <v>2.2000000000000002</v>
      </c>
      <c r="IAR17" s="708" t="s">
        <v>2448</v>
      </c>
      <c r="IAS17" s="707">
        <v>2.2000000000000002</v>
      </c>
      <c r="IAT17" s="708" t="s">
        <v>2448</v>
      </c>
      <c r="IAU17" s="707">
        <v>2.2000000000000002</v>
      </c>
      <c r="IAV17" s="708" t="s">
        <v>2448</v>
      </c>
      <c r="IAW17" s="707">
        <v>2.2000000000000002</v>
      </c>
      <c r="IAX17" s="708" t="s">
        <v>2448</v>
      </c>
      <c r="IAY17" s="707">
        <v>2.2000000000000002</v>
      </c>
      <c r="IAZ17" s="708" t="s">
        <v>2448</v>
      </c>
      <c r="IBA17" s="707">
        <v>2.2000000000000002</v>
      </c>
      <c r="IBB17" s="708" t="s">
        <v>2448</v>
      </c>
      <c r="IBC17" s="707">
        <v>2.2000000000000002</v>
      </c>
      <c r="IBD17" s="708" t="s">
        <v>2448</v>
      </c>
      <c r="IBE17" s="707">
        <v>2.2000000000000002</v>
      </c>
      <c r="IBF17" s="708" t="s">
        <v>2448</v>
      </c>
      <c r="IBG17" s="707">
        <v>2.2000000000000002</v>
      </c>
      <c r="IBH17" s="708" t="s">
        <v>2448</v>
      </c>
      <c r="IBI17" s="707">
        <v>2.2000000000000002</v>
      </c>
      <c r="IBJ17" s="708" t="s">
        <v>2448</v>
      </c>
      <c r="IBK17" s="707">
        <v>2.2000000000000002</v>
      </c>
      <c r="IBL17" s="708" t="s">
        <v>2448</v>
      </c>
      <c r="IBM17" s="707">
        <v>2.2000000000000002</v>
      </c>
      <c r="IBN17" s="708" t="s">
        <v>2448</v>
      </c>
      <c r="IBO17" s="707">
        <v>2.2000000000000002</v>
      </c>
      <c r="IBP17" s="708" t="s">
        <v>2448</v>
      </c>
      <c r="IBQ17" s="707">
        <v>2.2000000000000002</v>
      </c>
      <c r="IBR17" s="708" t="s">
        <v>2448</v>
      </c>
      <c r="IBS17" s="707">
        <v>2.2000000000000002</v>
      </c>
      <c r="IBT17" s="708" t="s">
        <v>2448</v>
      </c>
      <c r="IBU17" s="707">
        <v>2.2000000000000002</v>
      </c>
      <c r="IBV17" s="708" t="s">
        <v>2448</v>
      </c>
      <c r="IBW17" s="707">
        <v>2.2000000000000002</v>
      </c>
      <c r="IBX17" s="708" t="s">
        <v>2448</v>
      </c>
      <c r="IBY17" s="707">
        <v>2.2000000000000002</v>
      </c>
      <c r="IBZ17" s="708" t="s">
        <v>2448</v>
      </c>
      <c r="ICA17" s="707">
        <v>2.2000000000000002</v>
      </c>
      <c r="ICB17" s="708" t="s">
        <v>2448</v>
      </c>
      <c r="ICC17" s="707">
        <v>2.2000000000000002</v>
      </c>
      <c r="ICD17" s="708" t="s">
        <v>2448</v>
      </c>
      <c r="ICE17" s="707">
        <v>2.2000000000000002</v>
      </c>
      <c r="ICF17" s="708" t="s">
        <v>2448</v>
      </c>
      <c r="ICG17" s="707">
        <v>2.2000000000000002</v>
      </c>
      <c r="ICH17" s="708" t="s">
        <v>2448</v>
      </c>
      <c r="ICI17" s="707">
        <v>2.2000000000000002</v>
      </c>
      <c r="ICJ17" s="708" t="s">
        <v>2448</v>
      </c>
      <c r="ICK17" s="707">
        <v>2.2000000000000002</v>
      </c>
      <c r="ICL17" s="708" t="s">
        <v>2448</v>
      </c>
      <c r="ICM17" s="707">
        <v>2.2000000000000002</v>
      </c>
      <c r="ICN17" s="708" t="s">
        <v>2448</v>
      </c>
      <c r="ICO17" s="707">
        <v>2.2000000000000002</v>
      </c>
      <c r="ICP17" s="708" t="s">
        <v>2448</v>
      </c>
      <c r="ICQ17" s="707">
        <v>2.2000000000000002</v>
      </c>
      <c r="ICR17" s="708" t="s">
        <v>2448</v>
      </c>
      <c r="ICS17" s="707">
        <v>2.2000000000000002</v>
      </c>
      <c r="ICT17" s="708" t="s">
        <v>2448</v>
      </c>
      <c r="ICU17" s="707">
        <v>2.2000000000000002</v>
      </c>
      <c r="ICV17" s="708" t="s">
        <v>2448</v>
      </c>
      <c r="ICW17" s="707">
        <v>2.2000000000000002</v>
      </c>
      <c r="ICX17" s="708" t="s">
        <v>2448</v>
      </c>
      <c r="ICY17" s="707">
        <v>2.2000000000000002</v>
      </c>
      <c r="ICZ17" s="708" t="s">
        <v>2448</v>
      </c>
      <c r="IDA17" s="707">
        <v>2.2000000000000002</v>
      </c>
      <c r="IDB17" s="708" t="s">
        <v>2448</v>
      </c>
      <c r="IDC17" s="707">
        <v>2.2000000000000002</v>
      </c>
      <c r="IDD17" s="708" t="s">
        <v>2448</v>
      </c>
      <c r="IDE17" s="707">
        <v>2.2000000000000002</v>
      </c>
      <c r="IDF17" s="708" t="s">
        <v>2448</v>
      </c>
      <c r="IDG17" s="707">
        <v>2.2000000000000002</v>
      </c>
      <c r="IDH17" s="708" t="s">
        <v>2448</v>
      </c>
      <c r="IDI17" s="707">
        <v>2.2000000000000002</v>
      </c>
      <c r="IDJ17" s="708" t="s">
        <v>2448</v>
      </c>
      <c r="IDK17" s="707">
        <v>2.2000000000000002</v>
      </c>
      <c r="IDL17" s="708" t="s">
        <v>2448</v>
      </c>
      <c r="IDM17" s="707">
        <v>2.2000000000000002</v>
      </c>
      <c r="IDN17" s="708" t="s">
        <v>2448</v>
      </c>
      <c r="IDO17" s="707">
        <v>2.2000000000000002</v>
      </c>
      <c r="IDP17" s="708" t="s">
        <v>2448</v>
      </c>
      <c r="IDQ17" s="707">
        <v>2.2000000000000002</v>
      </c>
      <c r="IDR17" s="708" t="s">
        <v>2448</v>
      </c>
      <c r="IDS17" s="707">
        <v>2.2000000000000002</v>
      </c>
      <c r="IDT17" s="708" t="s">
        <v>2448</v>
      </c>
      <c r="IDU17" s="707">
        <v>2.2000000000000002</v>
      </c>
      <c r="IDV17" s="708" t="s">
        <v>2448</v>
      </c>
      <c r="IDW17" s="707">
        <v>2.2000000000000002</v>
      </c>
      <c r="IDX17" s="708" t="s">
        <v>2448</v>
      </c>
      <c r="IDY17" s="707">
        <v>2.2000000000000002</v>
      </c>
      <c r="IDZ17" s="708" t="s">
        <v>2448</v>
      </c>
      <c r="IEA17" s="707">
        <v>2.2000000000000002</v>
      </c>
      <c r="IEB17" s="708" t="s">
        <v>2448</v>
      </c>
      <c r="IEC17" s="707">
        <v>2.2000000000000002</v>
      </c>
      <c r="IED17" s="708" t="s">
        <v>2448</v>
      </c>
      <c r="IEE17" s="707">
        <v>2.2000000000000002</v>
      </c>
      <c r="IEF17" s="708" t="s">
        <v>2448</v>
      </c>
      <c r="IEG17" s="707">
        <v>2.2000000000000002</v>
      </c>
      <c r="IEH17" s="708" t="s">
        <v>2448</v>
      </c>
      <c r="IEI17" s="707">
        <v>2.2000000000000002</v>
      </c>
      <c r="IEJ17" s="708" t="s">
        <v>2448</v>
      </c>
      <c r="IEK17" s="707">
        <v>2.2000000000000002</v>
      </c>
      <c r="IEL17" s="708" t="s">
        <v>2448</v>
      </c>
      <c r="IEM17" s="707">
        <v>2.2000000000000002</v>
      </c>
      <c r="IEN17" s="708" t="s">
        <v>2448</v>
      </c>
      <c r="IEO17" s="707">
        <v>2.2000000000000002</v>
      </c>
      <c r="IEP17" s="708" t="s">
        <v>2448</v>
      </c>
      <c r="IEQ17" s="707">
        <v>2.2000000000000002</v>
      </c>
      <c r="IER17" s="708" t="s">
        <v>2448</v>
      </c>
      <c r="IES17" s="707">
        <v>2.2000000000000002</v>
      </c>
      <c r="IET17" s="708" t="s">
        <v>2448</v>
      </c>
      <c r="IEU17" s="707">
        <v>2.2000000000000002</v>
      </c>
      <c r="IEV17" s="708" t="s">
        <v>2448</v>
      </c>
      <c r="IEW17" s="707">
        <v>2.2000000000000002</v>
      </c>
      <c r="IEX17" s="708" t="s">
        <v>2448</v>
      </c>
      <c r="IEY17" s="707">
        <v>2.2000000000000002</v>
      </c>
      <c r="IEZ17" s="708" t="s">
        <v>2448</v>
      </c>
      <c r="IFA17" s="707">
        <v>2.2000000000000002</v>
      </c>
      <c r="IFB17" s="708" t="s">
        <v>2448</v>
      </c>
      <c r="IFC17" s="707">
        <v>2.2000000000000002</v>
      </c>
      <c r="IFD17" s="708" t="s">
        <v>2448</v>
      </c>
      <c r="IFE17" s="707">
        <v>2.2000000000000002</v>
      </c>
      <c r="IFF17" s="708" t="s">
        <v>2448</v>
      </c>
      <c r="IFG17" s="707">
        <v>2.2000000000000002</v>
      </c>
      <c r="IFH17" s="708" t="s">
        <v>2448</v>
      </c>
      <c r="IFI17" s="707">
        <v>2.2000000000000002</v>
      </c>
      <c r="IFJ17" s="708" t="s">
        <v>2448</v>
      </c>
      <c r="IFK17" s="707">
        <v>2.2000000000000002</v>
      </c>
      <c r="IFL17" s="708" t="s">
        <v>2448</v>
      </c>
      <c r="IFM17" s="707">
        <v>2.2000000000000002</v>
      </c>
      <c r="IFN17" s="708" t="s">
        <v>2448</v>
      </c>
      <c r="IFO17" s="707">
        <v>2.2000000000000002</v>
      </c>
      <c r="IFP17" s="708" t="s">
        <v>2448</v>
      </c>
      <c r="IFQ17" s="707">
        <v>2.2000000000000002</v>
      </c>
      <c r="IFR17" s="708" t="s">
        <v>2448</v>
      </c>
      <c r="IFS17" s="707">
        <v>2.2000000000000002</v>
      </c>
      <c r="IFT17" s="708" t="s">
        <v>2448</v>
      </c>
      <c r="IFU17" s="707">
        <v>2.2000000000000002</v>
      </c>
      <c r="IFV17" s="708" t="s">
        <v>2448</v>
      </c>
      <c r="IFW17" s="707">
        <v>2.2000000000000002</v>
      </c>
      <c r="IFX17" s="708" t="s">
        <v>2448</v>
      </c>
      <c r="IFY17" s="707">
        <v>2.2000000000000002</v>
      </c>
      <c r="IFZ17" s="708" t="s">
        <v>2448</v>
      </c>
      <c r="IGA17" s="707">
        <v>2.2000000000000002</v>
      </c>
      <c r="IGB17" s="708" t="s">
        <v>2448</v>
      </c>
      <c r="IGC17" s="707">
        <v>2.2000000000000002</v>
      </c>
      <c r="IGD17" s="708" t="s">
        <v>2448</v>
      </c>
      <c r="IGE17" s="707">
        <v>2.2000000000000002</v>
      </c>
      <c r="IGF17" s="708" t="s">
        <v>2448</v>
      </c>
      <c r="IGG17" s="707">
        <v>2.2000000000000002</v>
      </c>
      <c r="IGH17" s="708" t="s">
        <v>2448</v>
      </c>
      <c r="IGI17" s="707">
        <v>2.2000000000000002</v>
      </c>
      <c r="IGJ17" s="708" t="s">
        <v>2448</v>
      </c>
      <c r="IGK17" s="707">
        <v>2.2000000000000002</v>
      </c>
      <c r="IGL17" s="708" t="s">
        <v>2448</v>
      </c>
      <c r="IGM17" s="707">
        <v>2.2000000000000002</v>
      </c>
      <c r="IGN17" s="708" t="s">
        <v>2448</v>
      </c>
      <c r="IGO17" s="707">
        <v>2.2000000000000002</v>
      </c>
      <c r="IGP17" s="708" t="s">
        <v>2448</v>
      </c>
      <c r="IGQ17" s="707">
        <v>2.2000000000000002</v>
      </c>
      <c r="IGR17" s="708" t="s">
        <v>2448</v>
      </c>
      <c r="IGS17" s="707">
        <v>2.2000000000000002</v>
      </c>
      <c r="IGT17" s="708" t="s">
        <v>2448</v>
      </c>
      <c r="IGU17" s="707">
        <v>2.2000000000000002</v>
      </c>
      <c r="IGV17" s="708" t="s">
        <v>2448</v>
      </c>
      <c r="IGW17" s="707">
        <v>2.2000000000000002</v>
      </c>
      <c r="IGX17" s="708" t="s">
        <v>2448</v>
      </c>
      <c r="IGY17" s="707">
        <v>2.2000000000000002</v>
      </c>
      <c r="IGZ17" s="708" t="s">
        <v>2448</v>
      </c>
      <c r="IHA17" s="707">
        <v>2.2000000000000002</v>
      </c>
      <c r="IHB17" s="708" t="s">
        <v>2448</v>
      </c>
      <c r="IHC17" s="707">
        <v>2.2000000000000002</v>
      </c>
      <c r="IHD17" s="708" t="s">
        <v>2448</v>
      </c>
      <c r="IHE17" s="707">
        <v>2.2000000000000002</v>
      </c>
      <c r="IHF17" s="708" t="s">
        <v>2448</v>
      </c>
      <c r="IHG17" s="707">
        <v>2.2000000000000002</v>
      </c>
      <c r="IHH17" s="708" t="s">
        <v>2448</v>
      </c>
      <c r="IHI17" s="707">
        <v>2.2000000000000002</v>
      </c>
      <c r="IHJ17" s="708" t="s">
        <v>2448</v>
      </c>
      <c r="IHK17" s="707">
        <v>2.2000000000000002</v>
      </c>
      <c r="IHL17" s="708" t="s">
        <v>2448</v>
      </c>
      <c r="IHM17" s="707">
        <v>2.2000000000000002</v>
      </c>
      <c r="IHN17" s="708" t="s">
        <v>2448</v>
      </c>
      <c r="IHO17" s="707">
        <v>2.2000000000000002</v>
      </c>
      <c r="IHP17" s="708" t="s">
        <v>2448</v>
      </c>
      <c r="IHQ17" s="707">
        <v>2.2000000000000002</v>
      </c>
      <c r="IHR17" s="708" t="s">
        <v>2448</v>
      </c>
      <c r="IHS17" s="707">
        <v>2.2000000000000002</v>
      </c>
      <c r="IHT17" s="708" t="s">
        <v>2448</v>
      </c>
      <c r="IHU17" s="707">
        <v>2.2000000000000002</v>
      </c>
      <c r="IHV17" s="708" t="s">
        <v>2448</v>
      </c>
      <c r="IHW17" s="707">
        <v>2.2000000000000002</v>
      </c>
      <c r="IHX17" s="708" t="s">
        <v>2448</v>
      </c>
      <c r="IHY17" s="707">
        <v>2.2000000000000002</v>
      </c>
      <c r="IHZ17" s="708" t="s">
        <v>2448</v>
      </c>
      <c r="IIA17" s="707">
        <v>2.2000000000000002</v>
      </c>
      <c r="IIB17" s="708" t="s">
        <v>2448</v>
      </c>
      <c r="IIC17" s="707">
        <v>2.2000000000000002</v>
      </c>
      <c r="IID17" s="708" t="s">
        <v>2448</v>
      </c>
      <c r="IIE17" s="707">
        <v>2.2000000000000002</v>
      </c>
      <c r="IIF17" s="708" t="s">
        <v>2448</v>
      </c>
      <c r="IIG17" s="707">
        <v>2.2000000000000002</v>
      </c>
      <c r="IIH17" s="708" t="s">
        <v>2448</v>
      </c>
      <c r="III17" s="707">
        <v>2.2000000000000002</v>
      </c>
      <c r="IIJ17" s="708" t="s">
        <v>2448</v>
      </c>
      <c r="IIK17" s="707">
        <v>2.2000000000000002</v>
      </c>
      <c r="IIL17" s="708" t="s">
        <v>2448</v>
      </c>
      <c r="IIM17" s="707">
        <v>2.2000000000000002</v>
      </c>
      <c r="IIN17" s="708" t="s">
        <v>2448</v>
      </c>
      <c r="IIO17" s="707">
        <v>2.2000000000000002</v>
      </c>
      <c r="IIP17" s="708" t="s">
        <v>2448</v>
      </c>
      <c r="IIQ17" s="707">
        <v>2.2000000000000002</v>
      </c>
      <c r="IIR17" s="708" t="s">
        <v>2448</v>
      </c>
      <c r="IIS17" s="707">
        <v>2.2000000000000002</v>
      </c>
      <c r="IIT17" s="708" t="s">
        <v>2448</v>
      </c>
      <c r="IIU17" s="707">
        <v>2.2000000000000002</v>
      </c>
      <c r="IIV17" s="708" t="s">
        <v>2448</v>
      </c>
      <c r="IIW17" s="707">
        <v>2.2000000000000002</v>
      </c>
      <c r="IIX17" s="708" t="s">
        <v>2448</v>
      </c>
      <c r="IIY17" s="707">
        <v>2.2000000000000002</v>
      </c>
      <c r="IIZ17" s="708" t="s">
        <v>2448</v>
      </c>
      <c r="IJA17" s="707">
        <v>2.2000000000000002</v>
      </c>
      <c r="IJB17" s="708" t="s">
        <v>2448</v>
      </c>
      <c r="IJC17" s="707">
        <v>2.2000000000000002</v>
      </c>
      <c r="IJD17" s="708" t="s">
        <v>2448</v>
      </c>
      <c r="IJE17" s="707">
        <v>2.2000000000000002</v>
      </c>
      <c r="IJF17" s="708" t="s">
        <v>2448</v>
      </c>
      <c r="IJG17" s="707">
        <v>2.2000000000000002</v>
      </c>
      <c r="IJH17" s="708" t="s">
        <v>2448</v>
      </c>
      <c r="IJI17" s="707">
        <v>2.2000000000000002</v>
      </c>
      <c r="IJJ17" s="708" t="s">
        <v>2448</v>
      </c>
      <c r="IJK17" s="707">
        <v>2.2000000000000002</v>
      </c>
      <c r="IJL17" s="708" t="s">
        <v>2448</v>
      </c>
      <c r="IJM17" s="707">
        <v>2.2000000000000002</v>
      </c>
      <c r="IJN17" s="708" t="s">
        <v>2448</v>
      </c>
      <c r="IJO17" s="707">
        <v>2.2000000000000002</v>
      </c>
      <c r="IJP17" s="708" t="s">
        <v>2448</v>
      </c>
      <c r="IJQ17" s="707">
        <v>2.2000000000000002</v>
      </c>
      <c r="IJR17" s="708" t="s">
        <v>2448</v>
      </c>
      <c r="IJS17" s="707">
        <v>2.2000000000000002</v>
      </c>
      <c r="IJT17" s="708" t="s">
        <v>2448</v>
      </c>
      <c r="IJU17" s="707">
        <v>2.2000000000000002</v>
      </c>
      <c r="IJV17" s="708" t="s">
        <v>2448</v>
      </c>
      <c r="IJW17" s="707">
        <v>2.2000000000000002</v>
      </c>
      <c r="IJX17" s="708" t="s">
        <v>2448</v>
      </c>
      <c r="IJY17" s="707">
        <v>2.2000000000000002</v>
      </c>
      <c r="IJZ17" s="708" t="s">
        <v>2448</v>
      </c>
      <c r="IKA17" s="707">
        <v>2.2000000000000002</v>
      </c>
      <c r="IKB17" s="708" t="s">
        <v>2448</v>
      </c>
      <c r="IKC17" s="707">
        <v>2.2000000000000002</v>
      </c>
      <c r="IKD17" s="708" t="s">
        <v>2448</v>
      </c>
      <c r="IKE17" s="707">
        <v>2.2000000000000002</v>
      </c>
      <c r="IKF17" s="708" t="s">
        <v>2448</v>
      </c>
      <c r="IKG17" s="707">
        <v>2.2000000000000002</v>
      </c>
      <c r="IKH17" s="708" t="s">
        <v>2448</v>
      </c>
      <c r="IKI17" s="707">
        <v>2.2000000000000002</v>
      </c>
      <c r="IKJ17" s="708" t="s">
        <v>2448</v>
      </c>
      <c r="IKK17" s="707">
        <v>2.2000000000000002</v>
      </c>
      <c r="IKL17" s="708" t="s">
        <v>2448</v>
      </c>
      <c r="IKM17" s="707">
        <v>2.2000000000000002</v>
      </c>
      <c r="IKN17" s="708" t="s">
        <v>2448</v>
      </c>
      <c r="IKO17" s="707">
        <v>2.2000000000000002</v>
      </c>
      <c r="IKP17" s="708" t="s">
        <v>2448</v>
      </c>
      <c r="IKQ17" s="707">
        <v>2.2000000000000002</v>
      </c>
      <c r="IKR17" s="708" t="s">
        <v>2448</v>
      </c>
      <c r="IKS17" s="707">
        <v>2.2000000000000002</v>
      </c>
      <c r="IKT17" s="708" t="s">
        <v>2448</v>
      </c>
      <c r="IKU17" s="707">
        <v>2.2000000000000002</v>
      </c>
      <c r="IKV17" s="708" t="s">
        <v>2448</v>
      </c>
      <c r="IKW17" s="707">
        <v>2.2000000000000002</v>
      </c>
      <c r="IKX17" s="708" t="s">
        <v>2448</v>
      </c>
      <c r="IKY17" s="707">
        <v>2.2000000000000002</v>
      </c>
      <c r="IKZ17" s="708" t="s">
        <v>2448</v>
      </c>
      <c r="ILA17" s="707">
        <v>2.2000000000000002</v>
      </c>
      <c r="ILB17" s="708" t="s">
        <v>2448</v>
      </c>
      <c r="ILC17" s="707">
        <v>2.2000000000000002</v>
      </c>
      <c r="ILD17" s="708" t="s">
        <v>2448</v>
      </c>
      <c r="ILE17" s="707">
        <v>2.2000000000000002</v>
      </c>
      <c r="ILF17" s="708" t="s">
        <v>2448</v>
      </c>
      <c r="ILG17" s="707">
        <v>2.2000000000000002</v>
      </c>
      <c r="ILH17" s="708" t="s">
        <v>2448</v>
      </c>
      <c r="ILI17" s="707">
        <v>2.2000000000000002</v>
      </c>
      <c r="ILJ17" s="708" t="s">
        <v>2448</v>
      </c>
      <c r="ILK17" s="707">
        <v>2.2000000000000002</v>
      </c>
      <c r="ILL17" s="708" t="s">
        <v>2448</v>
      </c>
      <c r="ILM17" s="707">
        <v>2.2000000000000002</v>
      </c>
      <c r="ILN17" s="708" t="s">
        <v>2448</v>
      </c>
      <c r="ILO17" s="707">
        <v>2.2000000000000002</v>
      </c>
      <c r="ILP17" s="708" t="s">
        <v>2448</v>
      </c>
      <c r="ILQ17" s="707">
        <v>2.2000000000000002</v>
      </c>
      <c r="ILR17" s="708" t="s">
        <v>2448</v>
      </c>
      <c r="ILS17" s="707">
        <v>2.2000000000000002</v>
      </c>
      <c r="ILT17" s="708" t="s">
        <v>2448</v>
      </c>
      <c r="ILU17" s="707">
        <v>2.2000000000000002</v>
      </c>
      <c r="ILV17" s="708" t="s">
        <v>2448</v>
      </c>
      <c r="ILW17" s="707">
        <v>2.2000000000000002</v>
      </c>
      <c r="ILX17" s="708" t="s">
        <v>2448</v>
      </c>
      <c r="ILY17" s="707">
        <v>2.2000000000000002</v>
      </c>
      <c r="ILZ17" s="708" t="s">
        <v>2448</v>
      </c>
      <c r="IMA17" s="707">
        <v>2.2000000000000002</v>
      </c>
      <c r="IMB17" s="708" t="s">
        <v>2448</v>
      </c>
      <c r="IMC17" s="707">
        <v>2.2000000000000002</v>
      </c>
      <c r="IMD17" s="708" t="s">
        <v>2448</v>
      </c>
      <c r="IME17" s="707">
        <v>2.2000000000000002</v>
      </c>
      <c r="IMF17" s="708" t="s">
        <v>2448</v>
      </c>
      <c r="IMG17" s="707">
        <v>2.2000000000000002</v>
      </c>
      <c r="IMH17" s="708" t="s">
        <v>2448</v>
      </c>
      <c r="IMI17" s="707">
        <v>2.2000000000000002</v>
      </c>
      <c r="IMJ17" s="708" t="s">
        <v>2448</v>
      </c>
      <c r="IMK17" s="707">
        <v>2.2000000000000002</v>
      </c>
      <c r="IML17" s="708" t="s">
        <v>2448</v>
      </c>
      <c r="IMM17" s="707">
        <v>2.2000000000000002</v>
      </c>
      <c r="IMN17" s="708" t="s">
        <v>2448</v>
      </c>
      <c r="IMO17" s="707">
        <v>2.2000000000000002</v>
      </c>
      <c r="IMP17" s="708" t="s">
        <v>2448</v>
      </c>
      <c r="IMQ17" s="707">
        <v>2.2000000000000002</v>
      </c>
      <c r="IMR17" s="708" t="s">
        <v>2448</v>
      </c>
      <c r="IMS17" s="707">
        <v>2.2000000000000002</v>
      </c>
      <c r="IMT17" s="708" t="s">
        <v>2448</v>
      </c>
      <c r="IMU17" s="707">
        <v>2.2000000000000002</v>
      </c>
      <c r="IMV17" s="708" t="s">
        <v>2448</v>
      </c>
      <c r="IMW17" s="707">
        <v>2.2000000000000002</v>
      </c>
      <c r="IMX17" s="708" t="s">
        <v>2448</v>
      </c>
      <c r="IMY17" s="707">
        <v>2.2000000000000002</v>
      </c>
      <c r="IMZ17" s="708" t="s">
        <v>2448</v>
      </c>
      <c r="INA17" s="707">
        <v>2.2000000000000002</v>
      </c>
      <c r="INB17" s="708" t="s">
        <v>2448</v>
      </c>
      <c r="INC17" s="707">
        <v>2.2000000000000002</v>
      </c>
      <c r="IND17" s="708" t="s">
        <v>2448</v>
      </c>
      <c r="INE17" s="707">
        <v>2.2000000000000002</v>
      </c>
      <c r="INF17" s="708" t="s">
        <v>2448</v>
      </c>
      <c r="ING17" s="707">
        <v>2.2000000000000002</v>
      </c>
      <c r="INH17" s="708" t="s">
        <v>2448</v>
      </c>
      <c r="INI17" s="707">
        <v>2.2000000000000002</v>
      </c>
      <c r="INJ17" s="708" t="s">
        <v>2448</v>
      </c>
      <c r="INK17" s="707">
        <v>2.2000000000000002</v>
      </c>
      <c r="INL17" s="708" t="s">
        <v>2448</v>
      </c>
      <c r="INM17" s="707">
        <v>2.2000000000000002</v>
      </c>
      <c r="INN17" s="708" t="s">
        <v>2448</v>
      </c>
      <c r="INO17" s="707">
        <v>2.2000000000000002</v>
      </c>
      <c r="INP17" s="708" t="s">
        <v>2448</v>
      </c>
      <c r="INQ17" s="707">
        <v>2.2000000000000002</v>
      </c>
      <c r="INR17" s="708" t="s">
        <v>2448</v>
      </c>
      <c r="INS17" s="707">
        <v>2.2000000000000002</v>
      </c>
      <c r="INT17" s="708" t="s">
        <v>2448</v>
      </c>
      <c r="INU17" s="707">
        <v>2.2000000000000002</v>
      </c>
      <c r="INV17" s="708" t="s">
        <v>2448</v>
      </c>
      <c r="INW17" s="707">
        <v>2.2000000000000002</v>
      </c>
      <c r="INX17" s="708" t="s">
        <v>2448</v>
      </c>
      <c r="INY17" s="707">
        <v>2.2000000000000002</v>
      </c>
      <c r="INZ17" s="708" t="s">
        <v>2448</v>
      </c>
      <c r="IOA17" s="707">
        <v>2.2000000000000002</v>
      </c>
      <c r="IOB17" s="708" t="s">
        <v>2448</v>
      </c>
      <c r="IOC17" s="707">
        <v>2.2000000000000002</v>
      </c>
      <c r="IOD17" s="708" t="s">
        <v>2448</v>
      </c>
      <c r="IOE17" s="707">
        <v>2.2000000000000002</v>
      </c>
      <c r="IOF17" s="708" t="s">
        <v>2448</v>
      </c>
      <c r="IOG17" s="707">
        <v>2.2000000000000002</v>
      </c>
      <c r="IOH17" s="708" t="s">
        <v>2448</v>
      </c>
      <c r="IOI17" s="707">
        <v>2.2000000000000002</v>
      </c>
      <c r="IOJ17" s="708" t="s">
        <v>2448</v>
      </c>
      <c r="IOK17" s="707">
        <v>2.2000000000000002</v>
      </c>
      <c r="IOL17" s="708" t="s">
        <v>2448</v>
      </c>
      <c r="IOM17" s="707">
        <v>2.2000000000000002</v>
      </c>
      <c r="ION17" s="708" t="s">
        <v>2448</v>
      </c>
      <c r="IOO17" s="707">
        <v>2.2000000000000002</v>
      </c>
      <c r="IOP17" s="708" t="s">
        <v>2448</v>
      </c>
      <c r="IOQ17" s="707">
        <v>2.2000000000000002</v>
      </c>
      <c r="IOR17" s="708" t="s">
        <v>2448</v>
      </c>
      <c r="IOS17" s="707">
        <v>2.2000000000000002</v>
      </c>
      <c r="IOT17" s="708" t="s">
        <v>2448</v>
      </c>
      <c r="IOU17" s="707">
        <v>2.2000000000000002</v>
      </c>
      <c r="IOV17" s="708" t="s">
        <v>2448</v>
      </c>
      <c r="IOW17" s="707">
        <v>2.2000000000000002</v>
      </c>
      <c r="IOX17" s="708" t="s">
        <v>2448</v>
      </c>
      <c r="IOY17" s="707">
        <v>2.2000000000000002</v>
      </c>
      <c r="IOZ17" s="708" t="s">
        <v>2448</v>
      </c>
      <c r="IPA17" s="707">
        <v>2.2000000000000002</v>
      </c>
      <c r="IPB17" s="708" t="s">
        <v>2448</v>
      </c>
      <c r="IPC17" s="707">
        <v>2.2000000000000002</v>
      </c>
      <c r="IPD17" s="708" t="s">
        <v>2448</v>
      </c>
      <c r="IPE17" s="707">
        <v>2.2000000000000002</v>
      </c>
      <c r="IPF17" s="708" t="s">
        <v>2448</v>
      </c>
      <c r="IPG17" s="707">
        <v>2.2000000000000002</v>
      </c>
      <c r="IPH17" s="708" t="s">
        <v>2448</v>
      </c>
      <c r="IPI17" s="707">
        <v>2.2000000000000002</v>
      </c>
      <c r="IPJ17" s="708" t="s">
        <v>2448</v>
      </c>
      <c r="IPK17" s="707">
        <v>2.2000000000000002</v>
      </c>
      <c r="IPL17" s="708" t="s">
        <v>2448</v>
      </c>
      <c r="IPM17" s="707">
        <v>2.2000000000000002</v>
      </c>
      <c r="IPN17" s="708" t="s">
        <v>2448</v>
      </c>
      <c r="IPO17" s="707">
        <v>2.2000000000000002</v>
      </c>
      <c r="IPP17" s="708" t="s">
        <v>2448</v>
      </c>
      <c r="IPQ17" s="707">
        <v>2.2000000000000002</v>
      </c>
      <c r="IPR17" s="708" t="s">
        <v>2448</v>
      </c>
      <c r="IPS17" s="707">
        <v>2.2000000000000002</v>
      </c>
      <c r="IPT17" s="708" t="s">
        <v>2448</v>
      </c>
      <c r="IPU17" s="707">
        <v>2.2000000000000002</v>
      </c>
      <c r="IPV17" s="708" t="s">
        <v>2448</v>
      </c>
      <c r="IPW17" s="707">
        <v>2.2000000000000002</v>
      </c>
      <c r="IPX17" s="708" t="s">
        <v>2448</v>
      </c>
      <c r="IPY17" s="707">
        <v>2.2000000000000002</v>
      </c>
      <c r="IPZ17" s="708" t="s">
        <v>2448</v>
      </c>
      <c r="IQA17" s="707">
        <v>2.2000000000000002</v>
      </c>
      <c r="IQB17" s="708" t="s">
        <v>2448</v>
      </c>
      <c r="IQC17" s="707">
        <v>2.2000000000000002</v>
      </c>
      <c r="IQD17" s="708" t="s">
        <v>2448</v>
      </c>
      <c r="IQE17" s="707">
        <v>2.2000000000000002</v>
      </c>
      <c r="IQF17" s="708" t="s">
        <v>2448</v>
      </c>
      <c r="IQG17" s="707">
        <v>2.2000000000000002</v>
      </c>
      <c r="IQH17" s="708" t="s">
        <v>2448</v>
      </c>
      <c r="IQI17" s="707">
        <v>2.2000000000000002</v>
      </c>
      <c r="IQJ17" s="708" t="s">
        <v>2448</v>
      </c>
      <c r="IQK17" s="707">
        <v>2.2000000000000002</v>
      </c>
      <c r="IQL17" s="708" t="s">
        <v>2448</v>
      </c>
      <c r="IQM17" s="707">
        <v>2.2000000000000002</v>
      </c>
      <c r="IQN17" s="708" t="s">
        <v>2448</v>
      </c>
      <c r="IQO17" s="707">
        <v>2.2000000000000002</v>
      </c>
      <c r="IQP17" s="708" t="s">
        <v>2448</v>
      </c>
      <c r="IQQ17" s="707">
        <v>2.2000000000000002</v>
      </c>
      <c r="IQR17" s="708" t="s">
        <v>2448</v>
      </c>
      <c r="IQS17" s="707">
        <v>2.2000000000000002</v>
      </c>
      <c r="IQT17" s="708" t="s">
        <v>2448</v>
      </c>
      <c r="IQU17" s="707">
        <v>2.2000000000000002</v>
      </c>
      <c r="IQV17" s="708" t="s">
        <v>2448</v>
      </c>
      <c r="IQW17" s="707">
        <v>2.2000000000000002</v>
      </c>
      <c r="IQX17" s="708" t="s">
        <v>2448</v>
      </c>
      <c r="IQY17" s="707">
        <v>2.2000000000000002</v>
      </c>
      <c r="IQZ17" s="708" t="s">
        <v>2448</v>
      </c>
      <c r="IRA17" s="707">
        <v>2.2000000000000002</v>
      </c>
      <c r="IRB17" s="708" t="s">
        <v>2448</v>
      </c>
      <c r="IRC17" s="707">
        <v>2.2000000000000002</v>
      </c>
      <c r="IRD17" s="708" t="s">
        <v>2448</v>
      </c>
      <c r="IRE17" s="707">
        <v>2.2000000000000002</v>
      </c>
      <c r="IRF17" s="708" t="s">
        <v>2448</v>
      </c>
      <c r="IRG17" s="707">
        <v>2.2000000000000002</v>
      </c>
      <c r="IRH17" s="708" t="s">
        <v>2448</v>
      </c>
      <c r="IRI17" s="707">
        <v>2.2000000000000002</v>
      </c>
      <c r="IRJ17" s="708" t="s">
        <v>2448</v>
      </c>
      <c r="IRK17" s="707">
        <v>2.2000000000000002</v>
      </c>
      <c r="IRL17" s="708" t="s">
        <v>2448</v>
      </c>
      <c r="IRM17" s="707">
        <v>2.2000000000000002</v>
      </c>
      <c r="IRN17" s="708" t="s">
        <v>2448</v>
      </c>
      <c r="IRO17" s="707">
        <v>2.2000000000000002</v>
      </c>
      <c r="IRP17" s="708" t="s">
        <v>2448</v>
      </c>
      <c r="IRQ17" s="707">
        <v>2.2000000000000002</v>
      </c>
      <c r="IRR17" s="708" t="s">
        <v>2448</v>
      </c>
      <c r="IRS17" s="707">
        <v>2.2000000000000002</v>
      </c>
      <c r="IRT17" s="708" t="s">
        <v>2448</v>
      </c>
      <c r="IRU17" s="707">
        <v>2.2000000000000002</v>
      </c>
      <c r="IRV17" s="708" t="s">
        <v>2448</v>
      </c>
      <c r="IRW17" s="707">
        <v>2.2000000000000002</v>
      </c>
      <c r="IRX17" s="708" t="s">
        <v>2448</v>
      </c>
      <c r="IRY17" s="707">
        <v>2.2000000000000002</v>
      </c>
      <c r="IRZ17" s="708" t="s">
        <v>2448</v>
      </c>
      <c r="ISA17" s="707">
        <v>2.2000000000000002</v>
      </c>
      <c r="ISB17" s="708" t="s">
        <v>2448</v>
      </c>
      <c r="ISC17" s="707">
        <v>2.2000000000000002</v>
      </c>
      <c r="ISD17" s="708" t="s">
        <v>2448</v>
      </c>
      <c r="ISE17" s="707">
        <v>2.2000000000000002</v>
      </c>
      <c r="ISF17" s="708" t="s">
        <v>2448</v>
      </c>
      <c r="ISG17" s="707">
        <v>2.2000000000000002</v>
      </c>
      <c r="ISH17" s="708" t="s">
        <v>2448</v>
      </c>
      <c r="ISI17" s="707">
        <v>2.2000000000000002</v>
      </c>
      <c r="ISJ17" s="708" t="s">
        <v>2448</v>
      </c>
      <c r="ISK17" s="707">
        <v>2.2000000000000002</v>
      </c>
      <c r="ISL17" s="708" t="s">
        <v>2448</v>
      </c>
      <c r="ISM17" s="707">
        <v>2.2000000000000002</v>
      </c>
      <c r="ISN17" s="708" t="s">
        <v>2448</v>
      </c>
      <c r="ISO17" s="707">
        <v>2.2000000000000002</v>
      </c>
      <c r="ISP17" s="708" t="s">
        <v>2448</v>
      </c>
      <c r="ISQ17" s="707">
        <v>2.2000000000000002</v>
      </c>
      <c r="ISR17" s="708" t="s">
        <v>2448</v>
      </c>
      <c r="ISS17" s="707">
        <v>2.2000000000000002</v>
      </c>
      <c r="IST17" s="708" t="s">
        <v>2448</v>
      </c>
      <c r="ISU17" s="707">
        <v>2.2000000000000002</v>
      </c>
      <c r="ISV17" s="708" t="s">
        <v>2448</v>
      </c>
      <c r="ISW17" s="707">
        <v>2.2000000000000002</v>
      </c>
      <c r="ISX17" s="708" t="s">
        <v>2448</v>
      </c>
      <c r="ISY17" s="707">
        <v>2.2000000000000002</v>
      </c>
      <c r="ISZ17" s="708" t="s">
        <v>2448</v>
      </c>
      <c r="ITA17" s="707">
        <v>2.2000000000000002</v>
      </c>
      <c r="ITB17" s="708" t="s">
        <v>2448</v>
      </c>
      <c r="ITC17" s="707">
        <v>2.2000000000000002</v>
      </c>
      <c r="ITD17" s="708" t="s">
        <v>2448</v>
      </c>
      <c r="ITE17" s="707">
        <v>2.2000000000000002</v>
      </c>
      <c r="ITF17" s="708" t="s">
        <v>2448</v>
      </c>
      <c r="ITG17" s="707">
        <v>2.2000000000000002</v>
      </c>
      <c r="ITH17" s="708" t="s">
        <v>2448</v>
      </c>
      <c r="ITI17" s="707">
        <v>2.2000000000000002</v>
      </c>
      <c r="ITJ17" s="708" t="s">
        <v>2448</v>
      </c>
      <c r="ITK17" s="707">
        <v>2.2000000000000002</v>
      </c>
      <c r="ITL17" s="708" t="s">
        <v>2448</v>
      </c>
      <c r="ITM17" s="707">
        <v>2.2000000000000002</v>
      </c>
      <c r="ITN17" s="708" t="s">
        <v>2448</v>
      </c>
      <c r="ITO17" s="707">
        <v>2.2000000000000002</v>
      </c>
      <c r="ITP17" s="708" t="s">
        <v>2448</v>
      </c>
      <c r="ITQ17" s="707">
        <v>2.2000000000000002</v>
      </c>
      <c r="ITR17" s="708" t="s">
        <v>2448</v>
      </c>
      <c r="ITS17" s="707">
        <v>2.2000000000000002</v>
      </c>
      <c r="ITT17" s="708" t="s">
        <v>2448</v>
      </c>
      <c r="ITU17" s="707">
        <v>2.2000000000000002</v>
      </c>
      <c r="ITV17" s="708" t="s">
        <v>2448</v>
      </c>
      <c r="ITW17" s="707">
        <v>2.2000000000000002</v>
      </c>
      <c r="ITX17" s="708" t="s">
        <v>2448</v>
      </c>
      <c r="ITY17" s="707">
        <v>2.2000000000000002</v>
      </c>
      <c r="ITZ17" s="708" t="s">
        <v>2448</v>
      </c>
      <c r="IUA17" s="707">
        <v>2.2000000000000002</v>
      </c>
      <c r="IUB17" s="708" t="s">
        <v>2448</v>
      </c>
      <c r="IUC17" s="707">
        <v>2.2000000000000002</v>
      </c>
      <c r="IUD17" s="708" t="s">
        <v>2448</v>
      </c>
      <c r="IUE17" s="707">
        <v>2.2000000000000002</v>
      </c>
      <c r="IUF17" s="708" t="s">
        <v>2448</v>
      </c>
      <c r="IUG17" s="707">
        <v>2.2000000000000002</v>
      </c>
      <c r="IUH17" s="708" t="s">
        <v>2448</v>
      </c>
      <c r="IUI17" s="707">
        <v>2.2000000000000002</v>
      </c>
      <c r="IUJ17" s="708" t="s">
        <v>2448</v>
      </c>
      <c r="IUK17" s="707">
        <v>2.2000000000000002</v>
      </c>
      <c r="IUL17" s="708" t="s">
        <v>2448</v>
      </c>
      <c r="IUM17" s="707">
        <v>2.2000000000000002</v>
      </c>
      <c r="IUN17" s="708" t="s">
        <v>2448</v>
      </c>
      <c r="IUO17" s="707">
        <v>2.2000000000000002</v>
      </c>
      <c r="IUP17" s="708" t="s">
        <v>2448</v>
      </c>
      <c r="IUQ17" s="707">
        <v>2.2000000000000002</v>
      </c>
      <c r="IUR17" s="708" t="s">
        <v>2448</v>
      </c>
      <c r="IUS17" s="707">
        <v>2.2000000000000002</v>
      </c>
      <c r="IUT17" s="708" t="s">
        <v>2448</v>
      </c>
      <c r="IUU17" s="707">
        <v>2.2000000000000002</v>
      </c>
      <c r="IUV17" s="708" t="s">
        <v>2448</v>
      </c>
      <c r="IUW17" s="707">
        <v>2.2000000000000002</v>
      </c>
      <c r="IUX17" s="708" t="s">
        <v>2448</v>
      </c>
      <c r="IUY17" s="707">
        <v>2.2000000000000002</v>
      </c>
      <c r="IUZ17" s="708" t="s">
        <v>2448</v>
      </c>
      <c r="IVA17" s="707">
        <v>2.2000000000000002</v>
      </c>
      <c r="IVB17" s="708" t="s">
        <v>2448</v>
      </c>
      <c r="IVC17" s="707">
        <v>2.2000000000000002</v>
      </c>
      <c r="IVD17" s="708" t="s">
        <v>2448</v>
      </c>
      <c r="IVE17" s="707">
        <v>2.2000000000000002</v>
      </c>
      <c r="IVF17" s="708" t="s">
        <v>2448</v>
      </c>
      <c r="IVG17" s="707">
        <v>2.2000000000000002</v>
      </c>
      <c r="IVH17" s="708" t="s">
        <v>2448</v>
      </c>
      <c r="IVI17" s="707">
        <v>2.2000000000000002</v>
      </c>
      <c r="IVJ17" s="708" t="s">
        <v>2448</v>
      </c>
      <c r="IVK17" s="707">
        <v>2.2000000000000002</v>
      </c>
      <c r="IVL17" s="708" t="s">
        <v>2448</v>
      </c>
      <c r="IVM17" s="707">
        <v>2.2000000000000002</v>
      </c>
      <c r="IVN17" s="708" t="s">
        <v>2448</v>
      </c>
      <c r="IVO17" s="707">
        <v>2.2000000000000002</v>
      </c>
      <c r="IVP17" s="708" t="s">
        <v>2448</v>
      </c>
      <c r="IVQ17" s="707">
        <v>2.2000000000000002</v>
      </c>
      <c r="IVR17" s="708" t="s">
        <v>2448</v>
      </c>
      <c r="IVS17" s="707">
        <v>2.2000000000000002</v>
      </c>
      <c r="IVT17" s="708" t="s">
        <v>2448</v>
      </c>
      <c r="IVU17" s="707">
        <v>2.2000000000000002</v>
      </c>
      <c r="IVV17" s="708" t="s">
        <v>2448</v>
      </c>
      <c r="IVW17" s="707">
        <v>2.2000000000000002</v>
      </c>
      <c r="IVX17" s="708" t="s">
        <v>2448</v>
      </c>
      <c r="IVY17" s="707">
        <v>2.2000000000000002</v>
      </c>
      <c r="IVZ17" s="708" t="s">
        <v>2448</v>
      </c>
      <c r="IWA17" s="707">
        <v>2.2000000000000002</v>
      </c>
      <c r="IWB17" s="708" t="s">
        <v>2448</v>
      </c>
      <c r="IWC17" s="707">
        <v>2.2000000000000002</v>
      </c>
      <c r="IWD17" s="708" t="s">
        <v>2448</v>
      </c>
      <c r="IWE17" s="707">
        <v>2.2000000000000002</v>
      </c>
      <c r="IWF17" s="708" t="s">
        <v>2448</v>
      </c>
      <c r="IWG17" s="707">
        <v>2.2000000000000002</v>
      </c>
      <c r="IWH17" s="708" t="s">
        <v>2448</v>
      </c>
      <c r="IWI17" s="707">
        <v>2.2000000000000002</v>
      </c>
      <c r="IWJ17" s="708" t="s">
        <v>2448</v>
      </c>
      <c r="IWK17" s="707">
        <v>2.2000000000000002</v>
      </c>
      <c r="IWL17" s="708" t="s">
        <v>2448</v>
      </c>
      <c r="IWM17" s="707">
        <v>2.2000000000000002</v>
      </c>
      <c r="IWN17" s="708" t="s">
        <v>2448</v>
      </c>
      <c r="IWO17" s="707">
        <v>2.2000000000000002</v>
      </c>
      <c r="IWP17" s="708" t="s">
        <v>2448</v>
      </c>
      <c r="IWQ17" s="707">
        <v>2.2000000000000002</v>
      </c>
      <c r="IWR17" s="708" t="s">
        <v>2448</v>
      </c>
      <c r="IWS17" s="707">
        <v>2.2000000000000002</v>
      </c>
      <c r="IWT17" s="708" t="s">
        <v>2448</v>
      </c>
      <c r="IWU17" s="707">
        <v>2.2000000000000002</v>
      </c>
      <c r="IWV17" s="708" t="s">
        <v>2448</v>
      </c>
      <c r="IWW17" s="707">
        <v>2.2000000000000002</v>
      </c>
      <c r="IWX17" s="708" t="s">
        <v>2448</v>
      </c>
      <c r="IWY17" s="707">
        <v>2.2000000000000002</v>
      </c>
      <c r="IWZ17" s="708" t="s">
        <v>2448</v>
      </c>
      <c r="IXA17" s="707">
        <v>2.2000000000000002</v>
      </c>
      <c r="IXB17" s="708" t="s">
        <v>2448</v>
      </c>
      <c r="IXC17" s="707">
        <v>2.2000000000000002</v>
      </c>
      <c r="IXD17" s="708" t="s">
        <v>2448</v>
      </c>
      <c r="IXE17" s="707">
        <v>2.2000000000000002</v>
      </c>
      <c r="IXF17" s="708" t="s">
        <v>2448</v>
      </c>
      <c r="IXG17" s="707">
        <v>2.2000000000000002</v>
      </c>
      <c r="IXH17" s="708" t="s">
        <v>2448</v>
      </c>
      <c r="IXI17" s="707">
        <v>2.2000000000000002</v>
      </c>
      <c r="IXJ17" s="708" t="s">
        <v>2448</v>
      </c>
      <c r="IXK17" s="707">
        <v>2.2000000000000002</v>
      </c>
      <c r="IXL17" s="708" t="s">
        <v>2448</v>
      </c>
      <c r="IXM17" s="707">
        <v>2.2000000000000002</v>
      </c>
      <c r="IXN17" s="708" t="s">
        <v>2448</v>
      </c>
      <c r="IXO17" s="707">
        <v>2.2000000000000002</v>
      </c>
      <c r="IXP17" s="708" t="s">
        <v>2448</v>
      </c>
      <c r="IXQ17" s="707">
        <v>2.2000000000000002</v>
      </c>
      <c r="IXR17" s="708" t="s">
        <v>2448</v>
      </c>
      <c r="IXS17" s="707">
        <v>2.2000000000000002</v>
      </c>
      <c r="IXT17" s="708" t="s">
        <v>2448</v>
      </c>
      <c r="IXU17" s="707">
        <v>2.2000000000000002</v>
      </c>
      <c r="IXV17" s="708" t="s">
        <v>2448</v>
      </c>
      <c r="IXW17" s="707">
        <v>2.2000000000000002</v>
      </c>
      <c r="IXX17" s="708" t="s">
        <v>2448</v>
      </c>
      <c r="IXY17" s="707">
        <v>2.2000000000000002</v>
      </c>
      <c r="IXZ17" s="708" t="s">
        <v>2448</v>
      </c>
      <c r="IYA17" s="707">
        <v>2.2000000000000002</v>
      </c>
      <c r="IYB17" s="708" t="s">
        <v>2448</v>
      </c>
      <c r="IYC17" s="707">
        <v>2.2000000000000002</v>
      </c>
      <c r="IYD17" s="708" t="s">
        <v>2448</v>
      </c>
      <c r="IYE17" s="707">
        <v>2.2000000000000002</v>
      </c>
      <c r="IYF17" s="708" t="s">
        <v>2448</v>
      </c>
      <c r="IYG17" s="707">
        <v>2.2000000000000002</v>
      </c>
      <c r="IYH17" s="708" t="s">
        <v>2448</v>
      </c>
      <c r="IYI17" s="707">
        <v>2.2000000000000002</v>
      </c>
      <c r="IYJ17" s="708" t="s">
        <v>2448</v>
      </c>
      <c r="IYK17" s="707">
        <v>2.2000000000000002</v>
      </c>
      <c r="IYL17" s="708" t="s">
        <v>2448</v>
      </c>
      <c r="IYM17" s="707">
        <v>2.2000000000000002</v>
      </c>
      <c r="IYN17" s="708" t="s">
        <v>2448</v>
      </c>
      <c r="IYO17" s="707">
        <v>2.2000000000000002</v>
      </c>
      <c r="IYP17" s="708" t="s">
        <v>2448</v>
      </c>
      <c r="IYQ17" s="707">
        <v>2.2000000000000002</v>
      </c>
      <c r="IYR17" s="708" t="s">
        <v>2448</v>
      </c>
      <c r="IYS17" s="707">
        <v>2.2000000000000002</v>
      </c>
      <c r="IYT17" s="708" t="s">
        <v>2448</v>
      </c>
      <c r="IYU17" s="707">
        <v>2.2000000000000002</v>
      </c>
      <c r="IYV17" s="708" t="s">
        <v>2448</v>
      </c>
      <c r="IYW17" s="707">
        <v>2.2000000000000002</v>
      </c>
      <c r="IYX17" s="708" t="s">
        <v>2448</v>
      </c>
      <c r="IYY17" s="707">
        <v>2.2000000000000002</v>
      </c>
      <c r="IYZ17" s="708" t="s">
        <v>2448</v>
      </c>
      <c r="IZA17" s="707">
        <v>2.2000000000000002</v>
      </c>
      <c r="IZB17" s="708" t="s">
        <v>2448</v>
      </c>
      <c r="IZC17" s="707">
        <v>2.2000000000000002</v>
      </c>
      <c r="IZD17" s="708" t="s">
        <v>2448</v>
      </c>
      <c r="IZE17" s="707">
        <v>2.2000000000000002</v>
      </c>
      <c r="IZF17" s="708" t="s">
        <v>2448</v>
      </c>
      <c r="IZG17" s="707">
        <v>2.2000000000000002</v>
      </c>
      <c r="IZH17" s="708" t="s">
        <v>2448</v>
      </c>
      <c r="IZI17" s="707">
        <v>2.2000000000000002</v>
      </c>
      <c r="IZJ17" s="708" t="s">
        <v>2448</v>
      </c>
      <c r="IZK17" s="707">
        <v>2.2000000000000002</v>
      </c>
      <c r="IZL17" s="708" t="s">
        <v>2448</v>
      </c>
      <c r="IZM17" s="707">
        <v>2.2000000000000002</v>
      </c>
      <c r="IZN17" s="708" t="s">
        <v>2448</v>
      </c>
      <c r="IZO17" s="707">
        <v>2.2000000000000002</v>
      </c>
      <c r="IZP17" s="708" t="s">
        <v>2448</v>
      </c>
      <c r="IZQ17" s="707">
        <v>2.2000000000000002</v>
      </c>
      <c r="IZR17" s="708" t="s">
        <v>2448</v>
      </c>
      <c r="IZS17" s="707">
        <v>2.2000000000000002</v>
      </c>
      <c r="IZT17" s="708" t="s">
        <v>2448</v>
      </c>
      <c r="IZU17" s="707">
        <v>2.2000000000000002</v>
      </c>
      <c r="IZV17" s="708" t="s">
        <v>2448</v>
      </c>
      <c r="IZW17" s="707">
        <v>2.2000000000000002</v>
      </c>
      <c r="IZX17" s="708" t="s">
        <v>2448</v>
      </c>
      <c r="IZY17" s="707">
        <v>2.2000000000000002</v>
      </c>
      <c r="IZZ17" s="708" t="s">
        <v>2448</v>
      </c>
      <c r="JAA17" s="707">
        <v>2.2000000000000002</v>
      </c>
      <c r="JAB17" s="708" t="s">
        <v>2448</v>
      </c>
      <c r="JAC17" s="707">
        <v>2.2000000000000002</v>
      </c>
      <c r="JAD17" s="708" t="s">
        <v>2448</v>
      </c>
      <c r="JAE17" s="707">
        <v>2.2000000000000002</v>
      </c>
      <c r="JAF17" s="708" t="s">
        <v>2448</v>
      </c>
      <c r="JAG17" s="707">
        <v>2.2000000000000002</v>
      </c>
      <c r="JAH17" s="708" t="s">
        <v>2448</v>
      </c>
      <c r="JAI17" s="707">
        <v>2.2000000000000002</v>
      </c>
      <c r="JAJ17" s="708" t="s">
        <v>2448</v>
      </c>
      <c r="JAK17" s="707">
        <v>2.2000000000000002</v>
      </c>
      <c r="JAL17" s="708" t="s">
        <v>2448</v>
      </c>
      <c r="JAM17" s="707">
        <v>2.2000000000000002</v>
      </c>
      <c r="JAN17" s="708" t="s">
        <v>2448</v>
      </c>
      <c r="JAO17" s="707">
        <v>2.2000000000000002</v>
      </c>
      <c r="JAP17" s="708" t="s">
        <v>2448</v>
      </c>
      <c r="JAQ17" s="707">
        <v>2.2000000000000002</v>
      </c>
      <c r="JAR17" s="708" t="s">
        <v>2448</v>
      </c>
      <c r="JAS17" s="707">
        <v>2.2000000000000002</v>
      </c>
      <c r="JAT17" s="708" t="s">
        <v>2448</v>
      </c>
      <c r="JAU17" s="707">
        <v>2.2000000000000002</v>
      </c>
      <c r="JAV17" s="708" t="s">
        <v>2448</v>
      </c>
      <c r="JAW17" s="707">
        <v>2.2000000000000002</v>
      </c>
      <c r="JAX17" s="708" t="s">
        <v>2448</v>
      </c>
      <c r="JAY17" s="707">
        <v>2.2000000000000002</v>
      </c>
      <c r="JAZ17" s="708" t="s">
        <v>2448</v>
      </c>
      <c r="JBA17" s="707">
        <v>2.2000000000000002</v>
      </c>
      <c r="JBB17" s="708" t="s">
        <v>2448</v>
      </c>
      <c r="JBC17" s="707">
        <v>2.2000000000000002</v>
      </c>
      <c r="JBD17" s="708" t="s">
        <v>2448</v>
      </c>
      <c r="JBE17" s="707">
        <v>2.2000000000000002</v>
      </c>
      <c r="JBF17" s="708" t="s">
        <v>2448</v>
      </c>
      <c r="JBG17" s="707">
        <v>2.2000000000000002</v>
      </c>
      <c r="JBH17" s="708" t="s">
        <v>2448</v>
      </c>
      <c r="JBI17" s="707">
        <v>2.2000000000000002</v>
      </c>
      <c r="JBJ17" s="708" t="s">
        <v>2448</v>
      </c>
      <c r="JBK17" s="707">
        <v>2.2000000000000002</v>
      </c>
      <c r="JBL17" s="708" t="s">
        <v>2448</v>
      </c>
      <c r="JBM17" s="707">
        <v>2.2000000000000002</v>
      </c>
      <c r="JBN17" s="708" t="s">
        <v>2448</v>
      </c>
      <c r="JBO17" s="707">
        <v>2.2000000000000002</v>
      </c>
      <c r="JBP17" s="708" t="s">
        <v>2448</v>
      </c>
      <c r="JBQ17" s="707">
        <v>2.2000000000000002</v>
      </c>
      <c r="JBR17" s="708" t="s">
        <v>2448</v>
      </c>
      <c r="JBS17" s="707">
        <v>2.2000000000000002</v>
      </c>
      <c r="JBT17" s="708" t="s">
        <v>2448</v>
      </c>
      <c r="JBU17" s="707">
        <v>2.2000000000000002</v>
      </c>
      <c r="JBV17" s="708" t="s">
        <v>2448</v>
      </c>
      <c r="JBW17" s="707">
        <v>2.2000000000000002</v>
      </c>
      <c r="JBX17" s="708" t="s">
        <v>2448</v>
      </c>
      <c r="JBY17" s="707">
        <v>2.2000000000000002</v>
      </c>
      <c r="JBZ17" s="708" t="s">
        <v>2448</v>
      </c>
      <c r="JCA17" s="707">
        <v>2.2000000000000002</v>
      </c>
      <c r="JCB17" s="708" t="s">
        <v>2448</v>
      </c>
      <c r="JCC17" s="707">
        <v>2.2000000000000002</v>
      </c>
      <c r="JCD17" s="708" t="s">
        <v>2448</v>
      </c>
      <c r="JCE17" s="707">
        <v>2.2000000000000002</v>
      </c>
      <c r="JCF17" s="708" t="s">
        <v>2448</v>
      </c>
      <c r="JCG17" s="707">
        <v>2.2000000000000002</v>
      </c>
      <c r="JCH17" s="708" t="s">
        <v>2448</v>
      </c>
      <c r="JCI17" s="707">
        <v>2.2000000000000002</v>
      </c>
      <c r="JCJ17" s="708" t="s">
        <v>2448</v>
      </c>
      <c r="JCK17" s="707">
        <v>2.2000000000000002</v>
      </c>
      <c r="JCL17" s="708" t="s">
        <v>2448</v>
      </c>
      <c r="JCM17" s="707">
        <v>2.2000000000000002</v>
      </c>
      <c r="JCN17" s="708" t="s">
        <v>2448</v>
      </c>
      <c r="JCO17" s="707">
        <v>2.2000000000000002</v>
      </c>
      <c r="JCP17" s="708" t="s">
        <v>2448</v>
      </c>
      <c r="JCQ17" s="707">
        <v>2.2000000000000002</v>
      </c>
      <c r="JCR17" s="708" t="s">
        <v>2448</v>
      </c>
      <c r="JCS17" s="707">
        <v>2.2000000000000002</v>
      </c>
      <c r="JCT17" s="708" t="s">
        <v>2448</v>
      </c>
      <c r="JCU17" s="707">
        <v>2.2000000000000002</v>
      </c>
      <c r="JCV17" s="708" t="s">
        <v>2448</v>
      </c>
      <c r="JCW17" s="707">
        <v>2.2000000000000002</v>
      </c>
      <c r="JCX17" s="708" t="s">
        <v>2448</v>
      </c>
      <c r="JCY17" s="707">
        <v>2.2000000000000002</v>
      </c>
      <c r="JCZ17" s="708" t="s">
        <v>2448</v>
      </c>
      <c r="JDA17" s="707">
        <v>2.2000000000000002</v>
      </c>
      <c r="JDB17" s="708" t="s">
        <v>2448</v>
      </c>
      <c r="JDC17" s="707">
        <v>2.2000000000000002</v>
      </c>
      <c r="JDD17" s="708" t="s">
        <v>2448</v>
      </c>
      <c r="JDE17" s="707">
        <v>2.2000000000000002</v>
      </c>
      <c r="JDF17" s="708" t="s">
        <v>2448</v>
      </c>
      <c r="JDG17" s="707">
        <v>2.2000000000000002</v>
      </c>
      <c r="JDH17" s="708" t="s">
        <v>2448</v>
      </c>
      <c r="JDI17" s="707">
        <v>2.2000000000000002</v>
      </c>
      <c r="JDJ17" s="708" t="s">
        <v>2448</v>
      </c>
      <c r="JDK17" s="707">
        <v>2.2000000000000002</v>
      </c>
      <c r="JDL17" s="708" t="s">
        <v>2448</v>
      </c>
      <c r="JDM17" s="707">
        <v>2.2000000000000002</v>
      </c>
      <c r="JDN17" s="708" t="s">
        <v>2448</v>
      </c>
      <c r="JDO17" s="707">
        <v>2.2000000000000002</v>
      </c>
      <c r="JDP17" s="708" t="s">
        <v>2448</v>
      </c>
      <c r="JDQ17" s="707">
        <v>2.2000000000000002</v>
      </c>
      <c r="JDR17" s="708" t="s">
        <v>2448</v>
      </c>
      <c r="JDS17" s="707">
        <v>2.2000000000000002</v>
      </c>
      <c r="JDT17" s="708" t="s">
        <v>2448</v>
      </c>
      <c r="JDU17" s="707">
        <v>2.2000000000000002</v>
      </c>
      <c r="JDV17" s="708" t="s">
        <v>2448</v>
      </c>
      <c r="JDW17" s="707">
        <v>2.2000000000000002</v>
      </c>
      <c r="JDX17" s="708" t="s">
        <v>2448</v>
      </c>
      <c r="JDY17" s="707">
        <v>2.2000000000000002</v>
      </c>
      <c r="JDZ17" s="708" t="s">
        <v>2448</v>
      </c>
      <c r="JEA17" s="707">
        <v>2.2000000000000002</v>
      </c>
      <c r="JEB17" s="708" t="s">
        <v>2448</v>
      </c>
      <c r="JEC17" s="707">
        <v>2.2000000000000002</v>
      </c>
      <c r="JED17" s="708" t="s">
        <v>2448</v>
      </c>
      <c r="JEE17" s="707">
        <v>2.2000000000000002</v>
      </c>
      <c r="JEF17" s="708" t="s">
        <v>2448</v>
      </c>
      <c r="JEG17" s="707">
        <v>2.2000000000000002</v>
      </c>
      <c r="JEH17" s="708" t="s">
        <v>2448</v>
      </c>
      <c r="JEI17" s="707">
        <v>2.2000000000000002</v>
      </c>
      <c r="JEJ17" s="708" t="s">
        <v>2448</v>
      </c>
      <c r="JEK17" s="707">
        <v>2.2000000000000002</v>
      </c>
      <c r="JEL17" s="708" t="s">
        <v>2448</v>
      </c>
      <c r="JEM17" s="707">
        <v>2.2000000000000002</v>
      </c>
      <c r="JEN17" s="708" t="s">
        <v>2448</v>
      </c>
      <c r="JEO17" s="707">
        <v>2.2000000000000002</v>
      </c>
      <c r="JEP17" s="708" t="s">
        <v>2448</v>
      </c>
      <c r="JEQ17" s="707">
        <v>2.2000000000000002</v>
      </c>
      <c r="JER17" s="708" t="s">
        <v>2448</v>
      </c>
      <c r="JES17" s="707">
        <v>2.2000000000000002</v>
      </c>
      <c r="JET17" s="708" t="s">
        <v>2448</v>
      </c>
      <c r="JEU17" s="707">
        <v>2.2000000000000002</v>
      </c>
      <c r="JEV17" s="708" t="s">
        <v>2448</v>
      </c>
      <c r="JEW17" s="707">
        <v>2.2000000000000002</v>
      </c>
      <c r="JEX17" s="708" t="s">
        <v>2448</v>
      </c>
      <c r="JEY17" s="707">
        <v>2.2000000000000002</v>
      </c>
      <c r="JEZ17" s="708" t="s">
        <v>2448</v>
      </c>
      <c r="JFA17" s="707">
        <v>2.2000000000000002</v>
      </c>
      <c r="JFB17" s="708" t="s">
        <v>2448</v>
      </c>
      <c r="JFC17" s="707">
        <v>2.2000000000000002</v>
      </c>
      <c r="JFD17" s="708" t="s">
        <v>2448</v>
      </c>
      <c r="JFE17" s="707">
        <v>2.2000000000000002</v>
      </c>
      <c r="JFF17" s="708" t="s">
        <v>2448</v>
      </c>
      <c r="JFG17" s="707">
        <v>2.2000000000000002</v>
      </c>
      <c r="JFH17" s="708" t="s">
        <v>2448</v>
      </c>
      <c r="JFI17" s="707">
        <v>2.2000000000000002</v>
      </c>
      <c r="JFJ17" s="708" t="s">
        <v>2448</v>
      </c>
      <c r="JFK17" s="707">
        <v>2.2000000000000002</v>
      </c>
      <c r="JFL17" s="708" t="s">
        <v>2448</v>
      </c>
      <c r="JFM17" s="707">
        <v>2.2000000000000002</v>
      </c>
      <c r="JFN17" s="708" t="s">
        <v>2448</v>
      </c>
      <c r="JFO17" s="707">
        <v>2.2000000000000002</v>
      </c>
      <c r="JFP17" s="708" t="s">
        <v>2448</v>
      </c>
      <c r="JFQ17" s="707">
        <v>2.2000000000000002</v>
      </c>
      <c r="JFR17" s="708" t="s">
        <v>2448</v>
      </c>
      <c r="JFS17" s="707">
        <v>2.2000000000000002</v>
      </c>
      <c r="JFT17" s="708" t="s">
        <v>2448</v>
      </c>
      <c r="JFU17" s="707">
        <v>2.2000000000000002</v>
      </c>
      <c r="JFV17" s="708" t="s">
        <v>2448</v>
      </c>
      <c r="JFW17" s="707">
        <v>2.2000000000000002</v>
      </c>
      <c r="JFX17" s="708" t="s">
        <v>2448</v>
      </c>
      <c r="JFY17" s="707">
        <v>2.2000000000000002</v>
      </c>
      <c r="JFZ17" s="708" t="s">
        <v>2448</v>
      </c>
      <c r="JGA17" s="707">
        <v>2.2000000000000002</v>
      </c>
      <c r="JGB17" s="708" t="s">
        <v>2448</v>
      </c>
      <c r="JGC17" s="707">
        <v>2.2000000000000002</v>
      </c>
      <c r="JGD17" s="708" t="s">
        <v>2448</v>
      </c>
      <c r="JGE17" s="707">
        <v>2.2000000000000002</v>
      </c>
      <c r="JGF17" s="708" t="s">
        <v>2448</v>
      </c>
      <c r="JGG17" s="707">
        <v>2.2000000000000002</v>
      </c>
      <c r="JGH17" s="708" t="s">
        <v>2448</v>
      </c>
      <c r="JGI17" s="707">
        <v>2.2000000000000002</v>
      </c>
      <c r="JGJ17" s="708" t="s">
        <v>2448</v>
      </c>
      <c r="JGK17" s="707">
        <v>2.2000000000000002</v>
      </c>
      <c r="JGL17" s="708" t="s">
        <v>2448</v>
      </c>
      <c r="JGM17" s="707">
        <v>2.2000000000000002</v>
      </c>
      <c r="JGN17" s="708" t="s">
        <v>2448</v>
      </c>
      <c r="JGO17" s="707">
        <v>2.2000000000000002</v>
      </c>
      <c r="JGP17" s="708" t="s">
        <v>2448</v>
      </c>
      <c r="JGQ17" s="707">
        <v>2.2000000000000002</v>
      </c>
      <c r="JGR17" s="708" t="s">
        <v>2448</v>
      </c>
      <c r="JGS17" s="707">
        <v>2.2000000000000002</v>
      </c>
      <c r="JGT17" s="708" t="s">
        <v>2448</v>
      </c>
      <c r="JGU17" s="707">
        <v>2.2000000000000002</v>
      </c>
      <c r="JGV17" s="708" t="s">
        <v>2448</v>
      </c>
      <c r="JGW17" s="707">
        <v>2.2000000000000002</v>
      </c>
      <c r="JGX17" s="708" t="s">
        <v>2448</v>
      </c>
      <c r="JGY17" s="707">
        <v>2.2000000000000002</v>
      </c>
      <c r="JGZ17" s="708" t="s">
        <v>2448</v>
      </c>
      <c r="JHA17" s="707">
        <v>2.2000000000000002</v>
      </c>
      <c r="JHB17" s="708" t="s">
        <v>2448</v>
      </c>
      <c r="JHC17" s="707">
        <v>2.2000000000000002</v>
      </c>
      <c r="JHD17" s="708" t="s">
        <v>2448</v>
      </c>
      <c r="JHE17" s="707">
        <v>2.2000000000000002</v>
      </c>
      <c r="JHF17" s="708" t="s">
        <v>2448</v>
      </c>
      <c r="JHG17" s="707">
        <v>2.2000000000000002</v>
      </c>
      <c r="JHH17" s="708" t="s">
        <v>2448</v>
      </c>
      <c r="JHI17" s="707">
        <v>2.2000000000000002</v>
      </c>
      <c r="JHJ17" s="708" t="s">
        <v>2448</v>
      </c>
      <c r="JHK17" s="707">
        <v>2.2000000000000002</v>
      </c>
      <c r="JHL17" s="708" t="s">
        <v>2448</v>
      </c>
      <c r="JHM17" s="707">
        <v>2.2000000000000002</v>
      </c>
      <c r="JHN17" s="708" t="s">
        <v>2448</v>
      </c>
      <c r="JHO17" s="707">
        <v>2.2000000000000002</v>
      </c>
      <c r="JHP17" s="708" t="s">
        <v>2448</v>
      </c>
      <c r="JHQ17" s="707">
        <v>2.2000000000000002</v>
      </c>
      <c r="JHR17" s="708" t="s">
        <v>2448</v>
      </c>
      <c r="JHS17" s="707">
        <v>2.2000000000000002</v>
      </c>
      <c r="JHT17" s="708" t="s">
        <v>2448</v>
      </c>
      <c r="JHU17" s="707">
        <v>2.2000000000000002</v>
      </c>
      <c r="JHV17" s="708" t="s">
        <v>2448</v>
      </c>
      <c r="JHW17" s="707">
        <v>2.2000000000000002</v>
      </c>
      <c r="JHX17" s="708" t="s">
        <v>2448</v>
      </c>
      <c r="JHY17" s="707">
        <v>2.2000000000000002</v>
      </c>
      <c r="JHZ17" s="708" t="s">
        <v>2448</v>
      </c>
      <c r="JIA17" s="707">
        <v>2.2000000000000002</v>
      </c>
      <c r="JIB17" s="708" t="s">
        <v>2448</v>
      </c>
      <c r="JIC17" s="707">
        <v>2.2000000000000002</v>
      </c>
      <c r="JID17" s="708" t="s">
        <v>2448</v>
      </c>
      <c r="JIE17" s="707">
        <v>2.2000000000000002</v>
      </c>
      <c r="JIF17" s="708" t="s">
        <v>2448</v>
      </c>
      <c r="JIG17" s="707">
        <v>2.2000000000000002</v>
      </c>
      <c r="JIH17" s="708" t="s">
        <v>2448</v>
      </c>
      <c r="JII17" s="707">
        <v>2.2000000000000002</v>
      </c>
      <c r="JIJ17" s="708" t="s">
        <v>2448</v>
      </c>
      <c r="JIK17" s="707">
        <v>2.2000000000000002</v>
      </c>
      <c r="JIL17" s="708" t="s">
        <v>2448</v>
      </c>
      <c r="JIM17" s="707">
        <v>2.2000000000000002</v>
      </c>
      <c r="JIN17" s="708" t="s">
        <v>2448</v>
      </c>
      <c r="JIO17" s="707">
        <v>2.2000000000000002</v>
      </c>
      <c r="JIP17" s="708" t="s">
        <v>2448</v>
      </c>
      <c r="JIQ17" s="707">
        <v>2.2000000000000002</v>
      </c>
      <c r="JIR17" s="708" t="s">
        <v>2448</v>
      </c>
      <c r="JIS17" s="707">
        <v>2.2000000000000002</v>
      </c>
      <c r="JIT17" s="708" t="s">
        <v>2448</v>
      </c>
      <c r="JIU17" s="707">
        <v>2.2000000000000002</v>
      </c>
      <c r="JIV17" s="708" t="s">
        <v>2448</v>
      </c>
      <c r="JIW17" s="707">
        <v>2.2000000000000002</v>
      </c>
      <c r="JIX17" s="708" t="s">
        <v>2448</v>
      </c>
      <c r="JIY17" s="707">
        <v>2.2000000000000002</v>
      </c>
      <c r="JIZ17" s="708" t="s">
        <v>2448</v>
      </c>
      <c r="JJA17" s="707">
        <v>2.2000000000000002</v>
      </c>
      <c r="JJB17" s="708" t="s">
        <v>2448</v>
      </c>
      <c r="JJC17" s="707">
        <v>2.2000000000000002</v>
      </c>
      <c r="JJD17" s="708" t="s">
        <v>2448</v>
      </c>
      <c r="JJE17" s="707">
        <v>2.2000000000000002</v>
      </c>
      <c r="JJF17" s="708" t="s">
        <v>2448</v>
      </c>
      <c r="JJG17" s="707">
        <v>2.2000000000000002</v>
      </c>
      <c r="JJH17" s="708" t="s">
        <v>2448</v>
      </c>
      <c r="JJI17" s="707">
        <v>2.2000000000000002</v>
      </c>
      <c r="JJJ17" s="708" t="s">
        <v>2448</v>
      </c>
      <c r="JJK17" s="707">
        <v>2.2000000000000002</v>
      </c>
      <c r="JJL17" s="708" t="s">
        <v>2448</v>
      </c>
      <c r="JJM17" s="707">
        <v>2.2000000000000002</v>
      </c>
      <c r="JJN17" s="708" t="s">
        <v>2448</v>
      </c>
      <c r="JJO17" s="707">
        <v>2.2000000000000002</v>
      </c>
      <c r="JJP17" s="708" t="s">
        <v>2448</v>
      </c>
      <c r="JJQ17" s="707">
        <v>2.2000000000000002</v>
      </c>
      <c r="JJR17" s="708" t="s">
        <v>2448</v>
      </c>
      <c r="JJS17" s="707">
        <v>2.2000000000000002</v>
      </c>
      <c r="JJT17" s="708" t="s">
        <v>2448</v>
      </c>
      <c r="JJU17" s="707">
        <v>2.2000000000000002</v>
      </c>
      <c r="JJV17" s="708" t="s">
        <v>2448</v>
      </c>
      <c r="JJW17" s="707">
        <v>2.2000000000000002</v>
      </c>
      <c r="JJX17" s="708" t="s">
        <v>2448</v>
      </c>
      <c r="JJY17" s="707">
        <v>2.2000000000000002</v>
      </c>
      <c r="JJZ17" s="708" t="s">
        <v>2448</v>
      </c>
      <c r="JKA17" s="707">
        <v>2.2000000000000002</v>
      </c>
      <c r="JKB17" s="708" t="s">
        <v>2448</v>
      </c>
      <c r="JKC17" s="707">
        <v>2.2000000000000002</v>
      </c>
      <c r="JKD17" s="708" t="s">
        <v>2448</v>
      </c>
      <c r="JKE17" s="707">
        <v>2.2000000000000002</v>
      </c>
      <c r="JKF17" s="708" t="s">
        <v>2448</v>
      </c>
      <c r="JKG17" s="707">
        <v>2.2000000000000002</v>
      </c>
      <c r="JKH17" s="708" t="s">
        <v>2448</v>
      </c>
      <c r="JKI17" s="707">
        <v>2.2000000000000002</v>
      </c>
      <c r="JKJ17" s="708" t="s">
        <v>2448</v>
      </c>
      <c r="JKK17" s="707">
        <v>2.2000000000000002</v>
      </c>
      <c r="JKL17" s="708" t="s">
        <v>2448</v>
      </c>
      <c r="JKM17" s="707">
        <v>2.2000000000000002</v>
      </c>
      <c r="JKN17" s="708" t="s">
        <v>2448</v>
      </c>
      <c r="JKO17" s="707">
        <v>2.2000000000000002</v>
      </c>
      <c r="JKP17" s="708" t="s">
        <v>2448</v>
      </c>
      <c r="JKQ17" s="707">
        <v>2.2000000000000002</v>
      </c>
      <c r="JKR17" s="708" t="s">
        <v>2448</v>
      </c>
      <c r="JKS17" s="707">
        <v>2.2000000000000002</v>
      </c>
      <c r="JKT17" s="708" t="s">
        <v>2448</v>
      </c>
      <c r="JKU17" s="707">
        <v>2.2000000000000002</v>
      </c>
      <c r="JKV17" s="708" t="s">
        <v>2448</v>
      </c>
      <c r="JKW17" s="707">
        <v>2.2000000000000002</v>
      </c>
      <c r="JKX17" s="708" t="s">
        <v>2448</v>
      </c>
      <c r="JKY17" s="707">
        <v>2.2000000000000002</v>
      </c>
      <c r="JKZ17" s="708" t="s">
        <v>2448</v>
      </c>
      <c r="JLA17" s="707">
        <v>2.2000000000000002</v>
      </c>
      <c r="JLB17" s="708" t="s">
        <v>2448</v>
      </c>
      <c r="JLC17" s="707">
        <v>2.2000000000000002</v>
      </c>
      <c r="JLD17" s="708" t="s">
        <v>2448</v>
      </c>
      <c r="JLE17" s="707">
        <v>2.2000000000000002</v>
      </c>
      <c r="JLF17" s="708" t="s">
        <v>2448</v>
      </c>
      <c r="JLG17" s="707">
        <v>2.2000000000000002</v>
      </c>
      <c r="JLH17" s="708" t="s">
        <v>2448</v>
      </c>
      <c r="JLI17" s="707">
        <v>2.2000000000000002</v>
      </c>
      <c r="JLJ17" s="708" t="s">
        <v>2448</v>
      </c>
      <c r="JLK17" s="707">
        <v>2.2000000000000002</v>
      </c>
      <c r="JLL17" s="708" t="s">
        <v>2448</v>
      </c>
      <c r="JLM17" s="707">
        <v>2.2000000000000002</v>
      </c>
      <c r="JLN17" s="708" t="s">
        <v>2448</v>
      </c>
      <c r="JLO17" s="707">
        <v>2.2000000000000002</v>
      </c>
      <c r="JLP17" s="708" t="s">
        <v>2448</v>
      </c>
      <c r="JLQ17" s="707">
        <v>2.2000000000000002</v>
      </c>
      <c r="JLR17" s="708" t="s">
        <v>2448</v>
      </c>
      <c r="JLS17" s="707">
        <v>2.2000000000000002</v>
      </c>
      <c r="JLT17" s="708" t="s">
        <v>2448</v>
      </c>
      <c r="JLU17" s="707">
        <v>2.2000000000000002</v>
      </c>
      <c r="JLV17" s="708" t="s">
        <v>2448</v>
      </c>
      <c r="JLW17" s="707">
        <v>2.2000000000000002</v>
      </c>
      <c r="JLX17" s="708" t="s">
        <v>2448</v>
      </c>
      <c r="JLY17" s="707">
        <v>2.2000000000000002</v>
      </c>
      <c r="JLZ17" s="708" t="s">
        <v>2448</v>
      </c>
      <c r="JMA17" s="707">
        <v>2.2000000000000002</v>
      </c>
      <c r="JMB17" s="708" t="s">
        <v>2448</v>
      </c>
      <c r="JMC17" s="707">
        <v>2.2000000000000002</v>
      </c>
      <c r="JMD17" s="708" t="s">
        <v>2448</v>
      </c>
      <c r="JME17" s="707">
        <v>2.2000000000000002</v>
      </c>
      <c r="JMF17" s="708" t="s">
        <v>2448</v>
      </c>
      <c r="JMG17" s="707">
        <v>2.2000000000000002</v>
      </c>
      <c r="JMH17" s="708" t="s">
        <v>2448</v>
      </c>
      <c r="JMI17" s="707">
        <v>2.2000000000000002</v>
      </c>
      <c r="JMJ17" s="708" t="s">
        <v>2448</v>
      </c>
      <c r="JMK17" s="707">
        <v>2.2000000000000002</v>
      </c>
      <c r="JML17" s="708" t="s">
        <v>2448</v>
      </c>
      <c r="JMM17" s="707">
        <v>2.2000000000000002</v>
      </c>
      <c r="JMN17" s="708" t="s">
        <v>2448</v>
      </c>
      <c r="JMO17" s="707">
        <v>2.2000000000000002</v>
      </c>
      <c r="JMP17" s="708" t="s">
        <v>2448</v>
      </c>
      <c r="JMQ17" s="707">
        <v>2.2000000000000002</v>
      </c>
      <c r="JMR17" s="708" t="s">
        <v>2448</v>
      </c>
      <c r="JMS17" s="707">
        <v>2.2000000000000002</v>
      </c>
      <c r="JMT17" s="708" t="s">
        <v>2448</v>
      </c>
      <c r="JMU17" s="707">
        <v>2.2000000000000002</v>
      </c>
      <c r="JMV17" s="708" t="s">
        <v>2448</v>
      </c>
      <c r="JMW17" s="707">
        <v>2.2000000000000002</v>
      </c>
      <c r="JMX17" s="708" t="s">
        <v>2448</v>
      </c>
      <c r="JMY17" s="707">
        <v>2.2000000000000002</v>
      </c>
      <c r="JMZ17" s="708" t="s">
        <v>2448</v>
      </c>
      <c r="JNA17" s="707">
        <v>2.2000000000000002</v>
      </c>
      <c r="JNB17" s="708" t="s">
        <v>2448</v>
      </c>
      <c r="JNC17" s="707">
        <v>2.2000000000000002</v>
      </c>
      <c r="JND17" s="708" t="s">
        <v>2448</v>
      </c>
      <c r="JNE17" s="707">
        <v>2.2000000000000002</v>
      </c>
      <c r="JNF17" s="708" t="s">
        <v>2448</v>
      </c>
      <c r="JNG17" s="707">
        <v>2.2000000000000002</v>
      </c>
      <c r="JNH17" s="708" t="s">
        <v>2448</v>
      </c>
      <c r="JNI17" s="707">
        <v>2.2000000000000002</v>
      </c>
      <c r="JNJ17" s="708" t="s">
        <v>2448</v>
      </c>
      <c r="JNK17" s="707">
        <v>2.2000000000000002</v>
      </c>
      <c r="JNL17" s="708" t="s">
        <v>2448</v>
      </c>
      <c r="JNM17" s="707">
        <v>2.2000000000000002</v>
      </c>
      <c r="JNN17" s="708" t="s">
        <v>2448</v>
      </c>
      <c r="JNO17" s="707">
        <v>2.2000000000000002</v>
      </c>
      <c r="JNP17" s="708" t="s">
        <v>2448</v>
      </c>
      <c r="JNQ17" s="707">
        <v>2.2000000000000002</v>
      </c>
      <c r="JNR17" s="708" t="s">
        <v>2448</v>
      </c>
      <c r="JNS17" s="707">
        <v>2.2000000000000002</v>
      </c>
      <c r="JNT17" s="708" t="s">
        <v>2448</v>
      </c>
      <c r="JNU17" s="707">
        <v>2.2000000000000002</v>
      </c>
      <c r="JNV17" s="708" t="s">
        <v>2448</v>
      </c>
      <c r="JNW17" s="707">
        <v>2.2000000000000002</v>
      </c>
      <c r="JNX17" s="708" t="s">
        <v>2448</v>
      </c>
      <c r="JNY17" s="707">
        <v>2.2000000000000002</v>
      </c>
      <c r="JNZ17" s="708" t="s">
        <v>2448</v>
      </c>
      <c r="JOA17" s="707">
        <v>2.2000000000000002</v>
      </c>
      <c r="JOB17" s="708" t="s">
        <v>2448</v>
      </c>
      <c r="JOC17" s="707">
        <v>2.2000000000000002</v>
      </c>
      <c r="JOD17" s="708" t="s">
        <v>2448</v>
      </c>
      <c r="JOE17" s="707">
        <v>2.2000000000000002</v>
      </c>
      <c r="JOF17" s="708" t="s">
        <v>2448</v>
      </c>
      <c r="JOG17" s="707">
        <v>2.2000000000000002</v>
      </c>
      <c r="JOH17" s="708" t="s">
        <v>2448</v>
      </c>
      <c r="JOI17" s="707">
        <v>2.2000000000000002</v>
      </c>
      <c r="JOJ17" s="708" t="s">
        <v>2448</v>
      </c>
      <c r="JOK17" s="707">
        <v>2.2000000000000002</v>
      </c>
      <c r="JOL17" s="708" t="s">
        <v>2448</v>
      </c>
      <c r="JOM17" s="707">
        <v>2.2000000000000002</v>
      </c>
      <c r="JON17" s="708" t="s">
        <v>2448</v>
      </c>
      <c r="JOO17" s="707">
        <v>2.2000000000000002</v>
      </c>
      <c r="JOP17" s="708" t="s">
        <v>2448</v>
      </c>
      <c r="JOQ17" s="707">
        <v>2.2000000000000002</v>
      </c>
      <c r="JOR17" s="708" t="s">
        <v>2448</v>
      </c>
      <c r="JOS17" s="707">
        <v>2.2000000000000002</v>
      </c>
      <c r="JOT17" s="708" t="s">
        <v>2448</v>
      </c>
      <c r="JOU17" s="707">
        <v>2.2000000000000002</v>
      </c>
      <c r="JOV17" s="708" t="s">
        <v>2448</v>
      </c>
      <c r="JOW17" s="707">
        <v>2.2000000000000002</v>
      </c>
      <c r="JOX17" s="708" t="s">
        <v>2448</v>
      </c>
      <c r="JOY17" s="707">
        <v>2.2000000000000002</v>
      </c>
      <c r="JOZ17" s="708" t="s">
        <v>2448</v>
      </c>
      <c r="JPA17" s="707">
        <v>2.2000000000000002</v>
      </c>
      <c r="JPB17" s="708" t="s">
        <v>2448</v>
      </c>
      <c r="JPC17" s="707">
        <v>2.2000000000000002</v>
      </c>
      <c r="JPD17" s="708" t="s">
        <v>2448</v>
      </c>
      <c r="JPE17" s="707">
        <v>2.2000000000000002</v>
      </c>
      <c r="JPF17" s="708" t="s">
        <v>2448</v>
      </c>
      <c r="JPG17" s="707">
        <v>2.2000000000000002</v>
      </c>
      <c r="JPH17" s="708" t="s">
        <v>2448</v>
      </c>
      <c r="JPI17" s="707">
        <v>2.2000000000000002</v>
      </c>
      <c r="JPJ17" s="708" t="s">
        <v>2448</v>
      </c>
      <c r="JPK17" s="707">
        <v>2.2000000000000002</v>
      </c>
      <c r="JPL17" s="708" t="s">
        <v>2448</v>
      </c>
      <c r="JPM17" s="707">
        <v>2.2000000000000002</v>
      </c>
      <c r="JPN17" s="708" t="s">
        <v>2448</v>
      </c>
      <c r="JPO17" s="707">
        <v>2.2000000000000002</v>
      </c>
      <c r="JPP17" s="708" t="s">
        <v>2448</v>
      </c>
      <c r="JPQ17" s="707">
        <v>2.2000000000000002</v>
      </c>
      <c r="JPR17" s="708" t="s">
        <v>2448</v>
      </c>
      <c r="JPS17" s="707">
        <v>2.2000000000000002</v>
      </c>
      <c r="JPT17" s="708" t="s">
        <v>2448</v>
      </c>
      <c r="JPU17" s="707">
        <v>2.2000000000000002</v>
      </c>
      <c r="JPV17" s="708" t="s">
        <v>2448</v>
      </c>
      <c r="JPW17" s="707">
        <v>2.2000000000000002</v>
      </c>
      <c r="JPX17" s="708" t="s">
        <v>2448</v>
      </c>
      <c r="JPY17" s="707">
        <v>2.2000000000000002</v>
      </c>
      <c r="JPZ17" s="708" t="s">
        <v>2448</v>
      </c>
      <c r="JQA17" s="707">
        <v>2.2000000000000002</v>
      </c>
      <c r="JQB17" s="708" t="s">
        <v>2448</v>
      </c>
      <c r="JQC17" s="707">
        <v>2.2000000000000002</v>
      </c>
      <c r="JQD17" s="708" t="s">
        <v>2448</v>
      </c>
      <c r="JQE17" s="707">
        <v>2.2000000000000002</v>
      </c>
      <c r="JQF17" s="708" t="s">
        <v>2448</v>
      </c>
      <c r="JQG17" s="707">
        <v>2.2000000000000002</v>
      </c>
      <c r="JQH17" s="708" t="s">
        <v>2448</v>
      </c>
      <c r="JQI17" s="707">
        <v>2.2000000000000002</v>
      </c>
      <c r="JQJ17" s="708" t="s">
        <v>2448</v>
      </c>
      <c r="JQK17" s="707">
        <v>2.2000000000000002</v>
      </c>
      <c r="JQL17" s="708" t="s">
        <v>2448</v>
      </c>
      <c r="JQM17" s="707">
        <v>2.2000000000000002</v>
      </c>
      <c r="JQN17" s="708" t="s">
        <v>2448</v>
      </c>
      <c r="JQO17" s="707">
        <v>2.2000000000000002</v>
      </c>
      <c r="JQP17" s="708" t="s">
        <v>2448</v>
      </c>
      <c r="JQQ17" s="707">
        <v>2.2000000000000002</v>
      </c>
      <c r="JQR17" s="708" t="s">
        <v>2448</v>
      </c>
      <c r="JQS17" s="707">
        <v>2.2000000000000002</v>
      </c>
      <c r="JQT17" s="708" t="s">
        <v>2448</v>
      </c>
      <c r="JQU17" s="707">
        <v>2.2000000000000002</v>
      </c>
      <c r="JQV17" s="708" t="s">
        <v>2448</v>
      </c>
      <c r="JQW17" s="707">
        <v>2.2000000000000002</v>
      </c>
      <c r="JQX17" s="708" t="s">
        <v>2448</v>
      </c>
      <c r="JQY17" s="707">
        <v>2.2000000000000002</v>
      </c>
      <c r="JQZ17" s="708" t="s">
        <v>2448</v>
      </c>
      <c r="JRA17" s="707">
        <v>2.2000000000000002</v>
      </c>
      <c r="JRB17" s="708" t="s">
        <v>2448</v>
      </c>
      <c r="JRC17" s="707">
        <v>2.2000000000000002</v>
      </c>
      <c r="JRD17" s="708" t="s">
        <v>2448</v>
      </c>
      <c r="JRE17" s="707">
        <v>2.2000000000000002</v>
      </c>
      <c r="JRF17" s="708" t="s">
        <v>2448</v>
      </c>
      <c r="JRG17" s="707">
        <v>2.2000000000000002</v>
      </c>
      <c r="JRH17" s="708" t="s">
        <v>2448</v>
      </c>
      <c r="JRI17" s="707">
        <v>2.2000000000000002</v>
      </c>
      <c r="JRJ17" s="708" t="s">
        <v>2448</v>
      </c>
      <c r="JRK17" s="707">
        <v>2.2000000000000002</v>
      </c>
      <c r="JRL17" s="708" t="s">
        <v>2448</v>
      </c>
      <c r="JRM17" s="707">
        <v>2.2000000000000002</v>
      </c>
      <c r="JRN17" s="708" t="s">
        <v>2448</v>
      </c>
      <c r="JRO17" s="707">
        <v>2.2000000000000002</v>
      </c>
      <c r="JRP17" s="708" t="s">
        <v>2448</v>
      </c>
      <c r="JRQ17" s="707">
        <v>2.2000000000000002</v>
      </c>
      <c r="JRR17" s="708" t="s">
        <v>2448</v>
      </c>
      <c r="JRS17" s="707">
        <v>2.2000000000000002</v>
      </c>
      <c r="JRT17" s="708" t="s">
        <v>2448</v>
      </c>
      <c r="JRU17" s="707">
        <v>2.2000000000000002</v>
      </c>
      <c r="JRV17" s="708" t="s">
        <v>2448</v>
      </c>
      <c r="JRW17" s="707">
        <v>2.2000000000000002</v>
      </c>
      <c r="JRX17" s="708" t="s">
        <v>2448</v>
      </c>
      <c r="JRY17" s="707">
        <v>2.2000000000000002</v>
      </c>
      <c r="JRZ17" s="708" t="s">
        <v>2448</v>
      </c>
      <c r="JSA17" s="707">
        <v>2.2000000000000002</v>
      </c>
      <c r="JSB17" s="708" t="s">
        <v>2448</v>
      </c>
      <c r="JSC17" s="707">
        <v>2.2000000000000002</v>
      </c>
      <c r="JSD17" s="708" t="s">
        <v>2448</v>
      </c>
      <c r="JSE17" s="707">
        <v>2.2000000000000002</v>
      </c>
      <c r="JSF17" s="708" t="s">
        <v>2448</v>
      </c>
      <c r="JSG17" s="707">
        <v>2.2000000000000002</v>
      </c>
      <c r="JSH17" s="708" t="s">
        <v>2448</v>
      </c>
      <c r="JSI17" s="707">
        <v>2.2000000000000002</v>
      </c>
      <c r="JSJ17" s="708" t="s">
        <v>2448</v>
      </c>
      <c r="JSK17" s="707">
        <v>2.2000000000000002</v>
      </c>
      <c r="JSL17" s="708" t="s">
        <v>2448</v>
      </c>
      <c r="JSM17" s="707">
        <v>2.2000000000000002</v>
      </c>
      <c r="JSN17" s="708" t="s">
        <v>2448</v>
      </c>
      <c r="JSO17" s="707">
        <v>2.2000000000000002</v>
      </c>
      <c r="JSP17" s="708" t="s">
        <v>2448</v>
      </c>
      <c r="JSQ17" s="707">
        <v>2.2000000000000002</v>
      </c>
      <c r="JSR17" s="708" t="s">
        <v>2448</v>
      </c>
      <c r="JSS17" s="707">
        <v>2.2000000000000002</v>
      </c>
      <c r="JST17" s="708" t="s">
        <v>2448</v>
      </c>
      <c r="JSU17" s="707">
        <v>2.2000000000000002</v>
      </c>
      <c r="JSV17" s="708" t="s">
        <v>2448</v>
      </c>
      <c r="JSW17" s="707">
        <v>2.2000000000000002</v>
      </c>
      <c r="JSX17" s="708" t="s">
        <v>2448</v>
      </c>
      <c r="JSY17" s="707">
        <v>2.2000000000000002</v>
      </c>
      <c r="JSZ17" s="708" t="s">
        <v>2448</v>
      </c>
      <c r="JTA17" s="707">
        <v>2.2000000000000002</v>
      </c>
      <c r="JTB17" s="708" t="s">
        <v>2448</v>
      </c>
      <c r="JTC17" s="707">
        <v>2.2000000000000002</v>
      </c>
      <c r="JTD17" s="708" t="s">
        <v>2448</v>
      </c>
      <c r="JTE17" s="707">
        <v>2.2000000000000002</v>
      </c>
      <c r="JTF17" s="708" t="s">
        <v>2448</v>
      </c>
      <c r="JTG17" s="707">
        <v>2.2000000000000002</v>
      </c>
      <c r="JTH17" s="708" t="s">
        <v>2448</v>
      </c>
      <c r="JTI17" s="707">
        <v>2.2000000000000002</v>
      </c>
      <c r="JTJ17" s="708" t="s">
        <v>2448</v>
      </c>
      <c r="JTK17" s="707">
        <v>2.2000000000000002</v>
      </c>
      <c r="JTL17" s="708" t="s">
        <v>2448</v>
      </c>
      <c r="JTM17" s="707">
        <v>2.2000000000000002</v>
      </c>
      <c r="JTN17" s="708" t="s">
        <v>2448</v>
      </c>
      <c r="JTO17" s="707">
        <v>2.2000000000000002</v>
      </c>
      <c r="JTP17" s="708" t="s">
        <v>2448</v>
      </c>
      <c r="JTQ17" s="707">
        <v>2.2000000000000002</v>
      </c>
      <c r="JTR17" s="708" t="s">
        <v>2448</v>
      </c>
      <c r="JTS17" s="707">
        <v>2.2000000000000002</v>
      </c>
      <c r="JTT17" s="708" t="s">
        <v>2448</v>
      </c>
      <c r="JTU17" s="707">
        <v>2.2000000000000002</v>
      </c>
      <c r="JTV17" s="708" t="s">
        <v>2448</v>
      </c>
      <c r="JTW17" s="707">
        <v>2.2000000000000002</v>
      </c>
      <c r="JTX17" s="708" t="s">
        <v>2448</v>
      </c>
      <c r="JTY17" s="707">
        <v>2.2000000000000002</v>
      </c>
      <c r="JTZ17" s="708" t="s">
        <v>2448</v>
      </c>
      <c r="JUA17" s="707">
        <v>2.2000000000000002</v>
      </c>
      <c r="JUB17" s="708" t="s">
        <v>2448</v>
      </c>
      <c r="JUC17" s="707">
        <v>2.2000000000000002</v>
      </c>
      <c r="JUD17" s="708" t="s">
        <v>2448</v>
      </c>
      <c r="JUE17" s="707">
        <v>2.2000000000000002</v>
      </c>
      <c r="JUF17" s="708" t="s">
        <v>2448</v>
      </c>
      <c r="JUG17" s="707">
        <v>2.2000000000000002</v>
      </c>
      <c r="JUH17" s="708" t="s">
        <v>2448</v>
      </c>
      <c r="JUI17" s="707">
        <v>2.2000000000000002</v>
      </c>
      <c r="JUJ17" s="708" t="s">
        <v>2448</v>
      </c>
      <c r="JUK17" s="707">
        <v>2.2000000000000002</v>
      </c>
      <c r="JUL17" s="708" t="s">
        <v>2448</v>
      </c>
      <c r="JUM17" s="707">
        <v>2.2000000000000002</v>
      </c>
      <c r="JUN17" s="708" t="s">
        <v>2448</v>
      </c>
      <c r="JUO17" s="707">
        <v>2.2000000000000002</v>
      </c>
      <c r="JUP17" s="708" t="s">
        <v>2448</v>
      </c>
      <c r="JUQ17" s="707">
        <v>2.2000000000000002</v>
      </c>
      <c r="JUR17" s="708" t="s">
        <v>2448</v>
      </c>
      <c r="JUS17" s="707">
        <v>2.2000000000000002</v>
      </c>
      <c r="JUT17" s="708" t="s">
        <v>2448</v>
      </c>
      <c r="JUU17" s="707">
        <v>2.2000000000000002</v>
      </c>
      <c r="JUV17" s="708" t="s">
        <v>2448</v>
      </c>
      <c r="JUW17" s="707">
        <v>2.2000000000000002</v>
      </c>
      <c r="JUX17" s="708" t="s">
        <v>2448</v>
      </c>
      <c r="JUY17" s="707">
        <v>2.2000000000000002</v>
      </c>
      <c r="JUZ17" s="708" t="s">
        <v>2448</v>
      </c>
      <c r="JVA17" s="707">
        <v>2.2000000000000002</v>
      </c>
      <c r="JVB17" s="708" t="s">
        <v>2448</v>
      </c>
      <c r="JVC17" s="707">
        <v>2.2000000000000002</v>
      </c>
      <c r="JVD17" s="708" t="s">
        <v>2448</v>
      </c>
      <c r="JVE17" s="707">
        <v>2.2000000000000002</v>
      </c>
      <c r="JVF17" s="708" t="s">
        <v>2448</v>
      </c>
      <c r="JVG17" s="707">
        <v>2.2000000000000002</v>
      </c>
      <c r="JVH17" s="708" t="s">
        <v>2448</v>
      </c>
      <c r="JVI17" s="707">
        <v>2.2000000000000002</v>
      </c>
      <c r="JVJ17" s="708" t="s">
        <v>2448</v>
      </c>
      <c r="JVK17" s="707">
        <v>2.2000000000000002</v>
      </c>
      <c r="JVL17" s="708" t="s">
        <v>2448</v>
      </c>
      <c r="JVM17" s="707">
        <v>2.2000000000000002</v>
      </c>
      <c r="JVN17" s="708" t="s">
        <v>2448</v>
      </c>
      <c r="JVO17" s="707">
        <v>2.2000000000000002</v>
      </c>
      <c r="JVP17" s="708" t="s">
        <v>2448</v>
      </c>
      <c r="JVQ17" s="707">
        <v>2.2000000000000002</v>
      </c>
      <c r="JVR17" s="708" t="s">
        <v>2448</v>
      </c>
      <c r="JVS17" s="707">
        <v>2.2000000000000002</v>
      </c>
      <c r="JVT17" s="708" t="s">
        <v>2448</v>
      </c>
      <c r="JVU17" s="707">
        <v>2.2000000000000002</v>
      </c>
      <c r="JVV17" s="708" t="s">
        <v>2448</v>
      </c>
      <c r="JVW17" s="707">
        <v>2.2000000000000002</v>
      </c>
      <c r="JVX17" s="708" t="s">
        <v>2448</v>
      </c>
      <c r="JVY17" s="707">
        <v>2.2000000000000002</v>
      </c>
      <c r="JVZ17" s="708" t="s">
        <v>2448</v>
      </c>
      <c r="JWA17" s="707">
        <v>2.2000000000000002</v>
      </c>
      <c r="JWB17" s="708" t="s">
        <v>2448</v>
      </c>
      <c r="JWC17" s="707">
        <v>2.2000000000000002</v>
      </c>
      <c r="JWD17" s="708" t="s">
        <v>2448</v>
      </c>
      <c r="JWE17" s="707">
        <v>2.2000000000000002</v>
      </c>
      <c r="JWF17" s="708" t="s">
        <v>2448</v>
      </c>
      <c r="JWG17" s="707">
        <v>2.2000000000000002</v>
      </c>
      <c r="JWH17" s="708" t="s">
        <v>2448</v>
      </c>
      <c r="JWI17" s="707">
        <v>2.2000000000000002</v>
      </c>
      <c r="JWJ17" s="708" t="s">
        <v>2448</v>
      </c>
      <c r="JWK17" s="707">
        <v>2.2000000000000002</v>
      </c>
      <c r="JWL17" s="708" t="s">
        <v>2448</v>
      </c>
      <c r="JWM17" s="707">
        <v>2.2000000000000002</v>
      </c>
      <c r="JWN17" s="708" t="s">
        <v>2448</v>
      </c>
      <c r="JWO17" s="707">
        <v>2.2000000000000002</v>
      </c>
      <c r="JWP17" s="708" t="s">
        <v>2448</v>
      </c>
      <c r="JWQ17" s="707">
        <v>2.2000000000000002</v>
      </c>
      <c r="JWR17" s="708" t="s">
        <v>2448</v>
      </c>
      <c r="JWS17" s="707">
        <v>2.2000000000000002</v>
      </c>
      <c r="JWT17" s="708" t="s">
        <v>2448</v>
      </c>
      <c r="JWU17" s="707">
        <v>2.2000000000000002</v>
      </c>
      <c r="JWV17" s="708" t="s">
        <v>2448</v>
      </c>
      <c r="JWW17" s="707">
        <v>2.2000000000000002</v>
      </c>
      <c r="JWX17" s="708" t="s">
        <v>2448</v>
      </c>
      <c r="JWY17" s="707">
        <v>2.2000000000000002</v>
      </c>
      <c r="JWZ17" s="708" t="s">
        <v>2448</v>
      </c>
      <c r="JXA17" s="707">
        <v>2.2000000000000002</v>
      </c>
      <c r="JXB17" s="708" t="s">
        <v>2448</v>
      </c>
      <c r="JXC17" s="707">
        <v>2.2000000000000002</v>
      </c>
      <c r="JXD17" s="708" t="s">
        <v>2448</v>
      </c>
      <c r="JXE17" s="707">
        <v>2.2000000000000002</v>
      </c>
      <c r="JXF17" s="708" t="s">
        <v>2448</v>
      </c>
      <c r="JXG17" s="707">
        <v>2.2000000000000002</v>
      </c>
      <c r="JXH17" s="708" t="s">
        <v>2448</v>
      </c>
      <c r="JXI17" s="707">
        <v>2.2000000000000002</v>
      </c>
      <c r="JXJ17" s="708" t="s">
        <v>2448</v>
      </c>
      <c r="JXK17" s="707">
        <v>2.2000000000000002</v>
      </c>
      <c r="JXL17" s="708" t="s">
        <v>2448</v>
      </c>
      <c r="JXM17" s="707">
        <v>2.2000000000000002</v>
      </c>
      <c r="JXN17" s="708" t="s">
        <v>2448</v>
      </c>
      <c r="JXO17" s="707">
        <v>2.2000000000000002</v>
      </c>
      <c r="JXP17" s="708" t="s">
        <v>2448</v>
      </c>
      <c r="JXQ17" s="707">
        <v>2.2000000000000002</v>
      </c>
      <c r="JXR17" s="708" t="s">
        <v>2448</v>
      </c>
      <c r="JXS17" s="707">
        <v>2.2000000000000002</v>
      </c>
      <c r="JXT17" s="708" t="s">
        <v>2448</v>
      </c>
      <c r="JXU17" s="707">
        <v>2.2000000000000002</v>
      </c>
      <c r="JXV17" s="708" t="s">
        <v>2448</v>
      </c>
      <c r="JXW17" s="707">
        <v>2.2000000000000002</v>
      </c>
      <c r="JXX17" s="708" t="s">
        <v>2448</v>
      </c>
      <c r="JXY17" s="707">
        <v>2.2000000000000002</v>
      </c>
      <c r="JXZ17" s="708" t="s">
        <v>2448</v>
      </c>
      <c r="JYA17" s="707">
        <v>2.2000000000000002</v>
      </c>
      <c r="JYB17" s="708" t="s">
        <v>2448</v>
      </c>
      <c r="JYC17" s="707">
        <v>2.2000000000000002</v>
      </c>
      <c r="JYD17" s="708" t="s">
        <v>2448</v>
      </c>
      <c r="JYE17" s="707">
        <v>2.2000000000000002</v>
      </c>
      <c r="JYF17" s="708" t="s">
        <v>2448</v>
      </c>
      <c r="JYG17" s="707">
        <v>2.2000000000000002</v>
      </c>
      <c r="JYH17" s="708" t="s">
        <v>2448</v>
      </c>
      <c r="JYI17" s="707">
        <v>2.2000000000000002</v>
      </c>
      <c r="JYJ17" s="708" t="s">
        <v>2448</v>
      </c>
      <c r="JYK17" s="707">
        <v>2.2000000000000002</v>
      </c>
      <c r="JYL17" s="708" t="s">
        <v>2448</v>
      </c>
      <c r="JYM17" s="707">
        <v>2.2000000000000002</v>
      </c>
      <c r="JYN17" s="708" t="s">
        <v>2448</v>
      </c>
      <c r="JYO17" s="707">
        <v>2.2000000000000002</v>
      </c>
      <c r="JYP17" s="708" t="s">
        <v>2448</v>
      </c>
      <c r="JYQ17" s="707">
        <v>2.2000000000000002</v>
      </c>
      <c r="JYR17" s="708" t="s">
        <v>2448</v>
      </c>
      <c r="JYS17" s="707">
        <v>2.2000000000000002</v>
      </c>
      <c r="JYT17" s="708" t="s">
        <v>2448</v>
      </c>
      <c r="JYU17" s="707">
        <v>2.2000000000000002</v>
      </c>
      <c r="JYV17" s="708" t="s">
        <v>2448</v>
      </c>
      <c r="JYW17" s="707">
        <v>2.2000000000000002</v>
      </c>
      <c r="JYX17" s="708" t="s">
        <v>2448</v>
      </c>
      <c r="JYY17" s="707">
        <v>2.2000000000000002</v>
      </c>
      <c r="JYZ17" s="708" t="s">
        <v>2448</v>
      </c>
      <c r="JZA17" s="707">
        <v>2.2000000000000002</v>
      </c>
      <c r="JZB17" s="708" t="s">
        <v>2448</v>
      </c>
      <c r="JZC17" s="707">
        <v>2.2000000000000002</v>
      </c>
      <c r="JZD17" s="708" t="s">
        <v>2448</v>
      </c>
      <c r="JZE17" s="707">
        <v>2.2000000000000002</v>
      </c>
      <c r="JZF17" s="708" t="s">
        <v>2448</v>
      </c>
      <c r="JZG17" s="707">
        <v>2.2000000000000002</v>
      </c>
      <c r="JZH17" s="708" t="s">
        <v>2448</v>
      </c>
      <c r="JZI17" s="707">
        <v>2.2000000000000002</v>
      </c>
      <c r="JZJ17" s="708" t="s">
        <v>2448</v>
      </c>
      <c r="JZK17" s="707">
        <v>2.2000000000000002</v>
      </c>
      <c r="JZL17" s="708" t="s">
        <v>2448</v>
      </c>
      <c r="JZM17" s="707">
        <v>2.2000000000000002</v>
      </c>
      <c r="JZN17" s="708" t="s">
        <v>2448</v>
      </c>
      <c r="JZO17" s="707">
        <v>2.2000000000000002</v>
      </c>
      <c r="JZP17" s="708" t="s">
        <v>2448</v>
      </c>
      <c r="JZQ17" s="707">
        <v>2.2000000000000002</v>
      </c>
      <c r="JZR17" s="708" t="s">
        <v>2448</v>
      </c>
      <c r="JZS17" s="707">
        <v>2.2000000000000002</v>
      </c>
      <c r="JZT17" s="708" t="s">
        <v>2448</v>
      </c>
      <c r="JZU17" s="707">
        <v>2.2000000000000002</v>
      </c>
      <c r="JZV17" s="708" t="s">
        <v>2448</v>
      </c>
      <c r="JZW17" s="707">
        <v>2.2000000000000002</v>
      </c>
      <c r="JZX17" s="708" t="s">
        <v>2448</v>
      </c>
      <c r="JZY17" s="707">
        <v>2.2000000000000002</v>
      </c>
      <c r="JZZ17" s="708" t="s">
        <v>2448</v>
      </c>
      <c r="KAA17" s="707">
        <v>2.2000000000000002</v>
      </c>
      <c r="KAB17" s="708" t="s">
        <v>2448</v>
      </c>
      <c r="KAC17" s="707">
        <v>2.2000000000000002</v>
      </c>
      <c r="KAD17" s="708" t="s">
        <v>2448</v>
      </c>
      <c r="KAE17" s="707">
        <v>2.2000000000000002</v>
      </c>
      <c r="KAF17" s="708" t="s">
        <v>2448</v>
      </c>
      <c r="KAG17" s="707">
        <v>2.2000000000000002</v>
      </c>
      <c r="KAH17" s="708" t="s">
        <v>2448</v>
      </c>
      <c r="KAI17" s="707">
        <v>2.2000000000000002</v>
      </c>
      <c r="KAJ17" s="708" t="s">
        <v>2448</v>
      </c>
      <c r="KAK17" s="707">
        <v>2.2000000000000002</v>
      </c>
      <c r="KAL17" s="708" t="s">
        <v>2448</v>
      </c>
      <c r="KAM17" s="707">
        <v>2.2000000000000002</v>
      </c>
      <c r="KAN17" s="708" t="s">
        <v>2448</v>
      </c>
      <c r="KAO17" s="707">
        <v>2.2000000000000002</v>
      </c>
      <c r="KAP17" s="708" t="s">
        <v>2448</v>
      </c>
      <c r="KAQ17" s="707">
        <v>2.2000000000000002</v>
      </c>
      <c r="KAR17" s="708" t="s">
        <v>2448</v>
      </c>
      <c r="KAS17" s="707">
        <v>2.2000000000000002</v>
      </c>
      <c r="KAT17" s="708" t="s">
        <v>2448</v>
      </c>
      <c r="KAU17" s="707">
        <v>2.2000000000000002</v>
      </c>
      <c r="KAV17" s="708" t="s">
        <v>2448</v>
      </c>
      <c r="KAW17" s="707">
        <v>2.2000000000000002</v>
      </c>
      <c r="KAX17" s="708" t="s">
        <v>2448</v>
      </c>
      <c r="KAY17" s="707">
        <v>2.2000000000000002</v>
      </c>
      <c r="KAZ17" s="708" t="s">
        <v>2448</v>
      </c>
      <c r="KBA17" s="707">
        <v>2.2000000000000002</v>
      </c>
      <c r="KBB17" s="708" t="s">
        <v>2448</v>
      </c>
      <c r="KBC17" s="707">
        <v>2.2000000000000002</v>
      </c>
      <c r="KBD17" s="708" t="s">
        <v>2448</v>
      </c>
      <c r="KBE17" s="707">
        <v>2.2000000000000002</v>
      </c>
      <c r="KBF17" s="708" t="s">
        <v>2448</v>
      </c>
      <c r="KBG17" s="707">
        <v>2.2000000000000002</v>
      </c>
      <c r="KBH17" s="708" t="s">
        <v>2448</v>
      </c>
      <c r="KBI17" s="707">
        <v>2.2000000000000002</v>
      </c>
      <c r="KBJ17" s="708" t="s">
        <v>2448</v>
      </c>
      <c r="KBK17" s="707">
        <v>2.2000000000000002</v>
      </c>
      <c r="KBL17" s="708" t="s">
        <v>2448</v>
      </c>
      <c r="KBM17" s="707">
        <v>2.2000000000000002</v>
      </c>
      <c r="KBN17" s="708" t="s">
        <v>2448</v>
      </c>
      <c r="KBO17" s="707">
        <v>2.2000000000000002</v>
      </c>
      <c r="KBP17" s="708" t="s">
        <v>2448</v>
      </c>
      <c r="KBQ17" s="707">
        <v>2.2000000000000002</v>
      </c>
      <c r="KBR17" s="708" t="s">
        <v>2448</v>
      </c>
      <c r="KBS17" s="707">
        <v>2.2000000000000002</v>
      </c>
      <c r="KBT17" s="708" t="s">
        <v>2448</v>
      </c>
      <c r="KBU17" s="707">
        <v>2.2000000000000002</v>
      </c>
      <c r="KBV17" s="708" t="s">
        <v>2448</v>
      </c>
      <c r="KBW17" s="707">
        <v>2.2000000000000002</v>
      </c>
      <c r="KBX17" s="708" t="s">
        <v>2448</v>
      </c>
      <c r="KBY17" s="707">
        <v>2.2000000000000002</v>
      </c>
      <c r="KBZ17" s="708" t="s">
        <v>2448</v>
      </c>
      <c r="KCA17" s="707">
        <v>2.2000000000000002</v>
      </c>
      <c r="KCB17" s="708" t="s">
        <v>2448</v>
      </c>
      <c r="KCC17" s="707">
        <v>2.2000000000000002</v>
      </c>
      <c r="KCD17" s="708" t="s">
        <v>2448</v>
      </c>
      <c r="KCE17" s="707">
        <v>2.2000000000000002</v>
      </c>
      <c r="KCF17" s="708" t="s">
        <v>2448</v>
      </c>
      <c r="KCG17" s="707">
        <v>2.2000000000000002</v>
      </c>
      <c r="KCH17" s="708" t="s">
        <v>2448</v>
      </c>
      <c r="KCI17" s="707">
        <v>2.2000000000000002</v>
      </c>
      <c r="KCJ17" s="708" t="s">
        <v>2448</v>
      </c>
      <c r="KCK17" s="707">
        <v>2.2000000000000002</v>
      </c>
      <c r="KCL17" s="708" t="s">
        <v>2448</v>
      </c>
      <c r="KCM17" s="707">
        <v>2.2000000000000002</v>
      </c>
      <c r="KCN17" s="708" t="s">
        <v>2448</v>
      </c>
      <c r="KCO17" s="707">
        <v>2.2000000000000002</v>
      </c>
      <c r="KCP17" s="708" t="s">
        <v>2448</v>
      </c>
      <c r="KCQ17" s="707">
        <v>2.2000000000000002</v>
      </c>
      <c r="KCR17" s="708" t="s">
        <v>2448</v>
      </c>
      <c r="KCS17" s="707">
        <v>2.2000000000000002</v>
      </c>
      <c r="KCT17" s="708" t="s">
        <v>2448</v>
      </c>
      <c r="KCU17" s="707">
        <v>2.2000000000000002</v>
      </c>
      <c r="KCV17" s="708" t="s">
        <v>2448</v>
      </c>
      <c r="KCW17" s="707">
        <v>2.2000000000000002</v>
      </c>
      <c r="KCX17" s="708" t="s">
        <v>2448</v>
      </c>
      <c r="KCY17" s="707">
        <v>2.2000000000000002</v>
      </c>
      <c r="KCZ17" s="708" t="s">
        <v>2448</v>
      </c>
      <c r="KDA17" s="707">
        <v>2.2000000000000002</v>
      </c>
      <c r="KDB17" s="708" t="s">
        <v>2448</v>
      </c>
      <c r="KDC17" s="707">
        <v>2.2000000000000002</v>
      </c>
      <c r="KDD17" s="708" t="s">
        <v>2448</v>
      </c>
      <c r="KDE17" s="707">
        <v>2.2000000000000002</v>
      </c>
      <c r="KDF17" s="708" t="s">
        <v>2448</v>
      </c>
      <c r="KDG17" s="707">
        <v>2.2000000000000002</v>
      </c>
      <c r="KDH17" s="708" t="s">
        <v>2448</v>
      </c>
      <c r="KDI17" s="707">
        <v>2.2000000000000002</v>
      </c>
      <c r="KDJ17" s="708" t="s">
        <v>2448</v>
      </c>
      <c r="KDK17" s="707">
        <v>2.2000000000000002</v>
      </c>
      <c r="KDL17" s="708" t="s">
        <v>2448</v>
      </c>
      <c r="KDM17" s="707">
        <v>2.2000000000000002</v>
      </c>
      <c r="KDN17" s="708" t="s">
        <v>2448</v>
      </c>
      <c r="KDO17" s="707">
        <v>2.2000000000000002</v>
      </c>
      <c r="KDP17" s="708" t="s">
        <v>2448</v>
      </c>
      <c r="KDQ17" s="707">
        <v>2.2000000000000002</v>
      </c>
      <c r="KDR17" s="708" t="s">
        <v>2448</v>
      </c>
      <c r="KDS17" s="707">
        <v>2.2000000000000002</v>
      </c>
      <c r="KDT17" s="708" t="s">
        <v>2448</v>
      </c>
      <c r="KDU17" s="707">
        <v>2.2000000000000002</v>
      </c>
      <c r="KDV17" s="708" t="s">
        <v>2448</v>
      </c>
      <c r="KDW17" s="707">
        <v>2.2000000000000002</v>
      </c>
      <c r="KDX17" s="708" t="s">
        <v>2448</v>
      </c>
      <c r="KDY17" s="707">
        <v>2.2000000000000002</v>
      </c>
      <c r="KDZ17" s="708" t="s">
        <v>2448</v>
      </c>
      <c r="KEA17" s="707">
        <v>2.2000000000000002</v>
      </c>
      <c r="KEB17" s="708" t="s">
        <v>2448</v>
      </c>
      <c r="KEC17" s="707">
        <v>2.2000000000000002</v>
      </c>
      <c r="KED17" s="708" t="s">
        <v>2448</v>
      </c>
      <c r="KEE17" s="707">
        <v>2.2000000000000002</v>
      </c>
      <c r="KEF17" s="708" t="s">
        <v>2448</v>
      </c>
      <c r="KEG17" s="707">
        <v>2.2000000000000002</v>
      </c>
      <c r="KEH17" s="708" t="s">
        <v>2448</v>
      </c>
      <c r="KEI17" s="707">
        <v>2.2000000000000002</v>
      </c>
      <c r="KEJ17" s="708" t="s">
        <v>2448</v>
      </c>
      <c r="KEK17" s="707">
        <v>2.2000000000000002</v>
      </c>
      <c r="KEL17" s="708" t="s">
        <v>2448</v>
      </c>
      <c r="KEM17" s="707">
        <v>2.2000000000000002</v>
      </c>
      <c r="KEN17" s="708" t="s">
        <v>2448</v>
      </c>
      <c r="KEO17" s="707">
        <v>2.2000000000000002</v>
      </c>
      <c r="KEP17" s="708" t="s">
        <v>2448</v>
      </c>
      <c r="KEQ17" s="707">
        <v>2.2000000000000002</v>
      </c>
      <c r="KER17" s="708" t="s">
        <v>2448</v>
      </c>
      <c r="KES17" s="707">
        <v>2.2000000000000002</v>
      </c>
      <c r="KET17" s="708" t="s">
        <v>2448</v>
      </c>
      <c r="KEU17" s="707">
        <v>2.2000000000000002</v>
      </c>
      <c r="KEV17" s="708" t="s">
        <v>2448</v>
      </c>
      <c r="KEW17" s="707">
        <v>2.2000000000000002</v>
      </c>
      <c r="KEX17" s="708" t="s">
        <v>2448</v>
      </c>
      <c r="KEY17" s="707">
        <v>2.2000000000000002</v>
      </c>
      <c r="KEZ17" s="708" t="s">
        <v>2448</v>
      </c>
      <c r="KFA17" s="707">
        <v>2.2000000000000002</v>
      </c>
      <c r="KFB17" s="708" t="s">
        <v>2448</v>
      </c>
      <c r="KFC17" s="707">
        <v>2.2000000000000002</v>
      </c>
      <c r="KFD17" s="708" t="s">
        <v>2448</v>
      </c>
      <c r="KFE17" s="707">
        <v>2.2000000000000002</v>
      </c>
      <c r="KFF17" s="708" t="s">
        <v>2448</v>
      </c>
      <c r="KFG17" s="707">
        <v>2.2000000000000002</v>
      </c>
      <c r="KFH17" s="708" t="s">
        <v>2448</v>
      </c>
      <c r="KFI17" s="707">
        <v>2.2000000000000002</v>
      </c>
      <c r="KFJ17" s="708" t="s">
        <v>2448</v>
      </c>
      <c r="KFK17" s="707">
        <v>2.2000000000000002</v>
      </c>
      <c r="KFL17" s="708" t="s">
        <v>2448</v>
      </c>
      <c r="KFM17" s="707">
        <v>2.2000000000000002</v>
      </c>
      <c r="KFN17" s="708" t="s">
        <v>2448</v>
      </c>
      <c r="KFO17" s="707">
        <v>2.2000000000000002</v>
      </c>
      <c r="KFP17" s="708" t="s">
        <v>2448</v>
      </c>
      <c r="KFQ17" s="707">
        <v>2.2000000000000002</v>
      </c>
      <c r="KFR17" s="708" t="s">
        <v>2448</v>
      </c>
      <c r="KFS17" s="707">
        <v>2.2000000000000002</v>
      </c>
      <c r="KFT17" s="708" t="s">
        <v>2448</v>
      </c>
      <c r="KFU17" s="707">
        <v>2.2000000000000002</v>
      </c>
      <c r="KFV17" s="708" t="s">
        <v>2448</v>
      </c>
      <c r="KFW17" s="707">
        <v>2.2000000000000002</v>
      </c>
      <c r="KFX17" s="708" t="s">
        <v>2448</v>
      </c>
      <c r="KFY17" s="707">
        <v>2.2000000000000002</v>
      </c>
      <c r="KFZ17" s="708" t="s">
        <v>2448</v>
      </c>
      <c r="KGA17" s="707">
        <v>2.2000000000000002</v>
      </c>
      <c r="KGB17" s="708" t="s">
        <v>2448</v>
      </c>
      <c r="KGC17" s="707">
        <v>2.2000000000000002</v>
      </c>
      <c r="KGD17" s="708" t="s">
        <v>2448</v>
      </c>
      <c r="KGE17" s="707">
        <v>2.2000000000000002</v>
      </c>
      <c r="KGF17" s="708" t="s">
        <v>2448</v>
      </c>
      <c r="KGG17" s="707">
        <v>2.2000000000000002</v>
      </c>
      <c r="KGH17" s="708" t="s">
        <v>2448</v>
      </c>
      <c r="KGI17" s="707">
        <v>2.2000000000000002</v>
      </c>
      <c r="KGJ17" s="708" t="s">
        <v>2448</v>
      </c>
      <c r="KGK17" s="707">
        <v>2.2000000000000002</v>
      </c>
      <c r="KGL17" s="708" t="s">
        <v>2448</v>
      </c>
      <c r="KGM17" s="707">
        <v>2.2000000000000002</v>
      </c>
      <c r="KGN17" s="708" t="s">
        <v>2448</v>
      </c>
      <c r="KGO17" s="707">
        <v>2.2000000000000002</v>
      </c>
      <c r="KGP17" s="708" t="s">
        <v>2448</v>
      </c>
      <c r="KGQ17" s="707">
        <v>2.2000000000000002</v>
      </c>
      <c r="KGR17" s="708" t="s">
        <v>2448</v>
      </c>
      <c r="KGS17" s="707">
        <v>2.2000000000000002</v>
      </c>
      <c r="KGT17" s="708" t="s">
        <v>2448</v>
      </c>
      <c r="KGU17" s="707">
        <v>2.2000000000000002</v>
      </c>
      <c r="KGV17" s="708" t="s">
        <v>2448</v>
      </c>
      <c r="KGW17" s="707">
        <v>2.2000000000000002</v>
      </c>
      <c r="KGX17" s="708" t="s">
        <v>2448</v>
      </c>
      <c r="KGY17" s="707">
        <v>2.2000000000000002</v>
      </c>
      <c r="KGZ17" s="708" t="s">
        <v>2448</v>
      </c>
      <c r="KHA17" s="707">
        <v>2.2000000000000002</v>
      </c>
      <c r="KHB17" s="708" t="s">
        <v>2448</v>
      </c>
      <c r="KHC17" s="707">
        <v>2.2000000000000002</v>
      </c>
      <c r="KHD17" s="708" t="s">
        <v>2448</v>
      </c>
      <c r="KHE17" s="707">
        <v>2.2000000000000002</v>
      </c>
      <c r="KHF17" s="708" t="s">
        <v>2448</v>
      </c>
      <c r="KHG17" s="707">
        <v>2.2000000000000002</v>
      </c>
      <c r="KHH17" s="708" t="s">
        <v>2448</v>
      </c>
      <c r="KHI17" s="707">
        <v>2.2000000000000002</v>
      </c>
      <c r="KHJ17" s="708" t="s">
        <v>2448</v>
      </c>
      <c r="KHK17" s="707">
        <v>2.2000000000000002</v>
      </c>
      <c r="KHL17" s="708" t="s">
        <v>2448</v>
      </c>
      <c r="KHM17" s="707">
        <v>2.2000000000000002</v>
      </c>
      <c r="KHN17" s="708" t="s">
        <v>2448</v>
      </c>
      <c r="KHO17" s="707">
        <v>2.2000000000000002</v>
      </c>
      <c r="KHP17" s="708" t="s">
        <v>2448</v>
      </c>
      <c r="KHQ17" s="707">
        <v>2.2000000000000002</v>
      </c>
      <c r="KHR17" s="708" t="s">
        <v>2448</v>
      </c>
      <c r="KHS17" s="707">
        <v>2.2000000000000002</v>
      </c>
      <c r="KHT17" s="708" t="s">
        <v>2448</v>
      </c>
      <c r="KHU17" s="707">
        <v>2.2000000000000002</v>
      </c>
      <c r="KHV17" s="708" t="s">
        <v>2448</v>
      </c>
      <c r="KHW17" s="707">
        <v>2.2000000000000002</v>
      </c>
      <c r="KHX17" s="708" t="s">
        <v>2448</v>
      </c>
      <c r="KHY17" s="707">
        <v>2.2000000000000002</v>
      </c>
      <c r="KHZ17" s="708" t="s">
        <v>2448</v>
      </c>
      <c r="KIA17" s="707">
        <v>2.2000000000000002</v>
      </c>
      <c r="KIB17" s="708" t="s">
        <v>2448</v>
      </c>
      <c r="KIC17" s="707">
        <v>2.2000000000000002</v>
      </c>
      <c r="KID17" s="708" t="s">
        <v>2448</v>
      </c>
      <c r="KIE17" s="707">
        <v>2.2000000000000002</v>
      </c>
      <c r="KIF17" s="708" t="s">
        <v>2448</v>
      </c>
      <c r="KIG17" s="707">
        <v>2.2000000000000002</v>
      </c>
      <c r="KIH17" s="708" t="s">
        <v>2448</v>
      </c>
      <c r="KII17" s="707">
        <v>2.2000000000000002</v>
      </c>
      <c r="KIJ17" s="708" t="s">
        <v>2448</v>
      </c>
      <c r="KIK17" s="707">
        <v>2.2000000000000002</v>
      </c>
      <c r="KIL17" s="708" t="s">
        <v>2448</v>
      </c>
      <c r="KIM17" s="707">
        <v>2.2000000000000002</v>
      </c>
      <c r="KIN17" s="708" t="s">
        <v>2448</v>
      </c>
      <c r="KIO17" s="707">
        <v>2.2000000000000002</v>
      </c>
      <c r="KIP17" s="708" t="s">
        <v>2448</v>
      </c>
      <c r="KIQ17" s="707">
        <v>2.2000000000000002</v>
      </c>
      <c r="KIR17" s="708" t="s">
        <v>2448</v>
      </c>
      <c r="KIS17" s="707">
        <v>2.2000000000000002</v>
      </c>
      <c r="KIT17" s="708" t="s">
        <v>2448</v>
      </c>
      <c r="KIU17" s="707">
        <v>2.2000000000000002</v>
      </c>
      <c r="KIV17" s="708" t="s">
        <v>2448</v>
      </c>
      <c r="KIW17" s="707">
        <v>2.2000000000000002</v>
      </c>
      <c r="KIX17" s="708" t="s">
        <v>2448</v>
      </c>
      <c r="KIY17" s="707">
        <v>2.2000000000000002</v>
      </c>
      <c r="KIZ17" s="708" t="s">
        <v>2448</v>
      </c>
      <c r="KJA17" s="707">
        <v>2.2000000000000002</v>
      </c>
      <c r="KJB17" s="708" t="s">
        <v>2448</v>
      </c>
      <c r="KJC17" s="707">
        <v>2.2000000000000002</v>
      </c>
      <c r="KJD17" s="708" t="s">
        <v>2448</v>
      </c>
      <c r="KJE17" s="707">
        <v>2.2000000000000002</v>
      </c>
      <c r="KJF17" s="708" t="s">
        <v>2448</v>
      </c>
      <c r="KJG17" s="707">
        <v>2.2000000000000002</v>
      </c>
      <c r="KJH17" s="708" t="s">
        <v>2448</v>
      </c>
      <c r="KJI17" s="707">
        <v>2.2000000000000002</v>
      </c>
      <c r="KJJ17" s="708" t="s">
        <v>2448</v>
      </c>
      <c r="KJK17" s="707">
        <v>2.2000000000000002</v>
      </c>
      <c r="KJL17" s="708" t="s">
        <v>2448</v>
      </c>
      <c r="KJM17" s="707">
        <v>2.2000000000000002</v>
      </c>
      <c r="KJN17" s="708" t="s">
        <v>2448</v>
      </c>
      <c r="KJO17" s="707">
        <v>2.2000000000000002</v>
      </c>
      <c r="KJP17" s="708" t="s">
        <v>2448</v>
      </c>
      <c r="KJQ17" s="707">
        <v>2.2000000000000002</v>
      </c>
      <c r="KJR17" s="708" t="s">
        <v>2448</v>
      </c>
      <c r="KJS17" s="707">
        <v>2.2000000000000002</v>
      </c>
      <c r="KJT17" s="708" t="s">
        <v>2448</v>
      </c>
      <c r="KJU17" s="707">
        <v>2.2000000000000002</v>
      </c>
      <c r="KJV17" s="708" t="s">
        <v>2448</v>
      </c>
      <c r="KJW17" s="707">
        <v>2.2000000000000002</v>
      </c>
      <c r="KJX17" s="708" t="s">
        <v>2448</v>
      </c>
      <c r="KJY17" s="707">
        <v>2.2000000000000002</v>
      </c>
      <c r="KJZ17" s="708" t="s">
        <v>2448</v>
      </c>
      <c r="KKA17" s="707">
        <v>2.2000000000000002</v>
      </c>
      <c r="KKB17" s="708" t="s">
        <v>2448</v>
      </c>
      <c r="KKC17" s="707">
        <v>2.2000000000000002</v>
      </c>
      <c r="KKD17" s="708" t="s">
        <v>2448</v>
      </c>
      <c r="KKE17" s="707">
        <v>2.2000000000000002</v>
      </c>
      <c r="KKF17" s="708" t="s">
        <v>2448</v>
      </c>
      <c r="KKG17" s="707">
        <v>2.2000000000000002</v>
      </c>
      <c r="KKH17" s="708" t="s">
        <v>2448</v>
      </c>
      <c r="KKI17" s="707">
        <v>2.2000000000000002</v>
      </c>
      <c r="KKJ17" s="708" t="s">
        <v>2448</v>
      </c>
      <c r="KKK17" s="707">
        <v>2.2000000000000002</v>
      </c>
      <c r="KKL17" s="708" t="s">
        <v>2448</v>
      </c>
      <c r="KKM17" s="707">
        <v>2.2000000000000002</v>
      </c>
      <c r="KKN17" s="708" t="s">
        <v>2448</v>
      </c>
      <c r="KKO17" s="707">
        <v>2.2000000000000002</v>
      </c>
      <c r="KKP17" s="708" t="s">
        <v>2448</v>
      </c>
      <c r="KKQ17" s="707">
        <v>2.2000000000000002</v>
      </c>
      <c r="KKR17" s="708" t="s">
        <v>2448</v>
      </c>
      <c r="KKS17" s="707">
        <v>2.2000000000000002</v>
      </c>
      <c r="KKT17" s="708" t="s">
        <v>2448</v>
      </c>
      <c r="KKU17" s="707">
        <v>2.2000000000000002</v>
      </c>
      <c r="KKV17" s="708" t="s">
        <v>2448</v>
      </c>
      <c r="KKW17" s="707">
        <v>2.2000000000000002</v>
      </c>
      <c r="KKX17" s="708" t="s">
        <v>2448</v>
      </c>
      <c r="KKY17" s="707">
        <v>2.2000000000000002</v>
      </c>
      <c r="KKZ17" s="708" t="s">
        <v>2448</v>
      </c>
      <c r="KLA17" s="707">
        <v>2.2000000000000002</v>
      </c>
      <c r="KLB17" s="708" t="s">
        <v>2448</v>
      </c>
      <c r="KLC17" s="707">
        <v>2.2000000000000002</v>
      </c>
      <c r="KLD17" s="708" t="s">
        <v>2448</v>
      </c>
      <c r="KLE17" s="707">
        <v>2.2000000000000002</v>
      </c>
      <c r="KLF17" s="708" t="s">
        <v>2448</v>
      </c>
      <c r="KLG17" s="707">
        <v>2.2000000000000002</v>
      </c>
      <c r="KLH17" s="708" t="s">
        <v>2448</v>
      </c>
      <c r="KLI17" s="707">
        <v>2.2000000000000002</v>
      </c>
      <c r="KLJ17" s="708" t="s">
        <v>2448</v>
      </c>
      <c r="KLK17" s="707">
        <v>2.2000000000000002</v>
      </c>
      <c r="KLL17" s="708" t="s">
        <v>2448</v>
      </c>
      <c r="KLM17" s="707">
        <v>2.2000000000000002</v>
      </c>
      <c r="KLN17" s="708" t="s">
        <v>2448</v>
      </c>
      <c r="KLO17" s="707">
        <v>2.2000000000000002</v>
      </c>
      <c r="KLP17" s="708" t="s">
        <v>2448</v>
      </c>
      <c r="KLQ17" s="707">
        <v>2.2000000000000002</v>
      </c>
      <c r="KLR17" s="708" t="s">
        <v>2448</v>
      </c>
      <c r="KLS17" s="707">
        <v>2.2000000000000002</v>
      </c>
      <c r="KLT17" s="708" t="s">
        <v>2448</v>
      </c>
      <c r="KLU17" s="707">
        <v>2.2000000000000002</v>
      </c>
      <c r="KLV17" s="708" t="s">
        <v>2448</v>
      </c>
      <c r="KLW17" s="707">
        <v>2.2000000000000002</v>
      </c>
      <c r="KLX17" s="708" t="s">
        <v>2448</v>
      </c>
      <c r="KLY17" s="707">
        <v>2.2000000000000002</v>
      </c>
      <c r="KLZ17" s="708" t="s">
        <v>2448</v>
      </c>
      <c r="KMA17" s="707">
        <v>2.2000000000000002</v>
      </c>
      <c r="KMB17" s="708" t="s">
        <v>2448</v>
      </c>
      <c r="KMC17" s="707">
        <v>2.2000000000000002</v>
      </c>
      <c r="KMD17" s="708" t="s">
        <v>2448</v>
      </c>
      <c r="KME17" s="707">
        <v>2.2000000000000002</v>
      </c>
      <c r="KMF17" s="708" t="s">
        <v>2448</v>
      </c>
      <c r="KMG17" s="707">
        <v>2.2000000000000002</v>
      </c>
      <c r="KMH17" s="708" t="s">
        <v>2448</v>
      </c>
      <c r="KMI17" s="707">
        <v>2.2000000000000002</v>
      </c>
      <c r="KMJ17" s="708" t="s">
        <v>2448</v>
      </c>
      <c r="KMK17" s="707">
        <v>2.2000000000000002</v>
      </c>
      <c r="KML17" s="708" t="s">
        <v>2448</v>
      </c>
      <c r="KMM17" s="707">
        <v>2.2000000000000002</v>
      </c>
      <c r="KMN17" s="708" t="s">
        <v>2448</v>
      </c>
      <c r="KMO17" s="707">
        <v>2.2000000000000002</v>
      </c>
      <c r="KMP17" s="708" t="s">
        <v>2448</v>
      </c>
      <c r="KMQ17" s="707">
        <v>2.2000000000000002</v>
      </c>
      <c r="KMR17" s="708" t="s">
        <v>2448</v>
      </c>
      <c r="KMS17" s="707">
        <v>2.2000000000000002</v>
      </c>
      <c r="KMT17" s="708" t="s">
        <v>2448</v>
      </c>
      <c r="KMU17" s="707">
        <v>2.2000000000000002</v>
      </c>
      <c r="KMV17" s="708" t="s">
        <v>2448</v>
      </c>
      <c r="KMW17" s="707">
        <v>2.2000000000000002</v>
      </c>
      <c r="KMX17" s="708" t="s">
        <v>2448</v>
      </c>
      <c r="KMY17" s="707">
        <v>2.2000000000000002</v>
      </c>
      <c r="KMZ17" s="708" t="s">
        <v>2448</v>
      </c>
      <c r="KNA17" s="707">
        <v>2.2000000000000002</v>
      </c>
      <c r="KNB17" s="708" t="s">
        <v>2448</v>
      </c>
      <c r="KNC17" s="707">
        <v>2.2000000000000002</v>
      </c>
      <c r="KND17" s="708" t="s">
        <v>2448</v>
      </c>
      <c r="KNE17" s="707">
        <v>2.2000000000000002</v>
      </c>
      <c r="KNF17" s="708" t="s">
        <v>2448</v>
      </c>
      <c r="KNG17" s="707">
        <v>2.2000000000000002</v>
      </c>
      <c r="KNH17" s="708" t="s">
        <v>2448</v>
      </c>
      <c r="KNI17" s="707">
        <v>2.2000000000000002</v>
      </c>
      <c r="KNJ17" s="708" t="s">
        <v>2448</v>
      </c>
      <c r="KNK17" s="707">
        <v>2.2000000000000002</v>
      </c>
      <c r="KNL17" s="708" t="s">
        <v>2448</v>
      </c>
      <c r="KNM17" s="707">
        <v>2.2000000000000002</v>
      </c>
      <c r="KNN17" s="708" t="s">
        <v>2448</v>
      </c>
      <c r="KNO17" s="707">
        <v>2.2000000000000002</v>
      </c>
      <c r="KNP17" s="708" t="s">
        <v>2448</v>
      </c>
      <c r="KNQ17" s="707">
        <v>2.2000000000000002</v>
      </c>
      <c r="KNR17" s="708" t="s">
        <v>2448</v>
      </c>
      <c r="KNS17" s="707">
        <v>2.2000000000000002</v>
      </c>
      <c r="KNT17" s="708" t="s">
        <v>2448</v>
      </c>
      <c r="KNU17" s="707">
        <v>2.2000000000000002</v>
      </c>
      <c r="KNV17" s="708" t="s">
        <v>2448</v>
      </c>
      <c r="KNW17" s="707">
        <v>2.2000000000000002</v>
      </c>
      <c r="KNX17" s="708" t="s">
        <v>2448</v>
      </c>
      <c r="KNY17" s="707">
        <v>2.2000000000000002</v>
      </c>
      <c r="KNZ17" s="708" t="s">
        <v>2448</v>
      </c>
      <c r="KOA17" s="707">
        <v>2.2000000000000002</v>
      </c>
      <c r="KOB17" s="708" t="s">
        <v>2448</v>
      </c>
      <c r="KOC17" s="707">
        <v>2.2000000000000002</v>
      </c>
      <c r="KOD17" s="708" t="s">
        <v>2448</v>
      </c>
      <c r="KOE17" s="707">
        <v>2.2000000000000002</v>
      </c>
      <c r="KOF17" s="708" t="s">
        <v>2448</v>
      </c>
      <c r="KOG17" s="707">
        <v>2.2000000000000002</v>
      </c>
      <c r="KOH17" s="708" t="s">
        <v>2448</v>
      </c>
      <c r="KOI17" s="707">
        <v>2.2000000000000002</v>
      </c>
      <c r="KOJ17" s="708" t="s">
        <v>2448</v>
      </c>
      <c r="KOK17" s="707">
        <v>2.2000000000000002</v>
      </c>
      <c r="KOL17" s="708" t="s">
        <v>2448</v>
      </c>
      <c r="KOM17" s="707">
        <v>2.2000000000000002</v>
      </c>
      <c r="KON17" s="708" t="s">
        <v>2448</v>
      </c>
      <c r="KOO17" s="707">
        <v>2.2000000000000002</v>
      </c>
      <c r="KOP17" s="708" t="s">
        <v>2448</v>
      </c>
      <c r="KOQ17" s="707">
        <v>2.2000000000000002</v>
      </c>
      <c r="KOR17" s="708" t="s">
        <v>2448</v>
      </c>
      <c r="KOS17" s="707">
        <v>2.2000000000000002</v>
      </c>
      <c r="KOT17" s="708" t="s">
        <v>2448</v>
      </c>
      <c r="KOU17" s="707">
        <v>2.2000000000000002</v>
      </c>
      <c r="KOV17" s="708" t="s">
        <v>2448</v>
      </c>
      <c r="KOW17" s="707">
        <v>2.2000000000000002</v>
      </c>
      <c r="KOX17" s="708" t="s">
        <v>2448</v>
      </c>
      <c r="KOY17" s="707">
        <v>2.2000000000000002</v>
      </c>
      <c r="KOZ17" s="708" t="s">
        <v>2448</v>
      </c>
      <c r="KPA17" s="707">
        <v>2.2000000000000002</v>
      </c>
      <c r="KPB17" s="708" t="s">
        <v>2448</v>
      </c>
      <c r="KPC17" s="707">
        <v>2.2000000000000002</v>
      </c>
      <c r="KPD17" s="708" t="s">
        <v>2448</v>
      </c>
      <c r="KPE17" s="707">
        <v>2.2000000000000002</v>
      </c>
      <c r="KPF17" s="708" t="s">
        <v>2448</v>
      </c>
      <c r="KPG17" s="707">
        <v>2.2000000000000002</v>
      </c>
      <c r="KPH17" s="708" t="s">
        <v>2448</v>
      </c>
      <c r="KPI17" s="707">
        <v>2.2000000000000002</v>
      </c>
      <c r="KPJ17" s="708" t="s">
        <v>2448</v>
      </c>
      <c r="KPK17" s="707">
        <v>2.2000000000000002</v>
      </c>
      <c r="KPL17" s="708" t="s">
        <v>2448</v>
      </c>
      <c r="KPM17" s="707">
        <v>2.2000000000000002</v>
      </c>
      <c r="KPN17" s="708" t="s">
        <v>2448</v>
      </c>
      <c r="KPO17" s="707">
        <v>2.2000000000000002</v>
      </c>
      <c r="KPP17" s="708" t="s">
        <v>2448</v>
      </c>
      <c r="KPQ17" s="707">
        <v>2.2000000000000002</v>
      </c>
      <c r="KPR17" s="708" t="s">
        <v>2448</v>
      </c>
      <c r="KPS17" s="707">
        <v>2.2000000000000002</v>
      </c>
      <c r="KPT17" s="708" t="s">
        <v>2448</v>
      </c>
      <c r="KPU17" s="707">
        <v>2.2000000000000002</v>
      </c>
      <c r="KPV17" s="708" t="s">
        <v>2448</v>
      </c>
      <c r="KPW17" s="707">
        <v>2.2000000000000002</v>
      </c>
      <c r="KPX17" s="708" t="s">
        <v>2448</v>
      </c>
      <c r="KPY17" s="707">
        <v>2.2000000000000002</v>
      </c>
      <c r="KPZ17" s="708" t="s">
        <v>2448</v>
      </c>
      <c r="KQA17" s="707">
        <v>2.2000000000000002</v>
      </c>
      <c r="KQB17" s="708" t="s">
        <v>2448</v>
      </c>
      <c r="KQC17" s="707">
        <v>2.2000000000000002</v>
      </c>
      <c r="KQD17" s="708" t="s">
        <v>2448</v>
      </c>
      <c r="KQE17" s="707">
        <v>2.2000000000000002</v>
      </c>
      <c r="KQF17" s="708" t="s">
        <v>2448</v>
      </c>
      <c r="KQG17" s="707">
        <v>2.2000000000000002</v>
      </c>
      <c r="KQH17" s="708" t="s">
        <v>2448</v>
      </c>
      <c r="KQI17" s="707">
        <v>2.2000000000000002</v>
      </c>
      <c r="KQJ17" s="708" t="s">
        <v>2448</v>
      </c>
      <c r="KQK17" s="707">
        <v>2.2000000000000002</v>
      </c>
      <c r="KQL17" s="708" t="s">
        <v>2448</v>
      </c>
      <c r="KQM17" s="707">
        <v>2.2000000000000002</v>
      </c>
      <c r="KQN17" s="708" t="s">
        <v>2448</v>
      </c>
      <c r="KQO17" s="707">
        <v>2.2000000000000002</v>
      </c>
      <c r="KQP17" s="708" t="s">
        <v>2448</v>
      </c>
      <c r="KQQ17" s="707">
        <v>2.2000000000000002</v>
      </c>
      <c r="KQR17" s="708" t="s">
        <v>2448</v>
      </c>
      <c r="KQS17" s="707">
        <v>2.2000000000000002</v>
      </c>
      <c r="KQT17" s="708" t="s">
        <v>2448</v>
      </c>
      <c r="KQU17" s="707">
        <v>2.2000000000000002</v>
      </c>
      <c r="KQV17" s="708" t="s">
        <v>2448</v>
      </c>
      <c r="KQW17" s="707">
        <v>2.2000000000000002</v>
      </c>
      <c r="KQX17" s="708" t="s">
        <v>2448</v>
      </c>
      <c r="KQY17" s="707">
        <v>2.2000000000000002</v>
      </c>
      <c r="KQZ17" s="708" t="s">
        <v>2448</v>
      </c>
      <c r="KRA17" s="707">
        <v>2.2000000000000002</v>
      </c>
      <c r="KRB17" s="708" t="s">
        <v>2448</v>
      </c>
      <c r="KRC17" s="707">
        <v>2.2000000000000002</v>
      </c>
      <c r="KRD17" s="708" t="s">
        <v>2448</v>
      </c>
      <c r="KRE17" s="707">
        <v>2.2000000000000002</v>
      </c>
      <c r="KRF17" s="708" t="s">
        <v>2448</v>
      </c>
      <c r="KRG17" s="707">
        <v>2.2000000000000002</v>
      </c>
      <c r="KRH17" s="708" t="s">
        <v>2448</v>
      </c>
      <c r="KRI17" s="707">
        <v>2.2000000000000002</v>
      </c>
      <c r="KRJ17" s="708" t="s">
        <v>2448</v>
      </c>
      <c r="KRK17" s="707">
        <v>2.2000000000000002</v>
      </c>
      <c r="KRL17" s="708" t="s">
        <v>2448</v>
      </c>
      <c r="KRM17" s="707">
        <v>2.2000000000000002</v>
      </c>
      <c r="KRN17" s="708" t="s">
        <v>2448</v>
      </c>
      <c r="KRO17" s="707">
        <v>2.2000000000000002</v>
      </c>
      <c r="KRP17" s="708" t="s">
        <v>2448</v>
      </c>
      <c r="KRQ17" s="707">
        <v>2.2000000000000002</v>
      </c>
      <c r="KRR17" s="708" t="s">
        <v>2448</v>
      </c>
      <c r="KRS17" s="707">
        <v>2.2000000000000002</v>
      </c>
      <c r="KRT17" s="708" t="s">
        <v>2448</v>
      </c>
      <c r="KRU17" s="707">
        <v>2.2000000000000002</v>
      </c>
      <c r="KRV17" s="708" t="s">
        <v>2448</v>
      </c>
      <c r="KRW17" s="707">
        <v>2.2000000000000002</v>
      </c>
      <c r="KRX17" s="708" t="s">
        <v>2448</v>
      </c>
      <c r="KRY17" s="707">
        <v>2.2000000000000002</v>
      </c>
      <c r="KRZ17" s="708" t="s">
        <v>2448</v>
      </c>
      <c r="KSA17" s="707">
        <v>2.2000000000000002</v>
      </c>
      <c r="KSB17" s="708" t="s">
        <v>2448</v>
      </c>
      <c r="KSC17" s="707">
        <v>2.2000000000000002</v>
      </c>
      <c r="KSD17" s="708" t="s">
        <v>2448</v>
      </c>
      <c r="KSE17" s="707">
        <v>2.2000000000000002</v>
      </c>
      <c r="KSF17" s="708" t="s">
        <v>2448</v>
      </c>
      <c r="KSG17" s="707">
        <v>2.2000000000000002</v>
      </c>
      <c r="KSH17" s="708" t="s">
        <v>2448</v>
      </c>
      <c r="KSI17" s="707">
        <v>2.2000000000000002</v>
      </c>
      <c r="KSJ17" s="708" t="s">
        <v>2448</v>
      </c>
      <c r="KSK17" s="707">
        <v>2.2000000000000002</v>
      </c>
      <c r="KSL17" s="708" t="s">
        <v>2448</v>
      </c>
      <c r="KSM17" s="707">
        <v>2.2000000000000002</v>
      </c>
      <c r="KSN17" s="708" t="s">
        <v>2448</v>
      </c>
      <c r="KSO17" s="707">
        <v>2.2000000000000002</v>
      </c>
      <c r="KSP17" s="708" t="s">
        <v>2448</v>
      </c>
      <c r="KSQ17" s="707">
        <v>2.2000000000000002</v>
      </c>
      <c r="KSR17" s="708" t="s">
        <v>2448</v>
      </c>
      <c r="KSS17" s="707">
        <v>2.2000000000000002</v>
      </c>
      <c r="KST17" s="708" t="s">
        <v>2448</v>
      </c>
      <c r="KSU17" s="707">
        <v>2.2000000000000002</v>
      </c>
      <c r="KSV17" s="708" t="s">
        <v>2448</v>
      </c>
      <c r="KSW17" s="707">
        <v>2.2000000000000002</v>
      </c>
      <c r="KSX17" s="708" t="s">
        <v>2448</v>
      </c>
      <c r="KSY17" s="707">
        <v>2.2000000000000002</v>
      </c>
      <c r="KSZ17" s="708" t="s">
        <v>2448</v>
      </c>
      <c r="KTA17" s="707">
        <v>2.2000000000000002</v>
      </c>
      <c r="KTB17" s="708" t="s">
        <v>2448</v>
      </c>
      <c r="KTC17" s="707">
        <v>2.2000000000000002</v>
      </c>
      <c r="KTD17" s="708" t="s">
        <v>2448</v>
      </c>
      <c r="KTE17" s="707">
        <v>2.2000000000000002</v>
      </c>
      <c r="KTF17" s="708" t="s">
        <v>2448</v>
      </c>
      <c r="KTG17" s="707">
        <v>2.2000000000000002</v>
      </c>
      <c r="KTH17" s="708" t="s">
        <v>2448</v>
      </c>
      <c r="KTI17" s="707">
        <v>2.2000000000000002</v>
      </c>
      <c r="KTJ17" s="708" t="s">
        <v>2448</v>
      </c>
      <c r="KTK17" s="707">
        <v>2.2000000000000002</v>
      </c>
      <c r="KTL17" s="708" t="s">
        <v>2448</v>
      </c>
      <c r="KTM17" s="707">
        <v>2.2000000000000002</v>
      </c>
      <c r="KTN17" s="708" t="s">
        <v>2448</v>
      </c>
      <c r="KTO17" s="707">
        <v>2.2000000000000002</v>
      </c>
      <c r="KTP17" s="708" t="s">
        <v>2448</v>
      </c>
      <c r="KTQ17" s="707">
        <v>2.2000000000000002</v>
      </c>
      <c r="KTR17" s="708" t="s">
        <v>2448</v>
      </c>
      <c r="KTS17" s="707">
        <v>2.2000000000000002</v>
      </c>
      <c r="KTT17" s="708" t="s">
        <v>2448</v>
      </c>
      <c r="KTU17" s="707">
        <v>2.2000000000000002</v>
      </c>
      <c r="KTV17" s="708" t="s">
        <v>2448</v>
      </c>
      <c r="KTW17" s="707">
        <v>2.2000000000000002</v>
      </c>
      <c r="KTX17" s="708" t="s">
        <v>2448</v>
      </c>
      <c r="KTY17" s="707">
        <v>2.2000000000000002</v>
      </c>
      <c r="KTZ17" s="708" t="s">
        <v>2448</v>
      </c>
      <c r="KUA17" s="707">
        <v>2.2000000000000002</v>
      </c>
      <c r="KUB17" s="708" t="s">
        <v>2448</v>
      </c>
      <c r="KUC17" s="707">
        <v>2.2000000000000002</v>
      </c>
      <c r="KUD17" s="708" t="s">
        <v>2448</v>
      </c>
      <c r="KUE17" s="707">
        <v>2.2000000000000002</v>
      </c>
      <c r="KUF17" s="708" t="s">
        <v>2448</v>
      </c>
      <c r="KUG17" s="707">
        <v>2.2000000000000002</v>
      </c>
      <c r="KUH17" s="708" t="s">
        <v>2448</v>
      </c>
      <c r="KUI17" s="707">
        <v>2.2000000000000002</v>
      </c>
      <c r="KUJ17" s="708" t="s">
        <v>2448</v>
      </c>
      <c r="KUK17" s="707">
        <v>2.2000000000000002</v>
      </c>
      <c r="KUL17" s="708" t="s">
        <v>2448</v>
      </c>
      <c r="KUM17" s="707">
        <v>2.2000000000000002</v>
      </c>
      <c r="KUN17" s="708" t="s">
        <v>2448</v>
      </c>
      <c r="KUO17" s="707">
        <v>2.2000000000000002</v>
      </c>
      <c r="KUP17" s="708" t="s">
        <v>2448</v>
      </c>
      <c r="KUQ17" s="707">
        <v>2.2000000000000002</v>
      </c>
      <c r="KUR17" s="708" t="s">
        <v>2448</v>
      </c>
      <c r="KUS17" s="707">
        <v>2.2000000000000002</v>
      </c>
      <c r="KUT17" s="708" t="s">
        <v>2448</v>
      </c>
      <c r="KUU17" s="707">
        <v>2.2000000000000002</v>
      </c>
      <c r="KUV17" s="708" t="s">
        <v>2448</v>
      </c>
      <c r="KUW17" s="707">
        <v>2.2000000000000002</v>
      </c>
      <c r="KUX17" s="708" t="s">
        <v>2448</v>
      </c>
      <c r="KUY17" s="707">
        <v>2.2000000000000002</v>
      </c>
      <c r="KUZ17" s="708" t="s">
        <v>2448</v>
      </c>
      <c r="KVA17" s="707">
        <v>2.2000000000000002</v>
      </c>
      <c r="KVB17" s="708" t="s">
        <v>2448</v>
      </c>
      <c r="KVC17" s="707">
        <v>2.2000000000000002</v>
      </c>
      <c r="KVD17" s="708" t="s">
        <v>2448</v>
      </c>
      <c r="KVE17" s="707">
        <v>2.2000000000000002</v>
      </c>
      <c r="KVF17" s="708" t="s">
        <v>2448</v>
      </c>
      <c r="KVG17" s="707">
        <v>2.2000000000000002</v>
      </c>
      <c r="KVH17" s="708" t="s">
        <v>2448</v>
      </c>
      <c r="KVI17" s="707">
        <v>2.2000000000000002</v>
      </c>
      <c r="KVJ17" s="708" t="s">
        <v>2448</v>
      </c>
      <c r="KVK17" s="707">
        <v>2.2000000000000002</v>
      </c>
      <c r="KVL17" s="708" t="s">
        <v>2448</v>
      </c>
      <c r="KVM17" s="707">
        <v>2.2000000000000002</v>
      </c>
      <c r="KVN17" s="708" t="s">
        <v>2448</v>
      </c>
      <c r="KVO17" s="707">
        <v>2.2000000000000002</v>
      </c>
      <c r="KVP17" s="708" t="s">
        <v>2448</v>
      </c>
      <c r="KVQ17" s="707">
        <v>2.2000000000000002</v>
      </c>
      <c r="KVR17" s="708" t="s">
        <v>2448</v>
      </c>
      <c r="KVS17" s="707">
        <v>2.2000000000000002</v>
      </c>
      <c r="KVT17" s="708" t="s">
        <v>2448</v>
      </c>
      <c r="KVU17" s="707">
        <v>2.2000000000000002</v>
      </c>
      <c r="KVV17" s="708" t="s">
        <v>2448</v>
      </c>
      <c r="KVW17" s="707">
        <v>2.2000000000000002</v>
      </c>
      <c r="KVX17" s="708" t="s">
        <v>2448</v>
      </c>
      <c r="KVY17" s="707">
        <v>2.2000000000000002</v>
      </c>
      <c r="KVZ17" s="708" t="s">
        <v>2448</v>
      </c>
      <c r="KWA17" s="707">
        <v>2.2000000000000002</v>
      </c>
      <c r="KWB17" s="708" t="s">
        <v>2448</v>
      </c>
      <c r="KWC17" s="707">
        <v>2.2000000000000002</v>
      </c>
      <c r="KWD17" s="708" t="s">
        <v>2448</v>
      </c>
      <c r="KWE17" s="707">
        <v>2.2000000000000002</v>
      </c>
      <c r="KWF17" s="708" t="s">
        <v>2448</v>
      </c>
      <c r="KWG17" s="707">
        <v>2.2000000000000002</v>
      </c>
      <c r="KWH17" s="708" t="s">
        <v>2448</v>
      </c>
      <c r="KWI17" s="707">
        <v>2.2000000000000002</v>
      </c>
      <c r="KWJ17" s="708" t="s">
        <v>2448</v>
      </c>
      <c r="KWK17" s="707">
        <v>2.2000000000000002</v>
      </c>
      <c r="KWL17" s="708" t="s">
        <v>2448</v>
      </c>
      <c r="KWM17" s="707">
        <v>2.2000000000000002</v>
      </c>
      <c r="KWN17" s="708" t="s">
        <v>2448</v>
      </c>
      <c r="KWO17" s="707">
        <v>2.2000000000000002</v>
      </c>
      <c r="KWP17" s="708" t="s">
        <v>2448</v>
      </c>
      <c r="KWQ17" s="707">
        <v>2.2000000000000002</v>
      </c>
      <c r="KWR17" s="708" t="s">
        <v>2448</v>
      </c>
      <c r="KWS17" s="707">
        <v>2.2000000000000002</v>
      </c>
      <c r="KWT17" s="708" t="s">
        <v>2448</v>
      </c>
      <c r="KWU17" s="707">
        <v>2.2000000000000002</v>
      </c>
      <c r="KWV17" s="708" t="s">
        <v>2448</v>
      </c>
      <c r="KWW17" s="707">
        <v>2.2000000000000002</v>
      </c>
      <c r="KWX17" s="708" t="s">
        <v>2448</v>
      </c>
      <c r="KWY17" s="707">
        <v>2.2000000000000002</v>
      </c>
      <c r="KWZ17" s="708" t="s">
        <v>2448</v>
      </c>
      <c r="KXA17" s="707">
        <v>2.2000000000000002</v>
      </c>
      <c r="KXB17" s="708" t="s">
        <v>2448</v>
      </c>
      <c r="KXC17" s="707">
        <v>2.2000000000000002</v>
      </c>
      <c r="KXD17" s="708" t="s">
        <v>2448</v>
      </c>
      <c r="KXE17" s="707">
        <v>2.2000000000000002</v>
      </c>
      <c r="KXF17" s="708" t="s">
        <v>2448</v>
      </c>
      <c r="KXG17" s="707">
        <v>2.2000000000000002</v>
      </c>
      <c r="KXH17" s="708" t="s">
        <v>2448</v>
      </c>
      <c r="KXI17" s="707">
        <v>2.2000000000000002</v>
      </c>
      <c r="KXJ17" s="708" t="s">
        <v>2448</v>
      </c>
      <c r="KXK17" s="707">
        <v>2.2000000000000002</v>
      </c>
      <c r="KXL17" s="708" t="s">
        <v>2448</v>
      </c>
      <c r="KXM17" s="707">
        <v>2.2000000000000002</v>
      </c>
      <c r="KXN17" s="708" t="s">
        <v>2448</v>
      </c>
      <c r="KXO17" s="707">
        <v>2.2000000000000002</v>
      </c>
      <c r="KXP17" s="708" t="s">
        <v>2448</v>
      </c>
      <c r="KXQ17" s="707">
        <v>2.2000000000000002</v>
      </c>
      <c r="KXR17" s="708" t="s">
        <v>2448</v>
      </c>
      <c r="KXS17" s="707">
        <v>2.2000000000000002</v>
      </c>
      <c r="KXT17" s="708" t="s">
        <v>2448</v>
      </c>
      <c r="KXU17" s="707">
        <v>2.2000000000000002</v>
      </c>
      <c r="KXV17" s="708" t="s">
        <v>2448</v>
      </c>
      <c r="KXW17" s="707">
        <v>2.2000000000000002</v>
      </c>
      <c r="KXX17" s="708" t="s">
        <v>2448</v>
      </c>
      <c r="KXY17" s="707">
        <v>2.2000000000000002</v>
      </c>
      <c r="KXZ17" s="708" t="s">
        <v>2448</v>
      </c>
      <c r="KYA17" s="707">
        <v>2.2000000000000002</v>
      </c>
      <c r="KYB17" s="708" t="s">
        <v>2448</v>
      </c>
      <c r="KYC17" s="707">
        <v>2.2000000000000002</v>
      </c>
      <c r="KYD17" s="708" t="s">
        <v>2448</v>
      </c>
      <c r="KYE17" s="707">
        <v>2.2000000000000002</v>
      </c>
      <c r="KYF17" s="708" t="s">
        <v>2448</v>
      </c>
      <c r="KYG17" s="707">
        <v>2.2000000000000002</v>
      </c>
      <c r="KYH17" s="708" t="s">
        <v>2448</v>
      </c>
      <c r="KYI17" s="707">
        <v>2.2000000000000002</v>
      </c>
      <c r="KYJ17" s="708" t="s">
        <v>2448</v>
      </c>
      <c r="KYK17" s="707">
        <v>2.2000000000000002</v>
      </c>
      <c r="KYL17" s="708" t="s">
        <v>2448</v>
      </c>
      <c r="KYM17" s="707">
        <v>2.2000000000000002</v>
      </c>
      <c r="KYN17" s="708" t="s">
        <v>2448</v>
      </c>
      <c r="KYO17" s="707">
        <v>2.2000000000000002</v>
      </c>
      <c r="KYP17" s="708" t="s">
        <v>2448</v>
      </c>
      <c r="KYQ17" s="707">
        <v>2.2000000000000002</v>
      </c>
      <c r="KYR17" s="708" t="s">
        <v>2448</v>
      </c>
      <c r="KYS17" s="707">
        <v>2.2000000000000002</v>
      </c>
      <c r="KYT17" s="708" t="s">
        <v>2448</v>
      </c>
      <c r="KYU17" s="707">
        <v>2.2000000000000002</v>
      </c>
      <c r="KYV17" s="708" t="s">
        <v>2448</v>
      </c>
      <c r="KYW17" s="707">
        <v>2.2000000000000002</v>
      </c>
      <c r="KYX17" s="708" t="s">
        <v>2448</v>
      </c>
      <c r="KYY17" s="707">
        <v>2.2000000000000002</v>
      </c>
      <c r="KYZ17" s="708" t="s">
        <v>2448</v>
      </c>
      <c r="KZA17" s="707">
        <v>2.2000000000000002</v>
      </c>
      <c r="KZB17" s="708" t="s">
        <v>2448</v>
      </c>
      <c r="KZC17" s="707">
        <v>2.2000000000000002</v>
      </c>
      <c r="KZD17" s="708" t="s">
        <v>2448</v>
      </c>
      <c r="KZE17" s="707">
        <v>2.2000000000000002</v>
      </c>
      <c r="KZF17" s="708" t="s">
        <v>2448</v>
      </c>
      <c r="KZG17" s="707">
        <v>2.2000000000000002</v>
      </c>
      <c r="KZH17" s="708" t="s">
        <v>2448</v>
      </c>
      <c r="KZI17" s="707">
        <v>2.2000000000000002</v>
      </c>
      <c r="KZJ17" s="708" t="s">
        <v>2448</v>
      </c>
      <c r="KZK17" s="707">
        <v>2.2000000000000002</v>
      </c>
      <c r="KZL17" s="708" t="s">
        <v>2448</v>
      </c>
      <c r="KZM17" s="707">
        <v>2.2000000000000002</v>
      </c>
      <c r="KZN17" s="708" t="s">
        <v>2448</v>
      </c>
      <c r="KZO17" s="707">
        <v>2.2000000000000002</v>
      </c>
      <c r="KZP17" s="708" t="s">
        <v>2448</v>
      </c>
      <c r="KZQ17" s="707">
        <v>2.2000000000000002</v>
      </c>
      <c r="KZR17" s="708" t="s">
        <v>2448</v>
      </c>
      <c r="KZS17" s="707">
        <v>2.2000000000000002</v>
      </c>
      <c r="KZT17" s="708" t="s">
        <v>2448</v>
      </c>
      <c r="KZU17" s="707">
        <v>2.2000000000000002</v>
      </c>
      <c r="KZV17" s="708" t="s">
        <v>2448</v>
      </c>
      <c r="KZW17" s="707">
        <v>2.2000000000000002</v>
      </c>
      <c r="KZX17" s="708" t="s">
        <v>2448</v>
      </c>
      <c r="KZY17" s="707">
        <v>2.2000000000000002</v>
      </c>
      <c r="KZZ17" s="708" t="s">
        <v>2448</v>
      </c>
      <c r="LAA17" s="707">
        <v>2.2000000000000002</v>
      </c>
      <c r="LAB17" s="708" t="s">
        <v>2448</v>
      </c>
      <c r="LAC17" s="707">
        <v>2.2000000000000002</v>
      </c>
      <c r="LAD17" s="708" t="s">
        <v>2448</v>
      </c>
      <c r="LAE17" s="707">
        <v>2.2000000000000002</v>
      </c>
      <c r="LAF17" s="708" t="s">
        <v>2448</v>
      </c>
      <c r="LAG17" s="707">
        <v>2.2000000000000002</v>
      </c>
      <c r="LAH17" s="708" t="s">
        <v>2448</v>
      </c>
      <c r="LAI17" s="707">
        <v>2.2000000000000002</v>
      </c>
      <c r="LAJ17" s="708" t="s">
        <v>2448</v>
      </c>
      <c r="LAK17" s="707">
        <v>2.2000000000000002</v>
      </c>
      <c r="LAL17" s="708" t="s">
        <v>2448</v>
      </c>
      <c r="LAM17" s="707">
        <v>2.2000000000000002</v>
      </c>
      <c r="LAN17" s="708" t="s">
        <v>2448</v>
      </c>
      <c r="LAO17" s="707">
        <v>2.2000000000000002</v>
      </c>
      <c r="LAP17" s="708" t="s">
        <v>2448</v>
      </c>
      <c r="LAQ17" s="707">
        <v>2.2000000000000002</v>
      </c>
      <c r="LAR17" s="708" t="s">
        <v>2448</v>
      </c>
      <c r="LAS17" s="707">
        <v>2.2000000000000002</v>
      </c>
      <c r="LAT17" s="708" t="s">
        <v>2448</v>
      </c>
      <c r="LAU17" s="707">
        <v>2.2000000000000002</v>
      </c>
      <c r="LAV17" s="708" t="s">
        <v>2448</v>
      </c>
      <c r="LAW17" s="707">
        <v>2.2000000000000002</v>
      </c>
      <c r="LAX17" s="708" t="s">
        <v>2448</v>
      </c>
      <c r="LAY17" s="707">
        <v>2.2000000000000002</v>
      </c>
      <c r="LAZ17" s="708" t="s">
        <v>2448</v>
      </c>
      <c r="LBA17" s="707">
        <v>2.2000000000000002</v>
      </c>
      <c r="LBB17" s="708" t="s">
        <v>2448</v>
      </c>
      <c r="LBC17" s="707">
        <v>2.2000000000000002</v>
      </c>
      <c r="LBD17" s="708" t="s">
        <v>2448</v>
      </c>
      <c r="LBE17" s="707">
        <v>2.2000000000000002</v>
      </c>
      <c r="LBF17" s="708" t="s">
        <v>2448</v>
      </c>
      <c r="LBG17" s="707">
        <v>2.2000000000000002</v>
      </c>
      <c r="LBH17" s="708" t="s">
        <v>2448</v>
      </c>
      <c r="LBI17" s="707">
        <v>2.2000000000000002</v>
      </c>
      <c r="LBJ17" s="708" t="s">
        <v>2448</v>
      </c>
      <c r="LBK17" s="707">
        <v>2.2000000000000002</v>
      </c>
      <c r="LBL17" s="708" t="s">
        <v>2448</v>
      </c>
      <c r="LBM17" s="707">
        <v>2.2000000000000002</v>
      </c>
      <c r="LBN17" s="708" t="s">
        <v>2448</v>
      </c>
      <c r="LBO17" s="707">
        <v>2.2000000000000002</v>
      </c>
      <c r="LBP17" s="708" t="s">
        <v>2448</v>
      </c>
      <c r="LBQ17" s="707">
        <v>2.2000000000000002</v>
      </c>
      <c r="LBR17" s="708" t="s">
        <v>2448</v>
      </c>
      <c r="LBS17" s="707">
        <v>2.2000000000000002</v>
      </c>
      <c r="LBT17" s="708" t="s">
        <v>2448</v>
      </c>
      <c r="LBU17" s="707">
        <v>2.2000000000000002</v>
      </c>
      <c r="LBV17" s="708" t="s">
        <v>2448</v>
      </c>
      <c r="LBW17" s="707">
        <v>2.2000000000000002</v>
      </c>
      <c r="LBX17" s="708" t="s">
        <v>2448</v>
      </c>
      <c r="LBY17" s="707">
        <v>2.2000000000000002</v>
      </c>
      <c r="LBZ17" s="708" t="s">
        <v>2448</v>
      </c>
      <c r="LCA17" s="707">
        <v>2.2000000000000002</v>
      </c>
      <c r="LCB17" s="708" t="s">
        <v>2448</v>
      </c>
      <c r="LCC17" s="707">
        <v>2.2000000000000002</v>
      </c>
      <c r="LCD17" s="708" t="s">
        <v>2448</v>
      </c>
      <c r="LCE17" s="707">
        <v>2.2000000000000002</v>
      </c>
      <c r="LCF17" s="708" t="s">
        <v>2448</v>
      </c>
      <c r="LCG17" s="707">
        <v>2.2000000000000002</v>
      </c>
      <c r="LCH17" s="708" t="s">
        <v>2448</v>
      </c>
      <c r="LCI17" s="707">
        <v>2.2000000000000002</v>
      </c>
      <c r="LCJ17" s="708" t="s">
        <v>2448</v>
      </c>
      <c r="LCK17" s="707">
        <v>2.2000000000000002</v>
      </c>
      <c r="LCL17" s="708" t="s">
        <v>2448</v>
      </c>
      <c r="LCM17" s="707">
        <v>2.2000000000000002</v>
      </c>
      <c r="LCN17" s="708" t="s">
        <v>2448</v>
      </c>
      <c r="LCO17" s="707">
        <v>2.2000000000000002</v>
      </c>
      <c r="LCP17" s="708" t="s">
        <v>2448</v>
      </c>
      <c r="LCQ17" s="707">
        <v>2.2000000000000002</v>
      </c>
      <c r="LCR17" s="708" t="s">
        <v>2448</v>
      </c>
      <c r="LCS17" s="707">
        <v>2.2000000000000002</v>
      </c>
      <c r="LCT17" s="708" t="s">
        <v>2448</v>
      </c>
      <c r="LCU17" s="707">
        <v>2.2000000000000002</v>
      </c>
      <c r="LCV17" s="708" t="s">
        <v>2448</v>
      </c>
      <c r="LCW17" s="707">
        <v>2.2000000000000002</v>
      </c>
      <c r="LCX17" s="708" t="s">
        <v>2448</v>
      </c>
      <c r="LCY17" s="707">
        <v>2.2000000000000002</v>
      </c>
      <c r="LCZ17" s="708" t="s">
        <v>2448</v>
      </c>
      <c r="LDA17" s="707">
        <v>2.2000000000000002</v>
      </c>
      <c r="LDB17" s="708" t="s">
        <v>2448</v>
      </c>
      <c r="LDC17" s="707">
        <v>2.2000000000000002</v>
      </c>
      <c r="LDD17" s="708" t="s">
        <v>2448</v>
      </c>
      <c r="LDE17" s="707">
        <v>2.2000000000000002</v>
      </c>
      <c r="LDF17" s="708" t="s">
        <v>2448</v>
      </c>
      <c r="LDG17" s="707">
        <v>2.2000000000000002</v>
      </c>
      <c r="LDH17" s="708" t="s">
        <v>2448</v>
      </c>
      <c r="LDI17" s="707">
        <v>2.2000000000000002</v>
      </c>
      <c r="LDJ17" s="708" t="s">
        <v>2448</v>
      </c>
      <c r="LDK17" s="707">
        <v>2.2000000000000002</v>
      </c>
      <c r="LDL17" s="708" t="s">
        <v>2448</v>
      </c>
      <c r="LDM17" s="707">
        <v>2.2000000000000002</v>
      </c>
      <c r="LDN17" s="708" t="s">
        <v>2448</v>
      </c>
      <c r="LDO17" s="707">
        <v>2.2000000000000002</v>
      </c>
      <c r="LDP17" s="708" t="s">
        <v>2448</v>
      </c>
      <c r="LDQ17" s="707">
        <v>2.2000000000000002</v>
      </c>
      <c r="LDR17" s="708" t="s">
        <v>2448</v>
      </c>
      <c r="LDS17" s="707">
        <v>2.2000000000000002</v>
      </c>
      <c r="LDT17" s="708" t="s">
        <v>2448</v>
      </c>
      <c r="LDU17" s="707">
        <v>2.2000000000000002</v>
      </c>
      <c r="LDV17" s="708" t="s">
        <v>2448</v>
      </c>
      <c r="LDW17" s="707">
        <v>2.2000000000000002</v>
      </c>
      <c r="LDX17" s="708" t="s">
        <v>2448</v>
      </c>
      <c r="LDY17" s="707">
        <v>2.2000000000000002</v>
      </c>
      <c r="LDZ17" s="708" t="s">
        <v>2448</v>
      </c>
      <c r="LEA17" s="707">
        <v>2.2000000000000002</v>
      </c>
      <c r="LEB17" s="708" t="s">
        <v>2448</v>
      </c>
      <c r="LEC17" s="707">
        <v>2.2000000000000002</v>
      </c>
      <c r="LED17" s="708" t="s">
        <v>2448</v>
      </c>
      <c r="LEE17" s="707">
        <v>2.2000000000000002</v>
      </c>
      <c r="LEF17" s="708" t="s">
        <v>2448</v>
      </c>
      <c r="LEG17" s="707">
        <v>2.2000000000000002</v>
      </c>
      <c r="LEH17" s="708" t="s">
        <v>2448</v>
      </c>
      <c r="LEI17" s="707">
        <v>2.2000000000000002</v>
      </c>
      <c r="LEJ17" s="708" t="s">
        <v>2448</v>
      </c>
      <c r="LEK17" s="707">
        <v>2.2000000000000002</v>
      </c>
      <c r="LEL17" s="708" t="s">
        <v>2448</v>
      </c>
      <c r="LEM17" s="707">
        <v>2.2000000000000002</v>
      </c>
      <c r="LEN17" s="708" t="s">
        <v>2448</v>
      </c>
      <c r="LEO17" s="707">
        <v>2.2000000000000002</v>
      </c>
      <c r="LEP17" s="708" t="s">
        <v>2448</v>
      </c>
      <c r="LEQ17" s="707">
        <v>2.2000000000000002</v>
      </c>
      <c r="LER17" s="708" t="s">
        <v>2448</v>
      </c>
      <c r="LES17" s="707">
        <v>2.2000000000000002</v>
      </c>
      <c r="LET17" s="708" t="s">
        <v>2448</v>
      </c>
      <c r="LEU17" s="707">
        <v>2.2000000000000002</v>
      </c>
      <c r="LEV17" s="708" t="s">
        <v>2448</v>
      </c>
      <c r="LEW17" s="707">
        <v>2.2000000000000002</v>
      </c>
      <c r="LEX17" s="708" t="s">
        <v>2448</v>
      </c>
      <c r="LEY17" s="707">
        <v>2.2000000000000002</v>
      </c>
      <c r="LEZ17" s="708" t="s">
        <v>2448</v>
      </c>
      <c r="LFA17" s="707">
        <v>2.2000000000000002</v>
      </c>
      <c r="LFB17" s="708" t="s">
        <v>2448</v>
      </c>
      <c r="LFC17" s="707">
        <v>2.2000000000000002</v>
      </c>
      <c r="LFD17" s="708" t="s">
        <v>2448</v>
      </c>
      <c r="LFE17" s="707">
        <v>2.2000000000000002</v>
      </c>
      <c r="LFF17" s="708" t="s">
        <v>2448</v>
      </c>
      <c r="LFG17" s="707">
        <v>2.2000000000000002</v>
      </c>
      <c r="LFH17" s="708" t="s">
        <v>2448</v>
      </c>
      <c r="LFI17" s="707">
        <v>2.2000000000000002</v>
      </c>
      <c r="LFJ17" s="708" t="s">
        <v>2448</v>
      </c>
      <c r="LFK17" s="707">
        <v>2.2000000000000002</v>
      </c>
      <c r="LFL17" s="708" t="s">
        <v>2448</v>
      </c>
      <c r="LFM17" s="707">
        <v>2.2000000000000002</v>
      </c>
      <c r="LFN17" s="708" t="s">
        <v>2448</v>
      </c>
      <c r="LFO17" s="707">
        <v>2.2000000000000002</v>
      </c>
      <c r="LFP17" s="708" t="s">
        <v>2448</v>
      </c>
      <c r="LFQ17" s="707">
        <v>2.2000000000000002</v>
      </c>
      <c r="LFR17" s="708" t="s">
        <v>2448</v>
      </c>
      <c r="LFS17" s="707">
        <v>2.2000000000000002</v>
      </c>
      <c r="LFT17" s="708" t="s">
        <v>2448</v>
      </c>
      <c r="LFU17" s="707">
        <v>2.2000000000000002</v>
      </c>
      <c r="LFV17" s="708" t="s">
        <v>2448</v>
      </c>
      <c r="LFW17" s="707">
        <v>2.2000000000000002</v>
      </c>
      <c r="LFX17" s="708" t="s">
        <v>2448</v>
      </c>
      <c r="LFY17" s="707">
        <v>2.2000000000000002</v>
      </c>
      <c r="LFZ17" s="708" t="s">
        <v>2448</v>
      </c>
      <c r="LGA17" s="707">
        <v>2.2000000000000002</v>
      </c>
      <c r="LGB17" s="708" t="s">
        <v>2448</v>
      </c>
      <c r="LGC17" s="707">
        <v>2.2000000000000002</v>
      </c>
      <c r="LGD17" s="708" t="s">
        <v>2448</v>
      </c>
      <c r="LGE17" s="707">
        <v>2.2000000000000002</v>
      </c>
      <c r="LGF17" s="708" t="s">
        <v>2448</v>
      </c>
      <c r="LGG17" s="707">
        <v>2.2000000000000002</v>
      </c>
      <c r="LGH17" s="708" t="s">
        <v>2448</v>
      </c>
      <c r="LGI17" s="707">
        <v>2.2000000000000002</v>
      </c>
      <c r="LGJ17" s="708" t="s">
        <v>2448</v>
      </c>
      <c r="LGK17" s="707">
        <v>2.2000000000000002</v>
      </c>
      <c r="LGL17" s="708" t="s">
        <v>2448</v>
      </c>
      <c r="LGM17" s="707">
        <v>2.2000000000000002</v>
      </c>
      <c r="LGN17" s="708" t="s">
        <v>2448</v>
      </c>
      <c r="LGO17" s="707">
        <v>2.2000000000000002</v>
      </c>
      <c r="LGP17" s="708" t="s">
        <v>2448</v>
      </c>
      <c r="LGQ17" s="707">
        <v>2.2000000000000002</v>
      </c>
      <c r="LGR17" s="708" t="s">
        <v>2448</v>
      </c>
      <c r="LGS17" s="707">
        <v>2.2000000000000002</v>
      </c>
      <c r="LGT17" s="708" t="s">
        <v>2448</v>
      </c>
      <c r="LGU17" s="707">
        <v>2.2000000000000002</v>
      </c>
      <c r="LGV17" s="708" t="s">
        <v>2448</v>
      </c>
      <c r="LGW17" s="707">
        <v>2.2000000000000002</v>
      </c>
      <c r="LGX17" s="708" t="s">
        <v>2448</v>
      </c>
      <c r="LGY17" s="707">
        <v>2.2000000000000002</v>
      </c>
      <c r="LGZ17" s="708" t="s">
        <v>2448</v>
      </c>
      <c r="LHA17" s="707">
        <v>2.2000000000000002</v>
      </c>
      <c r="LHB17" s="708" t="s">
        <v>2448</v>
      </c>
      <c r="LHC17" s="707">
        <v>2.2000000000000002</v>
      </c>
      <c r="LHD17" s="708" t="s">
        <v>2448</v>
      </c>
      <c r="LHE17" s="707">
        <v>2.2000000000000002</v>
      </c>
      <c r="LHF17" s="708" t="s">
        <v>2448</v>
      </c>
      <c r="LHG17" s="707">
        <v>2.2000000000000002</v>
      </c>
      <c r="LHH17" s="708" t="s">
        <v>2448</v>
      </c>
      <c r="LHI17" s="707">
        <v>2.2000000000000002</v>
      </c>
      <c r="LHJ17" s="708" t="s">
        <v>2448</v>
      </c>
      <c r="LHK17" s="707">
        <v>2.2000000000000002</v>
      </c>
      <c r="LHL17" s="708" t="s">
        <v>2448</v>
      </c>
      <c r="LHM17" s="707">
        <v>2.2000000000000002</v>
      </c>
      <c r="LHN17" s="708" t="s">
        <v>2448</v>
      </c>
      <c r="LHO17" s="707">
        <v>2.2000000000000002</v>
      </c>
      <c r="LHP17" s="708" t="s">
        <v>2448</v>
      </c>
      <c r="LHQ17" s="707">
        <v>2.2000000000000002</v>
      </c>
      <c r="LHR17" s="708" t="s">
        <v>2448</v>
      </c>
      <c r="LHS17" s="707">
        <v>2.2000000000000002</v>
      </c>
      <c r="LHT17" s="708" t="s">
        <v>2448</v>
      </c>
      <c r="LHU17" s="707">
        <v>2.2000000000000002</v>
      </c>
      <c r="LHV17" s="708" t="s">
        <v>2448</v>
      </c>
      <c r="LHW17" s="707">
        <v>2.2000000000000002</v>
      </c>
      <c r="LHX17" s="708" t="s">
        <v>2448</v>
      </c>
      <c r="LHY17" s="707">
        <v>2.2000000000000002</v>
      </c>
      <c r="LHZ17" s="708" t="s">
        <v>2448</v>
      </c>
      <c r="LIA17" s="707">
        <v>2.2000000000000002</v>
      </c>
      <c r="LIB17" s="708" t="s">
        <v>2448</v>
      </c>
      <c r="LIC17" s="707">
        <v>2.2000000000000002</v>
      </c>
      <c r="LID17" s="708" t="s">
        <v>2448</v>
      </c>
      <c r="LIE17" s="707">
        <v>2.2000000000000002</v>
      </c>
      <c r="LIF17" s="708" t="s">
        <v>2448</v>
      </c>
      <c r="LIG17" s="707">
        <v>2.2000000000000002</v>
      </c>
      <c r="LIH17" s="708" t="s">
        <v>2448</v>
      </c>
      <c r="LII17" s="707">
        <v>2.2000000000000002</v>
      </c>
      <c r="LIJ17" s="708" t="s">
        <v>2448</v>
      </c>
      <c r="LIK17" s="707">
        <v>2.2000000000000002</v>
      </c>
      <c r="LIL17" s="708" t="s">
        <v>2448</v>
      </c>
      <c r="LIM17" s="707">
        <v>2.2000000000000002</v>
      </c>
      <c r="LIN17" s="708" t="s">
        <v>2448</v>
      </c>
      <c r="LIO17" s="707">
        <v>2.2000000000000002</v>
      </c>
      <c r="LIP17" s="708" t="s">
        <v>2448</v>
      </c>
      <c r="LIQ17" s="707">
        <v>2.2000000000000002</v>
      </c>
      <c r="LIR17" s="708" t="s">
        <v>2448</v>
      </c>
      <c r="LIS17" s="707">
        <v>2.2000000000000002</v>
      </c>
      <c r="LIT17" s="708" t="s">
        <v>2448</v>
      </c>
      <c r="LIU17" s="707">
        <v>2.2000000000000002</v>
      </c>
      <c r="LIV17" s="708" t="s">
        <v>2448</v>
      </c>
      <c r="LIW17" s="707">
        <v>2.2000000000000002</v>
      </c>
      <c r="LIX17" s="708" t="s">
        <v>2448</v>
      </c>
      <c r="LIY17" s="707">
        <v>2.2000000000000002</v>
      </c>
      <c r="LIZ17" s="708" t="s">
        <v>2448</v>
      </c>
      <c r="LJA17" s="707">
        <v>2.2000000000000002</v>
      </c>
      <c r="LJB17" s="708" t="s">
        <v>2448</v>
      </c>
      <c r="LJC17" s="707">
        <v>2.2000000000000002</v>
      </c>
      <c r="LJD17" s="708" t="s">
        <v>2448</v>
      </c>
      <c r="LJE17" s="707">
        <v>2.2000000000000002</v>
      </c>
      <c r="LJF17" s="708" t="s">
        <v>2448</v>
      </c>
      <c r="LJG17" s="707">
        <v>2.2000000000000002</v>
      </c>
      <c r="LJH17" s="708" t="s">
        <v>2448</v>
      </c>
      <c r="LJI17" s="707">
        <v>2.2000000000000002</v>
      </c>
      <c r="LJJ17" s="708" t="s">
        <v>2448</v>
      </c>
      <c r="LJK17" s="707">
        <v>2.2000000000000002</v>
      </c>
      <c r="LJL17" s="708" t="s">
        <v>2448</v>
      </c>
      <c r="LJM17" s="707">
        <v>2.2000000000000002</v>
      </c>
      <c r="LJN17" s="708" t="s">
        <v>2448</v>
      </c>
      <c r="LJO17" s="707">
        <v>2.2000000000000002</v>
      </c>
      <c r="LJP17" s="708" t="s">
        <v>2448</v>
      </c>
      <c r="LJQ17" s="707">
        <v>2.2000000000000002</v>
      </c>
      <c r="LJR17" s="708" t="s">
        <v>2448</v>
      </c>
      <c r="LJS17" s="707">
        <v>2.2000000000000002</v>
      </c>
      <c r="LJT17" s="708" t="s">
        <v>2448</v>
      </c>
      <c r="LJU17" s="707">
        <v>2.2000000000000002</v>
      </c>
      <c r="LJV17" s="708" t="s">
        <v>2448</v>
      </c>
      <c r="LJW17" s="707">
        <v>2.2000000000000002</v>
      </c>
      <c r="LJX17" s="708" t="s">
        <v>2448</v>
      </c>
      <c r="LJY17" s="707">
        <v>2.2000000000000002</v>
      </c>
      <c r="LJZ17" s="708" t="s">
        <v>2448</v>
      </c>
      <c r="LKA17" s="707">
        <v>2.2000000000000002</v>
      </c>
      <c r="LKB17" s="708" t="s">
        <v>2448</v>
      </c>
      <c r="LKC17" s="707">
        <v>2.2000000000000002</v>
      </c>
      <c r="LKD17" s="708" t="s">
        <v>2448</v>
      </c>
      <c r="LKE17" s="707">
        <v>2.2000000000000002</v>
      </c>
      <c r="LKF17" s="708" t="s">
        <v>2448</v>
      </c>
      <c r="LKG17" s="707">
        <v>2.2000000000000002</v>
      </c>
      <c r="LKH17" s="708" t="s">
        <v>2448</v>
      </c>
      <c r="LKI17" s="707">
        <v>2.2000000000000002</v>
      </c>
      <c r="LKJ17" s="708" t="s">
        <v>2448</v>
      </c>
      <c r="LKK17" s="707">
        <v>2.2000000000000002</v>
      </c>
      <c r="LKL17" s="708" t="s">
        <v>2448</v>
      </c>
      <c r="LKM17" s="707">
        <v>2.2000000000000002</v>
      </c>
      <c r="LKN17" s="708" t="s">
        <v>2448</v>
      </c>
      <c r="LKO17" s="707">
        <v>2.2000000000000002</v>
      </c>
      <c r="LKP17" s="708" t="s">
        <v>2448</v>
      </c>
      <c r="LKQ17" s="707">
        <v>2.2000000000000002</v>
      </c>
      <c r="LKR17" s="708" t="s">
        <v>2448</v>
      </c>
      <c r="LKS17" s="707">
        <v>2.2000000000000002</v>
      </c>
      <c r="LKT17" s="708" t="s">
        <v>2448</v>
      </c>
      <c r="LKU17" s="707">
        <v>2.2000000000000002</v>
      </c>
      <c r="LKV17" s="708" t="s">
        <v>2448</v>
      </c>
      <c r="LKW17" s="707">
        <v>2.2000000000000002</v>
      </c>
      <c r="LKX17" s="708" t="s">
        <v>2448</v>
      </c>
      <c r="LKY17" s="707">
        <v>2.2000000000000002</v>
      </c>
      <c r="LKZ17" s="708" t="s">
        <v>2448</v>
      </c>
      <c r="LLA17" s="707">
        <v>2.2000000000000002</v>
      </c>
      <c r="LLB17" s="708" t="s">
        <v>2448</v>
      </c>
      <c r="LLC17" s="707">
        <v>2.2000000000000002</v>
      </c>
      <c r="LLD17" s="708" t="s">
        <v>2448</v>
      </c>
      <c r="LLE17" s="707">
        <v>2.2000000000000002</v>
      </c>
      <c r="LLF17" s="708" t="s">
        <v>2448</v>
      </c>
      <c r="LLG17" s="707">
        <v>2.2000000000000002</v>
      </c>
      <c r="LLH17" s="708" t="s">
        <v>2448</v>
      </c>
      <c r="LLI17" s="707">
        <v>2.2000000000000002</v>
      </c>
      <c r="LLJ17" s="708" t="s">
        <v>2448</v>
      </c>
      <c r="LLK17" s="707">
        <v>2.2000000000000002</v>
      </c>
      <c r="LLL17" s="708" t="s">
        <v>2448</v>
      </c>
      <c r="LLM17" s="707">
        <v>2.2000000000000002</v>
      </c>
      <c r="LLN17" s="708" t="s">
        <v>2448</v>
      </c>
      <c r="LLO17" s="707">
        <v>2.2000000000000002</v>
      </c>
      <c r="LLP17" s="708" t="s">
        <v>2448</v>
      </c>
      <c r="LLQ17" s="707">
        <v>2.2000000000000002</v>
      </c>
      <c r="LLR17" s="708" t="s">
        <v>2448</v>
      </c>
      <c r="LLS17" s="707">
        <v>2.2000000000000002</v>
      </c>
      <c r="LLT17" s="708" t="s">
        <v>2448</v>
      </c>
      <c r="LLU17" s="707">
        <v>2.2000000000000002</v>
      </c>
      <c r="LLV17" s="708" t="s">
        <v>2448</v>
      </c>
      <c r="LLW17" s="707">
        <v>2.2000000000000002</v>
      </c>
      <c r="LLX17" s="708" t="s">
        <v>2448</v>
      </c>
      <c r="LLY17" s="707">
        <v>2.2000000000000002</v>
      </c>
      <c r="LLZ17" s="708" t="s">
        <v>2448</v>
      </c>
      <c r="LMA17" s="707">
        <v>2.2000000000000002</v>
      </c>
      <c r="LMB17" s="708" t="s">
        <v>2448</v>
      </c>
      <c r="LMC17" s="707">
        <v>2.2000000000000002</v>
      </c>
      <c r="LMD17" s="708" t="s">
        <v>2448</v>
      </c>
      <c r="LME17" s="707">
        <v>2.2000000000000002</v>
      </c>
      <c r="LMF17" s="708" t="s">
        <v>2448</v>
      </c>
      <c r="LMG17" s="707">
        <v>2.2000000000000002</v>
      </c>
      <c r="LMH17" s="708" t="s">
        <v>2448</v>
      </c>
      <c r="LMI17" s="707">
        <v>2.2000000000000002</v>
      </c>
      <c r="LMJ17" s="708" t="s">
        <v>2448</v>
      </c>
      <c r="LMK17" s="707">
        <v>2.2000000000000002</v>
      </c>
      <c r="LML17" s="708" t="s">
        <v>2448</v>
      </c>
      <c r="LMM17" s="707">
        <v>2.2000000000000002</v>
      </c>
      <c r="LMN17" s="708" t="s">
        <v>2448</v>
      </c>
      <c r="LMO17" s="707">
        <v>2.2000000000000002</v>
      </c>
      <c r="LMP17" s="708" t="s">
        <v>2448</v>
      </c>
      <c r="LMQ17" s="707">
        <v>2.2000000000000002</v>
      </c>
      <c r="LMR17" s="708" t="s">
        <v>2448</v>
      </c>
      <c r="LMS17" s="707">
        <v>2.2000000000000002</v>
      </c>
      <c r="LMT17" s="708" t="s">
        <v>2448</v>
      </c>
      <c r="LMU17" s="707">
        <v>2.2000000000000002</v>
      </c>
      <c r="LMV17" s="708" t="s">
        <v>2448</v>
      </c>
      <c r="LMW17" s="707">
        <v>2.2000000000000002</v>
      </c>
      <c r="LMX17" s="708" t="s">
        <v>2448</v>
      </c>
      <c r="LMY17" s="707">
        <v>2.2000000000000002</v>
      </c>
      <c r="LMZ17" s="708" t="s">
        <v>2448</v>
      </c>
      <c r="LNA17" s="707">
        <v>2.2000000000000002</v>
      </c>
      <c r="LNB17" s="708" t="s">
        <v>2448</v>
      </c>
      <c r="LNC17" s="707">
        <v>2.2000000000000002</v>
      </c>
      <c r="LND17" s="708" t="s">
        <v>2448</v>
      </c>
      <c r="LNE17" s="707">
        <v>2.2000000000000002</v>
      </c>
      <c r="LNF17" s="708" t="s">
        <v>2448</v>
      </c>
      <c r="LNG17" s="707">
        <v>2.2000000000000002</v>
      </c>
      <c r="LNH17" s="708" t="s">
        <v>2448</v>
      </c>
      <c r="LNI17" s="707">
        <v>2.2000000000000002</v>
      </c>
      <c r="LNJ17" s="708" t="s">
        <v>2448</v>
      </c>
      <c r="LNK17" s="707">
        <v>2.2000000000000002</v>
      </c>
      <c r="LNL17" s="708" t="s">
        <v>2448</v>
      </c>
      <c r="LNM17" s="707">
        <v>2.2000000000000002</v>
      </c>
      <c r="LNN17" s="708" t="s">
        <v>2448</v>
      </c>
      <c r="LNO17" s="707">
        <v>2.2000000000000002</v>
      </c>
      <c r="LNP17" s="708" t="s">
        <v>2448</v>
      </c>
      <c r="LNQ17" s="707">
        <v>2.2000000000000002</v>
      </c>
      <c r="LNR17" s="708" t="s">
        <v>2448</v>
      </c>
      <c r="LNS17" s="707">
        <v>2.2000000000000002</v>
      </c>
      <c r="LNT17" s="708" t="s">
        <v>2448</v>
      </c>
      <c r="LNU17" s="707">
        <v>2.2000000000000002</v>
      </c>
      <c r="LNV17" s="708" t="s">
        <v>2448</v>
      </c>
      <c r="LNW17" s="707">
        <v>2.2000000000000002</v>
      </c>
      <c r="LNX17" s="708" t="s">
        <v>2448</v>
      </c>
      <c r="LNY17" s="707">
        <v>2.2000000000000002</v>
      </c>
      <c r="LNZ17" s="708" t="s">
        <v>2448</v>
      </c>
      <c r="LOA17" s="707">
        <v>2.2000000000000002</v>
      </c>
      <c r="LOB17" s="708" t="s">
        <v>2448</v>
      </c>
      <c r="LOC17" s="707">
        <v>2.2000000000000002</v>
      </c>
      <c r="LOD17" s="708" t="s">
        <v>2448</v>
      </c>
      <c r="LOE17" s="707">
        <v>2.2000000000000002</v>
      </c>
      <c r="LOF17" s="708" t="s">
        <v>2448</v>
      </c>
      <c r="LOG17" s="707">
        <v>2.2000000000000002</v>
      </c>
      <c r="LOH17" s="708" t="s">
        <v>2448</v>
      </c>
      <c r="LOI17" s="707">
        <v>2.2000000000000002</v>
      </c>
      <c r="LOJ17" s="708" t="s">
        <v>2448</v>
      </c>
      <c r="LOK17" s="707">
        <v>2.2000000000000002</v>
      </c>
      <c r="LOL17" s="708" t="s">
        <v>2448</v>
      </c>
      <c r="LOM17" s="707">
        <v>2.2000000000000002</v>
      </c>
      <c r="LON17" s="708" t="s">
        <v>2448</v>
      </c>
      <c r="LOO17" s="707">
        <v>2.2000000000000002</v>
      </c>
      <c r="LOP17" s="708" t="s">
        <v>2448</v>
      </c>
      <c r="LOQ17" s="707">
        <v>2.2000000000000002</v>
      </c>
      <c r="LOR17" s="708" t="s">
        <v>2448</v>
      </c>
      <c r="LOS17" s="707">
        <v>2.2000000000000002</v>
      </c>
      <c r="LOT17" s="708" t="s">
        <v>2448</v>
      </c>
      <c r="LOU17" s="707">
        <v>2.2000000000000002</v>
      </c>
      <c r="LOV17" s="708" t="s">
        <v>2448</v>
      </c>
      <c r="LOW17" s="707">
        <v>2.2000000000000002</v>
      </c>
      <c r="LOX17" s="708" t="s">
        <v>2448</v>
      </c>
      <c r="LOY17" s="707">
        <v>2.2000000000000002</v>
      </c>
      <c r="LOZ17" s="708" t="s">
        <v>2448</v>
      </c>
      <c r="LPA17" s="707">
        <v>2.2000000000000002</v>
      </c>
      <c r="LPB17" s="708" t="s">
        <v>2448</v>
      </c>
      <c r="LPC17" s="707">
        <v>2.2000000000000002</v>
      </c>
      <c r="LPD17" s="708" t="s">
        <v>2448</v>
      </c>
      <c r="LPE17" s="707">
        <v>2.2000000000000002</v>
      </c>
      <c r="LPF17" s="708" t="s">
        <v>2448</v>
      </c>
      <c r="LPG17" s="707">
        <v>2.2000000000000002</v>
      </c>
      <c r="LPH17" s="708" t="s">
        <v>2448</v>
      </c>
      <c r="LPI17" s="707">
        <v>2.2000000000000002</v>
      </c>
      <c r="LPJ17" s="708" t="s">
        <v>2448</v>
      </c>
      <c r="LPK17" s="707">
        <v>2.2000000000000002</v>
      </c>
      <c r="LPL17" s="708" t="s">
        <v>2448</v>
      </c>
      <c r="LPM17" s="707">
        <v>2.2000000000000002</v>
      </c>
      <c r="LPN17" s="708" t="s">
        <v>2448</v>
      </c>
      <c r="LPO17" s="707">
        <v>2.2000000000000002</v>
      </c>
      <c r="LPP17" s="708" t="s">
        <v>2448</v>
      </c>
      <c r="LPQ17" s="707">
        <v>2.2000000000000002</v>
      </c>
      <c r="LPR17" s="708" t="s">
        <v>2448</v>
      </c>
      <c r="LPS17" s="707">
        <v>2.2000000000000002</v>
      </c>
      <c r="LPT17" s="708" t="s">
        <v>2448</v>
      </c>
      <c r="LPU17" s="707">
        <v>2.2000000000000002</v>
      </c>
      <c r="LPV17" s="708" t="s">
        <v>2448</v>
      </c>
      <c r="LPW17" s="707">
        <v>2.2000000000000002</v>
      </c>
      <c r="LPX17" s="708" t="s">
        <v>2448</v>
      </c>
      <c r="LPY17" s="707">
        <v>2.2000000000000002</v>
      </c>
      <c r="LPZ17" s="708" t="s">
        <v>2448</v>
      </c>
      <c r="LQA17" s="707">
        <v>2.2000000000000002</v>
      </c>
      <c r="LQB17" s="708" t="s">
        <v>2448</v>
      </c>
      <c r="LQC17" s="707">
        <v>2.2000000000000002</v>
      </c>
      <c r="LQD17" s="708" t="s">
        <v>2448</v>
      </c>
      <c r="LQE17" s="707">
        <v>2.2000000000000002</v>
      </c>
      <c r="LQF17" s="708" t="s">
        <v>2448</v>
      </c>
      <c r="LQG17" s="707">
        <v>2.2000000000000002</v>
      </c>
      <c r="LQH17" s="708" t="s">
        <v>2448</v>
      </c>
      <c r="LQI17" s="707">
        <v>2.2000000000000002</v>
      </c>
      <c r="LQJ17" s="708" t="s">
        <v>2448</v>
      </c>
      <c r="LQK17" s="707">
        <v>2.2000000000000002</v>
      </c>
      <c r="LQL17" s="708" t="s">
        <v>2448</v>
      </c>
      <c r="LQM17" s="707">
        <v>2.2000000000000002</v>
      </c>
      <c r="LQN17" s="708" t="s">
        <v>2448</v>
      </c>
      <c r="LQO17" s="707">
        <v>2.2000000000000002</v>
      </c>
      <c r="LQP17" s="708" t="s">
        <v>2448</v>
      </c>
      <c r="LQQ17" s="707">
        <v>2.2000000000000002</v>
      </c>
      <c r="LQR17" s="708" t="s">
        <v>2448</v>
      </c>
      <c r="LQS17" s="707">
        <v>2.2000000000000002</v>
      </c>
      <c r="LQT17" s="708" t="s">
        <v>2448</v>
      </c>
      <c r="LQU17" s="707">
        <v>2.2000000000000002</v>
      </c>
      <c r="LQV17" s="708" t="s">
        <v>2448</v>
      </c>
      <c r="LQW17" s="707">
        <v>2.2000000000000002</v>
      </c>
      <c r="LQX17" s="708" t="s">
        <v>2448</v>
      </c>
      <c r="LQY17" s="707">
        <v>2.2000000000000002</v>
      </c>
      <c r="LQZ17" s="708" t="s">
        <v>2448</v>
      </c>
      <c r="LRA17" s="707">
        <v>2.2000000000000002</v>
      </c>
      <c r="LRB17" s="708" t="s">
        <v>2448</v>
      </c>
      <c r="LRC17" s="707">
        <v>2.2000000000000002</v>
      </c>
      <c r="LRD17" s="708" t="s">
        <v>2448</v>
      </c>
      <c r="LRE17" s="707">
        <v>2.2000000000000002</v>
      </c>
      <c r="LRF17" s="708" t="s">
        <v>2448</v>
      </c>
      <c r="LRG17" s="707">
        <v>2.2000000000000002</v>
      </c>
      <c r="LRH17" s="708" t="s">
        <v>2448</v>
      </c>
      <c r="LRI17" s="707">
        <v>2.2000000000000002</v>
      </c>
      <c r="LRJ17" s="708" t="s">
        <v>2448</v>
      </c>
      <c r="LRK17" s="707">
        <v>2.2000000000000002</v>
      </c>
      <c r="LRL17" s="708" t="s">
        <v>2448</v>
      </c>
      <c r="LRM17" s="707">
        <v>2.2000000000000002</v>
      </c>
      <c r="LRN17" s="708" t="s">
        <v>2448</v>
      </c>
      <c r="LRO17" s="707">
        <v>2.2000000000000002</v>
      </c>
      <c r="LRP17" s="708" t="s">
        <v>2448</v>
      </c>
      <c r="LRQ17" s="707">
        <v>2.2000000000000002</v>
      </c>
      <c r="LRR17" s="708" t="s">
        <v>2448</v>
      </c>
      <c r="LRS17" s="707">
        <v>2.2000000000000002</v>
      </c>
      <c r="LRT17" s="708" t="s">
        <v>2448</v>
      </c>
      <c r="LRU17" s="707">
        <v>2.2000000000000002</v>
      </c>
      <c r="LRV17" s="708" t="s">
        <v>2448</v>
      </c>
      <c r="LRW17" s="707">
        <v>2.2000000000000002</v>
      </c>
      <c r="LRX17" s="708" t="s">
        <v>2448</v>
      </c>
      <c r="LRY17" s="707">
        <v>2.2000000000000002</v>
      </c>
      <c r="LRZ17" s="708" t="s">
        <v>2448</v>
      </c>
      <c r="LSA17" s="707">
        <v>2.2000000000000002</v>
      </c>
      <c r="LSB17" s="708" t="s">
        <v>2448</v>
      </c>
      <c r="LSC17" s="707">
        <v>2.2000000000000002</v>
      </c>
      <c r="LSD17" s="708" t="s">
        <v>2448</v>
      </c>
      <c r="LSE17" s="707">
        <v>2.2000000000000002</v>
      </c>
      <c r="LSF17" s="708" t="s">
        <v>2448</v>
      </c>
      <c r="LSG17" s="707">
        <v>2.2000000000000002</v>
      </c>
      <c r="LSH17" s="708" t="s">
        <v>2448</v>
      </c>
      <c r="LSI17" s="707">
        <v>2.2000000000000002</v>
      </c>
      <c r="LSJ17" s="708" t="s">
        <v>2448</v>
      </c>
      <c r="LSK17" s="707">
        <v>2.2000000000000002</v>
      </c>
      <c r="LSL17" s="708" t="s">
        <v>2448</v>
      </c>
      <c r="LSM17" s="707">
        <v>2.2000000000000002</v>
      </c>
      <c r="LSN17" s="708" t="s">
        <v>2448</v>
      </c>
      <c r="LSO17" s="707">
        <v>2.2000000000000002</v>
      </c>
      <c r="LSP17" s="708" t="s">
        <v>2448</v>
      </c>
      <c r="LSQ17" s="707">
        <v>2.2000000000000002</v>
      </c>
      <c r="LSR17" s="708" t="s">
        <v>2448</v>
      </c>
      <c r="LSS17" s="707">
        <v>2.2000000000000002</v>
      </c>
      <c r="LST17" s="708" t="s">
        <v>2448</v>
      </c>
      <c r="LSU17" s="707">
        <v>2.2000000000000002</v>
      </c>
      <c r="LSV17" s="708" t="s">
        <v>2448</v>
      </c>
      <c r="LSW17" s="707">
        <v>2.2000000000000002</v>
      </c>
      <c r="LSX17" s="708" t="s">
        <v>2448</v>
      </c>
      <c r="LSY17" s="707">
        <v>2.2000000000000002</v>
      </c>
      <c r="LSZ17" s="708" t="s">
        <v>2448</v>
      </c>
      <c r="LTA17" s="707">
        <v>2.2000000000000002</v>
      </c>
      <c r="LTB17" s="708" t="s">
        <v>2448</v>
      </c>
      <c r="LTC17" s="707">
        <v>2.2000000000000002</v>
      </c>
      <c r="LTD17" s="708" t="s">
        <v>2448</v>
      </c>
      <c r="LTE17" s="707">
        <v>2.2000000000000002</v>
      </c>
      <c r="LTF17" s="708" t="s">
        <v>2448</v>
      </c>
      <c r="LTG17" s="707">
        <v>2.2000000000000002</v>
      </c>
      <c r="LTH17" s="708" t="s">
        <v>2448</v>
      </c>
      <c r="LTI17" s="707">
        <v>2.2000000000000002</v>
      </c>
      <c r="LTJ17" s="708" t="s">
        <v>2448</v>
      </c>
      <c r="LTK17" s="707">
        <v>2.2000000000000002</v>
      </c>
      <c r="LTL17" s="708" t="s">
        <v>2448</v>
      </c>
      <c r="LTM17" s="707">
        <v>2.2000000000000002</v>
      </c>
      <c r="LTN17" s="708" t="s">
        <v>2448</v>
      </c>
      <c r="LTO17" s="707">
        <v>2.2000000000000002</v>
      </c>
      <c r="LTP17" s="708" t="s">
        <v>2448</v>
      </c>
      <c r="LTQ17" s="707">
        <v>2.2000000000000002</v>
      </c>
      <c r="LTR17" s="708" t="s">
        <v>2448</v>
      </c>
      <c r="LTS17" s="707">
        <v>2.2000000000000002</v>
      </c>
      <c r="LTT17" s="708" t="s">
        <v>2448</v>
      </c>
      <c r="LTU17" s="707">
        <v>2.2000000000000002</v>
      </c>
      <c r="LTV17" s="708" t="s">
        <v>2448</v>
      </c>
      <c r="LTW17" s="707">
        <v>2.2000000000000002</v>
      </c>
      <c r="LTX17" s="708" t="s">
        <v>2448</v>
      </c>
      <c r="LTY17" s="707">
        <v>2.2000000000000002</v>
      </c>
      <c r="LTZ17" s="708" t="s">
        <v>2448</v>
      </c>
      <c r="LUA17" s="707">
        <v>2.2000000000000002</v>
      </c>
      <c r="LUB17" s="708" t="s">
        <v>2448</v>
      </c>
      <c r="LUC17" s="707">
        <v>2.2000000000000002</v>
      </c>
      <c r="LUD17" s="708" t="s">
        <v>2448</v>
      </c>
      <c r="LUE17" s="707">
        <v>2.2000000000000002</v>
      </c>
      <c r="LUF17" s="708" t="s">
        <v>2448</v>
      </c>
      <c r="LUG17" s="707">
        <v>2.2000000000000002</v>
      </c>
      <c r="LUH17" s="708" t="s">
        <v>2448</v>
      </c>
      <c r="LUI17" s="707">
        <v>2.2000000000000002</v>
      </c>
      <c r="LUJ17" s="708" t="s">
        <v>2448</v>
      </c>
      <c r="LUK17" s="707">
        <v>2.2000000000000002</v>
      </c>
      <c r="LUL17" s="708" t="s">
        <v>2448</v>
      </c>
      <c r="LUM17" s="707">
        <v>2.2000000000000002</v>
      </c>
      <c r="LUN17" s="708" t="s">
        <v>2448</v>
      </c>
      <c r="LUO17" s="707">
        <v>2.2000000000000002</v>
      </c>
      <c r="LUP17" s="708" t="s">
        <v>2448</v>
      </c>
      <c r="LUQ17" s="707">
        <v>2.2000000000000002</v>
      </c>
      <c r="LUR17" s="708" t="s">
        <v>2448</v>
      </c>
      <c r="LUS17" s="707">
        <v>2.2000000000000002</v>
      </c>
      <c r="LUT17" s="708" t="s">
        <v>2448</v>
      </c>
      <c r="LUU17" s="707">
        <v>2.2000000000000002</v>
      </c>
      <c r="LUV17" s="708" t="s">
        <v>2448</v>
      </c>
      <c r="LUW17" s="707">
        <v>2.2000000000000002</v>
      </c>
      <c r="LUX17" s="708" t="s">
        <v>2448</v>
      </c>
      <c r="LUY17" s="707">
        <v>2.2000000000000002</v>
      </c>
      <c r="LUZ17" s="708" t="s">
        <v>2448</v>
      </c>
      <c r="LVA17" s="707">
        <v>2.2000000000000002</v>
      </c>
      <c r="LVB17" s="708" t="s">
        <v>2448</v>
      </c>
      <c r="LVC17" s="707">
        <v>2.2000000000000002</v>
      </c>
      <c r="LVD17" s="708" t="s">
        <v>2448</v>
      </c>
      <c r="LVE17" s="707">
        <v>2.2000000000000002</v>
      </c>
      <c r="LVF17" s="708" t="s">
        <v>2448</v>
      </c>
      <c r="LVG17" s="707">
        <v>2.2000000000000002</v>
      </c>
      <c r="LVH17" s="708" t="s">
        <v>2448</v>
      </c>
      <c r="LVI17" s="707">
        <v>2.2000000000000002</v>
      </c>
      <c r="LVJ17" s="708" t="s">
        <v>2448</v>
      </c>
      <c r="LVK17" s="707">
        <v>2.2000000000000002</v>
      </c>
      <c r="LVL17" s="708" t="s">
        <v>2448</v>
      </c>
      <c r="LVM17" s="707">
        <v>2.2000000000000002</v>
      </c>
      <c r="LVN17" s="708" t="s">
        <v>2448</v>
      </c>
      <c r="LVO17" s="707">
        <v>2.2000000000000002</v>
      </c>
      <c r="LVP17" s="708" t="s">
        <v>2448</v>
      </c>
      <c r="LVQ17" s="707">
        <v>2.2000000000000002</v>
      </c>
      <c r="LVR17" s="708" t="s">
        <v>2448</v>
      </c>
      <c r="LVS17" s="707">
        <v>2.2000000000000002</v>
      </c>
      <c r="LVT17" s="708" t="s">
        <v>2448</v>
      </c>
      <c r="LVU17" s="707">
        <v>2.2000000000000002</v>
      </c>
      <c r="LVV17" s="708" t="s">
        <v>2448</v>
      </c>
      <c r="LVW17" s="707">
        <v>2.2000000000000002</v>
      </c>
      <c r="LVX17" s="708" t="s">
        <v>2448</v>
      </c>
      <c r="LVY17" s="707">
        <v>2.2000000000000002</v>
      </c>
      <c r="LVZ17" s="708" t="s">
        <v>2448</v>
      </c>
      <c r="LWA17" s="707">
        <v>2.2000000000000002</v>
      </c>
      <c r="LWB17" s="708" t="s">
        <v>2448</v>
      </c>
      <c r="LWC17" s="707">
        <v>2.2000000000000002</v>
      </c>
      <c r="LWD17" s="708" t="s">
        <v>2448</v>
      </c>
      <c r="LWE17" s="707">
        <v>2.2000000000000002</v>
      </c>
      <c r="LWF17" s="708" t="s">
        <v>2448</v>
      </c>
      <c r="LWG17" s="707">
        <v>2.2000000000000002</v>
      </c>
      <c r="LWH17" s="708" t="s">
        <v>2448</v>
      </c>
      <c r="LWI17" s="707">
        <v>2.2000000000000002</v>
      </c>
      <c r="LWJ17" s="708" t="s">
        <v>2448</v>
      </c>
      <c r="LWK17" s="707">
        <v>2.2000000000000002</v>
      </c>
      <c r="LWL17" s="708" t="s">
        <v>2448</v>
      </c>
      <c r="LWM17" s="707">
        <v>2.2000000000000002</v>
      </c>
      <c r="LWN17" s="708" t="s">
        <v>2448</v>
      </c>
      <c r="LWO17" s="707">
        <v>2.2000000000000002</v>
      </c>
      <c r="LWP17" s="708" t="s">
        <v>2448</v>
      </c>
      <c r="LWQ17" s="707">
        <v>2.2000000000000002</v>
      </c>
      <c r="LWR17" s="708" t="s">
        <v>2448</v>
      </c>
      <c r="LWS17" s="707">
        <v>2.2000000000000002</v>
      </c>
      <c r="LWT17" s="708" t="s">
        <v>2448</v>
      </c>
      <c r="LWU17" s="707">
        <v>2.2000000000000002</v>
      </c>
      <c r="LWV17" s="708" t="s">
        <v>2448</v>
      </c>
      <c r="LWW17" s="707">
        <v>2.2000000000000002</v>
      </c>
      <c r="LWX17" s="708" t="s">
        <v>2448</v>
      </c>
      <c r="LWY17" s="707">
        <v>2.2000000000000002</v>
      </c>
      <c r="LWZ17" s="708" t="s">
        <v>2448</v>
      </c>
      <c r="LXA17" s="707">
        <v>2.2000000000000002</v>
      </c>
      <c r="LXB17" s="708" t="s">
        <v>2448</v>
      </c>
      <c r="LXC17" s="707">
        <v>2.2000000000000002</v>
      </c>
      <c r="LXD17" s="708" t="s">
        <v>2448</v>
      </c>
      <c r="LXE17" s="707">
        <v>2.2000000000000002</v>
      </c>
      <c r="LXF17" s="708" t="s">
        <v>2448</v>
      </c>
      <c r="LXG17" s="707">
        <v>2.2000000000000002</v>
      </c>
      <c r="LXH17" s="708" t="s">
        <v>2448</v>
      </c>
      <c r="LXI17" s="707">
        <v>2.2000000000000002</v>
      </c>
      <c r="LXJ17" s="708" t="s">
        <v>2448</v>
      </c>
      <c r="LXK17" s="707">
        <v>2.2000000000000002</v>
      </c>
      <c r="LXL17" s="708" t="s">
        <v>2448</v>
      </c>
      <c r="LXM17" s="707">
        <v>2.2000000000000002</v>
      </c>
      <c r="LXN17" s="708" t="s">
        <v>2448</v>
      </c>
      <c r="LXO17" s="707">
        <v>2.2000000000000002</v>
      </c>
      <c r="LXP17" s="708" t="s">
        <v>2448</v>
      </c>
      <c r="LXQ17" s="707">
        <v>2.2000000000000002</v>
      </c>
      <c r="LXR17" s="708" t="s">
        <v>2448</v>
      </c>
      <c r="LXS17" s="707">
        <v>2.2000000000000002</v>
      </c>
      <c r="LXT17" s="708" t="s">
        <v>2448</v>
      </c>
      <c r="LXU17" s="707">
        <v>2.2000000000000002</v>
      </c>
      <c r="LXV17" s="708" t="s">
        <v>2448</v>
      </c>
      <c r="LXW17" s="707">
        <v>2.2000000000000002</v>
      </c>
      <c r="LXX17" s="708" t="s">
        <v>2448</v>
      </c>
      <c r="LXY17" s="707">
        <v>2.2000000000000002</v>
      </c>
      <c r="LXZ17" s="708" t="s">
        <v>2448</v>
      </c>
      <c r="LYA17" s="707">
        <v>2.2000000000000002</v>
      </c>
      <c r="LYB17" s="708" t="s">
        <v>2448</v>
      </c>
      <c r="LYC17" s="707">
        <v>2.2000000000000002</v>
      </c>
      <c r="LYD17" s="708" t="s">
        <v>2448</v>
      </c>
      <c r="LYE17" s="707">
        <v>2.2000000000000002</v>
      </c>
      <c r="LYF17" s="708" t="s">
        <v>2448</v>
      </c>
      <c r="LYG17" s="707">
        <v>2.2000000000000002</v>
      </c>
      <c r="LYH17" s="708" t="s">
        <v>2448</v>
      </c>
      <c r="LYI17" s="707">
        <v>2.2000000000000002</v>
      </c>
      <c r="LYJ17" s="708" t="s">
        <v>2448</v>
      </c>
      <c r="LYK17" s="707">
        <v>2.2000000000000002</v>
      </c>
      <c r="LYL17" s="708" t="s">
        <v>2448</v>
      </c>
      <c r="LYM17" s="707">
        <v>2.2000000000000002</v>
      </c>
      <c r="LYN17" s="708" t="s">
        <v>2448</v>
      </c>
      <c r="LYO17" s="707">
        <v>2.2000000000000002</v>
      </c>
      <c r="LYP17" s="708" t="s">
        <v>2448</v>
      </c>
      <c r="LYQ17" s="707">
        <v>2.2000000000000002</v>
      </c>
      <c r="LYR17" s="708" t="s">
        <v>2448</v>
      </c>
      <c r="LYS17" s="707">
        <v>2.2000000000000002</v>
      </c>
      <c r="LYT17" s="708" t="s">
        <v>2448</v>
      </c>
      <c r="LYU17" s="707">
        <v>2.2000000000000002</v>
      </c>
      <c r="LYV17" s="708" t="s">
        <v>2448</v>
      </c>
      <c r="LYW17" s="707">
        <v>2.2000000000000002</v>
      </c>
      <c r="LYX17" s="708" t="s">
        <v>2448</v>
      </c>
      <c r="LYY17" s="707">
        <v>2.2000000000000002</v>
      </c>
      <c r="LYZ17" s="708" t="s">
        <v>2448</v>
      </c>
      <c r="LZA17" s="707">
        <v>2.2000000000000002</v>
      </c>
      <c r="LZB17" s="708" t="s">
        <v>2448</v>
      </c>
      <c r="LZC17" s="707">
        <v>2.2000000000000002</v>
      </c>
      <c r="LZD17" s="708" t="s">
        <v>2448</v>
      </c>
      <c r="LZE17" s="707">
        <v>2.2000000000000002</v>
      </c>
      <c r="LZF17" s="708" t="s">
        <v>2448</v>
      </c>
      <c r="LZG17" s="707">
        <v>2.2000000000000002</v>
      </c>
      <c r="LZH17" s="708" t="s">
        <v>2448</v>
      </c>
      <c r="LZI17" s="707">
        <v>2.2000000000000002</v>
      </c>
      <c r="LZJ17" s="708" t="s">
        <v>2448</v>
      </c>
      <c r="LZK17" s="707">
        <v>2.2000000000000002</v>
      </c>
      <c r="LZL17" s="708" t="s">
        <v>2448</v>
      </c>
      <c r="LZM17" s="707">
        <v>2.2000000000000002</v>
      </c>
      <c r="LZN17" s="708" t="s">
        <v>2448</v>
      </c>
      <c r="LZO17" s="707">
        <v>2.2000000000000002</v>
      </c>
      <c r="LZP17" s="708" t="s">
        <v>2448</v>
      </c>
      <c r="LZQ17" s="707">
        <v>2.2000000000000002</v>
      </c>
      <c r="LZR17" s="708" t="s">
        <v>2448</v>
      </c>
      <c r="LZS17" s="707">
        <v>2.2000000000000002</v>
      </c>
      <c r="LZT17" s="708" t="s">
        <v>2448</v>
      </c>
      <c r="LZU17" s="707">
        <v>2.2000000000000002</v>
      </c>
      <c r="LZV17" s="708" t="s">
        <v>2448</v>
      </c>
      <c r="LZW17" s="707">
        <v>2.2000000000000002</v>
      </c>
      <c r="LZX17" s="708" t="s">
        <v>2448</v>
      </c>
      <c r="LZY17" s="707">
        <v>2.2000000000000002</v>
      </c>
      <c r="LZZ17" s="708" t="s">
        <v>2448</v>
      </c>
      <c r="MAA17" s="707">
        <v>2.2000000000000002</v>
      </c>
      <c r="MAB17" s="708" t="s">
        <v>2448</v>
      </c>
      <c r="MAC17" s="707">
        <v>2.2000000000000002</v>
      </c>
      <c r="MAD17" s="708" t="s">
        <v>2448</v>
      </c>
      <c r="MAE17" s="707">
        <v>2.2000000000000002</v>
      </c>
      <c r="MAF17" s="708" t="s">
        <v>2448</v>
      </c>
      <c r="MAG17" s="707">
        <v>2.2000000000000002</v>
      </c>
      <c r="MAH17" s="708" t="s">
        <v>2448</v>
      </c>
      <c r="MAI17" s="707">
        <v>2.2000000000000002</v>
      </c>
      <c r="MAJ17" s="708" t="s">
        <v>2448</v>
      </c>
      <c r="MAK17" s="707">
        <v>2.2000000000000002</v>
      </c>
      <c r="MAL17" s="708" t="s">
        <v>2448</v>
      </c>
      <c r="MAM17" s="707">
        <v>2.2000000000000002</v>
      </c>
      <c r="MAN17" s="708" t="s">
        <v>2448</v>
      </c>
      <c r="MAO17" s="707">
        <v>2.2000000000000002</v>
      </c>
      <c r="MAP17" s="708" t="s">
        <v>2448</v>
      </c>
      <c r="MAQ17" s="707">
        <v>2.2000000000000002</v>
      </c>
      <c r="MAR17" s="708" t="s">
        <v>2448</v>
      </c>
      <c r="MAS17" s="707">
        <v>2.2000000000000002</v>
      </c>
      <c r="MAT17" s="708" t="s">
        <v>2448</v>
      </c>
      <c r="MAU17" s="707">
        <v>2.2000000000000002</v>
      </c>
      <c r="MAV17" s="708" t="s">
        <v>2448</v>
      </c>
      <c r="MAW17" s="707">
        <v>2.2000000000000002</v>
      </c>
      <c r="MAX17" s="708" t="s">
        <v>2448</v>
      </c>
      <c r="MAY17" s="707">
        <v>2.2000000000000002</v>
      </c>
      <c r="MAZ17" s="708" t="s">
        <v>2448</v>
      </c>
      <c r="MBA17" s="707">
        <v>2.2000000000000002</v>
      </c>
      <c r="MBB17" s="708" t="s">
        <v>2448</v>
      </c>
      <c r="MBC17" s="707">
        <v>2.2000000000000002</v>
      </c>
      <c r="MBD17" s="708" t="s">
        <v>2448</v>
      </c>
      <c r="MBE17" s="707">
        <v>2.2000000000000002</v>
      </c>
      <c r="MBF17" s="708" t="s">
        <v>2448</v>
      </c>
      <c r="MBG17" s="707">
        <v>2.2000000000000002</v>
      </c>
      <c r="MBH17" s="708" t="s">
        <v>2448</v>
      </c>
      <c r="MBI17" s="707">
        <v>2.2000000000000002</v>
      </c>
      <c r="MBJ17" s="708" t="s">
        <v>2448</v>
      </c>
      <c r="MBK17" s="707">
        <v>2.2000000000000002</v>
      </c>
      <c r="MBL17" s="708" t="s">
        <v>2448</v>
      </c>
      <c r="MBM17" s="707">
        <v>2.2000000000000002</v>
      </c>
      <c r="MBN17" s="708" t="s">
        <v>2448</v>
      </c>
      <c r="MBO17" s="707">
        <v>2.2000000000000002</v>
      </c>
      <c r="MBP17" s="708" t="s">
        <v>2448</v>
      </c>
      <c r="MBQ17" s="707">
        <v>2.2000000000000002</v>
      </c>
      <c r="MBR17" s="708" t="s">
        <v>2448</v>
      </c>
      <c r="MBS17" s="707">
        <v>2.2000000000000002</v>
      </c>
      <c r="MBT17" s="708" t="s">
        <v>2448</v>
      </c>
      <c r="MBU17" s="707">
        <v>2.2000000000000002</v>
      </c>
      <c r="MBV17" s="708" t="s">
        <v>2448</v>
      </c>
      <c r="MBW17" s="707">
        <v>2.2000000000000002</v>
      </c>
      <c r="MBX17" s="708" t="s">
        <v>2448</v>
      </c>
      <c r="MBY17" s="707">
        <v>2.2000000000000002</v>
      </c>
      <c r="MBZ17" s="708" t="s">
        <v>2448</v>
      </c>
      <c r="MCA17" s="707">
        <v>2.2000000000000002</v>
      </c>
      <c r="MCB17" s="708" t="s">
        <v>2448</v>
      </c>
      <c r="MCC17" s="707">
        <v>2.2000000000000002</v>
      </c>
      <c r="MCD17" s="708" t="s">
        <v>2448</v>
      </c>
      <c r="MCE17" s="707">
        <v>2.2000000000000002</v>
      </c>
      <c r="MCF17" s="708" t="s">
        <v>2448</v>
      </c>
      <c r="MCG17" s="707">
        <v>2.2000000000000002</v>
      </c>
      <c r="MCH17" s="708" t="s">
        <v>2448</v>
      </c>
      <c r="MCI17" s="707">
        <v>2.2000000000000002</v>
      </c>
      <c r="MCJ17" s="708" t="s">
        <v>2448</v>
      </c>
      <c r="MCK17" s="707">
        <v>2.2000000000000002</v>
      </c>
      <c r="MCL17" s="708" t="s">
        <v>2448</v>
      </c>
      <c r="MCM17" s="707">
        <v>2.2000000000000002</v>
      </c>
      <c r="MCN17" s="708" t="s">
        <v>2448</v>
      </c>
      <c r="MCO17" s="707">
        <v>2.2000000000000002</v>
      </c>
      <c r="MCP17" s="708" t="s">
        <v>2448</v>
      </c>
      <c r="MCQ17" s="707">
        <v>2.2000000000000002</v>
      </c>
      <c r="MCR17" s="708" t="s">
        <v>2448</v>
      </c>
      <c r="MCS17" s="707">
        <v>2.2000000000000002</v>
      </c>
      <c r="MCT17" s="708" t="s">
        <v>2448</v>
      </c>
      <c r="MCU17" s="707">
        <v>2.2000000000000002</v>
      </c>
      <c r="MCV17" s="708" t="s">
        <v>2448</v>
      </c>
      <c r="MCW17" s="707">
        <v>2.2000000000000002</v>
      </c>
      <c r="MCX17" s="708" t="s">
        <v>2448</v>
      </c>
      <c r="MCY17" s="707">
        <v>2.2000000000000002</v>
      </c>
      <c r="MCZ17" s="708" t="s">
        <v>2448</v>
      </c>
      <c r="MDA17" s="707">
        <v>2.2000000000000002</v>
      </c>
      <c r="MDB17" s="708" t="s">
        <v>2448</v>
      </c>
      <c r="MDC17" s="707">
        <v>2.2000000000000002</v>
      </c>
      <c r="MDD17" s="708" t="s">
        <v>2448</v>
      </c>
      <c r="MDE17" s="707">
        <v>2.2000000000000002</v>
      </c>
      <c r="MDF17" s="708" t="s">
        <v>2448</v>
      </c>
      <c r="MDG17" s="707">
        <v>2.2000000000000002</v>
      </c>
      <c r="MDH17" s="708" t="s">
        <v>2448</v>
      </c>
      <c r="MDI17" s="707">
        <v>2.2000000000000002</v>
      </c>
      <c r="MDJ17" s="708" t="s">
        <v>2448</v>
      </c>
      <c r="MDK17" s="707">
        <v>2.2000000000000002</v>
      </c>
      <c r="MDL17" s="708" t="s">
        <v>2448</v>
      </c>
      <c r="MDM17" s="707">
        <v>2.2000000000000002</v>
      </c>
      <c r="MDN17" s="708" t="s">
        <v>2448</v>
      </c>
      <c r="MDO17" s="707">
        <v>2.2000000000000002</v>
      </c>
      <c r="MDP17" s="708" t="s">
        <v>2448</v>
      </c>
      <c r="MDQ17" s="707">
        <v>2.2000000000000002</v>
      </c>
      <c r="MDR17" s="708" t="s">
        <v>2448</v>
      </c>
      <c r="MDS17" s="707">
        <v>2.2000000000000002</v>
      </c>
      <c r="MDT17" s="708" t="s">
        <v>2448</v>
      </c>
      <c r="MDU17" s="707">
        <v>2.2000000000000002</v>
      </c>
      <c r="MDV17" s="708" t="s">
        <v>2448</v>
      </c>
      <c r="MDW17" s="707">
        <v>2.2000000000000002</v>
      </c>
      <c r="MDX17" s="708" t="s">
        <v>2448</v>
      </c>
      <c r="MDY17" s="707">
        <v>2.2000000000000002</v>
      </c>
      <c r="MDZ17" s="708" t="s">
        <v>2448</v>
      </c>
      <c r="MEA17" s="707">
        <v>2.2000000000000002</v>
      </c>
      <c r="MEB17" s="708" t="s">
        <v>2448</v>
      </c>
      <c r="MEC17" s="707">
        <v>2.2000000000000002</v>
      </c>
      <c r="MED17" s="708" t="s">
        <v>2448</v>
      </c>
      <c r="MEE17" s="707">
        <v>2.2000000000000002</v>
      </c>
      <c r="MEF17" s="708" t="s">
        <v>2448</v>
      </c>
      <c r="MEG17" s="707">
        <v>2.2000000000000002</v>
      </c>
      <c r="MEH17" s="708" t="s">
        <v>2448</v>
      </c>
      <c r="MEI17" s="707">
        <v>2.2000000000000002</v>
      </c>
      <c r="MEJ17" s="708" t="s">
        <v>2448</v>
      </c>
      <c r="MEK17" s="707">
        <v>2.2000000000000002</v>
      </c>
      <c r="MEL17" s="708" t="s">
        <v>2448</v>
      </c>
      <c r="MEM17" s="707">
        <v>2.2000000000000002</v>
      </c>
      <c r="MEN17" s="708" t="s">
        <v>2448</v>
      </c>
      <c r="MEO17" s="707">
        <v>2.2000000000000002</v>
      </c>
      <c r="MEP17" s="708" t="s">
        <v>2448</v>
      </c>
      <c r="MEQ17" s="707">
        <v>2.2000000000000002</v>
      </c>
      <c r="MER17" s="708" t="s">
        <v>2448</v>
      </c>
      <c r="MES17" s="707">
        <v>2.2000000000000002</v>
      </c>
      <c r="MET17" s="708" t="s">
        <v>2448</v>
      </c>
      <c r="MEU17" s="707">
        <v>2.2000000000000002</v>
      </c>
      <c r="MEV17" s="708" t="s">
        <v>2448</v>
      </c>
      <c r="MEW17" s="707">
        <v>2.2000000000000002</v>
      </c>
      <c r="MEX17" s="708" t="s">
        <v>2448</v>
      </c>
      <c r="MEY17" s="707">
        <v>2.2000000000000002</v>
      </c>
      <c r="MEZ17" s="708" t="s">
        <v>2448</v>
      </c>
      <c r="MFA17" s="707">
        <v>2.2000000000000002</v>
      </c>
      <c r="MFB17" s="708" t="s">
        <v>2448</v>
      </c>
      <c r="MFC17" s="707">
        <v>2.2000000000000002</v>
      </c>
      <c r="MFD17" s="708" t="s">
        <v>2448</v>
      </c>
      <c r="MFE17" s="707">
        <v>2.2000000000000002</v>
      </c>
      <c r="MFF17" s="708" t="s">
        <v>2448</v>
      </c>
      <c r="MFG17" s="707">
        <v>2.2000000000000002</v>
      </c>
      <c r="MFH17" s="708" t="s">
        <v>2448</v>
      </c>
      <c r="MFI17" s="707">
        <v>2.2000000000000002</v>
      </c>
      <c r="MFJ17" s="708" t="s">
        <v>2448</v>
      </c>
      <c r="MFK17" s="707">
        <v>2.2000000000000002</v>
      </c>
      <c r="MFL17" s="708" t="s">
        <v>2448</v>
      </c>
      <c r="MFM17" s="707">
        <v>2.2000000000000002</v>
      </c>
      <c r="MFN17" s="708" t="s">
        <v>2448</v>
      </c>
      <c r="MFO17" s="707">
        <v>2.2000000000000002</v>
      </c>
      <c r="MFP17" s="708" t="s">
        <v>2448</v>
      </c>
      <c r="MFQ17" s="707">
        <v>2.2000000000000002</v>
      </c>
      <c r="MFR17" s="708" t="s">
        <v>2448</v>
      </c>
      <c r="MFS17" s="707">
        <v>2.2000000000000002</v>
      </c>
      <c r="MFT17" s="708" t="s">
        <v>2448</v>
      </c>
      <c r="MFU17" s="707">
        <v>2.2000000000000002</v>
      </c>
      <c r="MFV17" s="708" t="s">
        <v>2448</v>
      </c>
      <c r="MFW17" s="707">
        <v>2.2000000000000002</v>
      </c>
      <c r="MFX17" s="708" t="s">
        <v>2448</v>
      </c>
      <c r="MFY17" s="707">
        <v>2.2000000000000002</v>
      </c>
      <c r="MFZ17" s="708" t="s">
        <v>2448</v>
      </c>
      <c r="MGA17" s="707">
        <v>2.2000000000000002</v>
      </c>
      <c r="MGB17" s="708" t="s">
        <v>2448</v>
      </c>
      <c r="MGC17" s="707">
        <v>2.2000000000000002</v>
      </c>
      <c r="MGD17" s="708" t="s">
        <v>2448</v>
      </c>
      <c r="MGE17" s="707">
        <v>2.2000000000000002</v>
      </c>
      <c r="MGF17" s="708" t="s">
        <v>2448</v>
      </c>
      <c r="MGG17" s="707">
        <v>2.2000000000000002</v>
      </c>
      <c r="MGH17" s="708" t="s">
        <v>2448</v>
      </c>
      <c r="MGI17" s="707">
        <v>2.2000000000000002</v>
      </c>
      <c r="MGJ17" s="708" t="s">
        <v>2448</v>
      </c>
      <c r="MGK17" s="707">
        <v>2.2000000000000002</v>
      </c>
      <c r="MGL17" s="708" t="s">
        <v>2448</v>
      </c>
      <c r="MGM17" s="707">
        <v>2.2000000000000002</v>
      </c>
      <c r="MGN17" s="708" t="s">
        <v>2448</v>
      </c>
      <c r="MGO17" s="707">
        <v>2.2000000000000002</v>
      </c>
      <c r="MGP17" s="708" t="s">
        <v>2448</v>
      </c>
      <c r="MGQ17" s="707">
        <v>2.2000000000000002</v>
      </c>
      <c r="MGR17" s="708" t="s">
        <v>2448</v>
      </c>
      <c r="MGS17" s="707">
        <v>2.2000000000000002</v>
      </c>
      <c r="MGT17" s="708" t="s">
        <v>2448</v>
      </c>
      <c r="MGU17" s="707">
        <v>2.2000000000000002</v>
      </c>
      <c r="MGV17" s="708" t="s">
        <v>2448</v>
      </c>
      <c r="MGW17" s="707">
        <v>2.2000000000000002</v>
      </c>
      <c r="MGX17" s="708" t="s">
        <v>2448</v>
      </c>
      <c r="MGY17" s="707">
        <v>2.2000000000000002</v>
      </c>
      <c r="MGZ17" s="708" t="s">
        <v>2448</v>
      </c>
      <c r="MHA17" s="707">
        <v>2.2000000000000002</v>
      </c>
      <c r="MHB17" s="708" t="s">
        <v>2448</v>
      </c>
      <c r="MHC17" s="707">
        <v>2.2000000000000002</v>
      </c>
      <c r="MHD17" s="708" t="s">
        <v>2448</v>
      </c>
      <c r="MHE17" s="707">
        <v>2.2000000000000002</v>
      </c>
      <c r="MHF17" s="708" t="s">
        <v>2448</v>
      </c>
      <c r="MHG17" s="707">
        <v>2.2000000000000002</v>
      </c>
      <c r="MHH17" s="708" t="s">
        <v>2448</v>
      </c>
      <c r="MHI17" s="707">
        <v>2.2000000000000002</v>
      </c>
      <c r="MHJ17" s="708" t="s">
        <v>2448</v>
      </c>
      <c r="MHK17" s="707">
        <v>2.2000000000000002</v>
      </c>
      <c r="MHL17" s="708" t="s">
        <v>2448</v>
      </c>
      <c r="MHM17" s="707">
        <v>2.2000000000000002</v>
      </c>
      <c r="MHN17" s="708" t="s">
        <v>2448</v>
      </c>
      <c r="MHO17" s="707">
        <v>2.2000000000000002</v>
      </c>
      <c r="MHP17" s="708" t="s">
        <v>2448</v>
      </c>
      <c r="MHQ17" s="707">
        <v>2.2000000000000002</v>
      </c>
      <c r="MHR17" s="708" t="s">
        <v>2448</v>
      </c>
      <c r="MHS17" s="707">
        <v>2.2000000000000002</v>
      </c>
      <c r="MHT17" s="708" t="s">
        <v>2448</v>
      </c>
      <c r="MHU17" s="707">
        <v>2.2000000000000002</v>
      </c>
      <c r="MHV17" s="708" t="s">
        <v>2448</v>
      </c>
      <c r="MHW17" s="707">
        <v>2.2000000000000002</v>
      </c>
      <c r="MHX17" s="708" t="s">
        <v>2448</v>
      </c>
      <c r="MHY17" s="707">
        <v>2.2000000000000002</v>
      </c>
      <c r="MHZ17" s="708" t="s">
        <v>2448</v>
      </c>
      <c r="MIA17" s="707">
        <v>2.2000000000000002</v>
      </c>
      <c r="MIB17" s="708" t="s">
        <v>2448</v>
      </c>
      <c r="MIC17" s="707">
        <v>2.2000000000000002</v>
      </c>
      <c r="MID17" s="708" t="s">
        <v>2448</v>
      </c>
      <c r="MIE17" s="707">
        <v>2.2000000000000002</v>
      </c>
      <c r="MIF17" s="708" t="s">
        <v>2448</v>
      </c>
      <c r="MIG17" s="707">
        <v>2.2000000000000002</v>
      </c>
      <c r="MIH17" s="708" t="s">
        <v>2448</v>
      </c>
      <c r="MII17" s="707">
        <v>2.2000000000000002</v>
      </c>
      <c r="MIJ17" s="708" t="s">
        <v>2448</v>
      </c>
      <c r="MIK17" s="707">
        <v>2.2000000000000002</v>
      </c>
      <c r="MIL17" s="708" t="s">
        <v>2448</v>
      </c>
      <c r="MIM17" s="707">
        <v>2.2000000000000002</v>
      </c>
      <c r="MIN17" s="708" t="s">
        <v>2448</v>
      </c>
      <c r="MIO17" s="707">
        <v>2.2000000000000002</v>
      </c>
      <c r="MIP17" s="708" t="s">
        <v>2448</v>
      </c>
      <c r="MIQ17" s="707">
        <v>2.2000000000000002</v>
      </c>
      <c r="MIR17" s="708" t="s">
        <v>2448</v>
      </c>
      <c r="MIS17" s="707">
        <v>2.2000000000000002</v>
      </c>
      <c r="MIT17" s="708" t="s">
        <v>2448</v>
      </c>
      <c r="MIU17" s="707">
        <v>2.2000000000000002</v>
      </c>
      <c r="MIV17" s="708" t="s">
        <v>2448</v>
      </c>
      <c r="MIW17" s="707">
        <v>2.2000000000000002</v>
      </c>
      <c r="MIX17" s="708" t="s">
        <v>2448</v>
      </c>
      <c r="MIY17" s="707">
        <v>2.2000000000000002</v>
      </c>
      <c r="MIZ17" s="708" t="s">
        <v>2448</v>
      </c>
      <c r="MJA17" s="707">
        <v>2.2000000000000002</v>
      </c>
      <c r="MJB17" s="708" t="s">
        <v>2448</v>
      </c>
      <c r="MJC17" s="707">
        <v>2.2000000000000002</v>
      </c>
      <c r="MJD17" s="708" t="s">
        <v>2448</v>
      </c>
      <c r="MJE17" s="707">
        <v>2.2000000000000002</v>
      </c>
      <c r="MJF17" s="708" t="s">
        <v>2448</v>
      </c>
      <c r="MJG17" s="707">
        <v>2.2000000000000002</v>
      </c>
      <c r="MJH17" s="708" t="s">
        <v>2448</v>
      </c>
      <c r="MJI17" s="707">
        <v>2.2000000000000002</v>
      </c>
      <c r="MJJ17" s="708" t="s">
        <v>2448</v>
      </c>
      <c r="MJK17" s="707">
        <v>2.2000000000000002</v>
      </c>
      <c r="MJL17" s="708" t="s">
        <v>2448</v>
      </c>
      <c r="MJM17" s="707">
        <v>2.2000000000000002</v>
      </c>
      <c r="MJN17" s="708" t="s">
        <v>2448</v>
      </c>
      <c r="MJO17" s="707">
        <v>2.2000000000000002</v>
      </c>
      <c r="MJP17" s="708" t="s">
        <v>2448</v>
      </c>
      <c r="MJQ17" s="707">
        <v>2.2000000000000002</v>
      </c>
      <c r="MJR17" s="708" t="s">
        <v>2448</v>
      </c>
      <c r="MJS17" s="707">
        <v>2.2000000000000002</v>
      </c>
      <c r="MJT17" s="708" t="s">
        <v>2448</v>
      </c>
      <c r="MJU17" s="707">
        <v>2.2000000000000002</v>
      </c>
      <c r="MJV17" s="708" t="s">
        <v>2448</v>
      </c>
      <c r="MJW17" s="707">
        <v>2.2000000000000002</v>
      </c>
      <c r="MJX17" s="708" t="s">
        <v>2448</v>
      </c>
      <c r="MJY17" s="707">
        <v>2.2000000000000002</v>
      </c>
      <c r="MJZ17" s="708" t="s">
        <v>2448</v>
      </c>
      <c r="MKA17" s="707">
        <v>2.2000000000000002</v>
      </c>
      <c r="MKB17" s="708" t="s">
        <v>2448</v>
      </c>
      <c r="MKC17" s="707">
        <v>2.2000000000000002</v>
      </c>
      <c r="MKD17" s="708" t="s">
        <v>2448</v>
      </c>
      <c r="MKE17" s="707">
        <v>2.2000000000000002</v>
      </c>
      <c r="MKF17" s="708" t="s">
        <v>2448</v>
      </c>
      <c r="MKG17" s="707">
        <v>2.2000000000000002</v>
      </c>
      <c r="MKH17" s="708" t="s">
        <v>2448</v>
      </c>
      <c r="MKI17" s="707">
        <v>2.2000000000000002</v>
      </c>
      <c r="MKJ17" s="708" t="s">
        <v>2448</v>
      </c>
      <c r="MKK17" s="707">
        <v>2.2000000000000002</v>
      </c>
      <c r="MKL17" s="708" t="s">
        <v>2448</v>
      </c>
      <c r="MKM17" s="707">
        <v>2.2000000000000002</v>
      </c>
      <c r="MKN17" s="708" t="s">
        <v>2448</v>
      </c>
      <c r="MKO17" s="707">
        <v>2.2000000000000002</v>
      </c>
      <c r="MKP17" s="708" t="s">
        <v>2448</v>
      </c>
      <c r="MKQ17" s="707">
        <v>2.2000000000000002</v>
      </c>
      <c r="MKR17" s="708" t="s">
        <v>2448</v>
      </c>
      <c r="MKS17" s="707">
        <v>2.2000000000000002</v>
      </c>
      <c r="MKT17" s="708" t="s">
        <v>2448</v>
      </c>
      <c r="MKU17" s="707">
        <v>2.2000000000000002</v>
      </c>
      <c r="MKV17" s="708" t="s">
        <v>2448</v>
      </c>
      <c r="MKW17" s="707">
        <v>2.2000000000000002</v>
      </c>
      <c r="MKX17" s="708" t="s">
        <v>2448</v>
      </c>
      <c r="MKY17" s="707">
        <v>2.2000000000000002</v>
      </c>
      <c r="MKZ17" s="708" t="s">
        <v>2448</v>
      </c>
      <c r="MLA17" s="707">
        <v>2.2000000000000002</v>
      </c>
      <c r="MLB17" s="708" t="s">
        <v>2448</v>
      </c>
      <c r="MLC17" s="707">
        <v>2.2000000000000002</v>
      </c>
      <c r="MLD17" s="708" t="s">
        <v>2448</v>
      </c>
      <c r="MLE17" s="707">
        <v>2.2000000000000002</v>
      </c>
      <c r="MLF17" s="708" t="s">
        <v>2448</v>
      </c>
      <c r="MLG17" s="707">
        <v>2.2000000000000002</v>
      </c>
      <c r="MLH17" s="708" t="s">
        <v>2448</v>
      </c>
      <c r="MLI17" s="707">
        <v>2.2000000000000002</v>
      </c>
      <c r="MLJ17" s="708" t="s">
        <v>2448</v>
      </c>
      <c r="MLK17" s="707">
        <v>2.2000000000000002</v>
      </c>
      <c r="MLL17" s="708" t="s">
        <v>2448</v>
      </c>
      <c r="MLM17" s="707">
        <v>2.2000000000000002</v>
      </c>
      <c r="MLN17" s="708" t="s">
        <v>2448</v>
      </c>
      <c r="MLO17" s="707">
        <v>2.2000000000000002</v>
      </c>
      <c r="MLP17" s="708" t="s">
        <v>2448</v>
      </c>
      <c r="MLQ17" s="707">
        <v>2.2000000000000002</v>
      </c>
      <c r="MLR17" s="708" t="s">
        <v>2448</v>
      </c>
      <c r="MLS17" s="707">
        <v>2.2000000000000002</v>
      </c>
      <c r="MLT17" s="708" t="s">
        <v>2448</v>
      </c>
      <c r="MLU17" s="707">
        <v>2.2000000000000002</v>
      </c>
      <c r="MLV17" s="708" t="s">
        <v>2448</v>
      </c>
      <c r="MLW17" s="707">
        <v>2.2000000000000002</v>
      </c>
      <c r="MLX17" s="708" t="s">
        <v>2448</v>
      </c>
      <c r="MLY17" s="707">
        <v>2.2000000000000002</v>
      </c>
      <c r="MLZ17" s="708" t="s">
        <v>2448</v>
      </c>
      <c r="MMA17" s="707">
        <v>2.2000000000000002</v>
      </c>
      <c r="MMB17" s="708" t="s">
        <v>2448</v>
      </c>
      <c r="MMC17" s="707">
        <v>2.2000000000000002</v>
      </c>
      <c r="MMD17" s="708" t="s">
        <v>2448</v>
      </c>
      <c r="MME17" s="707">
        <v>2.2000000000000002</v>
      </c>
      <c r="MMF17" s="708" t="s">
        <v>2448</v>
      </c>
      <c r="MMG17" s="707">
        <v>2.2000000000000002</v>
      </c>
      <c r="MMH17" s="708" t="s">
        <v>2448</v>
      </c>
      <c r="MMI17" s="707">
        <v>2.2000000000000002</v>
      </c>
      <c r="MMJ17" s="708" t="s">
        <v>2448</v>
      </c>
      <c r="MMK17" s="707">
        <v>2.2000000000000002</v>
      </c>
      <c r="MML17" s="708" t="s">
        <v>2448</v>
      </c>
      <c r="MMM17" s="707">
        <v>2.2000000000000002</v>
      </c>
      <c r="MMN17" s="708" t="s">
        <v>2448</v>
      </c>
      <c r="MMO17" s="707">
        <v>2.2000000000000002</v>
      </c>
      <c r="MMP17" s="708" t="s">
        <v>2448</v>
      </c>
      <c r="MMQ17" s="707">
        <v>2.2000000000000002</v>
      </c>
      <c r="MMR17" s="708" t="s">
        <v>2448</v>
      </c>
      <c r="MMS17" s="707">
        <v>2.2000000000000002</v>
      </c>
      <c r="MMT17" s="708" t="s">
        <v>2448</v>
      </c>
      <c r="MMU17" s="707">
        <v>2.2000000000000002</v>
      </c>
      <c r="MMV17" s="708" t="s">
        <v>2448</v>
      </c>
      <c r="MMW17" s="707">
        <v>2.2000000000000002</v>
      </c>
      <c r="MMX17" s="708" t="s">
        <v>2448</v>
      </c>
      <c r="MMY17" s="707">
        <v>2.2000000000000002</v>
      </c>
      <c r="MMZ17" s="708" t="s">
        <v>2448</v>
      </c>
      <c r="MNA17" s="707">
        <v>2.2000000000000002</v>
      </c>
      <c r="MNB17" s="708" t="s">
        <v>2448</v>
      </c>
      <c r="MNC17" s="707">
        <v>2.2000000000000002</v>
      </c>
      <c r="MND17" s="708" t="s">
        <v>2448</v>
      </c>
      <c r="MNE17" s="707">
        <v>2.2000000000000002</v>
      </c>
      <c r="MNF17" s="708" t="s">
        <v>2448</v>
      </c>
      <c r="MNG17" s="707">
        <v>2.2000000000000002</v>
      </c>
      <c r="MNH17" s="708" t="s">
        <v>2448</v>
      </c>
      <c r="MNI17" s="707">
        <v>2.2000000000000002</v>
      </c>
      <c r="MNJ17" s="708" t="s">
        <v>2448</v>
      </c>
      <c r="MNK17" s="707">
        <v>2.2000000000000002</v>
      </c>
      <c r="MNL17" s="708" t="s">
        <v>2448</v>
      </c>
      <c r="MNM17" s="707">
        <v>2.2000000000000002</v>
      </c>
      <c r="MNN17" s="708" t="s">
        <v>2448</v>
      </c>
      <c r="MNO17" s="707">
        <v>2.2000000000000002</v>
      </c>
      <c r="MNP17" s="708" t="s">
        <v>2448</v>
      </c>
      <c r="MNQ17" s="707">
        <v>2.2000000000000002</v>
      </c>
      <c r="MNR17" s="708" t="s">
        <v>2448</v>
      </c>
      <c r="MNS17" s="707">
        <v>2.2000000000000002</v>
      </c>
      <c r="MNT17" s="708" t="s">
        <v>2448</v>
      </c>
      <c r="MNU17" s="707">
        <v>2.2000000000000002</v>
      </c>
      <c r="MNV17" s="708" t="s">
        <v>2448</v>
      </c>
      <c r="MNW17" s="707">
        <v>2.2000000000000002</v>
      </c>
      <c r="MNX17" s="708" t="s">
        <v>2448</v>
      </c>
      <c r="MNY17" s="707">
        <v>2.2000000000000002</v>
      </c>
      <c r="MNZ17" s="708" t="s">
        <v>2448</v>
      </c>
      <c r="MOA17" s="707">
        <v>2.2000000000000002</v>
      </c>
      <c r="MOB17" s="708" t="s">
        <v>2448</v>
      </c>
      <c r="MOC17" s="707">
        <v>2.2000000000000002</v>
      </c>
      <c r="MOD17" s="708" t="s">
        <v>2448</v>
      </c>
      <c r="MOE17" s="707">
        <v>2.2000000000000002</v>
      </c>
      <c r="MOF17" s="708" t="s">
        <v>2448</v>
      </c>
      <c r="MOG17" s="707">
        <v>2.2000000000000002</v>
      </c>
      <c r="MOH17" s="708" t="s">
        <v>2448</v>
      </c>
      <c r="MOI17" s="707">
        <v>2.2000000000000002</v>
      </c>
      <c r="MOJ17" s="708" t="s">
        <v>2448</v>
      </c>
      <c r="MOK17" s="707">
        <v>2.2000000000000002</v>
      </c>
      <c r="MOL17" s="708" t="s">
        <v>2448</v>
      </c>
      <c r="MOM17" s="707">
        <v>2.2000000000000002</v>
      </c>
      <c r="MON17" s="708" t="s">
        <v>2448</v>
      </c>
      <c r="MOO17" s="707">
        <v>2.2000000000000002</v>
      </c>
      <c r="MOP17" s="708" t="s">
        <v>2448</v>
      </c>
      <c r="MOQ17" s="707">
        <v>2.2000000000000002</v>
      </c>
      <c r="MOR17" s="708" t="s">
        <v>2448</v>
      </c>
      <c r="MOS17" s="707">
        <v>2.2000000000000002</v>
      </c>
      <c r="MOT17" s="708" t="s">
        <v>2448</v>
      </c>
      <c r="MOU17" s="707">
        <v>2.2000000000000002</v>
      </c>
      <c r="MOV17" s="708" t="s">
        <v>2448</v>
      </c>
      <c r="MOW17" s="707">
        <v>2.2000000000000002</v>
      </c>
      <c r="MOX17" s="708" t="s">
        <v>2448</v>
      </c>
      <c r="MOY17" s="707">
        <v>2.2000000000000002</v>
      </c>
      <c r="MOZ17" s="708" t="s">
        <v>2448</v>
      </c>
      <c r="MPA17" s="707">
        <v>2.2000000000000002</v>
      </c>
      <c r="MPB17" s="708" t="s">
        <v>2448</v>
      </c>
      <c r="MPC17" s="707">
        <v>2.2000000000000002</v>
      </c>
      <c r="MPD17" s="708" t="s">
        <v>2448</v>
      </c>
      <c r="MPE17" s="707">
        <v>2.2000000000000002</v>
      </c>
      <c r="MPF17" s="708" t="s">
        <v>2448</v>
      </c>
      <c r="MPG17" s="707">
        <v>2.2000000000000002</v>
      </c>
      <c r="MPH17" s="708" t="s">
        <v>2448</v>
      </c>
      <c r="MPI17" s="707">
        <v>2.2000000000000002</v>
      </c>
      <c r="MPJ17" s="708" t="s">
        <v>2448</v>
      </c>
      <c r="MPK17" s="707">
        <v>2.2000000000000002</v>
      </c>
      <c r="MPL17" s="708" t="s">
        <v>2448</v>
      </c>
      <c r="MPM17" s="707">
        <v>2.2000000000000002</v>
      </c>
      <c r="MPN17" s="708" t="s">
        <v>2448</v>
      </c>
      <c r="MPO17" s="707">
        <v>2.2000000000000002</v>
      </c>
      <c r="MPP17" s="708" t="s">
        <v>2448</v>
      </c>
      <c r="MPQ17" s="707">
        <v>2.2000000000000002</v>
      </c>
      <c r="MPR17" s="708" t="s">
        <v>2448</v>
      </c>
      <c r="MPS17" s="707">
        <v>2.2000000000000002</v>
      </c>
      <c r="MPT17" s="708" t="s">
        <v>2448</v>
      </c>
      <c r="MPU17" s="707">
        <v>2.2000000000000002</v>
      </c>
      <c r="MPV17" s="708" t="s">
        <v>2448</v>
      </c>
      <c r="MPW17" s="707">
        <v>2.2000000000000002</v>
      </c>
      <c r="MPX17" s="708" t="s">
        <v>2448</v>
      </c>
      <c r="MPY17" s="707">
        <v>2.2000000000000002</v>
      </c>
      <c r="MPZ17" s="708" t="s">
        <v>2448</v>
      </c>
      <c r="MQA17" s="707">
        <v>2.2000000000000002</v>
      </c>
      <c r="MQB17" s="708" t="s">
        <v>2448</v>
      </c>
      <c r="MQC17" s="707">
        <v>2.2000000000000002</v>
      </c>
      <c r="MQD17" s="708" t="s">
        <v>2448</v>
      </c>
      <c r="MQE17" s="707">
        <v>2.2000000000000002</v>
      </c>
      <c r="MQF17" s="708" t="s">
        <v>2448</v>
      </c>
      <c r="MQG17" s="707">
        <v>2.2000000000000002</v>
      </c>
      <c r="MQH17" s="708" t="s">
        <v>2448</v>
      </c>
      <c r="MQI17" s="707">
        <v>2.2000000000000002</v>
      </c>
      <c r="MQJ17" s="708" t="s">
        <v>2448</v>
      </c>
      <c r="MQK17" s="707">
        <v>2.2000000000000002</v>
      </c>
      <c r="MQL17" s="708" t="s">
        <v>2448</v>
      </c>
      <c r="MQM17" s="707">
        <v>2.2000000000000002</v>
      </c>
      <c r="MQN17" s="708" t="s">
        <v>2448</v>
      </c>
      <c r="MQO17" s="707">
        <v>2.2000000000000002</v>
      </c>
      <c r="MQP17" s="708" t="s">
        <v>2448</v>
      </c>
      <c r="MQQ17" s="707">
        <v>2.2000000000000002</v>
      </c>
      <c r="MQR17" s="708" t="s">
        <v>2448</v>
      </c>
      <c r="MQS17" s="707">
        <v>2.2000000000000002</v>
      </c>
      <c r="MQT17" s="708" t="s">
        <v>2448</v>
      </c>
      <c r="MQU17" s="707">
        <v>2.2000000000000002</v>
      </c>
      <c r="MQV17" s="708" t="s">
        <v>2448</v>
      </c>
      <c r="MQW17" s="707">
        <v>2.2000000000000002</v>
      </c>
      <c r="MQX17" s="708" t="s">
        <v>2448</v>
      </c>
      <c r="MQY17" s="707">
        <v>2.2000000000000002</v>
      </c>
      <c r="MQZ17" s="708" t="s">
        <v>2448</v>
      </c>
      <c r="MRA17" s="707">
        <v>2.2000000000000002</v>
      </c>
      <c r="MRB17" s="708" t="s">
        <v>2448</v>
      </c>
      <c r="MRC17" s="707">
        <v>2.2000000000000002</v>
      </c>
      <c r="MRD17" s="708" t="s">
        <v>2448</v>
      </c>
      <c r="MRE17" s="707">
        <v>2.2000000000000002</v>
      </c>
      <c r="MRF17" s="708" t="s">
        <v>2448</v>
      </c>
      <c r="MRG17" s="707">
        <v>2.2000000000000002</v>
      </c>
      <c r="MRH17" s="708" t="s">
        <v>2448</v>
      </c>
      <c r="MRI17" s="707">
        <v>2.2000000000000002</v>
      </c>
      <c r="MRJ17" s="708" t="s">
        <v>2448</v>
      </c>
      <c r="MRK17" s="707">
        <v>2.2000000000000002</v>
      </c>
      <c r="MRL17" s="708" t="s">
        <v>2448</v>
      </c>
      <c r="MRM17" s="707">
        <v>2.2000000000000002</v>
      </c>
      <c r="MRN17" s="708" t="s">
        <v>2448</v>
      </c>
      <c r="MRO17" s="707">
        <v>2.2000000000000002</v>
      </c>
      <c r="MRP17" s="708" t="s">
        <v>2448</v>
      </c>
      <c r="MRQ17" s="707">
        <v>2.2000000000000002</v>
      </c>
      <c r="MRR17" s="708" t="s">
        <v>2448</v>
      </c>
      <c r="MRS17" s="707">
        <v>2.2000000000000002</v>
      </c>
      <c r="MRT17" s="708" t="s">
        <v>2448</v>
      </c>
      <c r="MRU17" s="707">
        <v>2.2000000000000002</v>
      </c>
      <c r="MRV17" s="708" t="s">
        <v>2448</v>
      </c>
      <c r="MRW17" s="707">
        <v>2.2000000000000002</v>
      </c>
      <c r="MRX17" s="708" t="s">
        <v>2448</v>
      </c>
      <c r="MRY17" s="707">
        <v>2.2000000000000002</v>
      </c>
      <c r="MRZ17" s="708" t="s">
        <v>2448</v>
      </c>
      <c r="MSA17" s="707">
        <v>2.2000000000000002</v>
      </c>
      <c r="MSB17" s="708" t="s">
        <v>2448</v>
      </c>
      <c r="MSC17" s="707">
        <v>2.2000000000000002</v>
      </c>
      <c r="MSD17" s="708" t="s">
        <v>2448</v>
      </c>
      <c r="MSE17" s="707">
        <v>2.2000000000000002</v>
      </c>
      <c r="MSF17" s="708" t="s">
        <v>2448</v>
      </c>
      <c r="MSG17" s="707">
        <v>2.2000000000000002</v>
      </c>
      <c r="MSH17" s="708" t="s">
        <v>2448</v>
      </c>
      <c r="MSI17" s="707">
        <v>2.2000000000000002</v>
      </c>
      <c r="MSJ17" s="708" t="s">
        <v>2448</v>
      </c>
      <c r="MSK17" s="707">
        <v>2.2000000000000002</v>
      </c>
      <c r="MSL17" s="708" t="s">
        <v>2448</v>
      </c>
      <c r="MSM17" s="707">
        <v>2.2000000000000002</v>
      </c>
      <c r="MSN17" s="708" t="s">
        <v>2448</v>
      </c>
      <c r="MSO17" s="707">
        <v>2.2000000000000002</v>
      </c>
      <c r="MSP17" s="708" t="s">
        <v>2448</v>
      </c>
      <c r="MSQ17" s="707">
        <v>2.2000000000000002</v>
      </c>
      <c r="MSR17" s="708" t="s">
        <v>2448</v>
      </c>
      <c r="MSS17" s="707">
        <v>2.2000000000000002</v>
      </c>
      <c r="MST17" s="708" t="s">
        <v>2448</v>
      </c>
      <c r="MSU17" s="707">
        <v>2.2000000000000002</v>
      </c>
      <c r="MSV17" s="708" t="s">
        <v>2448</v>
      </c>
      <c r="MSW17" s="707">
        <v>2.2000000000000002</v>
      </c>
      <c r="MSX17" s="708" t="s">
        <v>2448</v>
      </c>
      <c r="MSY17" s="707">
        <v>2.2000000000000002</v>
      </c>
      <c r="MSZ17" s="708" t="s">
        <v>2448</v>
      </c>
      <c r="MTA17" s="707">
        <v>2.2000000000000002</v>
      </c>
      <c r="MTB17" s="708" t="s">
        <v>2448</v>
      </c>
      <c r="MTC17" s="707">
        <v>2.2000000000000002</v>
      </c>
      <c r="MTD17" s="708" t="s">
        <v>2448</v>
      </c>
      <c r="MTE17" s="707">
        <v>2.2000000000000002</v>
      </c>
      <c r="MTF17" s="708" t="s">
        <v>2448</v>
      </c>
      <c r="MTG17" s="707">
        <v>2.2000000000000002</v>
      </c>
      <c r="MTH17" s="708" t="s">
        <v>2448</v>
      </c>
      <c r="MTI17" s="707">
        <v>2.2000000000000002</v>
      </c>
      <c r="MTJ17" s="708" t="s">
        <v>2448</v>
      </c>
      <c r="MTK17" s="707">
        <v>2.2000000000000002</v>
      </c>
      <c r="MTL17" s="708" t="s">
        <v>2448</v>
      </c>
      <c r="MTM17" s="707">
        <v>2.2000000000000002</v>
      </c>
      <c r="MTN17" s="708" t="s">
        <v>2448</v>
      </c>
      <c r="MTO17" s="707">
        <v>2.2000000000000002</v>
      </c>
      <c r="MTP17" s="708" t="s">
        <v>2448</v>
      </c>
      <c r="MTQ17" s="707">
        <v>2.2000000000000002</v>
      </c>
      <c r="MTR17" s="708" t="s">
        <v>2448</v>
      </c>
      <c r="MTS17" s="707">
        <v>2.2000000000000002</v>
      </c>
      <c r="MTT17" s="708" t="s">
        <v>2448</v>
      </c>
      <c r="MTU17" s="707">
        <v>2.2000000000000002</v>
      </c>
      <c r="MTV17" s="708" t="s">
        <v>2448</v>
      </c>
      <c r="MTW17" s="707">
        <v>2.2000000000000002</v>
      </c>
      <c r="MTX17" s="708" t="s">
        <v>2448</v>
      </c>
      <c r="MTY17" s="707">
        <v>2.2000000000000002</v>
      </c>
      <c r="MTZ17" s="708" t="s">
        <v>2448</v>
      </c>
      <c r="MUA17" s="707">
        <v>2.2000000000000002</v>
      </c>
      <c r="MUB17" s="708" t="s">
        <v>2448</v>
      </c>
      <c r="MUC17" s="707">
        <v>2.2000000000000002</v>
      </c>
      <c r="MUD17" s="708" t="s">
        <v>2448</v>
      </c>
      <c r="MUE17" s="707">
        <v>2.2000000000000002</v>
      </c>
      <c r="MUF17" s="708" t="s">
        <v>2448</v>
      </c>
      <c r="MUG17" s="707">
        <v>2.2000000000000002</v>
      </c>
      <c r="MUH17" s="708" t="s">
        <v>2448</v>
      </c>
      <c r="MUI17" s="707">
        <v>2.2000000000000002</v>
      </c>
      <c r="MUJ17" s="708" t="s">
        <v>2448</v>
      </c>
      <c r="MUK17" s="707">
        <v>2.2000000000000002</v>
      </c>
      <c r="MUL17" s="708" t="s">
        <v>2448</v>
      </c>
      <c r="MUM17" s="707">
        <v>2.2000000000000002</v>
      </c>
      <c r="MUN17" s="708" t="s">
        <v>2448</v>
      </c>
      <c r="MUO17" s="707">
        <v>2.2000000000000002</v>
      </c>
      <c r="MUP17" s="708" t="s">
        <v>2448</v>
      </c>
      <c r="MUQ17" s="707">
        <v>2.2000000000000002</v>
      </c>
      <c r="MUR17" s="708" t="s">
        <v>2448</v>
      </c>
      <c r="MUS17" s="707">
        <v>2.2000000000000002</v>
      </c>
      <c r="MUT17" s="708" t="s">
        <v>2448</v>
      </c>
      <c r="MUU17" s="707">
        <v>2.2000000000000002</v>
      </c>
      <c r="MUV17" s="708" t="s">
        <v>2448</v>
      </c>
      <c r="MUW17" s="707">
        <v>2.2000000000000002</v>
      </c>
      <c r="MUX17" s="708" t="s">
        <v>2448</v>
      </c>
      <c r="MUY17" s="707">
        <v>2.2000000000000002</v>
      </c>
      <c r="MUZ17" s="708" t="s">
        <v>2448</v>
      </c>
      <c r="MVA17" s="707">
        <v>2.2000000000000002</v>
      </c>
      <c r="MVB17" s="708" t="s">
        <v>2448</v>
      </c>
      <c r="MVC17" s="707">
        <v>2.2000000000000002</v>
      </c>
      <c r="MVD17" s="708" t="s">
        <v>2448</v>
      </c>
      <c r="MVE17" s="707">
        <v>2.2000000000000002</v>
      </c>
      <c r="MVF17" s="708" t="s">
        <v>2448</v>
      </c>
      <c r="MVG17" s="707">
        <v>2.2000000000000002</v>
      </c>
      <c r="MVH17" s="708" t="s">
        <v>2448</v>
      </c>
      <c r="MVI17" s="707">
        <v>2.2000000000000002</v>
      </c>
      <c r="MVJ17" s="708" t="s">
        <v>2448</v>
      </c>
      <c r="MVK17" s="707">
        <v>2.2000000000000002</v>
      </c>
      <c r="MVL17" s="708" t="s">
        <v>2448</v>
      </c>
      <c r="MVM17" s="707">
        <v>2.2000000000000002</v>
      </c>
      <c r="MVN17" s="708" t="s">
        <v>2448</v>
      </c>
      <c r="MVO17" s="707">
        <v>2.2000000000000002</v>
      </c>
      <c r="MVP17" s="708" t="s">
        <v>2448</v>
      </c>
      <c r="MVQ17" s="707">
        <v>2.2000000000000002</v>
      </c>
      <c r="MVR17" s="708" t="s">
        <v>2448</v>
      </c>
      <c r="MVS17" s="707">
        <v>2.2000000000000002</v>
      </c>
      <c r="MVT17" s="708" t="s">
        <v>2448</v>
      </c>
      <c r="MVU17" s="707">
        <v>2.2000000000000002</v>
      </c>
      <c r="MVV17" s="708" t="s">
        <v>2448</v>
      </c>
      <c r="MVW17" s="707">
        <v>2.2000000000000002</v>
      </c>
      <c r="MVX17" s="708" t="s">
        <v>2448</v>
      </c>
      <c r="MVY17" s="707">
        <v>2.2000000000000002</v>
      </c>
      <c r="MVZ17" s="708" t="s">
        <v>2448</v>
      </c>
      <c r="MWA17" s="707">
        <v>2.2000000000000002</v>
      </c>
      <c r="MWB17" s="708" t="s">
        <v>2448</v>
      </c>
      <c r="MWC17" s="707">
        <v>2.2000000000000002</v>
      </c>
      <c r="MWD17" s="708" t="s">
        <v>2448</v>
      </c>
      <c r="MWE17" s="707">
        <v>2.2000000000000002</v>
      </c>
      <c r="MWF17" s="708" t="s">
        <v>2448</v>
      </c>
      <c r="MWG17" s="707">
        <v>2.2000000000000002</v>
      </c>
      <c r="MWH17" s="708" t="s">
        <v>2448</v>
      </c>
      <c r="MWI17" s="707">
        <v>2.2000000000000002</v>
      </c>
      <c r="MWJ17" s="708" t="s">
        <v>2448</v>
      </c>
      <c r="MWK17" s="707">
        <v>2.2000000000000002</v>
      </c>
      <c r="MWL17" s="708" t="s">
        <v>2448</v>
      </c>
      <c r="MWM17" s="707">
        <v>2.2000000000000002</v>
      </c>
      <c r="MWN17" s="708" t="s">
        <v>2448</v>
      </c>
      <c r="MWO17" s="707">
        <v>2.2000000000000002</v>
      </c>
      <c r="MWP17" s="708" t="s">
        <v>2448</v>
      </c>
      <c r="MWQ17" s="707">
        <v>2.2000000000000002</v>
      </c>
      <c r="MWR17" s="708" t="s">
        <v>2448</v>
      </c>
      <c r="MWS17" s="707">
        <v>2.2000000000000002</v>
      </c>
      <c r="MWT17" s="708" t="s">
        <v>2448</v>
      </c>
      <c r="MWU17" s="707">
        <v>2.2000000000000002</v>
      </c>
      <c r="MWV17" s="708" t="s">
        <v>2448</v>
      </c>
      <c r="MWW17" s="707">
        <v>2.2000000000000002</v>
      </c>
      <c r="MWX17" s="708" t="s">
        <v>2448</v>
      </c>
      <c r="MWY17" s="707">
        <v>2.2000000000000002</v>
      </c>
      <c r="MWZ17" s="708" t="s">
        <v>2448</v>
      </c>
      <c r="MXA17" s="707">
        <v>2.2000000000000002</v>
      </c>
      <c r="MXB17" s="708" t="s">
        <v>2448</v>
      </c>
      <c r="MXC17" s="707">
        <v>2.2000000000000002</v>
      </c>
      <c r="MXD17" s="708" t="s">
        <v>2448</v>
      </c>
      <c r="MXE17" s="707">
        <v>2.2000000000000002</v>
      </c>
      <c r="MXF17" s="708" t="s">
        <v>2448</v>
      </c>
      <c r="MXG17" s="707">
        <v>2.2000000000000002</v>
      </c>
      <c r="MXH17" s="708" t="s">
        <v>2448</v>
      </c>
      <c r="MXI17" s="707">
        <v>2.2000000000000002</v>
      </c>
      <c r="MXJ17" s="708" t="s">
        <v>2448</v>
      </c>
      <c r="MXK17" s="707">
        <v>2.2000000000000002</v>
      </c>
      <c r="MXL17" s="708" t="s">
        <v>2448</v>
      </c>
      <c r="MXM17" s="707">
        <v>2.2000000000000002</v>
      </c>
      <c r="MXN17" s="708" t="s">
        <v>2448</v>
      </c>
      <c r="MXO17" s="707">
        <v>2.2000000000000002</v>
      </c>
      <c r="MXP17" s="708" t="s">
        <v>2448</v>
      </c>
      <c r="MXQ17" s="707">
        <v>2.2000000000000002</v>
      </c>
      <c r="MXR17" s="708" t="s">
        <v>2448</v>
      </c>
      <c r="MXS17" s="707">
        <v>2.2000000000000002</v>
      </c>
      <c r="MXT17" s="708" t="s">
        <v>2448</v>
      </c>
      <c r="MXU17" s="707">
        <v>2.2000000000000002</v>
      </c>
      <c r="MXV17" s="708" t="s">
        <v>2448</v>
      </c>
      <c r="MXW17" s="707">
        <v>2.2000000000000002</v>
      </c>
      <c r="MXX17" s="708" t="s">
        <v>2448</v>
      </c>
      <c r="MXY17" s="707">
        <v>2.2000000000000002</v>
      </c>
      <c r="MXZ17" s="708" t="s">
        <v>2448</v>
      </c>
      <c r="MYA17" s="707">
        <v>2.2000000000000002</v>
      </c>
      <c r="MYB17" s="708" t="s">
        <v>2448</v>
      </c>
      <c r="MYC17" s="707">
        <v>2.2000000000000002</v>
      </c>
      <c r="MYD17" s="708" t="s">
        <v>2448</v>
      </c>
      <c r="MYE17" s="707">
        <v>2.2000000000000002</v>
      </c>
      <c r="MYF17" s="708" t="s">
        <v>2448</v>
      </c>
      <c r="MYG17" s="707">
        <v>2.2000000000000002</v>
      </c>
      <c r="MYH17" s="708" t="s">
        <v>2448</v>
      </c>
      <c r="MYI17" s="707">
        <v>2.2000000000000002</v>
      </c>
      <c r="MYJ17" s="708" t="s">
        <v>2448</v>
      </c>
      <c r="MYK17" s="707">
        <v>2.2000000000000002</v>
      </c>
      <c r="MYL17" s="708" t="s">
        <v>2448</v>
      </c>
      <c r="MYM17" s="707">
        <v>2.2000000000000002</v>
      </c>
      <c r="MYN17" s="708" t="s">
        <v>2448</v>
      </c>
      <c r="MYO17" s="707">
        <v>2.2000000000000002</v>
      </c>
      <c r="MYP17" s="708" t="s">
        <v>2448</v>
      </c>
      <c r="MYQ17" s="707">
        <v>2.2000000000000002</v>
      </c>
      <c r="MYR17" s="708" t="s">
        <v>2448</v>
      </c>
      <c r="MYS17" s="707">
        <v>2.2000000000000002</v>
      </c>
      <c r="MYT17" s="708" t="s">
        <v>2448</v>
      </c>
      <c r="MYU17" s="707">
        <v>2.2000000000000002</v>
      </c>
      <c r="MYV17" s="708" t="s">
        <v>2448</v>
      </c>
      <c r="MYW17" s="707">
        <v>2.2000000000000002</v>
      </c>
      <c r="MYX17" s="708" t="s">
        <v>2448</v>
      </c>
      <c r="MYY17" s="707">
        <v>2.2000000000000002</v>
      </c>
      <c r="MYZ17" s="708" t="s">
        <v>2448</v>
      </c>
      <c r="MZA17" s="707">
        <v>2.2000000000000002</v>
      </c>
      <c r="MZB17" s="708" t="s">
        <v>2448</v>
      </c>
      <c r="MZC17" s="707">
        <v>2.2000000000000002</v>
      </c>
      <c r="MZD17" s="708" t="s">
        <v>2448</v>
      </c>
      <c r="MZE17" s="707">
        <v>2.2000000000000002</v>
      </c>
      <c r="MZF17" s="708" t="s">
        <v>2448</v>
      </c>
      <c r="MZG17" s="707">
        <v>2.2000000000000002</v>
      </c>
      <c r="MZH17" s="708" t="s">
        <v>2448</v>
      </c>
      <c r="MZI17" s="707">
        <v>2.2000000000000002</v>
      </c>
      <c r="MZJ17" s="708" t="s">
        <v>2448</v>
      </c>
      <c r="MZK17" s="707">
        <v>2.2000000000000002</v>
      </c>
      <c r="MZL17" s="708" t="s">
        <v>2448</v>
      </c>
      <c r="MZM17" s="707">
        <v>2.2000000000000002</v>
      </c>
      <c r="MZN17" s="708" t="s">
        <v>2448</v>
      </c>
      <c r="MZO17" s="707">
        <v>2.2000000000000002</v>
      </c>
      <c r="MZP17" s="708" t="s">
        <v>2448</v>
      </c>
      <c r="MZQ17" s="707">
        <v>2.2000000000000002</v>
      </c>
      <c r="MZR17" s="708" t="s">
        <v>2448</v>
      </c>
      <c r="MZS17" s="707">
        <v>2.2000000000000002</v>
      </c>
      <c r="MZT17" s="708" t="s">
        <v>2448</v>
      </c>
      <c r="MZU17" s="707">
        <v>2.2000000000000002</v>
      </c>
      <c r="MZV17" s="708" t="s">
        <v>2448</v>
      </c>
      <c r="MZW17" s="707">
        <v>2.2000000000000002</v>
      </c>
      <c r="MZX17" s="708" t="s">
        <v>2448</v>
      </c>
      <c r="MZY17" s="707">
        <v>2.2000000000000002</v>
      </c>
      <c r="MZZ17" s="708" t="s">
        <v>2448</v>
      </c>
      <c r="NAA17" s="707">
        <v>2.2000000000000002</v>
      </c>
      <c r="NAB17" s="708" t="s">
        <v>2448</v>
      </c>
      <c r="NAC17" s="707">
        <v>2.2000000000000002</v>
      </c>
      <c r="NAD17" s="708" t="s">
        <v>2448</v>
      </c>
      <c r="NAE17" s="707">
        <v>2.2000000000000002</v>
      </c>
      <c r="NAF17" s="708" t="s">
        <v>2448</v>
      </c>
      <c r="NAG17" s="707">
        <v>2.2000000000000002</v>
      </c>
      <c r="NAH17" s="708" t="s">
        <v>2448</v>
      </c>
      <c r="NAI17" s="707">
        <v>2.2000000000000002</v>
      </c>
      <c r="NAJ17" s="708" t="s">
        <v>2448</v>
      </c>
      <c r="NAK17" s="707">
        <v>2.2000000000000002</v>
      </c>
      <c r="NAL17" s="708" t="s">
        <v>2448</v>
      </c>
      <c r="NAM17" s="707">
        <v>2.2000000000000002</v>
      </c>
      <c r="NAN17" s="708" t="s">
        <v>2448</v>
      </c>
      <c r="NAO17" s="707">
        <v>2.2000000000000002</v>
      </c>
      <c r="NAP17" s="708" t="s">
        <v>2448</v>
      </c>
      <c r="NAQ17" s="707">
        <v>2.2000000000000002</v>
      </c>
      <c r="NAR17" s="708" t="s">
        <v>2448</v>
      </c>
      <c r="NAS17" s="707">
        <v>2.2000000000000002</v>
      </c>
      <c r="NAT17" s="708" t="s">
        <v>2448</v>
      </c>
      <c r="NAU17" s="707">
        <v>2.2000000000000002</v>
      </c>
      <c r="NAV17" s="708" t="s">
        <v>2448</v>
      </c>
      <c r="NAW17" s="707">
        <v>2.2000000000000002</v>
      </c>
      <c r="NAX17" s="708" t="s">
        <v>2448</v>
      </c>
      <c r="NAY17" s="707">
        <v>2.2000000000000002</v>
      </c>
      <c r="NAZ17" s="708" t="s">
        <v>2448</v>
      </c>
      <c r="NBA17" s="707">
        <v>2.2000000000000002</v>
      </c>
      <c r="NBB17" s="708" t="s">
        <v>2448</v>
      </c>
      <c r="NBC17" s="707">
        <v>2.2000000000000002</v>
      </c>
      <c r="NBD17" s="708" t="s">
        <v>2448</v>
      </c>
      <c r="NBE17" s="707">
        <v>2.2000000000000002</v>
      </c>
      <c r="NBF17" s="708" t="s">
        <v>2448</v>
      </c>
      <c r="NBG17" s="707">
        <v>2.2000000000000002</v>
      </c>
      <c r="NBH17" s="708" t="s">
        <v>2448</v>
      </c>
      <c r="NBI17" s="707">
        <v>2.2000000000000002</v>
      </c>
      <c r="NBJ17" s="708" t="s">
        <v>2448</v>
      </c>
      <c r="NBK17" s="707">
        <v>2.2000000000000002</v>
      </c>
      <c r="NBL17" s="708" t="s">
        <v>2448</v>
      </c>
      <c r="NBM17" s="707">
        <v>2.2000000000000002</v>
      </c>
      <c r="NBN17" s="708" t="s">
        <v>2448</v>
      </c>
      <c r="NBO17" s="707">
        <v>2.2000000000000002</v>
      </c>
      <c r="NBP17" s="708" t="s">
        <v>2448</v>
      </c>
      <c r="NBQ17" s="707">
        <v>2.2000000000000002</v>
      </c>
      <c r="NBR17" s="708" t="s">
        <v>2448</v>
      </c>
      <c r="NBS17" s="707">
        <v>2.2000000000000002</v>
      </c>
      <c r="NBT17" s="708" t="s">
        <v>2448</v>
      </c>
      <c r="NBU17" s="707">
        <v>2.2000000000000002</v>
      </c>
      <c r="NBV17" s="708" t="s">
        <v>2448</v>
      </c>
      <c r="NBW17" s="707">
        <v>2.2000000000000002</v>
      </c>
      <c r="NBX17" s="708" t="s">
        <v>2448</v>
      </c>
      <c r="NBY17" s="707">
        <v>2.2000000000000002</v>
      </c>
      <c r="NBZ17" s="708" t="s">
        <v>2448</v>
      </c>
      <c r="NCA17" s="707">
        <v>2.2000000000000002</v>
      </c>
      <c r="NCB17" s="708" t="s">
        <v>2448</v>
      </c>
      <c r="NCC17" s="707">
        <v>2.2000000000000002</v>
      </c>
      <c r="NCD17" s="708" t="s">
        <v>2448</v>
      </c>
      <c r="NCE17" s="707">
        <v>2.2000000000000002</v>
      </c>
      <c r="NCF17" s="708" t="s">
        <v>2448</v>
      </c>
      <c r="NCG17" s="707">
        <v>2.2000000000000002</v>
      </c>
      <c r="NCH17" s="708" t="s">
        <v>2448</v>
      </c>
      <c r="NCI17" s="707">
        <v>2.2000000000000002</v>
      </c>
      <c r="NCJ17" s="708" t="s">
        <v>2448</v>
      </c>
      <c r="NCK17" s="707">
        <v>2.2000000000000002</v>
      </c>
      <c r="NCL17" s="708" t="s">
        <v>2448</v>
      </c>
      <c r="NCM17" s="707">
        <v>2.2000000000000002</v>
      </c>
      <c r="NCN17" s="708" t="s">
        <v>2448</v>
      </c>
      <c r="NCO17" s="707">
        <v>2.2000000000000002</v>
      </c>
      <c r="NCP17" s="708" t="s">
        <v>2448</v>
      </c>
      <c r="NCQ17" s="707">
        <v>2.2000000000000002</v>
      </c>
      <c r="NCR17" s="708" t="s">
        <v>2448</v>
      </c>
      <c r="NCS17" s="707">
        <v>2.2000000000000002</v>
      </c>
      <c r="NCT17" s="708" t="s">
        <v>2448</v>
      </c>
      <c r="NCU17" s="707">
        <v>2.2000000000000002</v>
      </c>
      <c r="NCV17" s="708" t="s">
        <v>2448</v>
      </c>
      <c r="NCW17" s="707">
        <v>2.2000000000000002</v>
      </c>
      <c r="NCX17" s="708" t="s">
        <v>2448</v>
      </c>
      <c r="NCY17" s="707">
        <v>2.2000000000000002</v>
      </c>
      <c r="NCZ17" s="708" t="s">
        <v>2448</v>
      </c>
      <c r="NDA17" s="707">
        <v>2.2000000000000002</v>
      </c>
      <c r="NDB17" s="708" t="s">
        <v>2448</v>
      </c>
      <c r="NDC17" s="707">
        <v>2.2000000000000002</v>
      </c>
      <c r="NDD17" s="708" t="s">
        <v>2448</v>
      </c>
      <c r="NDE17" s="707">
        <v>2.2000000000000002</v>
      </c>
      <c r="NDF17" s="708" t="s">
        <v>2448</v>
      </c>
      <c r="NDG17" s="707">
        <v>2.2000000000000002</v>
      </c>
      <c r="NDH17" s="708" t="s">
        <v>2448</v>
      </c>
      <c r="NDI17" s="707">
        <v>2.2000000000000002</v>
      </c>
      <c r="NDJ17" s="708" t="s">
        <v>2448</v>
      </c>
      <c r="NDK17" s="707">
        <v>2.2000000000000002</v>
      </c>
      <c r="NDL17" s="708" t="s">
        <v>2448</v>
      </c>
      <c r="NDM17" s="707">
        <v>2.2000000000000002</v>
      </c>
      <c r="NDN17" s="708" t="s">
        <v>2448</v>
      </c>
      <c r="NDO17" s="707">
        <v>2.2000000000000002</v>
      </c>
      <c r="NDP17" s="708" t="s">
        <v>2448</v>
      </c>
      <c r="NDQ17" s="707">
        <v>2.2000000000000002</v>
      </c>
      <c r="NDR17" s="708" t="s">
        <v>2448</v>
      </c>
      <c r="NDS17" s="707">
        <v>2.2000000000000002</v>
      </c>
      <c r="NDT17" s="708" t="s">
        <v>2448</v>
      </c>
      <c r="NDU17" s="707">
        <v>2.2000000000000002</v>
      </c>
      <c r="NDV17" s="708" t="s">
        <v>2448</v>
      </c>
      <c r="NDW17" s="707">
        <v>2.2000000000000002</v>
      </c>
      <c r="NDX17" s="708" t="s">
        <v>2448</v>
      </c>
      <c r="NDY17" s="707">
        <v>2.2000000000000002</v>
      </c>
      <c r="NDZ17" s="708" t="s">
        <v>2448</v>
      </c>
      <c r="NEA17" s="707">
        <v>2.2000000000000002</v>
      </c>
      <c r="NEB17" s="708" t="s">
        <v>2448</v>
      </c>
      <c r="NEC17" s="707">
        <v>2.2000000000000002</v>
      </c>
      <c r="NED17" s="708" t="s">
        <v>2448</v>
      </c>
      <c r="NEE17" s="707">
        <v>2.2000000000000002</v>
      </c>
      <c r="NEF17" s="708" t="s">
        <v>2448</v>
      </c>
      <c r="NEG17" s="707">
        <v>2.2000000000000002</v>
      </c>
      <c r="NEH17" s="708" t="s">
        <v>2448</v>
      </c>
      <c r="NEI17" s="707">
        <v>2.2000000000000002</v>
      </c>
      <c r="NEJ17" s="708" t="s">
        <v>2448</v>
      </c>
      <c r="NEK17" s="707">
        <v>2.2000000000000002</v>
      </c>
      <c r="NEL17" s="708" t="s">
        <v>2448</v>
      </c>
      <c r="NEM17" s="707">
        <v>2.2000000000000002</v>
      </c>
      <c r="NEN17" s="708" t="s">
        <v>2448</v>
      </c>
      <c r="NEO17" s="707">
        <v>2.2000000000000002</v>
      </c>
      <c r="NEP17" s="708" t="s">
        <v>2448</v>
      </c>
      <c r="NEQ17" s="707">
        <v>2.2000000000000002</v>
      </c>
      <c r="NER17" s="708" t="s">
        <v>2448</v>
      </c>
      <c r="NES17" s="707">
        <v>2.2000000000000002</v>
      </c>
      <c r="NET17" s="708" t="s">
        <v>2448</v>
      </c>
      <c r="NEU17" s="707">
        <v>2.2000000000000002</v>
      </c>
      <c r="NEV17" s="708" t="s">
        <v>2448</v>
      </c>
      <c r="NEW17" s="707">
        <v>2.2000000000000002</v>
      </c>
      <c r="NEX17" s="708" t="s">
        <v>2448</v>
      </c>
      <c r="NEY17" s="707">
        <v>2.2000000000000002</v>
      </c>
      <c r="NEZ17" s="708" t="s">
        <v>2448</v>
      </c>
      <c r="NFA17" s="707">
        <v>2.2000000000000002</v>
      </c>
      <c r="NFB17" s="708" t="s">
        <v>2448</v>
      </c>
      <c r="NFC17" s="707">
        <v>2.2000000000000002</v>
      </c>
      <c r="NFD17" s="708" t="s">
        <v>2448</v>
      </c>
      <c r="NFE17" s="707">
        <v>2.2000000000000002</v>
      </c>
      <c r="NFF17" s="708" t="s">
        <v>2448</v>
      </c>
      <c r="NFG17" s="707">
        <v>2.2000000000000002</v>
      </c>
      <c r="NFH17" s="708" t="s">
        <v>2448</v>
      </c>
      <c r="NFI17" s="707">
        <v>2.2000000000000002</v>
      </c>
      <c r="NFJ17" s="708" t="s">
        <v>2448</v>
      </c>
      <c r="NFK17" s="707">
        <v>2.2000000000000002</v>
      </c>
      <c r="NFL17" s="708" t="s">
        <v>2448</v>
      </c>
      <c r="NFM17" s="707">
        <v>2.2000000000000002</v>
      </c>
      <c r="NFN17" s="708" t="s">
        <v>2448</v>
      </c>
      <c r="NFO17" s="707">
        <v>2.2000000000000002</v>
      </c>
      <c r="NFP17" s="708" t="s">
        <v>2448</v>
      </c>
      <c r="NFQ17" s="707">
        <v>2.2000000000000002</v>
      </c>
      <c r="NFR17" s="708" t="s">
        <v>2448</v>
      </c>
      <c r="NFS17" s="707">
        <v>2.2000000000000002</v>
      </c>
      <c r="NFT17" s="708" t="s">
        <v>2448</v>
      </c>
      <c r="NFU17" s="707">
        <v>2.2000000000000002</v>
      </c>
      <c r="NFV17" s="708" t="s">
        <v>2448</v>
      </c>
      <c r="NFW17" s="707">
        <v>2.2000000000000002</v>
      </c>
      <c r="NFX17" s="708" t="s">
        <v>2448</v>
      </c>
      <c r="NFY17" s="707">
        <v>2.2000000000000002</v>
      </c>
      <c r="NFZ17" s="708" t="s">
        <v>2448</v>
      </c>
      <c r="NGA17" s="707">
        <v>2.2000000000000002</v>
      </c>
      <c r="NGB17" s="708" t="s">
        <v>2448</v>
      </c>
      <c r="NGC17" s="707">
        <v>2.2000000000000002</v>
      </c>
      <c r="NGD17" s="708" t="s">
        <v>2448</v>
      </c>
      <c r="NGE17" s="707">
        <v>2.2000000000000002</v>
      </c>
      <c r="NGF17" s="708" t="s">
        <v>2448</v>
      </c>
      <c r="NGG17" s="707">
        <v>2.2000000000000002</v>
      </c>
      <c r="NGH17" s="708" t="s">
        <v>2448</v>
      </c>
      <c r="NGI17" s="707">
        <v>2.2000000000000002</v>
      </c>
      <c r="NGJ17" s="708" t="s">
        <v>2448</v>
      </c>
      <c r="NGK17" s="707">
        <v>2.2000000000000002</v>
      </c>
      <c r="NGL17" s="708" t="s">
        <v>2448</v>
      </c>
      <c r="NGM17" s="707">
        <v>2.2000000000000002</v>
      </c>
      <c r="NGN17" s="708" t="s">
        <v>2448</v>
      </c>
      <c r="NGO17" s="707">
        <v>2.2000000000000002</v>
      </c>
      <c r="NGP17" s="708" t="s">
        <v>2448</v>
      </c>
      <c r="NGQ17" s="707">
        <v>2.2000000000000002</v>
      </c>
      <c r="NGR17" s="708" t="s">
        <v>2448</v>
      </c>
      <c r="NGS17" s="707">
        <v>2.2000000000000002</v>
      </c>
      <c r="NGT17" s="708" t="s">
        <v>2448</v>
      </c>
      <c r="NGU17" s="707">
        <v>2.2000000000000002</v>
      </c>
      <c r="NGV17" s="708" t="s">
        <v>2448</v>
      </c>
      <c r="NGW17" s="707">
        <v>2.2000000000000002</v>
      </c>
      <c r="NGX17" s="708" t="s">
        <v>2448</v>
      </c>
      <c r="NGY17" s="707">
        <v>2.2000000000000002</v>
      </c>
      <c r="NGZ17" s="708" t="s">
        <v>2448</v>
      </c>
      <c r="NHA17" s="707">
        <v>2.2000000000000002</v>
      </c>
      <c r="NHB17" s="708" t="s">
        <v>2448</v>
      </c>
      <c r="NHC17" s="707">
        <v>2.2000000000000002</v>
      </c>
      <c r="NHD17" s="708" t="s">
        <v>2448</v>
      </c>
      <c r="NHE17" s="707">
        <v>2.2000000000000002</v>
      </c>
      <c r="NHF17" s="708" t="s">
        <v>2448</v>
      </c>
      <c r="NHG17" s="707">
        <v>2.2000000000000002</v>
      </c>
      <c r="NHH17" s="708" t="s">
        <v>2448</v>
      </c>
      <c r="NHI17" s="707">
        <v>2.2000000000000002</v>
      </c>
      <c r="NHJ17" s="708" t="s">
        <v>2448</v>
      </c>
      <c r="NHK17" s="707">
        <v>2.2000000000000002</v>
      </c>
      <c r="NHL17" s="708" t="s">
        <v>2448</v>
      </c>
      <c r="NHM17" s="707">
        <v>2.2000000000000002</v>
      </c>
      <c r="NHN17" s="708" t="s">
        <v>2448</v>
      </c>
      <c r="NHO17" s="707">
        <v>2.2000000000000002</v>
      </c>
      <c r="NHP17" s="708" t="s">
        <v>2448</v>
      </c>
      <c r="NHQ17" s="707">
        <v>2.2000000000000002</v>
      </c>
      <c r="NHR17" s="708" t="s">
        <v>2448</v>
      </c>
      <c r="NHS17" s="707">
        <v>2.2000000000000002</v>
      </c>
      <c r="NHT17" s="708" t="s">
        <v>2448</v>
      </c>
      <c r="NHU17" s="707">
        <v>2.2000000000000002</v>
      </c>
      <c r="NHV17" s="708" t="s">
        <v>2448</v>
      </c>
      <c r="NHW17" s="707">
        <v>2.2000000000000002</v>
      </c>
      <c r="NHX17" s="708" t="s">
        <v>2448</v>
      </c>
      <c r="NHY17" s="707">
        <v>2.2000000000000002</v>
      </c>
      <c r="NHZ17" s="708" t="s">
        <v>2448</v>
      </c>
      <c r="NIA17" s="707">
        <v>2.2000000000000002</v>
      </c>
      <c r="NIB17" s="708" t="s">
        <v>2448</v>
      </c>
      <c r="NIC17" s="707">
        <v>2.2000000000000002</v>
      </c>
      <c r="NID17" s="708" t="s">
        <v>2448</v>
      </c>
      <c r="NIE17" s="707">
        <v>2.2000000000000002</v>
      </c>
      <c r="NIF17" s="708" t="s">
        <v>2448</v>
      </c>
      <c r="NIG17" s="707">
        <v>2.2000000000000002</v>
      </c>
      <c r="NIH17" s="708" t="s">
        <v>2448</v>
      </c>
      <c r="NII17" s="707">
        <v>2.2000000000000002</v>
      </c>
      <c r="NIJ17" s="708" t="s">
        <v>2448</v>
      </c>
      <c r="NIK17" s="707">
        <v>2.2000000000000002</v>
      </c>
      <c r="NIL17" s="708" t="s">
        <v>2448</v>
      </c>
      <c r="NIM17" s="707">
        <v>2.2000000000000002</v>
      </c>
      <c r="NIN17" s="708" t="s">
        <v>2448</v>
      </c>
      <c r="NIO17" s="707">
        <v>2.2000000000000002</v>
      </c>
      <c r="NIP17" s="708" t="s">
        <v>2448</v>
      </c>
      <c r="NIQ17" s="707">
        <v>2.2000000000000002</v>
      </c>
      <c r="NIR17" s="708" t="s">
        <v>2448</v>
      </c>
      <c r="NIS17" s="707">
        <v>2.2000000000000002</v>
      </c>
      <c r="NIT17" s="708" t="s">
        <v>2448</v>
      </c>
      <c r="NIU17" s="707">
        <v>2.2000000000000002</v>
      </c>
      <c r="NIV17" s="708" t="s">
        <v>2448</v>
      </c>
      <c r="NIW17" s="707">
        <v>2.2000000000000002</v>
      </c>
      <c r="NIX17" s="708" t="s">
        <v>2448</v>
      </c>
      <c r="NIY17" s="707">
        <v>2.2000000000000002</v>
      </c>
      <c r="NIZ17" s="708" t="s">
        <v>2448</v>
      </c>
      <c r="NJA17" s="707">
        <v>2.2000000000000002</v>
      </c>
      <c r="NJB17" s="708" t="s">
        <v>2448</v>
      </c>
      <c r="NJC17" s="707">
        <v>2.2000000000000002</v>
      </c>
      <c r="NJD17" s="708" t="s">
        <v>2448</v>
      </c>
      <c r="NJE17" s="707">
        <v>2.2000000000000002</v>
      </c>
      <c r="NJF17" s="708" t="s">
        <v>2448</v>
      </c>
      <c r="NJG17" s="707">
        <v>2.2000000000000002</v>
      </c>
      <c r="NJH17" s="708" t="s">
        <v>2448</v>
      </c>
      <c r="NJI17" s="707">
        <v>2.2000000000000002</v>
      </c>
      <c r="NJJ17" s="708" t="s">
        <v>2448</v>
      </c>
      <c r="NJK17" s="707">
        <v>2.2000000000000002</v>
      </c>
      <c r="NJL17" s="708" t="s">
        <v>2448</v>
      </c>
      <c r="NJM17" s="707">
        <v>2.2000000000000002</v>
      </c>
      <c r="NJN17" s="708" t="s">
        <v>2448</v>
      </c>
      <c r="NJO17" s="707">
        <v>2.2000000000000002</v>
      </c>
      <c r="NJP17" s="708" t="s">
        <v>2448</v>
      </c>
      <c r="NJQ17" s="707">
        <v>2.2000000000000002</v>
      </c>
      <c r="NJR17" s="708" t="s">
        <v>2448</v>
      </c>
      <c r="NJS17" s="707">
        <v>2.2000000000000002</v>
      </c>
      <c r="NJT17" s="708" t="s">
        <v>2448</v>
      </c>
      <c r="NJU17" s="707">
        <v>2.2000000000000002</v>
      </c>
      <c r="NJV17" s="708" t="s">
        <v>2448</v>
      </c>
      <c r="NJW17" s="707">
        <v>2.2000000000000002</v>
      </c>
      <c r="NJX17" s="708" t="s">
        <v>2448</v>
      </c>
      <c r="NJY17" s="707">
        <v>2.2000000000000002</v>
      </c>
      <c r="NJZ17" s="708" t="s">
        <v>2448</v>
      </c>
      <c r="NKA17" s="707">
        <v>2.2000000000000002</v>
      </c>
      <c r="NKB17" s="708" t="s">
        <v>2448</v>
      </c>
      <c r="NKC17" s="707">
        <v>2.2000000000000002</v>
      </c>
      <c r="NKD17" s="708" t="s">
        <v>2448</v>
      </c>
      <c r="NKE17" s="707">
        <v>2.2000000000000002</v>
      </c>
      <c r="NKF17" s="708" t="s">
        <v>2448</v>
      </c>
      <c r="NKG17" s="707">
        <v>2.2000000000000002</v>
      </c>
      <c r="NKH17" s="708" t="s">
        <v>2448</v>
      </c>
      <c r="NKI17" s="707">
        <v>2.2000000000000002</v>
      </c>
      <c r="NKJ17" s="708" t="s">
        <v>2448</v>
      </c>
      <c r="NKK17" s="707">
        <v>2.2000000000000002</v>
      </c>
      <c r="NKL17" s="708" t="s">
        <v>2448</v>
      </c>
      <c r="NKM17" s="707">
        <v>2.2000000000000002</v>
      </c>
      <c r="NKN17" s="708" t="s">
        <v>2448</v>
      </c>
      <c r="NKO17" s="707">
        <v>2.2000000000000002</v>
      </c>
      <c r="NKP17" s="708" t="s">
        <v>2448</v>
      </c>
      <c r="NKQ17" s="707">
        <v>2.2000000000000002</v>
      </c>
      <c r="NKR17" s="708" t="s">
        <v>2448</v>
      </c>
      <c r="NKS17" s="707">
        <v>2.2000000000000002</v>
      </c>
      <c r="NKT17" s="708" t="s">
        <v>2448</v>
      </c>
      <c r="NKU17" s="707">
        <v>2.2000000000000002</v>
      </c>
      <c r="NKV17" s="708" t="s">
        <v>2448</v>
      </c>
      <c r="NKW17" s="707">
        <v>2.2000000000000002</v>
      </c>
      <c r="NKX17" s="708" t="s">
        <v>2448</v>
      </c>
      <c r="NKY17" s="707">
        <v>2.2000000000000002</v>
      </c>
      <c r="NKZ17" s="708" t="s">
        <v>2448</v>
      </c>
      <c r="NLA17" s="707">
        <v>2.2000000000000002</v>
      </c>
      <c r="NLB17" s="708" t="s">
        <v>2448</v>
      </c>
      <c r="NLC17" s="707">
        <v>2.2000000000000002</v>
      </c>
      <c r="NLD17" s="708" t="s">
        <v>2448</v>
      </c>
      <c r="NLE17" s="707">
        <v>2.2000000000000002</v>
      </c>
      <c r="NLF17" s="708" t="s">
        <v>2448</v>
      </c>
      <c r="NLG17" s="707">
        <v>2.2000000000000002</v>
      </c>
      <c r="NLH17" s="708" t="s">
        <v>2448</v>
      </c>
      <c r="NLI17" s="707">
        <v>2.2000000000000002</v>
      </c>
      <c r="NLJ17" s="708" t="s">
        <v>2448</v>
      </c>
      <c r="NLK17" s="707">
        <v>2.2000000000000002</v>
      </c>
      <c r="NLL17" s="708" t="s">
        <v>2448</v>
      </c>
      <c r="NLM17" s="707">
        <v>2.2000000000000002</v>
      </c>
      <c r="NLN17" s="708" t="s">
        <v>2448</v>
      </c>
      <c r="NLO17" s="707">
        <v>2.2000000000000002</v>
      </c>
      <c r="NLP17" s="708" t="s">
        <v>2448</v>
      </c>
      <c r="NLQ17" s="707">
        <v>2.2000000000000002</v>
      </c>
      <c r="NLR17" s="708" t="s">
        <v>2448</v>
      </c>
      <c r="NLS17" s="707">
        <v>2.2000000000000002</v>
      </c>
      <c r="NLT17" s="708" t="s">
        <v>2448</v>
      </c>
      <c r="NLU17" s="707">
        <v>2.2000000000000002</v>
      </c>
      <c r="NLV17" s="708" t="s">
        <v>2448</v>
      </c>
      <c r="NLW17" s="707">
        <v>2.2000000000000002</v>
      </c>
      <c r="NLX17" s="708" t="s">
        <v>2448</v>
      </c>
      <c r="NLY17" s="707">
        <v>2.2000000000000002</v>
      </c>
      <c r="NLZ17" s="708" t="s">
        <v>2448</v>
      </c>
      <c r="NMA17" s="707">
        <v>2.2000000000000002</v>
      </c>
      <c r="NMB17" s="708" t="s">
        <v>2448</v>
      </c>
      <c r="NMC17" s="707">
        <v>2.2000000000000002</v>
      </c>
      <c r="NMD17" s="708" t="s">
        <v>2448</v>
      </c>
      <c r="NME17" s="707">
        <v>2.2000000000000002</v>
      </c>
      <c r="NMF17" s="708" t="s">
        <v>2448</v>
      </c>
      <c r="NMG17" s="707">
        <v>2.2000000000000002</v>
      </c>
      <c r="NMH17" s="708" t="s">
        <v>2448</v>
      </c>
      <c r="NMI17" s="707">
        <v>2.2000000000000002</v>
      </c>
      <c r="NMJ17" s="708" t="s">
        <v>2448</v>
      </c>
      <c r="NMK17" s="707">
        <v>2.2000000000000002</v>
      </c>
      <c r="NML17" s="708" t="s">
        <v>2448</v>
      </c>
      <c r="NMM17" s="707">
        <v>2.2000000000000002</v>
      </c>
      <c r="NMN17" s="708" t="s">
        <v>2448</v>
      </c>
      <c r="NMO17" s="707">
        <v>2.2000000000000002</v>
      </c>
      <c r="NMP17" s="708" t="s">
        <v>2448</v>
      </c>
      <c r="NMQ17" s="707">
        <v>2.2000000000000002</v>
      </c>
      <c r="NMR17" s="708" t="s">
        <v>2448</v>
      </c>
      <c r="NMS17" s="707">
        <v>2.2000000000000002</v>
      </c>
      <c r="NMT17" s="708" t="s">
        <v>2448</v>
      </c>
      <c r="NMU17" s="707">
        <v>2.2000000000000002</v>
      </c>
      <c r="NMV17" s="708" t="s">
        <v>2448</v>
      </c>
      <c r="NMW17" s="707">
        <v>2.2000000000000002</v>
      </c>
      <c r="NMX17" s="708" t="s">
        <v>2448</v>
      </c>
      <c r="NMY17" s="707">
        <v>2.2000000000000002</v>
      </c>
      <c r="NMZ17" s="708" t="s">
        <v>2448</v>
      </c>
      <c r="NNA17" s="707">
        <v>2.2000000000000002</v>
      </c>
      <c r="NNB17" s="708" t="s">
        <v>2448</v>
      </c>
      <c r="NNC17" s="707">
        <v>2.2000000000000002</v>
      </c>
      <c r="NND17" s="708" t="s">
        <v>2448</v>
      </c>
      <c r="NNE17" s="707">
        <v>2.2000000000000002</v>
      </c>
      <c r="NNF17" s="708" t="s">
        <v>2448</v>
      </c>
      <c r="NNG17" s="707">
        <v>2.2000000000000002</v>
      </c>
      <c r="NNH17" s="708" t="s">
        <v>2448</v>
      </c>
      <c r="NNI17" s="707">
        <v>2.2000000000000002</v>
      </c>
      <c r="NNJ17" s="708" t="s">
        <v>2448</v>
      </c>
      <c r="NNK17" s="707">
        <v>2.2000000000000002</v>
      </c>
      <c r="NNL17" s="708" t="s">
        <v>2448</v>
      </c>
      <c r="NNM17" s="707">
        <v>2.2000000000000002</v>
      </c>
      <c r="NNN17" s="708" t="s">
        <v>2448</v>
      </c>
      <c r="NNO17" s="707">
        <v>2.2000000000000002</v>
      </c>
      <c r="NNP17" s="708" t="s">
        <v>2448</v>
      </c>
      <c r="NNQ17" s="707">
        <v>2.2000000000000002</v>
      </c>
      <c r="NNR17" s="708" t="s">
        <v>2448</v>
      </c>
      <c r="NNS17" s="707">
        <v>2.2000000000000002</v>
      </c>
      <c r="NNT17" s="708" t="s">
        <v>2448</v>
      </c>
      <c r="NNU17" s="707">
        <v>2.2000000000000002</v>
      </c>
      <c r="NNV17" s="708" t="s">
        <v>2448</v>
      </c>
      <c r="NNW17" s="707">
        <v>2.2000000000000002</v>
      </c>
      <c r="NNX17" s="708" t="s">
        <v>2448</v>
      </c>
      <c r="NNY17" s="707">
        <v>2.2000000000000002</v>
      </c>
      <c r="NNZ17" s="708" t="s">
        <v>2448</v>
      </c>
      <c r="NOA17" s="707">
        <v>2.2000000000000002</v>
      </c>
      <c r="NOB17" s="708" t="s">
        <v>2448</v>
      </c>
      <c r="NOC17" s="707">
        <v>2.2000000000000002</v>
      </c>
      <c r="NOD17" s="708" t="s">
        <v>2448</v>
      </c>
      <c r="NOE17" s="707">
        <v>2.2000000000000002</v>
      </c>
      <c r="NOF17" s="708" t="s">
        <v>2448</v>
      </c>
      <c r="NOG17" s="707">
        <v>2.2000000000000002</v>
      </c>
      <c r="NOH17" s="708" t="s">
        <v>2448</v>
      </c>
      <c r="NOI17" s="707">
        <v>2.2000000000000002</v>
      </c>
      <c r="NOJ17" s="708" t="s">
        <v>2448</v>
      </c>
      <c r="NOK17" s="707">
        <v>2.2000000000000002</v>
      </c>
      <c r="NOL17" s="708" t="s">
        <v>2448</v>
      </c>
      <c r="NOM17" s="707">
        <v>2.2000000000000002</v>
      </c>
      <c r="NON17" s="708" t="s">
        <v>2448</v>
      </c>
      <c r="NOO17" s="707">
        <v>2.2000000000000002</v>
      </c>
      <c r="NOP17" s="708" t="s">
        <v>2448</v>
      </c>
      <c r="NOQ17" s="707">
        <v>2.2000000000000002</v>
      </c>
      <c r="NOR17" s="708" t="s">
        <v>2448</v>
      </c>
      <c r="NOS17" s="707">
        <v>2.2000000000000002</v>
      </c>
      <c r="NOT17" s="708" t="s">
        <v>2448</v>
      </c>
      <c r="NOU17" s="707">
        <v>2.2000000000000002</v>
      </c>
      <c r="NOV17" s="708" t="s">
        <v>2448</v>
      </c>
      <c r="NOW17" s="707">
        <v>2.2000000000000002</v>
      </c>
      <c r="NOX17" s="708" t="s">
        <v>2448</v>
      </c>
      <c r="NOY17" s="707">
        <v>2.2000000000000002</v>
      </c>
      <c r="NOZ17" s="708" t="s">
        <v>2448</v>
      </c>
      <c r="NPA17" s="707">
        <v>2.2000000000000002</v>
      </c>
      <c r="NPB17" s="708" t="s">
        <v>2448</v>
      </c>
      <c r="NPC17" s="707">
        <v>2.2000000000000002</v>
      </c>
      <c r="NPD17" s="708" t="s">
        <v>2448</v>
      </c>
      <c r="NPE17" s="707">
        <v>2.2000000000000002</v>
      </c>
      <c r="NPF17" s="708" t="s">
        <v>2448</v>
      </c>
      <c r="NPG17" s="707">
        <v>2.2000000000000002</v>
      </c>
      <c r="NPH17" s="708" t="s">
        <v>2448</v>
      </c>
      <c r="NPI17" s="707">
        <v>2.2000000000000002</v>
      </c>
      <c r="NPJ17" s="708" t="s">
        <v>2448</v>
      </c>
      <c r="NPK17" s="707">
        <v>2.2000000000000002</v>
      </c>
      <c r="NPL17" s="708" t="s">
        <v>2448</v>
      </c>
      <c r="NPM17" s="707">
        <v>2.2000000000000002</v>
      </c>
      <c r="NPN17" s="708" t="s">
        <v>2448</v>
      </c>
      <c r="NPO17" s="707">
        <v>2.2000000000000002</v>
      </c>
      <c r="NPP17" s="708" t="s">
        <v>2448</v>
      </c>
      <c r="NPQ17" s="707">
        <v>2.2000000000000002</v>
      </c>
      <c r="NPR17" s="708" t="s">
        <v>2448</v>
      </c>
      <c r="NPS17" s="707">
        <v>2.2000000000000002</v>
      </c>
      <c r="NPT17" s="708" t="s">
        <v>2448</v>
      </c>
      <c r="NPU17" s="707">
        <v>2.2000000000000002</v>
      </c>
      <c r="NPV17" s="708" t="s">
        <v>2448</v>
      </c>
      <c r="NPW17" s="707">
        <v>2.2000000000000002</v>
      </c>
      <c r="NPX17" s="708" t="s">
        <v>2448</v>
      </c>
      <c r="NPY17" s="707">
        <v>2.2000000000000002</v>
      </c>
      <c r="NPZ17" s="708" t="s">
        <v>2448</v>
      </c>
      <c r="NQA17" s="707">
        <v>2.2000000000000002</v>
      </c>
      <c r="NQB17" s="708" t="s">
        <v>2448</v>
      </c>
      <c r="NQC17" s="707">
        <v>2.2000000000000002</v>
      </c>
      <c r="NQD17" s="708" t="s">
        <v>2448</v>
      </c>
      <c r="NQE17" s="707">
        <v>2.2000000000000002</v>
      </c>
      <c r="NQF17" s="708" t="s">
        <v>2448</v>
      </c>
      <c r="NQG17" s="707">
        <v>2.2000000000000002</v>
      </c>
      <c r="NQH17" s="708" t="s">
        <v>2448</v>
      </c>
      <c r="NQI17" s="707">
        <v>2.2000000000000002</v>
      </c>
      <c r="NQJ17" s="708" t="s">
        <v>2448</v>
      </c>
      <c r="NQK17" s="707">
        <v>2.2000000000000002</v>
      </c>
      <c r="NQL17" s="708" t="s">
        <v>2448</v>
      </c>
      <c r="NQM17" s="707">
        <v>2.2000000000000002</v>
      </c>
      <c r="NQN17" s="708" t="s">
        <v>2448</v>
      </c>
      <c r="NQO17" s="707">
        <v>2.2000000000000002</v>
      </c>
      <c r="NQP17" s="708" t="s">
        <v>2448</v>
      </c>
      <c r="NQQ17" s="707">
        <v>2.2000000000000002</v>
      </c>
      <c r="NQR17" s="708" t="s">
        <v>2448</v>
      </c>
      <c r="NQS17" s="707">
        <v>2.2000000000000002</v>
      </c>
      <c r="NQT17" s="708" t="s">
        <v>2448</v>
      </c>
      <c r="NQU17" s="707">
        <v>2.2000000000000002</v>
      </c>
      <c r="NQV17" s="708" t="s">
        <v>2448</v>
      </c>
      <c r="NQW17" s="707">
        <v>2.2000000000000002</v>
      </c>
      <c r="NQX17" s="708" t="s">
        <v>2448</v>
      </c>
      <c r="NQY17" s="707">
        <v>2.2000000000000002</v>
      </c>
      <c r="NQZ17" s="708" t="s">
        <v>2448</v>
      </c>
      <c r="NRA17" s="707">
        <v>2.2000000000000002</v>
      </c>
      <c r="NRB17" s="708" t="s">
        <v>2448</v>
      </c>
      <c r="NRC17" s="707">
        <v>2.2000000000000002</v>
      </c>
      <c r="NRD17" s="708" t="s">
        <v>2448</v>
      </c>
      <c r="NRE17" s="707">
        <v>2.2000000000000002</v>
      </c>
      <c r="NRF17" s="708" t="s">
        <v>2448</v>
      </c>
      <c r="NRG17" s="707">
        <v>2.2000000000000002</v>
      </c>
      <c r="NRH17" s="708" t="s">
        <v>2448</v>
      </c>
      <c r="NRI17" s="707">
        <v>2.2000000000000002</v>
      </c>
      <c r="NRJ17" s="708" t="s">
        <v>2448</v>
      </c>
      <c r="NRK17" s="707">
        <v>2.2000000000000002</v>
      </c>
      <c r="NRL17" s="708" t="s">
        <v>2448</v>
      </c>
      <c r="NRM17" s="707">
        <v>2.2000000000000002</v>
      </c>
      <c r="NRN17" s="708" t="s">
        <v>2448</v>
      </c>
      <c r="NRO17" s="707">
        <v>2.2000000000000002</v>
      </c>
      <c r="NRP17" s="708" t="s">
        <v>2448</v>
      </c>
      <c r="NRQ17" s="707">
        <v>2.2000000000000002</v>
      </c>
      <c r="NRR17" s="708" t="s">
        <v>2448</v>
      </c>
      <c r="NRS17" s="707">
        <v>2.2000000000000002</v>
      </c>
      <c r="NRT17" s="708" t="s">
        <v>2448</v>
      </c>
      <c r="NRU17" s="707">
        <v>2.2000000000000002</v>
      </c>
      <c r="NRV17" s="708" t="s">
        <v>2448</v>
      </c>
      <c r="NRW17" s="707">
        <v>2.2000000000000002</v>
      </c>
      <c r="NRX17" s="708" t="s">
        <v>2448</v>
      </c>
      <c r="NRY17" s="707">
        <v>2.2000000000000002</v>
      </c>
      <c r="NRZ17" s="708" t="s">
        <v>2448</v>
      </c>
      <c r="NSA17" s="707">
        <v>2.2000000000000002</v>
      </c>
      <c r="NSB17" s="708" t="s">
        <v>2448</v>
      </c>
      <c r="NSC17" s="707">
        <v>2.2000000000000002</v>
      </c>
      <c r="NSD17" s="708" t="s">
        <v>2448</v>
      </c>
      <c r="NSE17" s="707">
        <v>2.2000000000000002</v>
      </c>
      <c r="NSF17" s="708" t="s">
        <v>2448</v>
      </c>
      <c r="NSG17" s="707">
        <v>2.2000000000000002</v>
      </c>
      <c r="NSH17" s="708" t="s">
        <v>2448</v>
      </c>
      <c r="NSI17" s="707">
        <v>2.2000000000000002</v>
      </c>
      <c r="NSJ17" s="708" t="s">
        <v>2448</v>
      </c>
      <c r="NSK17" s="707">
        <v>2.2000000000000002</v>
      </c>
      <c r="NSL17" s="708" t="s">
        <v>2448</v>
      </c>
      <c r="NSM17" s="707">
        <v>2.2000000000000002</v>
      </c>
      <c r="NSN17" s="708" t="s">
        <v>2448</v>
      </c>
      <c r="NSO17" s="707">
        <v>2.2000000000000002</v>
      </c>
      <c r="NSP17" s="708" t="s">
        <v>2448</v>
      </c>
      <c r="NSQ17" s="707">
        <v>2.2000000000000002</v>
      </c>
      <c r="NSR17" s="708" t="s">
        <v>2448</v>
      </c>
      <c r="NSS17" s="707">
        <v>2.2000000000000002</v>
      </c>
      <c r="NST17" s="708" t="s">
        <v>2448</v>
      </c>
      <c r="NSU17" s="707">
        <v>2.2000000000000002</v>
      </c>
      <c r="NSV17" s="708" t="s">
        <v>2448</v>
      </c>
      <c r="NSW17" s="707">
        <v>2.2000000000000002</v>
      </c>
      <c r="NSX17" s="708" t="s">
        <v>2448</v>
      </c>
      <c r="NSY17" s="707">
        <v>2.2000000000000002</v>
      </c>
      <c r="NSZ17" s="708" t="s">
        <v>2448</v>
      </c>
      <c r="NTA17" s="707">
        <v>2.2000000000000002</v>
      </c>
      <c r="NTB17" s="708" t="s">
        <v>2448</v>
      </c>
      <c r="NTC17" s="707">
        <v>2.2000000000000002</v>
      </c>
      <c r="NTD17" s="708" t="s">
        <v>2448</v>
      </c>
      <c r="NTE17" s="707">
        <v>2.2000000000000002</v>
      </c>
      <c r="NTF17" s="708" t="s">
        <v>2448</v>
      </c>
      <c r="NTG17" s="707">
        <v>2.2000000000000002</v>
      </c>
      <c r="NTH17" s="708" t="s">
        <v>2448</v>
      </c>
      <c r="NTI17" s="707">
        <v>2.2000000000000002</v>
      </c>
      <c r="NTJ17" s="708" t="s">
        <v>2448</v>
      </c>
      <c r="NTK17" s="707">
        <v>2.2000000000000002</v>
      </c>
      <c r="NTL17" s="708" t="s">
        <v>2448</v>
      </c>
      <c r="NTM17" s="707">
        <v>2.2000000000000002</v>
      </c>
      <c r="NTN17" s="708" t="s">
        <v>2448</v>
      </c>
      <c r="NTO17" s="707">
        <v>2.2000000000000002</v>
      </c>
      <c r="NTP17" s="708" t="s">
        <v>2448</v>
      </c>
      <c r="NTQ17" s="707">
        <v>2.2000000000000002</v>
      </c>
      <c r="NTR17" s="708" t="s">
        <v>2448</v>
      </c>
      <c r="NTS17" s="707">
        <v>2.2000000000000002</v>
      </c>
      <c r="NTT17" s="708" t="s">
        <v>2448</v>
      </c>
      <c r="NTU17" s="707">
        <v>2.2000000000000002</v>
      </c>
      <c r="NTV17" s="708" t="s">
        <v>2448</v>
      </c>
      <c r="NTW17" s="707">
        <v>2.2000000000000002</v>
      </c>
      <c r="NTX17" s="708" t="s">
        <v>2448</v>
      </c>
      <c r="NTY17" s="707">
        <v>2.2000000000000002</v>
      </c>
      <c r="NTZ17" s="708" t="s">
        <v>2448</v>
      </c>
      <c r="NUA17" s="707">
        <v>2.2000000000000002</v>
      </c>
      <c r="NUB17" s="708" t="s">
        <v>2448</v>
      </c>
      <c r="NUC17" s="707">
        <v>2.2000000000000002</v>
      </c>
      <c r="NUD17" s="708" t="s">
        <v>2448</v>
      </c>
      <c r="NUE17" s="707">
        <v>2.2000000000000002</v>
      </c>
      <c r="NUF17" s="708" t="s">
        <v>2448</v>
      </c>
      <c r="NUG17" s="707">
        <v>2.2000000000000002</v>
      </c>
      <c r="NUH17" s="708" t="s">
        <v>2448</v>
      </c>
      <c r="NUI17" s="707">
        <v>2.2000000000000002</v>
      </c>
      <c r="NUJ17" s="708" t="s">
        <v>2448</v>
      </c>
      <c r="NUK17" s="707">
        <v>2.2000000000000002</v>
      </c>
      <c r="NUL17" s="708" t="s">
        <v>2448</v>
      </c>
      <c r="NUM17" s="707">
        <v>2.2000000000000002</v>
      </c>
      <c r="NUN17" s="708" t="s">
        <v>2448</v>
      </c>
      <c r="NUO17" s="707">
        <v>2.2000000000000002</v>
      </c>
      <c r="NUP17" s="708" t="s">
        <v>2448</v>
      </c>
      <c r="NUQ17" s="707">
        <v>2.2000000000000002</v>
      </c>
      <c r="NUR17" s="708" t="s">
        <v>2448</v>
      </c>
      <c r="NUS17" s="707">
        <v>2.2000000000000002</v>
      </c>
      <c r="NUT17" s="708" t="s">
        <v>2448</v>
      </c>
      <c r="NUU17" s="707">
        <v>2.2000000000000002</v>
      </c>
      <c r="NUV17" s="708" t="s">
        <v>2448</v>
      </c>
      <c r="NUW17" s="707">
        <v>2.2000000000000002</v>
      </c>
      <c r="NUX17" s="708" t="s">
        <v>2448</v>
      </c>
      <c r="NUY17" s="707">
        <v>2.2000000000000002</v>
      </c>
      <c r="NUZ17" s="708" t="s">
        <v>2448</v>
      </c>
      <c r="NVA17" s="707">
        <v>2.2000000000000002</v>
      </c>
      <c r="NVB17" s="708" t="s">
        <v>2448</v>
      </c>
      <c r="NVC17" s="707">
        <v>2.2000000000000002</v>
      </c>
      <c r="NVD17" s="708" t="s">
        <v>2448</v>
      </c>
      <c r="NVE17" s="707">
        <v>2.2000000000000002</v>
      </c>
      <c r="NVF17" s="708" t="s">
        <v>2448</v>
      </c>
      <c r="NVG17" s="707">
        <v>2.2000000000000002</v>
      </c>
      <c r="NVH17" s="708" t="s">
        <v>2448</v>
      </c>
      <c r="NVI17" s="707">
        <v>2.2000000000000002</v>
      </c>
      <c r="NVJ17" s="708" t="s">
        <v>2448</v>
      </c>
      <c r="NVK17" s="707">
        <v>2.2000000000000002</v>
      </c>
      <c r="NVL17" s="708" t="s">
        <v>2448</v>
      </c>
      <c r="NVM17" s="707">
        <v>2.2000000000000002</v>
      </c>
      <c r="NVN17" s="708" t="s">
        <v>2448</v>
      </c>
      <c r="NVO17" s="707">
        <v>2.2000000000000002</v>
      </c>
      <c r="NVP17" s="708" t="s">
        <v>2448</v>
      </c>
      <c r="NVQ17" s="707">
        <v>2.2000000000000002</v>
      </c>
      <c r="NVR17" s="708" t="s">
        <v>2448</v>
      </c>
      <c r="NVS17" s="707">
        <v>2.2000000000000002</v>
      </c>
      <c r="NVT17" s="708" t="s">
        <v>2448</v>
      </c>
      <c r="NVU17" s="707">
        <v>2.2000000000000002</v>
      </c>
      <c r="NVV17" s="708" t="s">
        <v>2448</v>
      </c>
      <c r="NVW17" s="707">
        <v>2.2000000000000002</v>
      </c>
      <c r="NVX17" s="708" t="s">
        <v>2448</v>
      </c>
      <c r="NVY17" s="707">
        <v>2.2000000000000002</v>
      </c>
      <c r="NVZ17" s="708" t="s">
        <v>2448</v>
      </c>
      <c r="NWA17" s="707">
        <v>2.2000000000000002</v>
      </c>
      <c r="NWB17" s="708" t="s">
        <v>2448</v>
      </c>
      <c r="NWC17" s="707">
        <v>2.2000000000000002</v>
      </c>
      <c r="NWD17" s="708" t="s">
        <v>2448</v>
      </c>
      <c r="NWE17" s="707">
        <v>2.2000000000000002</v>
      </c>
      <c r="NWF17" s="708" t="s">
        <v>2448</v>
      </c>
      <c r="NWG17" s="707">
        <v>2.2000000000000002</v>
      </c>
      <c r="NWH17" s="708" t="s">
        <v>2448</v>
      </c>
      <c r="NWI17" s="707">
        <v>2.2000000000000002</v>
      </c>
      <c r="NWJ17" s="708" t="s">
        <v>2448</v>
      </c>
      <c r="NWK17" s="707">
        <v>2.2000000000000002</v>
      </c>
      <c r="NWL17" s="708" t="s">
        <v>2448</v>
      </c>
      <c r="NWM17" s="707">
        <v>2.2000000000000002</v>
      </c>
      <c r="NWN17" s="708" t="s">
        <v>2448</v>
      </c>
      <c r="NWO17" s="707">
        <v>2.2000000000000002</v>
      </c>
      <c r="NWP17" s="708" t="s">
        <v>2448</v>
      </c>
      <c r="NWQ17" s="707">
        <v>2.2000000000000002</v>
      </c>
      <c r="NWR17" s="708" t="s">
        <v>2448</v>
      </c>
      <c r="NWS17" s="707">
        <v>2.2000000000000002</v>
      </c>
      <c r="NWT17" s="708" t="s">
        <v>2448</v>
      </c>
      <c r="NWU17" s="707">
        <v>2.2000000000000002</v>
      </c>
      <c r="NWV17" s="708" t="s">
        <v>2448</v>
      </c>
      <c r="NWW17" s="707">
        <v>2.2000000000000002</v>
      </c>
      <c r="NWX17" s="708" t="s">
        <v>2448</v>
      </c>
      <c r="NWY17" s="707">
        <v>2.2000000000000002</v>
      </c>
      <c r="NWZ17" s="708" t="s">
        <v>2448</v>
      </c>
      <c r="NXA17" s="707">
        <v>2.2000000000000002</v>
      </c>
      <c r="NXB17" s="708" t="s">
        <v>2448</v>
      </c>
      <c r="NXC17" s="707">
        <v>2.2000000000000002</v>
      </c>
      <c r="NXD17" s="708" t="s">
        <v>2448</v>
      </c>
      <c r="NXE17" s="707">
        <v>2.2000000000000002</v>
      </c>
      <c r="NXF17" s="708" t="s">
        <v>2448</v>
      </c>
      <c r="NXG17" s="707">
        <v>2.2000000000000002</v>
      </c>
      <c r="NXH17" s="708" t="s">
        <v>2448</v>
      </c>
      <c r="NXI17" s="707">
        <v>2.2000000000000002</v>
      </c>
      <c r="NXJ17" s="708" t="s">
        <v>2448</v>
      </c>
      <c r="NXK17" s="707">
        <v>2.2000000000000002</v>
      </c>
      <c r="NXL17" s="708" t="s">
        <v>2448</v>
      </c>
      <c r="NXM17" s="707">
        <v>2.2000000000000002</v>
      </c>
      <c r="NXN17" s="708" t="s">
        <v>2448</v>
      </c>
      <c r="NXO17" s="707">
        <v>2.2000000000000002</v>
      </c>
      <c r="NXP17" s="708" t="s">
        <v>2448</v>
      </c>
      <c r="NXQ17" s="707">
        <v>2.2000000000000002</v>
      </c>
      <c r="NXR17" s="708" t="s">
        <v>2448</v>
      </c>
      <c r="NXS17" s="707">
        <v>2.2000000000000002</v>
      </c>
      <c r="NXT17" s="708" t="s">
        <v>2448</v>
      </c>
      <c r="NXU17" s="707">
        <v>2.2000000000000002</v>
      </c>
      <c r="NXV17" s="708" t="s">
        <v>2448</v>
      </c>
      <c r="NXW17" s="707">
        <v>2.2000000000000002</v>
      </c>
      <c r="NXX17" s="708" t="s">
        <v>2448</v>
      </c>
      <c r="NXY17" s="707">
        <v>2.2000000000000002</v>
      </c>
      <c r="NXZ17" s="708" t="s">
        <v>2448</v>
      </c>
      <c r="NYA17" s="707">
        <v>2.2000000000000002</v>
      </c>
      <c r="NYB17" s="708" t="s">
        <v>2448</v>
      </c>
      <c r="NYC17" s="707">
        <v>2.2000000000000002</v>
      </c>
      <c r="NYD17" s="708" t="s">
        <v>2448</v>
      </c>
      <c r="NYE17" s="707">
        <v>2.2000000000000002</v>
      </c>
      <c r="NYF17" s="708" t="s">
        <v>2448</v>
      </c>
      <c r="NYG17" s="707">
        <v>2.2000000000000002</v>
      </c>
      <c r="NYH17" s="708" t="s">
        <v>2448</v>
      </c>
      <c r="NYI17" s="707">
        <v>2.2000000000000002</v>
      </c>
      <c r="NYJ17" s="708" t="s">
        <v>2448</v>
      </c>
      <c r="NYK17" s="707">
        <v>2.2000000000000002</v>
      </c>
      <c r="NYL17" s="708" t="s">
        <v>2448</v>
      </c>
      <c r="NYM17" s="707">
        <v>2.2000000000000002</v>
      </c>
      <c r="NYN17" s="708" t="s">
        <v>2448</v>
      </c>
      <c r="NYO17" s="707">
        <v>2.2000000000000002</v>
      </c>
      <c r="NYP17" s="708" t="s">
        <v>2448</v>
      </c>
      <c r="NYQ17" s="707">
        <v>2.2000000000000002</v>
      </c>
      <c r="NYR17" s="708" t="s">
        <v>2448</v>
      </c>
      <c r="NYS17" s="707">
        <v>2.2000000000000002</v>
      </c>
      <c r="NYT17" s="708" t="s">
        <v>2448</v>
      </c>
      <c r="NYU17" s="707">
        <v>2.2000000000000002</v>
      </c>
      <c r="NYV17" s="708" t="s">
        <v>2448</v>
      </c>
      <c r="NYW17" s="707">
        <v>2.2000000000000002</v>
      </c>
      <c r="NYX17" s="708" t="s">
        <v>2448</v>
      </c>
      <c r="NYY17" s="707">
        <v>2.2000000000000002</v>
      </c>
      <c r="NYZ17" s="708" t="s">
        <v>2448</v>
      </c>
      <c r="NZA17" s="707">
        <v>2.2000000000000002</v>
      </c>
      <c r="NZB17" s="708" t="s">
        <v>2448</v>
      </c>
      <c r="NZC17" s="707">
        <v>2.2000000000000002</v>
      </c>
      <c r="NZD17" s="708" t="s">
        <v>2448</v>
      </c>
      <c r="NZE17" s="707">
        <v>2.2000000000000002</v>
      </c>
      <c r="NZF17" s="708" t="s">
        <v>2448</v>
      </c>
      <c r="NZG17" s="707">
        <v>2.2000000000000002</v>
      </c>
      <c r="NZH17" s="708" t="s">
        <v>2448</v>
      </c>
      <c r="NZI17" s="707">
        <v>2.2000000000000002</v>
      </c>
      <c r="NZJ17" s="708" t="s">
        <v>2448</v>
      </c>
      <c r="NZK17" s="707">
        <v>2.2000000000000002</v>
      </c>
      <c r="NZL17" s="708" t="s">
        <v>2448</v>
      </c>
      <c r="NZM17" s="707">
        <v>2.2000000000000002</v>
      </c>
      <c r="NZN17" s="708" t="s">
        <v>2448</v>
      </c>
      <c r="NZO17" s="707">
        <v>2.2000000000000002</v>
      </c>
      <c r="NZP17" s="708" t="s">
        <v>2448</v>
      </c>
      <c r="NZQ17" s="707">
        <v>2.2000000000000002</v>
      </c>
      <c r="NZR17" s="708" t="s">
        <v>2448</v>
      </c>
      <c r="NZS17" s="707">
        <v>2.2000000000000002</v>
      </c>
      <c r="NZT17" s="708" t="s">
        <v>2448</v>
      </c>
      <c r="NZU17" s="707">
        <v>2.2000000000000002</v>
      </c>
      <c r="NZV17" s="708" t="s">
        <v>2448</v>
      </c>
      <c r="NZW17" s="707">
        <v>2.2000000000000002</v>
      </c>
      <c r="NZX17" s="708" t="s">
        <v>2448</v>
      </c>
      <c r="NZY17" s="707">
        <v>2.2000000000000002</v>
      </c>
      <c r="NZZ17" s="708" t="s">
        <v>2448</v>
      </c>
      <c r="OAA17" s="707">
        <v>2.2000000000000002</v>
      </c>
      <c r="OAB17" s="708" t="s">
        <v>2448</v>
      </c>
      <c r="OAC17" s="707">
        <v>2.2000000000000002</v>
      </c>
      <c r="OAD17" s="708" t="s">
        <v>2448</v>
      </c>
      <c r="OAE17" s="707">
        <v>2.2000000000000002</v>
      </c>
      <c r="OAF17" s="708" t="s">
        <v>2448</v>
      </c>
      <c r="OAG17" s="707">
        <v>2.2000000000000002</v>
      </c>
      <c r="OAH17" s="708" t="s">
        <v>2448</v>
      </c>
      <c r="OAI17" s="707">
        <v>2.2000000000000002</v>
      </c>
      <c r="OAJ17" s="708" t="s">
        <v>2448</v>
      </c>
      <c r="OAK17" s="707">
        <v>2.2000000000000002</v>
      </c>
      <c r="OAL17" s="708" t="s">
        <v>2448</v>
      </c>
      <c r="OAM17" s="707">
        <v>2.2000000000000002</v>
      </c>
      <c r="OAN17" s="708" t="s">
        <v>2448</v>
      </c>
      <c r="OAO17" s="707">
        <v>2.2000000000000002</v>
      </c>
      <c r="OAP17" s="708" t="s">
        <v>2448</v>
      </c>
      <c r="OAQ17" s="707">
        <v>2.2000000000000002</v>
      </c>
      <c r="OAR17" s="708" t="s">
        <v>2448</v>
      </c>
      <c r="OAS17" s="707">
        <v>2.2000000000000002</v>
      </c>
      <c r="OAT17" s="708" t="s">
        <v>2448</v>
      </c>
      <c r="OAU17" s="707">
        <v>2.2000000000000002</v>
      </c>
      <c r="OAV17" s="708" t="s">
        <v>2448</v>
      </c>
      <c r="OAW17" s="707">
        <v>2.2000000000000002</v>
      </c>
      <c r="OAX17" s="708" t="s">
        <v>2448</v>
      </c>
      <c r="OAY17" s="707">
        <v>2.2000000000000002</v>
      </c>
      <c r="OAZ17" s="708" t="s">
        <v>2448</v>
      </c>
      <c r="OBA17" s="707">
        <v>2.2000000000000002</v>
      </c>
      <c r="OBB17" s="708" t="s">
        <v>2448</v>
      </c>
      <c r="OBC17" s="707">
        <v>2.2000000000000002</v>
      </c>
      <c r="OBD17" s="708" t="s">
        <v>2448</v>
      </c>
      <c r="OBE17" s="707">
        <v>2.2000000000000002</v>
      </c>
      <c r="OBF17" s="708" t="s">
        <v>2448</v>
      </c>
      <c r="OBG17" s="707">
        <v>2.2000000000000002</v>
      </c>
      <c r="OBH17" s="708" t="s">
        <v>2448</v>
      </c>
      <c r="OBI17" s="707">
        <v>2.2000000000000002</v>
      </c>
      <c r="OBJ17" s="708" t="s">
        <v>2448</v>
      </c>
      <c r="OBK17" s="707">
        <v>2.2000000000000002</v>
      </c>
      <c r="OBL17" s="708" t="s">
        <v>2448</v>
      </c>
      <c r="OBM17" s="707">
        <v>2.2000000000000002</v>
      </c>
      <c r="OBN17" s="708" t="s">
        <v>2448</v>
      </c>
      <c r="OBO17" s="707">
        <v>2.2000000000000002</v>
      </c>
      <c r="OBP17" s="708" t="s">
        <v>2448</v>
      </c>
      <c r="OBQ17" s="707">
        <v>2.2000000000000002</v>
      </c>
      <c r="OBR17" s="708" t="s">
        <v>2448</v>
      </c>
      <c r="OBS17" s="707">
        <v>2.2000000000000002</v>
      </c>
      <c r="OBT17" s="708" t="s">
        <v>2448</v>
      </c>
      <c r="OBU17" s="707">
        <v>2.2000000000000002</v>
      </c>
      <c r="OBV17" s="708" t="s">
        <v>2448</v>
      </c>
      <c r="OBW17" s="707">
        <v>2.2000000000000002</v>
      </c>
      <c r="OBX17" s="708" t="s">
        <v>2448</v>
      </c>
      <c r="OBY17" s="707">
        <v>2.2000000000000002</v>
      </c>
      <c r="OBZ17" s="708" t="s">
        <v>2448</v>
      </c>
      <c r="OCA17" s="707">
        <v>2.2000000000000002</v>
      </c>
      <c r="OCB17" s="708" t="s">
        <v>2448</v>
      </c>
      <c r="OCC17" s="707">
        <v>2.2000000000000002</v>
      </c>
      <c r="OCD17" s="708" t="s">
        <v>2448</v>
      </c>
      <c r="OCE17" s="707">
        <v>2.2000000000000002</v>
      </c>
      <c r="OCF17" s="708" t="s">
        <v>2448</v>
      </c>
      <c r="OCG17" s="707">
        <v>2.2000000000000002</v>
      </c>
      <c r="OCH17" s="708" t="s">
        <v>2448</v>
      </c>
      <c r="OCI17" s="707">
        <v>2.2000000000000002</v>
      </c>
      <c r="OCJ17" s="708" t="s">
        <v>2448</v>
      </c>
      <c r="OCK17" s="707">
        <v>2.2000000000000002</v>
      </c>
      <c r="OCL17" s="708" t="s">
        <v>2448</v>
      </c>
      <c r="OCM17" s="707">
        <v>2.2000000000000002</v>
      </c>
      <c r="OCN17" s="708" t="s">
        <v>2448</v>
      </c>
      <c r="OCO17" s="707">
        <v>2.2000000000000002</v>
      </c>
      <c r="OCP17" s="708" t="s">
        <v>2448</v>
      </c>
      <c r="OCQ17" s="707">
        <v>2.2000000000000002</v>
      </c>
      <c r="OCR17" s="708" t="s">
        <v>2448</v>
      </c>
      <c r="OCS17" s="707">
        <v>2.2000000000000002</v>
      </c>
      <c r="OCT17" s="708" t="s">
        <v>2448</v>
      </c>
      <c r="OCU17" s="707">
        <v>2.2000000000000002</v>
      </c>
      <c r="OCV17" s="708" t="s">
        <v>2448</v>
      </c>
      <c r="OCW17" s="707">
        <v>2.2000000000000002</v>
      </c>
      <c r="OCX17" s="708" t="s">
        <v>2448</v>
      </c>
      <c r="OCY17" s="707">
        <v>2.2000000000000002</v>
      </c>
      <c r="OCZ17" s="708" t="s">
        <v>2448</v>
      </c>
      <c r="ODA17" s="707">
        <v>2.2000000000000002</v>
      </c>
      <c r="ODB17" s="708" t="s">
        <v>2448</v>
      </c>
      <c r="ODC17" s="707">
        <v>2.2000000000000002</v>
      </c>
      <c r="ODD17" s="708" t="s">
        <v>2448</v>
      </c>
      <c r="ODE17" s="707">
        <v>2.2000000000000002</v>
      </c>
      <c r="ODF17" s="708" t="s">
        <v>2448</v>
      </c>
      <c r="ODG17" s="707">
        <v>2.2000000000000002</v>
      </c>
      <c r="ODH17" s="708" t="s">
        <v>2448</v>
      </c>
      <c r="ODI17" s="707">
        <v>2.2000000000000002</v>
      </c>
      <c r="ODJ17" s="708" t="s">
        <v>2448</v>
      </c>
      <c r="ODK17" s="707">
        <v>2.2000000000000002</v>
      </c>
      <c r="ODL17" s="708" t="s">
        <v>2448</v>
      </c>
      <c r="ODM17" s="707">
        <v>2.2000000000000002</v>
      </c>
      <c r="ODN17" s="708" t="s">
        <v>2448</v>
      </c>
      <c r="ODO17" s="707">
        <v>2.2000000000000002</v>
      </c>
      <c r="ODP17" s="708" t="s">
        <v>2448</v>
      </c>
      <c r="ODQ17" s="707">
        <v>2.2000000000000002</v>
      </c>
      <c r="ODR17" s="708" t="s">
        <v>2448</v>
      </c>
      <c r="ODS17" s="707">
        <v>2.2000000000000002</v>
      </c>
      <c r="ODT17" s="708" t="s">
        <v>2448</v>
      </c>
      <c r="ODU17" s="707">
        <v>2.2000000000000002</v>
      </c>
      <c r="ODV17" s="708" t="s">
        <v>2448</v>
      </c>
      <c r="ODW17" s="707">
        <v>2.2000000000000002</v>
      </c>
      <c r="ODX17" s="708" t="s">
        <v>2448</v>
      </c>
      <c r="ODY17" s="707">
        <v>2.2000000000000002</v>
      </c>
      <c r="ODZ17" s="708" t="s">
        <v>2448</v>
      </c>
      <c r="OEA17" s="707">
        <v>2.2000000000000002</v>
      </c>
      <c r="OEB17" s="708" t="s">
        <v>2448</v>
      </c>
      <c r="OEC17" s="707">
        <v>2.2000000000000002</v>
      </c>
      <c r="OED17" s="708" t="s">
        <v>2448</v>
      </c>
      <c r="OEE17" s="707">
        <v>2.2000000000000002</v>
      </c>
      <c r="OEF17" s="708" t="s">
        <v>2448</v>
      </c>
      <c r="OEG17" s="707">
        <v>2.2000000000000002</v>
      </c>
      <c r="OEH17" s="708" t="s">
        <v>2448</v>
      </c>
      <c r="OEI17" s="707">
        <v>2.2000000000000002</v>
      </c>
      <c r="OEJ17" s="708" t="s">
        <v>2448</v>
      </c>
      <c r="OEK17" s="707">
        <v>2.2000000000000002</v>
      </c>
      <c r="OEL17" s="708" t="s">
        <v>2448</v>
      </c>
      <c r="OEM17" s="707">
        <v>2.2000000000000002</v>
      </c>
      <c r="OEN17" s="708" t="s">
        <v>2448</v>
      </c>
      <c r="OEO17" s="707">
        <v>2.2000000000000002</v>
      </c>
      <c r="OEP17" s="708" t="s">
        <v>2448</v>
      </c>
      <c r="OEQ17" s="707">
        <v>2.2000000000000002</v>
      </c>
      <c r="OER17" s="708" t="s">
        <v>2448</v>
      </c>
      <c r="OES17" s="707">
        <v>2.2000000000000002</v>
      </c>
      <c r="OET17" s="708" t="s">
        <v>2448</v>
      </c>
      <c r="OEU17" s="707">
        <v>2.2000000000000002</v>
      </c>
      <c r="OEV17" s="708" t="s">
        <v>2448</v>
      </c>
      <c r="OEW17" s="707">
        <v>2.2000000000000002</v>
      </c>
      <c r="OEX17" s="708" t="s">
        <v>2448</v>
      </c>
      <c r="OEY17" s="707">
        <v>2.2000000000000002</v>
      </c>
      <c r="OEZ17" s="708" t="s">
        <v>2448</v>
      </c>
      <c r="OFA17" s="707">
        <v>2.2000000000000002</v>
      </c>
      <c r="OFB17" s="708" t="s">
        <v>2448</v>
      </c>
      <c r="OFC17" s="707">
        <v>2.2000000000000002</v>
      </c>
      <c r="OFD17" s="708" t="s">
        <v>2448</v>
      </c>
      <c r="OFE17" s="707">
        <v>2.2000000000000002</v>
      </c>
      <c r="OFF17" s="708" t="s">
        <v>2448</v>
      </c>
      <c r="OFG17" s="707">
        <v>2.2000000000000002</v>
      </c>
      <c r="OFH17" s="708" t="s">
        <v>2448</v>
      </c>
      <c r="OFI17" s="707">
        <v>2.2000000000000002</v>
      </c>
      <c r="OFJ17" s="708" t="s">
        <v>2448</v>
      </c>
      <c r="OFK17" s="707">
        <v>2.2000000000000002</v>
      </c>
      <c r="OFL17" s="708" t="s">
        <v>2448</v>
      </c>
      <c r="OFM17" s="707">
        <v>2.2000000000000002</v>
      </c>
      <c r="OFN17" s="708" t="s">
        <v>2448</v>
      </c>
      <c r="OFO17" s="707">
        <v>2.2000000000000002</v>
      </c>
      <c r="OFP17" s="708" t="s">
        <v>2448</v>
      </c>
      <c r="OFQ17" s="707">
        <v>2.2000000000000002</v>
      </c>
      <c r="OFR17" s="708" t="s">
        <v>2448</v>
      </c>
      <c r="OFS17" s="707">
        <v>2.2000000000000002</v>
      </c>
      <c r="OFT17" s="708" t="s">
        <v>2448</v>
      </c>
      <c r="OFU17" s="707">
        <v>2.2000000000000002</v>
      </c>
      <c r="OFV17" s="708" t="s">
        <v>2448</v>
      </c>
      <c r="OFW17" s="707">
        <v>2.2000000000000002</v>
      </c>
      <c r="OFX17" s="708" t="s">
        <v>2448</v>
      </c>
      <c r="OFY17" s="707">
        <v>2.2000000000000002</v>
      </c>
      <c r="OFZ17" s="708" t="s">
        <v>2448</v>
      </c>
      <c r="OGA17" s="707">
        <v>2.2000000000000002</v>
      </c>
      <c r="OGB17" s="708" t="s">
        <v>2448</v>
      </c>
      <c r="OGC17" s="707">
        <v>2.2000000000000002</v>
      </c>
      <c r="OGD17" s="708" t="s">
        <v>2448</v>
      </c>
      <c r="OGE17" s="707">
        <v>2.2000000000000002</v>
      </c>
      <c r="OGF17" s="708" t="s">
        <v>2448</v>
      </c>
      <c r="OGG17" s="707">
        <v>2.2000000000000002</v>
      </c>
      <c r="OGH17" s="708" t="s">
        <v>2448</v>
      </c>
      <c r="OGI17" s="707">
        <v>2.2000000000000002</v>
      </c>
      <c r="OGJ17" s="708" t="s">
        <v>2448</v>
      </c>
      <c r="OGK17" s="707">
        <v>2.2000000000000002</v>
      </c>
      <c r="OGL17" s="708" t="s">
        <v>2448</v>
      </c>
      <c r="OGM17" s="707">
        <v>2.2000000000000002</v>
      </c>
      <c r="OGN17" s="708" t="s">
        <v>2448</v>
      </c>
      <c r="OGO17" s="707">
        <v>2.2000000000000002</v>
      </c>
      <c r="OGP17" s="708" t="s">
        <v>2448</v>
      </c>
      <c r="OGQ17" s="707">
        <v>2.2000000000000002</v>
      </c>
      <c r="OGR17" s="708" t="s">
        <v>2448</v>
      </c>
      <c r="OGS17" s="707">
        <v>2.2000000000000002</v>
      </c>
      <c r="OGT17" s="708" t="s">
        <v>2448</v>
      </c>
      <c r="OGU17" s="707">
        <v>2.2000000000000002</v>
      </c>
      <c r="OGV17" s="708" t="s">
        <v>2448</v>
      </c>
      <c r="OGW17" s="707">
        <v>2.2000000000000002</v>
      </c>
      <c r="OGX17" s="708" t="s">
        <v>2448</v>
      </c>
      <c r="OGY17" s="707">
        <v>2.2000000000000002</v>
      </c>
      <c r="OGZ17" s="708" t="s">
        <v>2448</v>
      </c>
      <c r="OHA17" s="707">
        <v>2.2000000000000002</v>
      </c>
      <c r="OHB17" s="708" t="s">
        <v>2448</v>
      </c>
      <c r="OHC17" s="707">
        <v>2.2000000000000002</v>
      </c>
      <c r="OHD17" s="708" t="s">
        <v>2448</v>
      </c>
      <c r="OHE17" s="707">
        <v>2.2000000000000002</v>
      </c>
      <c r="OHF17" s="708" t="s">
        <v>2448</v>
      </c>
      <c r="OHG17" s="707">
        <v>2.2000000000000002</v>
      </c>
      <c r="OHH17" s="708" t="s">
        <v>2448</v>
      </c>
      <c r="OHI17" s="707">
        <v>2.2000000000000002</v>
      </c>
      <c r="OHJ17" s="708" t="s">
        <v>2448</v>
      </c>
      <c r="OHK17" s="707">
        <v>2.2000000000000002</v>
      </c>
      <c r="OHL17" s="708" t="s">
        <v>2448</v>
      </c>
      <c r="OHM17" s="707">
        <v>2.2000000000000002</v>
      </c>
      <c r="OHN17" s="708" t="s">
        <v>2448</v>
      </c>
      <c r="OHO17" s="707">
        <v>2.2000000000000002</v>
      </c>
      <c r="OHP17" s="708" t="s">
        <v>2448</v>
      </c>
      <c r="OHQ17" s="707">
        <v>2.2000000000000002</v>
      </c>
      <c r="OHR17" s="708" t="s">
        <v>2448</v>
      </c>
      <c r="OHS17" s="707">
        <v>2.2000000000000002</v>
      </c>
      <c r="OHT17" s="708" t="s">
        <v>2448</v>
      </c>
      <c r="OHU17" s="707">
        <v>2.2000000000000002</v>
      </c>
      <c r="OHV17" s="708" t="s">
        <v>2448</v>
      </c>
      <c r="OHW17" s="707">
        <v>2.2000000000000002</v>
      </c>
      <c r="OHX17" s="708" t="s">
        <v>2448</v>
      </c>
      <c r="OHY17" s="707">
        <v>2.2000000000000002</v>
      </c>
      <c r="OHZ17" s="708" t="s">
        <v>2448</v>
      </c>
      <c r="OIA17" s="707">
        <v>2.2000000000000002</v>
      </c>
      <c r="OIB17" s="708" t="s">
        <v>2448</v>
      </c>
      <c r="OIC17" s="707">
        <v>2.2000000000000002</v>
      </c>
      <c r="OID17" s="708" t="s">
        <v>2448</v>
      </c>
      <c r="OIE17" s="707">
        <v>2.2000000000000002</v>
      </c>
      <c r="OIF17" s="708" t="s">
        <v>2448</v>
      </c>
      <c r="OIG17" s="707">
        <v>2.2000000000000002</v>
      </c>
      <c r="OIH17" s="708" t="s">
        <v>2448</v>
      </c>
      <c r="OII17" s="707">
        <v>2.2000000000000002</v>
      </c>
      <c r="OIJ17" s="708" t="s">
        <v>2448</v>
      </c>
      <c r="OIK17" s="707">
        <v>2.2000000000000002</v>
      </c>
      <c r="OIL17" s="708" t="s">
        <v>2448</v>
      </c>
      <c r="OIM17" s="707">
        <v>2.2000000000000002</v>
      </c>
      <c r="OIN17" s="708" t="s">
        <v>2448</v>
      </c>
      <c r="OIO17" s="707">
        <v>2.2000000000000002</v>
      </c>
      <c r="OIP17" s="708" t="s">
        <v>2448</v>
      </c>
      <c r="OIQ17" s="707">
        <v>2.2000000000000002</v>
      </c>
      <c r="OIR17" s="708" t="s">
        <v>2448</v>
      </c>
      <c r="OIS17" s="707">
        <v>2.2000000000000002</v>
      </c>
      <c r="OIT17" s="708" t="s">
        <v>2448</v>
      </c>
      <c r="OIU17" s="707">
        <v>2.2000000000000002</v>
      </c>
      <c r="OIV17" s="708" t="s">
        <v>2448</v>
      </c>
      <c r="OIW17" s="707">
        <v>2.2000000000000002</v>
      </c>
      <c r="OIX17" s="708" t="s">
        <v>2448</v>
      </c>
      <c r="OIY17" s="707">
        <v>2.2000000000000002</v>
      </c>
      <c r="OIZ17" s="708" t="s">
        <v>2448</v>
      </c>
      <c r="OJA17" s="707">
        <v>2.2000000000000002</v>
      </c>
      <c r="OJB17" s="708" t="s">
        <v>2448</v>
      </c>
      <c r="OJC17" s="707">
        <v>2.2000000000000002</v>
      </c>
      <c r="OJD17" s="708" t="s">
        <v>2448</v>
      </c>
      <c r="OJE17" s="707">
        <v>2.2000000000000002</v>
      </c>
      <c r="OJF17" s="708" t="s">
        <v>2448</v>
      </c>
      <c r="OJG17" s="707">
        <v>2.2000000000000002</v>
      </c>
      <c r="OJH17" s="708" t="s">
        <v>2448</v>
      </c>
      <c r="OJI17" s="707">
        <v>2.2000000000000002</v>
      </c>
      <c r="OJJ17" s="708" t="s">
        <v>2448</v>
      </c>
      <c r="OJK17" s="707">
        <v>2.2000000000000002</v>
      </c>
      <c r="OJL17" s="708" t="s">
        <v>2448</v>
      </c>
      <c r="OJM17" s="707">
        <v>2.2000000000000002</v>
      </c>
      <c r="OJN17" s="708" t="s">
        <v>2448</v>
      </c>
      <c r="OJO17" s="707">
        <v>2.2000000000000002</v>
      </c>
      <c r="OJP17" s="708" t="s">
        <v>2448</v>
      </c>
      <c r="OJQ17" s="707">
        <v>2.2000000000000002</v>
      </c>
      <c r="OJR17" s="708" t="s">
        <v>2448</v>
      </c>
      <c r="OJS17" s="707">
        <v>2.2000000000000002</v>
      </c>
      <c r="OJT17" s="708" t="s">
        <v>2448</v>
      </c>
      <c r="OJU17" s="707">
        <v>2.2000000000000002</v>
      </c>
      <c r="OJV17" s="708" t="s">
        <v>2448</v>
      </c>
      <c r="OJW17" s="707">
        <v>2.2000000000000002</v>
      </c>
      <c r="OJX17" s="708" t="s">
        <v>2448</v>
      </c>
      <c r="OJY17" s="707">
        <v>2.2000000000000002</v>
      </c>
      <c r="OJZ17" s="708" t="s">
        <v>2448</v>
      </c>
      <c r="OKA17" s="707">
        <v>2.2000000000000002</v>
      </c>
      <c r="OKB17" s="708" t="s">
        <v>2448</v>
      </c>
      <c r="OKC17" s="707">
        <v>2.2000000000000002</v>
      </c>
      <c r="OKD17" s="708" t="s">
        <v>2448</v>
      </c>
      <c r="OKE17" s="707">
        <v>2.2000000000000002</v>
      </c>
      <c r="OKF17" s="708" t="s">
        <v>2448</v>
      </c>
      <c r="OKG17" s="707">
        <v>2.2000000000000002</v>
      </c>
      <c r="OKH17" s="708" t="s">
        <v>2448</v>
      </c>
      <c r="OKI17" s="707">
        <v>2.2000000000000002</v>
      </c>
      <c r="OKJ17" s="708" t="s">
        <v>2448</v>
      </c>
      <c r="OKK17" s="707">
        <v>2.2000000000000002</v>
      </c>
      <c r="OKL17" s="708" t="s">
        <v>2448</v>
      </c>
      <c r="OKM17" s="707">
        <v>2.2000000000000002</v>
      </c>
      <c r="OKN17" s="708" t="s">
        <v>2448</v>
      </c>
      <c r="OKO17" s="707">
        <v>2.2000000000000002</v>
      </c>
      <c r="OKP17" s="708" t="s">
        <v>2448</v>
      </c>
      <c r="OKQ17" s="707">
        <v>2.2000000000000002</v>
      </c>
      <c r="OKR17" s="708" t="s">
        <v>2448</v>
      </c>
      <c r="OKS17" s="707">
        <v>2.2000000000000002</v>
      </c>
      <c r="OKT17" s="708" t="s">
        <v>2448</v>
      </c>
      <c r="OKU17" s="707">
        <v>2.2000000000000002</v>
      </c>
      <c r="OKV17" s="708" t="s">
        <v>2448</v>
      </c>
      <c r="OKW17" s="707">
        <v>2.2000000000000002</v>
      </c>
      <c r="OKX17" s="708" t="s">
        <v>2448</v>
      </c>
      <c r="OKY17" s="707">
        <v>2.2000000000000002</v>
      </c>
      <c r="OKZ17" s="708" t="s">
        <v>2448</v>
      </c>
      <c r="OLA17" s="707">
        <v>2.2000000000000002</v>
      </c>
      <c r="OLB17" s="708" t="s">
        <v>2448</v>
      </c>
      <c r="OLC17" s="707">
        <v>2.2000000000000002</v>
      </c>
      <c r="OLD17" s="708" t="s">
        <v>2448</v>
      </c>
      <c r="OLE17" s="707">
        <v>2.2000000000000002</v>
      </c>
      <c r="OLF17" s="708" t="s">
        <v>2448</v>
      </c>
      <c r="OLG17" s="707">
        <v>2.2000000000000002</v>
      </c>
      <c r="OLH17" s="708" t="s">
        <v>2448</v>
      </c>
      <c r="OLI17" s="707">
        <v>2.2000000000000002</v>
      </c>
      <c r="OLJ17" s="708" t="s">
        <v>2448</v>
      </c>
      <c r="OLK17" s="707">
        <v>2.2000000000000002</v>
      </c>
      <c r="OLL17" s="708" t="s">
        <v>2448</v>
      </c>
      <c r="OLM17" s="707">
        <v>2.2000000000000002</v>
      </c>
      <c r="OLN17" s="708" t="s">
        <v>2448</v>
      </c>
      <c r="OLO17" s="707">
        <v>2.2000000000000002</v>
      </c>
      <c r="OLP17" s="708" t="s">
        <v>2448</v>
      </c>
      <c r="OLQ17" s="707">
        <v>2.2000000000000002</v>
      </c>
      <c r="OLR17" s="708" t="s">
        <v>2448</v>
      </c>
      <c r="OLS17" s="707">
        <v>2.2000000000000002</v>
      </c>
      <c r="OLT17" s="708" t="s">
        <v>2448</v>
      </c>
      <c r="OLU17" s="707">
        <v>2.2000000000000002</v>
      </c>
      <c r="OLV17" s="708" t="s">
        <v>2448</v>
      </c>
      <c r="OLW17" s="707">
        <v>2.2000000000000002</v>
      </c>
      <c r="OLX17" s="708" t="s">
        <v>2448</v>
      </c>
      <c r="OLY17" s="707">
        <v>2.2000000000000002</v>
      </c>
      <c r="OLZ17" s="708" t="s">
        <v>2448</v>
      </c>
      <c r="OMA17" s="707">
        <v>2.2000000000000002</v>
      </c>
      <c r="OMB17" s="708" t="s">
        <v>2448</v>
      </c>
      <c r="OMC17" s="707">
        <v>2.2000000000000002</v>
      </c>
      <c r="OMD17" s="708" t="s">
        <v>2448</v>
      </c>
      <c r="OME17" s="707">
        <v>2.2000000000000002</v>
      </c>
      <c r="OMF17" s="708" t="s">
        <v>2448</v>
      </c>
      <c r="OMG17" s="707">
        <v>2.2000000000000002</v>
      </c>
      <c r="OMH17" s="708" t="s">
        <v>2448</v>
      </c>
      <c r="OMI17" s="707">
        <v>2.2000000000000002</v>
      </c>
      <c r="OMJ17" s="708" t="s">
        <v>2448</v>
      </c>
      <c r="OMK17" s="707">
        <v>2.2000000000000002</v>
      </c>
      <c r="OML17" s="708" t="s">
        <v>2448</v>
      </c>
      <c r="OMM17" s="707">
        <v>2.2000000000000002</v>
      </c>
      <c r="OMN17" s="708" t="s">
        <v>2448</v>
      </c>
      <c r="OMO17" s="707">
        <v>2.2000000000000002</v>
      </c>
      <c r="OMP17" s="708" t="s">
        <v>2448</v>
      </c>
      <c r="OMQ17" s="707">
        <v>2.2000000000000002</v>
      </c>
      <c r="OMR17" s="708" t="s">
        <v>2448</v>
      </c>
      <c r="OMS17" s="707">
        <v>2.2000000000000002</v>
      </c>
      <c r="OMT17" s="708" t="s">
        <v>2448</v>
      </c>
      <c r="OMU17" s="707">
        <v>2.2000000000000002</v>
      </c>
      <c r="OMV17" s="708" t="s">
        <v>2448</v>
      </c>
      <c r="OMW17" s="707">
        <v>2.2000000000000002</v>
      </c>
      <c r="OMX17" s="708" t="s">
        <v>2448</v>
      </c>
      <c r="OMY17" s="707">
        <v>2.2000000000000002</v>
      </c>
      <c r="OMZ17" s="708" t="s">
        <v>2448</v>
      </c>
      <c r="ONA17" s="707">
        <v>2.2000000000000002</v>
      </c>
      <c r="ONB17" s="708" t="s">
        <v>2448</v>
      </c>
      <c r="ONC17" s="707">
        <v>2.2000000000000002</v>
      </c>
      <c r="OND17" s="708" t="s">
        <v>2448</v>
      </c>
      <c r="ONE17" s="707">
        <v>2.2000000000000002</v>
      </c>
      <c r="ONF17" s="708" t="s">
        <v>2448</v>
      </c>
      <c r="ONG17" s="707">
        <v>2.2000000000000002</v>
      </c>
      <c r="ONH17" s="708" t="s">
        <v>2448</v>
      </c>
      <c r="ONI17" s="707">
        <v>2.2000000000000002</v>
      </c>
      <c r="ONJ17" s="708" t="s">
        <v>2448</v>
      </c>
      <c r="ONK17" s="707">
        <v>2.2000000000000002</v>
      </c>
      <c r="ONL17" s="708" t="s">
        <v>2448</v>
      </c>
      <c r="ONM17" s="707">
        <v>2.2000000000000002</v>
      </c>
      <c r="ONN17" s="708" t="s">
        <v>2448</v>
      </c>
      <c r="ONO17" s="707">
        <v>2.2000000000000002</v>
      </c>
      <c r="ONP17" s="708" t="s">
        <v>2448</v>
      </c>
      <c r="ONQ17" s="707">
        <v>2.2000000000000002</v>
      </c>
      <c r="ONR17" s="708" t="s">
        <v>2448</v>
      </c>
      <c r="ONS17" s="707">
        <v>2.2000000000000002</v>
      </c>
      <c r="ONT17" s="708" t="s">
        <v>2448</v>
      </c>
      <c r="ONU17" s="707">
        <v>2.2000000000000002</v>
      </c>
      <c r="ONV17" s="708" t="s">
        <v>2448</v>
      </c>
      <c r="ONW17" s="707">
        <v>2.2000000000000002</v>
      </c>
      <c r="ONX17" s="708" t="s">
        <v>2448</v>
      </c>
      <c r="ONY17" s="707">
        <v>2.2000000000000002</v>
      </c>
      <c r="ONZ17" s="708" t="s">
        <v>2448</v>
      </c>
      <c r="OOA17" s="707">
        <v>2.2000000000000002</v>
      </c>
      <c r="OOB17" s="708" t="s">
        <v>2448</v>
      </c>
      <c r="OOC17" s="707">
        <v>2.2000000000000002</v>
      </c>
      <c r="OOD17" s="708" t="s">
        <v>2448</v>
      </c>
      <c r="OOE17" s="707">
        <v>2.2000000000000002</v>
      </c>
      <c r="OOF17" s="708" t="s">
        <v>2448</v>
      </c>
      <c r="OOG17" s="707">
        <v>2.2000000000000002</v>
      </c>
      <c r="OOH17" s="708" t="s">
        <v>2448</v>
      </c>
      <c r="OOI17" s="707">
        <v>2.2000000000000002</v>
      </c>
      <c r="OOJ17" s="708" t="s">
        <v>2448</v>
      </c>
      <c r="OOK17" s="707">
        <v>2.2000000000000002</v>
      </c>
      <c r="OOL17" s="708" t="s">
        <v>2448</v>
      </c>
      <c r="OOM17" s="707">
        <v>2.2000000000000002</v>
      </c>
      <c r="OON17" s="708" t="s">
        <v>2448</v>
      </c>
      <c r="OOO17" s="707">
        <v>2.2000000000000002</v>
      </c>
      <c r="OOP17" s="708" t="s">
        <v>2448</v>
      </c>
      <c r="OOQ17" s="707">
        <v>2.2000000000000002</v>
      </c>
      <c r="OOR17" s="708" t="s">
        <v>2448</v>
      </c>
      <c r="OOS17" s="707">
        <v>2.2000000000000002</v>
      </c>
      <c r="OOT17" s="708" t="s">
        <v>2448</v>
      </c>
      <c r="OOU17" s="707">
        <v>2.2000000000000002</v>
      </c>
      <c r="OOV17" s="708" t="s">
        <v>2448</v>
      </c>
      <c r="OOW17" s="707">
        <v>2.2000000000000002</v>
      </c>
      <c r="OOX17" s="708" t="s">
        <v>2448</v>
      </c>
      <c r="OOY17" s="707">
        <v>2.2000000000000002</v>
      </c>
      <c r="OOZ17" s="708" t="s">
        <v>2448</v>
      </c>
      <c r="OPA17" s="707">
        <v>2.2000000000000002</v>
      </c>
      <c r="OPB17" s="708" t="s">
        <v>2448</v>
      </c>
      <c r="OPC17" s="707">
        <v>2.2000000000000002</v>
      </c>
      <c r="OPD17" s="708" t="s">
        <v>2448</v>
      </c>
      <c r="OPE17" s="707">
        <v>2.2000000000000002</v>
      </c>
      <c r="OPF17" s="708" t="s">
        <v>2448</v>
      </c>
      <c r="OPG17" s="707">
        <v>2.2000000000000002</v>
      </c>
      <c r="OPH17" s="708" t="s">
        <v>2448</v>
      </c>
      <c r="OPI17" s="707">
        <v>2.2000000000000002</v>
      </c>
      <c r="OPJ17" s="708" t="s">
        <v>2448</v>
      </c>
      <c r="OPK17" s="707">
        <v>2.2000000000000002</v>
      </c>
      <c r="OPL17" s="708" t="s">
        <v>2448</v>
      </c>
      <c r="OPM17" s="707">
        <v>2.2000000000000002</v>
      </c>
      <c r="OPN17" s="708" t="s">
        <v>2448</v>
      </c>
      <c r="OPO17" s="707">
        <v>2.2000000000000002</v>
      </c>
      <c r="OPP17" s="708" t="s">
        <v>2448</v>
      </c>
      <c r="OPQ17" s="707">
        <v>2.2000000000000002</v>
      </c>
      <c r="OPR17" s="708" t="s">
        <v>2448</v>
      </c>
      <c r="OPS17" s="707">
        <v>2.2000000000000002</v>
      </c>
      <c r="OPT17" s="708" t="s">
        <v>2448</v>
      </c>
      <c r="OPU17" s="707">
        <v>2.2000000000000002</v>
      </c>
      <c r="OPV17" s="708" t="s">
        <v>2448</v>
      </c>
      <c r="OPW17" s="707">
        <v>2.2000000000000002</v>
      </c>
      <c r="OPX17" s="708" t="s">
        <v>2448</v>
      </c>
      <c r="OPY17" s="707">
        <v>2.2000000000000002</v>
      </c>
      <c r="OPZ17" s="708" t="s">
        <v>2448</v>
      </c>
      <c r="OQA17" s="707">
        <v>2.2000000000000002</v>
      </c>
      <c r="OQB17" s="708" t="s">
        <v>2448</v>
      </c>
      <c r="OQC17" s="707">
        <v>2.2000000000000002</v>
      </c>
      <c r="OQD17" s="708" t="s">
        <v>2448</v>
      </c>
      <c r="OQE17" s="707">
        <v>2.2000000000000002</v>
      </c>
      <c r="OQF17" s="708" t="s">
        <v>2448</v>
      </c>
      <c r="OQG17" s="707">
        <v>2.2000000000000002</v>
      </c>
      <c r="OQH17" s="708" t="s">
        <v>2448</v>
      </c>
      <c r="OQI17" s="707">
        <v>2.2000000000000002</v>
      </c>
      <c r="OQJ17" s="708" t="s">
        <v>2448</v>
      </c>
      <c r="OQK17" s="707">
        <v>2.2000000000000002</v>
      </c>
      <c r="OQL17" s="708" t="s">
        <v>2448</v>
      </c>
      <c r="OQM17" s="707">
        <v>2.2000000000000002</v>
      </c>
      <c r="OQN17" s="708" t="s">
        <v>2448</v>
      </c>
      <c r="OQO17" s="707">
        <v>2.2000000000000002</v>
      </c>
      <c r="OQP17" s="708" t="s">
        <v>2448</v>
      </c>
      <c r="OQQ17" s="707">
        <v>2.2000000000000002</v>
      </c>
      <c r="OQR17" s="708" t="s">
        <v>2448</v>
      </c>
      <c r="OQS17" s="707">
        <v>2.2000000000000002</v>
      </c>
      <c r="OQT17" s="708" t="s">
        <v>2448</v>
      </c>
      <c r="OQU17" s="707">
        <v>2.2000000000000002</v>
      </c>
      <c r="OQV17" s="708" t="s">
        <v>2448</v>
      </c>
      <c r="OQW17" s="707">
        <v>2.2000000000000002</v>
      </c>
      <c r="OQX17" s="708" t="s">
        <v>2448</v>
      </c>
      <c r="OQY17" s="707">
        <v>2.2000000000000002</v>
      </c>
      <c r="OQZ17" s="708" t="s">
        <v>2448</v>
      </c>
      <c r="ORA17" s="707">
        <v>2.2000000000000002</v>
      </c>
      <c r="ORB17" s="708" t="s">
        <v>2448</v>
      </c>
      <c r="ORC17" s="707">
        <v>2.2000000000000002</v>
      </c>
      <c r="ORD17" s="708" t="s">
        <v>2448</v>
      </c>
      <c r="ORE17" s="707">
        <v>2.2000000000000002</v>
      </c>
      <c r="ORF17" s="708" t="s">
        <v>2448</v>
      </c>
      <c r="ORG17" s="707">
        <v>2.2000000000000002</v>
      </c>
      <c r="ORH17" s="708" t="s">
        <v>2448</v>
      </c>
      <c r="ORI17" s="707">
        <v>2.2000000000000002</v>
      </c>
      <c r="ORJ17" s="708" t="s">
        <v>2448</v>
      </c>
      <c r="ORK17" s="707">
        <v>2.2000000000000002</v>
      </c>
      <c r="ORL17" s="708" t="s">
        <v>2448</v>
      </c>
      <c r="ORM17" s="707">
        <v>2.2000000000000002</v>
      </c>
      <c r="ORN17" s="708" t="s">
        <v>2448</v>
      </c>
      <c r="ORO17" s="707">
        <v>2.2000000000000002</v>
      </c>
      <c r="ORP17" s="708" t="s">
        <v>2448</v>
      </c>
      <c r="ORQ17" s="707">
        <v>2.2000000000000002</v>
      </c>
      <c r="ORR17" s="708" t="s">
        <v>2448</v>
      </c>
      <c r="ORS17" s="707">
        <v>2.2000000000000002</v>
      </c>
      <c r="ORT17" s="708" t="s">
        <v>2448</v>
      </c>
      <c r="ORU17" s="707">
        <v>2.2000000000000002</v>
      </c>
      <c r="ORV17" s="708" t="s">
        <v>2448</v>
      </c>
      <c r="ORW17" s="707">
        <v>2.2000000000000002</v>
      </c>
      <c r="ORX17" s="708" t="s">
        <v>2448</v>
      </c>
      <c r="ORY17" s="707">
        <v>2.2000000000000002</v>
      </c>
      <c r="ORZ17" s="708" t="s">
        <v>2448</v>
      </c>
      <c r="OSA17" s="707">
        <v>2.2000000000000002</v>
      </c>
      <c r="OSB17" s="708" t="s">
        <v>2448</v>
      </c>
      <c r="OSC17" s="707">
        <v>2.2000000000000002</v>
      </c>
      <c r="OSD17" s="708" t="s">
        <v>2448</v>
      </c>
      <c r="OSE17" s="707">
        <v>2.2000000000000002</v>
      </c>
      <c r="OSF17" s="708" t="s">
        <v>2448</v>
      </c>
      <c r="OSG17" s="707">
        <v>2.2000000000000002</v>
      </c>
      <c r="OSH17" s="708" t="s">
        <v>2448</v>
      </c>
      <c r="OSI17" s="707">
        <v>2.2000000000000002</v>
      </c>
      <c r="OSJ17" s="708" t="s">
        <v>2448</v>
      </c>
      <c r="OSK17" s="707">
        <v>2.2000000000000002</v>
      </c>
      <c r="OSL17" s="708" t="s">
        <v>2448</v>
      </c>
      <c r="OSM17" s="707">
        <v>2.2000000000000002</v>
      </c>
      <c r="OSN17" s="708" t="s">
        <v>2448</v>
      </c>
      <c r="OSO17" s="707">
        <v>2.2000000000000002</v>
      </c>
      <c r="OSP17" s="708" t="s">
        <v>2448</v>
      </c>
      <c r="OSQ17" s="707">
        <v>2.2000000000000002</v>
      </c>
      <c r="OSR17" s="708" t="s">
        <v>2448</v>
      </c>
      <c r="OSS17" s="707">
        <v>2.2000000000000002</v>
      </c>
      <c r="OST17" s="708" t="s">
        <v>2448</v>
      </c>
      <c r="OSU17" s="707">
        <v>2.2000000000000002</v>
      </c>
      <c r="OSV17" s="708" t="s">
        <v>2448</v>
      </c>
      <c r="OSW17" s="707">
        <v>2.2000000000000002</v>
      </c>
      <c r="OSX17" s="708" t="s">
        <v>2448</v>
      </c>
      <c r="OSY17" s="707">
        <v>2.2000000000000002</v>
      </c>
      <c r="OSZ17" s="708" t="s">
        <v>2448</v>
      </c>
      <c r="OTA17" s="707">
        <v>2.2000000000000002</v>
      </c>
      <c r="OTB17" s="708" t="s">
        <v>2448</v>
      </c>
      <c r="OTC17" s="707">
        <v>2.2000000000000002</v>
      </c>
      <c r="OTD17" s="708" t="s">
        <v>2448</v>
      </c>
      <c r="OTE17" s="707">
        <v>2.2000000000000002</v>
      </c>
      <c r="OTF17" s="708" t="s">
        <v>2448</v>
      </c>
      <c r="OTG17" s="707">
        <v>2.2000000000000002</v>
      </c>
      <c r="OTH17" s="708" t="s">
        <v>2448</v>
      </c>
      <c r="OTI17" s="707">
        <v>2.2000000000000002</v>
      </c>
      <c r="OTJ17" s="708" t="s">
        <v>2448</v>
      </c>
      <c r="OTK17" s="707">
        <v>2.2000000000000002</v>
      </c>
      <c r="OTL17" s="708" t="s">
        <v>2448</v>
      </c>
      <c r="OTM17" s="707">
        <v>2.2000000000000002</v>
      </c>
      <c r="OTN17" s="708" t="s">
        <v>2448</v>
      </c>
      <c r="OTO17" s="707">
        <v>2.2000000000000002</v>
      </c>
      <c r="OTP17" s="708" t="s">
        <v>2448</v>
      </c>
      <c r="OTQ17" s="707">
        <v>2.2000000000000002</v>
      </c>
      <c r="OTR17" s="708" t="s">
        <v>2448</v>
      </c>
      <c r="OTS17" s="707">
        <v>2.2000000000000002</v>
      </c>
      <c r="OTT17" s="708" t="s">
        <v>2448</v>
      </c>
      <c r="OTU17" s="707">
        <v>2.2000000000000002</v>
      </c>
      <c r="OTV17" s="708" t="s">
        <v>2448</v>
      </c>
      <c r="OTW17" s="707">
        <v>2.2000000000000002</v>
      </c>
      <c r="OTX17" s="708" t="s">
        <v>2448</v>
      </c>
      <c r="OTY17" s="707">
        <v>2.2000000000000002</v>
      </c>
      <c r="OTZ17" s="708" t="s">
        <v>2448</v>
      </c>
      <c r="OUA17" s="707">
        <v>2.2000000000000002</v>
      </c>
      <c r="OUB17" s="708" t="s">
        <v>2448</v>
      </c>
      <c r="OUC17" s="707">
        <v>2.2000000000000002</v>
      </c>
      <c r="OUD17" s="708" t="s">
        <v>2448</v>
      </c>
      <c r="OUE17" s="707">
        <v>2.2000000000000002</v>
      </c>
      <c r="OUF17" s="708" t="s">
        <v>2448</v>
      </c>
      <c r="OUG17" s="707">
        <v>2.2000000000000002</v>
      </c>
      <c r="OUH17" s="708" t="s">
        <v>2448</v>
      </c>
      <c r="OUI17" s="707">
        <v>2.2000000000000002</v>
      </c>
      <c r="OUJ17" s="708" t="s">
        <v>2448</v>
      </c>
      <c r="OUK17" s="707">
        <v>2.2000000000000002</v>
      </c>
      <c r="OUL17" s="708" t="s">
        <v>2448</v>
      </c>
      <c r="OUM17" s="707">
        <v>2.2000000000000002</v>
      </c>
      <c r="OUN17" s="708" t="s">
        <v>2448</v>
      </c>
      <c r="OUO17" s="707">
        <v>2.2000000000000002</v>
      </c>
      <c r="OUP17" s="708" t="s">
        <v>2448</v>
      </c>
      <c r="OUQ17" s="707">
        <v>2.2000000000000002</v>
      </c>
      <c r="OUR17" s="708" t="s">
        <v>2448</v>
      </c>
      <c r="OUS17" s="707">
        <v>2.2000000000000002</v>
      </c>
      <c r="OUT17" s="708" t="s">
        <v>2448</v>
      </c>
      <c r="OUU17" s="707">
        <v>2.2000000000000002</v>
      </c>
      <c r="OUV17" s="708" t="s">
        <v>2448</v>
      </c>
      <c r="OUW17" s="707">
        <v>2.2000000000000002</v>
      </c>
      <c r="OUX17" s="708" t="s">
        <v>2448</v>
      </c>
      <c r="OUY17" s="707">
        <v>2.2000000000000002</v>
      </c>
      <c r="OUZ17" s="708" t="s">
        <v>2448</v>
      </c>
      <c r="OVA17" s="707">
        <v>2.2000000000000002</v>
      </c>
      <c r="OVB17" s="708" t="s">
        <v>2448</v>
      </c>
      <c r="OVC17" s="707">
        <v>2.2000000000000002</v>
      </c>
      <c r="OVD17" s="708" t="s">
        <v>2448</v>
      </c>
      <c r="OVE17" s="707">
        <v>2.2000000000000002</v>
      </c>
      <c r="OVF17" s="708" t="s">
        <v>2448</v>
      </c>
      <c r="OVG17" s="707">
        <v>2.2000000000000002</v>
      </c>
      <c r="OVH17" s="708" t="s">
        <v>2448</v>
      </c>
      <c r="OVI17" s="707">
        <v>2.2000000000000002</v>
      </c>
      <c r="OVJ17" s="708" t="s">
        <v>2448</v>
      </c>
      <c r="OVK17" s="707">
        <v>2.2000000000000002</v>
      </c>
      <c r="OVL17" s="708" t="s">
        <v>2448</v>
      </c>
      <c r="OVM17" s="707">
        <v>2.2000000000000002</v>
      </c>
      <c r="OVN17" s="708" t="s">
        <v>2448</v>
      </c>
      <c r="OVO17" s="707">
        <v>2.2000000000000002</v>
      </c>
      <c r="OVP17" s="708" t="s">
        <v>2448</v>
      </c>
      <c r="OVQ17" s="707">
        <v>2.2000000000000002</v>
      </c>
      <c r="OVR17" s="708" t="s">
        <v>2448</v>
      </c>
      <c r="OVS17" s="707">
        <v>2.2000000000000002</v>
      </c>
      <c r="OVT17" s="708" t="s">
        <v>2448</v>
      </c>
      <c r="OVU17" s="707">
        <v>2.2000000000000002</v>
      </c>
      <c r="OVV17" s="708" t="s">
        <v>2448</v>
      </c>
      <c r="OVW17" s="707">
        <v>2.2000000000000002</v>
      </c>
      <c r="OVX17" s="708" t="s">
        <v>2448</v>
      </c>
      <c r="OVY17" s="707">
        <v>2.2000000000000002</v>
      </c>
      <c r="OVZ17" s="708" t="s">
        <v>2448</v>
      </c>
      <c r="OWA17" s="707">
        <v>2.2000000000000002</v>
      </c>
      <c r="OWB17" s="708" t="s">
        <v>2448</v>
      </c>
      <c r="OWC17" s="707">
        <v>2.2000000000000002</v>
      </c>
      <c r="OWD17" s="708" t="s">
        <v>2448</v>
      </c>
      <c r="OWE17" s="707">
        <v>2.2000000000000002</v>
      </c>
      <c r="OWF17" s="708" t="s">
        <v>2448</v>
      </c>
      <c r="OWG17" s="707">
        <v>2.2000000000000002</v>
      </c>
      <c r="OWH17" s="708" t="s">
        <v>2448</v>
      </c>
      <c r="OWI17" s="707">
        <v>2.2000000000000002</v>
      </c>
      <c r="OWJ17" s="708" t="s">
        <v>2448</v>
      </c>
      <c r="OWK17" s="707">
        <v>2.2000000000000002</v>
      </c>
      <c r="OWL17" s="708" t="s">
        <v>2448</v>
      </c>
      <c r="OWM17" s="707">
        <v>2.2000000000000002</v>
      </c>
      <c r="OWN17" s="708" t="s">
        <v>2448</v>
      </c>
      <c r="OWO17" s="707">
        <v>2.2000000000000002</v>
      </c>
      <c r="OWP17" s="708" t="s">
        <v>2448</v>
      </c>
      <c r="OWQ17" s="707">
        <v>2.2000000000000002</v>
      </c>
      <c r="OWR17" s="708" t="s">
        <v>2448</v>
      </c>
      <c r="OWS17" s="707">
        <v>2.2000000000000002</v>
      </c>
      <c r="OWT17" s="708" t="s">
        <v>2448</v>
      </c>
      <c r="OWU17" s="707">
        <v>2.2000000000000002</v>
      </c>
      <c r="OWV17" s="708" t="s">
        <v>2448</v>
      </c>
      <c r="OWW17" s="707">
        <v>2.2000000000000002</v>
      </c>
      <c r="OWX17" s="708" t="s">
        <v>2448</v>
      </c>
      <c r="OWY17" s="707">
        <v>2.2000000000000002</v>
      </c>
      <c r="OWZ17" s="708" t="s">
        <v>2448</v>
      </c>
      <c r="OXA17" s="707">
        <v>2.2000000000000002</v>
      </c>
      <c r="OXB17" s="708" t="s">
        <v>2448</v>
      </c>
      <c r="OXC17" s="707">
        <v>2.2000000000000002</v>
      </c>
      <c r="OXD17" s="708" t="s">
        <v>2448</v>
      </c>
      <c r="OXE17" s="707">
        <v>2.2000000000000002</v>
      </c>
      <c r="OXF17" s="708" t="s">
        <v>2448</v>
      </c>
      <c r="OXG17" s="707">
        <v>2.2000000000000002</v>
      </c>
      <c r="OXH17" s="708" t="s">
        <v>2448</v>
      </c>
      <c r="OXI17" s="707">
        <v>2.2000000000000002</v>
      </c>
      <c r="OXJ17" s="708" t="s">
        <v>2448</v>
      </c>
      <c r="OXK17" s="707">
        <v>2.2000000000000002</v>
      </c>
      <c r="OXL17" s="708" t="s">
        <v>2448</v>
      </c>
      <c r="OXM17" s="707">
        <v>2.2000000000000002</v>
      </c>
      <c r="OXN17" s="708" t="s">
        <v>2448</v>
      </c>
      <c r="OXO17" s="707">
        <v>2.2000000000000002</v>
      </c>
      <c r="OXP17" s="708" t="s">
        <v>2448</v>
      </c>
      <c r="OXQ17" s="707">
        <v>2.2000000000000002</v>
      </c>
      <c r="OXR17" s="708" t="s">
        <v>2448</v>
      </c>
      <c r="OXS17" s="707">
        <v>2.2000000000000002</v>
      </c>
      <c r="OXT17" s="708" t="s">
        <v>2448</v>
      </c>
      <c r="OXU17" s="707">
        <v>2.2000000000000002</v>
      </c>
      <c r="OXV17" s="708" t="s">
        <v>2448</v>
      </c>
      <c r="OXW17" s="707">
        <v>2.2000000000000002</v>
      </c>
      <c r="OXX17" s="708" t="s">
        <v>2448</v>
      </c>
      <c r="OXY17" s="707">
        <v>2.2000000000000002</v>
      </c>
      <c r="OXZ17" s="708" t="s">
        <v>2448</v>
      </c>
      <c r="OYA17" s="707">
        <v>2.2000000000000002</v>
      </c>
      <c r="OYB17" s="708" t="s">
        <v>2448</v>
      </c>
      <c r="OYC17" s="707">
        <v>2.2000000000000002</v>
      </c>
      <c r="OYD17" s="708" t="s">
        <v>2448</v>
      </c>
      <c r="OYE17" s="707">
        <v>2.2000000000000002</v>
      </c>
      <c r="OYF17" s="708" t="s">
        <v>2448</v>
      </c>
      <c r="OYG17" s="707">
        <v>2.2000000000000002</v>
      </c>
      <c r="OYH17" s="708" t="s">
        <v>2448</v>
      </c>
      <c r="OYI17" s="707">
        <v>2.2000000000000002</v>
      </c>
      <c r="OYJ17" s="708" t="s">
        <v>2448</v>
      </c>
      <c r="OYK17" s="707">
        <v>2.2000000000000002</v>
      </c>
      <c r="OYL17" s="708" t="s">
        <v>2448</v>
      </c>
      <c r="OYM17" s="707">
        <v>2.2000000000000002</v>
      </c>
      <c r="OYN17" s="708" t="s">
        <v>2448</v>
      </c>
      <c r="OYO17" s="707">
        <v>2.2000000000000002</v>
      </c>
      <c r="OYP17" s="708" t="s">
        <v>2448</v>
      </c>
      <c r="OYQ17" s="707">
        <v>2.2000000000000002</v>
      </c>
      <c r="OYR17" s="708" t="s">
        <v>2448</v>
      </c>
      <c r="OYS17" s="707">
        <v>2.2000000000000002</v>
      </c>
      <c r="OYT17" s="708" t="s">
        <v>2448</v>
      </c>
      <c r="OYU17" s="707">
        <v>2.2000000000000002</v>
      </c>
      <c r="OYV17" s="708" t="s">
        <v>2448</v>
      </c>
      <c r="OYW17" s="707">
        <v>2.2000000000000002</v>
      </c>
      <c r="OYX17" s="708" t="s">
        <v>2448</v>
      </c>
      <c r="OYY17" s="707">
        <v>2.2000000000000002</v>
      </c>
      <c r="OYZ17" s="708" t="s">
        <v>2448</v>
      </c>
      <c r="OZA17" s="707">
        <v>2.2000000000000002</v>
      </c>
      <c r="OZB17" s="708" t="s">
        <v>2448</v>
      </c>
      <c r="OZC17" s="707">
        <v>2.2000000000000002</v>
      </c>
      <c r="OZD17" s="708" t="s">
        <v>2448</v>
      </c>
      <c r="OZE17" s="707">
        <v>2.2000000000000002</v>
      </c>
      <c r="OZF17" s="708" t="s">
        <v>2448</v>
      </c>
      <c r="OZG17" s="707">
        <v>2.2000000000000002</v>
      </c>
      <c r="OZH17" s="708" t="s">
        <v>2448</v>
      </c>
      <c r="OZI17" s="707">
        <v>2.2000000000000002</v>
      </c>
      <c r="OZJ17" s="708" t="s">
        <v>2448</v>
      </c>
      <c r="OZK17" s="707">
        <v>2.2000000000000002</v>
      </c>
      <c r="OZL17" s="708" t="s">
        <v>2448</v>
      </c>
      <c r="OZM17" s="707">
        <v>2.2000000000000002</v>
      </c>
      <c r="OZN17" s="708" t="s">
        <v>2448</v>
      </c>
      <c r="OZO17" s="707">
        <v>2.2000000000000002</v>
      </c>
      <c r="OZP17" s="708" t="s">
        <v>2448</v>
      </c>
      <c r="OZQ17" s="707">
        <v>2.2000000000000002</v>
      </c>
      <c r="OZR17" s="708" t="s">
        <v>2448</v>
      </c>
      <c r="OZS17" s="707">
        <v>2.2000000000000002</v>
      </c>
      <c r="OZT17" s="708" t="s">
        <v>2448</v>
      </c>
      <c r="OZU17" s="707">
        <v>2.2000000000000002</v>
      </c>
      <c r="OZV17" s="708" t="s">
        <v>2448</v>
      </c>
      <c r="OZW17" s="707">
        <v>2.2000000000000002</v>
      </c>
      <c r="OZX17" s="708" t="s">
        <v>2448</v>
      </c>
      <c r="OZY17" s="707">
        <v>2.2000000000000002</v>
      </c>
      <c r="OZZ17" s="708" t="s">
        <v>2448</v>
      </c>
      <c r="PAA17" s="707">
        <v>2.2000000000000002</v>
      </c>
      <c r="PAB17" s="708" t="s">
        <v>2448</v>
      </c>
      <c r="PAC17" s="707">
        <v>2.2000000000000002</v>
      </c>
      <c r="PAD17" s="708" t="s">
        <v>2448</v>
      </c>
      <c r="PAE17" s="707">
        <v>2.2000000000000002</v>
      </c>
      <c r="PAF17" s="708" t="s">
        <v>2448</v>
      </c>
      <c r="PAG17" s="707">
        <v>2.2000000000000002</v>
      </c>
      <c r="PAH17" s="708" t="s">
        <v>2448</v>
      </c>
      <c r="PAI17" s="707">
        <v>2.2000000000000002</v>
      </c>
      <c r="PAJ17" s="708" t="s">
        <v>2448</v>
      </c>
      <c r="PAK17" s="707">
        <v>2.2000000000000002</v>
      </c>
      <c r="PAL17" s="708" t="s">
        <v>2448</v>
      </c>
      <c r="PAM17" s="707">
        <v>2.2000000000000002</v>
      </c>
      <c r="PAN17" s="708" t="s">
        <v>2448</v>
      </c>
      <c r="PAO17" s="707">
        <v>2.2000000000000002</v>
      </c>
      <c r="PAP17" s="708" t="s">
        <v>2448</v>
      </c>
      <c r="PAQ17" s="707">
        <v>2.2000000000000002</v>
      </c>
      <c r="PAR17" s="708" t="s">
        <v>2448</v>
      </c>
      <c r="PAS17" s="707">
        <v>2.2000000000000002</v>
      </c>
      <c r="PAT17" s="708" t="s">
        <v>2448</v>
      </c>
      <c r="PAU17" s="707">
        <v>2.2000000000000002</v>
      </c>
      <c r="PAV17" s="708" t="s">
        <v>2448</v>
      </c>
      <c r="PAW17" s="707">
        <v>2.2000000000000002</v>
      </c>
      <c r="PAX17" s="708" t="s">
        <v>2448</v>
      </c>
      <c r="PAY17" s="707">
        <v>2.2000000000000002</v>
      </c>
      <c r="PAZ17" s="708" t="s">
        <v>2448</v>
      </c>
      <c r="PBA17" s="707">
        <v>2.2000000000000002</v>
      </c>
      <c r="PBB17" s="708" t="s">
        <v>2448</v>
      </c>
      <c r="PBC17" s="707">
        <v>2.2000000000000002</v>
      </c>
      <c r="PBD17" s="708" t="s">
        <v>2448</v>
      </c>
      <c r="PBE17" s="707">
        <v>2.2000000000000002</v>
      </c>
      <c r="PBF17" s="708" t="s">
        <v>2448</v>
      </c>
      <c r="PBG17" s="707">
        <v>2.2000000000000002</v>
      </c>
      <c r="PBH17" s="708" t="s">
        <v>2448</v>
      </c>
      <c r="PBI17" s="707">
        <v>2.2000000000000002</v>
      </c>
      <c r="PBJ17" s="708" t="s">
        <v>2448</v>
      </c>
      <c r="PBK17" s="707">
        <v>2.2000000000000002</v>
      </c>
      <c r="PBL17" s="708" t="s">
        <v>2448</v>
      </c>
      <c r="PBM17" s="707">
        <v>2.2000000000000002</v>
      </c>
      <c r="PBN17" s="708" t="s">
        <v>2448</v>
      </c>
      <c r="PBO17" s="707">
        <v>2.2000000000000002</v>
      </c>
      <c r="PBP17" s="708" t="s">
        <v>2448</v>
      </c>
      <c r="PBQ17" s="707">
        <v>2.2000000000000002</v>
      </c>
      <c r="PBR17" s="708" t="s">
        <v>2448</v>
      </c>
      <c r="PBS17" s="707">
        <v>2.2000000000000002</v>
      </c>
      <c r="PBT17" s="708" t="s">
        <v>2448</v>
      </c>
      <c r="PBU17" s="707">
        <v>2.2000000000000002</v>
      </c>
      <c r="PBV17" s="708" t="s">
        <v>2448</v>
      </c>
      <c r="PBW17" s="707">
        <v>2.2000000000000002</v>
      </c>
      <c r="PBX17" s="708" t="s">
        <v>2448</v>
      </c>
      <c r="PBY17" s="707">
        <v>2.2000000000000002</v>
      </c>
      <c r="PBZ17" s="708" t="s">
        <v>2448</v>
      </c>
      <c r="PCA17" s="707">
        <v>2.2000000000000002</v>
      </c>
      <c r="PCB17" s="708" t="s">
        <v>2448</v>
      </c>
      <c r="PCC17" s="707">
        <v>2.2000000000000002</v>
      </c>
      <c r="PCD17" s="708" t="s">
        <v>2448</v>
      </c>
      <c r="PCE17" s="707">
        <v>2.2000000000000002</v>
      </c>
      <c r="PCF17" s="708" t="s">
        <v>2448</v>
      </c>
      <c r="PCG17" s="707">
        <v>2.2000000000000002</v>
      </c>
      <c r="PCH17" s="708" t="s">
        <v>2448</v>
      </c>
      <c r="PCI17" s="707">
        <v>2.2000000000000002</v>
      </c>
      <c r="PCJ17" s="708" t="s">
        <v>2448</v>
      </c>
      <c r="PCK17" s="707">
        <v>2.2000000000000002</v>
      </c>
      <c r="PCL17" s="708" t="s">
        <v>2448</v>
      </c>
      <c r="PCM17" s="707">
        <v>2.2000000000000002</v>
      </c>
      <c r="PCN17" s="708" t="s">
        <v>2448</v>
      </c>
      <c r="PCO17" s="707">
        <v>2.2000000000000002</v>
      </c>
      <c r="PCP17" s="708" t="s">
        <v>2448</v>
      </c>
      <c r="PCQ17" s="707">
        <v>2.2000000000000002</v>
      </c>
      <c r="PCR17" s="708" t="s">
        <v>2448</v>
      </c>
      <c r="PCS17" s="707">
        <v>2.2000000000000002</v>
      </c>
      <c r="PCT17" s="708" t="s">
        <v>2448</v>
      </c>
      <c r="PCU17" s="707">
        <v>2.2000000000000002</v>
      </c>
      <c r="PCV17" s="708" t="s">
        <v>2448</v>
      </c>
      <c r="PCW17" s="707">
        <v>2.2000000000000002</v>
      </c>
      <c r="PCX17" s="708" t="s">
        <v>2448</v>
      </c>
      <c r="PCY17" s="707">
        <v>2.2000000000000002</v>
      </c>
      <c r="PCZ17" s="708" t="s">
        <v>2448</v>
      </c>
      <c r="PDA17" s="707">
        <v>2.2000000000000002</v>
      </c>
      <c r="PDB17" s="708" t="s">
        <v>2448</v>
      </c>
      <c r="PDC17" s="707">
        <v>2.2000000000000002</v>
      </c>
      <c r="PDD17" s="708" t="s">
        <v>2448</v>
      </c>
      <c r="PDE17" s="707">
        <v>2.2000000000000002</v>
      </c>
      <c r="PDF17" s="708" t="s">
        <v>2448</v>
      </c>
      <c r="PDG17" s="707">
        <v>2.2000000000000002</v>
      </c>
      <c r="PDH17" s="708" t="s">
        <v>2448</v>
      </c>
      <c r="PDI17" s="707">
        <v>2.2000000000000002</v>
      </c>
      <c r="PDJ17" s="708" t="s">
        <v>2448</v>
      </c>
      <c r="PDK17" s="707">
        <v>2.2000000000000002</v>
      </c>
      <c r="PDL17" s="708" t="s">
        <v>2448</v>
      </c>
      <c r="PDM17" s="707">
        <v>2.2000000000000002</v>
      </c>
      <c r="PDN17" s="708" t="s">
        <v>2448</v>
      </c>
      <c r="PDO17" s="707">
        <v>2.2000000000000002</v>
      </c>
      <c r="PDP17" s="708" t="s">
        <v>2448</v>
      </c>
      <c r="PDQ17" s="707">
        <v>2.2000000000000002</v>
      </c>
      <c r="PDR17" s="708" t="s">
        <v>2448</v>
      </c>
      <c r="PDS17" s="707">
        <v>2.2000000000000002</v>
      </c>
      <c r="PDT17" s="708" t="s">
        <v>2448</v>
      </c>
      <c r="PDU17" s="707">
        <v>2.2000000000000002</v>
      </c>
      <c r="PDV17" s="708" t="s">
        <v>2448</v>
      </c>
      <c r="PDW17" s="707">
        <v>2.2000000000000002</v>
      </c>
      <c r="PDX17" s="708" t="s">
        <v>2448</v>
      </c>
      <c r="PDY17" s="707">
        <v>2.2000000000000002</v>
      </c>
      <c r="PDZ17" s="708" t="s">
        <v>2448</v>
      </c>
      <c r="PEA17" s="707">
        <v>2.2000000000000002</v>
      </c>
      <c r="PEB17" s="708" t="s">
        <v>2448</v>
      </c>
      <c r="PEC17" s="707">
        <v>2.2000000000000002</v>
      </c>
      <c r="PED17" s="708" t="s">
        <v>2448</v>
      </c>
      <c r="PEE17" s="707">
        <v>2.2000000000000002</v>
      </c>
      <c r="PEF17" s="708" t="s">
        <v>2448</v>
      </c>
      <c r="PEG17" s="707">
        <v>2.2000000000000002</v>
      </c>
      <c r="PEH17" s="708" t="s">
        <v>2448</v>
      </c>
      <c r="PEI17" s="707">
        <v>2.2000000000000002</v>
      </c>
      <c r="PEJ17" s="708" t="s">
        <v>2448</v>
      </c>
      <c r="PEK17" s="707">
        <v>2.2000000000000002</v>
      </c>
      <c r="PEL17" s="708" t="s">
        <v>2448</v>
      </c>
      <c r="PEM17" s="707">
        <v>2.2000000000000002</v>
      </c>
      <c r="PEN17" s="708" t="s">
        <v>2448</v>
      </c>
      <c r="PEO17" s="707">
        <v>2.2000000000000002</v>
      </c>
      <c r="PEP17" s="708" t="s">
        <v>2448</v>
      </c>
      <c r="PEQ17" s="707">
        <v>2.2000000000000002</v>
      </c>
      <c r="PER17" s="708" t="s">
        <v>2448</v>
      </c>
      <c r="PES17" s="707">
        <v>2.2000000000000002</v>
      </c>
      <c r="PET17" s="708" t="s">
        <v>2448</v>
      </c>
      <c r="PEU17" s="707">
        <v>2.2000000000000002</v>
      </c>
      <c r="PEV17" s="708" t="s">
        <v>2448</v>
      </c>
      <c r="PEW17" s="707">
        <v>2.2000000000000002</v>
      </c>
      <c r="PEX17" s="708" t="s">
        <v>2448</v>
      </c>
      <c r="PEY17" s="707">
        <v>2.2000000000000002</v>
      </c>
      <c r="PEZ17" s="708" t="s">
        <v>2448</v>
      </c>
      <c r="PFA17" s="707">
        <v>2.2000000000000002</v>
      </c>
      <c r="PFB17" s="708" t="s">
        <v>2448</v>
      </c>
      <c r="PFC17" s="707">
        <v>2.2000000000000002</v>
      </c>
      <c r="PFD17" s="708" t="s">
        <v>2448</v>
      </c>
      <c r="PFE17" s="707">
        <v>2.2000000000000002</v>
      </c>
      <c r="PFF17" s="708" t="s">
        <v>2448</v>
      </c>
      <c r="PFG17" s="707">
        <v>2.2000000000000002</v>
      </c>
      <c r="PFH17" s="708" t="s">
        <v>2448</v>
      </c>
      <c r="PFI17" s="707">
        <v>2.2000000000000002</v>
      </c>
      <c r="PFJ17" s="708" t="s">
        <v>2448</v>
      </c>
      <c r="PFK17" s="707">
        <v>2.2000000000000002</v>
      </c>
      <c r="PFL17" s="708" t="s">
        <v>2448</v>
      </c>
      <c r="PFM17" s="707">
        <v>2.2000000000000002</v>
      </c>
      <c r="PFN17" s="708" t="s">
        <v>2448</v>
      </c>
      <c r="PFO17" s="707">
        <v>2.2000000000000002</v>
      </c>
      <c r="PFP17" s="708" t="s">
        <v>2448</v>
      </c>
      <c r="PFQ17" s="707">
        <v>2.2000000000000002</v>
      </c>
      <c r="PFR17" s="708" t="s">
        <v>2448</v>
      </c>
      <c r="PFS17" s="707">
        <v>2.2000000000000002</v>
      </c>
      <c r="PFT17" s="708" t="s">
        <v>2448</v>
      </c>
      <c r="PFU17" s="707">
        <v>2.2000000000000002</v>
      </c>
      <c r="PFV17" s="708" t="s">
        <v>2448</v>
      </c>
      <c r="PFW17" s="707">
        <v>2.2000000000000002</v>
      </c>
      <c r="PFX17" s="708" t="s">
        <v>2448</v>
      </c>
      <c r="PFY17" s="707">
        <v>2.2000000000000002</v>
      </c>
      <c r="PFZ17" s="708" t="s">
        <v>2448</v>
      </c>
      <c r="PGA17" s="707">
        <v>2.2000000000000002</v>
      </c>
      <c r="PGB17" s="708" t="s">
        <v>2448</v>
      </c>
      <c r="PGC17" s="707">
        <v>2.2000000000000002</v>
      </c>
      <c r="PGD17" s="708" t="s">
        <v>2448</v>
      </c>
      <c r="PGE17" s="707">
        <v>2.2000000000000002</v>
      </c>
      <c r="PGF17" s="708" t="s">
        <v>2448</v>
      </c>
      <c r="PGG17" s="707">
        <v>2.2000000000000002</v>
      </c>
      <c r="PGH17" s="708" t="s">
        <v>2448</v>
      </c>
      <c r="PGI17" s="707">
        <v>2.2000000000000002</v>
      </c>
      <c r="PGJ17" s="708" t="s">
        <v>2448</v>
      </c>
      <c r="PGK17" s="707">
        <v>2.2000000000000002</v>
      </c>
      <c r="PGL17" s="708" t="s">
        <v>2448</v>
      </c>
      <c r="PGM17" s="707">
        <v>2.2000000000000002</v>
      </c>
      <c r="PGN17" s="708" t="s">
        <v>2448</v>
      </c>
      <c r="PGO17" s="707">
        <v>2.2000000000000002</v>
      </c>
      <c r="PGP17" s="708" t="s">
        <v>2448</v>
      </c>
      <c r="PGQ17" s="707">
        <v>2.2000000000000002</v>
      </c>
      <c r="PGR17" s="708" t="s">
        <v>2448</v>
      </c>
      <c r="PGS17" s="707">
        <v>2.2000000000000002</v>
      </c>
      <c r="PGT17" s="708" t="s">
        <v>2448</v>
      </c>
      <c r="PGU17" s="707">
        <v>2.2000000000000002</v>
      </c>
      <c r="PGV17" s="708" t="s">
        <v>2448</v>
      </c>
      <c r="PGW17" s="707">
        <v>2.2000000000000002</v>
      </c>
      <c r="PGX17" s="708" t="s">
        <v>2448</v>
      </c>
      <c r="PGY17" s="707">
        <v>2.2000000000000002</v>
      </c>
      <c r="PGZ17" s="708" t="s">
        <v>2448</v>
      </c>
      <c r="PHA17" s="707">
        <v>2.2000000000000002</v>
      </c>
      <c r="PHB17" s="708" t="s">
        <v>2448</v>
      </c>
      <c r="PHC17" s="707">
        <v>2.2000000000000002</v>
      </c>
      <c r="PHD17" s="708" t="s">
        <v>2448</v>
      </c>
      <c r="PHE17" s="707">
        <v>2.2000000000000002</v>
      </c>
      <c r="PHF17" s="708" t="s">
        <v>2448</v>
      </c>
      <c r="PHG17" s="707">
        <v>2.2000000000000002</v>
      </c>
      <c r="PHH17" s="708" t="s">
        <v>2448</v>
      </c>
      <c r="PHI17" s="707">
        <v>2.2000000000000002</v>
      </c>
      <c r="PHJ17" s="708" t="s">
        <v>2448</v>
      </c>
      <c r="PHK17" s="707">
        <v>2.2000000000000002</v>
      </c>
      <c r="PHL17" s="708" t="s">
        <v>2448</v>
      </c>
      <c r="PHM17" s="707">
        <v>2.2000000000000002</v>
      </c>
      <c r="PHN17" s="708" t="s">
        <v>2448</v>
      </c>
      <c r="PHO17" s="707">
        <v>2.2000000000000002</v>
      </c>
      <c r="PHP17" s="708" t="s">
        <v>2448</v>
      </c>
      <c r="PHQ17" s="707">
        <v>2.2000000000000002</v>
      </c>
      <c r="PHR17" s="708" t="s">
        <v>2448</v>
      </c>
      <c r="PHS17" s="707">
        <v>2.2000000000000002</v>
      </c>
      <c r="PHT17" s="708" t="s">
        <v>2448</v>
      </c>
      <c r="PHU17" s="707">
        <v>2.2000000000000002</v>
      </c>
      <c r="PHV17" s="708" t="s">
        <v>2448</v>
      </c>
      <c r="PHW17" s="707">
        <v>2.2000000000000002</v>
      </c>
      <c r="PHX17" s="708" t="s">
        <v>2448</v>
      </c>
      <c r="PHY17" s="707">
        <v>2.2000000000000002</v>
      </c>
      <c r="PHZ17" s="708" t="s">
        <v>2448</v>
      </c>
      <c r="PIA17" s="707">
        <v>2.2000000000000002</v>
      </c>
      <c r="PIB17" s="708" t="s">
        <v>2448</v>
      </c>
      <c r="PIC17" s="707">
        <v>2.2000000000000002</v>
      </c>
      <c r="PID17" s="708" t="s">
        <v>2448</v>
      </c>
      <c r="PIE17" s="707">
        <v>2.2000000000000002</v>
      </c>
      <c r="PIF17" s="708" t="s">
        <v>2448</v>
      </c>
      <c r="PIG17" s="707">
        <v>2.2000000000000002</v>
      </c>
      <c r="PIH17" s="708" t="s">
        <v>2448</v>
      </c>
      <c r="PII17" s="707">
        <v>2.2000000000000002</v>
      </c>
      <c r="PIJ17" s="708" t="s">
        <v>2448</v>
      </c>
      <c r="PIK17" s="707">
        <v>2.2000000000000002</v>
      </c>
      <c r="PIL17" s="708" t="s">
        <v>2448</v>
      </c>
      <c r="PIM17" s="707">
        <v>2.2000000000000002</v>
      </c>
      <c r="PIN17" s="708" t="s">
        <v>2448</v>
      </c>
      <c r="PIO17" s="707">
        <v>2.2000000000000002</v>
      </c>
      <c r="PIP17" s="708" t="s">
        <v>2448</v>
      </c>
      <c r="PIQ17" s="707">
        <v>2.2000000000000002</v>
      </c>
      <c r="PIR17" s="708" t="s">
        <v>2448</v>
      </c>
      <c r="PIS17" s="707">
        <v>2.2000000000000002</v>
      </c>
      <c r="PIT17" s="708" t="s">
        <v>2448</v>
      </c>
      <c r="PIU17" s="707">
        <v>2.2000000000000002</v>
      </c>
      <c r="PIV17" s="708" t="s">
        <v>2448</v>
      </c>
      <c r="PIW17" s="707">
        <v>2.2000000000000002</v>
      </c>
      <c r="PIX17" s="708" t="s">
        <v>2448</v>
      </c>
      <c r="PIY17" s="707">
        <v>2.2000000000000002</v>
      </c>
      <c r="PIZ17" s="708" t="s">
        <v>2448</v>
      </c>
      <c r="PJA17" s="707">
        <v>2.2000000000000002</v>
      </c>
      <c r="PJB17" s="708" t="s">
        <v>2448</v>
      </c>
      <c r="PJC17" s="707">
        <v>2.2000000000000002</v>
      </c>
      <c r="PJD17" s="708" t="s">
        <v>2448</v>
      </c>
      <c r="PJE17" s="707">
        <v>2.2000000000000002</v>
      </c>
      <c r="PJF17" s="708" t="s">
        <v>2448</v>
      </c>
      <c r="PJG17" s="707">
        <v>2.2000000000000002</v>
      </c>
      <c r="PJH17" s="708" t="s">
        <v>2448</v>
      </c>
      <c r="PJI17" s="707">
        <v>2.2000000000000002</v>
      </c>
      <c r="PJJ17" s="708" t="s">
        <v>2448</v>
      </c>
      <c r="PJK17" s="707">
        <v>2.2000000000000002</v>
      </c>
      <c r="PJL17" s="708" t="s">
        <v>2448</v>
      </c>
      <c r="PJM17" s="707">
        <v>2.2000000000000002</v>
      </c>
      <c r="PJN17" s="708" t="s">
        <v>2448</v>
      </c>
      <c r="PJO17" s="707">
        <v>2.2000000000000002</v>
      </c>
      <c r="PJP17" s="708" t="s">
        <v>2448</v>
      </c>
      <c r="PJQ17" s="707">
        <v>2.2000000000000002</v>
      </c>
      <c r="PJR17" s="708" t="s">
        <v>2448</v>
      </c>
      <c r="PJS17" s="707">
        <v>2.2000000000000002</v>
      </c>
      <c r="PJT17" s="708" t="s">
        <v>2448</v>
      </c>
      <c r="PJU17" s="707">
        <v>2.2000000000000002</v>
      </c>
      <c r="PJV17" s="708" t="s">
        <v>2448</v>
      </c>
      <c r="PJW17" s="707">
        <v>2.2000000000000002</v>
      </c>
      <c r="PJX17" s="708" t="s">
        <v>2448</v>
      </c>
      <c r="PJY17" s="707">
        <v>2.2000000000000002</v>
      </c>
      <c r="PJZ17" s="708" t="s">
        <v>2448</v>
      </c>
      <c r="PKA17" s="707">
        <v>2.2000000000000002</v>
      </c>
      <c r="PKB17" s="708" t="s">
        <v>2448</v>
      </c>
      <c r="PKC17" s="707">
        <v>2.2000000000000002</v>
      </c>
      <c r="PKD17" s="708" t="s">
        <v>2448</v>
      </c>
      <c r="PKE17" s="707">
        <v>2.2000000000000002</v>
      </c>
      <c r="PKF17" s="708" t="s">
        <v>2448</v>
      </c>
      <c r="PKG17" s="707">
        <v>2.2000000000000002</v>
      </c>
      <c r="PKH17" s="708" t="s">
        <v>2448</v>
      </c>
      <c r="PKI17" s="707">
        <v>2.2000000000000002</v>
      </c>
      <c r="PKJ17" s="708" t="s">
        <v>2448</v>
      </c>
      <c r="PKK17" s="707">
        <v>2.2000000000000002</v>
      </c>
      <c r="PKL17" s="708" t="s">
        <v>2448</v>
      </c>
      <c r="PKM17" s="707">
        <v>2.2000000000000002</v>
      </c>
      <c r="PKN17" s="708" t="s">
        <v>2448</v>
      </c>
      <c r="PKO17" s="707">
        <v>2.2000000000000002</v>
      </c>
      <c r="PKP17" s="708" t="s">
        <v>2448</v>
      </c>
      <c r="PKQ17" s="707">
        <v>2.2000000000000002</v>
      </c>
      <c r="PKR17" s="708" t="s">
        <v>2448</v>
      </c>
      <c r="PKS17" s="707">
        <v>2.2000000000000002</v>
      </c>
      <c r="PKT17" s="708" t="s">
        <v>2448</v>
      </c>
      <c r="PKU17" s="707">
        <v>2.2000000000000002</v>
      </c>
      <c r="PKV17" s="708" t="s">
        <v>2448</v>
      </c>
      <c r="PKW17" s="707">
        <v>2.2000000000000002</v>
      </c>
      <c r="PKX17" s="708" t="s">
        <v>2448</v>
      </c>
      <c r="PKY17" s="707">
        <v>2.2000000000000002</v>
      </c>
      <c r="PKZ17" s="708" t="s">
        <v>2448</v>
      </c>
      <c r="PLA17" s="707">
        <v>2.2000000000000002</v>
      </c>
      <c r="PLB17" s="708" t="s">
        <v>2448</v>
      </c>
      <c r="PLC17" s="707">
        <v>2.2000000000000002</v>
      </c>
      <c r="PLD17" s="708" t="s">
        <v>2448</v>
      </c>
      <c r="PLE17" s="707">
        <v>2.2000000000000002</v>
      </c>
      <c r="PLF17" s="708" t="s">
        <v>2448</v>
      </c>
      <c r="PLG17" s="707">
        <v>2.2000000000000002</v>
      </c>
      <c r="PLH17" s="708" t="s">
        <v>2448</v>
      </c>
      <c r="PLI17" s="707">
        <v>2.2000000000000002</v>
      </c>
      <c r="PLJ17" s="708" t="s">
        <v>2448</v>
      </c>
      <c r="PLK17" s="707">
        <v>2.2000000000000002</v>
      </c>
      <c r="PLL17" s="708" t="s">
        <v>2448</v>
      </c>
      <c r="PLM17" s="707">
        <v>2.2000000000000002</v>
      </c>
      <c r="PLN17" s="708" t="s">
        <v>2448</v>
      </c>
      <c r="PLO17" s="707">
        <v>2.2000000000000002</v>
      </c>
      <c r="PLP17" s="708" t="s">
        <v>2448</v>
      </c>
      <c r="PLQ17" s="707">
        <v>2.2000000000000002</v>
      </c>
      <c r="PLR17" s="708" t="s">
        <v>2448</v>
      </c>
      <c r="PLS17" s="707">
        <v>2.2000000000000002</v>
      </c>
      <c r="PLT17" s="708" t="s">
        <v>2448</v>
      </c>
      <c r="PLU17" s="707">
        <v>2.2000000000000002</v>
      </c>
      <c r="PLV17" s="708" t="s">
        <v>2448</v>
      </c>
      <c r="PLW17" s="707">
        <v>2.2000000000000002</v>
      </c>
      <c r="PLX17" s="708" t="s">
        <v>2448</v>
      </c>
      <c r="PLY17" s="707">
        <v>2.2000000000000002</v>
      </c>
      <c r="PLZ17" s="708" t="s">
        <v>2448</v>
      </c>
      <c r="PMA17" s="707">
        <v>2.2000000000000002</v>
      </c>
      <c r="PMB17" s="708" t="s">
        <v>2448</v>
      </c>
      <c r="PMC17" s="707">
        <v>2.2000000000000002</v>
      </c>
      <c r="PMD17" s="708" t="s">
        <v>2448</v>
      </c>
      <c r="PME17" s="707">
        <v>2.2000000000000002</v>
      </c>
      <c r="PMF17" s="708" t="s">
        <v>2448</v>
      </c>
      <c r="PMG17" s="707">
        <v>2.2000000000000002</v>
      </c>
      <c r="PMH17" s="708" t="s">
        <v>2448</v>
      </c>
      <c r="PMI17" s="707">
        <v>2.2000000000000002</v>
      </c>
      <c r="PMJ17" s="708" t="s">
        <v>2448</v>
      </c>
      <c r="PMK17" s="707">
        <v>2.2000000000000002</v>
      </c>
      <c r="PML17" s="708" t="s">
        <v>2448</v>
      </c>
      <c r="PMM17" s="707">
        <v>2.2000000000000002</v>
      </c>
      <c r="PMN17" s="708" t="s">
        <v>2448</v>
      </c>
      <c r="PMO17" s="707">
        <v>2.2000000000000002</v>
      </c>
      <c r="PMP17" s="708" t="s">
        <v>2448</v>
      </c>
      <c r="PMQ17" s="707">
        <v>2.2000000000000002</v>
      </c>
      <c r="PMR17" s="708" t="s">
        <v>2448</v>
      </c>
      <c r="PMS17" s="707">
        <v>2.2000000000000002</v>
      </c>
      <c r="PMT17" s="708" t="s">
        <v>2448</v>
      </c>
      <c r="PMU17" s="707">
        <v>2.2000000000000002</v>
      </c>
      <c r="PMV17" s="708" t="s">
        <v>2448</v>
      </c>
      <c r="PMW17" s="707">
        <v>2.2000000000000002</v>
      </c>
      <c r="PMX17" s="708" t="s">
        <v>2448</v>
      </c>
      <c r="PMY17" s="707">
        <v>2.2000000000000002</v>
      </c>
      <c r="PMZ17" s="708" t="s">
        <v>2448</v>
      </c>
      <c r="PNA17" s="707">
        <v>2.2000000000000002</v>
      </c>
      <c r="PNB17" s="708" t="s">
        <v>2448</v>
      </c>
      <c r="PNC17" s="707">
        <v>2.2000000000000002</v>
      </c>
      <c r="PND17" s="708" t="s">
        <v>2448</v>
      </c>
      <c r="PNE17" s="707">
        <v>2.2000000000000002</v>
      </c>
      <c r="PNF17" s="708" t="s">
        <v>2448</v>
      </c>
      <c r="PNG17" s="707">
        <v>2.2000000000000002</v>
      </c>
      <c r="PNH17" s="708" t="s">
        <v>2448</v>
      </c>
      <c r="PNI17" s="707">
        <v>2.2000000000000002</v>
      </c>
      <c r="PNJ17" s="708" t="s">
        <v>2448</v>
      </c>
      <c r="PNK17" s="707">
        <v>2.2000000000000002</v>
      </c>
      <c r="PNL17" s="708" t="s">
        <v>2448</v>
      </c>
      <c r="PNM17" s="707">
        <v>2.2000000000000002</v>
      </c>
      <c r="PNN17" s="708" t="s">
        <v>2448</v>
      </c>
      <c r="PNO17" s="707">
        <v>2.2000000000000002</v>
      </c>
      <c r="PNP17" s="708" t="s">
        <v>2448</v>
      </c>
      <c r="PNQ17" s="707">
        <v>2.2000000000000002</v>
      </c>
      <c r="PNR17" s="708" t="s">
        <v>2448</v>
      </c>
      <c r="PNS17" s="707">
        <v>2.2000000000000002</v>
      </c>
      <c r="PNT17" s="708" t="s">
        <v>2448</v>
      </c>
      <c r="PNU17" s="707">
        <v>2.2000000000000002</v>
      </c>
      <c r="PNV17" s="708" t="s">
        <v>2448</v>
      </c>
      <c r="PNW17" s="707">
        <v>2.2000000000000002</v>
      </c>
      <c r="PNX17" s="708" t="s">
        <v>2448</v>
      </c>
      <c r="PNY17" s="707">
        <v>2.2000000000000002</v>
      </c>
      <c r="PNZ17" s="708" t="s">
        <v>2448</v>
      </c>
      <c r="POA17" s="707">
        <v>2.2000000000000002</v>
      </c>
      <c r="POB17" s="708" t="s">
        <v>2448</v>
      </c>
      <c r="POC17" s="707">
        <v>2.2000000000000002</v>
      </c>
      <c r="POD17" s="708" t="s">
        <v>2448</v>
      </c>
      <c r="POE17" s="707">
        <v>2.2000000000000002</v>
      </c>
      <c r="POF17" s="708" t="s">
        <v>2448</v>
      </c>
      <c r="POG17" s="707">
        <v>2.2000000000000002</v>
      </c>
      <c r="POH17" s="708" t="s">
        <v>2448</v>
      </c>
      <c r="POI17" s="707">
        <v>2.2000000000000002</v>
      </c>
      <c r="POJ17" s="708" t="s">
        <v>2448</v>
      </c>
      <c r="POK17" s="707">
        <v>2.2000000000000002</v>
      </c>
      <c r="POL17" s="708" t="s">
        <v>2448</v>
      </c>
      <c r="POM17" s="707">
        <v>2.2000000000000002</v>
      </c>
      <c r="PON17" s="708" t="s">
        <v>2448</v>
      </c>
      <c r="POO17" s="707">
        <v>2.2000000000000002</v>
      </c>
      <c r="POP17" s="708" t="s">
        <v>2448</v>
      </c>
      <c r="POQ17" s="707">
        <v>2.2000000000000002</v>
      </c>
      <c r="POR17" s="708" t="s">
        <v>2448</v>
      </c>
      <c r="POS17" s="707">
        <v>2.2000000000000002</v>
      </c>
      <c r="POT17" s="708" t="s">
        <v>2448</v>
      </c>
      <c r="POU17" s="707">
        <v>2.2000000000000002</v>
      </c>
      <c r="POV17" s="708" t="s">
        <v>2448</v>
      </c>
      <c r="POW17" s="707">
        <v>2.2000000000000002</v>
      </c>
      <c r="POX17" s="708" t="s">
        <v>2448</v>
      </c>
      <c r="POY17" s="707">
        <v>2.2000000000000002</v>
      </c>
      <c r="POZ17" s="708" t="s">
        <v>2448</v>
      </c>
      <c r="PPA17" s="707">
        <v>2.2000000000000002</v>
      </c>
      <c r="PPB17" s="708" t="s">
        <v>2448</v>
      </c>
      <c r="PPC17" s="707">
        <v>2.2000000000000002</v>
      </c>
      <c r="PPD17" s="708" t="s">
        <v>2448</v>
      </c>
      <c r="PPE17" s="707">
        <v>2.2000000000000002</v>
      </c>
      <c r="PPF17" s="708" t="s">
        <v>2448</v>
      </c>
      <c r="PPG17" s="707">
        <v>2.2000000000000002</v>
      </c>
      <c r="PPH17" s="708" t="s">
        <v>2448</v>
      </c>
      <c r="PPI17" s="707">
        <v>2.2000000000000002</v>
      </c>
      <c r="PPJ17" s="708" t="s">
        <v>2448</v>
      </c>
      <c r="PPK17" s="707">
        <v>2.2000000000000002</v>
      </c>
      <c r="PPL17" s="708" t="s">
        <v>2448</v>
      </c>
      <c r="PPM17" s="707">
        <v>2.2000000000000002</v>
      </c>
      <c r="PPN17" s="708" t="s">
        <v>2448</v>
      </c>
      <c r="PPO17" s="707">
        <v>2.2000000000000002</v>
      </c>
      <c r="PPP17" s="708" t="s">
        <v>2448</v>
      </c>
      <c r="PPQ17" s="707">
        <v>2.2000000000000002</v>
      </c>
      <c r="PPR17" s="708" t="s">
        <v>2448</v>
      </c>
      <c r="PPS17" s="707">
        <v>2.2000000000000002</v>
      </c>
      <c r="PPT17" s="708" t="s">
        <v>2448</v>
      </c>
      <c r="PPU17" s="707">
        <v>2.2000000000000002</v>
      </c>
      <c r="PPV17" s="708" t="s">
        <v>2448</v>
      </c>
      <c r="PPW17" s="707">
        <v>2.2000000000000002</v>
      </c>
      <c r="PPX17" s="708" t="s">
        <v>2448</v>
      </c>
      <c r="PPY17" s="707">
        <v>2.2000000000000002</v>
      </c>
      <c r="PPZ17" s="708" t="s">
        <v>2448</v>
      </c>
      <c r="PQA17" s="707">
        <v>2.2000000000000002</v>
      </c>
      <c r="PQB17" s="708" t="s">
        <v>2448</v>
      </c>
      <c r="PQC17" s="707">
        <v>2.2000000000000002</v>
      </c>
      <c r="PQD17" s="708" t="s">
        <v>2448</v>
      </c>
      <c r="PQE17" s="707">
        <v>2.2000000000000002</v>
      </c>
      <c r="PQF17" s="708" t="s">
        <v>2448</v>
      </c>
      <c r="PQG17" s="707">
        <v>2.2000000000000002</v>
      </c>
      <c r="PQH17" s="708" t="s">
        <v>2448</v>
      </c>
      <c r="PQI17" s="707">
        <v>2.2000000000000002</v>
      </c>
      <c r="PQJ17" s="708" t="s">
        <v>2448</v>
      </c>
      <c r="PQK17" s="707">
        <v>2.2000000000000002</v>
      </c>
      <c r="PQL17" s="708" t="s">
        <v>2448</v>
      </c>
      <c r="PQM17" s="707">
        <v>2.2000000000000002</v>
      </c>
      <c r="PQN17" s="708" t="s">
        <v>2448</v>
      </c>
      <c r="PQO17" s="707">
        <v>2.2000000000000002</v>
      </c>
      <c r="PQP17" s="708" t="s">
        <v>2448</v>
      </c>
      <c r="PQQ17" s="707">
        <v>2.2000000000000002</v>
      </c>
      <c r="PQR17" s="708" t="s">
        <v>2448</v>
      </c>
      <c r="PQS17" s="707">
        <v>2.2000000000000002</v>
      </c>
      <c r="PQT17" s="708" t="s">
        <v>2448</v>
      </c>
      <c r="PQU17" s="707">
        <v>2.2000000000000002</v>
      </c>
      <c r="PQV17" s="708" t="s">
        <v>2448</v>
      </c>
      <c r="PQW17" s="707">
        <v>2.2000000000000002</v>
      </c>
      <c r="PQX17" s="708" t="s">
        <v>2448</v>
      </c>
      <c r="PQY17" s="707">
        <v>2.2000000000000002</v>
      </c>
      <c r="PQZ17" s="708" t="s">
        <v>2448</v>
      </c>
      <c r="PRA17" s="707">
        <v>2.2000000000000002</v>
      </c>
      <c r="PRB17" s="708" t="s">
        <v>2448</v>
      </c>
      <c r="PRC17" s="707">
        <v>2.2000000000000002</v>
      </c>
      <c r="PRD17" s="708" t="s">
        <v>2448</v>
      </c>
      <c r="PRE17" s="707">
        <v>2.2000000000000002</v>
      </c>
      <c r="PRF17" s="708" t="s">
        <v>2448</v>
      </c>
      <c r="PRG17" s="707">
        <v>2.2000000000000002</v>
      </c>
      <c r="PRH17" s="708" t="s">
        <v>2448</v>
      </c>
      <c r="PRI17" s="707">
        <v>2.2000000000000002</v>
      </c>
      <c r="PRJ17" s="708" t="s">
        <v>2448</v>
      </c>
      <c r="PRK17" s="707">
        <v>2.2000000000000002</v>
      </c>
      <c r="PRL17" s="708" t="s">
        <v>2448</v>
      </c>
      <c r="PRM17" s="707">
        <v>2.2000000000000002</v>
      </c>
      <c r="PRN17" s="708" t="s">
        <v>2448</v>
      </c>
      <c r="PRO17" s="707">
        <v>2.2000000000000002</v>
      </c>
      <c r="PRP17" s="708" t="s">
        <v>2448</v>
      </c>
      <c r="PRQ17" s="707">
        <v>2.2000000000000002</v>
      </c>
      <c r="PRR17" s="708" t="s">
        <v>2448</v>
      </c>
      <c r="PRS17" s="707">
        <v>2.2000000000000002</v>
      </c>
      <c r="PRT17" s="708" t="s">
        <v>2448</v>
      </c>
      <c r="PRU17" s="707">
        <v>2.2000000000000002</v>
      </c>
      <c r="PRV17" s="708" t="s">
        <v>2448</v>
      </c>
      <c r="PRW17" s="707">
        <v>2.2000000000000002</v>
      </c>
      <c r="PRX17" s="708" t="s">
        <v>2448</v>
      </c>
      <c r="PRY17" s="707">
        <v>2.2000000000000002</v>
      </c>
      <c r="PRZ17" s="708" t="s">
        <v>2448</v>
      </c>
      <c r="PSA17" s="707">
        <v>2.2000000000000002</v>
      </c>
      <c r="PSB17" s="708" t="s">
        <v>2448</v>
      </c>
      <c r="PSC17" s="707">
        <v>2.2000000000000002</v>
      </c>
      <c r="PSD17" s="708" t="s">
        <v>2448</v>
      </c>
      <c r="PSE17" s="707">
        <v>2.2000000000000002</v>
      </c>
      <c r="PSF17" s="708" t="s">
        <v>2448</v>
      </c>
      <c r="PSG17" s="707">
        <v>2.2000000000000002</v>
      </c>
      <c r="PSH17" s="708" t="s">
        <v>2448</v>
      </c>
      <c r="PSI17" s="707">
        <v>2.2000000000000002</v>
      </c>
      <c r="PSJ17" s="708" t="s">
        <v>2448</v>
      </c>
      <c r="PSK17" s="707">
        <v>2.2000000000000002</v>
      </c>
      <c r="PSL17" s="708" t="s">
        <v>2448</v>
      </c>
      <c r="PSM17" s="707">
        <v>2.2000000000000002</v>
      </c>
      <c r="PSN17" s="708" t="s">
        <v>2448</v>
      </c>
      <c r="PSO17" s="707">
        <v>2.2000000000000002</v>
      </c>
      <c r="PSP17" s="708" t="s">
        <v>2448</v>
      </c>
      <c r="PSQ17" s="707">
        <v>2.2000000000000002</v>
      </c>
      <c r="PSR17" s="708" t="s">
        <v>2448</v>
      </c>
      <c r="PSS17" s="707">
        <v>2.2000000000000002</v>
      </c>
      <c r="PST17" s="708" t="s">
        <v>2448</v>
      </c>
      <c r="PSU17" s="707">
        <v>2.2000000000000002</v>
      </c>
      <c r="PSV17" s="708" t="s">
        <v>2448</v>
      </c>
      <c r="PSW17" s="707">
        <v>2.2000000000000002</v>
      </c>
      <c r="PSX17" s="708" t="s">
        <v>2448</v>
      </c>
      <c r="PSY17" s="707">
        <v>2.2000000000000002</v>
      </c>
      <c r="PSZ17" s="708" t="s">
        <v>2448</v>
      </c>
      <c r="PTA17" s="707">
        <v>2.2000000000000002</v>
      </c>
      <c r="PTB17" s="708" t="s">
        <v>2448</v>
      </c>
      <c r="PTC17" s="707">
        <v>2.2000000000000002</v>
      </c>
      <c r="PTD17" s="708" t="s">
        <v>2448</v>
      </c>
      <c r="PTE17" s="707">
        <v>2.2000000000000002</v>
      </c>
      <c r="PTF17" s="708" t="s">
        <v>2448</v>
      </c>
      <c r="PTG17" s="707">
        <v>2.2000000000000002</v>
      </c>
      <c r="PTH17" s="708" t="s">
        <v>2448</v>
      </c>
      <c r="PTI17" s="707">
        <v>2.2000000000000002</v>
      </c>
      <c r="PTJ17" s="708" t="s">
        <v>2448</v>
      </c>
      <c r="PTK17" s="707">
        <v>2.2000000000000002</v>
      </c>
      <c r="PTL17" s="708" t="s">
        <v>2448</v>
      </c>
      <c r="PTM17" s="707">
        <v>2.2000000000000002</v>
      </c>
      <c r="PTN17" s="708" t="s">
        <v>2448</v>
      </c>
      <c r="PTO17" s="707">
        <v>2.2000000000000002</v>
      </c>
      <c r="PTP17" s="708" t="s">
        <v>2448</v>
      </c>
      <c r="PTQ17" s="707">
        <v>2.2000000000000002</v>
      </c>
      <c r="PTR17" s="708" t="s">
        <v>2448</v>
      </c>
      <c r="PTS17" s="707">
        <v>2.2000000000000002</v>
      </c>
      <c r="PTT17" s="708" t="s">
        <v>2448</v>
      </c>
      <c r="PTU17" s="707">
        <v>2.2000000000000002</v>
      </c>
      <c r="PTV17" s="708" t="s">
        <v>2448</v>
      </c>
      <c r="PTW17" s="707">
        <v>2.2000000000000002</v>
      </c>
      <c r="PTX17" s="708" t="s">
        <v>2448</v>
      </c>
      <c r="PTY17" s="707">
        <v>2.2000000000000002</v>
      </c>
      <c r="PTZ17" s="708" t="s">
        <v>2448</v>
      </c>
      <c r="PUA17" s="707">
        <v>2.2000000000000002</v>
      </c>
      <c r="PUB17" s="708" t="s">
        <v>2448</v>
      </c>
      <c r="PUC17" s="707">
        <v>2.2000000000000002</v>
      </c>
      <c r="PUD17" s="708" t="s">
        <v>2448</v>
      </c>
      <c r="PUE17" s="707">
        <v>2.2000000000000002</v>
      </c>
      <c r="PUF17" s="708" t="s">
        <v>2448</v>
      </c>
      <c r="PUG17" s="707">
        <v>2.2000000000000002</v>
      </c>
      <c r="PUH17" s="708" t="s">
        <v>2448</v>
      </c>
      <c r="PUI17" s="707">
        <v>2.2000000000000002</v>
      </c>
      <c r="PUJ17" s="708" t="s">
        <v>2448</v>
      </c>
      <c r="PUK17" s="707">
        <v>2.2000000000000002</v>
      </c>
      <c r="PUL17" s="708" t="s">
        <v>2448</v>
      </c>
      <c r="PUM17" s="707">
        <v>2.2000000000000002</v>
      </c>
      <c r="PUN17" s="708" t="s">
        <v>2448</v>
      </c>
      <c r="PUO17" s="707">
        <v>2.2000000000000002</v>
      </c>
      <c r="PUP17" s="708" t="s">
        <v>2448</v>
      </c>
      <c r="PUQ17" s="707">
        <v>2.2000000000000002</v>
      </c>
      <c r="PUR17" s="708" t="s">
        <v>2448</v>
      </c>
      <c r="PUS17" s="707">
        <v>2.2000000000000002</v>
      </c>
      <c r="PUT17" s="708" t="s">
        <v>2448</v>
      </c>
      <c r="PUU17" s="707">
        <v>2.2000000000000002</v>
      </c>
      <c r="PUV17" s="708" t="s">
        <v>2448</v>
      </c>
      <c r="PUW17" s="707">
        <v>2.2000000000000002</v>
      </c>
      <c r="PUX17" s="708" t="s">
        <v>2448</v>
      </c>
      <c r="PUY17" s="707">
        <v>2.2000000000000002</v>
      </c>
      <c r="PUZ17" s="708" t="s">
        <v>2448</v>
      </c>
      <c r="PVA17" s="707">
        <v>2.2000000000000002</v>
      </c>
      <c r="PVB17" s="708" t="s">
        <v>2448</v>
      </c>
      <c r="PVC17" s="707">
        <v>2.2000000000000002</v>
      </c>
      <c r="PVD17" s="708" t="s">
        <v>2448</v>
      </c>
      <c r="PVE17" s="707">
        <v>2.2000000000000002</v>
      </c>
      <c r="PVF17" s="708" t="s">
        <v>2448</v>
      </c>
      <c r="PVG17" s="707">
        <v>2.2000000000000002</v>
      </c>
      <c r="PVH17" s="708" t="s">
        <v>2448</v>
      </c>
      <c r="PVI17" s="707">
        <v>2.2000000000000002</v>
      </c>
      <c r="PVJ17" s="708" t="s">
        <v>2448</v>
      </c>
      <c r="PVK17" s="707">
        <v>2.2000000000000002</v>
      </c>
      <c r="PVL17" s="708" t="s">
        <v>2448</v>
      </c>
      <c r="PVM17" s="707">
        <v>2.2000000000000002</v>
      </c>
      <c r="PVN17" s="708" t="s">
        <v>2448</v>
      </c>
      <c r="PVO17" s="707">
        <v>2.2000000000000002</v>
      </c>
      <c r="PVP17" s="708" t="s">
        <v>2448</v>
      </c>
      <c r="PVQ17" s="707">
        <v>2.2000000000000002</v>
      </c>
      <c r="PVR17" s="708" t="s">
        <v>2448</v>
      </c>
      <c r="PVS17" s="707">
        <v>2.2000000000000002</v>
      </c>
      <c r="PVT17" s="708" t="s">
        <v>2448</v>
      </c>
      <c r="PVU17" s="707">
        <v>2.2000000000000002</v>
      </c>
      <c r="PVV17" s="708" t="s">
        <v>2448</v>
      </c>
      <c r="PVW17" s="707">
        <v>2.2000000000000002</v>
      </c>
      <c r="PVX17" s="708" t="s">
        <v>2448</v>
      </c>
      <c r="PVY17" s="707">
        <v>2.2000000000000002</v>
      </c>
      <c r="PVZ17" s="708" t="s">
        <v>2448</v>
      </c>
      <c r="PWA17" s="707">
        <v>2.2000000000000002</v>
      </c>
      <c r="PWB17" s="708" t="s">
        <v>2448</v>
      </c>
      <c r="PWC17" s="707">
        <v>2.2000000000000002</v>
      </c>
      <c r="PWD17" s="708" t="s">
        <v>2448</v>
      </c>
      <c r="PWE17" s="707">
        <v>2.2000000000000002</v>
      </c>
      <c r="PWF17" s="708" t="s">
        <v>2448</v>
      </c>
      <c r="PWG17" s="707">
        <v>2.2000000000000002</v>
      </c>
      <c r="PWH17" s="708" t="s">
        <v>2448</v>
      </c>
      <c r="PWI17" s="707">
        <v>2.2000000000000002</v>
      </c>
      <c r="PWJ17" s="708" t="s">
        <v>2448</v>
      </c>
      <c r="PWK17" s="707">
        <v>2.2000000000000002</v>
      </c>
      <c r="PWL17" s="708" t="s">
        <v>2448</v>
      </c>
      <c r="PWM17" s="707">
        <v>2.2000000000000002</v>
      </c>
      <c r="PWN17" s="708" t="s">
        <v>2448</v>
      </c>
      <c r="PWO17" s="707">
        <v>2.2000000000000002</v>
      </c>
      <c r="PWP17" s="708" t="s">
        <v>2448</v>
      </c>
      <c r="PWQ17" s="707">
        <v>2.2000000000000002</v>
      </c>
      <c r="PWR17" s="708" t="s">
        <v>2448</v>
      </c>
      <c r="PWS17" s="707">
        <v>2.2000000000000002</v>
      </c>
      <c r="PWT17" s="708" t="s">
        <v>2448</v>
      </c>
      <c r="PWU17" s="707">
        <v>2.2000000000000002</v>
      </c>
      <c r="PWV17" s="708" t="s">
        <v>2448</v>
      </c>
      <c r="PWW17" s="707">
        <v>2.2000000000000002</v>
      </c>
      <c r="PWX17" s="708" t="s">
        <v>2448</v>
      </c>
      <c r="PWY17" s="707">
        <v>2.2000000000000002</v>
      </c>
      <c r="PWZ17" s="708" t="s">
        <v>2448</v>
      </c>
      <c r="PXA17" s="707">
        <v>2.2000000000000002</v>
      </c>
      <c r="PXB17" s="708" t="s">
        <v>2448</v>
      </c>
      <c r="PXC17" s="707">
        <v>2.2000000000000002</v>
      </c>
      <c r="PXD17" s="708" t="s">
        <v>2448</v>
      </c>
      <c r="PXE17" s="707">
        <v>2.2000000000000002</v>
      </c>
      <c r="PXF17" s="708" t="s">
        <v>2448</v>
      </c>
      <c r="PXG17" s="707">
        <v>2.2000000000000002</v>
      </c>
      <c r="PXH17" s="708" t="s">
        <v>2448</v>
      </c>
      <c r="PXI17" s="707">
        <v>2.2000000000000002</v>
      </c>
      <c r="PXJ17" s="708" t="s">
        <v>2448</v>
      </c>
      <c r="PXK17" s="707">
        <v>2.2000000000000002</v>
      </c>
      <c r="PXL17" s="708" t="s">
        <v>2448</v>
      </c>
      <c r="PXM17" s="707">
        <v>2.2000000000000002</v>
      </c>
      <c r="PXN17" s="708" t="s">
        <v>2448</v>
      </c>
      <c r="PXO17" s="707">
        <v>2.2000000000000002</v>
      </c>
      <c r="PXP17" s="708" t="s">
        <v>2448</v>
      </c>
      <c r="PXQ17" s="707">
        <v>2.2000000000000002</v>
      </c>
      <c r="PXR17" s="708" t="s">
        <v>2448</v>
      </c>
      <c r="PXS17" s="707">
        <v>2.2000000000000002</v>
      </c>
      <c r="PXT17" s="708" t="s">
        <v>2448</v>
      </c>
      <c r="PXU17" s="707">
        <v>2.2000000000000002</v>
      </c>
      <c r="PXV17" s="708" t="s">
        <v>2448</v>
      </c>
      <c r="PXW17" s="707">
        <v>2.2000000000000002</v>
      </c>
      <c r="PXX17" s="708" t="s">
        <v>2448</v>
      </c>
      <c r="PXY17" s="707">
        <v>2.2000000000000002</v>
      </c>
      <c r="PXZ17" s="708" t="s">
        <v>2448</v>
      </c>
      <c r="PYA17" s="707">
        <v>2.2000000000000002</v>
      </c>
      <c r="PYB17" s="708" t="s">
        <v>2448</v>
      </c>
      <c r="PYC17" s="707">
        <v>2.2000000000000002</v>
      </c>
      <c r="PYD17" s="708" t="s">
        <v>2448</v>
      </c>
      <c r="PYE17" s="707">
        <v>2.2000000000000002</v>
      </c>
      <c r="PYF17" s="708" t="s">
        <v>2448</v>
      </c>
      <c r="PYG17" s="707">
        <v>2.2000000000000002</v>
      </c>
      <c r="PYH17" s="708" t="s">
        <v>2448</v>
      </c>
      <c r="PYI17" s="707">
        <v>2.2000000000000002</v>
      </c>
      <c r="PYJ17" s="708" t="s">
        <v>2448</v>
      </c>
      <c r="PYK17" s="707">
        <v>2.2000000000000002</v>
      </c>
      <c r="PYL17" s="708" t="s">
        <v>2448</v>
      </c>
      <c r="PYM17" s="707">
        <v>2.2000000000000002</v>
      </c>
      <c r="PYN17" s="708" t="s">
        <v>2448</v>
      </c>
      <c r="PYO17" s="707">
        <v>2.2000000000000002</v>
      </c>
      <c r="PYP17" s="708" t="s">
        <v>2448</v>
      </c>
      <c r="PYQ17" s="707">
        <v>2.2000000000000002</v>
      </c>
      <c r="PYR17" s="708" t="s">
        <v>2448</v>
      </c>
      <c r="PYS17" s="707">
        <v>2.2000000000000002</v>
      </c>
      <c r="PYT17" s="708" t="s">
        <v>2448</v>
      </c>
      <c r="PYU17" s="707">
        <v>2.2000000000000002</v>
      </c>
      <c r="PYV17" s="708" t="s">
        <v>2448</v>
      </c>
      <c r="PYW17" s="707">
        <v>2.2000000000000002</v>
      </c>
      <c r="PYX17" s="708" t="s">
        <v>2448</v>
      </c>
      <c r="PYY17" s="707">
        <v>2.2000000000000002</v>
      </c>
      <c r="PYZ17" s="708" t="s">
        <v>2448</v>
      </c>
      <c r="PZA17" s="707">
        <v>2.2000000000000002</v>
      </c>
      <c r="PZB17" s="708" t="s">
        <v>2448</v>
      </c>
      <c r="PZC17" s="707">
        <v>2.2000000000000002</v>
      </c>
      <c r="PZD17" s="708" t="s">
        <v>2448</v>
      </c>
      <c r="PZE17" s="707">
        <v>2.2000000000000002</v>
      </c>
      <c r="PZF17" s="708" t="s">
        <v>2448</v>
      </c>
      <c r="PZG17" s="707">
        <v>2.2000000000000002</v>
      </c>
      <c r="PZH17" s="708" t="s">
        <v>2448</v>
      </c>
      <c r="PZI17" s="707">
        <v>2.2000000000000002</v>
      </c>
      <c r="PZJ17" s="708" t="s">
        <v>2448</v>
      </c>
      <c r="PZK17" s="707">
        <v>2.2000000000000002</v>
      </c>
      <c r="PZL17" s="708" t="s">
        <v>2448</v>
      </c>
      <c r="PZM17" s="707">
        <v>2.2000000000000002</v>
      </c>
      <c r="PZN17" s="708" t="s">
        <v>2448</v>
      </c>
      <c r="PZO17" s="707">
        <v>2.2000000000000002</v>
      </c>
      <c r="PZP17" s="708" t="s">
        <v>2448</v>
      </c>
      <c r="PZQ17" s="707">
        <v>2.2000000000000002</v>
      </c>
      <c r="PZR17" s="708" t="s">
        <v>2448</v>
      </c>
      <c r="PZS17" s="707">
        <v>2.2000000000000002</v>
      </c>
      <c r="PZT17" s="708" t="s">
        <v>2448</v>
      </c>
      <c r="PZU17" s="707">
        <v>2.2000000000000002</v>
      </c>
      <c r="PZV17" s="708" t="s">
        <v>2448</v>
      </c>
      <c r="PZW17" s="707">
        <v>2.2000000000000002</v>
      </c>
      <c r="PZX17" s="708" t="s">
        <v>2448</v>
      </c>
      <c r="PZY17" s="707">
        <v>2.2000000000000002</v>
      </c>
      <c r="PZZ17" s="708" t="s">
        <v>2448</v>
      </c>
      <c r="QAA17" s="707">
        <v>2.2000000000000002</v>
      </c>
      <c r="QAB17" s="708" t="s">
        <v>2448</v>
      </c>
      <c r="QAC17" s="707">
        <v>2.2000000000000002</v>
      </c>
      <c r="QAD17" s="708" t="s">
        <v>2448</v>
      </c>
      <c r="QAE17" s="707">
        <v>2.2000000000000002</v>
      </c>
      <c r="QAF17" s="708" t="s">
        <v>2448</v>
      </c>
      <c r="QAG17" s="707">
        <v>2.2000000000000002</v>
      </c>
      <c r="QAH17" s="708" t="s">
        <v>2448</v>
      </c>
      <c r="QAI17" s="707">
        <v>2.2000000000000002</v>
      </c>
      <c r="QAJ17" s="708" t="s">
        <v>2448</v>
      </c>
      <c r="QAK17" s="707">
        <v>2.2000000000000002</v>
      </c>
      <c r="QAL17" s="708" t="s">
        <v>2448</v>
      </c>
      <c r="QAM17" s="707">
        <v>2.2000000000000002</v>
      </c>
      <c r="QAN17" s="708" t="s">
        <v>2448</v>
      </c>
      <c r="QAO17" s="707">
        <v>2.2000000000000002</v>
      </c>
      <c r="QAP17" s="708" t="s">
        <v>2448</v>
      </c>
      <c r="QAQ17" s="707">
        <v>2.2000000000000002</v>
      </c>
      <c r="QAR17" s="708" t="s">
        <v>2448</v>
      </c>
      <c r="QAS17" s="707">
        <v>2.2000000000000002</v>
      </c>
      <c r="QAT17" s="708" t="s">
        <v>2448</v>
      </c>
      <c r="QAU17" s="707">
        <v>2.2000000000000002</v>
      </c>
      <c r="QAV17" s="708" t="s">
        <v>2448</v>
      </c>
      <c r="QAW17" s="707">
        <v>2.2000000000000002</v>
      </c>
      <c r="QAX17" s="708" t="s">
        <v>2448</v>
      </c>
      <c r="QAY17" s="707">
        <v>2.2000000000000002</v>
      </c>
      <c r="QAZ17" s="708" t="s">
        <v>2448</v>
      </c>
      <c r="QBA17" s="707">
        <v>2.2000000000000002</v>
      </c>
      <c r="QBB17" s="708" t="s">
        <v>2448</v>
      </c>
      <c r="QBC17" s="707">
        <v>2.2000000000000002</v>
      </c>
      <c r="QBD17" s="708" t="s">
        <v>2448</v>
      </c>
      <c r="QBE17" s="707">
        <v>2.2000000000000002</v>
      </c>
      <c r="QBF17" s="708" t="s">
        <v>2448</v>
      </c>
      <c r="QBG17" s="707">
        <v>2.2000000000000002</v>
      </c>
      <c r="QBH17" s="708" t="s">
        <v>2448</v>
      </c>
      <c r="QBI17" s="707">
        <v>2.2000000000000002</v>
      </c>
      <c r="QBJ17" s="708" t="s">
        <v>2448</v>
      </c>
      <c r="QBK17" s="707">
        <v>2.2000000000000002</v>
      </c>
      <c r="QBL17" s="708" t="s">
        <v>2448</v>
      </c>
      <c r="QBM17" s="707">
        <v>2.2000000000000002</v>
      </c>
      <c r="QBN17" s="708" t="s">
        <v>2448</v>
      </c>
      <c r="QBO17" s="707">
        <v>2.2000000000000002</v>
      </c>
      <c r="QBP17" s="708" t="s">
        <v>2448</v>
      </c>
      <c r="QBQ17" s="707">
        <v>2.2000000000000002</v>
      </c>
      <c r="QBR17" s="708" t="s">
        <v>2448</v>
      </c>
      <c r="QBS17" s="707">
        <v>2.2000000000000002</v>
      </c>
      <c r="QBT17" s="708" t="s">
        <v>2448</v>
      </c>
      <c r="QBU17" s="707">
        <v>2.2000000000000002</v>
      </c>
      <c r="QBV17" s="708" t="s">
        <v>2448</v>
      </c>
      <c r="QBW17" s="707">
        <v>2.2000000000000002</v>
      </c>
      <c r="QBX17" s="708" t="s">
        <v>2448</v>
      </c>
      <c r="QBY17" s="707">
        <v>2.2000000000000002</v>
      </c>
      <c r="QBZ17" s="708" t="s">
        <v>2448</v>
      </c>
      <c r="QCA17" s="707">
        <v>2.2000000000000002</v>
      </c>
      <c r="QCB17" s="708" t="s">
        <v>2448</v>
      </c>
      <c r="QCC17" s="707">
        <v>2.2000000000000002</v>
      </c>
      <c r="QCD17" s="708" t="s">
        <v>2448</v>
      </c>
      <c r="QCE17" s="707">
        <v>2.2000000000000002</v>
      </c>
      <c r="QCF17" s="708" t="s">
        <v>2448</v>
      </c>
      <c r="QCG17" s="707">
        <v>2.2000000000000002</v>
      </c>
      <c r="QCH17" s="708" t="s">
        <v>2448</v>
      </c>
      <c r="QCI17" s="707">
        <v>2.2000000000000002</v>
      </c>
      <c r="QCJ17" s="708" t="s">
        <v>2448</v>
      </c>
      <c r="QCK17" s="707">
        <v>2.2000000000000002</v>
      </c>
      <c r="QCL17" s="708" t="s">
        <v>2448</v>
      </c>
      <c r="QCM17" s="707">
        <v>2.2000000000000002</v>
      </c>
      <c r="QCN17" s="708" t="s">
        <v>2448</v>
      </c>
      <c r="QCO17" s="707">
        <v>2.2000000000000002</v>
      </c>
      <c r="QCP17" s="708" t="s">
        <v>2448</v>
      </c>
      <c r="QCQ17" s="707">
        <v>2.2000000000000002</v>
      </c>
      <c r="QCR17" s="708" t="s">
        <v>2448</v>
      </c>
      <c r="QCS17" s="707">
        <v>2.2000000000000002</v>
      </c>
      <c r="QCT17" s="708" t="s">
        <v>2448</v>
      </c>
      <c r="QCU17" s="707">
        <v>2.2000000000000002</v>
      </c>
      <c r="QCV17" s="708" t="s">
        <v>2448</v>
      </c>
      <c r="QCW17" s="707">
        <v>2.2000000000000002</v>
      </c>
      <c r="QCX17" s="708" t="s">
        <v>2448</v>
      </c>
      <c r="QCY17" s="707">
        <v>2.2000000000000002</v>
      </c>
      <c r="QCZ17" s="708" t="s">
        <v>2448</v>
      </c>
      <c r="QDA17" s="707">
        <v>2.2000000000000002</v>
      </c>
      <c r="QDB17" s="708" t="s">
        <v>2448</v>
      </c>
      <c r="QDC17" s="707">
        <v>2.2000000000000002</v>
      </c>
      <c r="QDD17" s="708" t="s">
        <v>2448</v>
      </c>
      <c r="QDE17" s="707">
        <v>2.2000000000000002</v>
      </c>
      <c r="QDF17" s="708" t="s">
        <v>2448</v>
      </c>
      <c r="QDG17" s="707">
        <v>2.2000000000000002</v>
      </c>
      <c r="QDH17" s="708" t="s">
        <v>2448</v>
      </c>
      <c r="QDI17" s="707">
        <v>2.2000000000000002</v>
      </c>
      <c r="QDJ17" s="708" t="s">
        <v>2448</v>
      </c>
      <c r="QDK17" s="707">
        <v>2.2000000000000002</v>
      </c>
      <c r="QDL17" s="708" t="s">
        <v>2448</v>
      </c>
      <c r="QDM17" s="707">
        <v>2.2000000000000002</v>
      </c>
      <c r="QDN17" s="708" t="s">
        <v>2448</v>
      </c>
      <c r="QDO17" s="707">
        <v>2.2000000000000002</v>
      </c>
      <c r="QDP17" s="708" t="s">
        <v>2448</v>
      </c>
      <c r="QDQ17" s="707">
        <v>2.2000000000000002</v>
      </c>
      <c r="QDR17" s="708" t="s">
        <v>2448</v>
      </c>
      <c r="QDS17" s="707">
        <v>2.2000000000000002</v>
      </c>
      <c r="QDT17" s="708" t="s">
        <v>2448</v>
      </c>
      <c r="QDU17" s="707">
        <v>2.2000000000000002</v>
      </c>
      <c r="QDV17" s="708" t="s">
        <v>2448</v>
      </c>
      <c r="QDW17" s="707">
        <v>2.2000000000000002</v>
      </c>
      <c r="QDX17" s="708" t="s">
        <v>2448</v>
      </c>
      <c r="QDY17" s="707">
        <v>2.2000000000000002</v>
      </c>
      <c r="QDZ17" s="708" t="s">
        <v>2448</v>
      </c>
      <c r="QEA17" s="707">
        <v>2.2000000000000002</v>
      </c>
      <c r="QEB17" s="708" t="s">
        <v>2448</v>
      </c>
      <c r="QEC17" s="707">
        <v>2.2000000000000002</v>
      </c>
      <c r="QED17" s="708" t="s">
        <v>2448</v>
      </c>
      <c r="QEE17" s="707">
        <v>2.2000000000000002</v>
      </c>
      <c r="QEF17" s="708" t="s">
        <v>2448</v>
      </c>
      <c r="QEG17" s="707">
        <v>2.2000000000000002</v>
      </c>
      <c r="QEH17" s="708" t="s">
        <v>2448</v>
      </c>
      <c r="QEI17" s="707">
        <v>2.2000000000000002</v>
      </c>
      <c r="QEJ17" s="708" t="s">
        <v>2448</v>
      </c>
      <c r="QEK17" s="707">
        <v>2.2000000000000002</v>
      </c>
      <c r="QEL17" s="708" t="s">
        <v>2448</v>
      </c>
      <c r="QEM17" s="707">
        <v>2.2000000000000002</v>
      </c>
      <c r="QEN17" s="708" t="s">
        <v>2448</v>
      </c>
      <c r="QEO17" s="707">
        <v>2.2000000000000002</v>
      </c>
      <c r="QEP17" s="708" t="s">
        <v>2448</v>
      </c>
      <c r="QEQ17" s="707">
        <v>2.2000000000000002</v>
      </c>
      <c r="QER17" s="708" t="s">
        <v>2448</v>
      </c>
      <c r="QES17" s="707">
        <v>2.2000000000000002</v>
      </c>
      <c r="QET17" s="708" t="s">
        <v>2448</v>
      </c>
      <c r="QEU17" s="707">
        <v>2.2000000000000002</v>
      </c>
      <c r="QEV17" s="708" t="s">
        <v>2448</v>
      </c>
      <c r="QEW17" s="707">
        <v>2.2000000000000002</v>
      </c>
      <c r="QEX17" s="708" t="s">
        <v>2448</v>
      </c>
      <c r="QEY17" s="707">
        <v>2.2000000000000002</v>
      </c>
      <c r="QEZ17" s="708" t="s">
        <v>2448</v>
      </c>
      <c r="QFA17" s="707">
        <v>2.2000000000000002</v>
      </c>
      <c r="QFB17" s="708" t="s">
        <v>2448</v>
      </c>
      <c r="QFC17" s="707">
        <v>2.2000000000000002</v>
      </c>
      <c r="QFD17" s="708" t="s">
        <v>2448</v>
      </c>
      <c r="QFE17" s="707">
        <v>2.2000000000000002</v>
      </c>
      <c r="QFF17" s="708" t="s">
        <v>2448</v>
      </c>
      <c r="QFG17" s="707">
        <v>2.2000000000000002</v>
      </c>
      <c r="QFH17" s="708" t="s">
        <v>2448</v>
      </c>
      <c r="QFI17" s="707">
        <v>2.2000000000000002</v>
      </c>
      <c r="QFJ17" s="708" t="s">
        <v>2448</v>
      </c>
      <c r="QFK17" s="707">
        <v>2.2000000000000002</v>
      </c>
      <c r="QFL17" s="708" t="s">
        <v>2448</v>
      </c>
      <c r="QFM17" s="707">
        <v>2.2000000000000002</v>
      </c>
      <c r="QFN17" s="708" t="s">
        <v>2448</v>
      </c>
      <c r="QFO17" s="707">
        <v>2.2000000000000002</v>
      </c>
      <c r="QFP17" s="708" t="s">
        <v>2448</v>
      </c>
      <c r="QFQ17" s="707">
        <v>2.2000000000000002</v>
      </c>
      <c r="QFR17" s="708" t="s">
        <v>2448</v>
      </c>
      <c r="QFS17" s="707">
        <v>2.2000000000000002</v>
      </c>
      <c r="QFT17" s="708" t="s">
        <v>2448</v>
      </c>
      <c r="QFU17" s="707">
        <v>2.2000000000000002</v>
      </c>
      <c r="QFV17" s="708" t="s">
        <v>2448</v>
      </c>
      <c r="QFW17" s="707">
        <v>2.2000000000000002</v>
      </c>
      <c r="QFX17" s="708" t="s">
        <v>2448</v>
      </c>
      <c r="QFY17" s="707">
        <v>2.2000000000000002</v>
      </c>
      <c r="QFZ17" s="708" t="s">
        <v>2448</v>
      </c>
      <c r="QGA17" s="707">
        <v>2.2000000000000002</v>
      </c>
      <c r="QGB17" s="708" t="s">
        <v>2448</v>
      </c>
      <c r="QGC17" s="707">
        <v>2.2000000000000002</v>
      </c>
      <c r="QGD17" s="708" t="s">
        <v>2448</v>
      </c>
      <c r="QGE17" s="707">
        <v>2.2000000000000002</v>
      </c>
      <c r="QGF17" s="708" t="s">
        <v>2448</v>
      </c>
      <c r="QGG17" s="707">
        <v>2.2000000000000002</v>
      </c>
      <c r="QGH17" s="708" t="s">
        <v>2448</v>
      </c>
      <c r="QGI17" s="707">
        <v>2.2000000000000002</v>
      </c>
      <c r="QGJ17" s="708" t="s">
        <v>2448</v>
      </c>
      <c r="QGK17" s="707">
        <v>2.2000000000000002</v>
      </c>
      <c r="QGL17" s="708" t="s">
        <v>2448</v>
      </c>
      <c r="QGM17" s="707">
        <v>2.2000000000000002</v>
      </c>
      <c r="QGN17" s="708" t="s">
        <v>2448</v>
      </c>
      <c r="QGO17" s="707">
        <v>2.2000000000000002</v>
      </c>
      <c r="QGP17" s="708" t="s">
        <v>2448</v>
      </c>
      <c r="QGQ17" s="707">
        <v>2.2000000000000002</v>
      </c>
      <c r="QGR17" s="708" t="s">
        <v>2448</v>
      </c>
      <c r="QGS17" s="707">
        <v>2.2000000000000002</v>
      </c>
      <c r="QGT17" s="708" t="s">
        <v>2448</v>
      </c>
      <c r="QGU17" s="707">
        <v>2.2000000000000002</v>
      </c>
      <c r="QGV17" s="708" t="s">
        <v>2448</v>
      </c>
      <c r="QGW17" s="707">
        <v>2.2000000000000002</v>
      </c>
      <c r="QGX17" s="708" t="s">
        <v>2448</v>
      </c>
      <c r="QGY17" s="707">
        <v>2.2000000000000002</v>
      </c>
      <c r="QGZ17" s="708" t="s">
        <v>2448</v>
      </c>
      <c r="QHA17" s="707">
        <v>2.2000000000000002</v>
      </c>
      <c r="QHB17" s="708" t="s">
        <v>2448</v>
      </c>
      <c r="QHC17" s="707">
        <v>2.2000000000000002</v>
      </c>
      <c r="QHD17" s="708" t="s">
        <v>2448</v>
      </c>
      <c r="QHE17" s="707">
        <v>2.2000000000000002</v>
      </c>
      <c r="QHF17" s="708" t="s">
        <v>2448</v>
      </c>
      <c r="QHG17" s="707">
        <v>2.2000000000000002</v>
      </c>
      <c r="QHH17" s="708" t="s">
        <v>2448</v>
      </c>
      <c r="QHI17" s="707">
        <v>2.2000000000000002</v>
      </c>
      <c r="QHJ17" s="708" t="s">
        <v>2448</v>
      </c>
      <c r="QHK17" s="707">
        <v>2.2000000000000002</v>
      </c>
      <c r="QHL17" s="708" t="s">
        <v>2448</v>
      </c>
      <c r="QHM17" s="707">
        <v>2.2000000000000002</v>
      </c>
      <c r="QHN17" s="708" t="s">
        <v>2448</v>
      </c>
      <c r="QHO17" s="707">
        <v>2.2000000000000002</v>
      </c>
      <c r="QHP17" s="708" t="s">
        <v>2448</v>
      </c>
      <c r="QHQ17" s="707">
        <v>2.2000000000000002</v>
      </c>
      <c r="QHR17" s="708" t="s">
        <v>2448</v>
      </c>
      <c r="QHS17" s="707">
        <v>2.2000000000000002</v>
      </c>
      <c r="QHT17" s="708" t="s">
        <v>2448</v>
      </c>
      <c r="QHU17" s="707">
        <v>2.2000000000000002</v>
      </c>
      <c r="QHV17" s="708" t="s">
        <v>2448</v>
      </c>
      <c r="QHW17" s="707">
        <v>2.2000000000000002</v>
      </c>
      <c r="QHX17" s="708" t="s">
        <v>2448</v>
      </c>
      <c r="QHY17" s="707">
        <v>2.2000000000000002</v>
      </c>
      <c r="QHZ17" s="708" t="s">
        <v>2448</v>
      </c>
      <c r="QIA17" s="707">
        <v>2.2000000000000002</v>
      </c>
      <c r="QIB17" s="708" t="s">
        <v>2448</v>
      </c>
      <c r="QIC17" s="707">
        <v>2.2000000000000002</v>
      </c>
      <c r="QID17" s="708" t="s">
        <v>2448</v>
      </c>
      <c r="QIE17" s="707">
        <v>2.2000000000000002</v>
      </c>
      <c r="QIF17" s="708" t="s">
        <v>2448</v>
      </c>
      <c r="QIG17" s="707">
        <v>2.2000000000000002</v>
      </c>
      <c r="QIH17" s="708" t="s">
        <v>2448</v>
      </c>
      <c r="QII17" s="707">
        <v>2.2000000000000002</v>
      </c>
      <c r="QIJ17" s="708" t="s">
        <v>2448</v>
      </c>
      <c r="QIK17" s="707">
        <v>2.2000000000000002</v>
      </c>
      <c r="QIL17" s="708" t="s">
        <v>2448</v>
      </c>
      <c r="QIM17" s="707">
        <v>2.2000000000000002</v>
      </c>
      <c r="QIN17" s="708" t="s">
        <v>2448</v>
      </c>
      <c r="QIO17" s="707">
        <v>2.2000000000000002</v>
      </c>
      <c r="QIP17" s="708" t="s">
        <v>2448</v>
      </c>
      <c r="QIQ17" s="707">
        <v>2.2000000000000002</v>
      </c>
      <c r="QIR17" s="708" t="s">
        <v>2448</v>
      </c>
      <c r="QIS17" s="707">
        <v>2.2000000000000002</v>
      </c>
      <c r="QIT17" s="708" t="s">
        <v>2448</v>
      </c>
      <c r="QIU17" s="707">
        <v>2.2000000000000002</v>
      </c>
      <c r="QIV17" s="708" t="s">
        <v>2448</v>
      </c>
      <c r="QIW17" s="707">
        <v>2.2000000000000002</v>
      </c>
      <c r="QIX17" s="708" t="s">
        <v>2448</v>
      </c>
      <c r="QIY17" s="707">
        <v>2.2000000000000002</v>
      </c>
      <c r="QIZ17" s="708" t="s">
        <v>2448</v>
      </c>
      <c r="QJA17" s="707">
        <v>2.2000000000000002</v>
      </c>
      <c r="QJB17" s="708" t="s">
        <v>2448</v>
      </c>
      <c r="QJC17" s="707">
        <v>2.2000000000000002</v>
      </c>
      <c r="QJD17" s="708" t="s">
        <v>2448</v>
      </c>
      <c r="QJE17" s="707">
        <v>2.2000000000000002</v>
      </c>
      <c r="QJF17" s="708" t="s">
        <v>2448</v>
      </c>
      <c r="QJG17" s="707">
        <v>2.2000000000000002</v>
      </c>
      <c r="QJH17" s="708" t="s">
        <v>2448</v>
      </c>
      <c r="QJI17" s="707">
        <v>2.2000000000000002</v>
      </c>
      <c r="QJJ17" s="708" t="s">
        <v>2448</v>
      </c>
      <c r="QJK17" s="707">
        <v>2.2000000000000002</v>
      </c>
      <c r="QJL17" s="708" t="s">
        <v>2448</v>
      </c>
      <c r="QJM17" s="707">
        <v>2.2000000000000002</v>
      </c>
      <c r="QJN17" s="708" t="s">
        <v>2448</v>
      </c>
      <c r="QJO17" s="707">
        <v>2.2000000000000002</v>
      </c>
      <c r="QJP17" s="708" t="s">
        <v>2448</v>
      </c>
      <c r="QJQ17" s="707">
        <v>2.2000000000000002</v>
      </c>
      <c r="QJR17" s="708" t="s">
        <v>2448</v>
      </c>
      <c r="QJS17" s="707">
        <v>2.2000000000000002</v>
      </c>
      <c r="QJT17" s="708" t="s">
        <v>2448</v>
      </c>
      <c r="QJU17" s="707">
        <v>2.2000000000000002</v>
      </c>
      <c r="QJV17" s="708" t="s">
        <v>2448</v>
      </c>
      <c r="QJW17" s="707">
        <v>2.2000000000000002</v>
      </c>
      <c r="QJX17" s="708" t="s">
        <v>2448</v>
      </c>
      <c r="QJY17" s="707">
        <v>2.2000000000000002</v>
      </c>
      <c r="QJZ17" s="708" t="s">
        <v>2448</v>
      </c>
      <c r="QKA17" s="707">
        <v>2.2000000000000002</v>
      </c>
      <c r="QKB17" s="708" t="s">
        <v>2448</v>
      </c>
      <c r="QKC17" s="707">
        <v>2.2000000000000002</v>
      </c>
      <c r="QKD17" s="708" t="s">
        <v>2448</v>
      </c>
      <c r="QKE17" s="707">
        <v>2.2000000000000002</v>
      </c>
      <c r="QKF17" s="708" t="s">
        <v>2448</v>
      </c>
      <c r="QKG17" s="707">
        <v>2.2000000000000002</v>
      </c>
      <c r="QKH17" s="708" t="s">
        <v>2448</v>
      </c>
      <c r="QKI17" s="707">
        <v>2.2000000000000002</v>
      </c>
      <c r="QKJ17" s="708" t="s">
        <v>2448</v>
      </c>
      <c r="QKK17" s="707">
        <v>2.2000000000000002</v>
      </c>
      <c r="QKL17" s="708" t="s">
        <v>2448</v>
      </c>
      <c r="QKM17" s="707">
        <v>2.2000000000000002</v>
      </c>
      <c r="QKN17" s="708" t="s">
        <v>2448</v>
      </c>
      <c r="QKO17" s="707">
        <v>2.2000000000000002</v>
      </c>
      <c r="QKP17" s="708" t="s">
        <v>2448</v>
      </c>
      <c r="QKQ17" s="707">
        <v>2.2000000000000002</v>
      </c>
      <c r="QKR17" s="708" t="s">
        <v>2448</v>
      </c>
      <c r="QKS17" s="707">
        <v>2.2000000000000002</v>
      </c>
      <c r="QKT17" s="708" t="s">
        <v>2448</v>
      </c>
      <c r="QKU17" s="707">
        <v>2.2000000000000002</v>
      </c>
      <c r="QKV17" s="708" t="s">
        <v>2448</v>
      </c>
      <c r="QKW17" s="707">
        <v>2.2000000000000002</v>
      </c>
      <c r="QKX17" s="708" t="s">
        <v>2448</v>
      </c>
      <c r="QKY17" s="707">
        <v>2.2000000000000002</v>
      </c>
      <c r="QKZ17" s="708" t="s">
        <v>2448</v>
      </c>
      <c r="QLA17" s="707">
        <v>2.2000000000000002</v>
      </c>
      <c r="QLB17" s="708" t="s">
        <v>2448</v>
      </c>
      <c r="QLC17" s="707">
        <v>2.2000000000000002</v>
      </c>
      <c r="QLD17" s="708" t="s">
        <v>2448</v>
      </c>
      <c r="QLE17" s="707">
        <v>2.2000000000000002</v>
      </c>
      <c r="QLF17" s="708" t="s">
        <v>2448</v>
      </c>
      <c r="QLG17" s="707">
        <v>2.2000000000000002</v>
      </c>
      <c r="QLH17" s="708" t="s">
        <v>2448</v>
      </c>
      <c r="QLI17" s="707">
        <v>2.2000000000000002</v>
      </c>
      <c r="QLJ17" s="708" t="s">
        <v>2448</v>
      </c>
      <c r="QLK17" s="707">
        <v>2.2000000000000002</v>
      </c>
      <c r="QLL17" s="708" t="s">
        <v>2448</v>
      </c>
      <c r="QLM17" s="707">
        <v>2.2000000000000002</v>
      </c>
      <c r="QLN17" s="708" t="s">
        <v>2448</v>
      </c>
      <c r="QLO17" s="707">
        <v>2.2000000000000002</v>
      </c>
      <c r="QLP17" s="708" t="s">
        <v>2448</v>
      </c>
      <c r="QLQ17" s="707">
        <v>2.2000000000000002</v>
      </c>
      <c r="QLR17" s="708" t="s">
        <v>2448</v>
      </c>
      <c r="QLS17" s="707">
        <v>2.2000000000000002</v>
      </c>
      <c r="QLT17" s="708" t="s">
        <v>2448</v>
      </c>
      <c r="QLU17" s="707">
        <v>2.2000000000000002</v>
      </c>
      <c r="QLV17" s="708" t="s">
        <v>2448</v>
      </c>
      <c r="QLW17" s="707">
        <v>2.2000000000000002</v>
      </c>
      <c r="QLX17" s="708" t="s">
        <v>2448</v>
      </c>
      <c r="QLY17" s="707">
        <v>2.2000000000000002</v>
      </c>
      <c r="QLZ17" s="708" t="s">
        <v>2448</v>
      </c>
      <c r="QMA17" s="707">
        <v>2.2000000000000002</v>
      </c>
      <c r="QMB17" s="708" t="s">
        <v>2448</v>
      </c>
      <c r="QMC17" s="707">
        <v>2.2000000000000002</v>
      </c>
      <c r="QMD17" s="708" t="s">
        <v>2448</v>
      </c>
      <c r="QME17" s="707">
        <v>2.2000000000000002</v>
      </c>
      <c r="QMF17" s="708" t="s">
        <v>2448</v>
      </c>
      <c r="QMG17" s="707">
        <v>2.2000000000000002</v>
      </c>
      <c r="QMH17" s="708" t="s">
        <v>2448</v>
      </c>
      <c r="QMI17" s="707">
        <v>2.2000000000000002</v>
      </c>
      <c r="QMJ17" s="708" t="s">
        <v>2448</v>
      </c>
      <c r="QMK17" s="707">
        <v>2.2000000000000002</v>
      </c>
      <c r="QML17" s="708" t="s">
        <v>2448</v>
      </c>
      <c r="QMM17" s="707">
        <v>2.2000000000000002</v>
      </c>
      <c r="QMN17" s="708" t="s">
        <v>2448</v>
      </c>
      <c r="QMO17" s="707">
        <v>2.2000000000000002</v>
      </c>
      <c r="QMP17" s="708" t="s">
        <v>2448</v>
      </c>
      <c r="QMQ17" s="707">
        <v>2.2000000000000002</v>
      </c>
      <c r="QMR17" s="708" t="s">
        <v>2448</v>
      </c>
      <c r="QMS17" s="707">
        <v>2.2000000000000002</v>
      </c>
      <c r="QMT17" s="708" t="s">
        <v>2448</v>
      </c>
      <c r="QMU17" s="707">
        <v>2.2000000000000002</v>
      </c>
      <c r="QMV17" s="708" t="s">
        <v>2448</v>
      </c>
      <c r="QMW17" s="707">
        <v>2.2000000000000002</v>
      </c>
      <c r="QMX17" s="708" t="s">
        <v>2448</v>
      </c>
      <c r="QMY17" s="707">
        <v>2.2000000000000002</v>
      </c>
      <c r="QMZ17" s="708" t="s">
        <v>2448</v>
      </c>
      <c r="QNA17" s="707">
        <v>2.2000000000000002</v>
      </c>
      <c r="QNB17" s="708" t="s">
        <v>2448</v>
      </c>
      <c r="QNC17" s="707">
        <v>2.2000000000000002</v>
      </c>
      <c r="QND17" s="708" t="s">
        <v>2448</v>
      </c>
      <c r="QNE17" s="707">
        <v>2.2000000000000002</v>
      </c>
      <c r="QNF17" s="708" t="s">
        <v>2448</v>
      </c>
      <c r="QNG17" s="707">
        <v>2.2000000000000002</v>
      </c>
      <c r="QNH17" s="708" t="s">
        <v>2448</v>
      </c>
      <c r="QNI17" s="707">
        <v>2.2000000000000002</v>
      </c>
      <c r="QNJ17" s="708" t="s">
        <v>2448</v>
      </c>
      <c r="QNK17" s="707">
        <v>2.2000000000000002</v>
      </c>
      <c r="QNL17" s="708" t="s">
        <v>2448</v>
      </c>
      <c r="QNM17" s="707">
        <v>2.2000000000000002</v>
      </c>
      <c r="QNN17" s="708" t="s">
        <v>2448</v>
      </c>
      <c r="QNO17" s="707">
        <v>2.2000000000000002</v>
      </c>
      <c r="QNP17" s="708" t="s">
        <v>2448</v>
      </c>
      <c r="QNQ17" s="707">
        <v>2.2000000000000002</v>
      </c>
      <c r="QNR17" s="708" t="s">
        <v>2448</v>
      </c>
      <c r="QNS17" s="707">
        <v>2.2000000000000002</v>
      </c>
      <c r="QNT17" s="708" t="s">
        <v>2448</v>
      </c>
      <c r="QNU17" s="707">
        <v>2.2000000000000002</v>
      </c>
      <c r="QNV17" s="708" t="s">
        <v>2448</v>
      </c>
      <c r="QNW17" s="707">
        <v>2.2000000000000002</v>
      </c>
      <c r="QNX17" s="708" t="s">
        <v>2448</v>
      </c>
      <c r="QNY17" s="707">
        <v>2.2000000000000002</v>
      </c>
      <c r="QNZ17" s="708" t="s">
        <v>2448</v>
      </c>
      <c r="QOA17" s="707">
        <v>2.2000000000000002</v>
      </c>
      <c r="QOB17" s="708" t="s">
        <v>2448</v>
      </c>
      <c r="QOC17" s="707">
        <v>2.2000000000000002</v>
      </c>
      <c r="QOD17" s="708" t="s">
        <v>2448</v>
      </c>
      <c r="QOE17" s="707">
        <v>2.2000000000000002</v>
      </c>
      <c r="QOF17" s="708" t="s">
        <v>2448</v>
      </c>
      <c r="QOG17" s="707">
        <v>2.2000000000000002</v>
      </c>
      <c r="QOH17" s="708" t="s">
        <v>2448</v>
      </c>
      <c r="QOI17" s="707">
        <v>2.2000000000000002</v>
      </c>
      <c r="QOJ17" s="708" t="s">
        <v>2448</v>
      </c>
      <c r="QOK17" s="707">
        <v>2.2000000000000002</v>
      </c>
      <c r="QOL17" s="708" t="s">
        <v>2448</v>
      </c>
      <c r="QOM17" s="707">
        <v>2.2000000000000002</v>
      </c>
      <c r="QON17" s="708" t="s">
        <v>2448</v>
      </c>
      <c r="QOO17" s="707">
        <v>2.2000000000000002</v>
      </c>
      <c r="QOP17" s="708" t="s">
        <v>2448</v>
      </c>
      <c r="QOQ17" s="707">
        <v>2.2000000000000002</v>
      </c>
      <c r="QOR17" s="708" t="s">
        <v>2448</v>
      </c>
      <c r="QOS17" s="707">
        <v>2.2000000000000002</v>
      </c>
      <c r="QOT17" s="708" t="s">
        <v>2448</v>
      </c>
      <c r="QOU17" s="707">
        <v>2.2000000000000002</v>
      </c>
      <c r="QOV17" s="708" t="s">
        <v>2448</v>
      </c>
      <c r="QOW17" s="707">
        <v>2.2000000000000002</v>
      </c>
      <c r="QOX17" s="708" t="s">
        <v>2448</v>
      </c>
      <c r="QOY17" s="707">
        <v>2.2000000000000002</v>
      </c>
      <c r="QOZ17" s="708" t="s">
        <v>2448</v>
      </c>
      <c r="QPA17" s="707">
        <v>2.2000000000000002</v>
      </c>
      <c r="QPB17" s="708" t="s">
        <v>2448</v>
      </c>
      <c r="QPC17" s="707">
        <v>2.2000000000000002</v>
      </c>
      <c r="QPD17" s="708" t="s">
        <v>2448</v>
      </c>
      <c r="QPE17" s="707">
        <v>2.2000000000000002</v>
      </c>
      <c r="QPF17" s="708" t="s">
        <v>2448</v>
      </c>
      <c r="QPG17" s="707">
        <v>2.2000000000000002</v>
      </c>
      <c r="QPH17" s="708" t="s">
        <v>2448</v>
      </c>
      <c r="QPI17" s="707">
        <v>2.2000000000000002</v>
      </c>
      <c r="QPJ17" s="708" t="s">
        <v>2448</v>
      </c>
      <c r="QPK17" s="707">
        <v>2.2000000000000002</v>
      </c>
      <c r="QPL17" s="708" t="s">
        <v>2448</v>
      </c>
      <c r="QPM17" s="707">
        <v>2.2000000000000002</v>
      </c>
      <c r="QPN17" s="708" t="s">
        <v>2448</v>
      </c>
      <c r="QPO17" s="707">
        <v>2.2000000000000002</v>
      </c>
      <c r="QPP17" s="708" t="s">
        <v>2448</v>
      </c>
      <c r="QPQ17" s="707">
        <v>2.2000000000000002</v>
      </c>
      <c r="QPR17" s="708" t="s">
        <v>2448</v>
      </c>
      <c r="QPS17" s="707">
        <v>2.2000000000000002</v>
      </c>
      <c r="QPT17" s="708" t="s">
        <v>2448</v>
      </c>
      <c r="QPU17" s="707">
        <v>2.2000000000000002</v>
      </c>
      <c r="QPV17" s="708" t="s">
        <v>2448</v>
      </c>
      <c r="QPW17" s="707">
        <v>2.2000000000000002</v>
      </c>
      <c r="QPX17" s="708" t="s">
        <v>2448</v>
      </c>
      <c r="QPY17" s="707">
        <v>2.2000000000000002</v>
      </c>
      <c r="QPZ17" s="708" t="s">
        <v>2448</v>
      </c>
      <c r="QQA17" s="707">
        <v>2.2000000000000002</v>
      </c>
      <c r="QQB17" s="708" t="s">
        <v>2448</v>
      </c>
      <c r="QQC17" s="707">
        <v>2.2000000000000002</v>
      </c>
      <c r="QQD17" s="708" t="s">
        <v>2448</v>
      </c>
      <c r="QQE17" s="707">
        <v>2.2000000000000002</v>
      </c>
      <c r="QQF17" s="708" t="s">
        <v>2448</v>
      </c>
      <c r="QQG17" s="707">
        <v>2.2000000000000002</v>
      </c>
      <c r="QQH17" s="708" t="s">
        <v>2448</v>
      </c>
      <c r="QQI17" s="707">
        <v>2.2000000000000002</v>
      </c>
      <c r="QQJ17" s="708" t="s">
        <v>2448</v>
      </c>
      <c r="QQK17" s="707">
        <v>2.2000000000000002</v>
      </c>
      <c r="QQL17" s="708" t="s">
        <v>2448</v>
      </c>
      <c r="QQM17" s="707">
        <v>2.2000000000000002</v>
      </c>
      <c r="QQN17" s="708" t="s">
        <v>2448</v>
      </c>
      <c r="QQO17" s="707">
        <v>2.2000000000000002</v>
      </c>
      <c r="QQP17" s="708" t="s">
        <v>2448</v>
      </c>
      <c r="QQQ17" s="707">
        <v>2.2000000000000002</v>
      </c>
      <c r="QQR17" s="708" t="s">
        <v>2448</v>
      </c>
      <c r="QQS17" s="707">
        <v>2.2000000000000002</v>
      </c>
      <c r="QQT17" s="708" t="s">
        <v>2448</v>
      </c>
      <c r="QQU17" s="707">
        <v>2.2000000000000002</v>
      </c>
      <c r="QQV17" s="708" t="s">
        <v>2448</v>
      </c>
      <c r="QQW17" s="707">
        <v>2.2000000000000002</v>
      </c>
      <c r="QQX17" s="708" t="s">
        <v>2448</v>
      </c>
      <c r="QQY17" s="707">
        <v>2.2000000000000002</v>
      </c>
      <c r="QQZ17" s="708" t="s">
        <v>2448</v>
      </c>
      <c r="QRA17" s="707">
        <v>2.2000000000000002</v>
      </c>
      <c r="QRB17" s="708" t="s">
        <v>2448</v>
      </c>
      <c r="QRC17" s="707">
        <v>2.2000000000000002</v>
      </c>
      <c r="QRD17" s="708" t="s">
        <v>2448</v>
      </c>
      <c r="QRE17" s="707">
        <v>2.2000000000000002</v>
      </c>
      <c r="QRF17" s="708" t="s">
        <v>2448</v>
      </c>
      <c r="QRG17" s="707">
        <v>2.2000000000000002</v>
      </c>
      <c r="QRH17" s="708" t="s">
        <v>2448</v>
      </c>
      <c r="QRI17" s="707">
        <v>2.2000000000000002</v>
      </c>
      <c r="QRJ17" s="708" t="s">
        <v>2448</v>
      </c>
      <c r="QRK17" s="707">
        <v>2.2000000000000002</v>
      </c>
      <c r="QRL17" s="708" t="s">
        <v>2448</v>
      </c>
      <c r="QRM17" s="707">
        <v>2.2000000000000002</v>
      </c>
      <c r="QRN17" s="708" t="s">
        <v>2448</v>
      </c>
      <c r="QRO17" s="707">
        <v>2.2000000000000002</v>
      </c>
      <c r="QRP17" s="708" t="s">
        <v>2448</v>
      </c>
      <c r="QRQ17" s="707">
        <v>2.2000000000000002</v>
      </c>
      <c r="QRR17" s="708" t="s">
        <v>2448</v>
      </c>
      <c r="QRS17" s="707">
        <v>2.2000000000000002</v>
      </c>
      <c r="QRT17" s="708" t="s">
        <v>2448</v>
      </c>
      <c r="QRU17" s="707">
        <v>2.2000000000000002</v>
      </c>
      <c r="QRV17" s="708" t="s">
        <v>2448</v>
      </c>
      <c r="QRW17" s="707">
        <v>2.2000000000000002</v>
      </c>
      <c r="QRX17" s="708" t="s">
        <v>2448</v>
      </c>
      <c r="QRY17" s="707">
        <v>2.2000000000000002</v>
      </c>
      <c r="QRZ17" s="708" t="s">
        <v>2448</v>
      </c>
      <c r="QSA17" s="707">
        <v>2.2000000000000002</v>
      </c>
      <c r="QSB17" s="708" t="s">
        <v>2448</v>
      </c>
      <c r="QSC17" s="707">
        <v>2.2000000000000002</v>
      </c>
      <c r="QSD17" s="708" t="s">
        <v>2448</v>
      </c>
      <c r="QSE17" s="707">
        <v>2.2000000000000002</v>
      </c>
      <c r="QSF17" s="708" t="s">
        <v>2448</v>
      </c>
      <c r="QSG17" s="707">
        <v>2.2000000000000002</v>
      </c>
      <c r="QSH17" s="708" t="s">
        <v>2448</v>
      </c>
      <c r="QSI17" s="707">
        <v>2.2000000000000002</v>
      </c>
      <c r="QSJ17" s="708" t="s">
        <v>2448</v>
      </c>
      <c r="QSK17" s="707">
        <v>2.2000000000000002</v>
      </c>
      <c r="QSL17" s="708" t="s">
        <v>2448</v>
      </c>
      <c r="QSM17" s="707">
        <v>2.2000000000000002</v>
      </c>
      <c r="QSN17" s="708" t="s">
        <v>2448</v>
      </c>
      <c r="QSO17" s="707">
        <v>2.2000000000000002</v>
      </c>
      <c r="QSP17" s="708" t="s">
        <v>2448</v>
      </c>
      <c r="QSQ17" s="707">
        <v>2.2000000000000002</v>
      </c>
      <c r="QSR17" s="708" t="s">
        <v>2448</v>
      </c>
      <c r="QSS17" s="707">
        <v>2.2000000000000002</v>
      </c>
      <c r="QST17" s="708" t="s">
        <v>2448</v>
      </c>
      <c r="QSU17" s="707">
        <v>2.2000000000000002</v>
      </c>
      <c r="QSV17" s="708" t="s">
        <v>2448</v>
      </c>
      <c r="QSW17" s="707">
        <v>2.2000000000000002</v>
      </c>
      <c r="QSX17" s="708" t="s">
        <v>2448</v>
      </c>
      <c r="QSY17" s="707">
        <v>2.2000000000000002</v>
      </c>
      <c r="QSZ17" s="708" t="s">
        <v>2448</v>
      </c>
      <c r="QTA17" s="707">
        <v>2.2000000000000002</v>
      </c>
      <c r="QTB17" s="708" t="s">
        <v>2448</v>
      </c>
      <c r="QTC17" s="707">
        <v>2.2000000000000002</v>
      </c>
      <c r="QTD17" s="708" t="s">
        <v>2448</v>
      </c>
      <c r="QTE17" s="707">
        <v>2.2000000000000002</v>
      </c>
      <c r="QTF17" s="708" t="s">
        <v>2448</v>
      </c>
      <c r="QTG17" s="707">
        <v>2.2000000000000002</v>
      </c>
      <c r="QTH17" s="708" t="s">
        <v>2448</v>
      </c>
      <c r="QTI17" s="707">
        <v>2.2000000000000002</v>
      </c>
      <c r="QTJ17" s="708" t="s">
        <v>2448</v>
      </c>
      <c r="QTK17" s="707">
        <v>2.2000000000000002</v>
      </c>
      <c r="QTL17" s="708" t="s">
        <v>2448</v>
      </c>
      <c r="QTM17" s="707">
        <v>2.2000000000000002</v>
      </c>
      <c r="QTN17" s="708" t="s">
        <v>2448</v>
      </c>
      <c r="QTO17" s="707">
        <v>2.2000000000000002</v>
      </c>
      <c r="QTP17" s="708" t="s">
        <v>2448</v>
      </c>
      <c r="QTQ17" s="707">
        <v>2.2000000000000002</v>
      </c>
      <c r="QTR17" s="708" t="s">
        <v>2448</v>
      </c>
      <c r="QTS17" s="707">
        <v>2.2000000000000002</v>
      </c>
      <c r="QTT17" s="708" t="s">
        <v>2448</v>
      </c>
      <c r="QTU17" s="707">
        <v>2.2000000000000002</v>
      </c>
      <c r="QTV17" s="708" t="s">
        <v>2448</v>
      </c>
      <c r="QTW17" s="707">
        <v>2.2000000000000002</v>
      </c>
      <c r="QTX17" s="708" t="s">
        <v>2448</v>
      </c>
      <c r="QTY17" s="707">
        <v>2.2000000000000002</v>
      </c>
      <c r="QTZ17" s="708" t="s">
        <v>2448</v>
      </c>
      <c r="QUA17" s="707">
        <v>2.2000000000000002</v>
      </c>
      <c r="QUB17" s="708" t="s">
        <v>2448</v>
      </c>
      <c r="QUC17" s="707">
        <v>2.2000000000000002</v>
      </c>
      <c r="QUD17" s="708" t="s">
        <v>2448</v>
      </c>
      <c r="QUE17" s="707">
        <v>2.2000000000000002</v>
      </c>
      <c r="QUF17" s="708" t="s">
        <v>2448</v>
      </c>
      <c r="QUG17" s="707">
        <v>2.2000000000000002</v>
      </c>
      <c r="QUH17" s="708" t="s">
        <v>2448</v>
      </c>
      <c r="QUI17" s="707">
        <v>2.2000000000000002</v>
      </c>
      <c r="QUJ17" s="708" t="s">
        <v>2448</v>
      </c>
      <c r="QUK17" s="707">
        <v>2.2000000000000002</v>
      </c>
      <c r="QUL17" s="708" t="s">
        <v>2448</v>
      </c>
      <c r="QUM17" s="707">
        <v>2.2000000000000002</v>
      </c>
      <c r="QUN17" s="708" t="s">
        <v>2448</v>
      </c>
      <c r="QUO17" s="707">
        <v>2.2000000000000002</v>
      </c>
      <c r="QUP17" s="708" t="s">
        <v>2448</v>
      </c>
      <c r="QUQ17" s="707">
        <v>2.2000000000000002</v>
      </c>
      <c r="QUR17" s="708" t="s">
        <v>2448</v>
      </c>
      <c r="QUS17" s="707">
        <v>2.2000000000000002</v>
      </c>
      <c r="QUT17" s="708" t="s">
        <v>2448</v>
      </c>
      <c r="QUU17" s="707">
        <v>2.2000000000000002</v>
      </c>
      <c r="QUV17" s="708" t="s">
        <v>2448</v>
      </c>
      <c r="QUW17" s="707">
        <v>2.2000000000000002</v>
      </c>
      <c r="QUX17" s="708" t="s">
        <v>2448</v>
      </c>
      <c r="QUY17" s="707">
        <v>2.2000000000000002</v>
      </c>
      <c r="QUZ17" s="708" t="s">
        <v>2448</v>
      </c>
      <c r="QVA17" s="707">
        <v>2.2000000000000002</v>
      </c>
      <c r="QVB17" s="708" t="s">
        <v>2448</v>
      </c>
      <c r="QVC17" s="707">
        <v>2.2000000000000002</v>
      </c>
      <c r="QVD17" s="708" t="s">
        <v>2448</v>
      </c>
      <c r="QVE17" s="707">
        <v>2.2000000000000002</v>
      </c>
      <c r="QVF17" s="708" t="s">
        <v>2448</v>
      </c>
      <c r="QVG17" s="707">
        <v>2.2000000000000002</v>
      </c>
      <c r="QVH17" s="708" t="s">
        <v>2448</v>
      </c>
      <c r="QVI17" s="707">
        <v>2.2000000000000002</v>
      </c>
      <c r="QVJ17" s="708" t="s">
        <v>2448</v>
      </c>
      <c r="QVK17" s="707">
        <v>2.2000000000000002</v>
      </c>
      <c r="QVL17" s="708" t="s">
        <v>2448</v>
      </c>
      <c r="QVM17" s="707">
        <v>2.2000000000000002</v>
      </c>
      <c r="QVN17" s="708" t="s">
        <v>2448</v>
      </c>
      <c r="QVO17" s="707">
        <v>2.2000000000000002</v>
      </c>
      <c r="QVP17" s="708" t="s">
        <v>2448</v>
      </c>
      <c r="QVQ17" s="707">
        <v>2.2000000000000002</v>
      </c>
      <c r="QVR17" s="708" t="s">
        <v>2448</v>
      </c>
      <c r="QVS17" s="707">
        <v>2.2000000000000002</v>
      </c>
      <c r="QVT17" s="708" t="s">
        <v>2448</v>
      </c>
      <c r="QVU17" s="707">
        <v>2.2000000000000002</v>
      </c>
      <c r="QVV17" s="708" t="s">
        <v>2448</v>
      </c>
      <c r="QVW17" s="707">
        <v>2.2000000000000002</v>
      </c>
      <c r="QVX17" s="708" t="s">
        <v>2448</v>
      </c>
      <c r="QVY17" s="707">
        <v>2.2000000000000002</v>
      </c>
      <c r="QVZ17" s="708" t="s">
        <v>2448</v>
      </c>
      <c r="QWA17" s="707">
        <v>2.2000000000000002</v>
      </c>
      <c r="QWB17" s="708" t="s">
        <v>2448</v>
      </c>
      <c r="QWC17" s="707">
        <v>2.2000000000000002</v>
      </c>
      <c r="QWD17" s="708" t="s">
        <v>2448</v>
      </c>
      <c r="QWE17" s="707">
        <v>2.2000000000000002</v>
      </c>
      <c r="QWF17" s="708" t="s">
        <v>2448</v>
      </c>
      <c r="QWG17" s="707">
        <v>2.2000000000000002</v>
      </c>
      <c r="QWH17" s="708" t="s">
        <v>2448</v>
      </c>
      <c r="QWI17" s="707">
        <v>2.2000000000000002</v>
      </c>
      <c r="QWJ17" s="708" t="s">
        <v>2448</v>
      </c>
      <c r="QWK17" s="707">
        <v>2.2000000000000002</v>
      </c>
      <c r="QWL17" s="708" t="s">
        <v>2448</v>
      </c>
      <c r="QWM17" s="707">
        <v>2.2000000000000002</v>
      </c>
      <c r="QWN17" s="708" t="s">
        <v>2448</v>
      </c>
      <c r="QWO17" s="707">
        <v>2.2000000000000002</v>
      </c>
      <c r="QWP17" s="708" t="s">
        <v>2448</v>
      </c>
      <c r="QWQ17" s="707">
        <v>2.2000000000000002</v>
      </c>
      <c r="QWR17" s="708" t="s">
        <v>2448</v>
      </c>
      <c r="QWS17" s="707">
        <v>2.2000000000000002</v>
      </c>
      <c r="QWT17" s="708" t="s">
        <v>2448</v>
      </c>
      <c r="QWU17" s="707">
        <v>2.2000000000000002</v>
      </c>
      <c r="QWV17" s="708" t="s">
        <v>2448</v>
      </c>
      <c r="QWW17" s="707">
        <v>2.2000000000000002</v>
      </c>
      <c r="QWX17" s="708" t="s">
        <v>2448</v>
      </c>
      <c r="QWY17" s="707">
        <v>2.2000000000000002</v>
      </c>
      <c r="QWZ17" s="708" t="s">
        <v>2448</v>
      </c>
      <c r="QXA17" s="707">
        <v>2.2000000000000002</v>
      </c>
      <c r="QXB17" s="708" t="s">
        <v>2448</v>
      </c>
      <c r="QXC17" s="707">
        <v>2.2000000000000002</v>
      </c>
      <c r="QXD17" s="708" t="s">
        <v>2448</v>
      </c>
      <c r="QXE17" s="707">
        <v>2.2000000000000002</v>
      </c>
      <c r="QXF17" s="708" t="s">
        <v>2448</v>
      </c>
      <c r="QXG17" s="707">
        <v>2.2000000000000002</v>
      </c>
      <c r="QXH17" s="708" t="s">
        <v>2448</v>
      </c>
      <c r="QXI17" s="707">
        <v>2.2000000000000002</v>
      </c>
      <c r="QXJ17" s="708" t="s">
        <v>2448</v>
      </c>
      <c r="QXK17" s="707">
        <v>2.2000000000000002</v>
      </c>
      <c r="QXL17" s="708" t="s">
        <v>2448</v>
      </c>
      <c r="QXM17" s="707">
        <v>2.2000000000000002</v>
      </c>
      <c r="QXN17" s="708" t="s">
        <v>2448</v>
      </c>
      <c r="QXO17" s="707">
        <v>2.2000000000000002</v>
      </c>
      <c r="QXP17" s="708" t="s">
        <v>2448</v>
      </c>
      <c r="QXQ17" s="707">
        <v>2.2000000000000002</v>
      </c>
      <c r="QXR17" s="708" t="s">
        <v>2448</v>
      </c>
      <c r="QXS17" s="707">
        <v>2.2000000000000002</v>
      </c>
      <c r="QXT17" s="708" t="s">
        <v>2448</v>
      </c>
      <c r="QXU17" s="707">
        <v>2.2000000000000002</v>
      </c>
      <c r="QXV17" s="708" t="s">
        <v>2448</v>
      </c>
      <c r="QXW17" s="707">
        <v>2.2000000000000002</v>
      </c>
      <c r="QXX17" s="708" t="s">
        <v>2448</v>
      </c>
      <c r="QXY17" s="707">
        <v>2.2000000000000002</v>
      </c>
      <c r="QXZ17" s="708" t="s">
        <v>2448</v>
      </c>
      <c r="QYA17" s="707">
        <v>2.2000000000000002</v>
      </c>
      <c r="QYB17" s="708" t="s">
        <v>2448</v>
      </c>
      <c r="QYC17" s="707">
        <v>2.2000000000000002</v>
      </c>
      <c r="QYD17" s="708" t="s">
        <v>2448</v>
      </c>
      <c r="QYE17" s="707">
        <v>2.2000000000000002</v>
      </c>
      <c r="QYF17" s="708" t="s">
        <v>2448</v>
      </c>
      <c r="QYG17" s="707">
        <v>2.2000000000000002</v>
      </c>
      <c r="QYH17" s="708" t="s">
        <v>2448</v>
      </c>
      <c r="QYI17" s="707">
        <v>2.2000000000000002</v>
      </c>
      <c r="QYJ17" s="708" t="s">
        <v>2448</v>
      </c>
      <c r="QYK17" s="707">
        <v>2.2000000000000002</v>
      </c>
      <c r="QYL17" s="708" t="s">
        <v>2448</v>
      </c>
      <c r="QYM17" s="707">
        <v>2.2000000000000002</v>
      </c>
      <c r="QYN17" s="708" t="s">
        <v>2448</v>
      </c>
      <c r="QYO17" s="707">
        <v>2.2000000000000002</v>
      </c>
      <c r="QYP17" s="708" t="s">
        <v>2448</v>
      </c>
      <c r="QYQ17" s="707">
        <v>2.2000000000000002</v>
      </c>
      <c r="QYR17" s="708" t="s">
        <v>2448</v>
      </c>
      <c r="QYS17" s="707">
        <v>2.2000000000000002</v>
      </c>
      <c r="QYT17" s="708" t="s">
        <v>2448</v>
      </c>
      <c r="QYU17" s="707">
        <v>2.2000000000000002</v>
      </c>
      <c r="QYV17" s="708" t="s">
        <v>2448</v>
      </c>
      <c r="QYW17" s="707">
        <v>2.2000000000000002</v>
      </c>
      <c r="QYX17" s="708" t="s">
        <v>2448</v>
      </c>
      <c r="QYY17" s="707">
        <v>2.2000000000000002</v>
      </c>
      <c r="QYZ17" s="708" t="s">
        <v>2448</v>
      </c>
      <c r="QZA17" s="707">
        <v>2.2000000000000002</v>
      </c>
      <c r="QZB17" s="708" t="s">
        <v>2448</v>
      </c>
      <c r="QZC17" s="707">
        <v>2.2000000000000002</v>
      </c>
      <c r="QZD17" s="708" t="s">
        <v>2448</v>
      </c>
      <c r="QZE17" s="707">
        <v>2.2000000000000002</v>
      </c>
      <c r="QZF17" s="708" t="s">
        <v>2448</v>
      </c>
      <c r="QZG17" s="707">
        <v>2.2000000000000002</v>
      </c>
      <c r="QZH17" s="708" t="s">
        <v>2448</v>
      </c>
      <c r="QZI17" s="707">
        <v>2.2000000000000002</v>
      </c>
      <c r="QZJ17" s="708" t="s">
        <v>2448</v>
      </c>
      <c r="QZK17" s="707">
        <v>2.2000000000000002</v>
      </c>
      <c r="QZL17" s="708" t="s">
        <v>2448</v>
      </c>
      <c r="QZM17" s="707">
        <v>2.2000000000000002</v>
      </c>
      <c r="QZN17" s="708" t="s">
        <v>2448</v>
      </c>
      <c r="QZO17" s="707">
        <v>2.2000000000000002</v>
      </c>
      <c r="QZP17" s="708" t="s">
        <v>2448</v>
      </c>
      <c r="QZQ17" s="707">
        <v>2.2000000000000002</v>
      </c>
      <c r="QZR17" s="708" t="s">
        <v>2448</v>
      </c>
      <c r="QZS17" s="707">
        <v>2.2000000000000002</v>
      </c>
      <c r="QZT17" s="708" t="s">
        <v>2448</v>
      </c>
      <c r="QZU17" s="707">
        <v>2.2000000000000002</v>
      </c>
      <c r="QZV17" s="708" t="s">
        <v>2448</v>
      </c>
      <c r="QZW17" s="707">
        <v>2.2000000000000002</v>
      </c>
      <c r="QZX17" s="708" t="s">
        <v>2448</v>
      </c>
      <c r="QZY17" s="707">
        <v>2.2000000000000002</v>
      </c>
      <c r="QZZ17" s="708" t="s">
        <v>2448</v>
      </c>
      <c r="RAA17" s="707">
        <v>2.2000000000000002</v>
      </c>
      <c r="RAB17" s="708" t="s">
        <v>2448</v>
      </c>
      <c r="RAC17" s="707">
        <v>2.2000000000000002</v>
      </c>
      <c r="RAD17" s="708" t="s">
        <v>2448</v>
      </c>
      <c r="RAE17" s="707">
        <v>2.2000000000000002</v>
      </c>
      <c r="RAF17" s="708" t="s">
        <v>2448</v>
      </c>
      <c r="RAG17" s="707">
        <v>2.2000000000000002</v>
      </c>
      <c r="RAH17" s="708" t="s">
        <v>2448</v>
      </c>
      <c r="RAI17" s="707">
        <v>2.2000000000000002</v>
      </c>
      <c r="RAJ17" s="708" t="s">
        <v>2448</v>
      </c>
      <c r="RAK17" s="707">
        <v>2.2000000000000002</v>
      </c>
      <c r="RAL17" s="708" t="s">
        <v>2448</v>
      </c>
      <c r="RAM17" s="707">
        <v>2.2000000000000002</v>
      </c>
      <c r="RAN17" s="708" t="s">
        <v>2448</v>
      </c>
      <c r="RAO17" s="707">
        <v>2.2000000000000002</v>
      </c>
      <c r="RAP17" s="708" t="s">
        <v>2448</v>
      </c>
      <c r="RAQ17" s="707">
        <v>2.2000000000000002</v>
      </c>
      <c r="RAR17" s="708" t="s">
        <v>2448</v>
      </c>
      <c r="RAS17" s="707">
        <v>2.2000000000000002</v>
      </c>
      <c r="RAT17" s="708" t="s">
        <v>2448</v>
      </c>
      <c r="RAU17" s="707">
        <v>2.2000000000000002</v>
      </c>
      <c r="RAV17" s="708" t="s">
        <v>2448</v>
      </c>
      <c r="RAW17" s="707">
        <v>2.2000000000000002</v>
      </c>
      <c r="RAX17" s="708" t="s">
        <v>2448</v>
      </c>
      <c r="RAY17" s="707">
        <v>2.2000000000000002</v>
      </c>
      <c r="RAZ17" s="708" t="s">
        <v>2448</v>
      </c>
      <c r="RBA17" s="707">
        <v>2.2000000000000002</v>
      </c>
      <c r="RBB17" s="708" t="s">
        <v>2448</v>
      </c>
      <c r="RBC17" s="707">
        <v>2.2000000000000002</v>
      </c>
      <c r="RBD17" s="708" t="s">
        <v>2448</v>
      </c>
      <c r="RBE17" s="707">
        <v>2.2000000000000002</v>
      </c>
      <c r="RBF17" s="708" t="s">
        <v>2448</v>
      </c>
      <c r="RBG17" s="707">
        <v>2.2000000000000002</v>
      </c>
      <c r="RBH17" s="708" t="s">
        <v>2448</v>
      </c>
      <c r="RBI17" s="707">
        <v>2.2000000000000002</v>
      </c>
      <c r="RBJ17" s="708" t="s">
        <v>2448</v>
      </c>
      <c r="RBK17" s="707">
        <v>2.2000000000000002</v>
      </c>
      <c r="RBL17" s="708" t="s">
        <v>2448</v>
      </c>
      <c r="RBM17" s="707">
        <v>2.2000000000000002</v>
      </c>
      <c r="RBN17" s="708" t="s">
        <v>2448</v>
      </c>
      <c r="RBO17" s="707">
        <v>2.2000000000000002</v>
      </c>
      <c r="RBP17" s="708" t="s">
        <v>2448</v>
      </c>
      <c r="RBQ17" s="707">
        <v>2.2000000000000002</v>
      </c>
      <c r="RBR17" s="708" t="s">
        <v>2448</v>
      </c>
      <c r="RBS17" s="707">
        <v>2.2000000000000002</v>
      </c>
      <c r="RBT17" s="708" t="s">
        <v>2448</v>
      </c>
      <c r="RBU17" s="707">
        <v>2.2000000000000002</v>
      </c>
      <c r="RBV17" s="708" t="s">
        <v>2448</v>
      </c>
      <c r="RBW17" s="707">
        <v>2.2000000000000002</v>
      </c>
      <c r="RBX17" s="708" t="s">
        <v>2448</v>
      </c>
      <c r="RBY17" s="707">
        <v>2.2000000000000002</v>
      </c>
      <c r="RBZ17" s="708" t="s">
        <v>2448</v>
      </c>
      <c r="RCA17" s="707">
        <v>2.2000000000000002</v>
      </c>
      <c r="RCB17" s="708" t="s">
        <v>2448</v>
      </c>
      <c r="RCC17" s="707">
        <v>2.2000000000000002</v>
      </c>
      <c r="RCD17" s="708" t="s">
        <v>2448</v>
      </c>
      <c r="RCE17" s="707">
        <v>2.2000000000000002</v>
      </c>
      <c r="RCF17" s="708" t="s">
        <v>2448</v>
      </c>
      <c r="RCG17" s="707">
        <v>2.2000000000000002</v>
      </c>
      <c r="RCH17" s="708" t="s">
        <v>2448</v>
      </c>
      <c r="RCI17" s="707">
        <v>2.2000000000000002</v>
      </c>
      <c r="RCJ17" s="708" t="s">
        <v>2448</v>
      </c>
      <c r="RCK17" s="707">
        <v>2.2000000000000002</v>
      </c>
      <c r="RCL17" s="708" t="s">
        <v>2448</v>
      </c>
      <c r="RCM17" s="707">
        <v>2.2000000000000002</v>
      </c>
      <c r="RCN17" s="708" t="s">
        <v>2448</v>
      </c>
      <c r="RCO17" s="707">
        <v>2.2000000000000002</v>
      </c>
      <c r="RCP17" s="708" t="s">
        <v>2448</v>
      </c>
      <c r="RCQ17" s="707">
        <v>2.2000000000000002</v>
      </c>
      <c r="RCR17" s="708" t="s">
        <v>2448</v>
      </c>
      <c r="RCS17" s="707">
        <v>2.2000000000000002</v>
      </c>
      <c r="RCT17" s="708" t="s">
        <v>2448</v>
      </c>
      <c r="RCU17" s="707">
        <v>2.2000000000000002</v>
      </c>
      <c r="RCV17" s="708" t="s">
        <v>2448</v>
      </c>
      <c r="RCW17" s="707">
        <v>2.2000000000000002</v>
      </c>
      <c r="RCX17" s="708" t="s">
        <v>2448</v>
      </c>
      <c r="RCY17" s="707">
        <v>2.2000000000000002</v>
      </c>
      <c r="RCZ17" s="708" t="s">
        <v>2448</v>
      </c>
      <c r="RDA17" s="707">
        <v>2.2000000000000002</v>
      </c>
      <c r="RDB17" s="708" t="s">
        <v>2448</v>
      </c>
      <c r="RDC17" s="707">
        <v>2.2000000000000002</v>
      </c>
      <c r="RDD17" s="708" t="s">
        <v>2448</v>
      </c>
      <c r="RDE17" s="707">
        <v>2.2000000000000002</v>
      </c>
      <c r="RDF17" s="708" t="s">
        <v>2448</v>
      </c>
      <c r="RDG17" s="707">
        <v>2.2000000000000002</v>
      </c>
      <c r="RDH17" s="708" t="s">
        <v>2448</v>
      </c>
      <c r="RDI17" s="707">
        <v>2.2000000000000002</v>
      </c>
      <c r="RDJ17" s="708" t="s">
        <v>2448</v>
      </c>
      <c r="RDK17" s="707">
        <v>2.2000000000000002</v>
      </c>
      <c r="RDL17" s="708" t="s">
        <v>2448</v>
      </c>
      <c r="RDM17" s="707">
        <v>2.2000000000000002</v>
      </c>
      <c r="RDN17" s="708" t="s">
        <v>2448</v>
      </c>
      <c r="RDO17" s="707">
        <v>2.2000000000000002</v>
      </c>
      <c r="RDP17" s="708" t="s">
        <v>2448</v>
      </c>
      <c r="RDQ17" s="707">
        <v>2.2000000000000002</v>
      </c>
      <c r="RDR17" s="708" t="s">
        <v>2448</v>
      </c>
      <c r="RDS17" s="707">
        <v>2.2000000000000002</v>
      </c>
      <c r="RDT17" s="708" t="s">
        <v>2448</v>
      </c>
      <c r="RDU17" s="707">
        <v>2.2000000000000002</v>
      </c>
      <c r="RDV17" s="708" t="s">
        <v>2448</v>
      </c>
      <c r="RDW17" s="707">
        <v>2.2000000000000002</v>
      </c>
      <c r="RDX17" s="708" t="s">
        <v>2448</v>
      </c>
      <c r="RDY17" s="707">
        <v>2.2000000000000002</v>
      </c>
      <c r="RDZ17" s="708" t="s">
        <v>2448</v>
      </c>
      <c r="REA17" s="707">
        <v>2.2000000000000002</v>
      </c>
      <c r="REB17" s="708" t="s">
        <v>2448</v>
      </c>
      <c r="REC17" s="707">
        <v>2.2000000000000002</v>
      </c>
      <c r="RED17" s="708" t="s">
        <v>2448</v>
      </c>
      <c r="REE17" s="707">
        <v>2.2000000000000002</v>
      </c>
      <c r="REF17" s="708" t="s">
        <v>2448</v>
      </c>
      <c r="REG17" s="707">
        <v>2.2000000000000002</v>
      </c>
      <c r="REH17" s="708" t="s">
        <v>2448</v>
      </c>
      <c r="REI17" s="707">
        <v>2.2000000000000002</v>
      </c>
      <c r="REJ17" s="708" t="s">
        <v>2448</v>
      </c>
      <c r="REK17" s="707">
        <v>2.2000000000000002</v>
      </c>
      <c r="REL17" s="708" t="s">
        <v>2448</v>
      </c>
      <c r="REM17" s="707">
        <v>2.2000000000000002</v>
      </c>
      <c r="REN17" s="708" t="s">
        <v>2448</v>
      </c>
      <c r="REO17" s="707">
        <v>2.2000000000000002</v>
      </c>
      <c r="REP17" s="708" t="s">
        <v>2448</v>
      </c>
      <c r="REQ17" s="707">
        <v>2.2000000000000002</v>
      </c>
      <c r="RER17" s="708" t="s">
        <v>2448</v>
      </c>
      <c r="RES17" s="707">
        <v>2.2000000000000002</v>
      </c>
      <c r="RET17" s="708" t="s">
        <v>2448</v>
      </c>
      <c r="REU17" s="707">
        <v>2.2000000000000002</v>
      </c>
      <c r="REV17" s="708" t="s">
        <v>2448</v>
      </c>
      <c r="REW17" s="707">
        <v>2.2000000000000002</v>
      </c>
      <c r="REX17" s="708" t="s">
        <v>2448</v>
      </c>
      <c r="REY17" s="707">
        <v>2.2000000000000002</v>
      </c>
      <c r="REZ17" s="708" t="s">
        <v>2448</v>
      </c>
      <c r="RFA17" s="707">
        <v>2.2000000000000002</v>
      </c>
      <c r="RFB17" s="708" t="s">
        <v>2448</v>
      </c>
      <c r="RFC17" s="707">
        <v>2.2000000000000002</v>
      </c>
      <c r="RFD17" s="708" t="s">
        <v>2448</v>
      </c>
      <c r="RFE17" s="707">
        <v>2.2000000000000002</v>
      </c>
      <c r="RFF17" s="708" t="s">
        <v>2448</v>
      </c>
      <c r="RFG17" s="707">
        <v>2.2000000000000002</v>
      </c>
      <c r="RFH17" s="708" t="s">
        <v>2448</v>
      </c>
      <c r="RFI17" s="707">
        <v>2.2000000000000002</v>
      </c>
      <c r="RFJ17" s="708" t="s">
        <v>2448</v>
      </c>
      <c r="RFK17" s="707">
        <v>2.2000000000000002</v>
      </c>
      <c r="RFL17" s="708" t="s">
        <v>2448</v>
      </c>
      <c r="RFM17" s="707">
        <v>2.2000000000000002</v>
      </c>
      <c r="RFN17" s="708" t="s">
        <v>2448</v>
      </c>
      <c r="RFO17" s="707">
        <v>2.2000000000000002</v>
      </c>
      <c r="RFP17" s="708" t="s">
        <v>2448</v>
      </c>
      <c r="RFQ17" s="707">
        <v>2.2000000000000002</v>
      </c>
      <c r="RFR17" s="708" t="s">
        <v>2448</v>
      </c>
      <c r="RFS17" s="707">
        <v>2.2000000000000002</v>
      </c>
      <c r="RFT17" s="708" t="s">
        <v>2448</v>
      </c>
      <c r="RFU17" s="707">
        <v>2.2000000000000002</v>
      </c>
      <c r="RFV17" s="708" t="s">
        <v>2448</v>
      </c>
      <c r="RFW17" s="707">
        <v>2.2000000000000002</v>
      </c>
      <c r="RFX17" s="708" t="s">
        <v>2448</v>
      </c>
      <c r="RFY17" s="707">
        <v>2.2000000000000002</v>
      </c>
      <c r="RFZ17" s="708" t="s">
        <v>2448</v>
      </c>
      <c r="RGA17" s="707">
        <v>2.2000000000000002</v>
      </c>
      <c r="RGB17" s="708" t="s">
        <v>2448</v>
      </c>
      <c r="RGC17" s="707">
        <v>2.2000000000000002</v>
      </c>
      <c r="RGD17" s="708" t="s">
        <v>2448</v>
      </c>
      <c r="RGE17" s="707">
        <v>2.2000000000000002</v>
      </c>
      <c r="RGF17" s="708" t="s">
        <v>2448</v>
      </c>
      <c r="RGG17" s="707">
        <v>2.2000000000000002</v>
      </c>
      <c r="RGH17" s="708" t="s">
        <v>2448</v>
      </c>
      <c r="RGI17" s="707">
        <v>2.2000000000000002</v>
      </c>
      <c r="RGJ17" s="708" t="s">
        <v>2448</v>
      </c>
      <c r="RGK17" s="707">
        <v>2.2000000000000002</v>
      </c>
      <c r="RGL17" s="708" t="s">
        <v>2448</v>
      </c>
      <c r="RGM17" s="707">
        <v>2.2000000000000002</v>
      </c>
      <c r="RGN17" s="708" t="s">
        <v>2448</v>
      </c>
      <c r="RGO17" s="707">
        <v>2.2000000000000002</v>
      </c>
      <c r="RGP17" s="708" t="s">
        <v>2448</v>
      </c>
      <c r="RGQ17" s="707">
        <v>2.2000000000000002</v>
      </c>
      <c r="RGR17" s="708" t="s">
        <v>2448</v>
      </c>
      <c r="RGS17" s="707">
        <v>2.2000000000000002</v>
      </c>
      <c r="RGT17" s="708" t="s">
        <v>2448</v>
      </c>
      <c r="RGU17" s="707">
        <v>2.2000000000000002</v>
      </c>
      <c r="RGV17" s="708" t="s">
        <v>2448</v>
      </c>
      <c r="RGW17" s="707">
        <v>2.2000000000000002</v>
      </c>
      <c r="RGX17" s="708" t="s">
        <v>2448</v>
      </c>
      <c r="RGY17" s="707">
        <v>2.2000000000000002</v>
      </c>
      <c r="RGZ17" s="708" t="s">
        <v>2448</v>
      </c>
      <c r="RHA17" s="707">
        <v>2.2000000000000002</v>
      </c>
      <c r="RHB17" s="708" t="s">
        <v>2448</v>
      </c>
      <c r="RHC17" s="707">
        <v>2.2000000000000002</v>
      </c>
      <c r="RHD17" s="708" t="s">
        <v>2448</v>
      </c>
      <c r="RHE17" s="707">
        <v>2.2000000000000002</v>
      </c>
      <c r="RHF17" s="708" t="s">
        <v>2448</v>
      </c>
      <c r="RHG17" s="707">
        <v>2.2000000000000002</v>
      </c>
      <c r="RHH17" s="708" t="s">
        <v>2448</v>
      </c>
      <c r="RHI17" s="707">
        <v>2.2000000000000002</v>
      </c>
      <c r="RHJ17" s="708" t="s">
        <v>2448</v>
      </c>
      <c r="RHK17" s="707">
        <v>2.2000000000000002</v>
      </c>
      <c r="RHL17" s="708" t="s">
        <v>2448</v>
      </c>
      <c r="RHM17" s="707">
        <v>2.2000000000000002</v>
      </c>
      <c r="RHN17" s="708" t="s">
        <v>2448</v>
      </c>
      <c r="RHO17" s="707">
        <v>2.2000000000000002</v>
      </c>
      <c r="RHP17" s="708" t="s">
        <v>2448</v>
      </c>
      <c r="RHQ17" s="707">
        <v>2.2000000000000002</v>
      </c>
      <c r="RHR17" s="708" t="s">
        <v>2448</v>
      </c>
      <c r="RHS17" s="707">
        <v>2.2000000000000002</v>
      </c>
      <c r="RHT17" s="708" t="s">
        <v>2448</v>
      </c>
      <c r="RHU17" s="707">
        <v>2.2000000000000002</v>
      </c>
      <c r="RHV17" s="708" t="s">
        <v>2448</v>
      </c>
      <c r="RHW17" s="707">
        <v>2.2000000000000002</v>
      </c>
      <c r="RHX17" s="708" t="s">
        <v>2448</v>
      </c>
      <c r="RHY17" s="707">
        <v>2.2000000000000002</v>
      </c>
      <c r="RHZ17" s="708" t="s">
        <v>2448</v>
      </c>
      <c r="RIA17" s="707">
        <v>2.2000000000000002</v>
      </c>
      <c r="RIB17" s="708" t="s">
        <v>2448</v>
      </c>
      <c r="RIC17" s="707">
        <v>2.2000000000000002</v>
      </c>
      <c r="RID17" s="708" t="s">
        <v>2448</v>
      </c>
      <c r="RIE17" s="707">
        <v>2.2000000000000002</v>
      </c>
      <c r="RIF17" s="708" t="s">
        <v>2448</v>
      </c>
      <c r="RIG17" s="707">
        <v>2.2000000000000002</v>
      </c>
      <c r="RIH17" s="708" t="s">
        <v>2448</v>
      </c>
      <c r="RII17" s="707">
        <v>2.2000000000000002</v>
      </c>
      <c r="RIJ17" s="708" t="s">
        <v>2448</v>
      </c>
      <c r="RIK17" s="707">
        <v>2.2000000000000002</v>
      </c>
      <c r="RIL17" s="708" t="s">
        <v>2448</v>
      </c>
      <c r="RIM17" s="707">
        <v>2.2000000000000002</v>
      </c>
      <c r="RIN17" s="708" t="s">
        <v>2448</v>
      </c>
      <c r="RIO17" s="707">
        <v>2.2000000000000002</v>
      </c>
      <c r="RIP17" s="708" t="s">
        <v>2448</v>
      </c>
      <c r="RIQ17" s="707">
        <v>2.2000000000000002</v>
      </c>
      <c r="RIR17" s="708" t="s">
        <v>2448</v>
      </c>
      <c r="RIS17" s="707">
        <v>2.2000000000000002</v>
      </c>
      <c r="RIT17" s="708" t="s">
        <v>2448</v>
      </c>
      <c r="RIU17" s="707">
        <v>2.2000000000000002</v>
      </c>
      <c r="RIV17" s="708" t="s">
        <v>2448</v>
      </c>
      <c r="RIW17" s="707">
        <v>2.2000000000000002</v>
      </c>
      <c r="RIX17" s="708" t="s">
        <v>2448</v>
      </c>
      <c r="RIY17" s="707">
        <v>2.2000000000000002</v>
      </c>
      <c r="RIZ17" s="708" t="s">
        <v>2448</v>
      </c>
      <c r="RJA17" s="707">
        <v>2.2000000000000002</v>
      </c>
      <c r="RJB17" s="708" t="s">
        <v>2448</v>
      </c>
      <c r="RJC17" s="707">
        <v>2.2000000000000002</v>
      </c>
      <c r="RJD17" s="708" t="s">
        <v>2448</v>
      </c>
      <c r="RJE17" s="707">
        <v>2.2000000000000002</v>
      </c>
      <c r="RJF17" s="708" t="s">
        <v>2448</v>
      </c>
      <c r="RJG17" s="707">
        <v>2.2000000000000002</v>
      </c>
      <c r="RJH17" s="708" t="s">
        <v>2448</v>
      </c>
      <c r="RJI17" s="707">
        <v>2.2000000000000002</v>
      </c>
      <c r="RJJ17" s="708" t="s">
        <v>2448</v>
      </c>
      <c r="RJK17" s="707">
        <v>2.2000000000000002</v>
      </c>
      <c r="RJL17" s="708" t="s">
        <v>2448</v>
      </c>
      <c r="RJM17" s="707">
        <v>2.2000000000000002</v>
      </c>
      <c r="RJN17" s="708" t="s">
        <v>2448</v>
      </c>
      <c r="RJO17" s="707">
        <v>2.2000000000000002</v>
      </c>
      <c r="RJP17" s="708" t="s">
        <v>2448</v>
      </c>
      <c r="RJQ17" s="707">
        <v>2.2000000000000002</v>
      </c>
      <c r="RJR17" s="708" t="s">
        <v>2448</v>
      </c>
      <c r="RJS17" s="707">
        <v>2.2000000000000002</v>
      </c>
      <c r="RJT17" s="708" t="s">
        <v>2448</v>
      </c>
      <c r="RJU17" s="707">
        <v>2.2000000000000002</v>
      </c>
      <c r="RJV17" s="708" t="s">
        <v>2448</v>
      </c>
      <c r="RJW17" s="707">
        <v>2.2000000000000002</v>
      </c>
      <c r="RJX17" s="708" t="s">
        <v>2448</v>
      </c>
      <c r="RJY17" s="707">
        <v>2.2000000000000002</v>
      </c>
      <c r="RJZ17" s="708" t="s">
        <v>2448</v>
      </c>
      <c r="RKA17" s="707">
        <v>2.2000000000000002</v>
      </c>
      <c r="RKB17" s="708" t="s">
        <v>2448</v>
      </c>
      <c r="RKC17" s="707">
        <v>2.2000000000000002</v>
      </c>
      <c r="RKD17" s="708" t="s">
        <v>2448</v>
      </c>
      <c r="RKE17" s="707">
        <v>2.2000000000000002</v>
      </c>
      <c r="RKF17" s="708" t="s">
        <v>2448</v>
      </c>
      <c r="RKG17" s="707">
        <v>2.2000000000000002</v>
      </c>
      <c r="RKH17" s="708" t="s">
        <v>2448</v>
      </c>
      <c r="RKI17" s="707">
        <v>2.2000000000000002</v>
      </c>
      <c r="RKJ17" s="708" t="s">
        <v>2448</v>
      </c>
      <c r="RKK17" s="707">
        <v>2.2000000000000002</v>
      </c>
      <c r="RKL17" s="708" t="s">
        <v>2448</v>
      </c>
      <c r="RKM17" s="707">
        <v>2.2000000000000002</v>
      </c>
      <c r="RKN17" s="708" t="s">
        <v>2448</v>
      </c>
      <c r="RKO17" s="707">
        <v>2.2000000000000002</v>
      </c>
      <c r="RKP17" s="708" t="s">
        <v>2448</v>
      </c>
      <c r="RKQ17" s="707">
        <v>2.2000000000000002</v>
      </c>
      <c r="RKR17" s="708" t="s">
        <v>2448</v>
      </c>
      <c r="RKS17" s="707">
        <v>2.2000000000000002</v>
      </c>
      <c r="RKT17" s="708" t="s">
        <v>2448</v>
      </c>
      <c r="RKU17" s="707">
        <v>2.2000000000000002</v>
      </c>
      <c r="RKV17" s="708" t="s">
        <v>2448</v>
      </c>
      <c r="RKW17" s="707">
        <v>2.2000000000000002</v>
      </c>
      <c r="RKX17" s="708" t="s">
        <v>2448</v>
      </c>
      <c r="RKY17" s="707">
        <v>2.2000000000000002</v>
      </c>
      <c r="RKZ17" s="708" t="s">
        <v>2448</v>
      </c>
      <c r="RLA17" s="707">
        <v>2.2000000000000002</v>
      </c>
      <c r="RLB17" s="708" t="s">
        <v>2448</v>
      </c>
      <c r="RLC17" s="707">
        <v>2.2000000000000002</v>
      </c>
      <c r="RLD17" s="708" t="s">
        <v>2448</v>
      </c>
      <c r="RLE17" s="707">
        <v>2.2000000000000002</v>
      </c>
      <c r="RLF17" s="708" t="s">
        <v>2448</v>
      </c>
      <c r="RLG17" s="707">
        <v>2.2000000000000002</v>
      </c>
      <c r="RLH17" s="708" t="s">
        <v>2448</v>
      </c>
      <c r="RLI17" s="707">
        <v>2.2000000000000002</v>
      </c>
      <c r="RLJ17" s="708" t="s">
        <v>2448</v>
      </c>
      <c r="RLK17" s="707">
        <v>2.2000000000000002</v>
      </c>
      <c r="RLL17" s="708" t="s">
        <v>2448</v>
      </c>
      <c r="RLM17" s="707">
        <v>2.2000000000000002</v>
      </c>
      <c r="RLN17" s="708" t="s">
        <v>2448</v>
      </c>
      <c r="RLO17" s="707">
        <v>2.2000000000000002</v>
      </c>
      <c r="RLP17" s="708" t="s">
        <v>2448</v>
      </c>
      <c r="RLQ17" s="707">
        <v>2.2000000000000002</v>
      </c>
      <c r="RLR17" s="708" t="s">
        <v>2448</v>
      </c>
      <c r="RLS17" s="707">
        <v>2.2000000000000002</v>
      </c>
      <c r="RLT17" s="708" t="s">
        <v>2448</v>
      </c>
      <c r="RLU17" s="707">
        <v>2.2000000000000002</v>
      </c>
      <c r="RLV17" s="708" t="s">
        <v>2448</v>
      </c>
      <c r="RLW17" s="707">
        <v>2.2000000000000002</v>
      </c>
      <c r="RLX17" s="708" t="s">
        <v>2448</v>
      </c>
      <c r="RLY17" s="707">
        <v>2.2000000000000002</v>
      </c>
      <c r="RLZ17" s="708" t="s">
        <v>2448</v>
      </c>
      <c r="RMA17" s="707">
        <v>2.2000000000000002</v>
      </c>
      <c r="RMB17" s="708" t="s">
        <v>2448</v>
      </c>
      <c r="RMC17" s="707">
        <v>2.2000000000000002</v>
      </c>
      <c r="RMD17" s="708" t="s">
        <v>2448</v>
      </c>
      <c r="RME17" s="707">
        <v>2.2000000000000002</v>
      </c>
      <c r="RMF17" s="708" t="s">
        <v>2448</v>
      </c>
      <c r="RMG17" s="707">
        <v>2.2000000000000002</v>
      </c>
      <c r="RMH17" s="708" t="s">
        <v>2448</v>
      </c>
      <c r="RMI17" s="707">
        <v>2.2000000000000002</v>
      </c>
      <c r="RMJ17" s="708" t="s">
        <v>2448</v>
      </c>
      <c r="RMK17" s="707">
        <v>2.2000000000000002</v>
      </c>
      <c r="RML17" s="708" t="s">
        <v>2448</v>
      </c>
      <c r="RMM17" s="707">
        <v>2.2000000000000002</v>
      </c>
      <c r="RMN17" s="708" t="s">
        <v>2448</v>
      </c>
      <c r="RMO17" s="707">
        <v>2.2000000000000002</v>
      </c>
      <c r="RMP17" s="708" t="s">
        <v>2448</v>
      </c>
      <c r="RMQ17" s="707">
        <v>2.2000000000000002</v>
      </c>
      <c r="RMR17" s="708" t="s">
        <v>2448</v>
      </c>
      <c r="RMS17" s="707">
        <v>2.2000000000000002</v>
      </c>
      <c r="RMT17" s="708" t="s">
        <v>2448</v>
      </c>
      <c r="RMU17" s="707">
        <v>2.2000000000000002</v>
      </c>
      <c r="RMV17" s="708" t="s">
        <v>2448</v>
      </c>
      <c r="RMW17" s="707">
        <v>2.2000000000000002</v>
      </c>
      <c r="RMX17" s="708" t="s">
        <v>2448</v>
      </c>
      <c r="RMY17" s="707">
        <v>2.2000000000000002</v>
      </c>
      <c r="RMZ17" s="708" t="s">
        <v>2448</v>
      </c>
      <c r="RNA17" s="707">
        <v>2.2000000000000002</v>
      </c>
      <c r="RNB17" s="708" t="s">
        <v>2448</v>
      </c>
      <c r="RNC17" s="707">
        <v>2.2000000000000002</v>
      </c>
      <c r="RND17" s="708" t="s">
        <v>2448</v>
      </c>
      <c r="RNE17" s="707">
        <v>2.2000000000000002</v>
      </c>
      <c r="RNF17" s="708" t="s">
        <v>2448</v>
      </c>
      <c r="RNG17" s="707">
        <v>2.2000000000000002</v>
      </c>
      <c r="RNH17" s="708" t="s">
        <v>2448</v>
      </c>
      <c r="RNI17" s="707">
        <v>2.2000000000000002</v>
      </c>
      <c r="RNJ17" s="708" t="s">
        <v>2448</v>
      </c>
      <c r="RNK17" s="707">
        <v>2.2000000000000002</v>
      </c>
      <c r="RNL17" s="708" t="s">
        <v>2448</v>
      </c>
      <c r="RNM17" s="707">
        <v>2.2000000000000002</v>
      </c>
      <c r="RNN17" s="708" t="s">
        <v>2448</v>
      </c>
      <c r="RNO17" s="707">
        <v>2.2000000000000002</v>
      </c>
      <c r="RNP17" s="708" t="s">
        <v>2448</v>
      </c>
      <c r="RNQ17" s="707">
        <v>2.2000000000000002</v>
      </c>
      <c r="RNR17" s="708" t="s">
        <v>2448</v>
      </c>
      <c r="RNS17" s="707">
        <v>2.2000000000000002</v>
      </c>
      <c r="RNT17" s="708" t="s">
        <v>2448</v>
      </c>
      <c r="RNU17" s="707">
        <v>2.2000000000000002</v>
      </c>
      <c r="RNV17" s="708" t="s">
        <v>2448</v>
      </c>
      <c r="RNW17" s="707">
        <v>2.2000000000000002</v>
      </c>
      <c r="RNX17" s="708" t="s">
        <v>2448</v>
      </c>
      <c r="RNY17" s="707">
        <v>2.2000000000000002</v>
      </c>
      <c r="RNZ17" s="708" t="s">
        <v>2448</v>
      </c>
      <c r="ROA17" s="707">
        <v>2.2000000000000002</v>
      </c>
      <c r="ROB17" s="708" t="s">
        <v>2448</v>
      </c>
      <c r="ROC17" s="707">
        <v>2.2000000000000002</v>
      </c>
      <c r="ROD17" s="708" t="s">
        <v>2448</v>
      </c>
      <c r="ROE17" s="707">
        <v>2.2000000000000002</v>
      </c>
      <c r="ROF17" s="708" t="s">
        <v>2448</v>
      </c>
      <c r="ROG17" s="707">
        <v>2.2000000000000002</v>
      </c>
      <c r="ROH17" s="708" t="s">
        <v>2448</v>
      </c>
      <c r="ROI17" s="707">
        <v>2.2000000000000002</v>
      </c>
      <c r="ROJ17" s="708" t="s">
        <v>2448</v>
      </c>
      <c r="ROK17" s="707">
        <v>2.2000000000000002</v>
      </c>
      <c r="ROL17" s="708" t="s">
        <v>2448</v>
      </c>
      <c r="ROM17" s="707">
        <v>2.2000000000000002</v>
      </c>
      <c r="RON17" s="708" t="s">
        <v>2448</v>
      </c>
      <c r="ROO17" s="707">
        <v>2.2000000000000002</v>
      </c>
      <c r="ROP17" s="708" t="s">
        <v>2448</v>
      </c>
      <c r="ROQ17" s="707">
        <v>2.2000000000000002</v>
      </c>
      <c r="ROR17" s="708" t="s">
        <v>2448</v>
      </c>
      <c r="ROS17" s="707">
        <v>2.2000000000000002</v>
      </c>
      <c r="ROT17" s="708" t="s">
        <v>2448</v>
      </c>
      <c r="ROU17" s="707">
        <v>2.2000000000000002</v>
      </c>
      <c r="ROV17" s="708" t="s">
        <v>2448</v>
      </c>
      <c r="ROW17" s="707">
        <v>2.2000000000000002</v>
      </c>
      <c r="ROX17" s="708" t="s">
        <v>2448</v>
      </c>
      <c r="ROY17" s="707">
        <v>2.2000000000000002</v>
      </c>
      <c r="ROZ17" s="708" t="s">
        <v>2448</v>
      </c>
      <c r="RPA17" s="707">
        <v>2.2000000000000002</v>
      </c>
      <c r="RPB17" s="708" t="s">
        <v>2448</v>
      </c>
      <c r="RPC17" s="707">
        <v>2.2000000000000002</v>
      </c>
      <c r="RPD17" s="708" t="s">
        <v>2448</v>
      </c>
      <c r="RPE17" s="707">
        <v>2.2000000000000002</v>
      </c>
      <c r="RPF17" s="708" t="s">
        <v>2448</v>
      </c>
      <c r="RPG17" s="707">
        <v>2.2000000000000002</v>
      </c>
      <c r="RPH17" s="708" t="s">
        <v>2448</v>
      </c>
      <c r="RPI17" s="707">
        <v>2.2000000000000002</v>
      </c>
      <c r="RPJ17" s="708" t="s">
        <v>2448</v>
      </c>
      <c r="RPK17" s="707">
        <v>2.2000000000000002</v>
      </c>
      <c r="RPL17" s="708" t="s">
        <v>2448</v>
      </c>
      <c r="RPM17" s="707">
        <v>2.2000000000000002</v>
      </c>
      <c r="RPN17" s="708" t="s">
        <v>2448</v>
      </c>
      <c r="RPO17" s="707">
        <v>2.2000000000000002</v>
      </c>
      <c r="RPP17" s="708" t="s">
        <v>2448</v>
      </c>
      <c r="RPQ17" s="707">
        <v>2.2000000000000002</v>
      </c>
      <c r="RPR17" s="708" t="s">
        <v>2448</v>
      </c>
      <c r="RPS17" s="707">
        <v>2.2000000000000002</v>
      </c>
      <c r="RPT17" s="708" t="s">
        <v>2448</v>
      </c>
      <c r="RPU17" s="707">
        <v>2.2000000000000002</v>
      </c>
      <c r="RPV17" s="708" t="s">
        <v>2448</v>
      </c>
      <c r="RPW17" s="707">
        <v>2.2000000000000002</v>
      </c>
      <c r="RPX17" s="708" t="s">
        <v>2448</v>
      </c>
      <c r="RPY17" s="707">
        <v>2.2000000000000002</v>
      </c>
      <c r="RPZ17" s="708" t="s">
        <v>2448</v>
      </c>
      <c r="RQA17" s="707">
        <v>2.2000000000000002</v>
      </c>
      <c r="RQB17" s="708" t="s">
        <v>2448</v>
      </c>
      <c r="RQC17" s="707">
        <v>2.2000000000000002</v>
      </c>
      <c r="RQD17" s="708" t="s">
        <v>2448</v>
      </c>
      <c r="RQE17" s="707">
        <v>2.2000000000000002</v>
      </c>
      <c r="RQF17" s="708" t="s">
        <v>2448</v>
      </c>
      <c r="RQG17" s="707">
        <v>2.2000000000000002</v>
      </c>
      <c r="RQH17" s="708" t="s">
        <v>2448</v>
      </c>
      <c r="RQI17" s="707">
        <v>2.2000000000000002</v>
      </c>
      <c r="RQJ17" s="708" t="s">
        <v>2448</v>
      </c>
      <c r="RQK17" s="707">
        <v>2.2000000000000002</v>
      </c>
      <c r="RQL17" s="708" t="s">
        <v>2448</v>
      </c>
      <c r="RQM17" s="707">
        <v>2.2000000000000002</v>
      </c>
      <c r="RQN17" s="708" t="s">
        <v>2448</v>
      </c>
      <c r="RQO17" s="707">
        <v>2.2000000000000002</v>
      </c>
      <c r="RQP17" s="708" t="s">
        <v>2448</v>
      </c>
      <c r="RQQ17" s="707">
        <v>2.2000000000000002</v>
      </c>
      <c r="RQR17" s="708" t="s">
        <v>2448</v>
      </c>
      <c r="RQS17" s="707">
        <v>2.2000000000000002</v>
      </c>
      <c r="RQT17" s="708" t="s">
        <v>2448</v>
      </c>
      <c r="RQU17" s="707">
        <v>2.2000000000000002</v>
      </c>
      <c r="RQV17" s="708" t="s">
        <v>2448</v>
      </c>
      <c r="RQW17" s="707">
        <v>2.2000000000000002</v>
      </c>
      <c r="RQX17" s="708" t="s">
        <v>2448</v>
      </c>
      <c r="RQY17" s="707">
        <v>2.2000000000000002</v>
      </c>
      <c r="RQZ17" s="708" t="s">
        <v>2448</v>
      </c>
      <c r="RRA17" s="707">
        <v>2.2000000000000002</v>
      </c>
      <c r="RRB17" s="708" t="s">
        <v>2448</v>
      </c>
      <c r="RRC17" s="707">
        <v>2.2000000000000002</v>
      </c>
      <c r="RRD17" s="708" t="s">
        <v>2448</v>
      </c>
      <c r="RRE17" s="707">
        <v>2.2000000000000002</v>
      </c>
      <c r="RRF17" s="708" t="s">
        <v>2448</v>
      </c>
      <c r="RRG17" s="707">
        <v>2.2000000000000002</v>
      </c>
      <c r="RRH17" s="708" t="s">
        <v>2448</v>
      </c>
      <c r="RRI17" s="707">
        <v>2.2000000000000002</v>
      </c>
      <c r="RRJ17" s="708" t="s">
        <v>2448</v>
      </c>
      <c r="RRK17" s="707">
        <v>2.2000000000000002</v>
      </c>
      <c r="RRL17" s="708" t="s">
        <v>2448</v>
      </c>
      <c r="RRM17" s="707">
        <v>2.2000000000000002</v>
      </c>
      <c r="RRN17" s="708" t="s">
        <v>2448</v>
      </c>
      <c r="RRO17" s="707">
        <v>2.2000000000000002</v>
      </c>
      <c r="RRP17" s="708" t="s">
        <v>2448</v>
      </c>
      <c r="RRQ17" s="707">
        <v>2.2000000000000002</v>
      </c>
      <c r="RRR17" s="708" t="s">
        <v>2448</v>
      </c>
      <c r="RRS17" s="707">
        <v>2.2000000000000002</v>
      </c>
      <c r="RRT17" s="708" t="s">
        <v>2448</v>
      </c>
      <c r="RRU17" s="707">
        <v>2.2000000000000002</v>
      </c>
      <c r="RRV17" s="708" t="s">
        <v>2448</v>
      </c>
      <c r="RRW17" s="707">
        <v>2.2000000000000002</v>
      </c>
      <c r="RRX17" s="708" t="s">
        <v>2448</v>
      </c>
      <c r="RRY17" s="707">
        <v>2.2000000000000002</v>
      </c>
      <c r="RRZ17" s="708" t="s">
        <v>2448</v>
      </c>
      <c r="RSA17" s="707">
        <v>2.2000000000000002</v>
      </c>
      <c r="RSB17" s="708" t="s">
        <v>2448</v>
      </c>
      <c r="RSC17" s="707">
        <v>2.2000000000000002</v>
      </c>
      <c r="RSD17" s="708" t="s">
        <v>2448</v>
      </c>
      <c r="RSE17" s="707">
        <v>2.2000000000000002</v>
      </c>
      <c r="RSF17" s="708" t="s">
        <v>2448</v>
      </c>
      <c r="RSG17" s="707">
        <v>2.2000000000000002</v>
      </c>
      <c r="RSH17" s="708" t="s">
        <v>2448</v>
      </c>
      <c r="RSI17" s="707">
        <v>2.2000000000000002</v>
      </c>
      <c r="RSJ17" s="708" t="s">
        <v>2448</v>
      </c>
      <c r="RSK17" s="707">
        <v>2.2000000000000002</v>
      </c>
      <c r="RSL17" s="708" t="s">
        <v>2448</v>
      </c>
      <c r="RSM17" s="707">
        <v>2.2000000000000002</v>
      </c>
      <c r="RSN17" s="708" t="s">
        <v>2448</v>
      </c>
      <c r="RSO17" s="707">
        <v>2.2000000000000002</v>
      </c>
      <c r="RSP17" s="708" t="s">
        <v>2448</v>
      </c>
      <c r="RSQ17" s="707">
        <v>2.2000000000000002</v>
      </c>
      <c r="RSR17" s="708" t="s">
        <v>2448</v>
      </c>
      <c r="RSS17" s="707">
        <v>2.2000000000000002</v>
      </c>
      <c r="RST17" s="708" t="s">
        <v>2448</v>
      </c>
      <c r="RSU17" s="707">
        <v>2.2000000000000002</v>
      </c>
      <c r="RSV17" s="708" t="s">
        <v>2448</v>
      </c>
      <c r="RSW17" s="707">
        <v>2.2000000000000002</v>
      </c>
      <c r="RSX17" s="708" t="s">
        <v>2448</v>
      </c>
      <c r="RSY17" s="707">
        <v>2.2000000000000002</v>
      </c>
      <c r="RSZ17" s="708" t="s">
        <v>2448</v>
      </c>
      <c r="RTA17" s="707">
        <v>2.2000000000000002</v>
      </c>
      <c r="RTB17" s="708" t="s">
        <v>2448</v>
      </c>
      <c r="RTC17" s="707">
        <v>2.2000000000000002</v>
      </c>
      <c r="RTD17" s="708" t="s">
        <v>2448</v>
      </c>
      <c r="RTE17" s="707">
        <v>2.2000000000000002</v>
      </c>
      <c r="RTF17" s="708" t="s">
        <v>2448</v>
      </c>
      <c r="RTG17" s="707">
        <v>2.2000000000000002</v>
      </c>
      <c r="RTH17" s="708" t="s">
        <v>2448</v>
      </c>
      <c r="RTI17" s="707">
        <v>2.2000000000000002</v>
      </c>
      <c r="RTJ17" s="708" t="s">
        <v>2448</v>
      </c>
      <c r="RTK17" s="707">
        <v>2.2000000000000002</v>
      </c>
      <c r="RTL17" s="708" t="s">
        <v>2448</v>
      </c>
      <c r="RTM17" s="707">
        <v>2.2000000000000002</v>
      </c>
      <c r="RTN17" s="708" t="s">
        <v>2448</v>
      </c>
      <c r="RTO17" s="707">
        <v>2.2000000000000002</v>
      </c>
      <c r="RTP17" s="708" t="s">
        <v>2448</v>
      </c>
      <c r="RTQ17" s="707">
        <v>2.2000000000000002</v>
      </c>
      <c r="RTR17" s="708" t="s">
        <v>2448</v>
      </c>
      <c r="RTS17" s="707">
        <v>2.2000000000000002</v>
      </c>
      <c r="RTT17" s="708" t="s">
        <v>2448</v>
      </c>
      <c r="RTU17" s="707">
        <v>2.2000000000000002</v>
      </c>
      <c r="RTV17" s="708" t="s">
        <v>2448</v>
      </c>
      <c r="RTW17" s="707">
        <v>2.2000000000000002</v>
      </c>
      <c r="RTX17" s="708" t="s">
        <v>2448</v>
      </c>
      <c r="RTY17" s="707">
        <v>2.2000000000000002</v>
      </c>
      <c r="RTZ17" s="708" t="s">
        <v>2448</v>
      </c>
      <c r="RUA17" s="707">
        <v>2.2000000000000002</v>
      </c>
      <c r="RUB17" s="708" t="s">
        <v>2448</v>
      </c>
      <c r="RUC17" s="707">
        <v>2.2000000000000002</v>
      </c>
      <c r="RUD17" s="708" t="s">
        <v>2448</v>
      </c>
      <c r="RUE17" s="707">
        <v>2.2000000000000002</v>
      </c>
      <c r="RUF17" s="708" t="s">
        <v>2448</v>
      </c>
      <c r="RUG17" s="707">
        <v>2.2000000000000002</v>
      </c>
      <c r="RUH17" s="708" t="s">
        <v>2448</v>
      </c>
      <c r="RUI17" s="707">
        <v>2.2000000000000002</v>
      </c>
      <c r="RUJ17" s="708" t="s">
        <v>2448</v>
      </c>
      <c r="RUK17" s="707">
        <v>2.2000000000000002</v>
      </c>
      <c r="RUL17" s="708" t="s">
        <v>2448</v>
      </c>
      <c r="RUM17" s="707">
        <v>2.2000000000000002</v>
      </c>
      <c r="RUN17" s="708" t="s">
        <v>2448</v>
      </c>
      <c r="RUO17" s="707">
        <v>2.2000000000000002</v>
      </c>
      <c r="RUP17" s="708" t="s">
        <v>2448</v>
      </c>
      <c r="RUQ17" s="707">
        <v>2.2000000000000002</v>
      </c>
      <c r="RUR17" s="708" t="s">
        <v>2448</v>
      </c>
      <c r="RUS17" s="707">
        <v>2.2000000000000002</v>
      </c>
      <c r="RUT17" s="708" t="s">
        <v>2448</v>
      </c>
      <c r="RUU17" s="707">
        <v>2.2000000000000002</v>
      </c>
      <c r="RUV17" s="708" t="s">
        <v>2448</v>
      </c>
      <c r="RUW17" s="707">
        <v>2.2000000000000002</v>
      </c>
      <c r="RUX17" s="708" t="s">
        <v>2448</v>
      </c>
      <c r="RUY17" s="707">
        <v>2.2000000000000002</v>
      </c>
      <c r="RUZ17" s="708" t="s">
        <v>2448</v>
      </c>
      <c r="RVA17" s="707">
        <v>2.2000000000000002</v>
      </c>
      <c r="RVB17" s="708" t="s">
        <v>2448</v>
      </c>
      <c r="RVC17" s="707">
        <v>2.2000000000000002</v>
      </c>
      <c r="RVD17" s="708" t="s">
        <v>2448</v>
      </c>
      <c r="RVE17" s="707">
        <v>2.2000000000000002</v>
      </c>
      <c r="RVF17" s="708" t="s">
        <v>2448</v>
      </c>
      <c r="RVG17" s="707">
        <v>2.2000000000000002</v>
      </c>
      <c r="RVH17" s="708" t="s">
        <v>2448</v>
      </c>
      <c r="RVI17" s="707">
        <v>2.2000000000000002</v>
      </c>
      <c r="RVJ17" s="708" t="s">
        <v>2448</v>
      </c>
      <c r="RVK17" s="707">
        <v>2.2000000000000002</v>
      </c>
      <c r="RVL17" s="708" t="s">
        <v>2448</v>
      </c>
      <c r="RVM17" s="707">
        <v>2.2000000000000002</v>
      </c>
      <c r="RVN17" s="708" t="s">
        <v>2448</v>
      </c>
      <c r="RVO17" s="707">
        <v>2.2000000000000002</v>
      </c>
      <c r="RVP17" s="708" t="s">
        <v>2448</v>
      </c>
      <c r="RVQ17" s="707">
        <v>2.2000000000000002</v>
      </c>
      <c r="RVR17" s="708" t="s">
        <v>2448</v>
      </c>
      <c r="RVS17" s="707">
        <v>2.2000000000000002</v>
      </c>
      <c r="RVT17" s="708" t="s">
        <v>2448</v>
      </c>
      <c r="RVU17" s="707">
        <v>2.2000000000000002</v>
      </c>
      <c r="RVV17" s="708" t="s">
        <v>2448</v>
      </c>
      <c r="RVW17" s="707">
        <v>2.2000000000000002</v>
      </c>
      <c r="RVX17" s="708" t="s">
        <v>2448</v>
      </c>
      <c r="RVY17" s="707">
        <v>2.2000000000000002</v>
      </c>
      <c r="RVZ17" s="708" t="s">
        <v>2448</v>
      </c>
      <c r="RWA17" s="707">
        <v>2.2000000000000002</v>
      </c>
      <c r="RWB17" s="708" t="s">
        <v>2448</v>
      </c>
      <c r="RWC17" s="707">
        <v>2.2000000000000002</v>
      </c>
      <c r="RWD17" s="708" t="s">
        <v>2448</v>
      </c>
      <c r="RWE17" s="707">
        <v>2.2000000000000002</v>
      </c>
      <c r="RWF17" s="708" t="s">
        <v>2448</v>
      </c>
      <c r="RWG17" s="707">
        <v>2.2000000000000002</v>
      </c>
      <c r="RWH17" s="708" t="s">
        <v>2448</v>
      </c>
      <c r="RWI17" s="707">
        <v>2.2000000000000002</v>
      </c>
      <c r="RWJ17" s="708" t="s">
        <v>2448</v>
      </c>
      <c r="RWK17" s="707">
        <v>2.2000000000000002</v>
      </c>
      <c r="RWL17" s="708" t="s">
        <v>2448</v>
      </c>
      <c r="RWM17" s="707">
        <v>2.2000000000000002</v>
      </c>
      <c r="RWN17" s="708" t="s">
        <v>2448</v>
      </c>
      <c r="RWO17" s="707">
        <v>2.2000000000000002</v>
      </c>
      <c r="RWP17" s="708" t="s">
        <v>2448</v>
      </c>
      <c r="RWQ17" s="707">
        <v>2.2000000000000002</v>
      </c>
      <c r="RWR17" s="708" t="s">
        <v>2448</v>
      </c>
      <c r="RWS17" s="707">
        <v>2.2000000000000002</v>
      </c>
      <c r="RWT17" s="708" t="s">
        <v>2448</v>
      </c>
      <c r="RWU17" s="707">
        <v>2.2000000000000002</v>
      </c>
      <c r="RWV17" s="708" t="s">
        <v>2448</v>
      </c>
      <c r="RWW17" s="707">
        <v>2.2000000000000002</v>
      </c>
      <c r="RWX17" s="708" t="s">
        <v>2448</v>
      </c>
      <c r="RWY17" s="707">
        <v>2.2000000000000002</v>
      </c>
      <c r="RWZ17" s="708" t="s">
        <v>2448</v>
      </c>
      <c r="RXA17" s="707">
        <v>2.2000000000000002</v>
      </c>
      <c r="RXB17" s="708" t="s">
        <v>2448</v>
      </c>
      <c r="RXC17" s="707">
        <v>2.2000000000000002</v>
      </c>
      <c r="RXD17" s="708" t="s">
        <v>2448</v>
      </c>
      <c r="RXE17" s="707">
        <v>2.2000000000000002</v>
      </c>
      <c r="RXF17" s="708" t="s">
        <v>2448</v>
      </c>
      <c r="RXG17" s="707">
        <v>2.2000000000000002</v>
      </c>
      <c r="RXH17" s="708" t="s">
        <v>2448</v>
      </c>
      <c r="RXI17" s="707">
        <v>2.2000000000000002</v>
      </c>
      <c r="RXJ17" s="708" t="s">
        <v>2448</v>
      </c>
      <c r="RXK17" s="707">
        <v>2.2000000000000002</v>
      </c>
      <c r="RXL17" s="708" t="s">
        <v>2448</v>
      </c>
      <c r="RXM17" s="707">
        <v>2.2000000000000002</v>
      </c>
      <c r="RXN17" s="708" t="s">
        <v>2448</v>
      </c>
      <c r="RXO17" s="707">
        <v>2.2000000000000002</v>
      </c>
      <c r="RXP17" s="708" t="s">
        <v>2448</v>
      </c>
      <c r="RXQ17" s="707">
        <v>2.2000000000000002</v>
      </c>
      <c r="RXR17" s="708" t="s">
        <v>2448</v>
      </c>
      <c r="RXS17" s="707">
        <v>2.2000000000000002</v>
      </c>
      <c r="RXT17" s="708" t="s">
        <v>2448</v>
      </c>
      <c r="RXU17" s="707">
        <v>2.2000000000000002</v>
      </c>
      <c r="RXV17" s="708" t="s">
        <v>2448</v>
      </c>
      <c r="RXW17" s="707">
        <v>2.2000000000000002</v>
      </c>
      <c r="RXX17" s="708" t="s">
        <v>2448</v>
      </c>
      <c r="RXY17" s="707">
        <v>2.2000000000000002</v>
      </c>
      <c r="RXZ17" s="708" t="s">
        <v>2448</v>
      </c>
      <c r="RYA17" s="707">
        <v>2.2000000000000002</v>
      </c>
      <c r="RYB17" s="708" t="s">
        <v>2448</v>
      </c>
      <c r="RYC17" s="707">
        <v>2.2000000000000002</v>
      </c>
      <c r="RYD17" s="708" t="s">
        <v>2448</v>
      </c>
      <c r="RYE17" s="707">
        <v>2.2000000000000002</v>
      </c>
      <c r="RYF17" s="708" t="s">
        <v>2448</v>
      </c>
      <c r="RYG17" s="707">
        <v>2.2000000000000002</v>
      </c>
      <c r="RYH17" s="708" t="s">
        <v>2448</v>
      </c>
      <c r="RYI17" s="707">
        <v>2.2000000000000002</v>
      </c>
      <c r="RYJ17" s="708" t="s">
        <v>2448</v>
      </c>
      <c r="RYK17" s="707">
        <v>2.2000000000000002</v>
      </c>
      <c r="RYL17" s="708" t="s">
        <v>2448</v>
      </c>
      <c r="RYM17" s="707">
        <v>2.2000000000000002</v>
      </c>
      <c r="RYN17" s="708" t="s">
        <v>2448</v>
      </c>
      <c r="RYO17" s="707">
        <v>2.2000000000000002</v>
      </c>
      <c r="RYP17" s="708" t="s">
        <v>2448</v>
      </c>
      <c r="RYQ17" s="707">
        <v>2.2000000000000002</v>
      </c>
      <c r="RYR17" s="708" t="s">
        <v>2448</v>
      </c>
      <c r="RYS17" s="707">
        <v>2.2000000000000002</v>
      </c>
      <c r="RYT17" s="708" t="s">
        <v>2448</v>
      </c>
      <c r="RYU17" s="707">
        <v>2.2000000000000002</v>
      </c>
      <c r="RYV17" s="708" t="s">
        <v>2448</v>
      </c>
      <c r="RYW17" s="707">
        <v>2.2000000000000002</v>
      </c>
      <c r="RYX17" s="708" t="s">
        <v>2448</v>
      </c>
      <c r="RYY17" s="707">
        <v>2.2000000000000002</v>
      </c>
      <c r="RYZ17" s="708" t="s">
        <v>2448</v>
      </c>
      <c r="RZA17" s="707">
        <v>2.2000000000000002</v>
      </c>
      <c r="RZB17" s="708" t="s">
        <v>2448</v>
      </c>
      <c r="RZC17" s="707">
        <v>2.2000000000000002</v>
      </c>
      <c r="RZD17" s="708" t="s">
        <v>2448</v>
      </c>
      <c r="RZE17" s="707">
        <v>2.2000000000000002</v>
      </c>
      <c r="RZF17" s="708" t="s">
        <v>2448</v>
      </c>
      <c r="RZG17" s="707">
        <v>2.2000000000000002</v>
      </c>
      <c r="RZH17" s="708" t="s">
        <v>2448</v>
      </c>
      <c r="RZI17" s="707">
        <v>2.2000000000000002</v>
      </c>
      <c r="RZJ17" s="708" t="s">
        <v>2448</v>
      </c>
      <c r="RZK17" s="707">
        <v>2.2000000000000002</v>
      </c>
      <c r="RZL17" s="708" t="s">
        <v>2448</v>
      </c>
      <c r="RZM17" s="707">
        <v>2.2000000000000002</v>
      </c>
      <c r="RZN17" s="708" t="s">
        <v>2448</v>
      </c>
      <c r="RZO17" s="707">
        <v>2.2000000000000002</v>
      </c>
      <c r="RZP17" s="708" t="s">
        <v>2448</v>
      </c>
      <c r="RZQ17" s="707">
        <v>2.2000000000000002</v>
      </c>
      <c r="RZR17" s="708" t="s">
        <v>2448</v>
      </c>
      <c r="RZS17" s="707">
        <v>2.2000000000000002</v>
      </c>
      <c r="RZT17" s="708" t="s">
        <v>2448</v>
      </c>
      <c r="RZU17" s="707">
        <v>2.2000000000000002</v>
      </c>
      <c r="RZV17" s="708" t="s">
        <v>2448</v>
      </c>
      <c r="RZW17" s="707">
        <v>2.2000000000000002</v>
      </c>
      <c r="RZX17" s="708" t="s">
        <v>2448</v>
      </c>
      <c r="RZY17" s="707">
        <v>2.2000000000000002</v>
      </c>
      <c r="RZZ17" s="708" t="s">
        <v>2448</v>
      </c>
      <c r="SAA17" s="707">
        <v>2.2000000000000002</v>
      </c>
      <c r="SAB17" s="708" t="s">
        <v>2448</v>
      </c>
      <c r="SAC17" s="707">
        <v>2.2000000000000002</v>
      </c>
      <c r="SAD17" s="708" t="s">
        <v>2448</v>
      </c>
      <c r="SAE17" s="707">
        <v>2.2000000000000002</v>
      </c>
      <c r="SAF17" s="708" t="s">
        <v>2448</v>
      </c>
      <c r="SAG17" s="707">
        <v>2.2000000000000002</v>
      </c>
      <c r="SAH17" s="708" t="s">
        <v>2448</v>
      </c>
      <c r="SAI17" s="707">
        <v>2.2000000000000002</v>
      </c>
      <c r="SAJ17" s="708" t="s">
        <v>2448</v>
      </c>
      <c r="SAK17" s="707">
        <v>2.2000000000000002</v>
      </c>
      <c r="SAL17" s="708" t="s">
        <v>2448</v>
      </c>
      <c r="SAM17" s="707">
        <v>2.2000000000000002</v>
      </c>
      <c r="SAN17" s="708" t="s">
        <v>2448</v>
      </c>
      <c r="SAO17" s="707">
        <v>2.2000000000000002</v>
      </c>
      <c r="SAP17" s="708" t="s">
        <v>2448</v>
      </c>
      <c r="SAQ17" s="707">
        <v>2.2000000000000002</v>
      </c>
      <c r="SAR17" s="708" t="s">
        <v>2448</v>
      </c>
      <c r="SAS17" s="707">
        <v>2.2000000000000002</v>
      </c>
      <c r="SAT17" s="708" t="s">
        <v>2448</v>
      </c>
      <c r="SAU17" s="707">
        <v>2.2000000000000002</v>
      </c>
      <c r="SAV17" s="708" t="s">
        <v>2448</v>
      </c>
      <c r="SAW17" s="707">
        <v>2.2000000000000002</v>
      </c>
      <c r="SAX17" s="708" t="s">
        <v>2448</v>
      </c>
      <c r="SAY17" s="707">
        <v>2.2000000000000002</v>
      </c>
      <c r="SAZ17" s="708" t="s">
        <v>2448</v>
      </c>
      <c r="SBA17" s="707">
        <v>2.2000000000000002</v>
      </c>
      <c r="SBB17" s="708" t="s">
        <v>2448</v>
      </c>
      <c r="SBC17" s="707">
        <v>2.2000000000000002</v>
      </c>
      <c r="SBD17" s="708" t="s">
        <v>2448</v>
      </c>
      <c r="SBE17" s="707">
        <v>2.2000000000000002</v>
      </c>
      <c r="SBF17" s="708" t="s">
        <v>2448</v>
      </c>
      <c r="SBG17" s="707">
        <v>2.2000000000000002</v>
      </c>
      <c r="SBH17" s="708" t="s">
        <v>2448</v>
      </c>
      <c r="SBI17" s="707">
        <v>2.2000000000000002</v>
      </c>
      <c r="SBJ17" s="708" t="s">
        <v>2448</v>
      </c>
      <c r="SBK17" s="707">
        <v>2.2000000000000002</v>
      </c>
      <c r="SBL17" s="708" t="s">
        <v>2448</v>
      </c>
      <c r="SBM17" s="707">
        <v>2.2000000000000002</v>
      </c>
      <c r="SBN17" s="708" t="s">
        <v>2448</v>
      </c>
      <c r="SBO17" s="707">
        <v>2.2000000000000002</v>
      </c>
      <c r="SBP17" s="708" t="s">
        <v>2448</v>
      </c>
      <c r="SBQ17" s="707">
        <v>2.2000000000000002</v>
      </c>
      <c r="SBR17" s="708" t="s">
        <v>2448</v>
      </c>
      <c r="SBS17" s="707">
        <v>2.2000000000000002</v>
      </c>
      <c r="SBT17" s="708" t="s">
        <v>2448</v>
      </c>
      <c r="SBU17" s="707">
        <v>2.2000000000000002</v>
      </c>
      <c r="SBV17" s="708" t="s">
        <v>2448</v>
      </c>
      <c r="SBW17" s="707">
        <v>2.2000000000000002</v>
      </c>
      <c r="SBX17" s="708" t="s">
        <v>2448</v>
      </c>
      <c r="SBY17" s="707">
        <v>2.2000000000000002</v>
      </c>
      <c r="SBZ17" s="708" t="s">
        <v>2448</v>
      </c>
      <c r="SCA17" s="707">
        <v>2.2000000000000002</v>
      </c>
      <c r="SCB17" s="708" t="s">
        <v>2448</v>
      </c>
      <c r="SCC17" s="707">
        <v>2.2000000000000002</v>
      </c>
      <c r="SCD17" s="708" t="s">
        <v>2448</v>
      </c>
      <c r="SCE17" s="707">
        <v>2.2000000000000002</v>
      </c>
      <c r="SCF17" s="708" t="s">
        <v>2448</v>
      </c>
      <c r="SCG17" s="707">
        <v>2.2000000000000002</v>
      </c>
      <c r="SCH17" s="708" t="s">
        <v>2448</v>
      </c>
      <c r="SCI17" s="707">
        <v>2.2000000000000002</v>
      </c>
      <c r="SCJ17" s="708" t="s">
        <v>2448</v>
      </c>
      <c r="SCK17" s="707">
        <v>2.2000000000000002</v>
      </c>
      <c r="SCL17" s="708" t="s">
        <v>2448</v>
      </c>
      <c r="SCM17" s="707">
        <v>2.2000000000000002</v>
      </c>
      <c r="SCN17" s="708" t="s">
        <v>2448</v>
      </c>
      <c r="SCO17" s="707">
        <v>2.2000000000000002</v>
      </c>
      <c r="SCP17" s="708" t="s">
        <v>2448</v>
      </c>
      <c r="SCQ17" s="707">
        <v>2.2000000000000002</v>
      </c>
      <c r="SCR17" s="708" t="s">
        <v>2448</v>
      </c>
      <c r="SCS17" s="707">
        <v>2.2000000000000002</v>
      </c>
      <c r="SCT17" s="708" t="s">
        <v>2448</v>
      </c>
      <c r="SCU17" s="707">
        <v>2.2000000000000002</v>
      </c>
      <c r="SCV17" s="708" t="s">
        <v>2448</v>
      </c>
      <c r="SCW17" s="707">
        <v>2.2000000000000002</v>
      </c>
      <c r="SCX17" s="708" t="s">
        <v>2448</v>
      </c>
      <c r="SCY17" s="707">
        <v>2.2000000000000002</v>
      </c>
      <c r="SCZ17" s="708" t="s">
        <v>2448</v>
      </c>
      <c r="SDA17" s="707">
        <v>2.2000000000000002</v>
      </c>
      <c r="SDB17" s="708" t="s">
        <v>2448</v>
      </c>
      <c r="SDC17" s="707">
        <v>2.2000000000000002</v>
      </c>
      <c r="SDD17" s="708" t="s">
        <v>2448</v>
      </c>
      <c r="SDE17" s="707">
        <v>2.2000000000000002</v>
      </c>
      <c r="SDF17" s="708" t="s">
        <v>2448</v>
      </c>
      <c r="SDG17" s="707">
        <v>2.2000000000000002</v>
      </c>
      <c r="SDH17" s="708" t="s">
        <v>2448</v>
      </c>
      <c r="SDI17" s="707">
        <v>2.2000000000000002</v>
      </c>
      <c r="SDJ17" s="708" t="s">
        <v>2448</v>
      </c>
      <c r="SDK17" s="707">
        <v>2.2000000000000002</v>
      </c>
      <c r="SDL17" s="708" t="s">
        <v>2448</v>
      </c>
      <c r="SDM17" s="707">
        <v>2.2000000000000002</v>
      </c>
      <c r="SDN17" s="708" t="s">
        <v>2448</v>
      </c>
      <c r="SDO17" s="707">
        <v>2.2000000000000002</v>
      </c>
      <c r="SDP17" s="708" t="s">
        <v>2448</v>
      </c>
      <c r="SDQ17" s="707">
        <v>2.2000000000000002</v>
      </c>
      <c r="SDR17" s="708" t="s">
        <v>2448</v>
      </c>
      <c r="SDS17" s="707">
        <v>2.2000000000000002</v>
      </c>
      <c r="SDT17" s="708" t="s">
        <v>2448</v>
      </c>
      <c r="SDU17" s="707">
        <v>2.2000000000000002</v>
      </c>
      <c r="SDV17" s="708" t="s">
        <v>2448</v>
      </c>
      <c r="SDW17" s="707">
        <v>2.2000000000000002</v>
      </c>
      <c r="SDX17" s="708" t="s">
        <v>2448</v>
      </c>
      <c r="SDY17" s="707">
        <v>2.2000000000000002</v>
      </c>
      <c r="SDZ17" s="708" t="s">
        <v>2448</v>
      </c>
      <c r="SEA17" s="707">
        <v>2.2000000000000002</v>
      </c>
      <c r="SEB17" s="708" t="s">
        <v>2448</v>
      </c>
      <c r="SEC17" s="707">
        <v>2.2000000000000002</v>
      </c>
      <c r="SED17" s="708" t="s">
        <v>2448</v>
      </c>
      <c r="SEE17" s="707">
        <v>2.2000000000000002</v>
      </c>
      <c r="SEF17" s="708" t="s">
        <v>2448</v>
      </c>
      <c r="SEG17" s="707">
        <v>2.2000000000000002</v>
      </c>
      <c r="SEH17" s="708" t="s">
        <v>2448</v>
      </c>
      <c r="SEI17" s="707">
        <v>2.2000000000000002</v>
      </c>
      <c r="SEJ17" s="708" t="s">
        <v>2448</v>
      </c>
      <c r="SEK17" s="707">
        <v>2.2000000000000002</v>
      </c>
      <c r="SEL17" s="708" t="s">
        <v>2448</v>
      </c>
      <c r="SEM17" s="707">
        <v>2.2000000000000002</v>
      </c>
      <c r="SEN17" s="708" t="s">
        <v>2448</v>
      </c>
      <c r="SEO17" s="707">
        <v>2.2000000000000002</v>
      </c>
      <c r="SEP17" s="708" t="s">
        <v>2448</v>
      </c>
      <c r="SEQ17" s="707">
        <v>2.2000000000000002</v>
      </c>
      <c r="SER17" s="708" t="s">
        <v>2448</v>
      </c>
      <c r="SES17" s="707">
        <v>2.2000000000000002</v>
      </c>
      <c r="SET17" s="708" t="s">
        <v>2448</v>
      </c>
      <c r="SEU17" s="707">
        <v>2.2000000000000002</v>
      </c>
      <c r="SEV17" s="708" t="s">
        <v>2448</v>
      </c>
      <c r="SEW17" s="707">
        <v>2.2000000000000002</v>
      </c>
      <c r="SEX17" s="708" t="s">
        <v>2448</v>
      </c>
      <c r="SEY17" s="707">
        <v>2.2000000000000002</v>
      </c>
      <c r="SEZ17" s="708" t="s">
        <v>2448</v>
      </c>
      <c r="SFA17" s="707">
        <v>2.2000000000000002</v>
      </c>
      <c r="SFB17" s="708" t="s">
        <v>2448</v>
      </c>
      <c r="SFC17" s="707">
        <v>2.2000000000000002</v>
      </c>
      <c r="SFD17" s="708" t="s">
        <v>2448</v>
      </c>
      <c r="SFE17" s="707">
        <v>2.2000000000000002</v>
      </c>
      <c r="SFF17" s="708" t="s">
        <v>2448</v>
      </c>
      <c r="SFG17" s="707">
        <v>2.2000000000000002</v>
      </c>
      <c r="SFH17" s="708" t="s">
        <v>2448</v>
      </c>
      <c r="SFI17" s="707">
        <v>2.2000000000000002</v>
      </c>
      <c r="SFJ17" s="708" t="s">
        <v>2448</v>
      </c>
      <c r="SFK17" s="707">
        <v>2.2000000000000002</v>
      </c>
      <c r="SFL17" s="708" t="s">
        <v>2448</v>
      </c>
      <c r="SFM17" s="707">
        <v>2.2000000000000002</v>
      </c>
      <c r="SFN17" s="708" t="s">
        <v>2448</v>
      </c>
      <c r="SFO17" s="707">
        <v>2.2000000000000002</v>
      </c>
      <c r="SFP17" s="708" t="s">
        <v>2448</v>
      </c>
      <c r="SFQ17" s="707">
        <v>2.2000000000000002</v>
      </c>
      <c r="SFR17" s="708" t="s">
        <v>2448</v>
      </c>
      <c r="SFS17" s="707">
        <v>2.2000000000000002</v>
      </c>
      <c r="SFT17" s="708" t="s">
        <v>2448</v>
      </c>
      <c r="SFU17" s="707">
        <v>2.2000000000000002</v>
      </c>
      <c r="SFV17" s="708" t="s">
        <v>2448</v>
      </c>
      <c r="SFW17" s="707">
        <v>2.2000000000000002</v>
      </c>
      <c r="SFX17" s="708" t="s">
        <v>2448</v>
      </c>
      <c r="SFY17" s="707">
        <v>2.2000000000000002</v>
      </c>
      <c r="SFZ17" s="708" t="s">
        <v>2448</v>
      </c>
      <c r="SGA17" s="707">
        <v>2.2000000000000002</v>
      </c>
      <c r="SGB17" s="708" t="s">
        <v>2448</v>
      </c>
      <c r="SGC17" s="707">
        <v>2.2000000000000002</v>
      </c>
      <c r="SGD17" s="708" t="s">
        <v>2448</v>
      </c>
      <c r="SGE17" s="707">
        <v>2.2000000000000002</v>
      </c>
      <c r="SGF17" s="708" t="s">
        <v>2448</v>
      </c>
      <c r="SGG17" s="707">
        <v>2.2000000000000002</v>
      </c>
      <c r="SGH17" s="708" t="s">
        <v>2448</v>
      </c>
      <c r="SGI17" s="707">
        <v>2.2000000000000002</v>
      </c>
      <c r="SGJ17" s="708" t="s">
        <v>2448</v>
      </c>
      <c r="SGK17" s="707">
        <v>2.2000000000000002</v>
      </c>
      <c r="SGL17" s="708" t="s">
        <v>2448</v>
      </c>
      <c r="SGM17" s="707">
        <v>2.2000000000000002</v>
      </c>
      <c r="SGN17" s="708" t="s">
        <v>2448</v>
      </c>
      <c r="SGO17" s="707">
        <v>2.2000000000000002</v>
      </c>
      <c r="SGP17" s="708" t="s">
        <v>2448</v>
      </c>
      <c r="SGQ17" s="707">
        <v>2.2000000000000002</v>
      </c>
      <c r="SGR17" s="708" t="s">
        <v>2448</v>
      </c>
      <c r="SGS17" s="707">
        <v>2.2000000000000002</v>
      </c>
      <c r="SGT17" s="708" t="s">
        <v>2448</v>
      </c>
      <c r="SGU17" s="707">
        <v>2.2000000000000002</v>
      </c>
      <c r="SGV17" s="708" t="s">
        <v>2448</v>
      </c>
      <c r="SGW17" s="707">
        <v>2.2000000000000002</v>
      </c>
      <c r="SGX17" s="708" t="s">
        <v>2448</v>
      </c>
      <c r="SGY17" s="707">
        <v>2.2000000000000002</v>
      </c>
      <c r="SGZ17" s="708" t="s">
        <v>2448</v>
      </c>
      <c r="SHA17" s="707">
        <v>2.2000000000000002</v>
      </c>
      <c r="SHB17" s="708" t="s">
        <v>2448</v>
      </c>
      <c r="SHC17" s="707">
        <v>2.2000000000000002</v>
      </c>
      <c r="SHD17" s="708" t="s">
        <v>2448</v>
      </c>
      <c r="SHE17" s="707">
        <v>2.2000000000000002</v>
      </c>
      <c r="SHF17" s="708" t="s">
        <v>2448</v>
      </c>
      <c r="SHG17" s="707">
        <v>2.2000000000000002</v>
      </c>
      <c r="SHH17" s="708" t="s">
        <v>2448</v>
      </c>
      <c r="SHI17" s="707">
        <v>2.2000000000000002</v>
      </c>
      <c r="SHJ17" s="708" t="s">
        <v>2448</v>
      </c>
      <c r="SHK17" s="707">
        <v>2.2000000000000002</v>
      </c>
      <c r="SHL17" s="708" t="s">
        <v>2448</v>
      </c>
      <c r="SHM17" s="707">
        <v>2.2000000000000002</v>
      </c>
      <c r="SHN17" s="708" t="s">
        <v>2448</v>
      </c>
      <c r="SHO17" s="707">
        <v>2.2000000000000002</v>
      </c>
      <c r="SHP17" s="708" t="s">
        <v>2448</v>
      </c>
      <c r="SHQ17" s="707">
        <v>2.2000000000000002</v>
      </c>
      <c r="SHR17" s="708" t="s">
        <v>2448</v>
      </c>
      <c r="SHS17" s="707">
        <v>2.2000000000000002</v>
      </c>
      <c r="SHT17" s="708" t="s">
        <v>2448</v>
      </c>
      <c r="SHU17" s="707">
        <v>2.2000000000000002</v>
      </c>
      <c r="SHV17" s="708" t="s">
        <v>2448</v>
      </c>
      <c r="SHW17" s="707">
        <v>2.2000000000000002</v>
      </c>
      <c r="SHX17" s="708" t="s">
        <v>2448</v>
      </c>
      <c r="SHY17" s="707">
        <v>2.2000000000000002</v>
      </c>
      <c r="SHZ17" s="708" t="s">
        <v>2448</v>
      </c>
      <c r="SIA17" s="707">
        <v>2.2000000000000002</v>
      </c>
      <c r="SIB17" s="708" t="s">
        <v>2448</v>
      </c>
      <c r="SIC17" s="707">
        <v>2.2000000000000002</v>
      </c>
      <c r="SID17" s="708" t="s">
        <v>2448</v>
      </c>
      <c r="SIE17" s="707">
        <v>2.2000000000000002</v>
      </c>
      <c r="SIF17" s="708" t="s">
        <v>2448</v>
      </c>
      <c r="SIG17" s="707">
        <v>2.2000000000000002</v>
      </c>
      <c r="SIH17" s="708" t="s">
        <v>2448</v>
      </c>
      <c r="SII17" s="707">
        <v>2.2000000000000002</v>
      </c>
      <c r="SIJ17" s="708" t="s">
        <v>2448</v>
      </c>
      <c r="SIK17" s="707">
        <v>2.2000000000000002</v>
      </c>
      <c r="SIL17" s="708" t="s">
        <v>2448</v>
      </c>
      <c r="SIM17" s="707">
        <v>2.2000000000000002</v>
      </c>
      <c r="SIN17" s="708" t="s">
        <v>2448</v>
      </c>
      <c r="SIO17" s="707">
        <v>2.2000000000000002</v>
      </c>
      <c r="SIP17" s="708" t="s">
        <v>2448</v>
      </c>
      <c r="SIQ17" s="707">
        <v>2.2000000000000002</v>
      </c>
      <c r="SIR17" s="708" t="s">
        <v>2448</v>
      </c>
      <c r="SIS17" s="707">
        <v>2.2000000000000002</v>
      </c>
      <c r="SIT17" s="708" t="s">
        <v>2448</v>
      </c>
      <c r="SIU17" s="707">
        <v>2.2000000000000002</v>
      </c>
      <c r="SIV17" s="708" t="s">
        <v>2448</v>
      </c>
      <c r="SIW17" s="707">
        <v>2.2000000000000002</v>
      </c>
      <c r="SIX17" s="708" t="s">
        <v>2448</v>
      </c>
      <c r="SIY17" s="707">
        <v>2.2000000000000002</v>
      </c>
      <c r="SIZ17" s="708" t="s">
        <v>2448</v>
      </c>
      <c r="SJA17" s="707">
        <v>2.2000000000000002</v>
      </c>
      <c r="SJB17" s="708" t="s">
        <v>2448</v>
      </c>
      <c r="SJC17" s="707">
        <v>2.2000000000000002</v>
      </c>
      <c r="SJD17" s="708" t="s">
        <v>2448</v>
      </c>
      <c r="SJE17" s="707">
        <v>2.2000000000000002</v>
      </c>
      <c r="SJF17" s="708" t="s">
        <v>2448</v>
      </c>
      <c r="SJG17" s="707">
        <v>2.2000000000000002</v>
      </c>
      <c r="SJH17" s="708" t="s">
        <v>2448</v>
      </c>
      <c r="SJI17" s="707">
        <v>2.2000000000000002</v>
      </c>
      <c r="SJJ17" s="708" t="s">
        <v>2448</v>
      </c>
      <c r="SJK17" s="707">
        <v>2.2000000000000002</v>
      </c>
      <c r="SJL17" s="708" t="s">
        <v>2448</v>
      </c>
      <c r="SJM17" s="707">
        <v>2.2000000000000002</v>
      </c>
      <c r="SJN17" s="708" t="s">
        <v>2448</v>
      </c>
      <c r="SJO17" s="707">
        <v>2.2000000000000002</v>
      </c>
      <c r="SJP17" s="708" t="s">
        <v>2448</v>
      </c>
      <c r="SJQ17" s="707">
        <v>2.2000000000000002</v>
      </c>
      <c r="SJR17" s="708" t="s">
        <v>2448</v>
      </c>
      <c r="SJS17" s="707">
        <v>2.2000000000000002</v>
      </c>
      <c r="SJT17" s="708" t="s">
        <v>2448</v>
      </c>
      <c r="SJU17" s="707">
        <v>2.2000000000000002</v>
      </c>
      <c r="SJV17" s="708" t="s">
        <v>2448</v>
      </c>
      <c r="SJW17" s="707">
        <v>2.2000000000000002</v>
      </c>
      <c r="SJX17" s="708" t="s">
        <v>2448</v>
      </c>
      <c r="SJY17" s="707">
        <v>2.2000000000000002</v>
      </c>
      <c r="SJZ17" s="708" t="s">
        <v>2448</v>
      </c>
      <c r="SKA17" s="707">
        <v>2.2000000000000002</v>
      </c>
      <c r="SKB17" s="708" t="s">
        <v>2448</v>
      </c>
      <c r="SKC17" s="707">
        <v>2.2000000000000002</v>
      </c>
      <c r="SKD17" s="708" t="s">
        <v>2448</v>
      </c>
      <c r="SKE17" s="707">
        <v>2.2000000000000002</v>
      </c>
      <c r="SKF17" s="708" t="s">
        <v>2448</v>
      </c>
      <c r="SKG17" s="707">
        <v>2.2000000000000002</v>
      </c>
      <c r="SKH17" s="708" t="s">
        <v>2448</v>
      </c>
      <c r="SKI17" s="707">
        <v>2.2000000000000002</v>
      </c>
      <c r="SKJ17" s="708" t="s">
        <v>2448</v>
      </c>
      <c r="SKK17" s="707">
        <v>2.2000000000000002</v>
      </c>
      <c r="SKL17" s="708" t="s">
        <v>2448</v>
      </c>
      <c r="SKM17" s="707">
        <v>2.2000000000000002</v>
      </c>
      <c r="SKN17" s="708" t="s">
        <v>2448</v>
      </c>
      <c r="SKO17" s="707">
        <v>2.2000000000000002</v>
      </c>
      <c r="SKP17" s="708" t="s">
        <v>2448</v>
      </c>
      <c r="SKQ17" s="707">
        <v>2.2000000000000002</v>
      </c>
      <c r="SKR17" s="708" t="s">
        <v>2448</v>
      </c>
      <c r="SKS17" s="707">
        <v>2.2000000000000002</v>
      </c>
      <c r="SKT17" s="708" t="s">
        <v>2448</v>
      </c>
      <c r="SKU17" s="707">
        <v>2.2000000000000002</v>
      </c>
      <c r="SKV17" s="708" t="s">
        <v>2448</v>
      </c>
      <c r="SKW17" s="707">
        <v>2.2000000000000002</v>
      </c>
      <c r="SKX17" s="708" t="s">
        <v>2448</v>
      </c>
      <c r="SKY17" s="707">
        <v>2.2000000000000002</v>
      </c>
      <c r="SKZ17" s="708" t="s">
        <v>2448</v>
      </c>
      <c r="SLA17" s="707">
        <v>2.2000000000000002</v>
      </c>
      <c r="SLB17" s="708" t="s">
        <v>2448</v>
      </c>
      <c r="SLC17" s="707">
        <v>2.2000000000000002</v>
      </c>
      <c r="SLD17" s="708" t="s">
        <v>2448</v>
      </c>
      <c r="SLE17" s="707">
        <v>2.2000000000000002</v>
      </c>
      <c r="SLF17" s="708" t="s">
        <v>2448</v>
      </c>
      <c r="SLG17" s="707">
        <v>2.2000000000000002</v>
      </c>
      <c r="SLH17" s="708" t="s">
        <v>2448</v>
      </c>
      <c r="SLI17" s="707">
        <v>2.2000000000000002</v>
      </c>
      <c r="SLJ17" s="708" t="s">
        <v>2448</v>
      </c>
      <c r="SLK17" s="707">
        <v>2.2000000000000002</v>
      </c>
      <c r="SLL17" s="708" t="s">
        <v>2448</v>
      </c>
      <c r="SLM17" s="707">
        <v>2.2000000000000002</v>
      </c>
      <c r="SLN17" s="708" t="s">
        <v>2448</v>
      </c>
      <c r="SLO17" s="707">
        <v>2.2000000000000002</v>
      </c>
      <c r="SLP17" s="708" t="s">
        <v>2448</v>
      </c>
      <c r="SLQ17" s="707">
        <v>2.2000000000000002</v>
      </c>
      <c r="SLR17" s="708" t="s">
        <v>2448</v>
      </c>
      <c r="SLS17" s="707">
        <v>2.2000000000000002</v>
      </c>
      <c r="SLT17" s="708" t="s">
        <v>2448</v>
      </c>
      <c r="SLU17" s="707">
        <v>2.2000000000000002</v>
      </c>
      <c r="SLV17" s="708" t="s">
        <v>2448</v>
      </c>
      <c r="SLW17" s="707">
        <v>2.2000000000000002</v>
      </c>
      <c r="SLX17" s="708" t="s">
        <v>2448</v>
      </c>
      <c r="SLY17" s="707">
        <v>2.2000000000000002</v>
      </c>
      <c r="SLZ17" s="708" t="s">
        <v>2448</v>
      </c>
      <c r="SMA17" s="707">
        <v>2.2000000000000002</v>
      </c>
      <c r="SMB17" s="708" t="s">
        <v>2448</v>
      </c>
      <c r="SMC17" s="707">
        <v>2.2000000000000002</v>
      </c>
      <c r="SMD17" s="708" t="s">
        <v>2448</v>
      </c>
      <c r="SME17" s="707">
        <v>2.2000000000000002</v>
      </c>
      <c r="SMF17" s="708" t="s">
        <v>2448</v>
      </c>
      <c r="SMG17" s="707">
        <v>2.2000000000000002</v>
      </c>
      <c r="SMH17" s="708" t="s">
        <v>2448</v>
      </c>
      <c r="SMI17" s="707">
        <v>2.2000000000000002</v>
      </c>
      <c r="SMJ17" s="708" t="s">
        <v>2448</v>
      </c>
      <c r="SMK17" s="707">
        <v>2.2000000000000002</v>
      </c>
      <c r="SML17" s="708" t="s">
        <v>2448</v>
      </c>
      <c r="SMM17" s="707">
        <v>2.2000000000000002</v>
      </c>
      <c r="SMN17" s="708" t="s">
        <v>2448</v>
      </c>
      <c r="SMO17" s="707">
        <v>2.2000000000000002</v>
      </c>
      <c r="SMP17" s="708" t="s">
        <v>2448</v>
      </c>
      <c r="SMQ17" s="707">
        <v>2.2000000000000002</v>
      </c>
      <c r="SMR17" s="708" t="s">
        <v>2448</v>
      </c>
      <c r="SMS17" s="707">
        <v>2.2000000000000002</v>
      </c>
      <c r="SMT17" s="708" t="s">
        <v>2448</v>
      </c>
      <c r="SMU17" s="707">
        <v>2.2000000000000002</v>
      </c>
      <c r="SMV17" s="708" t="s">
        <v>2448</v>
      </c>
      <c r="SMW17" s="707">
        <v>2.2000000000000002</v>
      </c>
      <c r="SMX17" s="708" t="s">
        <v>2448</v>
      </c>
      <c r="SMY17" s="707">
        <v>2.2000000000000002</v>
      </c>
      <c r="SMZ17" s="708" t="s">
        <v>2448</v>
      </c>
      <c r="SNA17" s="707">
        <v>2.2000000000000002</v>
      </c>
      <c r="SNB17" s="708" t="s">
        <v>2448</v>
      </c>
      <c r="SNC17" s="707">
        <v>2.2000000000000002</v>
      </c>
      <c r="SND17" s="708" t="s">
        <v>2448</v>
      </c>
      <c r="SNE17" s="707">
        <v>2.2000000000000002</v>
      </c>
      <c r="SNF17" s="708" t="s">
        <v>2448</v>
      </c>
      <c r="SNG17" s="707">
        <v>2.2000000000000002</v>
      </c>
      <c r="SNH17" s="708" t="s">
        <v>2448</v>
      </c>
      <c r="SNI17" s="707">
        <v>2.2000000000000002</v>
      </c>
      <c r="SNJ17" s="708" t="s">
        <v>2448</v>
      </c>
      <c r="SNK17" s="707">
        <v>2.2000000000000002</v>
      </c>
      <c r="SNL17" s="708" t="s">
        <v>2448</v>
      </c>
      <c r="SNM17" s="707">
        <v>2.2000000000000002</v>
      </c>
      <c r="SNN17" s="708" t="s">
        <v>2448</v>
      </c>
      <c r="SNO17" s="707">
        <v>2.2000000000000002</v>
      </c>
      <c r="SNP17" s="708" t="s">
        <v>2448</v>
      </c>
      <c r="SNQ17" s="707">
        <v>2.2000000000000002</v>
      </c>
      <c r="SNR17" s="708" t="s">
        <v>2448</v>
      </c>
      <c r="SNS17" s="707">
        <v>2.2000000000000002</v>
      </c>
      <c r="SNT17" s="708" t="s">
        <v>2448</v>
      </c>
      <c r="SNU17" s="707">
        <v>2.2000000000000002</v>
      </c>
      <c r="SNV17" s="708" t="s">
        <v>2448</v>
      </c>
      <c r="SNW17" s="707">
        <v>2.2000000000000002</v>
      </c>
      <c r="SNX17" s="708" t="s">
        <v>2448</v>
      </c>
      <c r="SNY17" s="707">
        <v>2.2000000000000002</v>
      </c>
      <c r="SNZ17" s="708" t="s">
        <v>2448</v>
      </c>
      <c r="SOA17" s="707">
        <v>2.2000000000000002</v>
      </c>
      <c r="SOB17" s="708" t="s">
        <v>2448</v>
      </c>
      <c r="SOC17" s="707">
        <v>2.2000000000000002</v>
      </c>
      <c r="SOD17" s="708" t="s">
        <v>2448</v>
      </c>
      <c r="SOE17" s="707">
        <v>2.2000000000000002</v>
      </c>
      <c r="SOF17" s="708" t="s">
        <v>2448</v>
      </c>
      <c r="SOG17" s="707">
        <v>2.2000000000000002</v>
      </c>
      <c r="SOH17" s="708" t="s">
        <v>2448</v>
      </c>
      <c r="SOI17" s="707">
        <v>2.2000000000000002</v>
      </c>
      <c r="SOJ17" s="708" t="s">
        <v>2448</v>
      </c>
      <c r="SOK17" s="707">
        <v>2.2000000000000002</v>
      </c>
      <c r="SOL17" s="708" t="s">
        <v>2448</v>
      </c>
      <c r="SOM17" s="707">
        <v>2.2000000000000002</v>
      </c>
      <c r="SON17" s="708" t="s">
        <v>2448</v>
      </c>
      <c r="SOO17" s="707">
        <v>2.2000000000000002</v>
      </c>
      <c r="SOP17" s="708" t="s">
        <v>2448</v>
      </c>
      <c r="SOQ17" s="707">
        <v>2.2000000000000002</v>
      </c>
      <c r="SOR17" s="708" t="s">
        <v>2448</v>
      </c>
      <c r="SOS17" s="707">
        <v>2.2000000000000002</v>
      </c>
      <c r="SOT17" s="708" t="s">
        <v>2448</v>
      </c>
      <c r="SOU17" s="707">
        <v>2.2000000000000002</v>
      </c>
      <c r="SOV17" s="708" t="s">
        <v>2448</v>
      </c>
      <c r="SOW17" s="707">
        <v>2.2000000000000002</v>
      </c>
      <c r="SOX17" s="708" t="s">
        <v>2448</v>
      </c>
      <c r="SOY17" s="707">
        <v>2.2000000000000002</v>
      </c>
      <c r="SOZ17" s="708" t="s">
        <v>2448</v>
      </c>
      <c r="SPA17" s="707">
        <v>2.2000000000000002</v>
      </c>
      <c r="SPB17" s="708" t="s">
        <v>2448</v>
      </c>
      <c r="SPC17" s="707">
        <v>2.2000000000000002</v>
      </c>
      <c r="SPD17" s="708" t="s">
        <v>2448</v>
      </c>
      <c r="SPE17" s="707">
        <v>2.2000000000000002</v>
      </c>
      <c r="SPF17" s="708" t="s">
        <v>2448</v>
      </c>
      <c r="SPG17" s="707">
        <v>2.2000000000000002</v>
      </c>
      <c r="SPH17" s="708" t="s">
        <v>2448</v>
      </c>
      <c r="SPI17" s="707">
        <v>2.2000000000000002</v>
      </c>
      <c r="SPJ17" s="708" t="s">
        <v>2448</v>
      </c>
      <c r="SPK17" s="707">
        <v>2.2000000000000002</v>
      </c>
      <c r="SPL17" s="708" t="s">
        <v>2448</v>
      </c>
      <c r="SPM17" s="707">
        <v>2.2000000000000002</v>
      </c>
      <c r="SPN17" s="708" t="s">
        <v>2448</v>
      </c>
      <c r="SPO17" s="707">
        <v>2.2000000000000002</v>
      </c>
      <c r="SPP17" s="708" t="s">
        <v>2448</v>
      </c>
      <c r="SPQ17" s="707">
        <v>2.2000000000000002</v>
      </c>
      <c r="SPR17" s="708" t="s">
        <v>2448</v>
      </c>
      <c r="SPS17" s="707">
        <v>2.2000000000000002</v>
      </c>
      <c r="SPT17" s="708" t="s">
        <v>2448</v>
      </c>
      <c r="SPU17" s="707">
        <v>2.2000000000000002</v>
      </c>
      <c r="SPV17" s="708" t="s">
        <v>2448</v>
      </c>
      <c r="SPW17" s="707">
        <v>2.2000000000000002</v>
      </c>
      <c r="SPX17" s="708" t="s">
        <v>2448</v>
      </c>
      <c r="SPY17" s="707">
        <v>2.2000000000000002</v>
      </c>
      <c r="SPZ17" s="708" t="s">
        <v>2448</v>
      </c>
      <c r="SQA17" s="707">
        <v>2.2000000000000002</v>
      </c>
      <c r="SQB17" s="708" t="s">
        <v>2448</v>
      </c>
      <c r="SQC17" s="707">
        <v>2.2000000000000002</v>
      </c>
      <c r="SQD17" s="708" t="s">
        <v>2448</v>
      </c>
      <c r="SQE17" s="707">
        <v>2.2000000000000002</v>
      </c>
      <c r="SQF17" s="708" t="s">
        <v>2448</v>
      </c>
      <c r="SQG17" s="707">
        <v>2.2000000000000002</v>
      </c>
      <c r="SQH17" s="708" t="s">
        <v>2448</v>
      </c>
      <c r="SQI17" s="707">
        <v>2.2000000000000002</v>
      </c>
      <c r="SQJ17" s="708" t="s">
        <v>2448</v>
      </c>
      <c r="SQK17" s="707">
        <v>2.2000000000000002</v>
      </c>
      <c r="SQL17" s="708" t="s">
        <v>2448</v>
      </c>
      <c r="SQM17" s="707">
        <v>2.2000000000000002</v>
      </c>
      <c r="SQN17" s="708" t="s">
        <v>2448</v>
      </c>
      <c r="SQO17" s="707">
        <v>2.2000000000000002</v>
      </c>
      <c r="SQP17" s="708" t="s">
        <v>2448</v>
      </c>
      <c r="SQQ17" s="707">
        <v>2.2000000000000002</v>
      </c>
      <c r="SQR17" s="708" t="s">
        <v>2448</v>
      </c>
      <c r="SQS17" s="707">
        <v>2.2000000000000002</v>
      </c>
      <c r="SQT17" s="708" t="s">
        <v>2448</v>
      </c>
      <c r="SQU17" s="707">
        <v>2.2000000000000002</v>
      </c>
      <c r="SQV17" s="708" t="s">
        <v>2448</v>
      </c>
      <c r="SQW17" s="707">
        <v>2.2000000000000002</v>
      </c>
      <c r="SQX17" s="708" t="s">
        <v>2448</v>
      </c>
      <c r="SQY17" s="707">
        <v>2.2000000000000002</v>
      </c>
      <c r="SQZ17" s="708" t="s">
        <v>2448</v>
      </c>
      <c r="SRA17" s="707">
        <v>2.2000000000000002</v>
      </c>
      <c r="SRB17" s="708" t="s">
        <v>2448</v>
      </c>
      <c r="SRC17" s="707">
        <v>2.2000000000000002</v>
      </c>
      <c r="SRD17" s="708" t="s">
        <v>2448</v>
      </c>
      <c r="SRE17" s="707">
        <v>2.2000000000000002</v>
      </c>
      <c r="SRF17" s="708" t="s">
        <v>2448</v>
      </c>
      <c r="SRG17" s="707">
        <v>2.2000000000000002</v>
      </c>
      <c r="SRH17" s="708" t="s">
        <v>2448</v>
      </c>
      <c r="SRI17" s="707">
        <v>2.2000000000000002</v>
      </c>
      <c r="SRJ17" s="708" t="s">
        <v>2448</v>
      </c>
      <c r="SRK17" s="707">
        <v>2.2000000000000002</v>
      </c>
      <c r="SRL17" s="708" t="s">
        <v>2448</v>
      </c>
      <c r="SRM17" s="707">
        <v>2.2000000000000002</v>
      </c>
      <c r="SRN17" s="708" t="s">
        <v>2448</v>
      </c>
      <c r="SRO17" s="707">
        <v>2.2000000000000002</v>
      </c>
      <c r="SRP17" s="708" t="s">
        <v>2448</v>
      </c>
      <c r="SRQ17" s="707">
        <v>2.2000000000000002</v>
      </c>
      <c r="SRR17" s="708" t="s">
        <v>2448</v>
      </c>
      <c r="SRS17" s="707">
        <v>2.2000000000000002</v>
      </c>
      <c r="SRT17" s="708" t="s">
        <v>2448</v>
      </c>
      <c r="SRU17" s="707">
        <v>2.2000000000000002</v>
      </c>
      <c r="SRV17" s="708" t="s">
        <v>2448</v>
      </c>
      <c r="SRW17" s="707">
        <v>2.2000000000000002</v>
      </c>
      <c r="SRX17" s="708" t="s">
        <v>2448</v>
      </c>
      <c r="SRY17" s="707">
        <v>2.2000000000000002</v>
      </c>
      <c r="SRZ17" s="708" t="s">
        <v>2448</v>
      </c>
      <c r="SSA17" s="707">
        <v>2.2000000000000002</v>
      </c>
      <c r="SSB17" s="708" t="s">
        <v>2448</v>
      </c>
      <c r="SSC17" s="707">
        <v>2.2000000000000002</v>
      </c>
      <c r="SSD17" s="708" t="s">
        <v>2448</v>
      </c>
      <c r="SSE17" s="707">
        <v>2.2000000000000002</v>
      </c>
      <c r="SSF17" s="708" t="s">
        <v>2448</v>
      </c>
      <c r="SSG17" s="707">
        <v>2.2000000000000002</v>
      </c>
      <c r="SSH17" s="708" t="s">
        <v>2448</v>
      </c>
      <c r="SSI17" s="707">
        <v>2.2000000000000002</v>
      </c>
      <c r="SSJ17" s="708" t="s">
        <v>2448</v>
      </c>
      <c r="SSK17" s="707">
        <v>2.2000000000000002</v>
      </c>
      <c r="SSL17" s="708" t="s">
        <v>2448</v>
      </c>
      <c r="SSM17" s="707">
        <v>2.2000000000000002</v>
      </c>
      <c r="SSN17" s="708" t="s">
        <v>2448</v>
      </c>
      <c r="SSO17" s="707">
        <v>2.2000000000000002</v>
      </c>
      <c r="SSP17" s="708" t="s">
        <v>2448</v>
      </c>
      <c r="SSQ17" s="707">
        <v>2.2000000000000002</v>
      </c>
      <c r="SSR17" s="708" t="s">
        <v>2448</v>
      </c>
      <c r="SSS17" s="707">
        <v>2.2000000000000002</v>
      </c>
      <c r="SST17" s="708" t="s">
        <v>2448</v>
      </c>
      <c r="SSU17" s="707">
        <v>2.2000000000000002</v>
      </c>
      <c r="SSV17" s="708" t="s">
        <v>2448</v>
      </c>
      <c r="SSW17" s="707">
        <v>2.2000000000000002</v>
      </c>
      <c r="SSX17" s="708" t="s">
        <v>2448</v>
      </c>
      <c r="SSY17" s="707">
        <v>2.2000000000000002</v>
      </c>
      <c r="SSZ17" s="708" t="s">
        <v>2448</v>
      </c>
      <c r="STA17" s="707">
        <v>2.2000000000000002</v>
      </c>
      <c r="STB17" s="708" t="s">
        <v>2448</v>
      </c>
      <c r="STC17" s="707">
        <v>2.2000000000000002</v>
      </c>
      <c r="STD17" s="708" t="s">
        <v>2448</v>
      </c>
      <c r="STE17" s="707">
        <v>2.2000000000000002</v>
      </c>
      <c r="STF17" s="708" t="s">
        <v>2448</v>
      </c>
      <c r="STG17" s="707">
        <v>2.2000000000000002</v>
      </c>
      <c r="STH17" s="708" t="s">
        <v>2448</v>
      </c>
      <c r="STI17" s="707">
        <v>2.2000000000000002</v>
      </c>
      <c r="STJ17" s="708" t="s">
        <v>2448</v>
      </c>
      <c r="STK17" s="707">
        <v>2.2000000000000002</v>
      </c>
      <c r="STL17" s="708" t="s">
        <v>2448</v>
      </c>
      <c r="STM17" s="707">
        <v>2.2000000000000002</v>
      </c>
      <c r="STN17" s="708" t="s">
        <v>2448</v>
      </c>
      <c r="STO17" s="707">
        <v>2.2000000000000002</v>
      </c>
      <c r="STP17" s="708" t="s">
        <v>2448</v>
      </c>
      <c r="STQ17" s="707">
        <v>2.2000000000000002</v>
      </c>
      <c r="STR17" s="708" t="s">
        <v>2448</v>
      </c>
      <c r="STS17" s="707">
        <v>2.2000000000000002</v>
      </c>
      <c r="STT17" s="708" t="s">
        <v>2448</v>
      </c>
      <c r="STU17" s="707">
        <v>2.2000000000000002</v>
      </c>
      <c r="STV17" s="708" t="s">
        <v>2448</v>
      </c>
      <c r="STW17" s="707">
        <v>2.2000000000000002</v>
      </c>
      <c r="STX17" s="708" t="s">
        <v>2448</v>
      </c>
      <c r="STY17" s="707">
        <v>2.2000000000000002</v>
      </c>
      <c r="STZ17" s="708" t="s">
        <v>2448</v>
      </c>
      <c r="SUA17" s="707">
        <v>2.2000000000000002</v>
      </c>
      <c r="SUB17" s="708" t="s">
        <v>2448</v>
      </c>
      <c r="SUC17" s="707">
        <v>2.2000000000000002</v>
      </c>
      <c r="SUD17" s="708" t="s">
        <v>2448</v>
      </c>
      <c r="SUE17" s="707">
        <v>2.2000000000000002</v>
      </c>
      <c r="SUF17" s="708" t="s">
        <v>2448</v>
      </c>
      <c r="SUG17" s="707">
        <v>2.2000000000000002</v>
      </c>
      <c r="SUH17" s="708" t="s">
        <v>2448</v>
      </c>
      <c r="SUI17" s="707">
        <v>2.2000000000000002</v>
      </c>
      <c r="SUJ17" s="708" t="s">
        <v>2448</v>
      </c>
      <c r="SUK17" s="707">
        <v>2.2000000000000002</v>
      </c>
      <c r="SUL17" s="708" t="s">
        <v>2448</v>
      </c>
      <c r="SUM17" s="707">
        <v>2.2000000000000002</v>
      </c>
      <c r="SUN17" s="708" t="s">
        <v>2448</v>
      </c>
      <c r="SUO17" s="707">
        <v>2.2000000000000002</v>
      </c>
      <c r="SUP17" s="708" t="s">
        <v>2448</v>
      </c>
      <c r="SUQ17" s="707">
        <v>2.2000000000000002</v>
      </c>
      <c r="SUR17" s="708" t="s">
        <v>2448</v>
      </c>
      <c r="SUS17" s="707">
        <v>2.2000000000000002</v>
      </c>
      <c r="SUT17" s="708" t="s">
        <v>2448</v>
      </c>
      <c r="SUU17" s="707">
        <v>2.2000000000000002</v>
      </c>
      <c r="SUV17" s="708" t="s">
        <v>2448</v>
      </c>
      <c r="SUW17" s="707">
        <v>2.2000000000000002</v>
      </c>
      <c r="SUX17" s="708" t="s">
        <v>2448</v>
      </c>
      <c r="SUY17" s="707">
        <v>2.2000000000000002</v>
      </c>
      <c r="SUZ17" s="708" t="s">
        <v>2448</v>
      </c>
      <c r="SVA17" s="707">
        <v>2.2000000000000002</v>
      </c>
      <c r="SVB17" s="708" t="s">
        <v>2448</v>
      </c>
      <c r="SVC17" s="707">
        <v>2.2000000000000002</v>
      </c>
      <c r="SVD17" s="708" t="s">
        <v>2448</v>
      </c>
      <c r="SVE17" s="707">
        <v>2.2000000000000002</v>
      </c>
      <c r="SVF17" s="708" t="s">
        <v>2448</v>
      </c>
      <c r="SVG17" s="707">
        <v>2.2000000000000002</v>
      </c>
      <c r="SVH17" s="708" t="s">
        <v>2448</v>
      </c>
      <c r="SVI17" s="707">
        <v>2.2000000000000002</v>
      </c>
      <c r="SVJ17" s="708" t="s">
        <v>2448</v>
      </c>
      <c r="SVK17" s="707">
        <v>2.2000000000000002</v>
      </c>
      <c r="SVL17" s="708" t="s">
        <v>2448</v>
      </c>
      <c r="SVM17" s="707">
        <v>2.2000000000000002</v>
      </c>
      <c r="SVN17" s="708" t="s">
        <v>2448</v>
      </c>
      <c r="SVO17" s="707">
        <v>2.2000000000000002</v>
      </c>
      <c r="SVP17" s="708" t="s">
        <v>2448</v>
      </c>
      <c r="SVQ17" s="707">
        <v>2.2000000000000002</v>
      </c>
      <c r="SVR17" s="708" t="s">
        <v>2448</v>
      </c>
      <c r="SVS17" s="707">
        <v>2.2000000000000002</v>
      </c>
      <c r="SVT17" s="708" t="s">
        <v>2448</v>
      </c>
      <c r="SVU17" s="707">
        <v>2.2000000000000002</v>
      </c>
      <c r="SVV17" s="708" t="s">
        <v>2448</v>
      </c>
      <c r="SVW17" s="707">
        <v>2.2000000000000002</v>
      </c>
      <c r="SVX17" s="708" t="s">
        <v>2448</v>
      </c>
      <c r="SVY17" s="707">
        <v>2.2000000000000002</v>
      </c>
      <c r="SVZ17" s="708" t="s">
        <v>2448</v>
      </c>
      <c r="SWA17" s="707">
        <v>2.2000000000000002</v>
      </c>
      <c r="SWB17" s="708" t="s">
        <v>2448</v>
      </c>
      <c r="SWC17" s="707">
        <v>2.2000000000000002</v>
      </c>
      <c r="SWD17" s="708" t="s">
        <v>2448</v>
      </c>
      <c r="SWE17" s="707">
        <v>2.2000000000000002</v>
      </c>
      <c r="SWF17" s="708" t="s">
        <v>2448</v>
      </c>
      <c r="SWG17" s="707">
        <v>2.2000000000000002</v>
      </c>
      <c r="SWH17" s="708" t="s">
        <v>2448</v>
      </c>
      <c r="SWI17" s="707">
        <v>2.2000000000000002</v>
      </c>
      <c r="SWJ17" s="708" t="s">
        <v>2448</v>
      </c>
      <c r="SWK17" s="707">
        <v>2.2000000000000002</v>
      </c>
      <c r="SWL17" s="708" t="s">
        <v>2448</v>
      </c>
      <c r="SWM17" s="707">
        <v>2.2000000000000002</v>
      </c>
      <c r="SWN17" s="708" t="s">
        <v>2448</v>
      </c>
      <c r="SWO17" s="707">
        <v>2.2000000000000002</v>
      </c>
      <c r="SWP17" s="708" t="s">
        <v>2448</v>
      </c>
      <c r="SWQ17" s="707">
        <v>2.2000000000000002</v>
      </c>
      <c r="SWR17" s="708" t="s">
        <v>2448</v>
      </c>
      <c r="SWS17" s="707">
        <v>2.2000000000000002</v>
      </c>
      <c r="SWT17" s="708" t="s">
        <v>2448</v>
      </c>
      <c r="SWU17" s="707">
        <v>2.2000000000000002</v>
      </c>
      <c r="SWV17" s="708" t="s">
        <v>2448</v>
      </c>
      <c r="SWW17" s="707">
        <v>2.2000000000000002</v>
      </c>
      <c r="SWX17" s="708" t="s">
        <v>2448</v>
      </c>
      <c r="SWY17" s="707">
        <v>2.2000000000000002</v>
      </c>
      <c r="SWZ17" s="708" t="s">
        <v>2448</v>
      </c>
      <c r="SXA17" s="707">
        <v>2.2000000000000002</v>
      </c>
      <c r="SXB17" s="708" t="s">
        <v>2448</v>
      </c>
      <c r="SXC17" s="707">
        <v>2.2000000000000002</v>
      </c>
      <c r="SXD17" s="708" t="s">
        <v>2448</v>
      </c>
      <c r="SXE17" s="707">
        <v>2.2000000000000002</v>
      </c>
      <c r="SXF17" s="708" t="s">
        <v>2448</v>
      </c>
      <c r="SXG17" s="707">
        <v>2.2000000000000002</v>
      </c>
      <c r="SXH17" s="708" t="s">
        <v>2448</v>
      </c>
      <c r="SXI17" s="707">
        <v>2.2000000000000002</v>
      </c>
      <c r="SXJ17" s="708" t="s">
        <v>2448</v>
      </c>
      <c r="SXK17" s="707">
        <v>2.2000000000000002</v>
      </c>
      <c r="SXL17" s="708" t="s">
        <v>2448</v>
      </c>
      <c r="SXM17" s="707">
        <v>2.2000000000000002</v>
      </c>
      <c r="SXN17" s="708" t="s">
        <v>2448</v>
      </c>
      <c r="SXO17" s="707">
        <v>2.2000000000000002</v>
      </c>
      <c r="SXP17" s="708" t="s">
        <v>2448</v>
      </c>
      <c r="SXQ17" s="707">
        <v>2.2000000000000002</v>
      </c>
      <c r="SXR17" s="708" t="s">
        <v>2448</v>
      </c>
      <c r="SXS17" s="707">
        <v>2.2000000000000002</v>
      </c>
      <c r="SXT17" s="708" t="s">
        <v>2448</v>
      </c>
      <c r="SXU17" s="707">
        <v>2.2000000000000002</v>
      </c>
      <c r="SXV17" s="708" t="s">
        <v>2448</v>
      </c>
      <c r="SXW17" s="707">
        <v>2.2000000000000002</v>
      </c>
      <c r="SXX17" s="708" t="s">
        <v>2448</v>
      </c>
      <c r="SXY17" s="707">
        <v>2.2000000000000002</v>
      </c>
      <c r="SXZ17" s="708" t="s">
        <v>2448</v>
      </c>
      <c r="SYA17" s="707">
        <v>2.2000000000000002</v>
      </c>
      <c r="SYB17" s="708" t="s">
        <v>2448</v>
      </c>
      <c r="SYC17" s="707">
        <v>2.2000000000000002</v>
      </c>
      <c r="SYD17" s="708" t="s">
        <v>2448</v>
      </c>
      <c r="SYE17" s="707">
        <v>2.2000000000000002</v>
      </c>
      <c r="SYF17" s="708" t="s">
        <v>2448</v>
      </c>
      <c r="SYG17" s="707">
        <v>2.2000000000000002</v>
      </c>
      <c r="SYH17" s="708" t="s">
        <v>2448</v>
      </c>
      <c r="SYI17" s="707">
        <v>2.2000000000000002</v>
      </c>
      <c r="SYJ17" s="708" t="s">
        <v>2448</v>
      </c>
      <c r="SYK17" s="707">
        <v>2.2000000000000002</v>
      </c>
      <c r="SYL17" s="708" t="s">
        <v>2448</v>
      </c>
      <c r="SYM17" s="707">
        <v>2.2000000000000002</v>
      </c>
      <c r="SYN17" s="708" t="s">
        <v>2448</v>
      </c>
      <c r="SYO17" s="707">
        <v>2.2000000000000002</v>
      </c>
      <c r="SYP17" s="708" t="s">
        <v>2448</v>
      </c>
      <c r="SYQ17" s="707">
        <v>2.2000000000000002</v>
      </c>
      <c r="SYR17" s="708" t="s">
        <v>2448</v>
      </c>
      <c r="SYS17" s="707">
        <v>2.2000000000000002</v>
      </c>
      <c r="SYT17" s="708" t="s">
        <v>2448</v>
      </c>
      <c r="SYU17" s="707">
        <v>2.2000000000000002</v>
      </c>
      <c r="SYV17" s="708" t="s">
        <v>2448</v>
      </c>
      <c r="SYW17" s="707">
        <v>2.2000000000000002</v>
      </c>
      <c r="SYX17" s="708" t="s">
        <v>2448</v>
      </c>
      <c r="SYY17" s="707">
        <v>2.2000000000000002</v>
      </c>
      <c r="SYZ17" s="708" t="s">
        <v>2448</v>
      </c>
      <c r="SZA17" s="707">
        <v>2.2000000000000002</v>
      </c>
      <c r="SZB17" s="708" t="s">
        <v>2448</v>
      </c>
      <c r="SZC17" s="707">
        <v>2.2000000000000002</v>
      </c>
      <c r="SZD17" s="708" t="s">
        <v>2448</v>
      </c>
      <c r="SZE17" s="707">
        <v>2.2000000000000002</v>
      </c>
      <c r="SZF17" s="708" t="s">
        <v>2448</v>
      </c>
      <c r="SZG17" s="707">
        <v>2.2000000000000002</v>
      </c>
      <c r="SZH17" s="708" t="s">
        <v>2448</v>
      </c>
      <c r="SZI17" s="707">
        <v>2.2000000000000002</v>
      </c>
      <c r="SZJ17" s="708" t="s">
        <v>2448</v>
      </c>
      <c r="SZK17" s="707">
        <v>2.2000000000000002</v>
      </c>
      <c r="SZL17" s="708" t="s">
        <v>2448</v>
      </c>
      <c r="SZM17" s="707">
        <v>2.2000000000000002</v>
      </c>
      <c r="SZN17" s="708" t="s">
        <v>2448</v>
      </c>
      <c r="SZO17" s="707">
        <v>2.2000000000000002</v>
      </c>
      <c r="SZP17" s="708" t="s">
        <v>2448</v>
      </c>
      <c r="SZQ17" s="707">
        <v>2.2000000000000002</v>
      </c>
      <c r="SZR17" s="708" t="s">
        <v>2448</v>
      </c>
      <c r="SZS17" s="707">
        <v>2.2000000000000002</v>
      </c>
      <c r="SZT17" s="708" t="s">
        <v>2448</v>
      </c>
      <c r="SZU17" s="707">
        <v>2.2000000000000002</v>
      </c>
      <c r="SZV17" s="708" t="s">
        <v>2448</v>
      </c>
      <c r="SZW17" s="707">
        <v>2.2000000000000002</v>
      </c>
      <c r="SZX17" s="708" t="s">
        <v>2448</v>
      </c>
      <c r="SZY17" s="707">
        <v>2.2000000000000002</v>
      </c>
      <c r="SZZ17" s="708" t="s">
        <v>2448</v>
      </c>
      <c r="TAA17" s="707">
        <v>2.2000000000000002</v>
      </c>
      <c r="TAB17" s="708" t="s">
        <v>2448</v>
      </c>
      <c r="TAC17" s="707">
        <v>2.2000000000000002</v>
      </c>
      <c r="TAD17" s="708" t="s">
        <v>2448</v>
      </c>
      <c r="TAE17" s="707">
        <v>2.2000000000000002</v>
      </c>
      <c r="TAF17" s="708" t="s">
        <v>2448</v>
      </c>
      <c r="TAG17" s="707">
        <v>2.2000000000000002</v>
      </c>
      <c r="TAH17" s="708" t="s">
        <v>2448</v>
      </c>
      <c r="TAI17" s="707">
        <v>2.2000000000000002</v>
      </c>
      <c r="TAJ17" s="708" t="s">
        <v>2448</v>
      </c>
      <c r="TAK17" s="707">
        <v>2.2000000000000002</v>
      </c>
      <c r="TAL17" s="708" t="s">
        <v>2448</v>
      </c>
      <c r="TAM17" s="707">
        <v>2.2000000000000002</v>
      </c>
      <c r="TAN17" s="708" t="s">
        <v>2448</v>
      </c>
      <c r="TAO17" s="707">
        <v>2.2000000000000002</v>
      </c>
      <c r="TAP17" s="708" t="s">
        <v>2448</v>
      </c>
      <c r="TAQ17" s="707">
        <v>2.2000000000000002</v>
      </c>
      <c r="TAR17" s="708" t="s">
        <v>2448</v>
      </c>
      <c r="TAS17" s="707">
        <v>2.2000000000000002</v>
      </c>
      <c r="TAT17" s="708" t="s">
        <v>2448</v>
      </c>
      <c r="TAU17" s="707">
        <v>2.2000000000000002</v>
      </c>
      <c r="TAV17" s="708" t="s">
        <v>2448</v>
      </c>
      <c r="TAW17" s="707">
        <v>2.2000000000000002</v>
      </c>
      <c r="TAX17" s="708" t="s">
        <v>2448</v>
      </c>
      <c r="TAY17" s="707">
        <v>2.2000000000000002</v>
      </c>
      <c r="TAZ17" s="708" t="s">
        <v>2448</v>
      </c>
      <c r="TBA17" s="707">
        <v>2.2000000000000002</v>
      </c>
      <c r="TBB17" s="708" t="s">
        <v>2448</v>
      </c>
      <c r="TBC17" s="707">
        <v>2.2000000000000002</v>
      </c>
      <c r="TBD17" s="708" t="s">
        <v>2448</v>
      </c>
      <c r="TBE17" s="707">
        <v>2.2000000000000002</v>
      </c>
      <c r="TBF17" s="708" t="s">
        <v>2448</v>
      </c>
      <c r="TBG17" s="707">
        <v>2.2000000000000002</v>
      </c>
      <c r="TBH17" s="708" t="s">
        <v>2448</v>
      </c>
      <c r="TBI17" s="707">
        <v>2.2000000000000002</v>
      </c>
      <c r="TBJ17" s="708" t="s">
        <v>2448</v>
      </c>
      <c r="TBK17" s="707">
        <v>2.2000000000000002</v>
      </c>
      <c r="TBL17" s="708" t="s">
        <v>2448</v>
      </c>
      <c r="TBM17" s="707">
        <v>2.2000000000000002</v>
      </c>
      <c r="TBN17" s="708" t="s">
        <v>2448</v>
      </c>
      <c r="TBO17" s="707">
        <v>2.2000000000000002</v>
      </c>
      <c r="TBP17" s="708" t="s">
        <v>2448</v>
      </c>
      <c r="TBQ17" s="707">
        <v>2.2000000000000002</v>
      </c>
      <c r="TBR17" s="708" t="s">
        <v>2448</v>
      </c>
      <c r="TBS17" s="707">
        <v>2.2000000000000002</v>
      </c>
      <c r="TBT17" s="708" t="s">
        <v>2448</v>
      </c>
      <c r="TBU17" s="707">
        <v>2.2000000000000002</v>
      </c>
      <c r="TBV17" s="708" t="s">
        <v>2448</v>
      </c>
      <c r="TBW17" s="707">
        <v>2.2000000000000002</v>
      </c>
      <c r="TBX17" s="708" t="s">
        <v>2448</v>
      </c>
      <c r="TBY17" s="707">
        <v>2.2000000000000002</v>
      </c>
      <c r="TBZ17" s="708" t="s">
        <v>2448</v>
      </c>
      <c r="TCA17" s="707">
        <v>2.2000000000000002</v>
      </c>
      <c r="TCB17" s="708" t="s">
        <v>2448</v>
      </c>
      <c r="TCC17" s="707">
        <v>2.2000000000000002</v>
      </c>
      <c r="TCD17" s="708" t="s">
        <v>2448</v>
      </c>
      <c r="TCE17" s="707">
        <v>2.2000000000000002</v>
      </c>
      <c r="TCF17" s="708" t="s">
        <v>2448</v>
      </c>
      <c r="TCG17" s="707">
        <v>2.2000000000000002</v>
      </c>
      <c r="TCH17" s="708" t="s">
        <v>2448</v>
      </c>
      <c r="TCI17" s="707">
        <v>2.2000000000000002</v>
      </c>
      <c r="TCJ17" s="708" t="s">
        <v>2448</v>
      </c>
      <c r="TCK17" s="707">
        <v>2.2000000000000002</v>
      </c>
      <c r="TCL17" s="708" t="s">
        <v>2448</v>
      </c>
      <c r="TCM17" s="707">
        <v>2.2000000000000002</v>
      </c>
      <c r="TCN17" s="708" t="s">
        <v>2448</v>
      </c>
      <c r="TCO17" s="707">
        <v>2.2000000000000002</v>
      </c>
      <c r="TCP17" s="708" t="s">
        <v>2448</v>
      </c>
      <c r="TCQ17" s="707">
        <v>2.2000000000000002</v>
      </c>
      <c r="TCR17" s="708" t="s">
        <v>2448</v>
      </c>
      <c r="TCS17" s="707">
        <v>2.2000000000000002</v>
      </c>
      <c r="TCT17" s="708" t="s">
        <v>2448</v>
      </c>
      <c r="TCU17" s="707">
        <v>2.2000000000000002</v>
      </c>
      <c r="TCV17" s="708" t="s">
        <v>2448</v>
      </c>
      <c r="TCW17" s="707">
        <v>2.2000000000000002</v>
      </c>
      <c r="TCX17" s="708" t="s">
        <v>2448</v>
      </c>
      <c r="TCY17" s="707">
        <v>2.2000000000000002</v>
      </c>
      <c r="TCZ17" s="708" t="s">
        <v>2448</v>
      </c>
      <c r="TDA17" s="707">
        <v>2.2000000000000002</v>
      </c>
      <c r="TDB17" s="708" t="s">
        <v>2448</v>
      </c>
      <c r="TDC17" s="707">
        <v>2.2000000000000002</v>
      </c>
      <c r="TDD17" s="708" t="s">
        <v>2448</v>
      </c>
      <c r="TDE17" s="707">
        <v>2.2000000000000002</v>
      </c>
      <c r="TDF17" s="708" t="s">
        <v>2448</v>
      </c>
      <c r="TDG17" s="707">
        <v>2.2000000000000002</v>
      </c>
      <c r="TDH17" s="708" t="s">
        <v>2448</v>
      </c>
      <c r="TDI17" s="707">
        <v>2.2000000000000002</v>
      </c>
      <c r="TDJ17" s="708" t="s">
        <v>2448</v>
      </c>
      <c r="TDK17" s="707">
        <v>2.2000000000000002</v>
      </c>
      <c r="TDL17" s="708" t="s">
        <v>2448</v>
      </c>
      <c r="TDM17" s="707">
        <v>2.2000000000000002</v>
      </c>
      <c r="TDN17" s="708" t="s">
        <v>2448</v>
      </c>
      <c r="TDO17" s="707">
        <v>2.2000000000000002</v>
      </c>
      <c r="TDP17" s="708" t="s">
        <v>2448</v>
      </c>
      <c r="TDQ17" s="707">
        <v>2.2000000000000002</v>
      </c>
      <c r="TDR17" s="708" t="s">
        <v>2448</v>
      </c>
      <c r="TDS17" s="707">
        <v>2.2000000000000002</v>
      </c>
      <c r="TDT17" s="708" t="s">
        <v>2448</v>
      </c>
      <c r="TDU17" s="707">
        <v>2.2000000000000002</v>
      </c>
      <c r="TDV17" s="708" t="s">
        <v>2448</v>
      </c>
      <c r="TDW17" s="707">
        <v>2.2000000000000002</v>
      </c>
      <c r="TDX17" s="708" t="s">
        <v>2448</v>
      </c>
      <c r="TDY17" s="707">
        <v>2.2000000000000002</v>
      </c>
      <c r="TDZ17" s="708" t="s">
        <v>2448</v>
      </c>
      <c r="TEA17" s="707">
        <v>2.2000000000000002</v>
      </c>
      <c r="TEB17" s="708" t="s">
        <v>2448</v>
      </c>
      <c r="TEC17" s="707">
        <v>2.2000000000000002</v>
      </c>
      <c r="TED17" s="708" t="s">
        <v>2448</v>
      </c>
      <c r="TEE17" s="707">
        <v>2.2000000000000002</v>
      </c>
      <c r="TEF17" s="708" t="s">
        <v>2448</v>
      </c>
      <c r="TEG17" s="707">
        <v>2.2000000000000002</v>
      </c>
      <c r="TEH17" s="708" t="s">
        <v>2448</v>
      </c>
      <c r="TEI17" s="707">
        <v>2.2000000000000002</v>
      </c>
      <c r="TEJ17" s="708" t="s">
        <v>2448</v>
      </c>
      <c r="TEK17" s="707">
        <v>2.2000000000000002</v>
      </c>
      <c r="TEL17" s="708" t="s">
        <v>2448</v>
      </c>
      <c r="TEM17" s="707">
        <v>2.2000000000000002</v>
      </c>
      <c r="TEN17" s="708" t="s">
        <v>2448</v>
      </c>
      <c r="TEO17" s="707">
        <v>2.2000000000000002</v>
      </c>
      <c r="TEP17" s="708" t="s">
        <v>2448</v>
      </c>
      <c r="TEQ17" s="707">
        <v>2.2000000000000002</v>
      </c>
      <c r="TER17" s="708" t="s">
        <v>2448</v>
      </c>
      <c r="TES17" s="707">
        <v>2.2000000000000002</v>
      </c>
      <c r="TET17" s="708" t="s">
        <v>2448</v>
      </c>
      <c r="TEU17" s="707">
        <v>2.2000000000000002</v>
      </c>
      <c r="TEV17" s="708" t="s">
        <v>2448</v>
      </c>
      <c r="TEW17" s="707">
        <v>2.2000000000000002</v>
      </c>
      <c r="TEX17" s="708" t="s">
        <v>2448</v>
      </c>
      <c r="TEY17" s="707">
        <v>2.2000000000000002</v>
      </c>
      <c r="TEZ17" s="708" t="s">
        <v>2448</v>
      </c>
      <c r="TFA17" s="707">
        <v>2.2000000000000002</v>
      </c>
      <c r="TFB17" s="708" t="s">
        <v>2448</v>
      </c>
      <c r="TFC17" s="707">
        <v>2.2000000000000002</v>
      </c>
      <c r="TFD17" s="708" t="s">
        <v>2448</v>
      </c>
      <c r="TFE17" s="707">
        <v>2.2000000000000002</v>
      </c>
      <c r="TFF17" s="708" t="s">
        <v>2448</v>
      </c>
      <c r="TFG17" s="707">
        <v>2.2000000000000002</v>
      </c>
      <c r="TFH17" s="708" t="s">
        <v>2448</v>
      </c>
      <c r="TFI17" s="707">
        <v>2.2000000000000002</v>
      </c>
      <c r="TFJ17" s="708" t="s">
        <v>2448</v>
      </c>
      <c r="TFK17" s="707">
        <v>2.2000000000000002</v>
      </c>
      <c r="TFL17" s="708" t="s">
        <v>2448</v>
      </c>
      <c r="TFM17" s="707">
        <v>2.2000000000000002</v>
      </c>
      <c r="TFN17" s="708" t="s">
        <v>2448</v>
      </c>
      <c r="TFO17" s="707">
        <v>2.2000000000000002</v>
      </c>
      <c r="TFP17" s="708" t="s">
        <v>2448</v>
      </c>
      <c r="TFQ17" s="707">
        <v>2.2000000000000002</v>
      </c>
      <c r="TFR17" s="708" t="s">
        <v>2448</v>
      </c>
      <c r="TFS17" s="707">
        <v>2.2000000000000002</v>
      </c>
      <c r="TFT17" s="708" t="s">
        <v>2448</v>
      </c>
      <c r="TFU17" s="707">
        <v>2.2000000000000002</v>
      </c>
      <c r="TFV17" s="708" t="s">
        <v>2448</v>
      </c>
      <c r="TFW17" s="707">
        <v>2.2000000000000002</v>
      </c>
      <c r="TFX17" s="708" t="s">
        <v>2448</v>
      </c>
      <c r="TFY17" s="707">
        <v>2.2000000000000002</v>
      </c>
      <c r="TFZ17" s="708" t="s">
        <v>2448</v>
      </c>
      <c r="TGA17" s="707">
        <v>2.2000000000000002</v>
      </c>
      <c r="TGB17" s="708" t="s">
        <v>2448</v>
      </c>
      <c r="TGC17" s="707">
        <v>2.2000000000000002</v>
      </c>
      <c r="TGD17" s="708" t="s">
        <v>2448</v>
      </c>
      <c r="TGE17" s="707">
        <v>2.2000000000000002</v>
      </c>
      <c r="TGF17" s="708" t="s">
        <v>2448</v>
      </c>
      <c r="TGG17" s="707">
        <v>2.2000000000000002</v>
      </c>
      <c r="TGH17" s="708" t="s">
        <v>2448</v>
      </c>
      <c r="TGI17" s="707">
        <v>2.2000000000000002</v>
      </c>
      <c r="TGJ17" s="708" t="s">
        <v>2448</v>
      </c>
      <c r="TGK17" s="707">
        <v>2.2000000000000002</v>
      </c>
      <c r="TGL17" s="708" t="s">
        <v>2448</v>
      </c>
      <c r="TGM17" s="707">
        <v>2.2000000000000002</v>
      </c>
      <c r="TGN17" s="708" t="s">
        <v>2448</v>
      </c>
      <c r="TGO17" s="707">
        <v>2.2000000000000002</v>
      </c>
      <c r="TGP17" s="708" t="s">
        <v>2448</v>
      </c>
      <c r="TGQ17" s="707">
        <v>2.2000000000000002</v>
      </c>
      <c r="TGR17" s="708" t="s">
        <v>2448</v>
      </c>
      <c r="TGS17" s="707">
        <v>2.2000000000000002</v>
      </c>
      <c r="TGT17" s="708" t="s">
        <v>2448</v>
      </c>
      <c r="TGU17" s="707">
        <v>2.2000000000000002</v>
      </c>
      <c r="TGV17" s="708" t="s">
        <v>2448</v>
      </c>
      <c r="TGW17" s="707">
        <v>2.2000000000000002</v>
      </c>
      <c r="TGX17" s="708" t="s">
        <v>2448</v>
      </c>
      <c r="TGY17" s="707">
        <v>2.2000000000000002</v>
      </c>
      <c r="TGZ17" s="708" t="s">
        <v>2448</v>
      </c>
      <c r="THA17" s="707">
        <v>2.2000000000000002</v>
      </c>
      <c r="THB17" s="708" t="s">
        <v>2448</v>
      </c>
      <c r="THC17" s="707">
        <v>2.2000000000000002</v>
      </c>
      <c r="THD17" s="708" t="s">
        <v>2448</v>
      </c>
      <c r="THE17" s="707">
        <v>2.2000000000000002</v>
      </c>
      <c r="THF17" s="708" t="s">
        <v>2448</v>
      </c>
      <c r="THG17" s="707">
        <v>2.2000000000000002</v>
      </c>
      <c r="THH17" s="708" t="s">
        <v>2448</v>
      </c>
      <c r="THI17" s="707">
        <v>2.2000000000000002</v>
      </c>
      <c r="THJ17" s="708" t="s">
        <v>2448</v>
      </c>
      <c r="THK17" s="707">
        <v>2.2000000000000002</v>
      </c>
      <c r="THL17" s="708" t="s">
        <v>2448</v>
      </c>
      <c r="THM17" s="707">
        <v>2.2000000000000002</v>
      </c>
      <c r="THN17" s="708" t="s">
        <v>2448</v>
      </c>
      <c r="THO17" s="707">
        <v>2.2000000000000002</v>
      </c>
      <c r="THP17" s="708" t="s">
        <v>2448</v>
      </c>
      <c r="THQ17" s="707">
        <v>2.2000000000000002</v>
      </c>
      <c r="THR17" s="708" t="s">
        <v>2448</v>
      </c>
      <c r="THS17" s="707">
        <v>2.2000000000000002</v>
      </c>
      <c r="THT17" s="708" t="s">
        <v>2448</v>
      </c>
      <c r="THU17" s="707">
        <v>2.2000000000000002</v>
      </c>
      <c r="THV17" s="708" t="s">
        <v>2448</v>
      </c>
      <c r="THW17" s="707">
        <v>2.2000000000000002</v>
      </c>
      <c r="THX17" s="708" t="s">
        <v>2448</v>
      </c>
      <c r="THY17" s="707">
        <v>2.2000000000000002</v>
      </c>
      <c r="THZ17" s="708" t="s">
        <v>2448</v>
      </c>
      <c r="TIA17" s="707">
        <v>2.2000000000000002</v>
      </c>
      <c r="TIB17" s="708" t="s">
        <v>2448</v>
      </c>
      <c r="TIC17" s="707">
        <v>2.2000000000000002</v>
      </c>
      <c r="TID17" s="708" t="s">
        <v>2448</v>
      </c>
      <c r="TIE17" s="707">
        <v>2.2000000000000002</v>
      </c>
      <c r="TIF17" s="708" t="s">
        <v>2448</v>
      </c>
      <c r="TIG17" s="707">
        <v>2.2000000000000002</v>
      </c>
      <c r="TIH17" s="708" t="s">
        <v>2448</v>
      </c>
      <c r="TII17" s="707">
        <v>2.2000000000000002</v>
      </c>
      <c r="TIJ17" s="708" t="s">
        <v>2448</v>
      </c>
      <c r="TIK17" s="707">
        <v>2.2000000000000002</v>
      </c>
      <c r="TIL17" s="708" t="s">
        <v>2448</v>
      </c>
      <c r="TIM17" s="707">
        <v>2.2000000000000002</v>
      </c>
      <c r="TIN17" s="708" t="s">
        <v>2448</v>
      </c>
      <c r="TIO17" s="707">
        <v>2.2000000000000002</v>
      </c>
      <c r="TIP17" s="708" t="s">
        <v>2448</v>
      </c>
      <c r="TIQ17" s="707">
        <v>2.2000000000000002</v>
      </c>
      <c r="TIR17" s="708" t="s">
        <v>2448</v>
      </c>
      <c r="TIS17" s="707">
        <v>2.2000000000000002</v>
      </c>
      <c r="TIT17" s="708" t="s">
        <v>2448</v>
      </c>
      <c r="TIU17" s="707">
        <v>2.2000000000000002</v>
      </c>
      <c r="TIV17" s="708" t="s">
        <v>2448</v>
      </c>
      <c r="TIW17" s="707">
        <v>2.2000000000000002</v>
      </c>
      <c r="TIX17" s="708" t="s">
        <v>2448</v>
      </c>
      <c r="TIY17" s="707">
        <v>2.2000000000000002</v>
      </c>
      <c r="TIZ17" s="708" t="s">
        <v>2448</v>
      </c>
      <c r="TJA17" s="707">
        <v>2.2000000000000002</v>
      </c>
      <c r="TJB17" s="708" t="s">
        <v>2448</v>
      </c>
      <c r="TJC17" s="707">
        <v>2.2000000000000002</v>
      </c>
      <c r="TJD17" s="708" t="s">
        <v>2448</v>
      </c>
      <c r="TJE17" s="707">
        <v>2.2000000000000002</v>
      </c>
      <c r="TJF17" s="708" t="s">
        <v>2448</v>
      </c>
      <c r="TJG17" s="707">
        <v>2.2000000000000002</v>
      </c>
      <c r="TJH17" s="708" t="s">
        <v>2448</v>
      </c>
      <c r="TJI17" s="707">
        <v>2.2000000000000002</v>
      </c>
      <c r="TJJ17" s="708" t="s">
        <v>2448</v>
      </c>
      <c r="TJK17" s="707">
        <v>2.2000000000000002</v>
      </c>
      <c r="TJL17" s="708" t="s">
        <v>2448</v>
      </c>
      <c r="TJM17" s="707">
        <v>2.2000000000000002</v>
      </c>
      <c r="TJN17" s="708" t="s">
        <v>2448</v>
      </c>
      <c r="TJO17" s="707">
        <v>2.2000000000000002</v>
      </c>
      <c r="TJP17" s="708" t="s">
        <v>2448</v>
      </c>
      <c r="TJQ17" s="707">
        <v>2.2000000000000002</v>
      </c>
      <c r="TJR17" s="708" t="s">
        <v>2448</v>
      </c>
      <c r="TJS17" s="707">
        <v>2.2000000000000002</v>
      </c>
      <c r="TJT17" s="708" t="s">
        <v>2448</v>
      </c>
      <c r="TJU17" s="707">
        <v>2.2000000000000002</v>
      </c>
      <c r="TJV17" s="708" t="s">
        <v>2448</v>
      </c>
      <c r="TJW17" s="707">
        <v>2.2000000000000002</v>
      </c>
      <c r="TJX17" s="708" t="s">
        <v>2448</v>
      </c>
      <c r="TJY17" s="707">
        <v>2.2000000000000002</v>
      </c>
      <c r="TJZ17" s="708" t="s">
        <v>2448</v>
      </c>
      <c r="TKA17" s="707">
        <v>2.2000000000000002</v>
      </c>
      <c r="TKB17" s="708" t="s">
        <v>2448</v>
      </c>
      <c r="TKC17" s="707">
        <v>2.2000000000000002</v>
      </c>
      <c r="TKD17" s="708" t="s">
        <v>2448</v>
      </c>
      <c r="TKE17" s="707">
        <v>2.2000000000000002</v>
      </c>
      <c r="TKF17" s="708" t="s">
        <v>2448</v>
      </c>
      <c r="TKG17" s="707">
        <v>2.2000000000000002</v>
      </c>
      <c r="TKH17" s="708" t="s">
        <v>2448</v>
      </c>
      <c r="TKI17" s="707">
        <v>2.2000000000000002</v>
      </c>
      <c r="TKJ17" s="708" t="s">
        <v>2448</v>
      </c>
      <c r="TKK17" s="707">
        <v>2.2000000000000002</v>
      </c>
      <c r="TKL17" s="708" t="s">
        <v>2448</v>
      </c>
      <c r="TKM17" s="707">
        <v>2.2000000000000002</v>
      </c>
      <c r="TKN17" s="708" t="s">
        <v>2448</v>
      </c>
      <c r="TKO17" s="707">
        <v>2.2000000000000002</v>
      </c>
      <c r="TKP17" s="708" t="s">
        <v>2448</v>
      </c>
      <c r="TKQ17" s="707">
        <v>2.2000000000000002</v>
      </c>
      <c r="TKR17" s="708" t="s">
        <v>2448</v>
      </c>
      <c r="TKS17" s="707">
        <v>2.2000000000000002</v>
      </c>
      <c r="TKT17" s="708" t="s">
        <v>2448</v>
      </c>
      <c r="TKU17" s="707">
        <v>2.2000000000000002</v>
      </c>
      <c r="TKV17" s="708" t="s">
        <v>2448</v>
      </c>
      <c r="TKW17" s="707">
        <v>2.2000000000000002</v>
      </c>
      <c r="TKX17" s="708" t="s">
        <v>2448</v>
      </c>
      <c r="TKY17" s="707">
        <v>2.2000000000000002</v>
      </c>
      <c r="TKZ17" s="708" t="s">
        <v>2448</v>
      </c>
      <c r="TLA17" s="707">
        <v>2.2000000000000002</v>
      </c>
      <c r="TLB17" s="708" t="s">
        <v>2448</v>
      </c>
      <c r="TLC17" s="707">
        <v>2.2000000000000002</v>
      </c>
      <c r="TLD17" s="708" t="s">
        <v>2448</v>
      </c>
      <c r="TLE17" s="707">
        <v>2.2000000000000002</v>
      </c>
      <c r="TLF17" s="708" t="s">
        <v>2448</v>
      </c>
      <c r="TLG17" s="707">
        <v>2.2000000000000002</v>
      </c>
      <c r="TLH17" s="708" t="s">
        <v>2448</v>
      </c>
      <c r="TLI17" s="707">
        <v>2.2000000000000002</v>
      </c>
      <c r="TLJ17" s="708" t="s">
        <v>2448</v>
      </c>
      <c r="TLK17" s="707">
        <v>2.2000000000000002</v>
      </c>
      <c r="TLL17" s="708" t="s">
        <v>2448</v>
      </c>
      <c r="TLM17" s="707">
        <v>2.2000000000000002</v>
      </c>
      <c r="TLN17" s="708" t="s">
        <v>2448</v>
      </c>
      <c r="TLO17" s="707">
        <v>2.2000000000000002</v>
      </c>
      <c r="TLP17" s="708" t="s">
        <v>2448</v>
      </c>
      <c r="TLQ17" s="707">
        <v>2.2000000000000002</v>
      </c>
      <c r="TLR17" s="708" t="s">
        <v>2448</v>
      </c>
      <c r="TLS17" s="707">
        <v>2.2000000000000002</v>
      </c>
      <c r="TLT17" s="708" t="s">
        <v>2448</v>
      </c>
      <c r="TLU17" s="707">
        <v>2.2000000000000002</v>
      </c>
      <c r="TLV17" s="708" t="s">
        <v>2448</v>
      </c>
      <c r="TLW17" s="707">
        <v>2.2000000000000002</v>
      </c>
      <c r="TLX17" s="708" t="s">
        <v>2448</v>
      </c>
      <c r="TLY17" s="707">
        <v>2.2000000000000002</v>
      </c>
      <c r="TLZ17" s="708" t="s">
        <v>2448</v>
      </c>
      <c r="TMA17" s="707">
        <v>2.2000000000000002</v>
      </c>
      <c r="TMB17" s="708" t="s">
        <v>2448</v>
      </c>
      <c r="TMC17" s="707">
        <v>2.2000000000000002</v>
      </c>
      <c r="TMD17" s="708" t="s">
        <v>2448</v>
      </c>
      <c r="TME17" s="707">
        <v>2.2000000000000002</v>
      </c>
      <c r="TMF17" s="708" t="s">
        <v>2448</v>
      </c>
      <c r="TMG17" s="707">
        <v>2.2000000000000002</v>
      </c>
      <c r="TMH17" s="708" t="s">
        <v>2448</v>
      </c>
      <c r="TMI17" s="707">
        <v>2.2000000000000002</v>
      </c>
      <c r="TMJ17" s="708" t="s">
        <v>2448</v>
      </c>
      <c r="TMK17" s="707">
        <v>2.2000000000000002</v>
      </c>
      <c r="TML17" s="708" t="s">
        <v>2448</v>
      </c>
      <c r="TMM17" s="707">
        <v>2.2000000000000002</v>
      </c>
      <c r="TMN17" s="708" t="s">
        <v>2448</v>
      </c>
      <c r="TMO17" s="707">
        <v>2.2000000000000002</v>
      </c>
      <c r="TMP17" s="708" t="s">
        <v>2448</v>
      </c>
      <c r="TMQ17" s="707">
        <v>2.2000000000000002</v>
      </c>
      <c r="TMR17" s="708" t="s">
        <v>2448</v>
      </c>
      <c r="TMS17" s="707">
        <v>2.2000000000000002</v>
      </c>
      <c r="TMT17" s="708" t="s">
        <v>2448</v>
      </c>
      <c r="TMU17" s="707">
        <v>2.2000000000000002</v>
      </c>
      <c r="TMV17" s="708" t="s">
        <v>2448</v>
      </c>
      <c r="TMW17" s="707">
        <v>2.2000000000000002</v>
      </c>
      <c r="TMX17" s="708" t="s">
        <v>2448</v>
      </c>
      <c r="TMY17" s="707">
        <v>2.2000000000000002</v>
      </c>
      <c r="TMZ17" s="708" t="s">
        <v>2448</v>
      </c>
      <c r="TNA17" s="707">
        <v>2.2000000000000002</v>
      </c>
      <c r="TNB17" s="708" t="s">
        <v>2448</v>
      </c>
      <c r="TNC17" s="707">
        <v>2.2000000000000002</v>
      </c>
      <c r="TND17" s="708" t="s">
        <v>2448</v>
      </c>
      <c r="TNE17" s="707">
        <v>2.2000000000000002</v>
      </c>
      <c r="TNF17" s="708" t="s">
        <v>2448</v>
      </c>
      <c r="TNG17" s="707">
        <v>2.2000000000000002</v>
      </c>
      <c r="TNH17" s="708" t="s">
        <v>2448</v>
      </c>
      <c r="TNI17" s="707">
        <v>2.2000000000000002</v>
      </c>
      <c r="TNJ17" s="708" t="s">
        <v>2448</v>
      </c>
      <c r="TNK17" s="707">
        <v>2.2000000000000002</v>
      </c>
      <c r="TNL17" s="708" t="s">
        <v>2448</v>
      </c>
      <c r="TNM17" s="707">
        <v>2.2000000000000002</v>
      </c>
      <c r="TNN17" s="708" t="s">
        <v>2448</v>
      </c>
      <c r="TNO17" s="707">
        <v>2.2000000000000002</v>
      </c>
      <c r="TNP17" s="708" t="s">
        <v>2448</v>
      </c>
      <c r="TNQ17" s="707">
        <v>2.2000000000000002</v>
      </c>
      <c r="TNR17" s="708" t="s">
        <v>2448</v>
      </c>
      <c r="TNS17" s="707">
        <v>2.2000000000000002</v>
      </c>
      <c r="TNT17" s="708" t="s">
        <v>2448</v>
      </c>
      <c r="TNU17" s="707">
        <v>2.2000000000000002</v>
      </c>
      <c r="TNV17" s="708" t="s">
        <v>2448</v>
      </c>
      <c r="TNW17" s="707">
        <v>2.2000000000000002</v>
      </c>
      <c r="TNX17" s="708" t="s">
        <v>2448</v>
      </c>
      <c r="TNY17" s="707">
        <v>2.2000000000000002</v>
      </c>
      <c r="TNZ17" s="708" t="s">
        <v>2448</v>
      </c>
      <c r="TOA17" s="707">
        <v>2.2000000000000002</v>
      </c>
      <c r="TOB17" s="708" t="s">
        <v>2448</v>
      </c>
      <c r="TOC17" s="707">
        <v>2.2000000000000002</v>
      </c>
      <c r="TOD17" s="708" t="s">
        <v>2448</v>
      </c>
      <c r="TOE17" s="707">
        <v>2.2000000000000002</v>
      </c>
      <c r="TOF17" s="708" t="s">
        <v>2448</v>
      </c>
      <c r="TOG17" s="707">
        <v>2.2000000000000002</v>
      </c>
      <c r="TOH17" s="708" t="s">
        <v>2448</v>
      </c>
      <c r="TOI17" s="707">
        <v>2.2000000000000002</v>
      </c>
      <c r="TOJ17" s="708" t="s">
        <v>2448</v>
      </c>
      <c r="TOK17" s="707">
        <v>2.2000000000000002</v>
      </c>
      <c r="TOL17" s="708" t="s">
        <v>2448</v>
      </c>
      <c r="TOM17" s="707">
        <v>2.2000000000000002</v>
      </c>
      <c r="TON17" s="708" t="s">
        <v>2448</v>
      </c>
      <c r="TOO17" s="707">
        <v>2.2000000000000002</v>
      </c>
      <c r="TOP17" s="708" t="s">
        <v>2448</v>
      </c>
      <c r="TOQ17" s="707">
        <v>2.2000000000000002</v>
      </c>
      <c r="TOR17" s="708" t="s">
        <v>2448</v>
      </c>
      <c r="TOS17" s="707">
        <v>2.2000000000000002</v>
      </c>
      <c r="TOT17" s="708" t="s">
        <v>2448</v>
      </c>
      <c r="TOU17" s="707">
        <v>2.2000000000000002</v>
      </c>
      <c r="TOV17" s="708" t="s">
        <v>2448</v>
      </c>
      <c r="TOW17" s="707">
        <v>2.2000000000000002</v>
      </c>
      <c r="TOX17" s="708" t="s">
        <v>2448</v>
      </c>
      <c r="TOY17" s="707">
        <v>2.2000000000000002</v>
      </c>
      <c r="TOZ17" s="708" t="s">
        <v>2448</v>
      </c>
      <c r="TPA17" s="707">
        <v>2.2000000000000002</v>
      </c>
      <c r="TPB17" s="708" t="s">
        <v>2448</v>
      </c>
      <c r="TPC17" s="707">
        <v>2.2000000000000002</v>
      </c>
      <c r="TPD17" s="708" t="s">
        <v>2448</v>
      </c>
      <c r="TPE17" s="707">
        <v>2.2000000000000002</v>
      </c>
      <c r="TPF17" s="708" t="s">
        <v>2448</v>
      </c>
      <c r="TPG17" s="707">
        <v>2.2000000000000002</v>
      </c>
      <c r="TPH17" s="708" t="s">
        <v>2448</v>
      </c>
      <c r="TPI17" s="707">
        <v>2.2000000000000002</v>
      </c>
      <c r="TPJ17" s="708" t="s">
        <v>2448</v>
      </c>
      <c r="TPK17" s="707">
        <v>2.2000000000000002</v>
      </c>
      <c r="TPL17" s="708" t="s">
        <v>2448</v>
      </c>
      <c r="TPM17" s="707">
        <v>2.2000000000000002</v>
      </c>
      <c r="TPN17" s="708" t="s">
        <v>2448</v>
      </c>
      <c r="TPO17" s="707">
        <v>2.2000000000000002</v>
      </c>
      <c r="TPP17" s="708" t="s">
        <v>2448</v>
      </c>
      <c r="TPQ17" s="707">
        <v>2.2000000000000002</v>
      </c>
      <c r="TPR17" s="708" t="s">
        <v>2448</v>
      </c>
      <c r="TPS17" s="707">
        <v>2.2000000000000002</v>
      </c>
      <c r="TPT17" s="708" t="s">
        <v>2448</v>
      </c>
      <c r="TPU17" s="707">
        <v>2.2000000000000002</v>
      </c>
      <c r="TPV17" s="708" t="s">
        <v>2448</v>
      </c>
      <c r="TPW17" s="707">
        <v>2.2000000000000002</v>
      </c>
      <c r="TPX17" s="708" t="s">
        <v>2448</v>
      </c>
      <c r="TPY17" s="707">
        <v>2.2000000000000002</v>
      </c>
      <c r="TPZ17" s="708" t="s">
        <v>2448</v>
      </c>
      <c r="TQA17" s="707">
        <v>2.2000000000000002</v>
      </c>
      <c r="TQB17" s="708" t="s">
        <v>2448</v>
      </c>
      <c r="TQC17" s="707">
        <v>2.2000000000000002</v>
      </c>
      <c r="TQD17" s="708" t="s">
        <v>2448</v>
      </c>
      <c r="TQE17" s="707">
        <v>2.2000000000000002</v>
      </c>
      <c r="TQF17" s="708" t="s">
        <v>2448</v>
      </c>
      <c r="TQG17" s="707">
        <v>2.2000000000000002</v>
      </c>
      <c r="TQH17" s="708" t="s">
        <v>2448</v>
      </c>
      <c r="TQI17" s="707">
        <v>2.2000000000000002</v>
      </c>
      <c r="TQJ17" s="708" t="s">
        <v>2448</v>
      </c>
      <c r="TQK17" s="707">
        <v>2.2000000000000002</v>
      </c>
      <c r="TQL17" s="708" t="s">
        <v>2448</v>
      </c>
      <c r="TQM17" s="707">
        <v>2.2000000000000002</v>
      </c>
      <c r="TQN17" s="708" t="s">
        <v>2448</v>
      </c>
      <c r="TQO17" s="707">
        <v>2.2000000000000002</v>
      </c>
      <c r="TQP17" s="708" t="s">
        <v>2448</v>
      </c>
      <c r="TQQ17" s="707">
        <v>2.2000000000000002</v>
      </c>
      <c r="TQR17" s="708" t="s">
        <v>2448</v>
      </c>
      <c r="TQS17" s="707">
        <v>2.2000000000000002</v>
      </c>
      <c r="TQT17" s="708" t="s">
        <v>2448</v>
      </c>
      <c r="TQU17" s="707">
        <v>2.2000000000000002</v>
      </c>
      <c r="TQV17" s="708" t="s">
        <v>2448</v>
      </c>
      <c r="TQW17" s="707">
        <v>2.2000000000000002</v>
      </c>
      <c r="TQX17" s="708" t="s">
        <v>2448</v>
      </c>
      <c r="TQY17" s="707">
        <v>2.2000000000000002</v>
      </c>
      <c r="TQZ17" s="708" t="s">
        <v>2448</v>
      </c>
      <c r="TRA17" s="707">
        <v>2.2000000000000002</v>
      </c>
      <c r="TRB17" s="708" t="s">
        <v>2448</v>
      </c>
      <c r="TRC17" s="707">
        <v>2.2000000000000002</v>
      </c>
      <c r="TRD17" s="708" t="s">
        <v>2448</v>
      </c>
      <c r="TRE17" s="707">
        <v>2.2000000000000002</v>
      </c>
      <c r="TRF17" s="708" t="s">
        <v>2448</v>
      </c>
      <c r="TRG17" s="707">
        <v>2.2000000000000002</v>
      </c>
      <c r="TRH17" s="708" t="s">
        <v>2448</v>
      </c>
      <c r="TRI17" s="707">
        <v>2.2000000000000002</v>
      </c>
      <c r="TRJ17" s="708" t="s">
        <v>2448</v>
      </c>
      <c r="TRK17" s="707">
        <v>2.2000000000000002</v>
      </c>
      <c r="TRL17" s="708" t="s">
        <v>2448</v>
      </c>
      <c r="TRM17" s="707">
        <v>2.2000000000000002</v>
      </c>
      <c r="TRN17" s="708" t="s">
        <v>2448</v>
      </c>
      <c r="TRO17" s="707">
        <v>2.2000000000000002</v>
      </c>
      <c r="TRP17" s="708" t="s">
        <v>2448</v>
      </c>
      <c r="TRQ17" s="707">
        <v>2.2000000000000002</v>
      </c>
      <c r="TRR17" s="708" t="s">
        <v>2448</v>
      </c>
      <c r="TRS17" s="707">
        <v>2.2000000000000002</v>
      </c>
      <c r="TRT17" s="708" t="s">
        <v>2448</v>
      </c>
      <c r="TRU17" s="707">
        <v>2.2000000000000002</v>
      </c>
      <c r="TRV17" s="708" t="s">
        <v>2448</v>
      </c>
      <c r="TRW17" s="707">
        <v>2.2000000000000002</v>
      </c>
      <c r="TRX17" s="708" t="s">
        <v>2448</v>
      </c>
      <c r="TRY17" s="707">
        <v>2.2000000000000002</v>
      </c>
      <c r="TRZ17" s="708" t="s">
        <v>2448</v>
      </c>
      <c r="TSA17" s="707">
        <v>2.2000000000000002</v>
      </c>
      <c r="TSB17" s="708" t="s">
        <v>2448</v>
      </c>
      <c r="TSC17" s="707">
        <v>2.2000000000000002</v>
      </c>
      <c r="TSD17" s="708" t="s">
        <v>2448</v>
      </c>
      <c r="TSE17" s="707">
        <v>2.2000000000000002</v>
      </c>
      <c r="TSF17" s="708" t="s">
        <v>2448</v>
      </c>
      <c r="TSG17" s="707">
        <v>2.2000000000000002</v>
      </c>
      <c r="TSH17" s="708" t="s">
        <v>2448</v>
      </c>
      <c r="TSI17" s="707">
        <v>2.2000000000000002</v>
      </c>
      <c r="TSJ17" s="708" t="s">
        <v>2448</v>
      </c>
      <c r="TSK17" s="707">
        <v>2.2000000000000002</v>
      </c>
      <c r="TSL17" s="708" t="s">
        <v>2448</v>
      </c>
      <c r="TSM17" s="707">
        <v>2.2000000000000002</v>
      </c>
      <c r="TSN17" s="708" t="s">
        <v>2448</v>
      </c>
      <c r="TSO17" s="707">
        <v>2.2000000000000002</v>
      </c>
      <c r="TSP17" s="708" t="s">
        <v>2448</v>
      </c>
      <c r="TSQ17" s="707">
        <v>2.2000000000000002</v>
      </c>
      <c r="TSR17" s="708" t="s">
        <v>2448</v>
      </c>
      <c r="TSS17" s="707">
        <v>2.2000000000000002</v>
      </c>
      <c r="TST17" s="708" t="s">
        <v>2448</v>
      </c>
      <c r="TSU17" s="707">
        <v>2.2000000000000002</v>
      </c>
      <c r="TSV17" s="708" t="s">
        <v>2448</v>
      </c>
      <c r="TSW17" s="707">
        <v>2.2000000000000002</v>
      </c>
      <c r="TSX17" s="708" t="s">
        <v>2448</v>
      </c>
      <c r="TSY17" s="707">
        <v>2.2000000000000002</v>
      </c>
      <c r="TSZ17" s="708" t="s">
        <v>2448</v>
      </c>
      <c r="TTA17" s="707">
        <v>2.2000000000000002</v>
      </c>
      <c r="TTB17" s="708" t="s">
        <v>2448</v>
      </c>
      <c r="TTC17" s="707">
        <v>2.2000000000000002</v>
      </c>
      <c r="TTD17" s="708" t="s">
        <v>2448</v>
      </c>
      <c r="TTE17" s="707">
        <v>2.2000000000000002</v>
      </c>
      <c r="TTF17" s="708" t="s">
        <v>2448</v>
      </c>
      <c r="TTG17" s="707">
        <v>2.2000000000000002</v>
      </c>
      <c r="TTH17" s="708" t="s">
        <v>2448</v>
      </c>
      <c r="TTI17" s="707">
        <v>2.2000000000000002</v>
      </c>
      <c r="TTJ17" s="708" t="s">
        <v>2448</v>
      </c>
      <c r="TTK17" s="707">
        <v>2.2000000000000002</v>
      </c>
      <c r="TTL17" s="708" t="s">
        <v>2448</v>
      </c>
      <c r="TTM17" s="707">
        <v>2.2000000000000002</v>
      </c>
      <c r="TTN17" s="708" t="s">
        <v>2448</v>
      </c>
      <c r="TTO17" s="707">
        <v>2.2000000000000002</v>
      </c>
      <c r="TTP17" s="708" t="s">
        <v>2448</v>
      </c>
      <c r="TTQ17" s="707">
        <v>2.2000000000000002</v>
      </c>
      <c r="TTR17" s="708" t="s">
        <v>2448</v>
      </c>
      <c r="TTS17" s="707">
        <v>2.2000000000000002</v>
      </c>
      <c r="TTT17" s="708" t="s">
        <v>2448</v>
      </c>
      <c r="TTU17" s="707">
        <v>2.2000000000000002</v>
      </c>
      <c r="TTV17" s="708" t="s">
        <v>2448</v>
      </c>
      <c r="TTW17" s="707">
        <v>2.2000000000000002</v>
      </c>
      <c r="TTX17" s="708" t="s">
        <v>2448</v>
      </c>
      <c r="TTY17" s="707">
        <v>2.2000000000000002</v>
      </c>
      <c r="TTZ17" s="708" t="s">
        <v>2448</v>
      </c>
      <c r="TUA17" s="707">
        <v>2.2000000000000002</v>
      </c>
      <c r="TUB17" s="708" t="s">
        <v>2448</v>
      </c>
      <c r="TUC17" s="707">
        <v>2.2000000000000002</v>
      </c>
      <c r="TUD17" s="708" t="s">
        <v>2448</v>
      </c>
      <c r="TUE17" s="707">
        <v>2.2000000000000002</v>
      </c>
      <c r="TUF17" s="708" t="s">
        <v>2448</v>
      </c>
      <c r="TUG17" s="707">
        <v>2.2000000000000002</v>
      </c>
      <c r="TUH17" s="708" t="s">
        <v>2448</v>
      </c>
      <c r="TUI17" s="707">
        <v>2.2000000000000002</v>
      </c>
      <c r="TUJ17" s="708" t="s">
        <v>2448</v>
      </c>
      <c r="TUK17" s="707">
        <v>2.2000000000000002</v>
      </c>
      <c r="TUL17" s="708" t="s">
        <v>2448</v>
      </c>
      <c r="TUM17" s="707">
        <v>2.2000000000000002</v>
      </c>
      <c r="TUN17" s="708" t="s">
        <v>2448</v>
      </c>
      <c r="TUO17" s="707">
        <v>2.2000000000000002</v>
      </c>
      <c r="TUP17" s="708" t="s">
        <v>2448</v>
      </c>
      <c r="TUQ17" s="707">
        <v>2.2000000000000002</v>
      </c>
      <c r="TUR17" s="708" t="s">
        <v>2448</v>
      </c>
      <c r="TUS17" s="707">
        <v>2.2000000000000002</v>
      </c>
      <c r="TUT17" s="708" t="s">
        <v>2448</v>
      </c>
      <c r="TUU17" s="707">
        <v>2.2000000000000002</v>
      </c>
      <c r="TUV17" s="708" t="s">
        <v>2448</v>
      </c>
      <c r="TUW17" s="707">
        <v>2.2000000000000002</v>
      </c>
      <c r="TUX17" s="708" t="s">
        <v>2448</v>
      </c>
      <c r="TUY17" s="707">
        <v>2.2000000000000002</v>
      </c>
      <c r="TUZ17" s="708" t="s">
        <v>2448</v>
      </c>
      <c r="TVA17" s="707">
        <v>2.2000000000000002</v>
      </c>
      <c r="TVB17" s="708" t="s">
        <v>2448</v>
      </c>
      <c r="TVC17" s="707">
        <v>2.2000000000000002</v>
      </c>
      <c r="TVD17" s="708" t="s">
        <v>2448</v>
      </c>
      <c r="TVE17" s="707">
        <v>2.2000000000000002</v>
      </c>
      <c r="TVF17" s="708" t="s">
        <v>2448</v>
      </c>
      <c r="TVG17" s="707">
        <v>2.2000000000000002</v>
      </c>
      <c r="TVH17" s="708" t="s">
        <v>2448</v>
      </c>
      <c r="TVI17" s="707">
        <v>2.2000000000000002</v>
      </c>
      <c r="TVJ17" s="708" t="s">
        <v>2448</v>
      </c>
      <c r="TVK17" s="707">
        <v>2.2000000000000002</v>
      </c>
      <c r="TVL17" s="708" t="s">
        <v>2448</v>
      </c>
      <c r="TVM17" s="707">
        <v>2.2000000000000002</v>
      </c>
      <c r="TVN17" s="708" t="s">
        <v>2448</v>
      </c>
      <c r="TVO17" s="707">
        <v>2.2000000000000002</v>
      </c>
      <c r="TVP17" s="708" t="s">
        <v>2448</v>
      </c>
      <c r="TVQ17" s="707">
        <v>2.2000000000000002</v>
      </c>
      <c r="TVR17" s="708" t="s">
        <v>2448</v>
      </c>
      <c r="TVS17" s="707">
        <v>2.2000000000000002</v>
      </c>
      <c r="TVT17" s="708" t="s">
        <v>2448</v>
      </c>
      <c r="TVU17" s="707">
        <v>2.2000000000000002</v>
      </c>
      <c r="TVV17" s="708" t="s">
        <v>2448</v>
      </c>
      <c r="TVW17" s="707">
        <v>2.2000000000000002</v>
      </c>
      <c r="TVX17" s="708" t="s">
        <v>2448</v>
      </c>
      <c r="TVY17" s="707">
        <v>2.2000000000000002</v>
      </c>
      <c r="TVZ17" s="708" t="s">
        <v>2448</v>
      </c>
      <c r="TWA17" s="707">
        <v>2.2000000000000002</v>
      </c>
      <c r="TWB17" s="708" t="s">
        <v>2448</v>
      </c>
      <c r="TWC17" s="707">
        <v>2.2000000000000002</v>
      </c>
      <c r="TWD17" s="708" t="s">
        <v>2448</v>
      </c>
      <c r="TWE17" s="707">
        <v>2.2000000000000002</v>
      </c>
      <c r="TWF17" s="708" t="s">
        <v>2448</v>
      </c>
      <c r="TWG17" s="707">
        <v>2.2000000000000002</v>
      </c>
      <c r="TWH17" s="708" t="s">
        <v>2448</v>
      </c>
      <c r="TWI17" s="707">
        <v>2.2000000000000002</v>
      </c>
      <c r="TWJ17" s="708" t="s">
        <v>2448</v>
      </c>
      <c r="TWK17" s="707">
        <v>2.2000000000000002</v>
      </c>
      <c r="TWL17" s="708" t="s">
        <v>2448</v>
      </c>
      <c r="TWM17" s="707">
        <v>2.2000000000000002</v>
      </c>
      <c r="TWN17" s="708" t="s">
        <v>2448</v>
      </c>
      <c r="TWO17" s="707">
        <v>2.2000000000000002</v>
      </c>
      <c r="TWP17" s="708" t="s">
        <v>2448</v>
      </c>
      <c r="TWQ17" s="707">
        <v>2.2000000000000002</v>
      </c>
      <c r="TWR17" s="708" t="s">
        <v>2448</v>
      </c>
      <c r="TWS17" s="707">
        <v>2.2000000000000002</v>
      </c>
      <c r="TWT17" s="708" t="s">
        <v>2448</v>
      </c>
      <c r="TWU17" s="707">
        <v>2.2000000000000002</v>
      </c>
      <c r="TWV17" s="708" t="s">
        <v>2448</v>
      </c>
      <c r="TWW17" s="707">
        <v>2.2000000000000002</v>
      </c>
      <c r="TWX17" s="708" t="s">
        <v>2448</v>
      </c>
      <c r="TWY17" s="707">
        <v>2.2000000000000002</v>
      </c>
      <c r="TWZ17" s="708" t="s">
        <v>2448</v>
      </c>
      <c r="TXA17" s="707">
        <v>2.2000000000000002</v>
      </c>
      <c r="TXB17" s="708" t="s">
        <v>2448</v>
      </c>
      <c r="TXC17" s="707">
        <v>2.2000000000000002</v>
      </c>
      <c r="TXD17" s="708" t="s">
        <v>2448</v>
      </c>
      <c r="TXE17" s="707">
        <v>2.2000000000000002</v>
      </c>
      <c r="TXF17" s="708" t="s">
        <v>2448</v>
      </c>
      <c r="TXG17" s="707">
        <v>2.2000000000000002</v>
      </c>
      <c r="TXH17" s="708" t="s">
        <v>2448</v>
      </c>
      <c r="TXI17" s="707">
        <v>2.2000000000000002</v>
      </c>
      <c r="TXJ17" s="708" t="s">
        <v>2448</v>
      </c>
      <c r="TXK17" s="707">
        <v>2.2000000000000002</v>
      </c>
      <c r="TXL17" s="708" t="s">
        <v>2448</v>
      </c>
      <c r="TXM17" s="707">
        <v>2.2000000000000002</v>
      </c>
      <c r="TXN17" s="708" t="s">
        <v>2448</v>
      </c>
      <c r="TXO17" s="707">
        <v>2.2000000000000002</v>
      </c>
      <c r="TXP17" s="708" t="s">
        <v>2448</v>
      </c>
      <c r="TXQ17" s="707">
        <v>2.2000000000000002</v>
      </c>
      <c r="TXR17" s="708" t="s">
        <v>2448</v>
      </c>
      <c r="TXS17" s="707">
        <v>2.2000000000000002</v>
      </c>
      <c r="TXT17" s="708" t="s">
        <v>2448</v>
      </c>
      <c r="TXU17" s="707">
        <v>2.2000000000000002</v>
      </c>
      <c r="TXV17" s="708" t="s">
        <v>2448</v>
      </c>
      <c r="TXW17" s="707">
        <v>2.2000000000000002</v>
      </c>
      <c r="TXX17" s="708" t="s">
        <v>2448</v>
      </c>
      <c r="TXY17" s="707">
        <v>2.2000000000000002</v>
      </c>
      <c r="TXZ17" s="708" t="s">
        <v>2448</v>
      </c>
      <c r="TYA17" s="707">
        <v>2.2000000000000002</v>
      </c>
      <c r="TYB17" s="708" t="s">
        <v>2448</v>
      </c>
      <c r="TYC17" s="707">
        <v>2.2000000000000002</v>
      </c>
      <c r="TYD17" s="708" t="s">
        <v>2448</v>
      </c>
      <c r="TYE17" s="707">
        <v>2.2000000000000002</v>
      </c>
      <c r="TYF17" s="708" t="s">
        <v>2448</v>
      </c>
      <c r="TYG17" s="707">
        <v>2.2000000000000002</v>
      </c>
      <c r="TYH17" s="708" t="s">
        <v>2448</v>
      </c>
      <c r="TYI17" s="707">
        <v>2.2000000000000002</v>
      </c>
      <c r="TYJ17" s="708" t="s">
        <v>2448</v>
      </c>
      <c r="TYK17" s="707">
        <v>2.2000000000000002</v>
      </c>
      <c r="TYL17" s="708" t="s">
        <v>2448</v>
      </c>
      <c r="TYM17" s="707">
        <v>2.2000000000000002</v>
      </c>
      <c r="TYN17" s="708" t="s">
        <v>2448</v>
      </c>
      <c r="TYO17" s="707">
        <v>2.2000000000000002</v>
      </c>
      <c r="TYP17" s="708" t="s">
        <v>2448</v>
      </c>
      <c r="TYQ17" s="707">
        <v>2.2000000000000002</v>
      </c>
      <c r="TYR17" s="708" t="s">
        <v>2448</v>
      </c>
      <c r="TYS17" s="707">
        <v>2.2000000000000002</v>
      </c>
      <c r="TYT17" s="708" t="s">
        <v>2448</v>
      </c>
      <c r="TYU17" s="707">
        <v>2.2000000000000002</v>
      </c>
      <c r="TYV17" s="708" t="s">
        <v>2448</v>
      </c>
      <c r="TYW17" s="707">
        <v>2.2000000000000002</v>
      </c>
      <c r="TYX17" s="708" t="s">
        <v>2448</v>
      </c>
      <c r="TYY17" s="707">
        <v>2.2000000000000002</v>
      </c>
      <c r="TYZ17" s="708" t="s">
        <v>2448</v>
      </c>
      <c r="TZA17" s="707">
        <v>2.2000000000000002</v>
      </c>
      <c r="TZB17" s="708" t="s">
        <v>2448</v>
      </c>
      <c r="TZC17" s="707">
        <v>2.2000000000000002</v>
      </c>
      <c r="TZD17" s="708" t="s">
        <v>2448</v>
      </c>
      <c r="TZE17" s="707">
        <v>2.2000000000000002</v>
      </c>
      <c r="TZF17" s="708" t="s">
        <v>2448</v>
      </c>
      <c r="TZG17" s="707">
        <v>2.2000000000000002</v>
      </c>
      <c r="TZH17" s="708" t="s">
        <v>2448</v>
      </c>
      <c r="TZI17" s="707">
        <v>2.2000000000000002</v>
      </c>
      <c r="TZJ17" s="708" t="s">
        <v>2448</v>
      </c>
      <c r="TZK17" s="707">
        <v>2.2000000000000002</v>
      </c>
      <c r="TZL17" s="708" t="s">
        <v>2448</v>
      </c>
      <c r="TZM17" s="707">
        <v>2.2000000000000002</v>
      </c>
      <c r="TZN17" s="708" t="s">
        <v>2448</v>
      </c>
      <c r="TZO17" s="707">
        <v>2.2000000000000002</v>
      </c>
      <c r="TZP17" s="708" t="s">
        <v>2448</v>
      </c>
      <c r="TZQ17" s="707">
        <v>2.2000000000000002</v>
      </c>
      <c r="TZR17" s="708" t="s">
        <v>2448</v>
      </c>
      <c r="TZS17" s="707">
        <v>2.2000000000000002</v>
      </c>
      <c r="TZT17" s="708" t="s">
        <v>2448</v>
      </c>
      <c r="TZU17" s="707">
        <v>2.2000000000000002</v>
      </c>
      <c r="TZV17" s="708" t="s">
        <v>2448</v>
      </c>
      <c r="TZW17" s="707">
        <v>2.2000000000000002</v>
      </c>
      <c r="TZX17" s="708" t="s">
        <v>2448</v>
      </c>
      <c r="TZY17" s="707">
        <v>2.2000000000000002</v>
      </c>
      <c r="TZZ17" s="708" t="s">
        <v>2448</v>
      </c>
      <c r="UAA17" s="707">
        <v>2.2000000000000002</v>
      </c>
      <c r="UAB17" s="708" t="s">
        <v>2448</v>
      </c>
      <c r="UAC17" s="707">
        <v>2.2000000000000002</v>
      </c>
      <c r="UAD17" s="708" t="s">
        <v>2448</v>
      </c>
      <c r="UAE17" s="707">
        <v>2.2000000000000002</v>
      </c>
      <c r="UAF17" s="708" t="s">
        <v>2448</v>
      </c>
      <c r="UAG17" s="707">
        <v>2.2000000000000002</v>
      </c>
      <c r="UAH17" s="708" t="s">
        <v>2448</v>
      </c>
      <c r="UAI17" s="707">
        <v>2.2000000000000002</v>
      </c>
      <c r="UAJ17" s="708" t="s">
        <v>2448</v>
      </c>
      <c r="UAK17" s="707">
        <v>2.2000000000000002</v>
      </c>
      <c r="UAL17" s="708" t="s">
        <v>2448</v>
      </c>
      <c r="UAM17" s="707">
        <v>2.2000000000000002</v>
      </c>
      <c r="UAN17" s="708" t="s">
        <v>2448</v>
      </c>
      <c r="UAO17" s="707">
        <v>2.2000000000000002</v>
      </c>
      <c r="UAP17" s="708" t="s">
        <v>2448</v>
      </c>
      <c r="UAQ17" s="707">
        <v>2.2000000000000002</v>
      </c>
      <c r="UAR17" s="708" t="s">
        <v>2448</v>
      </c>
      <c r="UAS17" s="707">
        <v>2.2000000000000002</v>
      </c>
      <c r="UAT17" s="708" t="s">
        <v>2448</v>
      </c>
      <c r="UAU17" s="707">
        <v>2.2000000000000002</v>
      </c>
      <c r="UAV17" s="708" t="s">
        <v>2448</v>
      </c>
      <c r="UAW17" s="707">
        <v>2.2000000000000002</v>
      </c>
      <c r="UAX17" s="708" t="s">
        <v>2448</v>
      </c>
      <c r="UAY17" s="707">
        <v>2.2000000000000002</v>
      </c>
      <c r="UAZ17" s="708" t="s">
        <v>2448</v>
      </c>
      <c r="UBA17" s="707">
        <v>2.2000000000000002</v>
      </c>
      <c r="UBB17" s="708" t="s">
        <v>2448</v>
      </c>
      <c r="UBC17" s="707">
        <v>2.2000000000000002</v>
      </c>
      <c r="UBD17" s="708" t="s">
        <v>2448</v>
      </c>
      <c r="UBE17" s="707">
        <v>2.2000000000000002</v>
      </c>
      <c r="UBF17" s="708" t="s">
        <v>2448</v>
      </c>
      <c r="UBG17" s="707">
        <v>2.2000000000000002</v>
      </c>
      <c r="UBH17" s="708" t="s">
        <v>2448</v>
      </c>
      <c r="UBI17" s="707">
        <v>2.2000000000000002</v>
      </c>
      <c r="UBJ17" s="708" t="s">
        <v>2448</v>
      </c>
      <c r="UBK17" s="707">
        <v>2.2000000000000002</v>
      </c>
      <c r="UBL17" s="708" t="s">
        <v>2448</v>
      </c>
      <c r="UBM17" s="707">
        <v>2.2000000000000002</v>
      </c>
      <c r="UBN17" s="708" t="s">
        <v>2448</v>
      </c>
      <c r="UBO17" s="707">
        <v>2.2000000000000002</v>
      </c>
      <c r="UBP17" s="708" t="s">
        <v>2448</v>
      </c>
      <c r="UBQ17" s="707">
        <v>2.2000000000000002</v>
      </c>
      <c r="UBR17" s="708" t="s">
        <v>2448</v>
      </c>
      <c r="UBS17" s="707">
        <v>2.2000000000000002</v>
      </c>
      <c r="UBT17" s="708" t="s">
        <v>2448</v>
      </c>
      <c r="UBU17" s="707">
        <v>2.2000000000000002</v>
      </c>
      <c r="UBV17" s="708" t="s">
        <v>2448</v>
      </c>
      <c r="UBW17" s="707">
        <v>2.2000000000000002</v>
      </c>
      <c r="UBX17" s="708" t="s">
        <v>2448</v>
      </c>
      <c r="UBY17" s="707">
        <v>2.2000000000000002</v>
      </c>
      <c r="UBZ17" s="708" t="s">
        <v>2448</v>
      </c>
      <c r="UCA17" s="707">
        <v>2.2000000000000002</v>
      </c>
      <c r="UCB17" s="708" t="s">
        <v>2448</v>
      </c>
      <c r="UCC17" s="707">
        <v>2.2000000000000002</v>
      </c>
      <c r="UCD17" s="708" t="s">
        <v>2448</v>
      </c>
      <c r="UCE17" s="707">
        <v>2.2000000000000002</v>
      </c>
      <c r="UCF17" s="708" t="s">
        <v>2448</v>
      </c>
      <c r="UCG17" s="707">
        <v>2.2000000000000002</v>
      </c>
      <c r="UCH17" s="708" t="s">
        <v>2448</v>
      </c>
      <c r="UCI17" s="707">
        <v>2.2000000000000002</v>
      </c>
      <c r="UCJ17" s="708" t="s">
        <v>2448</v>
      </c>
      <c r="UCK17" s="707">
        <v>2.2000000000000002</v>
      </c>
      <c r="UCL17" s="708" t="s">
        <v>2448</v>
      </c>
      <c r="UCM17" s="707">
        <v>2.2000000000000002</v>
      </c>
      <c r="UCN17" s="708" t="s">
        <v>2448</v>
      </c>
      <c r="UCO17" s="707">
        <v>2.2000000000000002</v>
      </c>
      <c r="UCP17" s="708" t="s">
        <v>2448</v>
      </c>
      <c r="UCQ17" s="707">
        <v>2.2000000000000002</v>
      </c>
      <c r="UCR17" s="708" t="s">
        <v>2448</v>
      </c>
      <c r="UCS17" s="707">
        <v>2.2000000000000002</v>
      </c>
      <c r="UCT17" s="708" t="s">
        <v>2448</v>
      </c>
      <c r="UCU17" s="707">
        <v>2.2000000000000002</v>
      </c>
      <c r="UCV17" s="708" t="s">
        <v>2448</v>
      </c>
      <c r="UCW17" s="707">
        <v>2.2000000000000002</v>
      </c>
      <c r="UCX17" s="708" t="s">
        <v>2448</v>
      </c>
      <c r="UCY17" s="707">
        <v>2.2000000000000002</v>
      </c>
      <c r="UCZ17" s="708" t="s">
        <v>2448</v>
      </c>
      <c r="UDA17" s="707">
        <v>2.2000000000000002</v>
      </c>
      <c r="UDB17" s="708" t="s">
        <v>2448</v>
      </c>
      <c r="UDC17" s="707">
        <v>2.2000000000000002</v>
      </c>
      <c r="UDD17" s="708" t="s">
        <v>2448</v>
      </c>
      <c r="UDE17" s="707">
        <v>2.2000000000000002</v>
      </c>
      <c r="UDF17" s="708" t="s">
        <v>2448</v>
      </c>
      <c r="UDG17" s="707">
        <v>2.2000000000000002</v>
      </c>
      <c r="UDH17" s="708" t="s">
        <v>2448</v>
      </c>
      <c r="UDI17" s="707">
        <v>2.2000000000000002</v>
      </c>
      <c r="UDJ17" s="708" t="s">
        <v>2448</v>
      </c>
      <c r="UDK17" s="707">
        <v>2.2000000000000002</v>
      </c>
      <c r="UDL17" s="708" t="s">
        <v>2448</v>
      </c>
      <c r="UDM17" s="707">
        <v>2.2000000000000002</v>
      </c>
      <c r="UDN17" s="708" t="s">
        <v>2448</v>
      </c>
      <c r="UDO17" s="707">
        <v>2.2000000000000002</v>
      </c>
      <c r="UDP17" s="708" t="s">
        <v>2448</v>
      </c>
      <c r="UDQ17" s="707">
        <v>2.2000000000000002</v>
      </c>
      <c r="UDR17" s="708" t="s">
        <v>2448</v>
      </c>
      <c r="UDS17" s="707">
        <v>2.2000000000000002</v>
      </c>
      <c r="UDT17" s="708" t="s">
        <v>2448</v>
      </c>
      <c r="UDU17" s="707">
        <v>2.2000000000000002</v>
      </c>
      <c r="UDV17" s="708" t="s">
        <v>2448</v>
      </c>
      <c r="UDW17" s="707">
        <v>2.2000000000000002</v>
      </c>
      <c r="UDX17" s="708" t="s">
        <v>2448</v>
      </c>
      <c r="UDY17" s="707">
        <v>2.2000000000000002</v>
      </c>
      <c r="UDZ17" s="708" t="s">
        <v>2448</v>
      </c>
      <c r="UEA17" s="707">
        <v>2.2000000000000002</v>
      </c>
      <c r="UEB17" s="708" t="s">
        <v>2448</v>
      </c>
      <c r="UEC17" s="707">
        <v>2.2000000000000002</v>
      </c>
      <c r="UED17" s="708" t="s">
        <v>2448</v>
      </c>
      <c r="UEE17" s="707">
        <v>2.2000000000000002</v>
      </c>
      <c r="UEF17" s="708" t="s">
        <v>2448</v>
      </c>
      <c r="UEG17" s="707">
        <v>2.2000000000000002</v>
      </c>
      <c r="UEH17" s="708" t="s">
        <v>2448</v>
      </c>
      <c r="UEI17" s="707">
        <v>2.2000000000000002</v>
      </c>
      <c r="UEJ17" s="708" t="s">
        <v>2448</v>
      </c>
      <c r="UEK17" s="707">
        <v>2.2000000000000002</v>
      </c>
      <c r="UEL17" s="708" t="s">
        <v>2448</v>
      </c>
      <c r="UEM17" s="707">
        <v>2.2000000000000002</v>
      </c>
      <c r="UEN17" s="708" t="s">
        <v>2448</v>
      </c>
      <c r="UEO17" s="707">
        <v>2.2000000000000002</v>
      </c>
      <c r="UEP17" s="708" t="s">
        <v>2448</v>
      </c>
      <c r="UEQ17" s="707">
        <v>2.2000000000000002</v>
      </c>
      <c r="UER17" s="708" t="s">
        <v>2448</v>
      </c>
      <c r="UES17" s="707">
        <v>2.2000000000000002</v>
      </c>
      <c r="UET17" s="708" t="s">
        <v>2448</v>
      </c>
      <c r="UEU17" s="707">
        <v>2.2000000000000002</v>
      </c>
      <c r="UEV17" s="708" t="s">
        <v>2448</v>
      </c>
      <c r="UEW17" s="707">
        <v>2.2000000000000002</v>
      </c>
      <c r="UEX17" s="708" t="s">
        <v>2448</v>
      </c>
      <c r="UEY17" s="707">
        <v>2.2000000000000002</v>
      </c>
      <c r="UEZ17" s="708" t="s">
        <v>2448</v>
      </c>
      <c r="UFA17" s="707">
        <v>2.2000000000000002</v>
      </c>
      <c r="UFB17" s="708" t="s">
        <v>2448</v>
      </c>
      <c r="UFC17" s="707">
        <v>2.2000000000000002</v>
      </c>
      <c r="UFD17" s="708" t="s">
        <v>2448</v>
      </c>
      <c r="UFE17" s="707">
        <v>2.2000000000000002</v>
      </c>
      <c r="UFF17" s="708" t="s">
        <v>2448</v>
      </c>
      <c r="UFG17" s="707">
        <v>2.2000000000000002</v>
      </c>
      <c r="UFH17" s="708" t="s">
        <v>2448</v>
      </c>
      <c r="UFI17" s="707">
        <v>2.2000000000000002</v>
      </c>
      <c r="UFJ17" s="708" t="s">
        <v>2448</v>
      </c>
      <c r="UFK17" s="707">
        <v>2.2000000000000002</v>
      </c>
      <c r="UFL17" s="708" t="s">
        <v>2448</v>
      </c>
      <c r="UFM17" s="707">
        <v>2.2000000000000002</v>
      </c>
      <c r="UFN17" s="708" t="s">
        <v>2448</v>
      </c>
      <c r="UFO17" s="707">
        <v>2.2000000000000002</v>
      </c>
      <c r="UFP17" s="708" t="s">
        <v>2448</v>
      </c>
      <c r="UFQ17" s="707">
        <v>2.2000000000000002</v>
      </c>
      <c r="UFR17" s="708" t="s">
        <v>2448</v>
      </c>
      <c r="UFS17" s="707">
        <v>2.2000000000000002</v>
      </c>
      <c r="UFT17" s="708" t="s">
        <v>2448</v>
      </c>
      <c r="UFU17" s="707">
        <v>2.2000000000000002</v>
      </c>
      <c r="UFV17" s="708" t="s">
        <v>2448</v>
      </c>
      <c r="UFW17" s="707">
        <v>2.2000000000000002</v>
      </c>
      <c r="UFX17" s="708" t="s">
        <v>2448</v>
      </c>
      <c r="UFY17" s="707">
        <v>2.2000000000000002</v>
      </c>
      <c r="UFZ17" s="708" t="s">
        <v>2448</v>
      </c>
      <c r="UGA17" s="707">
        <v>2.2000000000000002</v>
      </c>
      <c r="UGB17" s="708" t="s">
        <v>2448</v>
      </c>
      <c r="UGC17" s="707">
        <v>2.2000000000000002</v>
      </c>
      <c r="UGD17" s="708" t="s">
        <v>2448</v>
      </c>
      <c r="UGE17" s="707">
        <v>2.2000000000000002</v>
      </c>
      <c r="UGF17" s="708" t="s">
        <v>2448</v>
      </c>
      <c r="UGG17" s="707">
        <v>2.2000000000000002</v>
      </c>
      <c r="UGH17" s="708" t="s">
        <v>2448</v>
      </c>
      <c r="UGI17" s="707">
        <v>2.2000000000000002</v>
      </c>
      <c r="UGJ17" s="708" t="s">
        <v>2448</v>
      </c>
      <c r="UGK17" s="707">
        <v>2.2000000000000002</v>
      </c>
      <c r="UGL17" s="708" t="s">
        <v>2448</v>
      </c>
      <c r="UGM17" s="707">
        <v>2.2000000000000002</v>
      </c>
      <c r="UGN17" s="708" t="s">
        <v>2448</v>
      </c>
      <c r="UGO17" s="707">
        <v>2.2000000000000002</v>
      </c>
      <c r="UGP17" s="708" t="s">
        <v>2448</v>
      </c>
      <c r="UGQ17" s="707">
        <v>2.2000000000000002</v>
      </c>
      <c r="UGR17" s="708" t="s">
        <v>2448</v>
      </c>
      <c r="UGS17" s="707">
        <v>2.2000000000000002</v>
      </c>
      <c r="UGT17" s="708" t="s">
        <v>2448</v>
      </c>
      <c r="UGU17" s="707">
        <v>2.2000000000000002</v>
      </c>
      <c r="UGV17" s="708" t="s">
        <v>2448</v>
      </c>
      <c r="UGW17" s="707">
        <v>2.2000000000000002</v>
      </c>
      <c r="UGX17" s="708" t="s">
        <v>2448</v>
      </c>
      <c r="UGY17" s="707">
        <v>2.2000000000000002</v>
      </c>
      <c r="UGZ17" s="708" t="s">
        <v>2448</v>
      </c>
      <c r="UHA17" s="707">
        <v>2.2000000000000002</v>
      </c>
      <c r="UHB17" s="708" t="s">
        <v>2448</v>
      </c>
      <c r="UHC17" s="707">
        <v>2.2000000000000002</v>
      </c>
      <c r="UHD17" s="708" t="s">
        <v>2448</v>
      </c>
      <c r="UHE17" s="707">
        <v>2.2000000000000002</v>
      </c>
      <c r="UHF17" s="708" t="s">
        <v>2448</v>
      </c>
      <c r="UHG17" s="707">
        <v>2.2000000000000002</v>
      </c>
      <c r="UHH17" s="708" t="s">
        <v>2448</v>
      </c>
      <c r="UHI17" s="707">
        <v>2.2000000000000002</v>
      </c>
      <c r="UHJ17" s="708" t="s">
        <v>2448</v>
      </c>
      <c r="UHK17" s="707">
        <v>2.2000000000000002</v>
      </c>
      <c r="UHL17" s="708" t="s">
        <v>2448</v>
      </c>
      <c r="UHM17" s="707">
        <v>2.2000000000000002</v>
      </c>
      <c r="UHN17" s="708" t="s">
        <v>2448</v>
      </c>
      <c r="UHO17" s="707">
        <v>2.2000000000000002</v>
      </c>
      <c r="UHP17" s="708" t="s">
        <v>2448</v>
      </c>
      <c r="UHQ17" s="707">
        <v>2.2000000000000002</v>
      </c>
      <c r="UHR17" s="708" t="s">
        <v>2448</v>
      </c>
      <c r="UHS17" s="707">
        <v>2.2000000000000002</v>
      </c>
      <c r="UHT17" s="708" t="s">
        <v>2448</v>
      </c>
      <c r="UHU17" s="707">
        <v>2.2000000000000002</v>
      </c>
      <c r="UHV17" s="708" t="s">
        <v>2448</v>
      </c>
      <c r="UHW17" s="707">
        <v>2.2000000000000002</v>
      </c>
      <c r="UHX17" s="708" t="s">
        <v>2448</v>
      </c>
      <c r="UHY17" s="707">
        <v>2.2000000000000002</v>
      </c>
      <c r="UHZ17" s="708" t="s">
        <v>2448</v>
      </c>
      <c r="UIA17" s="707">
        <v>2.2000000000000002</v>
      </c>
      <c r="UIB17" s="708" t="s">
        <v>2448</v>
      </c>
      <c r="UIC17" s="707">
        <v>2.2000000000000002</v>
      </c>
      <c r="UID17" s="708" t="s">
        <v>2448</v>
      </c>
      <c r="UIE17" s="707">
        <v>2.2000000000000002</v>
      </c>
      <c r="UIF17" s="708" t="s">
        <v>2448</v>
      </c>
      <c r="UIG17" s="707">
        <v>2.2000000000000002</v>
      </c>
      <c r="UIH17" s="708" t="s">
        <v>2448</v>
      </c>
      <c r="UII17" s="707">
        <v>2.2000000000000002</v>
      </c>
      <c r="UIJ17" s="708" t="s">
        <v>2448</v>
      </c>
      <c r="UIK17" s="707">
        <v>2.2000000000000002</v>
      </c>
      <c r="UIL17" s="708" t="s">
        <v>2448</v>
      </c>
      <c r="UIM17" s="707">
        <v>2.2000000000000002</v>
      </c>
      <c r="UIN17" s="708" t="s">
        <v>2448</v>
      </c>
      <c r="UIO17" s="707">
        <v>2.2000000000000002</v>
      </c>
      <c r="UIP17" s="708" t="s">
        <v>2448</v>
      </c>
      <c r="UIQ17" s="707">
        <v>2.2000000000000002</v>
      </c>
      <c r="UIR17" s="708" t="s">
        <v>2448</v>
      </c>
      <c r="UIS17" s="707">
        <v>2.2000000000000002</v>
      </c>
      <c r="UIT17" s="708" t="s">
        <v>2448</v>
      </c>
      <c r="UIU17" s="707">
        <v>2.2000000000000002</v>
      </c>
      <c r="UIV17" s="708" t="s">
        <v>2448</v>
      </c>
      <c r="UIW17" s="707">
        <v>2.2000000000000002</v>
      </c>
      <c r="UIX17" s="708" t="s">
        <v>2448</v>
      </c>
      <c r="UIY17" s="707">
        <v>2.2000000000000002</v>
      </c>
      <c r="UIZ17" s="708" t="s">
        <v>2448</v>
      </c>
      <c r="UJA17" s="707">
        <v>2.2000000000000002</v>
      </c>
      <c r="UJB17" s="708" t="s">
        <v>2448</v>
      </c>
      <c r="UJC17" s="707">
        <v>2.2000000000000002</v>
      </c>
      <c r="UJD17" s="708" t="s">
        <v>2448</v>
      </c>
      <c r="UJE17" s="707">
        <v>2.2000000000000002</v>
      </c>
      <c r="UJF17" s="708" t="s">
        <v>2448</v>
      </c>
      <c r="UJG17" s="707">
        <v>2.2000000000000002</v>
      </c>
      <c r="UJH17" s="708" t="s">
        <v>2448</v>
      </c>
      <c r="UJI17" s="707">
        <v>2.2000000000000002</v>
      </c>
      <c r="UJJ17" s="708" t="s">
        <v>2448</v>
      </c>
      <c r="UJK17" s="707">
        <v>2.2000000000000002</v>
      </c>
      <c r="UJL17" s="708" t="s">
        <v>2448</v>
      </c>
      <c r="UJM17" s="707">
        <v>2.2000000000000002</v>
      </c>
      <c r="UJN17" s="708" t="s">
        <v>2448</v>
      </c>
      <c r="UJO17" s="707">
        <v>2.2000000000000002</v>
      </c>
      <c r="UJP17" s="708" t="s">
        <v>2448</v>
      </c>
      <c r="UJQ17" s="707">
        <v>2.2000000000000002</v>
      </c>
      <c r="UJR17" s="708" t="s">
        <v>2448</v>
      </c>
      <c r="UJS17" s="707">
        <v>2.2000000000000002</v>
      </c>
      <c r="UJT17" s="708" t="s">
        <v>2448</v>
      </c>
      <c r="UJU17" s="707">
        <v>2.2000000000000002</v>
      </c>
      <c r="UJV17" s="708" t="s">
        <v>2448</v>
      </c>
      <c r="UJW17" s="707">
        <v>2.2000000000000002</v>
      </c>
      <c r="UJX17" s="708" t="s">
        <v>2448</v>
      </c>
      <c r="UJY17" s="707">
        <v>2.2000000000000002</v>
      </c>
      <c r="UJZ17" s="708" t="s">
        <v>2448</v>
      </c>
      <c r="UKA17" s="707">
        <v>2.2000000000000002</v>
      </c>
      <c r="UKB17" s="708" t="s">
        <v>2448</v>
      </c>
      <c r="UKC17" s="707">
        <v>2.2000000000000002</v>
      </c>
      <c r="UKD17" s="708" t="s">
        <v>2448</v>
      </c>
      <c r="UKE17" s="707">
        <v>2.2000000000000002</v>
      </c>
      <c r="UKF17" s="708" t="s">
        <v>2448</v>
      </c>
      <c r="UKG17" s="707">
        <v>2.2000000000000002</v>
      </c>
      <c r="UKH17" s="708" t="s">
        <v>2448</v>
      </c>
      <c r="UKI17" s="707">
        <v>2.2000000000000002</v>
      </c>
      <c r="UKJ17" s="708" t="s">
        <v>2448</v>
      </c>
      <c r="UKK17" s="707">
        <v>2.2000000000000002</v>
      </c>
      <c r="UKL17" s="708" t="s">
        <v>2448</v>
      </c>
      <c r="UKM17" s="707">
        <v>2.2000000000000002</v>
      </c>
      <c r="UKN17" s="708" t="s">
        <v>2448</v>
      </c>
      <c r="UKO17" s="707">
        <v>2.2000000000000002</v>
      </c>
      <c r="UKP17" s="708" t="s">
        <v>2448</v>
      </c>
      <c r="UKQ17" s="707">
        <v>2.2000000000000002</v>
      </c>
      <c r="UKR17" s="708" t="s">
        <v>2448</v>
      </c>
      <c r="UKS17" s="707">
        <v>2.2000000000000002</v>
      </c>
      <c r="UKT17" s="708" t="s">
        <v>2448</v>
      </c>
      <c r="UKU17" s="707">
        <v>2.2000000000000002</v>
      </c>
      <c r="UKV17" s="708" t="s">
        <v>2448</v>
      </c>
      <c r="UKW17" s="707">
        <v>2.2000000000000002</v>
      </c>
      <c r="UKX17" s="708" t="s">
        <v>2448</v>
      </c>
      <c r="UKY17" s="707">
        <v>2.2000000000000002</v>
      </c>
      <c r="UKZ17" s="708" t="s">
        <v>2448</v>
      </c>
      <c r="ULA17" s="707">
        <v>2.2000000000000002</v>
      </c>
      <c r="ULB17" s="708" t="s">
        <v>2448</v>
      </c>
      <c r="ULC17" s="707">
        <v>2.2000000000000002</v>
      </c>
      <c r="ULD17" s="708" t="s">
        <v>2448</v>
      </c>
      <c r="ULE17" s="707">
        <v>2.2000000000000002</v>
      </c>
      <c r="ULF17" s="708" t="s">
        <v>2448</v>
      </c>
      <c r="ULG17" s="707">
        <v>2.2000000000000002</v>
      </c>
      <c r="ULH17" s="708" t="s">
        <v>2448</v>
      </c>
      <c r="ULI17" s="707">
        <v>2.2000000000000002</v>
      </c>
      <c r="ULJ17" s="708" t="s">
        <v>2448</v>
      </c>
      <c r="ULK17" s="707">
        <v>2.2000000000000002</v>
      </c>
      <c r="ULL17" s="708" t="s">
        <v>2448</v>
      </c>
      <c r="ULM17" s="707">
        <v>2.2000000000000002</v>
      </c>
      <c r="ULN17" s="708" t="s">
        <v>2448</v>
      </c>
      <c r="ULO17" s="707">
        <v>2.2000000000000002</v>
      </c>
      <c r="ULP17" s="708" t="s">
        <v>2448</v>
      </c>
      <c r="ULQ17" s="707">
        <v>2.2000000000000002</v>
      </c>
      <c r="ULR17" s="708" t="s">
        <v>2448</v>
      </c>
      <c r="ULS17" s="707">
        <v>2.2000000000000002</v>
      </c>
      <c r="ULT17" s="708" t="s">
        <v>2448</v>
      </c>
      <c r="ULU17" s="707">
        <v>2.2000000000000002</v>
      </c>
      <c r="ULV17" s="708" t="s">
        <v>2448</v>
      </c>
      <c r="ULW17" s="707">
        <v>2.2000000000000002</v>
      </c>
      <c r="ULX17" s="708" t="s">
        <v>2448</v>
      </c>
      <c r="ULY17" s="707">
        <v>2.2000000000000002</v>
      </c>
      <c r="ULZ17" s="708" t="s">
        <v>2448</v>
      </c>
      <c r="UMA17" s="707">
        <v>2.2000000000000002</v>
      </c>
      <c r="UMB17" s="708" t="s">
        <v>2448</v>
      </c>
      <c r="UMC17" s="707">
        <v>2.2000000000000002</v>
      </c>
      <c r="UMD17" s="708" t="s">
        <v>2448</v>
      </c>
      <c r="UME17" s="707">
        <v>2.2000000000000002</v>
      </c>
      <c r="UMF17" s="708" t="s">
        <v>2448</v>
      </c>
      <c r="UMG17" s="707">
        <v>2.2000000000000002</v>
      </c>
      <c r="UMH17" s="708" t="s">
        <v>2448</v>
      </c>
      <c r="UMI17" s="707">
        <v>2.2000000000000002</v>
      </c>
      <c r="UMJ17" s="708" t="s">
        <v>2448</v>
      </c>
      <c r="UMK17" s="707">
        <v>2.2000000000000002</v>
      </c>
      <c r="UML17" s="708" t="s">
        <v>2448</v>
      </c>
      <c r="UMM17" s="707">
        <v>2.2000000000000002</v>
      </c>
      <c r="UMN17" s="708" t="s">
        <v>2448</v>
      </c>
      <c r="UMO17" s="707">
        <v>2.2000000000000002</v>
      </c>
      <c r="UMP17" s="708" t="s">
        <v>2448</v>
      </c>
      <c r="UMQ17" s="707">
        <v>2.2000000000000002</v>
      </c>
      <c r="UMR17" s="708" t="s">
        <v>2448</v>
      </c>
      <c r="UMS17" s="707">
        <v>2.2000000000000002</v>
      </c>
      <c r="UMT17" s="708" t="s">
        <v>2448</v>
      </c>
      <c r="UMU17" s="707">
        <v>2.2000000000000002</v>
      </c>
      <c r="UMV17" s="708" t="s">
        <v>2448</v>
      </c>
      <c r="UMW17" s="707">
        <v>2.2000000000000002</v>
      </c>
      <c r="UMX17" s="708" t="s">
        <v>2448</v>
      </c>
      <c r="UMY17" s="707">
        <v>2.2000000000000002</v>
      </c>
      <c r="UMZ17" s="708" t="s">
        <v>2448</v>
      </c>
      <c r="UNA17" s="707">
        <v>2.2000000000000002</v>
      </c>
      <c r="UNB17" s="708" t="s">
        <v>2448</v>
      </c>
      <c r="UNC17" s="707">
        <v>2.2000000000000002</v>
      </c>
      <c r="UND17" s="708" t="s">
        <v>2448</v>
      </c>
      <c r="UNE17" s="707">
        <v>2.2000000000000002</v>
      </c>
      <c r="UNF17" s="708" t="s">
        <v>2448</v>
      </c>
      <c r="UNG17" s="707">
        <v>2.2000000000000002</v>
      </c>
      <c r="UNH17" s="708" t="s">
        <v>2448</v>
      </c>
      <c r="UNI17" s="707">
        <v>2.2000000000000002</v>
      </c>
      <c r="UNJ17" s="708" t="s">
        <v>2448</v>
      </c>
      <c r="UNK17" s="707">
        <v>2.2000000000000002</v>
      </c>
      <c r="UNL17" s="708" t="s">
        <v>2448</v>
      </c>
      <c r="UNM17" s="707">
        <v>2.2000000000000002</v>
      </c>
      <c r="UNN17" s="708" t="s">
        <v>2448</v>
      </c>
      <c r="UNO17" s="707">
        <v>2.2000000000000002</v>
      </c>
      <c r="UNP17" s="708" t="s">
        <v>2448</v>
      </c>
      <c r="UNQ17" s="707">
        <v>2.2000000000000002</v>
      </c>
      <c r="UNR17" s="708" t="s">
        <v>2448</v>
      </c>
      <c r="UNS17" s="707">
        <v>2.2000000000000002</v>
      </c>
      <c r="UNT17" s="708" t="s">
        <v>2448</v>
      </c>
      <c r="UNU17" s="707">
        <v>2.2000000000000002</v>
      </c>
      <c r="UNV17" s="708" t="s">
        <v>2448</v>
      </c>
      <c r="UNW17" s="707">
        <v>2.2000000000000002</v>
      </c>
      <c r="UNX17" s="708" t="s">
        <v>2448</v>
      </c>
      <c r="UNY17" s="707">
        <v>2.2000000000000002</v>
      </c>
      <c r="UNZ17" s="708" t="s">
        <v>2448</v>
      </c>
      <c r="UOA17" s="707">
        <v>2.2000000000000002</v>
      </c>
      <c r="UOB17" s="708" t="s">
        <v>2448</v>
      </c>
      <c r="UOC17" s="707">
        <v>2.2000000000000002</v>
      </c>
      <c r="UOD17" s="708" t="s">
        <v>2448</v>
      </c>
      <c r="UOE17" s="707">
        <v>2.2000000000000002</v>
      </c>
      <c r="UOF17" s="708" t="s">
        <v>2448</v>
      </c>
      <c r="UOG17" s="707">
        <v>2.2000000000000002</v>
      </c>
      <c r="UOH17" s="708" t="s">
        <v>2448</v>
      </c>
      <c r="UOI17" s="707">
        <v>2.2000000000000002</v>
      </c>
      <c r="UOJ17" s="708" t="s">
        <v>2448</v>
      </c>
      <c r="UOK17" s="707">
        <v>2.2000000000000002</v>
      </c>
      <c r="UOL17" s="708" t="s">
        <v>2448</v>
      </c>
      <c r="UOM17" s="707">
        <v>2.2000000000000002</v>
      </c>
      <c r="UON17" s="708" t="s">
        <v>2448</v>
      </c>
      <c r="UOO17" s="707">
        <v>2.2000000000000002</v>
      </c>
      <c r="UOP17" s="708" t="s">
        <v>2448</v>
      </c>
      <c r="UOQ17" s="707">
        <v>2.2000000000000002</v>
      </c>
      <c r="UOR17" s="708" t="s">
        <v>2448</v>
      </c>
      <c r="UOS17" s="707">
        <v>2.2000000000000002</v>
      </c>
      <c r="UOT17" s="708" t="s">
        <v>2448</v>
      </c>
      <c r="UOU17" s="707">
        <v>2.2000000000000002</v>
      </c>
      <c r="UOV17" s="708" t="s">
        <v>2448</v>
      </c>
      <c r="UOW17" s="707">
        <v>2.2000000000000002</v>
      </c>
      <c r="UOX17" s="708" t="s">
        <v>2448</v>
      </c>
      <c r="UOY17" s="707">
        <v>2.2000000000000002</v>
      </c>
      <c r="UOZ17" s="708" t="s">
        <v>2448</v>
      </c>
      <c r="UPA17" s="707">
        <v>2.2000000000000002</v>
      </c>
      <c r="UPB17" s="708" t="s">
        <v>2448</v>
      </c>
      <c r="UPC17" s="707">
        <v>2.2000000000000002</v>
      </c>
      <c r="UPD17" s="708" t="s">
        <v>2448</v>
      </c>
      <c r="UPE17" s="707">
        <v>2.2000000000000002</v>
      </c>
      <c r="UPF17" s="708" t="s">
        <v>2448</v>
      </c>
      <c r="UPG17" s="707">
        <v>2.2000000000000002</v>
      </c>
      <c r="UPH17" s="708" t="s">
        <v>2448</v>
      </c>
      <c r="UPI17" s="707">
        <v>2.2000000000000002</v>
      </c>
      <c r="UPJ17" s="708" t="s">
        <v>2448</v>
      </c>
      <c r="UPK17" s="707">
        <v>2.2000000000000002</v>
      </c>
      <c r="UPL17" s="708" t="s">
        <v>2448</v>
      </c>
      <c r="UPM17" s="707">
        <v>2.2000000000000002</v>
      </c>
      <c r="UPN17" s="708" t="s">
        <v>2448</v>
      </c>
      <c r="UPO17" s="707">
        <v>2.2000000000000002</v>
      </c>
      <c r="UPP17" s="708" t="s">
        <v>2448</v>
      </c>
      <c r="UPQ17" s="707">
        <v>2.2000000000000002</v>
      </c>
      <c r="UPR17" s="708" t="s">
        <v>2448</v>
      </c>
      <c r="UPS17" s="707">
        <v>2.2000000000000002</v>
      </c>
      <c r="UPT17" s="708" t="s">
        <v>2448</v>
      </c>
      <c r="UPU17" s="707">
        <v>2.2000000000000002</v>
      </c>
      <c r="UPV17" s="708" t="s">
        <v>2448</v>
      </c>
      <c r="UPW17" s="707">
        <v>2.2000000000000002</v>
      </c>
      <c r="UPX17" s="708" t="s">
        <v>2448</v>
      </c>
      <c r="UPY17" s="707">
        <v>2.2000000000000002</v>
      </c>
      <c r="UPZ17" s="708" t="s">
        <v>2448</v>
      </c>
      <c r="UQA17" s="707">
        <v>2.2000000000000002</v>
      </c>
      <c r="UQB17" s="708" t="s">
        <v>2448</v>
      </c>
      <c r="UQC17" s="707">
        <v>2.2000000000000002</v>
      </c>
      <c r="UQD17" s="708" t="s">
        <v>2448</v>
      </c>
      <c r="UQE17" s="707">
        <v>2.2000000000000002</v>
      </c>
      <c r="UQF17" s="708" t="s">
        <v>2448</v>
      </c>
      <c r="UQG17" s="707">
        <v>2.2000000000000002</v>
      </c>
      <c r="UQH17" s="708" t="s">
        <v>2448</v>
      </c>
      <c r="UQI17" s="707">
        <v>2.2000000000000002</v>
      </c>
      <c r="UQJ17" s="708" t="s">
        <v>2448</v>
      </c>
      <c r="UQK17" s="707">
        <v>2.2000000000000002</v>
      </c>
      <c r="UQL17" s="708" t="s">
        <v>2448</v>
      </c>
      <c r="UQM17" s="707">
        <v>2.2000000000000002</v>
      </c>
      <c r="UQN17" s="708" t="s">
        <v>2448</v>
      </c>
      <c r="UQO17" s="707">
        <v>2.2000000000000002</v>
      </c>
      <c r="UQP17" s="708" t="s">
        <v>2448</v>
      </c>
      <c r="UQQ17" s="707">
        <v>2.2000000000000002</v>
      </c>
      <c r="UQR17" s="708" t="s">
        <v>2448</v>
      </c>
      <c r="UQS17" s="707">
        <v>2.2000000000000002</v>
      </c>
      <c r="UQT17" s="708" t="s">
        <v>2448</v>
      </c>
      <c r="UQU17" s="707">
        <v>2.2000000000000002</v>
      </c>
      <c r="UQV17" s="708" t="s">
        <v>2448</v>
      </c>
      <c r="UQW17" s="707">
        <v>2.2000000000000002</v>
      </c>
      <c r="UQX17" s="708" t="s">
        <v>2448</v>
      </c>
      <c r="UQY17" s="707">
        <v>2.2000000000000002</v>
      </c>
      <c r="UQZ17" s="708" t="s">
        <v>2448</v>
      </c>
      <c r="URA17" s="707">
        <v>2.2000000000000002</v>
      </c>
      <c r="URB17" s="708" t="s">
        <v>2448</v>
      </c>
      <c r="URC17" s="707">
        <v>2.2000000000000002</v>
      </c>
      <c r="URD17" s="708" t="s">
        <v>2448</v>
      </c>
      <c r="URE17" s="707">
        <v>2.2000000000000002</v>
      </c>
      <c r="URF17" s="708" t="s">
        <v>2448</v>
      </c>
      <c r="URG17" s="707">
        <v>2.2000000000000002</v>
      </c>
      <c r="URH17" s="708" t="s">
        <v>2448</v>
      </c>
      <c r="URI17" s="707">
        <v>2.2000000000000002</v>
      </c>
      <c r="URJ17" s="708" t="s">
        <v>2448</v>
      </c>
      <c r="URK17" s="707">
        <v>2.2000000000000002</v>
      </c>
      <c r="URL17" s="708" t="s">
        <v>2448</v>
      </c>
      <c r="URM17" s="707">
        <v>2.2000000000000002</v>
      </c>
      <c r="URN17" s="708" t="s">
        <v>2448</v>
      </c>
      <c r="URO17" s="707">
        <v>2.2000000000000002</v>
      </c>
      <c r="URP17" s="708" t="s">
        <v>2448</v>
      </c>
      <c r="URQ17" s="707">
        <v>2.2000000000000002</v>
      </c>
      <c r="URR17" s="708" t="s">
        <v>2448</v>
      </c>
      <c r="URS17" s="707">
        <v>2.2000000000000002</v>
      </c>
      <c r="URT17" s="708" t="s">
        <v>2448</v>
      </c>
      <c r="URU17" s="707">
        <v>2.2000000000000002</v>
      </c>
      <c r="URV17" s="708" t="s">
        <v>2448</v>
      </c>
      <c r="URW17" s="707">
        <v>2.2000000000000002</v>
      </c>
      <c r="URX17" s="708" t="s">
        <v>2448</v>
      </c>
      <c r="URY17" s="707">
        <v>2.2000000000000002</v>
      </c>
      <c r="URZ17" s="708" t="s">
        <v>2448</v>
      </c>
      <c r="USA17" s="707">
        <v>2.2000000000000002</v>
      </c>
      <c r="USB17" s="708" t="s">
        <v>2448</v>
      </c>
      <c r="USC17" s="707">
        <v>2.2000000000000002</v>
      </c>
      <c r="USD17" s="708" t="s">
        <v>2448</v>
      </c>
      <c r="USE17" s="707">
        <v>2.2000000000000002</v>
      </c>
      <c r="USF17" s="708" t="s">
        <v>2448</v>
      </c>
      <c r="USG17" s="707">
        <v>2.2000000000000002</v>
      </c>
      <c r="USH17" s="708" t="s">
        <v>2448</v>
      </c>
      <c r="USI17" s="707">
        <v>2.2000000000000002</v>
      </c>
      <c r="USJ17" s="708" t="s">
        <v>2448</v>
      </c>
      <c r="USK17" s="707">
        <v>2.2000000000000002</v>
      </c>
      <c r="USL17" s="708" t="s">
        <v>2448</v>
      </c>
      <c r="USM17" s="707">
        <v>2.2000000000000002</v>
      </c>
      <c r="USN17" s="708" t="s">
        <v>2448</v>
      </c>
      <c r="USO17" s="707">
        <v>2.2000000000000002</v>
      </c>
      <c r="USP17" s="708" t="s">
        <v>2448</v>
      </c>
      <c r="USQ17" s="707">
        <v>2.2000000000000002</v>
      </c>
      <c r="USR17" s="708" t="s">
        <v>2448</v>
      </c>
      <c r="USS17" s="707">
        <v>2.2000000000000002</v>
      </c>
      <c r="UST17" s="708" t="s">
        <v>2448</v>
      </c>
      <c r="USU17" s="707">
        <v>2.2000000000000002</v>
      </c>
      <c r="USV17" s="708" t="s">
        <v>2448</v>
      </c>
      <c r="USW17" s="707">
        <v>2.2000000000000002</v>
      </c>
      <c r="USX17" s="708" t="s">
        <v>2448</v>
      </c>
      <c r="USY17" s="707">
        <v>2.2000000000000002</v>
      </c>
      <c r="USZ17" s="708" t="s">
        <v>2448</v>
      </c>
      <c r="UTA17" s="707">
        <v>2.2000000000000002</v>
      </c>
      <c r="UTB17" s="708" t="s">
        <v>2448</v>
      </c>
      <c r="UTC17" s="707">
        <v>2.2000000000000002</v>
      </c>
      <c r="UTD17" s="708" t="s">
        <v>2448</v>
      </c>
      <c r="UTE17" s="707">
        <v>2.2000000000000002</v>
      </c>
      <c r="UTF17" s="708" t="s">
        <v>2448</v>
      </c>
      <c r="UTG17" s="707">
        <v>2.2000000000000002</v>
      </c>
      <c r="UTH17" s="708" t="s">
        <v>2448</v>
      </c>
      <c r="UTI17" s="707">
        <v>2.2000000000000002</v>
      </c>
      <c r="UTJ17" s="708" t="s">
        <v>2448</v>
      </c>
      <c r="UTK17" s="707">
        <v>2.2000000000000002</v>
      </c>
      <c r="UTL17" s="708" t="s">
        <v>2448</v>
      </c>
      <c r="UTM17" s="707">
        <v>2.2000000000000002</v>
      </c>
      <c r="UTN17" s="708" t="s">
        <v>2448</v>
      </c>
      <c r="UTO17" s="707">
        <v>2.2000000000000002</v>
      </c>
      <c r="UTP17" s="708" t="s">
        <v>2448</v>
      </c>
      <c r="UTQ17" s="707">
        <v>2.2000000000000002</v>
      </c>
      <c r="UTR17" s="708" t="s">
        <v>2448</v>
      </c>
      <c r="UTS17" s="707">
        <v>2.2000000000000002</v>
      </c>
      <c r="UTT17" s="708" t="s">
        <v>2448</v>
      </c>
      <c r="UTU17" s="707">
        <v>2.2000000000000002</v>
      </c>
      <c r="UTV17" s="708" t="s">
        <v>2448</v>
      </c>
      <c r="UTW17" s="707">
        <v>2.2000000000000002</v>
      </c>
      <c r="UTX17" s="708" t="s">
        <v>2448</v>
      </c>
      <c r="UTY17" s="707">
        <v>2.2000000000000002</v>
      </c>
      <c r="UTZ17" s="708" t="s">
        <v>2448</v>
      </c>
      <c r="UUA17" s="707">
        <v>2.2000000000000002</v>
      </c>
      <c r="UUB17" s="708" t="s">
        <v>2448</v>
      </c>
      <c r="UUC17" s="707">
        <v>2.2000000000000002</v>
      </c>
      <c r="UUD17" s="708" t="s">
        <v>2448</v>
      </c>
      <c r="UUE17" s="707">
        <v>2.2000000000000002</v>
      </c>
      <c r="UUF17" s="708" t="s">
        <v>2448</v>
      </c>
      <c r="UUG17" s="707">
        <v>2.2000000000000002</v>
      </c>
      <c r="UUH17" s="708" t="s">
        <v>2448</v>
      </c>
      <c r="UUI17" s="707">
        <v>2.2000000000000002</v>
      </c>
      <c r="UUJ17" s="708" t="s">
        <v>2448</v>
      </c>
      <c r="UUK17" s="707">
        <v>2.2000000000000002</v>
      </c>
      <c r="UUL17" s="708" t="s">
        <v>2448</v>
      </c>
      <c r="UUM17" s="707">
        <v>2.2000000000000002</v>
      </c>
      <c r="UUN17" s="708" t="s">
        <v>2448</v>
      </c>
      <c r="UUO17" s="707">
        <v>2.2000000000000002</v>
      </c>
      <c r="UUP17" s="708" t="s">
        <v>2448</v>
      </c>
      <c r="UUQ17" s="707">
        <v>2.2000000000000002</v>
      </c>
      <c r="UUR17" s="708" t="s">
        <v>2448</v>
      </c>
      <c r="UUS17" s="707">
        <v>2.2000000000000002</v>
      </c>
      <c r="UUT17" s="708" t="s">
        <v>2448</v>
      </c>
      <c r="UUU17" s="707">
        <v>2.2000000000000002</v>
      </c>
      <c r="UUV17" s="708" t="s">
        <v>2448</v>
      </c>
      <c r="UUW17" s="707">
        <v>2.2000000000000002</v>
      </c>
      <c r="UUX17" s="708" t="s">
        <v>2448</v>
      </c>
      <c r="UUY17" s="707">
        <v>2.2000000000000002</v>
      </c>
      <c r="UUZ17" s="708" t="s">
        <v>2448</v>
      </c>
      <c r="UVA17" s="707">
        <v>2.2000000000000002</v>
      </c>
      <c r="UVB17" s="708" t="s">
        <v>2448</v>
      </c>
      <c r="UVC17" s="707">
        <v>2.2000000000000002</v>
      </c>
      <c r="UVD17" s="708" t="s">
        <v>2448</v>
      </c>
      <c r="UVE17" s="707">
        <v>2.2000000000000002</v>
      </c>
      <c r="UVF17" s="708" t="s">
        <v>2448</v>
      </c>
      <c r="UVG17" s="707">
        <v>2.2000000000000002</v>
      </c>
      <c r="UVH17" s="708" t="s">
        <v>2448</v>
      </c>
      <c r="UVI17" s="707">
        <v>2.2000000000000002</v>
      </c>
      <c r="UVJ17" s="708" t="s">
        <v>2448</v>
      </c>
      <c r="UVK17" s="707">
        <v>2.2000000000000002</v>
      </c>
      <c r="UVL17" s="708" t="s">
        <v>2448</v>
      </c>
      <c r="UVM17" s="707">
        <v>2.2000000000000002</v>
      </c>
      <c r="UVN17" s="708" t="s">
        <v>2448</v>
      </c>
      <c r="UVO17" s="707">
        <v>2.2000000000000002</v>
      </c>
      <c r="UVP17" s="708" t="s">
        <v>2448</v>
      </c>
      <c r="UVQ17" s="707">
        <v>2.2000000000000002</v>
      </c>
      <c r="UVR17" s="708" t="s">
        <v>2448</v>
      </c>
      <c r="UVS17" s="707">
        <v>2.2000000000000002</v>
      </c>
      <c r="UVT17" s="708" t="s">
        <v>2448</v>
      </c>
      <c r="UVU17" s="707">
        <v>2.2000000000000002</v>
      </c>
      <c r="UVV17" s="708" t="s">
        <v>2448</v>
      </c>
      <c r="UVW17" s="707">
        <v>2.2000000000000002</v>
      </c>
      <c r="UVX17" s="708" t="s">
        <v>2448</v>
      </c>
      <c r="UVY17" s="707">
        <v>2.2000000000000002</v>
      </c>
      <c r="UVZ17" s="708" t="s">
        <v>2448</v>
      </c>
      <c r="UWA17" s="707">
        <v>2.2000000000000002</v>
      </c>
      <c r="UWB17" s="708" t="s">
        <v>2448</v>
      </c>
      <c r="UWC17" s="707">
        <v>2.2000000000000002</v>
      </c>
      <c r="UWD17" s="708" t="s">
        <v>2448</v>
      </c>
      <c r="UWE17" s="707">
        <v>2.2000000000000002</v>
      </c>
      <c r="UWF17" s="708" t="s">
        <v>2448</v>
      </c>
      <c r="UWG17" s="707">
        <v>2.2000000000000002</v>
      </c>
      <c r="UWH17" s="708" t="s">
        <v>2448</v>
      </c>
      <c r="UWI17" s="707">
        <v>2.2000000000000002</v>
      </c>
      <c r="UWJ17" s="708" t="s">
        <v>2448</v>
      </c>
      <c r="UWK17" s="707">
        <v>2.2000000000000002</v>
      </c>
      <c r="UWL17" s="708" t="s">
        <v>2448</v>
      </c>
      <c r="UWM17" s="707">
        <v>2.2000000000000002</v>
      </c>
      <c r="UWN17" s="708" t="s">
        <v>2448</v>
      </c>
      <c r="UWO17" s="707">
        <v>2.2000000000000002</v>
      </c>
      <c r="UWP17" s="708" t="s">
        <v>2448</v>
      </c>
      <c r="UWQ17" s="707">
        <v>2.2000000000000002</v>
      </c>
      <c r="UWR17" s="708" t="s">
        <v>2448</v>
      </c>
      <c r="UWS17" s="707">
        <v>2.2000000000000002</v>
      </c>
      <c r="UWT17" s="708" t="s">
        <v>2448</v>
      </c>
      <c r="UWU17" s="707">
        <v>2.2000000000000002</v>
      </c>
      <c r="UWV17" s="708" t="s">
        <v>2448</v>
      </c>
      <c r="UWW17" s="707">
        <v>2.2000000000000002</v>
      </c>
      <c r="UWX17" s="708" t="s">
        <v>2448</v>
      </c>
      <c r="UWY17" s="707">
        <v>2.2000000000000002</v>
      </c>
      <c r="UWZ17" s="708" t="s">
        <v>2448</v>
      </c>
      <c r="UXA17" s="707">
        <v>2.2000000000000002</v>
      </c>
      <c r="UXB17" s="708" t="s">
        <v>2448</v>
      </c>
      <c r="UXC17" s="707">
        <v>2.2000000000000002</v>
      </c>
      <c r="UXD17" s="708" t="s">
        <v>2448</v>
      </c>
      <c r="UXE17" s="707">
        <v>2.2000000000000002</v>
      </c>
      <c r="UXF17" s="708" t="s">
        <v>2448</v>
      </c>
      <c r="UXG17" s="707">
        <v>2.2000000000000002</v>
      </c>
      <c r="UXH17" s="708" t="s">
        <v>2448</v>
      </c>
      <c r="UXI17" s="707">
        <v>2.2000000000000002</v>
      </c>
      <c r="UXJ17" s="708" t="s">
        <v>2448</v>
      </c>
      <c r="UXK17" s="707">
        <v>2.2000000000000002</v>
      </c>
      <c r="UXL17" s="708" t="s">
        <v>2448</v>
      </c>
      <c r="UXM17" s="707">
        <v>2.2000000000000002</v>
      </c>
      <c r="UXN17" s="708" t="s">
        <v>2448</v>
      </c>
      <c r="UXO17" s="707">
        <v>2.2000000000000002</v>
      </c>
      <c r="UXP17" s="708" t="s">
        <v>2448</v>
      </c>
      <c r="UXQ17" s="707">
        <v>2.2000000000000002</v>
      </c>
      <c r="UXR17" s="708" t="s">
        <v>2448</v>
      </c>
      <c r="UXS17" s="707">
        <v>2.2000000000000002</v>
      </c>
      <c r="UXT17" s="708" t="s">
        <v>2448</v>
      </c>
      <c r="UXU17" s="707">
        <v>2.2000000000000002</v>
      </c>
      <c r="UXV17" s="708" t="s">
        <v>2448</v>
      </c>
      <c r="UXW17" s="707">
        <v>2.2000000000000002</v>
      </c>
      <c r="UXX17" s="708" t="s">
        <v>2448</v>
      </c>
      <c r="UXY17" s="707">
        <v>2.2000000000000002</v>
      </c>
      <c r="UXZ17" s="708" t="s">
        <v>2448</v>
      </c>
      <c r="UYA17" s="707">
        <v>2.2000000000000002</v>
      </c>
      <c r="UYB17" s="708" t="s">
        <v>2448</v>
      </c>
      <c r="UYC17" s="707">
        <v>2.2000000000000002</v>
      </c>
      <c r="UYD17" s="708" t="s">
        <v>2448</v>
      </c>
      <c r="UYE17" s="707">
        <v>2.2000000000000002</v>
      </c>
      <c r="UYF17" s="708" t="s">
        <v>2448</v>
      </c>
      <c r="UYG17" s="707">
        <v>2.2000000000000002</v>
      </c>
      <c r="UYH17" s="708" t="s">
        <v>2448</v>
      </c>
      <c r="UYI17" s="707">
        <v>2.2000000000000002</v>
      </c>
      <c r="UYJ17" s="708" t="s">
        <v>2448</v>
      </c>
      <c r="UYK17" s="707">
        <v>2.2000000000000002</v>
      </c>
      <c r="UYL17" s="708" t="s">
        <v>2448</v>
      </c>
      <c r="UYM17" s="707">
        <v>2.2000000000000002</v>
      </c>
      <c r="UYN17" s="708" t="s">
        <v>2448</v>
      </c>
      <c r="UYO17" s="707">
        <v>2.2000000000000002</v>
      </c>
      <c r="UYP17" s="708" t="s">
        <v>2448</v>
      </c>
      <c r="UYQ17" s="707">
        <v>2.2000000000000002</v>
      </c>
      <c r="UYR17" s="708" t="s">
        <v>2448</v>
      </c>
      <c r="UYS17" s="707">
        <v>2.2000000000000002</v>
      </c>
      <c r="UYT17" s="708" t="s">
        <v>2448</v>
      </c>
      <c r="UYU17" s="707">
        <v>2.2000000000000002</v>
      </c>
      <c r="UYV17" s="708" t="s">
        <v>2448</v>
      </c>
      <c r="UYW17" s="707">
        <v>2.2000000000000002</v>
      </c>
      <c r="UYX17" s="708" t="s">
        <v>2448</v>
      </c>
      <c r="UYY17" s="707">
        <v>2.2000000000000002</v>
      </c>
      <c r="UYZ17" s="708" t="s">
        <v>2448</v>
      </c>
      <c r="UZA17" s="707">
        <v>2.2000000000000002</v>
      </c>
      <c r="UZB17" s="708" t="s">
        <v>2448</v>
      </c>
      <c r="UZC17" s="707">
        <v>2.2000000000000002</v>
      </c>
      <c r="UZD17" s="708" t="s">
        <v>2448</v>
      </c>
      <c r="UZE17" s="707">
        <v>2.2000000000000002</v>
      </c>
      <c r="UZF17" s="708" t="s">
        <v>2448</v>
      </c>
      <c r="UZG17" s="707">
        <v>2.2000000000000002</v>
      </c>
      <c r="UZH17" s="708" t="s">
        <v>2448</v>
      </c>
      <c r="UZI17" s="707">
        <v>2.2000000000000002</v>
      </c>
      <c r="UZJ17" s="708" t="s">
        <v>2448</v>
      </c>
      <c r="UZK17" s="707">
        <v>2.2000000000000002</v>
      </c>
      <c r="UZL17" s="708" t="s">
        <v>2448</v>
      </c>
      <c r="UZM17" s="707">
        <v>2.2000000000000002</v>
      </c>
      <c r="UZN17" s="708" t="s">
        <v>2448</v>
      </c>
      <c r="UZO17" s="707">
        <v>2.2000000000000002</v>
      </c>
      <c r="UZP17" s="708" t="s">
        <v>2448</v>
      </c>
      <c r="UZQ17" s="707">
        <v>2.2000000000000002</v>
      </c>
      <c r="UZR17" s="708" t="s">
        <v>2448</v>
      </c>
      <c r="UZS17" s="707">
        <v>2.2000000000000002</v>
      </c>
      <c r="UZT17" s="708" t="s">
        <v>2448</v>
      </c>
      <c r="UZU17" s="707">
        <v>2.2000000000000002</v>
      </c>
      <c r="UZV17" s="708" t="s">
        <v>2448</v>
      </c>
      <c r="UZW17" s="707">
        <v>2.2000000000000002</v>
      </c>
      <c r="UZX17" s="708" t="s">
        <v>2448</v>
      </c>
      <c r="UZY17" s="707">
        <v>2.2000000000000002</v>
      </c>
      <c r="UZZ17" s="708" t="s">
        <v>2448</v>
      </c>
      <c r="VAA17" s="707">
        <v>2.2000000000000002</v>
      </c>
      <c r="VAB17" s="708" t="s">
        <v>2448</v>
      </c>
      <c r="VAC17" s="707">
        <v>2.2000000000000002</v>
      </c>
      <c r="VAD17" s="708" t="s">
        <v>2448</v>
      </c>
      <c r="VAE17" s="707">
        <v>2.2000000000000002</v>
      </c>
      <c r="VAF17" s="708" t="s">
        <v>2448</v>
      </c>
      <c r="VAG17" s="707">
        <v>2.2000000000000002</v>
      </c>
      <c r="VAH17" s="708" t="s">
        <v>2448</v>
      </c>
      <c r="VAI17" s="707">
        <v>2.2000000000000002</v>
      </c>
      <c r="VAJ17" s="708" t="s">
        <v>2448</v>
      </c>
      <c r="VAK17" s="707">
        <v>2.2000000000000002</v>
      </c>
      <c r="VAL17" s="708" t="s">
        <v>2448</v>
      </c>
      <c r="VAM17" s="707">
        <v>2.2000000000000002</v>
      </c>
      <c r="VAN17" s="708" t="s">
        <v>2448</v>
      </c>
      <c r="VAO17" s="707">
        <v>2.2000000000000002</v>
      </c>
      <c r="VAP17" s="708" t="s">
        <v>2448</v>
      </c>
      <c r="VAQ17" s="707">
        <v>2.2000000000000002</v>
      </c>
      <c r="VAR17" s="708" t="s">
        <v>2448</v>
      </c>
      <c r="VAS17" s="707">
        <v>2.2000000000000002</v>
      </c>
      <c r="VAT17" s="708" t="s">
        <v>2448</v>
      </c>
      <c r="VAU17" s="707">
        <v>2.2000000000000002</v>
      </c>
      <c r="VAV17" s="708" t="s">
        <v>2448</v>
      </c>
      <c r="VAW17" s="707">
        <v>2.2000000000000002</v>
      </c>
      <c r="VAX17" s="708" t="s">
        <v>2448</v>
      </c>
      <c r="VAY17" s="707">
        <v>2.2000000000000002</v>
      </c>
      <c r="VAZ17" s="708" t="s">
        <v>2448</v>
      </c>
      <c r="VBA17" s="707">
        <v>2.2000000000000002</v>
      </c>
      <c r="VBB17" s="708" t="s">
        <v>2448</v>
      </c>
      <c r="VBC17" s="707">
        <v>2.2000000000000002</v>
      </c>
      <c r="VBD17" s="708" t="s">
        <v>2448</v>
      </c>
      <c r="VBE17" s="707">
        <v>2.2000000000000002</v>
      </c>
      <c r="VBF17" s="708" t="s">
        <v>2448</v>
      </c>
      <c r="VBG17" s="707">
        <v>2.2000000000000002</v>
      </c>
      <c r="VBH17" s="708" t="s">
        <v>2448</v>
      </c>
      <c r="VBI17" s="707">
        <v>2.2000000000000002</v>
      </c>
      <c r="VBJ17" s="708" t="s">
        <v>2448</v>
      </c>
      <c r="VBK17" s="707">
        <v>2.2000000000000002</v>
      </c>
      <c r="VBL17" s="708" t="s">
        <v>2448</v>
      </c>
      <c r="VBM17" s="707">
        <v>2.2000000000000002</v>
      </c>
      <c r="VBN17" s="708" t="s">
        <v>2448</v>
      </c>
      <c r="VBO17" s="707">
        <v>2.2000000000000002</v>
      </c>
      <c r="VBP17" s="708" t="s">
        <v>2448</v>
      </c>
      <c r="VBQ17" s="707">
        <v>2.2000000000000002</v>
      </c>
      <c r="VBR17" s="708" t="s">
        <v>2448</v>
      </c>
      <c r="VBS17" s="707">
        <v>2.2000000000000002</v>
      </c>
      <c r="VBT17" s="708" t="s">
        <v>2448</v>
      </c>
      <c r="VBU17" s="707">
        <v>2.2000000000000002</v>
      </c>
      <c r="VBV17" s="708" t="s">
        <v>2448</v>
      </c>
      <c r="VBW17" s="707">
        <v>2.2000000000000002</v>
      </c>
      <c r="VBX17" s="708" t="s">
        <v>2448</v>
      </c>
      <c r="VBY17" s="707">
        <v>2.2000000000000002</v>
      </c>
      <c r="VBZ17" s="708" t="s">
        <v>2448</v>
      </c>
      <c r="VCA17" s="707">
        <v>2.2000000000000002</v>
      </c>
      <c r="VCB17" s="708" t="s">
        <v>2448</v>
      </c>
      <c r="VCC17" s="707">
        <v>2.2000000000000002</v>
      </c>
      <c r="VCD17" s="708" t="s">
        <v>2448</v>
      </c>
      <c r="VCE17" s="707">
        <v>2.2000000000000002</v>
      </c>
      <c r="VCF17" s="708" t="s">
        <v>2448</v>
      </c>
      <c r="VCG17" s="707">
        <v>2.2000000000000002</v>
      </c>
      <c r="VCH17" s="708" t="s">
        <v>2448</v>
      </c>
      <c r="VCI17" s="707">
        <v>2.2000000000000002</v>
      </c>
      <c r="VCJ17" s="708" t="s">
        <v>2448</v>
      </c>
      <c r="VCK17" s="707">
        <v>2.2000000000000002</v>
      </c>
      <c r="VCL17" s="708" t="s">
        <v>2448</v>
      </c>
      <c r="VCM17" s="707">
        <v>2.2000000000000002</v>
      </c>
      <c r="VCN17" s="708" t="s">
        <v>2448</v>
      </c>
      <c r="VCO17" s="707">
        <v>2.2000000000000002</v>
      </c>
      <c r="VCP17" s="708" t="s">
        <v>2448</v>
      </c>
      <c r="VCQ17" s="707">
        <v>2.2000000000000002</v>
      </c>
      <c r="VCR17" s="708" t="s">
        <v>2448</v>
      </c>
      <c r="VCS17" s="707">
        <v>2.2000000000000002</v>
      </c>
      <c r="VCT17" s="708" t="s">
        <v>2448</v>
      </c>
      <c r="VCU17" s="707">
        <v>2.2000000000000002</v>
      </c>
      <c r="VCV17" s="708" t="s">
        <v>2448</v>
      </c>
      <c r="VCW17" s="707">
        <v>2.2000000000000002</v>
      </c>
      <c r="VCX17" s="708" t="s">
        <v>2448</v>
      </c>
      <c r="VCY17" s="707">
        <v>2.2000000000000002</v>
      </c>
      <c r="VCZ17" s="708" t="s">
        <v>2448</v>
      </c>
      <c r="VDA17" s="707">
        <v>2.2000000000000002</v>
      </c>
      <c r="VDB17" s="708" t="s">
        <v>2448</v>
      </c>
      <c r="VDC17" s="707">
        <v>2.2000000000000002</v>
      </c>
      <c r="VDD17" s="708" t="s">
        <v>2448</v>
      </c>
      <c r="VDE17" s="707">
        <v>2.2000000000000002</v>
      </c>
      <c r="VDF17" s="708" t="s">
        <v>2448</v>
      </c>
      <c r="VDG17" s="707">
        <v>2.2000000000000002</v>
      </c>
      <c r="VDH17" s="708" t="s">
        <v>2448</v>
      </c>
      <c r="VDI17" s="707">
        <v>2.2000000000000002</v>
      </c>
      <c r="VDJ17" s="708" t="s">
        <v>2448</v>
      </c>
      <c r="VDK17" s="707">
        <v>2.2000000000000002</v>
      </c>
      <c r="VDL17" s="708" t="s">
        <v>2448</v>
      </c>
      <c r="VDM17" s="707">
        <v>2.2000000000000002</v>
      </c>
      <c r="VDN17" s="708" t="s">
        <v>2448</v>
      </c>
      <c r="VDO17" s="707">
        <v>2.2000000000000002</v>
      </c>
      <c r="VDP17" s="708" t="s">
        <v>2448</v>
      </c>
      <c r="VDQ17" s="707">
        <v>2.2000000000000002</v>
      </c>
      <c r="VDR17" s="708" t="s">
        <v>2448</v>
      </c>
      <c r="VDS17" s="707">
        <v>2.2000000000000002</v>
      </c>
      <c r="VDT17" s="708" t="s">
        <v>2448</v>
      </c>
      <c r="VDU17" s="707">
        <v>2.2000000000000002</v>
      </c>
      <c r="VDV17" s="708" t="s">
        <v>2448</v>
      </c>
      <c r="VDW17" s="707">
        <v>2.2000000000000002</v>
      </c>
      <c r="VDX17" s="708" t="s">
        <v>2448</v>
      </c>
      <c r="VDY17" s="707">
        <v>2.2000000000000002</v>
      </c>
      <c r="VDZ17" s="708" t="s">
        <v>2448</v>
      </c>
      <c r="VEA17" s="707">
        <v>2.2000000000000002</v>
      </c>
      <c r="VEB17" s="708" t="s">
        <v>2448</v>
      </c>
      <c r="VEC17" s="707">
        <v>2.2000000000000002</v>
      </c>
      <c r="VED17" s="708" t="s">
        <v>2448</v>
      </c>
      <c r="VEE17" s="707">
        <v>2.2000000000000002</v>
      </c>
      <c r="VEF17" s="708" t="s">
        <v>2448</v>
      </c>
      <c r="VEG17" s="707">
        <v>2.2000000000000002</v>
      </c>
      <c r="VEH17" s="708" t="s">
        <v>2448</v>
      </c>
      <c r="VEI17" s="707">
        <v>2.2000000000000002</v>
      </c>
      <c r="VEJ17" s="708" t="s">
        <v>2448</v>
      </c>
      <c r="VEK17" s="707">
        <v>2.2000000000000002</v>
      </c>
      <c r="VEL17" s="708" t="s">
        <v>2448</v>
      </c>
      <c r="VEM17" s="707">
        <v>2.2000000000000002</v>
      </c>
      <c r="VEN17" s="708" t="s">
        <v>2448</v>
      </c>
      <c r="VEO17" s="707">
        <v>2.2000000000000002</v>
      </c>
      <c r="VEP17" s="708" t="s">
        <v>2448</v>
      </c>
      <c r="VEQ17" s="707">
        <v>2.2000000000000002</v>
      </c>
      <c r="VER17" s="708" t="s">
        <v>2448</v>
      </c>
      <c r="VES17" s="707">
        <v>2.2000000000000002</v>
      </c>
      <c r="VET17" s="708" t="s">
        <v>2448</v>
      </c>
      <c r="VEU17" s="707">
        <v>2.2000000000000002</v>
      </c>
      <c r="VEV17" s="708" t="s">
        <v>2448</v>
      </c>
      <c r="VEW17" s="707">
        <v>2.2000000000000002</v>
      </c>
      <c r="VEX17" s="708" t="s">
        <v>2448</v>
      </c>
      <c r="VEY17" s="707">
        <v>2.2000000000000002</v>
      </c>
      <c r="VEZ17" s="708" t="s">
        <v>2448</v>
      </c>
      <c r="VFA17" s="707">
        <v>2.2000000000000002</v>
      </c>
      <c r="VFB17" s="708" t="s">
        <v>2448</v>
      </c>
      <c r="VFC17" s="707">
        <v>2.2000000000000002</v>
      </c>
      <c r="VFD17" s="708" t="s">
        <v>2448</v>
      </c>
      <c r="VFE17" s="707">
        <v>2.2000000000000002</v>
      </c>
      <c r="VFF17" s="708" t="s">
        <v>2448</v>
      </c>
      <c r="VFG17" s="707">
        <v>2.2000000000000002</v>
      </c>
      <c r="VFH17" s="708" t="s">
        <v>2448</v>
      </c>
      <c r="VFI17" s="707">
        <v>2.2000000000000002</v>
      </c>
      <c r="VFJ17" s="708" t="s">
        <v>2448</v>
      </c>
      <c r="VFK17" s="707">
        <v>2.2000000000000002</v>
      </c>
      <c r="VFL17" s="708" t="s">
        <v>2448</v>
      </c>
      <c r="VFM17" s="707">
        <v>2.2000000000000002</v>
      </c>
      <c r="VFN17" s="708" t="s">
        <v>2448</v>
      </c>
      <c r="VFO17" s="707">
        <v>2.2000000000000002</v>
      </c>
      <c r="VFP17" s="708" t="s">
        <v>2448</v>
      </c>
      <c r="VFQ17" s="707">
        <v>2.2000000000000002</v>
      </c>
      <c r="VFR17" s="708" t="s">
        <v>2448</v>
      </c>
      <c r="VFS17" s="707">
        <v>2.2000000000000002</v>
      </c>
      <c r="VFT17" s="708" t="s">
        <v>2448</v>
      </c>
      <c r="VFU17" s="707">
        <v>2.2000000000000002</v>
      </c>
      <c r="VFV17" s="708" t="s">
        <v>2448</v>
      </c>
      <c r="VFW17" s="707">
        <v>2.2000000000000002</v>
      </c>
      <c r="VFX17" s="708" t="s">
        <v>2448</v>
      </c>
      <c r="VFY17" s="707">
        <v>2.2000000000000002</v>
      </c>
      <c r="VFZ17" s="708" t="s">
        <v>2448</v>
      </c>
      <c r="VGA17" s="707">
        <v>2.2000000000000002</v>
      </c>
      <c r="VGB17" s="708" t="s">
        <v>2448</v>
      </c>
      <c r="VGC17" s="707">
        <v>2.2000000000000002</v>
      </c>
      <c r="VGD17" s="708" t="s">
        <v>2448</v>
      </c>
      <c r="VGE17" s="707">
        <v>2.2000000000000002</v>
      </c>
      <c r="VGF17" s="708" t="s">
        <v>2448</v>
      </c>
      <c r="VGG17" s="707">
        <v>2.2000000000000002</v>
      </c>
      <c r="VGH17" s="708" t="s">
        <v>2448</v>
      </c>
      <c r="VGI17" s="707">
        <v>2.2000000000000002</v>
      </c>
      <c r="VGJ17" s="708" t="s">
        <v>2448</v>
      </c>
      <c r="VGK17" s="707">
        <v>2.2000000000000002</v>
      </c>
      <c r="VGL17" s="708" t="s">
        <v>2448</v>
      </c>
      <c r="VGM17" s="707">
        <v>2.2000000000000002</v>
      </c>
      <c r="VGN17" s="708" t="s">
        <v>2448</v>
      </c>
      <c r="VGO17" s="707">
        <v>2.2000000000000002</v>
      </c>
      <c r="VGP17" s="708" t="s">
        <v>2448</v>
      </c>
      <c r="VGQ17" s="707">
        <v>2.2000000000000002</v>
      </c>
      <c r="VGR17" s="708" t="s">
        <v>2448</v>
      </c>
      <c r="VGS17" s="707">
        <v>2.2000000000000002</v>
      </c>
      <c r="VGT17" s="708" t="s">
        <v>2448</v>
      </c>
      <c r="VGU17" s="707">
        <v>2.2000000000000002</v>
      </c>
      <c r="VGV17" s="708" t="s">
        <v>2448</v>
      </c>
      <c r="VGW17" s="707">
        <v>2.2000000000000002</v>
      </c>
      <c r="VGX17" s="708" t="s">
        <v>2448</v>
      </c>
      <c r="VGY17" s="707">
        <v>2.2000000000000002</v>
      </c>
      <c r="VGZ17" s="708" t="s">
        <v>2448</v>
      </c>
      <c r="VHA17" s="707">
        <v>2.2000000000000002</v>
      </c>
      <c r="VHB17" s="708" t="s">
        <v>2448</v>
      </c>
      <c r="VHC17" s="707">
        <v>2.2000000000000002</v>
      </c>
      <c r="VHD17" s="708" t="s">
        <v>2448</v>
      </c>
      <c r="VHE17" s="707">
        <v>2.2000000000000002</v>
      </c>
      <c r="VHF17" s="708" t="s">
        <v>2448</v>
      </c>
      <c r="VHG17" s="707">
        <v>2.2000000000000002</v>
      </c>
      <c r="VHH17" s="708" t="s">
        <v>2448</v>
      </c>
      <c r="VHI17" s="707">
        <v>2.2000000000000002</v>
      </c>
      <c r="VHJ17" s="708" t="s">
        <v>2448</v>
      </c>
      <c r="VHK17" s="707">
        <v>2.2000000000000002</v>
      </c>
      <c r="VHL17" s="708" t="s">
        <v>2448</v>
      </c>
      <c r="VHM17" s="707">
        <v>2.2000000000000002</v>
      </c>
      <c r="VHN17" s="708" t="s">
        <v>2448</v>
      </c>
      <c r="VHO17" s="707">
        <v>2.2000000000000002</v>
      </c>
      <c r="VHP17" s="708" t="s">
        <v>2448</v>
      </c>
      <c r="VHQ17" s="707">
        <v>2.2000000000000002</v>
      </c>
      <c r="VHR17" s="708" t="s">
        <v>2448</v>
      </c>
      <c r="VHS17" s="707">
        <v>2.2000000000000002</v>
      </c>
      <c r="VHT17" s="708" t="s">
        <v>2448</v>
      </c>
      <c r="VHU17" s="707">
        <v>2.2000000000000002</v>
      </c>
      <c r="VHV17" s="708" t="s">
        <v>2448</v>
      </c>
      <c r="VHW17" s="707">
        <v>2.2000000000000002</v>
      </c>
      <c r="VHX17" s="708" t="s">
        <v>2448</v>
      </c>
      <c r="VHY17" s="707">
        <v>2.2000000000000002</v>
      </c>
      <c r="VHZ17" s="708" t="s">
        <v>2448</v>
      </c>
      <c r="VIA17" s="707">
        <v>2.2000000000000002</v>
      </c>
      <c r="VIB17" s="708" t="s">
        <v>2448</v>
      </c>
      <c r="VIC17" s="707">
        <v>2.2000000000000002</v>
      </c>
      <c r="VID17" s="708" t="s">
        <v>2448</v>
      </c>
      <c r="VIE17" s="707">
        <v>2.2000000000000002</v>
      </c>
      <c r="VIF17" s="708" t="s">
        <v>2448</v>
      </c>
      <c r="VIG17" s="707">
        <v>2.2000000000000002</v>
      </c>
      <c r="VIH17" s="708" t="s">
        <v>2448</v>
      </c>
      <c r="VII17" s="707">
        <v>2.2000000000000002</v>
      </c>
      <c r="VIJ17" s="708" t="s">
        <v>2448</v>
      </c>
      <c r="VIK17" s="707">
        <v>2.2000000000000002</v>
      </c>
      <c r="VIL17" s="708" t="s">
        <v>2448</v>
      </c>
      <c r="VIM17" s="707">
        <v>2.2000000000000002</v>
      </c>
      <c r="VIN17" s="708" t="s">
        <v>2448</v>
      </c>
      <c r="VIO17" s="707">
        <v>2.2000000000000002</v>
      </c>
      <c r="VIP17" s="708" t="s">
        <v>2448</v>
      </c>
      <c r="VIQ17" s="707">
        <v>2.2000000000000002</v>
      </c>
      <c r="VIR17" s="708" t="s">
        <v>2448</v>
      </c>
      <c r="VIS17" s="707">
        <v>2.2000000000000002</v>
      </c>
      <c r="VIT17" s="708" t="s">
        <v>2448</v>
      </c>
      <c r="VIU17" s="707">
        <v>2.2000000000000002</v>
      </c>
      <c r="VIV17" s="708" t="s">
        <v>2448</v>
      </c>
      <c r="VIW17" s="707">
        <v>2.2000000000000002</v>
      </c>
      <c r="VIX17" s="708" t="s">
        <v>2448</v>
      </c>
      <c r="VIY17" s="707">
        <v>2.2000000000000002</v>
      </c>
      <c r="VIZ17" s="708" t="s">
        <v>2448</v>
      </c>
      <c r="VJA17" s="707">
        <v>2.2000000000000002</v>
      </c>
      <c r="VJB17" s="708" t="s">
        <v>2448</v>
      </c>
      <c r="VJC17" s="707">
        <v>2.2000000000000002</v>
      </c>
      <c r="VJD17" s="708" t="s">
        <v>2448</v>
      </c>
      <c r="VJE17" s="707">
        <v>2.2000000000000002</v>
      </c>
      <c r="VJF17" s="708" t="s">
        <v>2448</v>
      </c>
      <c r="VJG17" s="707">
        <v>2.2000000000000002</v>
      </c>
      <c r="VJH17" s="708" t="s">
        <v>2448</v>
      </c>
      <c r="VJI17" s="707">
        <v>2.2000000000000002</v>
      </c>
      <c r="VJJ17" s="708" t="s">
        <v>2448</v>
      </c>
      <c r="VJK17" s="707">
        <v>2.2000000000000002</v>
      </c>
      <c r="VJL17" s="708" t="s">
        <v>2448</v>
      </c>
      <c r="VJM17" s="707">
        <v>2.2000000000000002</v>
      </c>
      <c r="VJN17" s="708" t="s">
        <v>2448</v>
      </c>
      <c r="VJO17" s="707">
        <v>2.2000000000000002</v>
      </c>
      <c r="VJP17" s="708" t="s">
        <v>2448</v>
      </c>
      <c r="VJQ17" s="707">
        <v>2.2000000000000002</v>
      </c>
      <c r="VJR17" s="708" t="s">
        <v>2448</v>
      </c>
      <c r="VJS17" s="707">
        <v>2.2000000000000002</v>
      </c>
      <c r="VJT17" s="708" t="s">
        <v>2448</v>
      </c>
      <c r="VJU17" s="707">
        <v>2.2000000000000002</v>
      </c>
      <c r="VJV17" s="708" t="s">
        <v>2448</v>
      </c>
      <c r="VJW17" s="707">
        <v>2.2000000000000002</v>
      </c>
      <c r="VJX17" s="708" t="s">
        <v>2448</v>
      </c>
      <c r="VJY17" s="707">
        <v>2.2000000000000002</v>
      </c>
      <c r="VJZ17" s="708" t="s">
        <v>2448</v>
      </c>
      <c r="VKA17" s="707">
        <v>2.2000000000000002</v>
      </c>
      <c r="VKB17" s="708" t="s">
        <v>2448</v>
      </c>
      <c r="VKC17" s="707">
        <v>2.2000000000000002</v>
      </c>
      <c r="VKD17" s="708" t="s">
        <v>2448</v>
      </c>
      <c r="VKE17" s="707">
        <v>2.2000000000000002</v>
      </c>
      <c r="VKF17" s="708" t="s">
        <v>2448</v>
      </c>
      <c r="VKG17" s="707">
        <v>2.2000000000000002</v>
      </c>
      <c r="VKH17" s="708" t="s">
        <v>2448</v>
      </c>
      <c r="VKI17" s="707">
        <v>2.2000000000000002</v>
      </c>
      <c r="VKJ17" s="708" t="s">
        <v>2448</v>
      </c>
      <c r="VKK17" s="707">
        <v>2.2000000000000002</v>
      </c>
      <c r="VKL17" s="708" t="s">
        <v>2448</v>
      </c>
      <c r="VKM17" s="707">
        <v>2.2000000000000002</v>
      </c>
      <c r="VKN17" s="708" t="s">
        <v>2448</v>
      </c>
      <c r="VKO17" s="707">
        <v>2.2000000000000002</v>
      </c>
      <c r="VKP17" s="708" t="s">
        <v>2448</v>
      </c>
      <c r="VKQ17" s="707">
        <v>2.2000000000000002</v>
      </c>
      <c r="VKR17" s="708" t="s">
        <v>2448</v>
      </c>
      <c r="VKS17" s="707">
        <v>2.2000000000000002</v>
      </c>
      <c r="VKT17" s="708" t="s">
        <v>2448</v>
      </c>
      <c r="VKU17" s="707">
        <v>2.2000000000000002</v>
      </c>
      <c r="VKV17" s="708" t="s">
        <v>2448</v>
      </c>
      <c r="VKW17" s="707">
        <v>2.2000000000000002</v>
      </c>
      <c r="VKX17" s="708" t="s">
        <v>2448</v>
      </c>
      <c r="VKY17" s="707">
        <v>2.2000000000000002</v>
      </c>
      <c r="VKZ17" s="708" t="s">
        <v>2448</v>
      </c>
      <c r="VLA17" s="707">
        <v>2.2000000000000002</v>
      </c>
      <c r="VLB17" s="708" t="s">
        <v>2448</v>
      </c>
      <c r="VLC17" s="707">
        <v>2.2000000000000002</v>
      </c>
      <c r="VLD17" s="708" t="s">
        <v>2448</v>
      </c>
      <c r="VLE17" s="707">
        <v>2.2000000000000002</v>
      </c>
      <c r="VLF17" s="708" t="s">
        <v>2448</v>
      </c>
      <c r="VLG17" s="707">
        <v>2.2000000000000002</v>
      </c>
      <c r="VLH17" s="708" t="s">
        <v>2448</v>
      </c>
      <c r="VLI17" s="707">
        <v>2.2000000000000002</v>
      </c>
      <c r="VLJ17" s="708" t="s">
        <v>2448</v>
      </c>
      <c r="VLK17" s="707">
        <v>2.2000000000000002</v>
      </c>
      <c r="VLL17" s="708" t="s">
        <v>2448</v>
      </c>
      <c r="VLM17" s="707">
        <v>2.2000000000000002</v>
      </c>
      <c r="VLN17" s="708" t="s">
        <v>2448</v>
      </c>
      <c r="VLO17" s="707">
        <v>2.2000000000000002</v>
      </c>
      <c r="VLP17" s="708" t="s">
        <v>2448</v>
      </c>
      <c r="VLQ17" s="707">
        <v>2.2000000000000002</v>
      </c>
      <c r="VLR17" s="708" t="s">
        <v>2448</v>
      </c>
      <c r="VLS17" s="707">
        <v>2.2000000000000002</v>
      </c>
      <c r="VLT17" s="708" t="s">
        <v>2448</v>
      </c>
      <c r="VLU17" s="707">
        <v>2.2000000000000002</v>
      </c>
      <c r="VLV17" s="708" t="s">
        <v>2448</v>
      </c>
      <c r="VLW17" s="707">
        <v>2.2000000000000002</v>
      </c>
      <c r="VLX17" s="708" t="s">
        <v>2448</v>
      </c>
      <c r="VLY17" s="707">
        <v>2.2000000000000002</v>
      </c>
      <c r="VLZ17" s="708" t="s">
        <v>2448</v>
      </c>
      <c r="VMA17" s="707">
        <v>2.2000000000000002</v>
      </c>
      <c r="VMB17" s="708" t="s">
        <v>2448</v>
      </c>
      <c r="VMC17" s="707">
        <v>2.2000000000000002</v>
      </c>
      <c r="VMD17" s="708" t="s">
        <v>2448</v>
      </c>
      <c r="VME17" s="707">
        <v>2.2000000000000002</v>
      </c>
      <c r="VMF17" s="708" t="s">
        <v>2448</v>
      </c>
      <c r="VMG17" s="707">
        <v>2.2000000000000002</v>
      </c>
      <c r="VMH17" s="708" t="s">
        <v>2448</v>
      </c>
      <c r="VMI17" s="707">
        <v>2.2000000000000002</v>
      </c>
      <c r="VMJ17" s="708" t="s">
        <v>2448</v>
      </c>
      <c r="VMK17" s="707">
        <v>2.2000000000000002</v>
      </c>
      <c r="VML17" s="708" t="s">
        <v>2448</v>
      </c>
      <c r="VMM17" s="707">
        <v>2.2000000000000002</v>
      </c>
      <c r="VMN17" s="708" t="s">
        <v>2448</v>
      </c>
      <c r="VMO17" s="707">
        <v>2.2000000000000002</v>
      </c>
      <c r="VMP17" s="708" t="s">
        <v>2448</v>
      </c>
      <c r="VMQ17" s="707">
        <v>2.2000000000000002</v>
      </c>
      <c r="VMR17" s="708" t="s">
        <v>2448</v>
      </c>
      <c r="VMS17" s="707">
        <v>2.2000000000000002</v>
      </c>
      <c r="VMT17" s="708" t="s">
        <v>2448</v>
      </c>
      <c r="VMU17" s="707">
        <v>2.2000000000000002</v>
      </c>
      <c r="VMV17" s="708" t="s">
        <v>2448</v>
      </c>
      <c r="VMW17" s="707">
        <v>2.2000000000000002</v>
      </c>
      <c r="VMX17" s="708" t="s">
        <v>2448</v>
      </c>
      <c r="VMY17" s="707">
        <v>2.2000000000000002</v>
      </c>
      <c r="VMZ17" s="708" t="s">
        <v>2448</v>
      </c>
      <c r="VNA17" s="707">
        <v>2.2000000000000002</v>
      </c>
      <c r="VNB17" s="708" t="s">
        <v>2448</v>
      </c>
      <c r="VNC17" s="707">
        <v>2.2000000000000002</v>
      </c>
      <c r="VND17" s="708" t="s">
        <v>2448</v>
      </c>
      <c r="VNE17" s="707">
        <v>2.2000000000000002</v>
      </c>
      <c r="VNF17" s="708" t="s">
        <v>2448</v>
      </c>
      <c r="VNG17" s="707">
        <v>2.2000000000000002</v>
      </c>
      <c r="VNH17" s="708" t="s">
        <v>2448</v>
      </c>
      <c r="VNI17" s="707">
        <v>2.2000000000000002</v>
      </c>
      <c r="VNJ17" s="708" t="s">
        <v>2448</v>
      </c>
      <c r="VNK17" s="707">
        <v>2.2000000000000002</v>
      </c>
      <c r="VNL17" s="708" t="s">
        <v>2448</v>
      </c>
      <c r="VNM17" s="707">
        <v>2.2000000000000002</v>
      </c>
      <c r="VNN17" s="708" t="s">
        <v>2448</v>
      </c>
      <c r="VNO17" s="707">
        <v>2.2000000000000002</v>
      </c>
      <c r="VNP17" s="708" t="s">
        <v>2448</v>
      </c>
      <c r="VNQ17" s="707">
        <v>2.2000000000000002</v>
      </c>
      <c r="VNR17" s="708" t="s">
        <v>2448</v>
      </c>
      <c r="VNS17" s="707">
        <v>2.2000000000000002</v>
      </c>
      <c r="VNT17" s="708" t="s">
        <v>2448</v>
      </c>
      <c r="VNU17" s="707">
        <v>2.2000000000000002</v>
      </c>
      <c r="VNV17" s="708" t="s">
        <v>2448</v>
      </c>
      <c r="VNW17" s="707">
        <v>2.2000000000000002</v>
      </c>
      <c r="VNX17" s="708" t="s">
        <v>2448</v>
      </c>
      <c r="VNY17" s="707">
        <v>2.2000000000000002</v>
      </c>
      <c r="VNZ17" s="708" t="s">
        <v>2448</v>
      </c>
      <c r="VOA17" s="707">
        <v>2.2000000000000002</v>
      </c>
      <c r="VOB17" s="708" t="s">
        <v>2448</v>
      </c>
      <c r="VOC17" s="707">
        <v>2.2000000000000002</v>
      </c>
      <c r="VOD17" s="708" t="s">
        <v>2448</v>
      </c>
      <c r="VOE17" s="707">
        <v>2.2000000000000002</v>
      </c>
      <c r="VOF17" s="708" t="s">
        <v>2448</v>
      </c>
      <c r="VOG17" s="707">
        <v>2.2000000000000002</v>
      </c>
      <c r="VOH17" s="708" t="s">
        <v>2448</v>
      </c>
      <c r="VOI17" s="707">
        <v>2.2000000000000002</v>
      </c>
      <c r="VOJ17" s="708" t="s">
        <v>2448</v>
      </c>
      <c r="VOK17" s="707">
        <v>2.2000000000000002</v>
      </c>
      <c r="VOL17" s="708" t="s">
        <v>2448</v>
      </c>
      <c r="VOM17" s="707">
        <v>2.2000000000000002</v>
      </c>
      <c r="VON17" s="708" t="s">
        <v>2448</v>
      </c>
      <c r="VOO17" s="707">
        <v>2.2000000000000002</v>
      </c>
      <c r="VOP17" s="708" t="s">
        <v>2448</v>
      </c>
      <c r="VOQ17" s="707">
        <v>2.2000000000000002</v>
      </c>
      <c r="VOR17" s="708" t="s">
        <v>2448</v>
      </c>
      <c r="VOS17" s="707">
        <v>2.2000000000000002</v>
      </c>
      <c r="VOT17" s="708" t="s">
        <v>2448</v>
      </c>
      <c r="VOU17" s="707">
        <v>2.2000000000000002</v>
      </c>
      <c r="VOV17" s="708" t="s">
        <v>2448</v>
      </c>
      <c r="VOW17" s="707">
        <v>2.2000000000000002</v>
      </c>
      <c r="VOX17" s="708" t="s">
        <v>2448</v>
      </c>
      <c r="VOY17" s="707">
        <v>2.2000000000000002</v>
      </c>
      <c r="VOZ17" s="708" t="s">
        <v>2448</v>
      </c>
      <c r="VPA17" s="707">
        <v>2.2000000000000002</v>
      </c>
      <c r="VPB17" s="708" t="s">
        <v>2448</v>
      </c>
      <c r="VPC17" s="707">
        <v>2.2000000000000002</v>
      </c>
      <c r="VPD17" s="708" t="s">
        <v>2448</v>
      </c>
      <c r="VPE17" s="707">
        <v>2.2000000000000002</v>
      </c>
      <c r="VPF17" s="708" t="s">
        <v>2448</v>
      </c>
      <c r="VPG17" s="707">
        <v>2.2000000000000002</v>
      </c>
      <c r="VPH17" s="708" t="s">
        <v>2448</v>
      </c>
      <c r="VPI17" s="707">
        <v>2.2000000000000002</v>
      </c>
      <c r="VPJ17" s="708" t="s">
        <v>2448</v>
      </c>
      <c r="VPK17" s="707">
        <v>2.2000000000000002</v>
      </c>
      <c r="VPL17" s="708" t="s">
        <v>2448</v>
      </c>
      <c r="VPM17" s="707">
        <v>2.2000000000000002</v>
      </c>
      <c r="VPN17" s="708" t="s">
        <v>2448</v>
      </c>
      <c r="VPO17" s="707">
        <v>2.2000000000000002</v>
      </c>
      <c r="VPP17" s="708" t="s">
        <v>2448</v>
      </c>
      <c r="VPQ17" s="707">
        <v>2.2000000000000002</v>
      </c>
      <c r="VPR17" s="708" t="s">
        <v>2448</v>
      </c>
      <c r="VPS17" s="707">
        <v>2.2000000000000002</v>
      </c>
      <c r="VPT17" s="708" t="s">
        <v>2448</v>
      </c>
      <c r="VPU17" s="707">
        <v>2.2000000000000002</v>
      </c>
      <c r="VPV17" s="708" t="s">
        <v>2448</v>
      </c>
      <c r="VPW17" s="707">
        <v>2.2000000000000002</v>
      </c>
      <c r="VPX17" s="708" t="s">
        <v>2448</v>
      </c>
      <c r="VPY17" s="707">
        <v>2.2000000000000002</v>
      </c>
      <c r="VPZ17" s="708" t="s">
        <v>2448</v>
      </c>
      <c r="VQA17" s="707">
        <v>2.2000000000000002</v>
      </c>
      <c r="VQB17" s="708" t="s">
        <v>2448</v>
      </c>
      <c r="VQC17" s="707">
        <v>2.2000000000000002</v>
      </c>
      <c r="VQD17" s="708" t="s">
        <v>2448</v>
      </c>
      <c r="VQE17" s="707">
        <v>2.2000000000000002</v>
      </c>
      <c r="VQF17" s="708" t="s">
        <v>2448</v>
      </c>
      <c r="VQG17" s="707">
        <v>2.2000000000000002</v>
      </c>
      <c r="VQH17" s="708" t="s">
        <v>2448</v>
      </c>
      <c r="VQI17" s="707">
        <v>2.2000000000000002</v>
      </c>
      <c r="VQJ17" s="708" t="s">
        <v>2448</v>
      </c>
      <c r="VQK17" s="707">
        <v>2.2000000000000002</v>
      </c>
      <c r="VQL17" s="708" t="s">
        <v>2448</v>
      </c>
      <c r="VQM17" s="707">
        <v>2.2000000000000002</v>
      </c>
      <c r="VQN17" s="708" t="s">
        <v>2448</v>
      </c>
      <c r="VQO17" s="707">
        <v>2.2000000000000002</v>
      </c>
      <c r="VQP17" s="708" t="s">
        <v>2448</v>
      </c>
      <c r="VQQ17" s="707">
        <v>2.2000000000000002</v>
      </c>
      <c r="VQR17" s="708" t="s">
        <v>2448</v>
      </c>
      <c r="VQS17" s="707">
        <v>2.2000000000000002</v>
      </c>
      <c r="VQT17" s="708" t="s">
        <v>2448</v>
      </c>
      <c r="VQU17" s="707">
        <v>2.2000000000000002</v>
      </c>
      <c r="VQV17" s="708" t="s">
        <v>2448</v>
      </c>
      <c r="VQW17" s="707">
        <v>2.2000000000000002</v>
      </c>
      <c r="VQX17" s="708" t="s">
        <v>2448</v>
      </c>
      <c r="VQY17" s="707">
        <v>2.2000000000000002</v>
      </c>
      <c r="VQZ17" s="708" t="s">
        <v>2448</v>
      </c>
      <c r="VRA17" s="707">
        <v>2.2000000000000002</v>
      </c>
      <c r="VRB17" s="708" t="s">
        <v>2448</v>
      </c>
      <c r="VRC17" s="707">
        <v>2.2000000000000002</v>
      </c>
      <c r="VRD17" s="708" t="s">
        <v>2448</v>
      </c>
      <c r="VRE17" s="707">
        <v>2.2000000000000002</v>
      </c>
      <c r="VRF17" s="708" t="s">
        <v>2448</v>
      </c>
      <c r="VRG17" s="707">
        <v>2.2000000000000002</v>
      </c>
      <c r="VRH17" s="708" t="s">
        <v>2448</v>
      </c>
      <c r="VRI17" s="707">
        <v>2.2000000000000002</v>
      </c>
      <c r="VRJ17" s="708" t="s">
        <v>2448</v>
      </c>
      <c r="VRK17" s="707">
        <v>2.2000000000000002</v>
      </c>
      <c r="VRL17" s="708" t="s">
        <v>2448</v>
      </c>
      <c r="VRM17" s="707">
        <v>2.2000000000000002</v>
      </c>
      <c r="VRN17" s="708" t="s">
        <v>2448</v>
      </c>
      <c r="VRO17" s="707">
        <v>2.2000000000000002</v>
      </c>
      <c r="VRP17" s="708" t="s">
        <v>2448</v>
      </c>
      <c r="VRQ17" s="707">
        <v>2.2000000000000002</v>
      </c>
      <c r="VRR17" s="708" t="s">
        <v>2448</v>
      </c>
      <c r="VRS17" s="707">
        <v>2.2000000000000002</v>
      </c>
      <c r="VRT17" s="708" t="s">
        <v>2448</v>
      </c>
      <c r="VRU17" s="707">
        <v>2.2000000000000002</v>
      </c>
      <c r="VRV17" s="708" t="s">
        <v>2448</v>
      </c>
      <c r="VRW17" s="707">
        <v>2.2000000000000002</v>
      </c>
      <c r="VRX17" s="708" t="s">
        <v>2448</v>
      </c>
      <c r="VRY17" s="707">
        <v>2.2000000000000002</v>
      </c>
      <c r="VRZ17" s="708" t="s">
        <v>2448</v>
      </c>
      <c r="VSA17" s="707">
        <v>2.2000000000000002</v>
      </c>
      <c r="VSB17" s="708" t="s">
        <v>2448</v>
      </c>
      <c r="VSC17" s="707">
        <v>2.2000000000000002</v>
      </c>
      <c r="VSD17" s="708" t="s">
        <v>2448</v>
      </c>
      <c r="VSE17" s="707">
        <v>2.2000000000000002</v>
      </c>
      <c r="VSF17" s="708" t="s">
        <v>2448</v>
      </c>
      <c r="VSG17" s="707">
        <v>2.2000000000000002</v>
      </c>
      <c r="VSH17" s="708" t="s">
        <v>2448</v>
      </c>
      <c r="VSI17" s="707">
        <v>2.2000000000000002</v>
      </c>
      <c r="VSJ17" s="708" t="s">
        <v>2448</v>
      </c>
      <c r="VSK17" s="707">
        <v>2.2000000000000002</v>
      </c>
      <c r="VSL17" s="708" t="s">
        <v>2448</v>
      </c>
      <c r="VSM17" s="707">
        <v>2.2000000000000002</v>
      </c>
      <c r="VSN17" s="708" t="s">
        <v>2448</v>
      </c>
      <c r="VSO17" s="707">
        <v>2.2000000000000002</v>
      </c>
      <c r="VSP17" s="708" t="s">
        <v>2448</v>
      </c>
      <c r="VSQ17" s="707">
        <v>2.2000000000000002</v>
      </c>
      <c r="VSR17" s="708" t="s">
        <v>2448</v>
      </c>
      <c r="VSS17" s="707">
        <v>2.2000000000000002</v>
      </c>
      <c r="VST17" s="708" t="s">
        <v>2448</v>
      </c>
      <c r="VSU17" s="707">
        <v>2.2000000000000002</v>
      </c>
      <c r="VSV17" s="708" t="s">
        <v>2448</v>
      </c>
      <c r="VSW17" s="707">
        <v>2.2000000000000002</v>
      </c>
      <c r="VSX17" s="708" t="s">
        <v>2448</v>
      </c>
      <c r="VSY17" s="707">
        <v>2.2000000000000002</v>
      </c>
      <c r="VSZ17" s="708" t="s">
        <v>2448</v>
      </c>
      <c r="VTA17" s="707">
        <v>2.2000000000000002</v>
      </c>
      <c r="VTB17" s="708" t="s">
        <v>2448</v>
      </c>
      <c r="VTC17" s="707">
        <v>2.2000000000000002</v>
      </c>
      <c r="VTD17" s="708" t="s">
        <v>2448</v>
      </c>
      <c r="VTE17" s="707">
        <v>2.2000000000000002</v>
      </c>
      <c r="VTF17" s="708" t="s">
        <v>2448</v>
      </c>
      <c r="VTG17" s="707">
        <v>2.2000000000000002</v>
      </c>
      <c r="VTH17" s="708" t="s">
        <v>2448</v>
      </c>
      <c r="VTI17" s="707">
        <v>2.2000000000000002</v>
      </c>
      <c r="VTJ17" s="708" t="s">
        <v>2448</v>
      </c>
      <c r="VTK17" s="707">
        <v>2.2000000000000002</v>
      </c>
      <c r="VTL17" s="708" t="s">
        <v>2448</v>
      </c>
      <c r="VTM17" s="707">
        <v>2.2000000000000002</v>
      </c>
      <c r="VTN17" s="708" t="s">
        <v>2448</v>
      </c>
      <c r="VTO17" s="707">
        <v>2.2000000000000002</v>
      </c>
      <c r="VTP17" s="708" t="s">
        <v>2448</v>
      </c>
      <c r="VTQ17" s="707">
        <v>2.2000000000000002</v>
      </c>
      <c r="VTR17" s="708" t="s">
        <v>2448</v>
      </c>
      <c r="VTS17" s="707">
        <v>2.2000000000000002</v>
      </c>
      <c r="VTT17" s="708" t="s">
        <v>2448</v>
      </c>
      <c r="VTU17" s="707">
        <v>2.2000000000000002</v>
      </c>
      <c r="VTV17" s="708" t="s">
        <v>2448</v>
      </c>
      <c r="VTW17" s="707">
        <v>2.2000000000000002</v>
      </c>
      <c r="VTX17" s="708" t="s">
        <v>2448</v>
      </c>
      <c r="VTY17" s="707">
        <v>2.2000000000000002</v>
      </c>
      <c r="VTZ17" s="708" t="s">
        <v>2448</v>
      </c>
      <c r="VUA17" s="707">
        <v>2.2000000000000002</v>
      </c>
      <c r="VUB17" s="708" t="s">
        <v>2448</v>
      </c>
      <c r="VUC17" s="707">
        <v>2.2000000000000002</v>
      </c>
      <c r="VUD17" s="708" t="s">
        <v>2448</v>
      </c>
      <c r="VUE17" s="707">
        <v>2.2000000000000002</v>
      </c>
      <c r="VUF17" s="708" t="s">
        <v>2448</v>
      </c>
      <c r="VUG17" s="707">
        <v>2.2000000000000002</v>
      </c>
      <c r="VUH17" s="708" t="s">
        <v>2448</v>
      </c>
      <c r="VUI17" s="707">
        <v>2.2000000000000002</v>
      </c>
      <c r="VUJ17" s="708" t="s">
        <v>2448</v>
      </c>
      <c r="VUK17" s="707">
        <v>2.2000000000000002</v>
      </c>
      <c r="VUL17" s="708" t="s">
        <v>2448</v>
      </c>
      <c r="VUM17" s="707">
        <v>2.2000000000000002</v>
      </c>
      <c r="VUN17" s="708" t="s">
        <v>2448</v>
      </c>
      <c r="VUO17" s="707">
        <v>2.2000000000000002</v>
      </c>
      <c r="VUP17" s="708" t="s">
        <v>2448</v>
      </c>
      <c r="VUQ17" s="707">
        <v>2.2000000000000002</v>
      </c>
      <c r="VUR17" s="708" t="s">
        <v>2448</v>
      </c>
      <c r="VUS17" s="707">
        <v>2.2000000000000002</v>
      </c>
      <c r="VUT17" s="708" t="s">
        <v>2448</v>
      </c>
      <c r="VUU17" s="707">
        <v>2.2000000000000002</v>
      </c>
      <c r="VUV17" s="708" t="s">
        <v>2448</v>
      </c>
      <c r="VUW17" s="707">
        <v>2.2000000000000002</v>
      </c>
      <c r="VUX17" s="708" t="s">
        <v>2448</v>
      </c>
      <c r="VUY17" s="707">
        <v>2.2000000000000002</v>
      </c>
      <c r="VUZ17" s="708" t="s">
        <v>2448</v>
      </c>
      <c r="VVA17" s="707">
        <v>2.2000000000000002</v>
      </c>
      <c r="VVB17" s="708" t="s">
        <v>2448</v>
      </c>
      <c r="VVC17" s="707">
        <v>2.2000000000000002</v>
      </c>
      <c r="VVD17" s="708" t="s">
        <v>2448</v>
      </c>
      <c r="VVE17" s="707">
        <v>2.2000000000000002</v>
      </c>
      <c r="VVF17" s="708" t="s">
        <v>2448</v>
      </c>
      <c r="VVG17" s="707">
        <v>2.2000000000000002</v>
      </c>
      <c r="VVH17" s="708" t="s">
        <v>2448</v>
      </c>
      <c r="VVI17" s="707">
        <v>2.2000000000000002</v>
      </c>
      <c r="VVJ17" s="708" t="s">
        <v>2448</v>
      </c>
      <c r="VVK17" s="707">
        <v>2.2000000000000002</v>
      </c>
      <c r="VVL17" s="708" t="s">
        <v>2448</v>
      </c>
      <c r="VVM17" s="707">
        <v>2.2000000000000002</v>
      </c>
      <c r="VVN17" s="708" t="s">
        <v>2448</v>
      </c>
      <c r="VVO17" s="707">
        <v>2.2000000000000002</v>
      </c>
      <c r="VVP17" s="708" t="s">
        <v>2448</v>
      </c>
      <c r="VVQ17" s="707">
        <v>2.2000000000000002</v>
      </c>
      <c r="VVR17" s="708" t="s">
        <v>2448</v>
      </c>
      <c r="VVS17" s="707">
        <v>2.2000000000000002</v>
      </c>
      <c r="VVT17" s="708" t="s">
        <v>2448</v>
      </c>
      <c r="VVU17" s="707">
        <v>2.2000000000000002</v>
      </c>
      <c r="VVV17" s="708" t="s">
        <v>2448</v>
      </c>
      <c r="VVW17" s="707">
        <v>2.2000000000000002</v>
      </c>
      <c r="VVX17" s="708" t="s">
        <v>2448</v>
      </c>
      <c r="VVY17" s="707">
        <v>2.2000000000000002</v>
      </c>
      <c r="VVZ17" s="708" t="s">
        <v>2448</v>
      </c>
      <c r="VWA17" s="707">
        <v>2.2000000000000002</v>
      </c>
      <c r="VWB17" s="708" t="s">
        <v>2448</v>
      </c>
      <c r="VWC17" s="707">
        <v>2.2000000000000002</v>
      </c>
      <c r="VWD17" s="708" t="s">
        <v>2448</v>
      </c>
      <c r="VWE17" s="707">
        <v>2.2000000000000002</v>
      </c>
      <c r="VWF17" s="708" t="s">
        <v>2448</v>
      </c>
      <c r="VWG17" s="707">
        <v>2.2000000000000002</v>
      </c>
      <c r="VWH17" s="708" t="s">
        <v>2448</v>
      </c>
      <c r="VWI17" s="707">
        <v>2.2000000000000002</v>
      </c>
      <c r="VWJ17" s="708" t="s">
        <v>2448</v>
      </c>
      <c r="VWK17" s="707">
        <v>2.2000000000000002</v>
      </c>
      <c r="VWL17" s="708" t="s">
        <v>2448</v>
      </c>
      <c r="VWM17" s="707">
        <v>2.2000000000000002</v>
      </c>
      <c r="VWN17" s="708" t="s">
        <v>2448</v>
      </c>
      <c r="VWO17" s="707">
        <v>2.2000000000000002</v>
      </c>
      <c r="VWP17" s="708" t="s">
        <v>2448</v>
      </c>
      <c r="VWQ17" s="707">
        <v>2.2000000000000002</v>
      </c>
      <c r="VWR17" s="708" t="s">
        <v>2448</v>
      </c>
      <c r="VWS17" s="707">
        <v>2.2000000000000002</v>
      </c>
      <c r="VWT17" s="708" t="s">
        <v>2448</v>
      </c>
      <c r="VWU17" s="707">
        <v>2.2000000000000002</v>
      </c>
      <c r="VWV17" s="708" t="s">
        <v>2448</v>
      </c>
      <c r="VWW17" s="707">
        <v>2.2000000000000002</v>
      </c>
      <c r="VWX17" s="708" t="s">
        <v>2448</v>
      </c>
      <c r="VWY17" s="707">
        <v>2.2000000000000002</v>
      </c>
      <c r="VWZ17" s="708" t="s">
        <v>2448</v>
      </c>
      <c r="VXA17" s="707">
        <v>2.2000000000000002</v>
      </c>
      <c r="VXB17" s="708" t="s">
        <v>2448</v>
      </c>
      <c r="VXC17" s="707">
        <v>2.2000000000000002</v>
      </c>
      <c r="VXD17" s="708" t="s">
        <v>2448</v>
      </c>
      <c r="VXE17" s="707">
        <v>2.2000000000000002</v>
      </c>
      <c r="VXF17" s="708" t="s">
        <v>2448</v>
      </c>
      <c r="VXG17" s="707">
        <v>2.2000000000000002</v>
      </c>
      <c r="VXH17" s="708" t="s">
        <v>2448</v>
      </c>
      <c r="VXI17" s="707">
        <v>2.2000000000000002</v>
      </c>
      <c r="VXJ17" s="708" t="s">
        <v>2448</v>
      </c>
      <c r="VXK17" s="707">
        <v>2.2000000000000002</v>
      </c>
      <c r="VXL17" s="708" t="s">
        <v>2448</v>
      </c>
      <c r="VXM17" s="707">
        <v>2.2000000000000002</v>
      </c>
      <c r="VXN17" s="708" t="s">
        <v>2448</v>
      </c>
      <c r="VXO17" s="707">
        <v>2.2000000000000002</v>
      </c>
      <c r="VXP17" s="708" t="s">
        <v>2448</v>
      </c>
      <c r="VXQ17" s="707">
        <v>2.2000000000000002</v>
      </c>
      <c r="VXR17" s="708" t="s">
        <v>2448</v>
      </c>
      <c r="VXS17" s="707">
        <v>2.2000000000000002</v>
      </c>
      <c r="VXT17" s="708" t="s">
        <v>2448</v>
      </c>
      <c r="VXU17" s="707">
        <v>2.2000000000000002</v>
      </c>
      <c r="VXV17" s="708" t="s">
        <v>2448</v>
      </c>
      <c r="VXW17" s="707">
        <v>2.2000000000000002</v>
      </c>
      <c r="VXX17" s="708" t="s">
        <v>2448</v>
      </c>
      <c r="VXY17" s="707">
        <v>2.2000000000000002</v>
      </c>
      <c r="VXZ17" s="708" t="s">
        <v>2448</v>
      </c>
      <c r="VYA17" s="707">
        <v>2.2000000000000002</v>
      </c>
      <c r="VYB17" s="708" t="s">
        <v>2448</v>
      </c>
      <c r="VYC17" s="707">
        <v>2.2000000000000002</v>
      </c>
      <c r="VYD17" s="708" t="s">
        <v>2448</v>
      </c>
      <c r="VYE17" s="707">
        <v>2.2000000000000002</v>
      </c>
      <c r="VYF17" s="708" t="s">
        <v>2448</v>
      </c>
      <c r="VYG17" s="707">
        <v>2.2000000000000002</v>
      </c>
      <c r="VYH17" s="708" t="s">
        <v>2448</v>
      </c>
      <c r="VYI17" s="707">
        <v>2.2000000000000002</v>
      </c>
      <c r="VYJ17" s="708" t="s">
        <v>2448</v>
      </c>
      <c r="VYK17" s="707">
        <v>2.2000000000000002</v>
      </c>
      <c r="VYL17" s="708" t="s">
        <v>2448</v>
      </c>
      <c r="VYM17" s="707">
        <v>2.2000000000000002</v>
      </c>
      <c r="VYN17" s="708" t="s">
        <v>2448</v>
      </c>
      <c r="VYO17" s="707">
        <v>2.2000000000000002</v>
      </c>
      <c r="VYP17" s="708" t="s">
        <v>2448</v>
      </c>
      <c r="VYQ17" s="707">
        <v>2.2000000000000002</v>
      </c>
      <c r="VYR17" s="708" t="s">
        <v>2448</v>
      </c>
      <c r="VYS17" s="707">
        <v>2.2000000000000002</v>
      </c>
      <c r="VYT17" s="708" t="s">
        <v>2448</v>
      </c>
      <c r="VYU17" s="707">
        <v>2.2000000000000002</v>
      </c>
      <c r="VYV17" s="708" t="s">
        <v>2448</v>
      </c>
      <c r="VYW17" s="707">
        <v>2.2000000000000002</v>
      </c>
      <c r="VYX17" s="708" t="s">
        <v>2448</v>
      </c>
      <c r="VYY17" s="707">
        <v>2.2000000000000002</v>
      </c>
      <c r="VYZ17" s="708" t="s">
        <v>2448</v>
      </c>
      <c r="VZA17" s="707">
        <v>2.2000000000000002</v>
      </c>
      <c r="VZB17" s="708" t="s">
        <v>2448</v>
      </c>
      <c r="VZC17" s="707">
        <v>2.2000000000000002</v>
      </c>
      <c r="VZD17" s="708" t="s">
        <v>2448</v>
      </c>
      <c r="VZE17" s="707">
        <v>2.2000000000000002</v>
      </c>
      <c r="VZF17" s="708" t="s">
        <v>2448</v>
      </c>
      <c r="VZG17" s="707">
        <v>2.2000000000000002</v>
      </c>
      <c r="VZH17" s="708" t="s">
        <v>2448</v>
      </c>
      <c r="VZI17" s="707">
        <v>2.2000000000000002</v>
      </c>
      <c r="VZJ17" s="708" t="s">
        <v>2448</v>
      </c>
      <c r="VZK17" s="707">
        <v>2.2000000000000002</v>
      </c>
      <c r="VZL17" s="708" t="s">
        <v>2448</v>
      </c>
      <c r="VZM17" s="707">
        <v>2.2000000000000002</v>
      </c>
      <c r="VZN17" s="708" t="s">
        <v>2448</v>
      </c>
      <c r="VZO17" s="707">
        <v>2.2000000000000002</v>
      </c>
      <c r="VZP17" s="708" t="s">
        <v>2448</v>
      </c>
      <c r="VZQ17" s="707">
        <v>2.2000000000000002</v>
      </c>
      <c r="VZR17" s="708" t="s">
        <v>2448</v>
      </c>
      <c r="VZS17" s="707">
        <v>2.2000000000000002</v>
      </c>
      <c r="VZT17" s="708" t="s">
        <v>2448</v>
      </c>
      <c r="VZU17" s="707">
        <v>2.2000000000000002</v>
      </c>
      <c r="VZV17" s="708" t="s">
        <v>2448</v>
      </c>
      <c r="VZW17" s="707">
        <v>2.2000000000000002</v>
      </c>
      <c r="VZX17" s="708" t="s">
        <v>2448</v>
      </c>
      <c r="VZY17" s="707">
        <v>2.2000000000000002</v>
      </c>
      <c r="VZZ17" s="708" t="s">
        <v>2448</v>
      </c>
      <c r="WAA17" s="707">
        <v>2.2000000000000002</v>
      </c>
      <c r="WAB17" s="708" t="s">
        <v>2448</v>
      </c>
      <c r="WAC17" s="707">
        <v>2.2000000000000002</v>
      </c>
      <c r="WAD17" s="708" t="s">
        <v>2448</v>
      </c>
      <c r="WAE17" s="707">
        <v>2.2000000000000002</v>
      </c>
      <c r="WAF17" s="708" t="s">
        <v>2448</v>
      </c>
      <c r="WAG17" s="707">
        <v>2.2000000000000002</v>
      </c>
      <c r="WAH17" s="708" t="s">
        <v>2448</v>
      </c>
      <c r="WAI17" s="707">
        <v>2.2000000000000002</v>
      </c>
      <c r="WAJ17" s="708" t="s">
        <v>2448</v>
      </c>
      <c r="WAK17" s="707">
        <v>2.2000000000000002</v>
      </c>
      <c r="WAL17" s="708" t="s">
        <v>2448</v>
      </c>
      <c r="WAM17" s="707">
        <v>2.2000000000000002</v>
      </c>
      <c r="WAN17" s="708" t="s">
        <v>2448</v>
      </c>
      <c r="WAO17" s="707">
        <v>2.2000000000000002</v>
      </c>
      <c r="WAP17" s="708" t="s">
        <v>2448</v>
      </c>
      <c r="WAQ17" s="707">
        <v>2.2000000000000002</v>
      </c>
      <c r="WAR17" s="708" t="s">
        <v>2448</v>
      </c>
      <c r="WAS17" s="707">
        <v>2.2000000000000002</v>
      </c>
      <c r="WAT17" s="708" t="s">
        <v>2448</v>
      </c>
      <c r="WAU17" s="707">
        <v>2.2000000000000002</v>
      </c>
      <c r="WAV17" s="708" t="s">
        <v>2448</v>
      </c>
      <c r="WAW17" s="707">
        <v>2.2000000000000002</v>
      </c>
      <c r="WAX17" s="708" t="s">
        <v>2448</v>
      </c>
      <c r="WAY17" s="707">
        <v>2.2000000000000002</v>
      </c>
      <c r="WAZ17" s="708" t="s">
        <v>2448</v>
      </c>
      <c r="WBA17" s="707">
        <v>2.2000000000000002</v>
      </c>
      <c r="WBB17" s="708" t="s">
        <v>2448</v>
      </c>
      <c r="WBC17" s="707">
        <v>2.2000000000000002</v>
      </c>
      <c r="WBD17" s="708" t="s">
        <v>2448</v>
      </c>
      <c r="WBE17" s="707">
        <v>2.2000000000000002</v>
      </c>
      <c r="WBF17" s="708" t="s">
        <v>2448</v>
      </c>
      <c r="WBG17" s="707">
        <v>2.2000000000000002</v>
      </c>
      <c r="WBH17" s="708" t="s">
        <v>2448</v>
      </c>
      <c r="WBI17" s="707">
        <v>2.2000000000000002</v>
      </c>
      <c r="WBJ17" s="708" t="s">
        <v>2448</v>
      </c>
      <c r="WBK17" s="707">
        <v>2.2000000000000002</v>
      </c>
      <c r="WBL17" s="708" t="s">
        <v>2448</v>
      </c>
      <c r="WBM17" s="707">
        <v>2.2000000000000002</v>
      </c>
      <c r="WBN17" s="708" t="s">
        <v>2448</v>
      </c>
      <c r="WBO17" s="707">
        <v>2.2000000000000002</v>
      </c>
      <c r="WBP17" s="708" t="s">
        <v>2448</v>
      </c>
      <c r="WBQ17" s="707">
        <v>2.2000000000000002</v>
      </c>
      <c r="WBR17" s="708" t="s">
        <v>2448</v>
      </c>
      <c r="WBS17" s="707">
        <v>2.2000000000000002</v>
      </c>
      <c r="WBT17" s="708" t="s">
        <v>2448</v>
      </c>
      <c r="WBU17" s="707">
        <v>2.2000000000000002</v>
      </c>
      <c r="WBV17" s="708" t="s">
        <v>2448</v>
      </c>
      <c r="WBW17" s="707">
        <v>2.2000000000000002</v>
      </c>
      <c r="WBX17" s="708" t="s">
        <v>2448</v>
      </c>
      <c r="WBY17" s="707">
        <v>2.2000000000000002</v>
      </c>
      <c r="WBZ17" s="708" t="s">
        <v>2448</v>
      </c>
      <c r="WCA17" s="707">
        <v>2.2000000000000002</v>
      </c>
      <c r="WCB17" s="708" t="s">
        <v>2448</v>
      </c>
      <c r="WCC17" s="707">
        <v>2.2000000000000002</v>
      </c>
      <c r="WCD17" s="708" t="s">
        <v>2448</v>
      </c>
      <c r="WCE17" s="707">
        <v>2.2000000000000002</v>
      </c>
      <c r="WCF17" s="708" t="s">
        <v>2448</v>
      </c>
      <c r="WCG17" s="707">
        <v>2.2000000000000002</v>
      </c>
      <c r="WCH17" s="708" t="s">
        <v>2448</v>
      </c>
      <c r="WCI17" s="707">
        <v>2.2000000000000002</v>
      </c>
      <c r="WCJ17" s="708" t="s">
        <v>2448</v>
      </c>
      <c r="WCK17" s="707">
        <v>2.2000000000000002</v>
      </c>
      <c r="WCL17" s="708" t="s">
        <v>2448</v>
      </c>
      <c r="WCM17" s="707">
        <v>2.2000000000000002</v>
      </c>
      <c r="WCN17" s="708" t="s">
        <v>2448</v>
      </c>
      <c r="WCO17" s="707">
        <v>2.2000000000000002</v>
      </c>
      <c r="WCP17" s="708" t="s">
        <v>2448</v>
      </c>
      <c r="WCQ17" s="707">
        <v>2.2000000000000002</v>
      </c>
      <c r="WCR17" s="708" t="s">
        <v>2448</v>
      </c>
      <c r="WCS17" s="707">
        <v>2.2000000000000002</v>
      </c>
      <c r="WCT17" s="708" t="s">
        <v>2448</v>
      </c>
      <c r="WCU17" s="707">
        <v>2.2000000000000002</v>
      </c>
      <c r="WCV17" s="708" t="s">
        <v>2448</v>
      </c>
      <c r="WCW17" s="707">
        <v>2.2000000000000002</v>
      </c>
      <c r="WCX17" s="708" t="s">
        <v>2448</v>
      </c>
      <c r="WCY17" s="707">
        <v>2.2000000000000002</v>
      </c>
      <c r="WCZ17" s="708" t="s">
        <v>2448</v>
      </c>
      <c r="WDA17" s="707">
        <v>2.2000000000000002</v>
      </c>
      <c r="WDB17" s="708" t="s">
        <v>2448</v>
      </c>
      <c r="WDC17" s="707">
        <v>2.2000000000000002</v>
      </c>
      <c r="WDD17" s="708" t="s">
        <v>2448</v>
      </c>
      <c r="WDE17" s="707">
        <v>2.2000000000000002</v>
      </c>
      <c r="WDF17" s="708" t="s">
        <v>2448</v>
      </c>
      <c r="WDG17" s="707">
        <v>2.2000000000000002</v>
      </c>
      <c r="WDH17" s="708" t="s">
        <v>2448</v>
      </c>
      <c r="WDI17" s="707">
        <v>2.2000000000000002</v>
      </c>
      <c r="WDJ17" s="708" t="s">
        <v>2448</v>
      </c>
      <c r="WDK17" s="707">
        <v>2.2000000000000002</v>
      </c>
      <c r="WDL17" s="708" t="s">
        <v>2448</v>
      </c>
      <c r="WDM17" s="707">
        <v>2.2000000000000002</v>
      </c>
      <c r="WDN17" s="708" t="s">
        <v>2448</v>
      </c>
      <c r="WDO17" s="707">
        <v>2.2000000000000002</v>
      </c>
      <c r="WDP17" s="708" t="s">
        <v>2448</v>
      </c>
      <c r="WDQ17" s="707">
        <v>2.2000000000000002</v>
      </c>
      <c r="WDR17" s="708" t="s">
        <v>2448</v>
      </c>
      <c r="WDS17" s="707">
        <v>2.2000000000000002</v>
      </c>
      <c r="WDT17" s="708" t="s">
        <v>2448</v>
      </c>
      <c r="WDU17" s="707">
        <v>2.2000000000000002</v>
      </c>
      <c r="WDV17" s="708" t="s">
        <v>2448</v>
      </c>
      <c r="WDW17" s="707">
        <v>2.2000000000000002</v>
      </c>
      <c r="WDX17" s="708" t="s">
        <v>2448</v>
      </c>
      <c r="WDY17" s="707">
        <v>2.2000000000000002</v>
      </c>
      <c r="WDZ17" s="708" t="s">
        <v>2448</v>
      </c>
      <c r="WEA17" s="707">
        <v>2.2000000000000002</v>
      </c>
      <c r="WEB17" s="708" t="s">
        <v>2448</v>
      </c>
      <c r="WEC17" s="707">
        <v>2.2000000000000002</v>
      </c>
      <c r="WED17" s="708" t="s">
        <v>2448</v>
      </c>
      <c r="WEE17" s="707">
        <v>2.2000000000000002</v>
      </c>
      <c r="WEF17" s="708" t="s">
        <v>2448</v>
      </c>
      <c r="WEG17" s="707">
        <v>2.2000000000000002</v>
      </c>
      <c r="WEH17" s="708" t="s">
        <v>2448</v>
      </c>
      <c r="WEI17" s="707">
        <v>2.2000000000000002</v>
      </c>
      <c r="WEJ17" s="708" t="s">
        <v>2448</v>
      </c>
      <c r="WEK17" s="707">
        <v>2.2000000000000002</v>
      </c>
      <c r="WEL17" s="708" t="s">
        <v>2448</v>
      </c>
      <c r="WEM17" s="707">
        <v>2.2000000000000002</v>
      </c>
      <c r="WEN17" s="708" t="s">
        <v>2448</v>
      </c>
      <c r="WEO17" s="707">
        <v>2.2000000000000002</v>
      </c>
      <c r="WEP17" s="708" t="s">
        <v>2448</v>
      </c>
      <c r="WEQ17" s="707">
        <v>2.2000000000000002</v>
      </c>
      <c r="WER17" s="708" t="s">
        <v>2448</v>
      </c>
      <c r="WES17" s="707">
        <v>2.2000000000000002</v>
      </c>
      <c r="WET17" s="708" t="s">
        <v>2448</v>
      </c>
      <c r="WEU17" s="707">
        <v>2.2000000000000002</v>
      </c>
      <c r="WEV17" s="708" t="s">
        <v>2448</v>
      </c>
      <c r="WEW17" s="707">
        <v>2.2000000000000002</v>
      </c>
      <c r="WEX17" s="708" t="s">
        <v>2448</v>
      </c>
      <c r="WEY17" s="707">
        <v>2.2000000000000002</v>
      </c>
      <c r="WEZ17" s="708" t="s">
        <v>2448</v>
      </c>
      <c r="WFA17" s="707">
        <v>2.2000000000000002</v>
      </c>
      <c r="WFB17" s="708" t="s">
        <v>2448</v>
      </c>
      <c r="WFC17" s="707">
        <v>2.2000000000000002</v>
      </c>
      <c r="WFD17" s="708" t="s">
        <v>2448</v>
      </c>
      <c r="WFE17" s="707">
        <v>2.2000000000000002</v>
      </c>
      <c r="WFF17" s="708" t="s">
        <v>2448</v>
      </c>
      <c r="WFG17" s="707">
        <v>2.2000000000000002</v>
      </c>
      <c r="WFH17" s="708" t="s">
        <v>2448</v>
      </c>
      <c r="WFI17" s="707">
        <v>2.2000000000000002</v>
      </c>
      <c r="WFJ17" s="708" t="s">
        <v>2448</v>
      </c>
      <c r="WFK17" s="707">
        <v>2.2000000000000002</v>
      </c>
      <c r="WFL17" s="708" t="s">
        <v>2448</v>
      </c>
      <c r="WFM17" s="707">
        <v>2.2000000000000002</v>
      </c>
      <c r="WFN17" s="708" t="s">
        <v>2448</v>
      </c>
      <c r="WFO17" s="707">
        <v>2.2000000000000002</v>
      </c>
      <c r="WFP17" s="708" t="s">
        <v>2448</v>
      </c>
      <c r="WFQ17" s="707">
        <v>2.2000000000000002</v>
      </c>
      <c r="WFR17" s="708" t="s">
        <v>2448</v>
      </c>
      <c r="WFS17" s="707">
        <v>2.2000000000000002</v>
      </c>
      <c r="WFT17" s="708" t="s">
        <v>2448</v>
      </c>
      <c r="WFU17" s="707">
        <v>2.2000000000000002</v>
      </c>
      <c r="WFV17" s="708" t="s">
        <v>2448</v>
      </c>
      <c r="WFW17" s="707">
        <v>2.2000000000000002</v>
      </c>
      <c r="WFX17" s="708" t="s">
        <v>2448</v>
      </c>
      <c r="WFY17" s="707">
        <v>2.2000000000000002</v>
      </c>
      <c r="WFZ17" s="708" t="s">
        <v>2448</v>
      </c>
      <c r="WGA17" s="707">
        <v>2.2000000000000002</v>
      </c>
      <c r="WGB17" s="708" t="s">
        <v>2448</v>
      </c>
      <c r="WGC17" s="707">
        <v>2.2000000000000002</v>
      </c>
      <c r="WGD17" s="708" t="s">
        <v>2448</v>
      </c>
      <c r="WGE17" s="707">
        <v>2.2000000000000002</v>
      </c>
      <c r="WGF17" s="708" t="s">
        <v>2448</v>
      </c>
      <c r="WGG17" s="707">
        <v>2.2000000000000002</v>
      </c>
      <c r="WGH17" s="708" t="s">
        <v>2448</v>
      </c>
      <c r="WGI17" s="707">
        <v>2.2000000000000002</v>
      </c>
      <c r="WGJ17" s="708" t="s">
        <v>2448</v>
      </c>
      <c r="WGK17" s="707">
        <v>2.2000000000000002</v>
      </c>
      <c r="WGL17" s="708" t="s">
        <v>2448</v>
      </c>
      <c r="WGM17" s="707">
        <v>2.2000000000000002</v>
      </c>
      <c r="WGN17" s="708" t="s">
        <v>2448</v>
      </c>
      <c r="WGO17" s="707">
        <v>2.2000000000000002</v>
      </c>
      <c r="WGP17" s="708" t="s">
        <v>2448</v>
      </c>
      <c r="WGQ17" s="707">
        <v>2.2000000000000002</v>
      </c>
      <c r="WGR17" s="708" t="s">
        <v>2448</v>
      </c>
      <c r="WGS17" s="707">
        <v>2.2000000000000002</v>
      </c>
      <c r="WGT17" s="708" t="s">
        <v>2448</v>
      </c>
      <c r="WGU17" s="707">
        <v>2.2000000000000002</v>
      </c>
      <c r="WGV17" s="708" t="s">
        <v>2448</v>
      </c>
      <c r="WGW17" s="707">
        <v>2.2000000000000002</v>
      </c>
      <c r="WGX17" s="708" t="s">
        <v>2448</v>
      </c>
      <c r="WGY17" s="707">
        <v>2.2000000000000002</v>
      </c>
      <c r="WGZ17" s="708" t="s">
        <v>2448</v>
      </c>
      <c r="WHA17" s="707">
        <v>2.2000000000000002</v>
      </c>
      <c r="WHB17" s="708" t="s">
        <v>2448</v>
      </c>
      <c r="WHC17" s="707">
        <v>2.2000000000000002</v>
      </c>
      <c r="WHD17" s="708" t="s">
        <v>2448</v>
      </c>
      <c r="WHE17" s="707">
        <v>2.2000000000000002</v>
      </c>
      <c r="WHF17" s="708" t="s">
        <v>2448</v>
      </c>
      <c r="WHG17" s="707">
        <v>2.2000000000000002</v>
      </c>
      <c r="WHH17" s="708" t="s">
        <v>2448</v>
      </c>
      <c r="WHI17" s="707">
        <v>2.2000000000000002</v>
      </c>
      <c r="WHJ17" s="708" t="s">
        <v>2448</v>
      </c>
      <c r="WHK17" s="707">
        <v>2.2000000000000002</v>
      </c>
      <c r="WHL17" s="708" t="s">
        <v>2448</v>
      </c>
      <c r="WHM17" s="707">
        <v>2.2000000000000002</v>
      </c>
      <c r="WHN17" s="708" t="s">
        <v>2448</v>
      </c>
      <c r="WHO17" s="707">
        <v>2.2000000000000002</v>
      </c>
      <c r="WHP17" s="708" t="s">
        <v>2448</v>
      </c>
      <c r="WHQ17" s="707">
        <v>2.2000000000000002</v>
      </c>
      <c r="WHR17" s="708" t="s">
        <v>2448</v>
      </c>
      <c r="WHS17" s="707">
        <v>2.2000000000000002</v>
      </c>
      <c r="WHT17" s="708" t="s">
        <v>2448</v>
      </c>
      <c r="WHU17" s="707">
        <v>2.2000000000000002</v>
      </c>
      <c r="WHV17" s="708" t="s">
        <v>2448</v>
      </c>
      <c r="WHW17" s="707">
        <v>2.2000000000000002</v>
      </c>
      <c r="WHX17" s="708" t="s">
        <v>2448</v>
      </c>
      <c r="WHY17" s="707">
        <v>2.2000000000000002</v>
      </c>
      <c r="WHZ17" s="708" t="s">
        <v>2448</v>
      </c>
      <c r="WIA17" s="707">
        <v>2.2000000000000002</v>
      </c>
      <c r="WIB17" s="708" t="s">
        <v>2448</v>
      </c>
      <c r="WIC17" s="707">
        <v>2.2000000000000002</v>
      </c>
      <c r="WID17" s="708" t="s">
        <v>2448</v>
      </c>
      <c r="WIE17" s="707">
        <v>2.2000000000000002</v>
      </c>
      <c r="WIF17" s="708" t="s">
        <v>2448</v>
      </c>
      <c r="WIG17" s="707">
        <v>2.2000000000000002</v>
      </c>
      <c r="WIH17" s="708" t="s">
        <v>2448</v>
      </c>
      <c r="WII17" s="707">
        <v>2.2000000000000002</v>
      </c>
      <c r="WIJ17" s="708" t="s">
        <v>2448</v>
      </c>
      <c r="WIK17" s="707">
        <v>2.2000000000000002</v>
      </c>
      <c r="WIL17" s="708" t="s">
        <v>2448</v>
      </c>
      <c r="WIM17" s="707">
        <v>2.2000000000000002</v>
      </c>
      <c r="WIN17" s="708" t="s">
        <v>2448</v>
      </c>
      <c r="WIO17" s="707">
        <v>2.2000000000000002</v>
      </c>
      <c r="WIP17" s="708" t="s">
        <v>2448</v>
      </c>
      <c r="WIQ17" s="707">
        <v>2.2000000000000002</v>
      </c>
      <c r="WIR17" s="708" t="s">
        <v>2448</v>
      </c>
      <c r="WIS17" s="707">
        <v>2.2000000000000002</v>
      </c>
      <c r="WIT17" s="708" t="s">
        <v>2448</v>
      </c>
      <c r="WIU17" s="707">
        <v>2.2000000000000002</v>
      </c>
      <c r="WIV17" s="708" t="s">
        <v>2448</v>
      </c>
      <c r="WIW17" s="707">
        <v>2.2000000000000002</v>
      </c>
      <c r="WIX17" s="708" t="s">
        <v>2448</v>
      </c>
      <c r="WIY17" s="707">
        <v>2.2000000000000002</v>
      </c>
      <c r="WIZ17" s="708" t="s">
        <v>2448</v>
      </c>
      <c r="WJA17" s="707">
        <v>2.2000000000000002</v>
      </c>
      <c r="WJB17" s="708" t="s">
        <v>2448</v>
      </c>
      <c r="WJC17" s="707">
        <v>2.2000000000000002</v>
      </c>
      <c r="WJD17" s="708" t="s">
        <v>2448</v>
      </c>
      <c r="WJE17" s="707">
        <v>2.2000000000000002</v>
      </c>
      <c r="WJF17" s="708" t="s">
        <v>2448</v>
      </c>
      <c r="WJG17" s="707">
        <v>2.2000000000000002</v>
      </c>
      <c r="WJH17" s="708" t="s">
        <v>2448</v>
      </c>
      <c r="WJI17" s="707">
        <v>2.2000000000000002</v>
      </c>
      <c r="WJJ17" s="708" t="s">
        <v>2448</v>
      </c>
      <c r="WJK17" s="707">
        <v>2.2000000000000002</v>
      </c>
      <c r="WJL17" s="708" t="s">
        <v>2448</v>
      </c>
      <c r="WJM17" s="707">
        <v>2.2000000000000002</v>
      </c>
      <c r="WJN17" s="708" t="s">
        <v>2448</v>
      </c>
      <c r="WJO17" s="707">
        <v>2.2000000000000002</v>
      </c>
      <c r="WJP17" s="708" t="s">
        <v>2448</v>
      </c>
      <c r="WJQ17" s="707">
        <v>2.2000000000000002</v>
      </c>
      <c r="WJR17" s="708" t="s">
        <v>2448</v>
      </c>
      <c r="WJS17" s="707">
        <v>2.2000000000000002</v>
      </c>
      <c r="WJT17" s="708" t="s">
        <v>2448</v>
      </c>
      <c r="WJU17" s="707">
        <v>2.2000000000000002</v>
      </c>
      <c r="WJV17" s="708" t="s">
        <v>2448</v>
      </c>
      <c r="WJW17" s="707">
        <v>2.2000000000000002</v>
      </c>
      <c r="WJX17" s="708" t="s">
        <v>2448</v>
      </c>
      <c r="WJY17" s="707">
        <v>2.2000000000000002</v>
      </c>
      <c r="WJZ17" s="708" t="s">
        <v>2448</v>
      </c>
      <c r="WKA17" s="707">
        <v>2.2000000000000002</v>
      </c>
      <c r="WKB17" s="708" t="s">
        <v>2448</v>
      </c>
      <c r="WKC17" s="707">
        <v>2.2000000000000002</v>
      </c>
      <c r="WKD17" s="708" t="s">
        <v>2448</v>
      </c>
      <c r="WKE17" s="707">
        <v>2.2000000000000002</v>
      </c>
      <c r="WKF17" s="708" t="s">
        <v>2448</v>
      </c>
      <c r="WKG17" s="707">
        <v>2.2000000000000002</v>
      </c>
      <c r="WKH17" s="708" t="s">
        <v>2448</v>
      </c>
      <c r="WKI17" s="707">
        <v>2.2000000000000002</v>
      </c>
      <c r="WKJ17" s="708" t="s">
        <v>2448</v>
      </c>
      <c r="WKK17" s="707">
        <v>2.2000000000000002</v>
      </c>
      <c r="WKL17" s="708" t="s">
        <v>2448</v>
      </c>
      <c r="WKM17" s="707">
        <v>2.2000000000000002</v>
      </c>
      <c r="WKN17" s="708" t="s">
        <v>2448</v>
      </c>
      <c r="WKO17" s="707">
        <v>2.2000000000000002</v>
      </c>
      <c r="WKP17" s="708" t="s">
        <v>2448</v>
      </c>
      <c r="WKQ17" s="707">
        <v>2.2000000000000002</v>
      </c>
      <c r="WKR17" s="708" t="s">
        <v>2448</v>
      </c>
      <c r="WKS17" s="707">
        <v>2.2000000000000002</v>
      </c>
      <c r="WKT17" s="708" t="s">
        <v>2448</v>
      </c>
      <c r="WKU17" s="707">
        <v>2.2000000000000002</v>
      </c>
      <c r="WKV17" s="708" t="s">
        <v>2448</v>
      </c>
      <c r="WKW17" s="707">
        <v>2.2000000000000002</v>
      </c>
      <c r="WKX17" s="708" t="s">
        <v>2448</v>
      </c>
      <c r="WKY17" s="707">
        <v>2.2000000000000002</v>
      </c>
      <c r="WKZ17" s="708" t="s">
        <v>2448</v>
      </c>
      <c r="WLA17" s="707">
        <v>2.2000000000000002</v>
      </c>
      <c r="WLB17" s="708" t="s">
        <v>2448</v>
      </c>
      <c r="WLC17" s="707">
        <v>2.2000000000000002</v>
      </c>
      <c r="WLD17" s="708" t="s">
        <v>2448</v>
      </c>
      <c r="WLE17" s="707">
        <v>2.2000000000000002</v>
      </c>
      <c r="WLF17" s="708" t="s">
        <v>2448</v>
      </c>
      <c r="WLG17" s="707">
        <v>2.2000000000000002</v>
      </c>
      <c r="WLH17" s="708" t="s">
        <v>2448</v>
      </c>
      <c r="WLI17" s="707">
        <v>2.2000000000000002</v>
      </c>
      <c r="WLJ17" s="708" t="s">
        <v>2448</v>
      </c>
      <c r="WLK17" s="707">
        <v>2.2000000000000002</v>
      </c>
      <c r="WLL17" s="708" t="s">
        <v>2448</v>
      </c>
      <c r="WLM17" s="707">
        <v>2.2000000000000002</v>
      </c>
      <c r="WLN17" s="708" t="s">
        <v>2448</v>
      </c>
      <c r="WLO17" s="707">
        <v>2.2000000000000002</v>
      </c>
      <c r="WLP17" s="708" t="s">
        <v>2448</v>
      </c>
      <c r="WLQ17" s="707">
        <v>2.2000000000000002</v>
      </c>
      <c r="WLR17" s="708" t="s">
        <v>2448</v>
      </c>
      <c r="WLS17" s="707">
        <v>2.2000000000000002</v>
      </c>
      <c r="WLT17" s="708" t="s">
        <v>2448</v>
      </c>
      <c r="WLU17" s="707">
        <v>2.2000000000000002</v>
      </c>
      <c r="WLV17" s="708" t="s">
        <v>2448</v>
      </c>
      <c r="WLW17" s="707">
        <v>2.2000000000000002</v>
      </c>
      <c r="WLX17" s="708" t="s">
        <v>2448</v>
      </c>
      <c r="WLY17" s="707">
        <v>2.2000000000000002</v>
      </c>
      <c r="WLZ17" s="708" t="s">
        <v>2448</v>
      </c>
      <c r="WMA17" s="707">
        <v>2.2000000000000002</v>
      </c>
      <c r="WMB17" s="708" t="s">
        <v>2448</v>
      </c>
      <c r="WMC17" s="707">
        <v>2.2000000000000002</v>
      </c>
      <c r="WMD17" s="708" t="s">
        <v>2448</v>
      </c>
      <c r="WME17" s="707">
        <v>2.2000000000000002</v>
      </c>
      <c r="WMF17" s="708" t="s">
        <v>2448</v>
      </c>
      <c r="WMG17" s="707">
        <v>2.2000000000000002</v>
      </c>
      <c r="WMH17" s="708" t="s">
        <v>2448</v>
      </c>
      <c r="WMI17" s="707">
        <v>2.2000000000000002</v>
      </c>
      <c r="WMJ17" s="708" t="s">
        <v>2448</v>
      </c>
      <c r="WMK17" s="707">
        <v>2.2000000000000002</v>
      </c>
      <c r="WML17" s="708" t="s">
        <v>2448</v>
      </c>
      <c r="WMM17" s="707">
        <v>2.2000000000000002</v>
      </c>
      <c r="WMN17" s="708" t="s">
        <v>2448</v>
      </c>
      <c r="WMO17" s="707">
        <v>2.2000000000000002</v>
      </c>
      <c r="WMP17" s="708" t="s">
        <v>2448</v>
      </c>
      <c r="WMQ17" s="707">
        <v>2.2000000000000002</v>
      </c>
      <c r="WMR17" s="708" t="s">
        <v>2448</v>
      </c>
      <c r="WMS17" s="707">
        <v>2.2000000000000002</v>
      </c>
      <c r="WMT17" s="708" t="s">
        <v>2448</v>
      </c>
      <c r="WMU17" s="707">
        <v>2.2000000000000002</v>
      </c>
      <c r="WMV17" s="708" t="s">
        <v>2448</v>
      </c>
      <c r="WMW17" s="707">
        <v>2.2000000000000002</v>
      </c>
      <c r="WMX17" s="708" t="s">
        <v>2448</v>
      </c>
      <c r="WMY17" s="707">
        <v>2.2000000000000002</v>
      </c>
      <c r="WMZ17" s="708" t="s">
        <v>2448</v>
      </c>
      <c r="WNA17" s="707">
        <v>2.2000000000000002</v>
      </c>
      <c r="WNB17" s="708" t="s">
        <v>2448</v>
      </c>
      <c r="WNC17" s="707">
        <v>2.2000000000000002</v>
      </c>
      <c r="WND17" s="708" t="s">
        <v>2448</v>
      </c>
      <c r="WNE17" s="707">
        <v>2.2000000000000002</v>
      </c>
      <c r="WNF17" s="708" t="s">
        <v>2448</v>
      </c>
      <c r="WNG17" s="707">
        <v>2.2000000000000002</v>
      </c>
      <c r="WNH17" s="708" t="s">
        <v>2448</v>
      </c>
      <c r="WNI17" s="707">
        <v>2.2000000000000002</v>
      </c>
      <c r="WNJ17" s="708" t="s">
        <v>2448</v>
      </c>
      <c r="WNK17" s="707">
        <v>2.2000000000000002</v>
      </c>
      <c r="WNL17" s="708" t="s">
        <v>2448</v>
      </c>
      <c r="WNM17" s="707">
        <v>2.2000000000000002</v>
      </c>
      <c r="WNN17" s="708" t="s">
        <v>2448</v>
      </c>
      <c r="WNO17" s="707">
        <v>2.2000000000000002</v>
      </c>
      <c r="WNP17" s="708" t="s">
        <v>2448</v>
      </c>
      <c r="WNQ17" s="707">
        <v>2.2000000000000002</v>
      </c>
      <c r="WNR17" s="708" t="s">
        <v>2448</v>
      </c>
      <c r="WNS17" s="707">
        <v>2.2000000000000002</v>
      </c>
      <c r="WNT17" s="708" t="s">
        <v>2448</v>
      </c>
      <c r="WNU17" s="707">
        <v>2.2000000000000002</v>
      </c>
      <c r="WNV17" s="708" t="s">
        <v>2448</v>
      </c>
      <c r="WNW17" s="707">
        <v>2.2000000000000002</v>
      </c>
      <c r="WNX17" s="708" t="s">
        <v>2448</v>
      </c>
      <c r="WNY17" s="707">
        <v>2.2000000000000002</v>
      </c>
      <c r="WNZ17" s="708" t="s">
        <v>2448</v>
      </c>
      <c r="WOA17" s="707">
        <v>2.2000000000000002</v>
      </c>
      <c r="WOB17" s="708" t="s">
        <v>2448</v>
      </c>
      <c r="WOC17" s="707">
        <v>2.2000000000000002</v>
      </c>
      <c r="WOD17" s="708" t="s">
        <v>2448</v>
      </c>
      <c r="WOE17" s="707">
        <v>2.2000000000000002</v>
      </c>
      <c r="WOF17" s="708" t="s">
        <v>2448</v>
      </c>
      <c r="WOG17" s="707">
        <v>2.2000000000000002</v>
      </c>
      <c r="WOH17" s="708" t="s">
        <v>2448</v>
      </c>
      <c r="WOI17" s="707">
        <v>2.2000000000000002</v>
      </c>
      <c r="WOJ17" s="708" t="s">
        <v>2448</v>
      </c>
      <c r="WOK17" s="707">
        <v>2.2000000000000002</v>
      </c>
      <c r="WOL17" s="708" t="s">
        <v>2448</v>
      </c>
      <c r="WOM17" s="707">
        <v>2.2000000000000002</v>
      </c>
      <c r="WON17" s="708" t="s">
        <v>2448</v>
      </c>
      <c r="WOO17" s="707">
        <v>2.2000000000000002</v>
      </c>
      <c r="WOP17" s="708" t="s">
        <v>2448</v>
      </c>
      <c r="WOQ17" s="707">
        <v>2.2000000000000002</v>
      </c>
      <c r="WOR17" s="708" t="s">
        <v>2448</v>
      </c>
      <c r="WOS17" s="707">
        <v>2.2000000000000002</v>
      </c>
      <c r="WOT17" s="708" t="s">
        <v>2448</v>
      </c>
      <c r="WOU17" s="707">
        <v>2.2000000000000002</v>
      </c>
      <c r="WOV17" s="708" t="s">
        <v>2448</v>
      </c>
      <c r="WOW17" s="707">
        <v>2.2000000000000002</v>
      </c>
      <c r="WOX17" s="708" t="s">
        <v>2448</v>
      </c>
      <c r="WOY17" s="707">
        <v>2.2000000000000002</v>
      </c>
      <c r="WOZ17" s="708" t="s">
        <v>2448</v>
      </c>
      <c r="WPA17" s="707">
        <v>2.2000000000000002</v>
      </c>
      <c r="WPB17" s="708" t="s">
        <v>2448</v>
      </c>
      <c r="WPC17" s="707">
        <v>2.2000000000000002</v>
      </c>
      <c r="WPD17" s="708" t="s">
        <v>2448</v>
      </c>
      <c r="WPE17" s="707">
        <v>2.2000000000000002</v>
      </c>
      <c r="WPF17" s="708" t="s">
        <v>2448</v>
      </c>
      <c r="WPG17" s="707">
        <v>2.2000000000000002</v>
      </c>
      <c r="WPH17" s="708" t="s">
        <v>2448</v>
      </c>
      <c r="WPI17" s="707">
        <v>2.2000000000000002</v>
      </c>
      <c r="WPJ17" s="708" t="s">
        <v>2448</v>
      </c>
      <c r="WPK17" s="707">
        <v>2.2000000000000002</v>
      </c>
      <c r="WPL17" s="708" t="s">
        <v>2448</v>
      </c>
      <c r="WPM17" s="707">
        <v>2.2000000000000002</v>
      </c>
      <c r="WPN17" s="708" t="s">
        <v>2448</v>
      </c>
      <c r="WPO17" s="707">
        <v>2.2000000000000002</v>
      </c>
      <c r="WPP17" s="708" t="s">
        <v>2448</v>
      </c>
      <c r="WPQ17" s="707">
        <v>2.2000000000000002</v>
      </c>
      <c r="WPR17" s="708" t="s">
        <v>2448</v>
      </c>
      <c r="WPS17" s="707">
        <v>2.2000000000000002</v>
      </c>
      <c r="WPT17" s="708" t="s">
        <v>2448</v>
      </c>
      <c r="WPU17" s="707">
        <v>2.2000000000000002</v>
      </c>
      <c r="WPV17" s="708" t="s">
        <v>2448</v>
      </c>
      <c r="WPW17" s="707">
        <v>2.2000000000000002</v>
      </c>
      <c r="WPX17" s="708" t="s">
        <v>2448</v>
      </c>
      <c r="WPY17" s="707">
        <v>2.2000000000000002</v>
      </c>
      <c r="WPZ17" s="708" t="s">
        <v>2448</v>
      </c>
      <c r="WQA17" s="707">
        <v>2.2000000000000002</v>
      </c>
      <c r="WQB17" s="708" t="s">
        <v>2448</v>
      </c>
      <c r="WQC17" s="707">
        <v>2.2000000000000002</v>
      </c>
      <c r="WQD17" s="708" t="s">
        <v>2448</v>
      </c>
      <c r="WQE17" s="707">
        <v>2.2000000000000002</v>
      </c>
      <c r="WQF17" s="708" t="s">
        <v>2448</v>
      </c>
      <c r="WQG17" s="707">
        <v>2.2000000000000002</v>
      </c>
      <c r="WQH17" s="708" t="s">
        <v>2448</v>
      </c>
      <c r="WQI17" s="707">
        <v>2.2000000000000002</v>
      </c>
      <c r="WQJ17" s="708" t="s">
        <v>2448</v>
      </c>
      <c r="WQK17" s="707">
        <v>2.2000000000000002</v>
      </c>
      <c r="WQL17" s="708" t="s">
        <v>2448</v>
      </c>
      <c r="WQM17" s="707">
        <v>2.2000000000000002</v>
      </c>
      <c r="WQN17" s="708" t="s">
        <v>2448</v>
      </c>
      <c r="WQO17" s="707">
        <v>2.2000000000000002</v>
      </c>
      <c r="WQP17" s="708" t="s">
        <v>2448</v>
      </c>
      <c r="WQQ17" s="707">
        <v>2.2000000000000002</v>
      </c>
      <c r="WQR17" s="708" t="s">
        <v>2448</v>
      </c>
      <c r="WQS17" s="707">
        <v>2.2000000000000002</v>
      </c>
      <c r="WQT17" s="708" t="s">
        <v>2448</v>
      </c>
      <c r="WQU17" s="707">
        <v>2.2000000000000002</v>
      </c>
      <c r="WQV17" s="708" t="s">
        <v>2448</v>
      </c>
      <c r="WQW17" s="707">
        <v>2.2000000000000002</v>
      </c>
      <c r="WQX17" s="708" t="s">
        <v>2448</v>
      </c>
      <c r="WQY17" s="707">
        <v>2.2000000000000002</v>
      </c>
      <c r="WQZ17" s="708" t="s">
        <v>2448</v>
      </c>
      <c r="WRA17" s="707">
        <v>2.2000000000000002</v>
      </c>
      <c r="WRB17" s="708" t="s">
        <v>2448</v>
      </c>
      <c r="WRC17" s="707">
        <v>2.2000000000000002</v>
      </c>
      <c r="WRD17" s="708" t="s">
        <v>2448</v>
      </c>
      <c r="WRE17" s="707">
        <v>2.2000000000000002</v>
      </c>
      <c r="WRF17" s="708" t="s">
        <v>2448</v>
      </c>
      <c r="WRG17" s="707">
        <v>2.2000000000000002</v>
      </c>
      <c r="WRH17" s="708" t="s">
        <v>2448</v>
      </c>
      <c r="WRI17" s="707">
        <v>2.2000000000000002</v>
      </c>
      <c r="WRJ17" s="708" t="s">
        <v>2448</v>
      </c>
      <c r="WRK17" s="707">
        <v>2.2000000000000002</v>
      </c>
      <c r="WRL17" s="708" t="s">
        <v>2448</v>
      </c>
      <c r="WRM17" s="707">
        <v>2.2000000000000002</v>
      </c>
      <c r="WRN17" s="708" t="s">
        <v>2448</v>
      </c>
      <c r="WRO17" s="707">
        <v>2.2000000000000002</v>
      </c>
      <c r="WRP17" s="708" t="s">
        <v>2448</v>
      </c>
      <c r="WRQ17" s="707">
        <v>2.2000000000000002</v>
      </c>
      <c r="WRR17" s="708" t="s">
        <v>2448</v>
      </c>
      <c r="WRS17" s="707">
        <v>2.2000000000000002</v>
      </c>
      <c r="WRT17" s="708" t="s">
        <v>2448</v>
      </c>
      <c r="WRU17" s="707">
        <v>2.2000000000000002</v>
      </c>
      <c r="WRV17" s="708" t="s">
        <v>2448</v>
      </c>
      <c r="WRW17" s="707">
        <v>2.2000000000000002</v>
      </c>
      <c r="WRX17" s="708" t="s">
        <v>2448</v>
      </c>
      <c r="WRY17" s="707">
        <v>2.2000000000000002</v>
      </c>
      <c r="WRZ17" s="708" t="s">
        <v>2448</v>
      </c>
      <c r="WSA17" s="707">
        <v>2.2000000000000002</v>
      </c>
      <c r="WSB17" s="708" t="s">
        <v>2448</v>
      </c>
      <c r="WSC17" s="707">
        <v>2.2000000000000002</v>
      </c>
      <c r="WSD17" s="708" t="s">
        <v>2448</v>
      </c>
      <c r="WSE17" s="707">
        <v>2.2000000000000002</v>
      </c>
      <c r="WSF17" s="708" t="s">
        <v>2448</v>
      </c>
      <c r="WSG17" s="707">
        <v>2.2000000000000002</v>
      </c>
      <c r="WSH17" s="708" t="s">
        <v>2448</v>
      </c>
      <c r="WSI17" s="707">
        <v>2.2000000000000002</v>
      </c>
      <c r="WSJ17" s="708" t="s">
        <v>2448</v>
      </c>
      <c r="WSK17" s="707">
        <v>2.2000000000000002</v>
      </c>
      <c r="WSL17" s="708" t="s">
        <v>2448</v>
      </c>
      <c r="WSM17" s="707">
        <v>2.2000000000000002</v>
      </c>
      <c r="WSN17" s="708" t="s">
        <v>2448</v>
      </c>
      <c r="WSO17" s="707">
        <v>2.2000000000000002</v>
      </c>
      <c r="WSP17" s="708" t="s">
        <v>2448</v>
      </c>
      <c r="WSQ17" s="707">
        <v>2.2000000000000002</v>
      </c>
      <c r="WSR17" s="708" t="s">
        <v>2448</v>
      </c>
      <c r="WSS17" s="707">
        <v>2.2000000000000002</v>
      </c>
      <c r="WST17" s="708" t="s">
        <v>2448</v>
      </c>
      <c r="WSU17" s="707">
        <v>2.2000000000000002</v>
      </c>
      <c r="WSV17" s="708" t="s">
        <v>2448</v>
      </c>
      <c r="WSW17" s="707">
        <v>2.2000000000000002</v>
      </c>
      <c r="WSX17" s="708" t="s">
        <v>2448</v>
      </c>
      <c r="WSY17" s="707">
        <v>2.2000000000000002</v>
      </c>
      <c r="WSZ17" s="708" t="s">
        <v>2448</v>
      </c>
      <c r="WTA17" s="707">
        <v>2.2000000000000002</v>
      </c>
      <c r="WTB17" s="708" t="s">
        <v>2448</v>
      </c>
      <c r="WTC17" s="707">
        <v>2.2000000000000002</v>
      </c>
      <c r="WTD17" s="708" t="s">
        <v>2448</v>
      </c>
      <c r="WTE17" s="707">
        <v>2.2000000000000002</v>
      </c>
      <c r="WTF17" s="708" t="s">
        <v>2448</v>
      </c>
      <c r="WTG17" s="707">
        <v>2.2000000000000002</v>
      </c>
      <c r="WTH17" s="708" t="s">
        <v>2448</v>
      </c>
      <c r="WTI17" s="707">
        <v>2.2000000000000002</v>
      </c>
      <c r="WTJ17" s="708" t="s">
        <v>2448</v>
      </c>
      <c r="WTK17" s="707">
        <v>2.2000000000000002</v>
      </c>
      <c r="WTL17" s="708" t="s">
        <v>2448</v>
      </c>
      <c r="WTM17" s="707">
        <v>2.2000000000000002</v>
      </c>
      <c r="WTN17" s="708" t="s">
        <v>2448</v>
      </c>
      <c r="WTO17" s="707">
        <v>2.2000000000000002</v>
      </c>
      <c r="WTP17" s="708" t="s">
        <v>2448</v>
      </c>
      <c r="WTQ17" s="707">
        <v>2.2000000000000002</v>
      </c>
      <c r="WTR17" s="708" t="s">
        <v>2448</v>
      </c>
      <c r="WTS17" s="707">
        <v>2.2000000000000002</v>
      </c>
      <c r="WTT17" s="708" t="s">
        <v>2448</v>
      </c>
      <c r="WTU17" s="707">
        <v>2.2000000000000002</v>
      </c>
      <c r="WTV17" s="708" t="s">
        <v>2448</v>
      </c>
      <c r="WTW17" s="707">
        <v>2.2000000000000002</v>
      </c>
      <c r="WTX17" s="708" t="s">
        <v>2448</v>
      </c>
      <c r="WTY17" s="707">
        <v>2.2000000000000002</v>
      </c>
      <c r="WTZ17" s="708" t="s">
        <v>2448</v>
      </c>
      <c r="WUA17" s="707">
        <v>2.2000000000000002</v>
      </c>
      <c r="WUB17" s="708" t="s">
        <v>2448</v>
      </c>
      <c r="WUC17" s="707">
        <v>2.2000000000000002</v>
      </c>
      <c r="WUD17" s="708" t="s">
        <v>2448</v>
      </c>
      <c r="WUE17" s="707">
        <v>2.2000000000000002</v>
      </c>
      <c r="WUF17" s="708" t="s">
        <v>2448</v>
      </c>
      <c r="WUG17" s="707">
        <v>2.2000000000000002</v>
      </c>
      <c r="WUH17" s="708" t="s">
        <v>2448</v>
      </c>
      <c r="WUI17" s="707">
        <v>2.2000000000000002</v>
      </c>
      <c r="WUJ17" s="708" t="s">
        <v>2448</v>
      </c>
      <c r="WUK17" s="707">
        <v>2.2000000000000002</v>
      </c>
      <c r="WUL17" s="708" t="s">
        <v>2448</v>
      </c>
      <c r="WUM17" s="707">
        <v>2.2000000000000002</v>
      </c>
      <c r="WUN17" s="708" t="s">
        <v>2448</v>
      </c>
      <c r="WUO17" s="707">
        <v>2.2000000000000002</v>
      </c>
      <c r="WUP17" s="708" t="s">
        <v>2448</v>
      </c>
      <c r="WUQ17" s="707">
        <v>2.2000000000000002</v>
      </c>
      <c r="WUR17" s="708" t="s">
        <v>2448</v>
      </c>
      <c r="WUS17" s="707">
        <v>2.2000000000000002</v>
      </c>
      <c r="WUT17" s="708" t="s">
        <v>2448</v>
      </c>
      <c r="WUU17" s="707">
        <v>2.2000000000000002</v>
      </c>
      <c r="WUV17" s="708" t="s">
        <v>2448</v>
      </c>
      <c r="WUW17" s="707">
        <v>2.2000000000000002</v>
      </c>
      <c r="WUX17" s="708" t="s">
        <v>2448</v>
      </c>
      <c r="WUY17" s="707">
        <v>2.2000000000000002</v>
      </c>
      <c r="WUZ17" s="708" t="s">
        <v>2448</v>
      </c>
      <c r="WVA17" s="707">
        <v>2.2000000000000002</v>
      </c>
      <c r="WVB17" s="708" t="s">
        <v>2448</v>
      </c>
      <c r="WVC17" s="707">
        <v>2.2000000000000002</v>
      </c>
      <c r="WVD17" s="708" t="s">
        <v>2448</v>
      </c>
      <c r="WVE17" s="707">
        <v>2.2000000000000002</v>
      </c>
      <c r="WVF17" s="708" t="s">
        <v>2448</v>
      </c>
      <c r="WVG17" s="707">
        <v>2.2000000000000002</v>
      </c>
      <c r="WVH17" s="708" t="s">
        <v>2448</v>
      </c>
      <c r="WVI17" s="707">
        <v>2.2000000000000002</v>
      </c>
      <c r="WVJ17" s="708" t="s">
        <v>2448</v>
      </c>
      <c r="WVK17" s="707">
        <v>2.2000000000000002</v>
      </c>
      <c r="WVL17" s="708" t="s">
        <v>2448</v>
      </c>
      <c r="WVM17" s="707">
        <v>2.2000000000000002</v>
      </c>
      <c r="WVN17" s="708" t="s">
        <v>2448</v>
      </c>
      <c r="WVO17" s="707">
        <v>2.2000000000000002</v>
      </c>
      <c r="WVP17" s="708" t="s">
        <v>2448</v>
      </c>
      <c r="WVQ17" s="707">
        <v>2.2000000000000002</v>
      </c>
      <c r="WVR17" s="708" t="s">
        <v>2448</v>
      </c>
      <c r="WVS17" s="707">
        <v>2.2000000000000002</v>
      </c>
      <c r="WVT17" s="708" t="s">
        <v>2448</v>
      </c>
      <c r="WVU17" s="707">
        <v>2.2000000000000002</v>
      </c>
      <c r="WVV17" s="708" t="s">
        <v>2448</v>
      </c>
      <c r="WVW17" s="707">
        <v>2.2000000000000002</v>
      </c>
      <c r="WVX17" s="708" t="s">
        <v>2448</v>
      </c>
      <c r="WVY17" s="707">
        <v>2.2000000000000002</v>
      </c>
      <c r="WVZ17" s="708" t="s">
        <v>2448</v>
      </c>
      <c r="WWA17" s="707">
        <v>2.2000000000000002</v>
      </c>
      <c r="WWB17" s="708" t="s">
        <v>2448</v>
      </c>
      <c r="WWC17" s="707">
        <v>2.2000000000000002</v>
      </c>
      <c r="WWD17" s="708" t="s">
        <v>2448</v>
      </c>
      <c r="WWE17" s="707">
        <v>2.2000000000000002</v>
      </c>
      <c r="WWF17" s="708" t="s">
        <v>2448</v>
      </c>
      <c r="WWG17" s="707">
        <v>2.2000000000000002</v>
      </c>
      <c r="WWH17" s="708" t="s">
        <v>2448</v>
      </c>
      <c r="WWI17" s="707">
        <v>2.2000000000000002</v>
      </c>
      <c r="WWJ17" s="708" t="s">
        <v>2448</v>
      </c>
      <c r="WWK17" s="707">
        <v>2.2000000000000002</v>
      </c>
      <c r="WWL17" s="708" t="s">
        <v>2448</v>
      </c>
      <c r="WWM17" s="707">
        <v>2.2000000000000002</v>
      </c>
      <c r="WWN17" s="708" t="s">
        <v>2448</v>
      </c>
      <c r="WWO17" s="707">
        <v>2.2000000000000002</v>
      </c>
      <c r="WWP17" s="708" t="s">
        <v>2448</v>
      </c>
      <c r="WWQ17" s="707">
        <v>2.2000000000000002</v>
      </c>
      <c r="WWR17" s="708" t="s">
        <v>2448</v>
      </c>
      <c r="WWS17" s="707">
        <v>2.2000000000000002</v>
      </c>
      <c r="WWT17" s="708" t="s">
        <v>2448</v>
      </c>
      <c r="WWU17" s="707">
        <v>2.2000000000000002</v>
      </c>
      <c r="WWV17" s="708" t="s">
        <v>2448</v>
      </c>
      <c r="WWW17" s="707">
        <v>2.2000000000000002</v>
      </c>
      <c r="WWX17" s="708" t="s">
        <v>2448</v>
      </c>
      <c r="WWY17" s="707">
        <v>2.2000000000000002</v>
      </c>
      <c r="WWZ17" s="708" t="s">
        <v>2448</v>
      </c>
      <c r="WXA17" s="707">
        <v>2.2000000000000002</v>
      </c>
      <c r="WXB17" s="708" t="s">
        <v>2448</v>
      </c>
      <c r="WXC17" s="707">
        <v>2.2000000000000002</v>
      </c>
      <c r="WXD17" s="708" t="s">
        <v>2448</v>
      </c>
      <c r="WXE17" s="707">
        <v>2.2000000000000002</v>
      </c>
      <c r="WXF17" s="708" t="s">
        <v>2448</v>
      </c>
      <c r="WXG17" s="707">
        <v>2.2000000000000002</v>
      </c>
      <c r="WXH17" s="708" t="s">
        <v>2448</v>
      </c>
      <c r="WXI17" s="707">
        <v>2.2000000000000002</v>
      </c>
      <c r="WXJ17" s="708" t="s">
        <v>2448</v>
      </c>
      <c r="WXK17" s="707">
        <v>2.2000000000000002</v>
      </c>
      <c r="WXL17" s="708" t="s">
        <v>2448</v>
      </c>
      <c r="WXM17" s="707">
        <v>2.2000000000000002</v>
      </c>
      <c r="WXN17" s="708" t="s">
        <v>2448</v>
      </c>
      <c r="WXO17" s="707">
        <v>2.2000000000000002</v>
      </c>
      <c r="WXP17" s="708" t="s">
        <v>2448</v>
      </c>
      <c r="WXQ17" s="707">
        <v>2.2000000000000002</v>
      </c>
      <c r="WXR17" s="708" t="s">
        <v>2448</v>
      </c>
      <c r="WXS17" s="707">
        <v>2.2000000000000002</v>
      </c>
      <c r="WXT17" s="708" t="s">
        <v>2448</v>
      </c>
      <c r="WXU17" s="707">
        <v>2.2000000000000002</v>
      </c>
      <c r="WXV17" s="708" t="s">
        <v>2448</v>
      </c>
      <c r="WXW17" s="707">
        <v>2.2000000000000002</v>
      </c>
      <c r="WXX17" s="708" t="s">
        <v>2448</v>
      </c>
      <c r="WXY17" s="707">
        <v>2.2000000000000002</v>
      </c>
      <c r="WXZ17" s="708" t="s">
        <v>2448</v>
      </c>
      <c r="WYA17" s="707">
        <v>2.2000000000000002</v>
      </c>
      <c r="WYB17" s="708" t="s">
        <v>2448</v>
      </c>
      <c r="WYC17" s="707">
        <v>2.2000000000000002</v>
      </c>
      <c r="WYD17" s="708" t="s">
        <v>2448</v>
      </c>
      <c r="WYE17" s="707">
        <v>2.2000000000000002</v>
      </c>
      <c r="WYF17" s="708" t="s">
        <v>2448</v>
      </c>
      <c r="WYG17" s="707">
        <v>2.2000000000000002</v>
      </c>
      <c r="WYH17" s="708" t="s">
        <v>2448</v>
      </c>
      <c r="WYI17" s="707">
        <v>2.2000000000000002</v>
      </c>
      <c r="WYJ17" s="708" t="s">
        <v>2448</v>
      </c>
      <c r="WYK17" s="707">
        <v>2.2000000000000002</v>
      </c>
      <c r="WYL17" s="708" t="s">
        <v>2448</v>
      </c>
      <c r="WYM17" s="707">
        <v>2.2000000000000002</v>
      </c>
      <c r="WYN17" s="708" t="s">
        <v>2448</v>
      </c>
      <c r="WYO17" s="707">
        <v>2.2000000000000002</v>
      </c>
      <c r="WYP17" s="708" t="s">
        <v>2448</v>
      </c>
      <c r="WYQ17" s="707">
        <v>2.2000000000000002</v>
      </c>
      <c r="WYR17" s="708" t="s">
        <v>2448</v>
      </c>
      <c r="WYS17" s="707">
        <v>2.2000000000000002</v>
      </c>
      <c r="WYT17" s="708" t="s">
        <v>2448</v>
      </c>
      <c r="WYU17" s="707">
        <v>2.2000000000000002</v>
      </c>
      <c r="WYV17" s="708" t="s">
        <v>2448</v>
      </c>
      <c r="WYW17" s="707">
        <v>2.2000000000000002</v>
      </c>
      <c r="WYX17" s="708" t="s">
        <v>2448</v>
      </c>
      <c r="WYY17" s="707">
        <v>2.2000000000000002</v>
      </c>
      <c r="WYZ17" s="708" t="s">
        <v>2448</v>
      </c>
      <c r="WZA17" s="707">
        <v>2.2000000000000002</v>
      </c>
      <c r="WZB17" s="708" t="s">
        <v>2448</v>
      </c>
      <c r="WZC17" s="707">
        <v>2.2000000000000002</v>
      </c>
      <c r="WZD17" s="708" t="s">
        <v>2448</v>
      </c>
      <c r="WZE17" s="707">
        <v>2.2000000000000002</v>
      </c>
      <c r="WZF17" s="708" t="s">
        <v>2448</v>
      </c>
      <c r="WZG17" s="707">
        <v>2.2000000000000002</v>
      </c>
      <c r="WZH17" s="708" t="s">
        <v>2448</v>
      </c>
      <c r="WZI17" s="707">
        <v>2.2000000000000002</v>
      </c>
      <c r="WZJ17" s="708" t="s">
        <v>2448</v>
      </c>
      <c r="WZK17" s="707">
        <v>2.2000000000000002</v>
      </c>
      <c r="WZL17" s="708" t="s">
        <v>2448</v>
      </c>
      <c r="WZM17" s="707">
        <v>2.2000000000000002</v>
      </c>
      <c r="WZN17" s="708" t="s">
        <v>2448</v>
      </c>
      <c r="WZO17" s="707">
        <v>2.2000000000000002</v>
      </c>
      <c r="WZP17" s="708" t="s">
        <v>2448</v>
      </c>
      <c r="WZQ17" s="707">
        <v>2.2000000000000002</v>
      </c>
      <c r="WZR17" s="708" t="s">
        <v>2448</v>
      </c>
      <c r="WZS17" s="707">
        <v>2.2000000000000002</v>
      </c>
      <c r="WZT17" s="708" t="s">
        <v>2448</v>
      </c>
      <c r="WZU17" s="707">
        <v>2.2000000000000002</v>
      </c>
      <c r="WZV17" s="708" t="s">
        <v>2448</v>
      </c>
      <c r="WZW17" s="707">
        <v>2.2000000000000002</v>
      </c>
      <c r="WZX17" s="708" t="s">
        <v>2448</v>
      </c>
      <c r="WZY17" s="707">
        <v>2.2000000000000002</v>
      </c>
      <c r="WZZ17" s="708" t="s">
        <v>2448</v>
      </c>
      <c r="XAA17" s="707">
        <v>2.2000000000000002</v>
      </c>
      <c r="XAB17" s="708" t="s">
        <v>2448</v>
      </c>
      <c r="XAC17" s="707">
        <v>2.2000000000000002</v>
      </c>
      <c r="XAD17" s="708" t="s">
        <v>2448</v>
      </c>
      <c r="XAE17" s="707">
        <v>2.2000000000000002</v>
      </c>
      <c r="XAF17" s="708" t="s">
        <v>2448</v>
      </c>
      <c r="XAG17" s="707">
        <v>2.2000000000000002</v>
      </c>
      <c r="XAH17" s="708" t="s">
        <v>2448</v>
      </c>
      <c r="XAI17" s="707">
        <v>2.2000000000000002</v>
      </c>
      <c r="XAJ17" s="708" t="s">
        <v>2448</v>
      </c>
      <c r="XAK17" s="707">
        <v>2.2000000000000002</v>
      </c>
      <c r="XAL17" s="708" t="s">
        <v>2448</v>
      </c>
      <c r="XAM17" s="707">
        <v>2.2000000000000002</v>
      </c>
      <c r="XAN17" s="708" t="s">
        <v>2448</v>
      </c>
      <c r="XAO17" s="707">
        <v>2.2000000000000002</v>
      </c>
      <c r="XAP17" s="708" t="s">
        <v>2448</v>
      </c>
      <c r="XAQ17" s="707">
        <v>2.2000000000000002</v>
      </c>
      <c r="XAR17" s="708" t="s">
        <v>2448</v>
      </c>
      <c r="XAS17" s="707">
        <v>2.2000000000000002</v>
      </c>
      <c r="XAT17" s="708" t="s">
        <v>2448</v>
      </c>
      <c r="XAU17" s="707">
        <v>2.2000000000000002</v>
      </c>
      <c r="XAV17" s="708" t="s">
        <v>2448</v>
      </c>
      <c r="XAW17" s="707">
        <v>2.2000000000000002</v>
      </c>
      <c r="XAX17" s="708" t="s">
        <v>2448</v>
      </c>
      <c r="XAY17" s="707">
        <v>2.2000000000000002</v>
      </c>
      <c r="XAZ17" s="708" t="s">
        <v>2448</v>
      </c>
      <c r="XBA17" s="707">
        <v>2.2000000000000002</v>
      </c>
      <c r="XBB17" s="708" t="s">
        <v>2448</v>
      </c>
      <c r="XBC17" s="707">
        <v>2.2000000000000002</v>
      </c>
      <c r="XBD17" s="708" t="s">
        <v>2448</v>
      </c>
      <c r="XBE17" s="707">
        <v>2.2000000000000002</v>
      </c>
      <c r="XBF17" s="708" t="s">
        <v>2448</v>
      </c>
      <c r="XBG17" s="707">
        <v>2.2000000000000002</v>
      </c>
      <c r="XBH17" s="708" t="s">
        <v>2448</v>
      </c>
      <c r="XBI17" s="707">
        <v>2.2000000000000002</v>
      </c>
      <c r="XBJ17" s="708" t="s">
        <v>2448</v>
      </c>
      <c r="XBK17" s="707">
        <v>2.2000000000000002</v>
      </c>
      <c r="XBL17" s="708" t="s">
        <v>2448</v>
      </c>
      <c r="XBM17" s="707">
        <v>2.2000000000000002</v>
      </c>
      <c r="XBN17" s="708" t="s">
        <v>2448</v>
      </c>
      <c r="XBO17" s="707">
        <v>2.2000000000000002</v>
      </c>
      <c r="XBP17" s="708" t="s">
        <v>2448</v>
      </c>
      <c r="XBQ17" s="707">
        <v>2.2000000000000002</v>
      </c>
      <c r="XBR17" s="708" t="s">
        <v>2448</v>
      </c>
      <c r="XBS17" s="707">
        <v>2.2000000000000002</v>
      </c>
      <c r="XBT17" s="708" t="s">
        <v>2448</v>
      </c>
      <c r="XBU17" s="707">
        <v>2.2000000000000002</v>
      </c>
      <c r="XBV17" s="708" t="s">
        <v>2448</v>
      </c>
      <c r="XBW17" s="707">
        <v>2.2000000000000002</v>
      </c>
      <c r="XBX17" s="708" t="s">
        <v>2448</v>
      </c>
      <c r="XBY17" s="707">
        <v>2.2000000000000002</v>
      </c>
      <c r="XBZ17" s="708" t="s">
        <v>2448</v>
      </c>
      <c r="XCA17" s="707">
        <v>2.2000000000000002</v>
      </c>
      <c r="XCB17" s="708" t="s">
        <v>2448</v>
      </c>
      <c r="XCC17" s="707">
        <v>2.2000000000000002</v>
      </c>
      <c r="XCD17" s="708" t="s">
        <v>2448</v>
      </c>
      <c r="XCE17" s="707">
        <v>2.2000000000000002</v>
      </c>
      <c r="XCF17" s="708" t="s">
        <v>2448</v>
      </c>
      <c r="XCG17" s="707">
        <v>2.2000000000000002</v>
      </c>
      <c r="XCH17" s="708" t="s">
        <v>2448</v>
      </c>
      <c r="XCI17" s="707">
        <v>2.2000000000000002</v>
      </c>
      <c r="XCJ17" s="708" t="s">
        <v>2448</v>
      </c>
      <c r="XCK17" s="707">
        <v>2.2000000000000002</v>
      </c>
      <c r="XCL17" s="708" t="s">
        <v>2448</v>
      </c>
      <c r="XCM17" s="707">
        <v>2.2000000000000002</v>
      </c>
      <c r="XCN17" s="708" t="s">
        <v>2448</v>
      </c>
      <c r="XCO17" s="707">
        <v>2.2000000000000002</v>
      </c>
      <c r="XCP17" s="708" t="s">
        <v>2448</v>
      </c>
      <c r="XCQ17" s="707">
        <v>2.2000000000000002</v>
      </c>
      <c r="XCR17" s="708" t="s">
        <v>2448</v>
      </c>
      <c r="XCS17" s="707">
        <v>2.2000000000000002</v>
      </c>
      <c r="XCT17" s="708" t="s">
        <v>2448</v>
      </c>
      <c r="XCU17" s="707">
        <v>2.2000000000000002</v>
      </c>
      <c r="XCV17" s="708" t="s">
        <v>2448</v>
      </c>
      <c r="XCW17" s="707">
        <v>2.2000000000000002</v>
      </c>
      <c r="XCX17" s="708" t="s">
        <v>2448</v>
      </c>
      <c r="XCY17" s="707">
        <v>2.2000000000000002</v>
      </c>
      <c r="XCZ17" s="708" t="s">
        <v>2448</v>
      </c>
      <c r="XDA17" s="707">
        <v>2.2000000000000002</v>
      </c>
      <c r="XDB17" s="708" t="s">
        <v>2448</v>
      </c>
      <c r="XDC17" s="707">
        <v>2.2000000000000002</v>
      </c>
      <c r="XDD17" s="708" t="s">
        <v>2448</v>
      </c>
      <c r="XDE17" s="707">
        <v>2.2000000000000002</v>
      </c>
      <c r="XDF17" s="708" t="s">
        <v>2448</v>
      </c>
      <c r="XDG17" s="707">
        <v>2.2000000000000002</v>
      </c>
      <c r="XDH17" s="708" t="s">
        <v>2448</v>
      </c>
      <c r="XDI17" s="707">
        <v>2.2000000000000002</v>
      </c>
      <c r="XDJ17" s="708" t="s">
        <v>2448</v>
      </c>
      <c r="XDK17" s="707">
        <v>2.2000000000000002</v>
      </c>
      <c r="XDL17" s="708" t="s">
        <v>2448</v>
      </c>
      <c r="XDM17" s="707">
        <v>2.2000000000000002</v>
      </c>
      <c r="XDN17" s="708" t="s">
        <v>2448</v>
      </c>
      <c r="XDO17" s="707">
        <v>2.2000000000000002</v>
      </c>
      <c r="XDP17" s="708" t="s">
        <v>2448</v>
      </c>
    </row>
    <row r="18" spans="1:16344" s="709" customFormat="1" ht="25.5" customHeight="1">
      <c r="A18" s="930">
        <v>4</v>
      </c>
      <c r="B18" s="931" t="s">
        <v>2450</v>
      </c>
      <c r="C18" s="927"/>
      <c r="D18" s="925">
        <f>'[13]PL 03'!$C$135</f>
        <v>8226640609.6885118</v>
      </c>
      <c r="E18" s="927"/>
      <c r="F18" s="925">
        <f>'[13]PL 03'!$D$135</f>
        <v>7934025163.3388357</v>
      </c>
      <c r="G18" s="927"/>
      <c r="H18" s="927">
        <f t="shared" si="2"/>
        <v>292615446.34967613</v>
      </c>
      <c r="I18" s="927"/>
    </row>
    <row r="19" spans="1:16344" s="709" customFormat="1" ht="25.5" customHeight="1">
      <c r="A19" s="930">
        <v>5</v>
      </c>
      <c r="B19" s="931" t="s">
        <v>2552</v>
      </c>
      <c r="C19" s="927"/>
      <c r="D19" s="925">
        <f>'[13]PL 03'!$C$187</f>
        <v>20274504802</v>
      </c>
      <c r="E19" s="927"/>
      <c r="F19" s="925">
        <f>'[13]PL 03'!$D$187</f>
        <v>20274504802</v>
      </c>
      <c r="G19" s="927"/>
      <c r="H19" s="927"/>
      <c r="I19" s="927"/>
    </row>
    <row r="20" spans="1:16344" s="709" customFormat="1" ht="25.5" customHeight="1">
      <c r="A20" s="930">
        <v>6</v>
      </c>
      <c r="B20" s="931" t="s">
        <v>2553</v>
      </c>
      <c r="C20" s="927"/>
      <c r="D20" s="925">
        <f>'[13]PL 03'!$C$195</f>
        <v>12777488054.919998</v>
      </c>
      <c r="E20" s="927"/>
      <c r="F20" s="925">
        <f>'[13]PL 03'!$D$195</f>
        <v>12777488054.919998</v>
      </c>
      <c r="G20" s="927"/>
      <c r="H20" s="927"/>
      <c r="I20" s="927"/>
    </row>
    <row r="21" spans="1:16344" s="709" customFormat="1">
      <c r="A21" s="923" t="s">
        <v>274</v>
      </c>
      <c r="B21" s="924" t="s">
        <v>2451</v>
      </c>
      <c r="C21" s="927"/>
      <c r="D21" s="925">
        <f>SUM(D22:D26)</f>
        <v>70460345602.794785</v>
      </c>
      <c r="E21" s="925">
        <f t="shared" ref="E21:F21" si="3">SUM(E22:E26)</f>
        <v>0</v>
      </c>
      <c r="F21" s="925">
        <f t="shared" si="3"/>
        <v>61266005602.794785</v>
      </c>
      <c r="G21" s="925">
        <f>SUM(G22:G26)</f>
        <v>0</v>
      </c>
      <c r="H21" s="925">
        <f t="shared" ref="H21" si="4">SUM(H22:H26)</f>
        <v>9194340000</v>
      </c>
      <c r="I21" s="922">
        <f>F21/D21*100%</f>
        <v>0.86951043283507101</v>
      </c>
    </row>
    <row r="22" spans="1:16344" s="709" customFormat="1" ht="75.75" customHeight="1">
      <c r="A22" s="933">
        <v>1</v>
      </c>
      <c r="B22" s="934" t="s">
        <v>2554</v>
      </c>
      <c r="C22" s="927"/>
      <c r="D22" s="927">
        <f>[13]PL04!$C$11</f>
        <v>8600000000</v>
      </c>
      <c r="E22" s="927"/>
      <c r="F22" s="927">
        <f>[13]PL04!$D$11</f>
        <v>600000000</v>
      </c>
      <c r="G22" s="927"/>
      <c r="H22" s="927">
        <f t="shared" si="2"/>
        <v>8000000000</v>
      </c>
      <c r="I22" s="927"/>
    </row>
    <row r="23" spans="1:16344" s="709" customFormat="1" ht="39.75" customHeight="1">
      <c r="A23" s="933">
        <v>2</v>
      </c>
      <c r="B23" s="934" t="s">
        <v>2555</v>
      </c>
      <c r="C23" s="927"/>
      <c r="D23" s="927">
        <f>[13]PL04!$C$15</f>
        <v>49336000000</v>
      </c>
      <c r="E23" s="927"/>
      <c r="F23" s="927">
        <f>[13]PL04!$D$15</f>
        <v>49336000000</v>
      </c>
      <c r="G23" s="927"/>
      <c r="H23" s="927">
        <f t="shared" si="2"/>
        <v>0</v>
      </c>
      <c r="I23" s="927"/>
    </row>
    <row r="24" spans="1:16344" s="709" customFormat="1" ht="61.5" customHeight="1">
      <c r="A24" s="933">
        <v>3</v>
      </c>
      <c r="B24" s="934" t="s">
        <v>2452</v>
      </c>
      <c r="C24" s="927"/>
      <c r="D24" s="927">
        <f>[13]PL04!$C$17</f>
        <v>2091000000</v>
      </c>
      <c r="E24" s="927"/>
      <c r="F24" s="927">
        <f>[13]PL04!$D$17</f>
        <v>933000000</v>
      </c>
      <c r="G24" s="927"/>
      <c r="H24" s="927">
        <f t="shared" si="2"/>
        <v>1158000000</v>
      </c>
      <c r="I24" s="927"/>
    </row>
    <row r="25" spans="1:16344" s="709" customFormat="1" ht="109.5" customHeight="1">
      <c r="A25" s="933">
        <v>4</v>
      </c>
      <c r="B25" s="934" t="s">
        <v>2556</v>
      </c>
      <c r="C25" s="927"/>
      <c r="D25" s="927">
        <f>[13]PL04!$C$29</f>
        <v>9334181013.5147839</v>
      </c>
      <c r="E25" s="927"/>
      <c r="F25" s="927">
        <f>[13]PL04!$D$29</f>
        <v>9297841013.5147839</v>
      </c>
      <c r="G25" s="927"/>
      <c r="H25" s="927">
        <f t="shared" si="2"/>
        <v>36340000</v>
      </c>
      <c r="I25" s="927"/>
    </row>
    <row r="26" spans="1:16344" s="709" customFormat="1" ht="41.25" customHeight="1">
      <c r="A26" s="933">
        <v>5</v>
      </c>
      <c r="B26" s="934" t="s">
        <v>2557</v>
      </c>
      <c r="C26" s="927"/>
      <c r="D26" s="927">
        <f>[13]PL04!$C$97</f>
        <v>1099164589.28</v>
      </c>
      <c r="E26" s="927"/>
      <c r="F26" s="927">
        <f>[13]PL04!$D$97</f>
        <v>1099164589.28</v>
      </c>
      <c r="G26" s="927"/>
      <c r="H26" s="927">
        <f t="shared" si="2"/>
        <v>0</v>
      </c>
      <c r="I26" s="927"/>
    </row>
    <row r="27" spans="1:16344" s="709" customFormat="1" ht="29.25" customHeight="1">
      <c r="A27" s="935" t="s">
        <v>275</v>
      </c>
      <c r="B27" s="936" t="s">
        <v>2558</v>
      </c>
      <c r="C27" s="927"/>
      <c r="D27" s="937">
        <f>D28+D29</f>
        <v>16319052206</v>
      </c>
      <c r="E27" s="937">
        <f t="shared" ref="E27:H27" si="5">E28+E29</f>
        <v>0</v>
      </c>
      <c r="F27" s="937">
        <f t="shared" si="5"/>
        <v>14396631549</v>
      </c>
      <c r="G27" s="937">
        <f t="shared" si="5"/>
        <v>0</v>
      </c>
      <c r="H27" s="937">
        <f t="shared" si="5"/>
        <v>1922420657</v>
      </c>
      <c r="I27" s="922">
        <f>F27/D27*100%</f>
        <v>0.88219777516900233</v>
      </c>
    </row>
    <row r="28" spans="1:16344" s="709" customFormat="1" ht="29.25" customHeight="1">
      <c r="A28" s="933">
        <v>1</v>
      </c>
      <c r="B28" s="934" t="s">
        <v>2559</v>
      </c>
      <c r="C28" s="927"/>
      <c r="D28" s="927">
        <f>'[13]PL 01'!$E$10</f>
        <v>1954076152</v>
      </c>
      <c r="E28" s="927"/>
      <c r="F28" s="927">
        <f>'[13]PL 01'!$H$10</f>
        <v>1875284842</v>
      </c>
      <c r="G28" s="927"/>
      <c r="H28" s="927">
        <f t="shared" si="2"/>
        <v>78791310</v>
      </c>
      <c r="I28" s="927"/>
    </row>
    <row r="29" spans="1:16344" s="709" customFormat="1" ht="29.25" customHeight="1">
      <c r="A29" s="933">
        <v>2</v>
      </c>
      <c r="B29" s="934" t="s">
        <v>2560</v>
      </c>
      <c r="C29" s="927"/>
      <c r="D29" s="927">
        <f>'[13]PL 02'!$D$11+'[13]PL 02'!$E$11</f>
        <v>14364976054</v>
      </c>
      <c r="E29" s="927"/>
      <c r="F29" s="927">
        <f>'[13]PL 02'!$F$11+'[13]PL 02'!$G$11</f>
        <v>12521346707</v>
      </c>
      <c r="G29" s="927"/>
      <c r="H29" s="927">
        <f t="shared" si="2"/>
        <v>1843629347</v>
      </c>
      <c r="I29" s="927"/>
    </row>
    <row r="30" spans="1:16344">
      <c r="A30" s="711"/>
    </row>
    <row r="31" spans="1:16344" s="655" customFormat="1" ht="18">
      <c r="B31" s="970" t="s">
        <v>2561</v>
      </c>
      <c r="C31" s="1457" t="s">
        <v>2562</v>
      </c>
      <c r="D31" s="1457"/>
      <c r="E31" s="1457"/>
      <c r="F31" s="1457"/>
      <c r="G31" s="1457"/>
      <c r="H31" s="1457"/>
      <c r="I31" s="1457"/>
      <c r="M31" s="657"/>
    </row>
    <row r="32" spans="1:16344" s="656" customFormat="1" ht="18.75" customHeight="1">
      <c r="A32" s="1458" t="s">
        <v>2569</v>
      </c>
      <c r="B32" s="1458"/>
      <c r="C32" s="1458"/>
      <c r="D32" s="1459" t="s">
        <v>2572</v>
      </c>
      <c r="E32" s="1459"/>
      <c r="F32" s="1459"/>
      <c r="G32" s="1459"/>
      <c r="H32" s="1459"/>
      <c r="I32" s="1459"/>
      <c r="M32" s="657"/>
    </row>
    <row r="33" spans="1:1">
      <c r="A33" s="711"/>
    </row>
    <row r="34" spans="1:1">
      <c r="A34" s="711"/>
    </row>
  </sheetData>
  <mergeCells count="13">
    <mergeCell ref="C31:I31"/>
    <mergeCell ref="A32:C32"/>
    <mergeCell ref="D32:I32"/>
    <mergeCell ref="A1:B1"/>
    <mergeCell ref="F1:I1"/>
    <mergeCell ref="A3:I3"/>
    <mergeCell ref="H4:I4"/>
    <mergeCell ref="A5:A6"/>
    <mergeCell ref="B5:B6"/>
    <mergeCell ref="C5:D5"/>
    <mergeCell ref="E5:F5"/>
    <mergeCell ref="G5:H5"/>
    <mergeCell ref="I5:I6"/>
  </mergeCells>
  <pageMargins left="0.56999999999999995" right="0" top="0.38" bottom="0.26" header="0.23" footer="0.19"/>
  <pageSetup paperSize="9" scale="8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3"/>
  <sheetViews>
    <sheetView workbookViewId="0">
      <pane xSplit="2" ySplit="7" topLeftCell="C68" activePane="bottomRight" state="frozen"/>
      <selection pane="topRight" activeCell="C1" sqref="C1"/>
      <selection pane="bottomLeft" activeCell="A8" sqref="A8"/>
      <selection pane="bottomRight" activeCell="E8" sqref="E8"/>
    </sheetView>
  </sheetViews>
  <sheetFormatPr defaultColWidth="8.765625" defaultRowHeight="15.6"/>
  <cols>
    <col min="1" max="1" width="3.921875" style="210" customWidth="1"/>
    <col min="2" max="2" width="29" style="208" customWidth="1"/>
    <col min="3" max="4" width="15" style="209" customWidth="1"/>
    <col min="5" max="5" width="15.4609375" style="209" customWidth="1"/>
    <col min="6" max="6" width="15.4609375" style="209" hidden="1" customWidth="1"/>
    <col min="7" max="7" width="15.23046875" style="209" customWidth="1"/>
    <col min="8" max="8" width="8.23046875" style="214" customWidth="1"/>
    <col min="9" max="9" width="7.61328125" style="214" customWidth="1"/>
    <col min="10" max="10" width="15.765625" style="209" bestFit="1" customWidth="1"/>
    <col min="11" max="11" width="14.61328125" style="209" bestFit="1" customWidth="1"/>
    <col min="12" max="16384" width="8.765625" style="208"/>
  </cols>
  <sheetData>
    <row r="1" spans="1:11">
      <c r="I1" s="106" t="s">
        <v>1104</v>
      </c>
    </row>
    <row r="2" spans="1:11">
      <c r="A2" s="1245" t="s">
        <v>3392</v>
      </c>
      <c r="B2" s="1245"/>
      <c r="C2" s="1245"/>
      <c r="D2" s="1245"/>
      <c r="E2" s="1245"/>
      <c r="F2" s="1245"/>
      <c r="G2" s="1245"/>
      <c r="H2" s="1245"/>
      <c r="I2" s="1245"/>
    </row>
    <row r="3" spans="1:11" s="222" customFormat="1">
      <c r="A3" s="1250" t="s">
        <v>2462</v>
      </c>
      <c r="B3" s="1250"/>
      <c r="C3" s="1250"/>
      <c r="D3" s="1250"/>
      <c r="E3" s="1250"/>
      <c r="F3" s="1250"/>
      <c r="G3" s="1250"/>
      <c r="H3" s="1250"/>
      <c r="I3" s="1250"/>
      <c r="J3" s="221"/>
      <c r="K3" s="221"/>
    </row>
    <row r="4" spans="1:11">
      <c r="G4" s="209">
        <f>G8-18908548400186</f>
        <v>94180800204</v>
      </c>
      <c r="I4" s="107" t="s">
        <v>1105</v>
      </c>
    </row>
    <row r="5" spans="1:11">
      <c r="A5" s="1247" t="s">
        <v>280</v>
      </c>
      <c r="B5" s="1247" t="s">
        <v>265</v>
      </c>
      <c r="C5" s="1248" t="s">
        <v>541</v>
      </c>
      <c r="D5" s="1248"/>
      <c r="E5" s="1248" t="s">
        <v>535</v>
      </c>
      <c r="F5" s="1248"/>
      <c r="G5" s="1248"/>
      <c r="H5" s="1251" t="s">
        <v>536</v>
      </c>
      <c r="I5" s="1251"/>
    </row>
    <row r="6" spans="1:11" ht="31.2">
      <c r="A6" s="1247"/>
      <c r="B6" s="1247"/>
      <c r="C6" s="119" t="s">
        <v>236</v>
      </c>
      <c r="D6" s="119" t="s">
        <v>542</v>
      </c>
      <c r="E6" s="119" t="s">
        <v>236</v>
      </c>
      <c r="F6" s="420" t="s">
        <v>940</v>
      </c>
      <c r="G6" s="119" t="s">
        <v>542</v>
      </c>
      <c r="H6" s="108" t="s">
        <v>236</v>
      </c>
      <c r="I6" s="108" t="s">
        <v>542</v>
      </c>
      <c r="J6" s="281">
        <v>14179109246677</v>
      </c>
      <c r="K6" s="209">
        <f>J6-E8</f>
        <v>-6695727173662</v>
      </c>
    </row>
    <row r="7" spans="1:11" ht="18">
      <c r="A7" s="116" t="s">
        <v>268</v>
      </c>
      <c r="B7" s="116" t="s">
        <v>269</v>
      </c>
      <c r="C7" s="516">
        <v>1</v>
      </c>
      <c r="D7" s="516">
        <v>2</v>
      </c>
      <c r="E7" s="516">
        <v>3</v>
      </c>
      <c r="F7" s="420"/>
      <c r="G7" s="516">
        <v>4</v>
      </c>
      <c r="H7" s="108" t="s">
        <v>543</v>
      </c>
      <c r="I7" s="108" t="s">
        <v>544</v>
      </c>
      <c r="J7" s="281">
        <v>13520341053027</v>
      </c>
      <c r="K7" s="209">
        <f>J7-G8</f>
        <v>-5482388147363</v>
      </c>
    </row>
    <row r="8" spans="1:11" ht="31.2">
      <c r="A8" s="216"/>
      <c r="B8" s="217" t="s">
        <v>1144</v>
      </c>
      <c r="C8" s="218">
        <f>SUBTOTAL(9,C9:C80)</f>
        <v>13108462000000</v>
      </c>
      <c r="D8" s="218">
        <f>SUBTOTAL(9,D9:D80)</f>
        <v>12259462000000</v>
      </c>
      <c r="E8" s="218">
        <f>SUBTOTAL(9,E9:E80)</f>
        <v>20874836420339</v>
      </c>
      <c r="F8" s="218">
        <f t="shared" ref="F8:G8" si="0">SUBTOTAL(9,F9:F80)</f>
        <v>1872107219949</v>
      </c>
      <c r="G8" s="218">
        <f t="shared" si="0"/>
        <v>19002729200390</v>
      </c>
      <c r="H8" s="219">
        <f t="shared" ref="H8:H13" si="1">E8/C8</f>
        <v>1.5924703005080993</v>
      </c>
      <c r="I8" s="220">
        <f>G8/D8</f>
        <v>1.5500459319006006</v>
      </c>
      <c r="J8" s="209">
        <f>'61.342'!E8</f>
        <v>27095933650300</v>
      </c>
      <c r="K8" s="209">
        <v>4902462911060</v>
      </c>
    </row>
    <row r="9" spans="1:11">
      <c r="A9" s="120" t="s">
        <v>268</v>
      </c>
      <c r="B9" s="121" t="s">
        <v>545</v>
      </c>
      <c r="C9" s="129">
        <f>SUBTOTAL(9,C10:C68)</f>
        <v>5428400000000</v>
      </c>
      <c r="D9" s="129">
        <f t="shared" ref="D9" si="2">SUBTOTAL(9,D10:D68)</f>
        <v>4579400000000</v>
      </c>
      <c r="E9" s="129">
        <f>SUBTOTAL(9,E10:E69)</f>
        <v>7083810115717</v>
      </c>
      <c r="F9" s="129">
        <f>SUBTOTAL(9,F10:F69)</f>
        <v>1090020551171</v>
      </c>
      <c r="G9" s="129">
        <f>SUBTOTAL(9,G10:G69)</f>
        <v>5993789564546</v>
      </c>
      <c r="H9" s="148">
        <f t="shared" si="1"/>
        <v>1.3049535987983567</v>
      </c>
      <c r="I9" s="145">
        <f t="shared" ref="I9:I56" si="3">G9/D9</f>
        <v>1.3088591441118924</v>
      </c>
      <c r="J9" s="209">
        <f>J8-E82</f>
        <v>27095933650300</v>
      </c>
      <c r="K9" s="209">
        <v>860658433557</v>
      </c>
    </row>
    <row r="10" spans="1:11">
      <c r="A10" s="120" t="s">
        <v>273</v>
      </c>
      <c r="B10" s="121" t="s">
        <v>421</v>
      </c>
      <c r="C10" s="129">
        <f>SUBTOTAL(9,C11:C59)</f>
        <v>4928400000000</v>
      </c>
      <c r="D10" s="129">
        <f t="shared" ref="D10:G10" si="4">SUBTOTAL(9,D11:D59)</f>
        <v>4579400000000</v>
      </c>
      <c r="E10" s="129">
        <f>SUBTOTAL(9,E11:E59)</f>
        <v>6318516297944</v>
      </c>
      <c r="F10" s="129">
        <f t="shared" si="4"/>
        <v>363463568419</v>
      </c>
      <c r="G10" s="129">
        <f t="shared" si="4"/>
        <v>5955052729525</v>
      </c>
      <c r="H10" s="148">
        <f t="shared" si="1"/>
        <v>1.2820623930573818</v>
      </c>
      <c r="I10" s="145">
        <f t="shared" si="3"/>
        <v>1.3004002117144167</v>
      </c>
      <c r="J10" s="209">
        <f>J9-E8</f>
        <v>6221097229961</v>
      </c>
      <c r="K10" s="209">
        <f>K8+K9</f>
        <v>5763121344617</v>
      </c>
    </row>
    <row r="11" spans="1:11" s="212" customFormat="1" ht="31.2">
      <c r="A11" s="1249">
        <v>1</v>
      </c>
      <c r="B11" s="121" t="s">
        <v>1107</v>
      </c>
      <c r="C11" s="124">
        <f>SUBTOTAL(9,C12:C16)</f>
        <v>150000000000</v>
      </c>
      <c r="D11" s="124">
        <f t="shared" ref="D11:G11" si="5">SUBTOTAL(9,D12:D16)</f>
        <v>150000000000</v>
      </c>
      <c r="E11" s="124">
        <f t="shared" si="5"/>
        <v>169221270245</v>
      </c>
      <c r="F11" s="124">
        <f t="shared" si="5"/>
        <v>0</v>
      </c>
      <c r="G11" s="124">
        <f t="shared" si="5"/>
        <v>169221270245</v>
      </c>
      <c r="H11" s="148">
        <f t="shared" si="1"/>
        <v>1.1281418016333333</v>
      </c>
      <c r="I11" s="145">
        <f t="shared" si="3"/>
        <v>1.1281418016333333</v>
      </c>
      <c r="J11" s="223">
        <f>'60.342'!I18</f>
        <v>6077212647287</v>
      </c>
      <c r="K11" s="223">
        <f>K10-J10</f>
        <v>-457975885344</v>
      </c>
    </row>
    <row r="12" spans="1:11">
      <c r="A12" s="1249"/>
      <c r="B12" s="125" t="s">
        <v>647</v>
      </c>
      <c r="C12" s="126">
        <f>'61.342'!C12</f>
        <v>138800000000</v>
      </c>
      <c r="D12" s="126">
        <f>C12</f>
        <v>138800000000</v>
      </c>
      <c r="E12" s="126">
        <f>'61.342'!E12</f>
        <v>156998145133</v>
      </c>
      <c r="F12" s="218">
        <f t="shared" ref="F12:F75" si="6">E12-G12</f>
        <v>0</v>
      </c>
      <c r="G12" s="126">
        <f>E12-'61.342'!F12</f>
        <v>156998145133</v>
      </c>
      <c r="H12" s="149">
        <f t="shared" si="1"/>
        <v>1.1311105557132566</v>
      </c>
      <c r="I12" s="142">
        <f t="shared" si="3"/>
        <v>1.1311105557132566</v>
      </c>
      <c r="K12" s="209">
        <v>10735073000000</v>
      </c>
    </row>
    <row r="13" spans="1:11">
      <c r="A13" s="1249"/>
      <c r="B13" s="125" t="s">
        <v>649</v>
      </c>
      <c r="C13" s="126">
        <f>'61.342'!C14</f>
        <v>6000000000</v>
      </c>
      <c r="D13" s="126">
        <f t="shared" ref="D13:D34" si="7">C13</f>
        <v>6000000000</v>
      </c>
      <c r="E13" s="126">
        <f>'61.342'!E14</f>
        <v>6814095380</v>
      </c>
      <c r="F13" s="218">
        <f t="shared" si="6"/>
        <v>0</v>
      </c>
      <c r="G13" s="126">
        <f>E13-'61.342'!F14</f>
        <v>6814095380</v>
      </c>
      <c r="H13" s="149">
        <f t="shared" si="1"/>
        <v>1.1356825633333334</v>
      </c>
      <c r="I13" s="142">
        <f t="shared" si="3"/>
        <v>1.1356825633333334</v>
      </c>
      <c r="K13" s="209">
        <f>J8-K12</f>
        <v>16360860650300</v>
      </c>
    </row>
    <row r="14" spans="1:11">
      <c r="A14" s="1249"/>
      <c r="B14" s="125" t="s">
        <v>650</v>
      </c>
      <c r="C14" s="126">
        <f>'61.342'!C15</f>
        <v>0</v>
      </c>
      <c r="D14" s="126">
        <f t="shared" si="7"/>
        <v>0</v>
      </c>
      <c r="E14" s="126"/>
      <c r="F14" s="218">
        <f t="shared" si="6"/>
        <v>0</v>
      </c>
      <c r="G14" s="126"/>
      <c r="H14" s="144"/>
      <c r="I14" s="142"/>
    </row>
    <row r="15" spans="1:11">
      <c r="A15" s="1249"/>
      <c r="B15" s="125" t="s">
        <v>652</v>
      </c>
      <c r="C15" s="126">
        <f>'61.342'!C17</f>
        <v>5200000000</v>
      </c>
      <c r="D15" s="126">
        <f t="shared" si="7"/>
        <v>5200000000</v>
      </c>
      <c r="E15" s="126">
        <f>'61.342'!E17</f>
        <v>5409029732</v>
      </c>
      <c r="F15" s="218">
        <f t="shared" si="6"/>
        <v>0</v>
      </c>
      <c r="G15" s="126">
        <f>E15-'61.342'!F17</f>
        <v>5409029732</v>
      </c>
      <c r="H15" s="149">
        <f>E15/C15</f>
        <v>1.0401980253846155</v>
      </c>
      <c r="I15" s="142">
        <f t="shared" si="3"/>
        <v>1.0401980253846155</v>
      </c>
      <c r="J15" s="209">
        <f>G8-'48.31'!D8</f>
        <v>94180800204</v>
      </c>
      <c r="K15" s="209">
        <f>'61.342'!G10+'61.342'!H10+'61.342'!I10</f>
        <v>5955052729525</v>
      </c>
    </row>
    <row r="16" spans="1:11">
      <c r="A16" s="123"/>
      <c r="B16" s="128" t="s">
        <v>803</v>
      </c>
      <c r="C16" s="122"/>
      <c r="D16" s="126">
        <f t="shared" si="7"/>
        <v>0</v>
      </c>
      <c r="E16" s="122">
        <f>'61.342'!E19</f>
        <v>0</v>
      </c>
      <c r="F16" s="218">
        <f t="shared" si="6"/>
        <v>0</v>
      </c>
      <c r="G16" s="122">
        <f>E16-'61.342'!F19</f>
        <v>0</v>
      </c>
      <c r="H16" s="142"/>
      <c r="I16" s="145"/>
      <c r="K16" s="209">
        <f>K15-G10</f>
        <v>0</v>
      </c>
    </row>
    <row r="17" spans="1:11" s="212" customFormat="1" ht="31.2">
      <c r="A17" s="1249">
        <v>2</v>
      </c>
      <c r="B17" s="121" t="s">
        <v>1108</v>
      </c>
      <c r="C17" s="124">
        <f t="shared" ref="C17:D17" si="8">SUBTOTAL(9,C18:C22)</f>
        <v>106000000000</v>
      </c>
      <c r="D17" s="124">
        <f t="shared" si="8"/>
        <v>106000000000</v>
      </c>
      <c r="E17" s="124">
        <f t="shared" ref="E17:F17" si="9">SUBTOTAL(9,E18:E22)</f>
        <v>78695031238</v>
      </c>
      <c r="F17" s="124">
        <f t="shared" si="9"/>
        <v>0</v>
      </c>
      <c r="G17" s="124">
        <f t="shared" ref="G17" si="10">SUBTOTAL(9,G18:G22)</f>
        <v>78695031238</v>
      </c>
      <c r="H17" s="148">
        <f>E17/C17</f>
        <v>0.74240595507547169</v>
      </c>
      <c r="I17" s="145">
        <f t="shared" si="3"/>
        <v>0.74240595507547169</v>
      </c>
      <c r="J17" s="223"/>
      <c r="K17" s="223"/>
    </row>
    <row r="18" spans="1:11">
      <c r="A18" s="1249"/>
      <c r="B18" s="125" t="s">
        <v>647</v>
      </c>
      <c r="C18" s="126">
        <f>'61.342'!C21</f>
        <v>61000000000</v>
      </c>
      <c r="D18" s="126">
        <f t="shared" si="7"/>
        <v>61000000000</v>
      </c>
      <c r="E18" s="126">
        <f>'61.342'!E21</f>
        <v>47301251100</v>
      </c>
      <c r="F18" s="218">
        <f t="shared" si="6"/>
        <v>0</v>
      </c>
      <c r="G18" s="126">
        <f>E18</f>
        <v>47301251100</v>
      </c>
      <c r="H18" s="149">
        <f>E18/C18</f>
        <v>0.7754303459016394</v>
      </c>
      <c r="I18" s="142">
        <f t="shared" si="3"/>
        <v>0.7754303459016394</v>
      </c>
    </row>
    <row r="19" spans="1:11">
      <c r="A19" s="1249"/>
      <c r="B19" s="125" t="s">
        <v>649</v>
      </c>
      <c r="C19" s="126">
        <f>'61.342'!C22</f>
        <v>18500000000</v>
      </c>
      <c r="D19" s="126">
        <f t="shared" si="7"/>
        <v>18500000000</v>
      </c>
      <c r="E19" s="126">
        <f>'61.342'!E22</f>
        <v>12181964461</v>
      </c>
      <c r="F19" s="218">
        <f t="shared" si="6"/>
        <v>0</v>
      </c>
      <c r="G19" s="126">
        <f>E19</f>
        <v>12181964461</v>
      </c>
      <c r="H19" s="149">
        <f>E19/C19</f>
        <v>0.65848456545945944</v>
      </c>
      <c r="I19" s="142">
        <f t="shared" si="3"/>
        <v>0.65848456545945944</v>
      </c>
    </row>
    <row r="20" spans="1:11">
      <c r="A20" s="1249"/>
      <c r="B20" s="125" t="s">
        <v>650</v>
      </c>
      <c r="C20" s="126">
        <f>'61.342'!C23</f>
        <v>26000000000</v>
      </c>
      <c r="D20" s="126">
        <f t="shared" si="7"/>
        <v>26000000000</v>
      </c>
      <c r="E20" s="126">
        <f>'61.342'!E23</f>
        <v>18516681214</v>
      </c>
      <c r="F20" s="218">
        <f t="shared" si="6"/>
        <v>0</v>
      </c>
      <c r="G20" s="126">
        <f>E20</f>
        <v>18516681214</v>
      </c>
      <c r="H20" s="149">
        <f>E20/C20</f>
        <v>0.71218004669230772</v>
      </c>
      <c r="I20" s="142">
        <f t="shared" si="3"/>
        <v>0.71218004669230772</v>
      </c>
    </row>
    <row r="21" spans="1:11">
      <c r="A21" s="1249"/>
      <c r="B21" s="125" t="s">
        <v>652</v>
      </c>
      <c r="C21" s="126">
        <f>'61.342'!C25</f>
        <v>500000000</v>
      </c>
      <c r="D21" s="126">
        <f t="shared" si="7"/>
        <v>500000000</v>
      </c>
      <c r="E21" s="126">
        <f>'61.342'!E25</f>
        <v>695134463</v>
      </c>
      <c r="F21" s="218">
        <f t="shared" si="6"/>
        <v>0</v>
      </c>
      <c r="G21" s="126">
        <f>E21</f>
        <v>695134463</v>
      </c>
      <c r="H21" s="149">
        <f>E21/C21</f>
        <v>1.3902689260000001</v>
      </c>
      <c r="I21" s="142">
        <f t="shared" si="3"/>
        <v>1.3902689260000001</v>
      </c>
    </row>
    <row r="22" spans="1:11">
      <c r="A22" s="1249"/>
      <c r="B22" s="128" t="s">
        <v>803</v>
      </c>
      <c r="C22" s="126"/>
      <c r="D22" s="126"/>
      <c r="E22" s="126">
        <f>'61.342'!E26</f>
        <v>0</v>
      </c>
      <c r="F22" s="218">
        <f t="shared" si="6"/>
        <v>0</v>
      </c>
      <c r="G22" s="126">
        <f>E22-'61.342'!F26</f>
        <v>0</v>
      </c>
      <c r="H22" s="144"/>
      <c r="I22" s="142"/>
    </row>
    <row r="23" spans="1:11" s="212" customFormat="1" ht="31.2">
      <c r="A23" s="120">
        <v>3</v>
      </c>
      <c r="B23" s="121" t="s">
        <v>1109</v>
      </c>
      <c r="C23" s="124">
        <f>SUBTOTAL(9,C24:C28)</f>
        <v>70000000000</v>
      </c>
      <c r="D23" s="124">
        <f t="shared" ref="D23" si="11">SUBTOTAL(9,D24:D28)</f>
        <v>70000000000</v>
      </c>
      <c r="E23" s="124">
        <f t="shared" ref="E23:F23" si="12">SUBTOTAL(9,E24:E28)</f>
        <v>116924295268</v>
      </c>
      <c r="F23" s="124">
        <f t="shared" si="12"/>
        <v>0</v>
      </c>
      <c r="G23" s="124">
        <f t="shared" ref="G23" si="13">SUBTOTAL(9,G24:G28)</f>
        <v>116924295268</v>
      </c>
      <c r="H23" s="148">
        <f>E23/C23</f>
        <v>1.6703470752571428</v>
      </c>
      <c r="I23" s="145">
        <f t="shared" si="3"/>
        <v>1.6703470752571428</v>
      </c>
      <c r="J23" s="223">
        <f>E23+'61.342'!E37</f>
        <v>116924295268</v>
      </c>
      <c r="K23" s="223"/>
    </row>
    <row r="24" spans="1:11">
      <c r="A24" s="123"/>
      <c r="B24" s="125" t="s">
        <v>647</v>
      </c>
      <c r="C24" s="122">
        <f>'61.342'!C28</f>
        <v>42000000000</v>
      </c>
      <c r="D24" s="126">
        <f t="shared" si="7"/>
        <v>42000000000</v>
      </c>
      <c r="E24" s="122">
        <f>'61.342'!E28</f>
        <v>79397325510</v>
      </c>
      <c r="F24" s="218">
        <f t="shared" si="6"/>
        <v>0</v>
      </c>
      <c r="G24" s="122">
        <f>E24-'61.342'!F28</f>
        <v>79397325510</v>
      </c>
      <c r="H24" s="149">
        <f>E24/C24</f>
        <v>1.8904125121428572</v>
      </c>
      <c r="I24" s="142">
        <f t="shared" si="3"/>
        <v>1.8904125121428572</v>
      </c>
    </row>
    <row r="25" spans="1:11">
      <c r="A25" s="123"/>
      <c r="B25" s="125" t="s">
        <v>649</v>
      </c>
      <c r="C25" s="122">
        <f>'61.342'!C30</f>
        <v>12000000000</v>
      </c>
      <c r="D25" s="126">
        <f t="shared" si="7"/>
        <v>12000000000</v>
      </c>
      <c r="E25" s="122">
        <f>'61.342'!E30</f>
        <v>22436937295</v>
      </c>
      <c r="F25" s="218">
        <f t="shared" si="6"/>
        <v>0</v>
      </c>
      <c r="G25" s="122">
        <f>E25-'61.342'!F30</f>
        <v>22436937295</v>
      </c>
      <c r="H25" s="149">
        <f>E25/C25</f>
        <v>1.8697447745833333</v>
      </c>
      <c r="I25" s="142">
        <f t="shared" si="3"/>
        <v>1.8697447745833333</v>
      </c>
    </row>
    <row r="26" spans="1:11">
      <c r="A26" s="123"/>
      <c r="B26" s="125" t="s">
        <v>650</v>
      </c>
      <c r="C26" s="122"/>
      <c r="D26" s="126">
        <f t="shared" si="7"/>
        <v>0</v>
      </c>
      <c r="E26" s="122"/>
      <c r="F26" s="218">
        <f t="shared" si="6"/>
        <v>0</v>
      </c>
      <c r="G26" s="122"/>
      <c r="H26" s="142"/>
      <c r="I26" s="145"/>
    </row>
    <row r="27" spans="1:11">
      <c r="A27" s="123"/>
      <c r="B27" s="125" t="s">
        <v>652</v>
      </c>
      <c r="C27" s="122">
        <f>'61.342'!D35</f>
        <v>16000000000</v>
      </c>
      <c r="D27" s="126">
        <f t="shared" si="7"/>
        <v>16000000000</v>
      </c>
      <c r="E27" s="122">
        <f>'61.342'!E35</f>
        <v>15090032463</v>
      </c>
      <c r="F27" s="218">
        <f t="shared" si="6"/>
        <v>0</v>
      </c>
      <c r="G27" s="122">
        <f>E27</f>
        <v>15090032463</v>
      </c>
      <c r="H27" s="148"/>
      <c r="I27" s="145"/>
    </row>
    <row r="28" spans="1:11">
      <c r="A28" s="123"/>
      <c r="B28" s="128" t="s">
        <v>803</v>
      </c>
      <c r="C28" s="122">
        <f>'61.342'!C39</f>
        <v>0</v>
      </c>
      <c r="D28" s="126">
        <f t="shared" si="7"/>
        <v>0</v>
      </c>
      <c r="E28" s="122">
        <f>'61.342'!E39</f>
        <v>0</v>
      </c>
      <c r="F28" s="218">
        <f t="shared" si="6"/>
        <v>0</v>
      </c>
      <c r="G28" s="122">
        <f>E28-'61.342'!F39</f>
        <v>0</v>
      </c>
      <c r="H28" s="148"/>
      <c r="I28" s="145"/>
    </row>
    <row r="29" spans="1:11" s="212" customFormat="1">
      <c r="A29" s="120">
        <v>4</v>
      </c>
      <c r="B29" s="121" t="s">
        <v>661</v>
      </c>
      <c r="C29" s="124">
        <f>SUBTOTAL(9,C30:C34)</f>
        <v>580000000000</v>
      </c>
      <c r="D29" s="124">
        <f t="shared" ref="D29" si="14">SUBTOTAL(9,D30:D34)</f>
        <v>580000000000</v>
      </c>
      <c r="E29" s="124">
        <f t="shared" ref="E29:F29" si="15">SUBTOTAL(9,E30:E34)</f>
        <v>697258942952</v>
      </c>
      <c r="F29" s="124">
        <f t="shared" si="15"/>
        <v>163000</v>
      </c>
      <c r="G29" s="124">
        <f t="shared" ref="G29" si="16">SUBTOTAL(9,G30:G34)</f>
        <v>697258779952</v>
      </c>
      <c r="H29" s="148">
        <f>E29/C29</f>
        <v>1.2021705912965517</v>
      </c>
      <c r="I29" s="145">
        <f t="shared" si="3"/>
        <v>1.2021703102620689</v>
      </c>
      <c r="J29" s="223">
        <f>G29-256000000000</f>
        <v>441258779952</v>
      </c>
      <c r="K29" s="223"/>
    </row>
    <row r="30" spans="1:11">
      <c r="A30" s="123"/>
      <c r="B30" s="125" t="s">
        <v>647</v>
      </c>
      <c r="C30" s="122">
        <f>'61.342'!C41</f>
        <v>429000000000</v>
      </c>
      <c r="D30" s="126">
        <f t="shared" si="7"/>
        <v>429000000000</v>
      </c>
      <c r="E30" s="122">
        <f>'61.342'!E41</f>
        <v>507330236106</v>
      </c>
      <c r="F30" s="218">
        <f t="shared" si="6"/>
        <v>0</v>
      </c>
      <c r="G30" s="122">
        <f>E30</f>
        <v>507330236106</v>
      </c>
      <c r="H30" s="149">
        <f>E30/C30</f>
        <v>1.182587962951049</v>
      </c>
      <c r="I30" s="142">
        <f t="shared" si="3"/>
        <v>1.182587962951049</v>
      </c>
      <c r="J30" s="239">
        <f>J29/D29</f>
        <v>0.76079099991724142</v>
      </c>
    </row>
    <row r="31" spans="1:11">
      <c r="A31" s="123"/>
      <c r="B31" s="125" t="s">
        <v>649</v>
      </c>
      <c r="C31" s="122">
        <f>'61.342'!C42</f>
        <v>60000000000</v>
      </c>
      <c r="D31" s="126">
        <f t="shared" si="7"/>
        <v>60000000000</v>
      </c>
      <c r="E31" s="122">
        <f>'61.342'!E42</f>
        <v>88651040305</v>
      </c>
      <c r="F31" s="218">
        <f t="shared" si="6"/>
        <v>163000</v>
      </c>
      <c r="G31" s="122">
        <f>'61.342'!E42-'61.342'!F42</f>
        <v>88650877305</v>
      </c>
      <c r="H31" s="149">
        <f>E31/C31</f>
        <v>1.4775173384166667</v>
      </c>
      <c r="I31" s="142">
        <f t="shared" si="3"/>
        <v>1.4775146217499999</v>
      </c>
      <c r="J31" s="209">
        <f>E31-G31</f>
        <v>163000</v>
      </c>
    </row>
    <row r="32" spans="1:11">
      <c r="A32" s="123"/>
      <c r="B32" s="125" t="s">
        <v>650</v>
      </c>
      <c r="C32" s="122">
        <f>'61.342'!C43</f>
        <v>3000000000</v>
      </c>
      <c r="D32" s="126">
        <f t="shared" si="7"/>
        <v>3000000000</v>
      </c>
      <c r="E32" s="122">
        <f>'61.342'!E43</f>
        <v>4218257232</v>
      </c>
      <c r="F32" s="218">
        <f t="shared" si="6"/>
        <v>0</v>
      </c>
      <c r="G32" s="122">
        <f>E32-'61.342'!F43</f>
        <v>4218257232</v>
      </c>
      <c r="H32" s="149">
        <f>E32/C32</f>
        <v>1.4060857440000001</v>
      </c>
      <c r="I32" s="142">
        <f t="shared" si="3"/>
        <v>1.4060857440000001</v>
      </c>
    </row>
    <row r="33" spans="1:11">
      <c r="A33" s="123"/>
      <c r="B33" s="125" t="s">
        <v>652</v>
      </c>
      <c r="C33" s="122">
        <f>'61.342'!C46</f>
        <v>88000000000</v>
      </c>
      <c r="D33" s="126">
        <f t="shared" si="7"/>
        <v>88000000000</v>
      </c>
      <c r="E33" s="122">
        <f>'61.342'!E46</f>
        <v>97059409309</v>
      </c>
      <c r="F33" s="218">
        <f t="shared" si="6"/>
        <v>0</v>
      </c>
      <c r="G33" s="122">
        <f>E33</f>
        <v>97059409309</v>
      </c>
      <c r="H33" s="149">
        <f>E33/C33</f>
        <v>1.1029478330568181</v>
      </c>
      <c r="I33" s="142">
        <f t="shared" si="3"/>
        <v>1.1029478330568181</v>
      </c>
    </row>
    <row r="34" spans="1:11">
      <c r="A34" s="123"/>
      <c r="B34" s="128" t="s">
        <v>803</v>
      </c>
      <c r="C34" s="122"/>
      <c r="D34" s="126">
        <f t="shared" si="7"/>
        <v>0</v>
      </c>
      <c r="E34" s="122">
        <f>'61.342'!E45+'61.342'!E47</f>
        <v>0</v>
      </c>
      <c r="F34" s="218">
        <f t="shared" si="6"/>
        <v>0</v>
      </c>
      <c r="G34" s="122">
        <f>E34-'61.342'!F47</f>
        <v>0</v>
      </c>
      <c r="H34" s="149"/>
      <c r="I34" s="142"/>
    </row>
    <row r="35" spans="1:11" s="212" customFormat="1">
      <c r="A35" s="120">
        <v>5</v>
      </c>
      <c r="B35" s="121" t="s">
        <v>195</v>
      </c>
      <c r="C35" s="129">
        <f>'61.342'!C51</f>
        <v>165000000000</v>
      </c>
      <c r="D35" s="129">
        <f>C35</f>
        <v>165000000000</v>
      </c>
      <c r="E35" s="129">
        <f>'61.342'!E51</f>
        <v>189538280989</v>
      </c>
      <c r="F35" s="218">
        <f t="shared" si="6"/>
        <v>0</v>
      </c>
      <c r="G35" s="129">
        <f>E35-'61.342'!F51</f>
        <v>189538280989</v>
      </c>
      <c r="H35" s="148">
        <f t="shared" ref="H35:H42" si="17">E35/C35</f>
        <v>1.1487168544787878</v>
      </c>
      <c r="I35" s="145">
        <f t="shared" si="3"/>
        <v>1.1487168544787878</v>
      </c>
      <c r="J35" s="223"/>
      <c r="K35" s="223"/>
    </row>
    <row r="36" spans="1:11" s="212" customFormat="1">
      <c r="A36" s="120">
        <v>6</v>
      </c>
      <c r="B36" s="121" t="s">
        <v>546</v>
      </c>
      <c r="C36" s="124">
        <f>SUBTOTAL(9,C37:C38)</f>
        <v>380000000000</v>
      </c>
      <c r="D36" s="124">
        <f t="shared" ref="D36:G36" si="18">SUBTOTAL(9,D37:D38)</f>
        <v>141400000000</v>
      </c>
      <c r="E36" s="124">
        <f t="shared" si="18"/>
        <v>393773620877</v>
      </c>
      <c r="F36" s="124">
        <f t="shared" si="18"/>
        <v>247289833911</v>
      </c>
      <c r="G36" s="124">
        <f t="shared" si="18"/>
        <v>146483786966</v>
      </c>
      <c r="H36" s="148">
        <f t="shared" si="17"/>
        <v>1.0362463707289473</v>
      </c>
      <c r="I36" s="145">
        <f t="shared" si="3"/>
        <v>1.0359532317256011</v>
      </c>
      <c r="J36" s="223">
        <f>E36-G36</f>
        <v>247289833911</v>
      </c>
      <c r="K36" s="223"/>
    </row>
    <row r="37" spans="1:11">
      <c r="A37" s="123" t="s">
        <v>547</v>
      </c>
      <c r="B37" s="130" t="s">
        <v>548</v>
      </c>
      <c r="C37" s="122">
        <f>'61.342'!D53</f>
        <v>238600000000</v>
      </c>
      <c r="D37" s="122"/>
      <c r="E37" s="122">
        <f>'61.342'!E53</f>
        <v>393596986855</v>
      </c>
      <c r="F37" s="218">
        <f t="shared" si="6"/>
        <v>247289833911</v>
      </c>
      <c r="G37" s="122">
        <f>'61.342'!G53</f>
        <v>146307152944</v>
      </c>
      <c r="H37" s="149">
        <f t="shared" si="17"/>
        <v>1.6496101712279967</v>
      </c>
      <c r="I37" s="145"/>
    </row>
    <row r="38" spans="1:11" ht="31.2">
      <c r="A38" s="123" t="s">
        <v>547</v>
      </c>
      <c r="B38" s="130" t="s">
        <v>1838</v>
      </c>
      <c r="C38" s="122">
        <f>'61.342'!D54</f>
        <v>141400000000</v>
      </c>
      <c r="D38" s="122">
        <f>'61.342'!D54</f>
        <v>141400000000</v>
      </c>
      <c r="E38" s="122">
        <f>'61.342'!E54</f>
        <v>176634022</v>
      </c>
      <c r="F38" s="218">
        <f t="shared" si="6"/>
        <v>0</v>
      </c>
      <c r="G38" s="122">
        <f>'61.342'!E54-'61.342'!F54</f>
        <v>176634022</v>
      </c>
      <c r="H38" s="149">
        <f t="shared" si="17"/>
        <v>1.2491797878359265E-3</v>
      </c>
      <c r="I38" s="142">
        <f t="shared" si="3"/>
        <v>1.2491797878359265E-3</v>
      </c>
    </row>
    <row r="39" spans="1:11" s="212" customFormat="1">
      <c r="A39" s="120">
        <v>7</v>
      </c>
      <c r="B39" s="121" t="s">
        <v>196</v>
      </c>
      <c r="C39" s="129">
        <f>'61.342'!C48</f>
        <v>300000000000</v>
      </c>
      <c r="D39" s="129">
        <f>C39</f>
        <v>300000000000</v>
      </c>
      <c r="E39" s="129">
        <f>'61.342'!E48</f>
        <v>353268726809</v>
      </c>
      <c r="F39" s="218">
        <f t="shared" si="6"/>
        <v>0</v>
      </c>
      <c r="G39" s="129">
        <f>E39</f>
        <v>353268726809</v>
      </c>
      <c r="H39" s="148">
        <f t="shared" si="17"/>
        <v>1.1775624226966668</v>
      </c>
      <c r="I39" s="145">
        <f t="shared" si="3"/>
        <v>1.1775624226966668</v>
      </c>
      <c r="J39" s="223"/>
      <c r="K39" s="223"/>
    </row>
    <row r="40" spans="1:11" s="212" customFormat="1">
      <c r="A40" s="120">
        <v>8</v>
      </c>
      <c r="B40" s="121" t="s">
        <v>549</v>
      </c>
      <c r="C40" s="124">
        <f>SUBTOTAL(9,C41:C42)</f>
        <v>228400000000</v>
      </c>
      <c r="D40" s="124">
        <f>SUBTOTAL(9,D41:D43)</f>
        <v>190000000000</v>
      </c>
      <c r="E40" s="124">
        <f>SUBTOTAL(9,E41:E43)</f>
        <v>244787055070</v>
      </c>
      <c r="F40" s="124">
        <f>SUBTOTAL(9,F41:F43)</f>
        <v>36668129471</v>
      </c>
      <c r="G40" s="124">
        <f>SUBTOTAL(9,G41:G43)</f>
        <v>208118925599</v>
      </c>
      <c r="H40" s="148">
        <f t="shared" si="17"/>
        <v>1.0717471763134852</v>
      </c>
      <c r="I40" s="145">
        <f t="shared" si="3"/>
        <v>1.0953627663105263</v>
      </c>
      <c r="J40" s="223">
        <f>E40-G40</f>
        <v>36668129471</v>
      </c>
      <c r="K40" s="223"/>
    </row>
    <row r="41" spans="1:11">
      <c r="A41" s="123" t="s">
        <v>547</v>
      </c>
      <c r="B41" s="130" t="s">
        <v>550</v>
      </c>
      <c r="C41" s="122">
        <f>'61.342'!D56</f>
        <v>38400000000</v>
      </c>
      <c r="D41" s="122"/>
      <c r="E41" s="122">
        <f>'61.342'!E56</f>
        <v>39604822016</v>
      </c>
      <c r="F41" s="218">
        <f t="shared" si="6"/>
        <v>36668129471</v>
      </c>
      <c r="G41" s="122">
        <f>E41-'61.342'!F56</f>
        <v>2936692545</v>
      </c>
      <c r="H41" s="149">
        <f t="shared" si="17"/>
        <v>1.0313755733333334</v>
      </c>
      <c r="I41" s="142"/>
    </row>
    <row r="42" spans="1:11">
      <c r="A42" s="123" t="s">
        <v>547</v>
      </c>
      <c r="B42" s="130" t="s">
        <v>1113</v>
      </c>
      <c r="C42" s="122">
        <f>'61.342'!D57</f>
        <v>190000000000</v>
      </c>
      <c r="D42" s="122">
        <f>'61.342'!D55-'61.342'!D56</f>
        <v>190000000000</v>
      </c>
      <c r="E42" s="122">
        <f>'61.342'!E57</f>
        <v>205182233054</v>
      </c>
      <c r="F42" s="218">
        <f t="shared" si="6"/>
        <v>0</v>
      </c>
      <c r="G42" s="122">
        <f>E42-'61.342'!F57</f>
        <v>205182233054</v>
      </c>
      <c r="H42" s="149">
        <f t="shared" si="17"/>
        <v>1.0799064897578947</v>
      </c>
      <c r="I42" s="142">
        <f t="shared" si="3"/>
        <v>1.0799064897578947</v>
      </c>
    </row>
    <row r="43" spans="1:11" s="212" customFormat="1">
      <c r="A43" s="120">
        <v>9</v>
      </c>
      <c r="B43" s="121" t="s">
        <v>194</v>
      </c>
      <c r="C43" s="129">
        <f>'61.342'!C49</f>
        <v>0</v>
      </c>
      <c r="D43" s="129"/>
      <c r="E43" s="129"/>
      <c r="F43" s="218">
        <f t="shared" si="6"/>
        <v>0</v>
      </c>
      <c r="G43" s="129"/>
      <c r="H43" s="145"/>
      <c r="I43" s="145"/>
      <c r="J43" s="223"/>
      <c r="K43" s="223"/>
    </row>
    <row r="44" spans="1:11" s="212" customFormat="1">
      <c r="A44" s="120">
        <v>10</v>
      </c>
      <c r="B44" s="121" t="s">
        <v>428</v>
      </c>
      <c r="C44" s="129">
        <f>'61.342'!D50</f>
        <v>6000000000</v>
      </c>
      <c r="D44" s="129">
        <f>C44</f>
        <v>6000000000</v>
      </c>
      <c r="E44" s="129">
        <f>'61.342'!E50</f>
        <v>7152035406</v>
      </c>
      <c r="F44" s="218">
        <f t="shared" si="6"/>
        <v>0</v>
      </c>
      <c r="G44" s="129">
        <f>E44</f>
        <v>7152035406</v>
      </c>
      <c r="H44" s="148">
        <f>E44/C44</f>
        <v>1.1920059009999999</v>
      </c>
      <c r="I44" s="145">
        <f t="shared" si="3"/>
        <v>1.1920059009999999</v>
      </c>
      <c r="J44" s="223"/>
      <c r="K44" s="223"/>
    </row>
    <row r="45" spans="1:11" s="212" customFormat="1">
      <c r="A45" s="120">
        <v>11</v>
      </c>
      <c r="B45" s="121" t="s">
        <v>551</v>
      </c>
      <c r="C45" s="129">
        <f>'61.342'!D62</f>
        <v>195000000000</v>
      </c>
      <c r="D45" s="129">
        <f>C45</f>
        <v>195000000000</v>
      </c>
      <c r="E45" s="129">
        <f>'61.342'!E62+'61.342'!E37</f>
        <v>222795594036</v>
      </c>
      <c r="F45" s="218">
        <f t="shared" si="6"/>
        <v>0</v>
      </c>
      <c r="G45" s="129">
        <f>E45</f>
        <v>222795594036</v>
      </c>
      <c r="H45" s="148">
        <f>E45/C45</f>
        <v>1.142541507876923</v>
      </c>
      <c r="I45" s="145">
        <f t="shared" si="3"/>
        <v>1.142541507876923</v>
      </c>
      <c r="J45" s="223"/>
      <c r="K45" s="223"/>
    </row>
    <row r="46" spans="1:11" s="212" customFormat="1">
      <c r="A46" s="120">
        <v>12</v>
      </c>
      <c r="B46" s="121" t="s">
        <v>672</v>
      </c>
      <c r="C46" s="129"/>
      <c r="D46" s="129"/>
      <c r="E46" s="129">
        <f>'61.342'!E63</f>
        <v>4350000</v>
      </c>
      <c r="F46" s="218"/>
      <c r="G46" s="129">
        <f>'61.342'!G63+'61.342'!H63+'61.342'!I63</f>
        <v>4350000</v>
      </c>
      <c r="H46" s="148"/>
      <c r="I46" s="145"/>
      <c r="J46" s="223"/>
      <c r="K46" s="223"/>
    </row>
    <row r="47" spans="1:11" s="212" customFormat="1">
      <c r="A47" s="120">
        <v>13</v>
      </c>
      <c r="B47" s="121" t="s">
        <v>172</v>
      </c>
      <c r="C47" s="129">
        <f>'61.342'!D59</f>
        <v>2500000000000</v>
      </c>
      <c r="D47" s="129">
        <f>C47</f>
        <v>2500000000000</v>
      </c>
      <c r="E47" s="129">
        <f>'61.342'!E59</f>
        <v>3546881343191</v>
      </c>
      <c r="F47" s="218">
        <f t="shared" si="6"/>
        <v>0</v>
      </c>
      <c r="G47" s="129">
        <f>E47</f>
        <v>3546881343191</v>
      </c>
      <c r="H47" s="148">
        <f>E47/C47</f>
        <v>1.4187525372764</v>
      </c>
      <c r="I47" s="145">
        <f t="shared" si="3"/>
        <v>1.4187525372764</v>
      </c>
      <c r="J47" s="223"/>
      <c r="K47" s="223"/>
    </row>
    <row r="48" spans="1:11" s="212" customFormat="1" ht="31.2">
      <c r="A48" s="120">
        <v>14</v>
      </c>
      <c r="B48" s="121" t="s">
        <v>552</v>
      </c>
      <c r="C48" s="129">
        <f>'61.342'!C72</f>
        <v>0</v>
      </c>
      <c r="D48" s="129"/>
      <c r="E48" s="129">
        <f>'61.342'!E66</f>
        <v>4134786042</v>
      </c>
      <c r="F48" s="218">
        <f t="shared" si="6"/>
        <v>160208500</v>
      </c>
      <c r="G48" s="129">
        <f>E48-'61.342'!F66</f>
        <v>3974577542</v>
      </c>
      <c r="H48" s="143"/>
      <c r="I48" s="145"/>
      <c r="J48" s="223">
        <f>E48-G48</f>
        <v>160208500</v>
      </c>
      <c r="K48" s="223"/>
    </row>
    <row r="49" spans="1:11" s="212" customFormat="1" ht="31.2">
      <c r="A49" s="120">
        <v>15</v>
      </c>
      <c r="B49" s="121" t="s">
        <v>678</v>
      </c>
      <c r="C49" s="129"/>
      <c r="D49" s="129"/>
      <c r="E49" s="129">
        <f>'61.342'!E69</f>
        <v>20198450500</v>
      </c>
      <c r="F49" s="218"/>
      <c r="G49" s="129">
        <f>'61.342'!G69+'61.342'!H69+'61.342'!I69</f>
        <v>20198450500</v>
      </c>
      <c r="H49" s="143"/>
      <c r="I49" s="145"/>
      <c r="J49" s="223"/>
      <c r="K49" s="223"/>
    </row>
    <row r="50" spans="1:11" s="212" customFormat="1" ht="31.2">
      <c r="A50" s="120">
        <v>16</v>
      </c>
      <c r="B50" s="121" t="s">
        <v>552</v>
      </c>
      <c r="C50" s="129"/>
      <c r="D50" s="129"/>
      <c r="E50" s="129">
        <f>'61.342'!E72</f>
        <v>2000000</v>
      </c>
      <c r="F50" s="218"/>
      <c r="G50" s="129">
        <f>E50</f>
        <v>2000000</v>
      </c>
      <c r="H50" s="143"/>
      <c r="I50" s="145"/>
      <c r="J50" s="223"/>
      <c r="K50" s="223"/>
    </row>
    <row r="51" spans="1:11" s="212" customFormat="1">
      <c r="A51" s="120">
        <v>17</v>
      </c>
      <c r="B51" s="121" t="s">
        <v>553</v>
      </c>
      <c r="C51" s="124">
        <f>'61.342'!C81</f>
        <v>43000000000</v>
      </c>
      <c r="D51" s="124">
        <f>C51</f>
        <v>43000000000</v>
      </c>
      <c r="E51" s="124">
        <f>'61.342'!E81</f>
        <v>51158778792</v>
      </c>
      <c r="F51" s="218">
        <f t="shared" si="6"/>
        <v>0</v>
      </c>
      <c r="G51" s="124">
        <f>E51</f>
        <v>51158778792</v>
      </c>
      <c r="H51" s="148">
        <f t="shared" ref="H51:H56" si="19">E51/C51</f>
        <v>1.1897390416744187</v>
      </c>
      <c r="I51" s="145">
        <f t="shared" si="3"/>
        <v>1.1897390416744187</v>
      </c>
      <c r="J51" s="223"/>
      <c r="K51" s="223"/>
    </row>
    <row r="52" spans="1:11" s="212" customFormat="1">
      <c r="A52" s="120">
        <v>18</v>
      </c>
      <c r="B52" s="121" t="s">
        <v>554</v>
      </c>
      <c r="C52" s="129">
        <f>SUBTOTAL(9,C53:C54)</f>
        <v>40000000000</v>
      </c>
      <c r="D52" s="129">
        <f t="shared" ref="D52:G52" si="20">SUBTOTAL(9,D53:D54)</f>
        <v>23000000000</v>
      </c>
      <c r="E52" s="129">
        <f t="shared" si="20"/>
        <v>36168960126</v>
      </c>
      <c r="F52" s="129">
        <f t="shared" si="20"/>
        <v>10309706683</v>
      </c>
      <c r="G52" s="129">
        <f t="shared" si="20"/>
        <v>25859253443</v>
      </c>
      <c r="H52" s="148">
        <f t="shared" si="19"/>
        <v>0.90422400314999996</v>
      </c>
      <c r="I52" s="145">
        <f t="shared" si="3"/>
        <v>1.1243153670869566</v>
      </c>
      <c r="J52" s="223"/>
      <c r="K52" s="223"/>
    </row>
    <row r="53" spans="1:11" s="222" customFormat="1">
      <c r="A53" s="138"/>
      <c r="B53" s="215" t="s">
        <v>683</v>
      </c>
      <c r="C53" s="139">
        <f>'61.342'!D77</f>
        <v>17000000000</v>
      </c>
      <c r="D53" s="139"/>
      <c r="E53" s="139">
        <f>'61.342'!E77</f>
        <v>14728152407</v>
      </c>
      <c r="F53" s="218">
        <f t="shared" si="6"/>
        <v>10309706683</v>
      </c>
      <c r="G53" s="139">
        <f>E53-'61.342'!F77</f>
        <v>4418445724</v>
      </c>
      <c r="H53" s="150">
        <f t="shared" si="19"/>
        <v>0.86636190629411769</v>
      </c>
      <c r="I53" s="146"/>
      <c r="J53" s="221"/>
      <c r="K53" s="221"/>
    </row>
    <row r="54" spans="1:11" s="222" customFormat="1" ht="31.2">
      <c r="A54" s="138"/>
      <c r="B54" s="215" t="s">
        <v>684</v>
      </c>
      <c r="C54" s="139">
        <f>'61.342'!D78</f>
        <v>23000000000</v>
      </c>
      <c r="D54" s="139">
        <f>C54</f>
        <v>23000000000</v>
      </c>
      <c r="E54" s="139">
        <f>'61.342'!E78</f>
        <v>21440807719</v>
      </c>
      <c r="F54" s="218">
        <f t="shared" si="6"/>
        <v>0</v>
      </c>
      <c r="G54" s="139">
        <f>E54-'61.342'!F78</f>
        <v>21440807719</v>
      </c>
      <c r="H54" s="150">
        <f t="shared" si="19"/>
        <v>0.93220903126086951</v>
      </c>
      <c r="I54" s="146">
        <f t="shared" si="3"/>
        <v>0.93220903126086951</v>
      </c>
      <c r="J54" s="221"/>
      <c r="K54" s="221"/>
    </row>
    <row r="55" spans="1:11" s="212" customFormat="1">
      <c r="A55" s="120">
        <v>19</v>
      </c>
      <c r="B55" s="121" t="s">
        <v>217</v>
      </c>
      <c r="C55" s="129">
        <f>'61.342'!D73</f>
        <v>150000000000</v>
      </c>
      <c r="D55" s="129">
        <f>C55-'61.342'!D74</f>
        <v>95000000000</v>
      </c>
      <c r="E55" s="129">
        <f>'61.342'!E73</f>
        <v>165860957166</v>
      </c>
      <c r="F55" s="218">
        <f t="shared" si="6"/>
        <v>69035526854</v>
      </c>
      <c r="G55" s="129">
        <f>E55-'61.342'!F73</f>
        <v>96825430312</v>
      </c>
      <c r="H55" s="148">
        <f t="shared" si="19"/>
        <v>1.1057397144400001</v>
      </c>
      <c r="I55" s="145">
        <f t="shared" si="3"/>
        <v>1.0192150559157895</v>
      </c>
      <c r="J55" s="223">
        <f>E55-G55</f>
        <v>69035526854</v>
      </c>
      <c r="K55" s="223"/>
    </row>
    <row r="56" spans="1:11" s="212" customFormat="1" ht="31.2">
      <c r="A56" s="120">
        <v>20</v>
      </c>
      <c r="B56" s="121" t="s">
        <v>555</v>
      </c>
      <c r="C56" s="129">
        <f>'61.342'!C79</f>
        <v>14000000000</v>
      </c>
      <c r="D56" s="129">
        <f>C56</f>
        <v>14000000000</v>
      </c>
      <c r="E56" s="129">
        <f>'61.342'!E79</f>
        <v>16914203057</v>
      </c>
      <c r="F56" s="218">
        <f t="shared" si="6"/>
        <v>0</v>
      </c>
      <c r="G56" s="129">
        <f>E56</f>
        <v>16914203057</v>
      </c>
      <c r="H56" s="148">
        <f t="shared" si="19"/>
        <v>1.2081573612142857</v>
      </c>
      <c r="I56" s="145">
        <f t="shared" si="3"/>
        <v>1.2081573612142857</v>
      </c>
      <c r="J56" s="223"/>
      <c r="K56" s="223"/>
    </row>
    <row r="57" spans="1:11" s="212" customFormat="1">
      <c r="A57" s="120">
        <v>21</v>
      </c>
      <c r="B57" s="121" t="s">
        <v>1110</v>
      </c>
      <c r="C57" s="129"/>
      <c r="D57" s="129"/>
      <c r="E57" s="129"/>
      <c r="F57" s="218">
        <f t="shared" si="6"/>
        <v>0</v>
      </c>
      <c r="G57" s="129"/>
      <c r="H57" s="145"/>
      <c r="I57" s="145"/>
      <c r="J57" s="223"/>
      <c r="K57" s="223"/>
    </row>
    <row r="58" spans="1:11" s="212" customFormat="1" ht="46.8">
      <c r="A58" s="120">
        <v>22</v>
      </c>
      <c r="B58" s="121" t="s">
        <v>1111</v>
      </c>
      <c r="C58" s="129">
        <f>'61.342'!D80</f>
        <v>1000000000</v>
      </c>
      <c r="D58" s="129">
        <f>C58</f>
        <v>1000000000</v>
      </c>
      <c r="E58" s="129">
        <f>'61.342'!E80</f>
        <v>3777616180</v>
      </c>
      <c r="F58" s="218">
        <f t="shared" si="6"/>
        <v>0</v>
      </c>
      <c r="G58" s="129">
        <f>E58</f>
        <v>3777616180</v>
      </c>
      <c r="H58" s="143"/>
      <c r="I58" s="145"/>
      <c r="J58" s="223"/>
      <c r="K58" s="223"/>
    </row>
    <row r="59" spans="1:11" s="212" customFormat="1">
      <c r="A59" s="120">
        <v>23</v>
      </c>
      <c r="B59" s="121" t="s">
        <v>1112</v>
      </c>
      <c r="C59" s="129"/>
      <c r="D59" s="129"/>
      <c r="E59" s="129"/>
      <c r="F59" s="218">
        <f t="shared" si="6"/>
        <v>0</v>
      </c>
      <c r="G59" s="129"/>
      <c r="H59" s="145"/>
      <c r="I59" s="145"/>
      <c r="J59" s="223"/>
      <c r="K59" s="223"/>
    </row>
    <row r="60" spans="1:11">
      <c r="A60" s="120" t="s">
        <v>274</v>
      </c>
      <c r="B60" s="121" t="s">
        <v>556</v>
      </c>
      <c r="C60" s="122"/>
      <c r="D60" s="122"/>
      <c r="E60" s="122"/>
      <c r="F60" s="218">
        <f t="shared" si="6"/>
        <v>0</v>
      </c>
      <c r="G60" s="122"/>
      <c r="H60" s="142"/>
      <c r="I60" s="142"/>
    </row>
    <row r="61" spans="1:11">
      <c r="A61" s="120" t="s">
        <v>275</v>
      </c>
      <c r="B61" s="121" t="s">
        <v>557</v>
      </c>
      <c r="C61" s="124">
        <f>'61.342'!D93</f>
        <v>500000000000</v>
      </c>
      <c r="D61" s="126">
        <f t="shared" ref="D61" si="21">SUBTOTAL(9,D62:D66)</f>
        <v>0</v>
      </c>
      <c r="E61" s="124">
        <f>SUBTOTAL(9,E62:E67)</f>
        <v>723075994967</v>
      </c>
      <c r="F61" s="124">
        <f>SUBTOTAL(9,F62:F67)</f>
        <v>723075994967</v>
      </c>
      <c r="G61" s="124">
        <f>SUBTOTAL(9,G62:G67)</f>
        <v>0</v>
      </c>
      <c r="H61" s="148">
        <f>E61/C61</f>
        <v>1.4461519899340001</v>
      </c>
      <c r="I61" s="145"/>
      <c r="J61" s="209">
        <f>E61-G61</f>
        <v>723075994967</v>
      </c>
    </row>
    <row r="62" spans="1:11">
      <c r="A62" s="123">
        <v>1</v>
      </c>
      <c r="B62" s="127" t="s">
        <v>415</v>
      </c>
      <c r="C62" s="122"/>
      <c r="D62" s="122"/>
      <c r="E62" s="122">
        <f>'61.342'!E94</f>
        <v>96743735747</v>
      </c>
      <c r="F62" s="218">
        <f t="shared" si="6"/>
        <v>96743735747</v>
      </c>
      <c r="G62" s="122"/>
      <c r="H62" s="142"/>
      <c r="I62" s="142"/>
    </row>
    <row r="63" spans="1:11">
      <c r="A63" s="123">
        <v>2</v>
      </c>
      <c r="B63" s="127" t="s">
        <v>416</v>
      </c>
      <c r="C63" s="122"/>
      <c r="D63" s="122"/>
      <c r="E63" s="122">
        <f>'61.342'!E95</f>
        <v>15508051909</v>
      </c>
      <c r="F63" s="218">
        <f t="shared" si="6"/>
        <v>15508051909</v>
      </c>
      <c r="G63" s="122"/>
      <c r="H63" s="142"/>
      <c r="I63" s="142"/>
    </row>
    <row r="64" spans="1:11" ht="31.2">
      <c r="A64" s="123">
        <v>3</v>
      </c>
      <c r="B64" s="127" t="s">
        <v>558</v>
      </c>
      <c r="C64" s="122"/>
      <c r="D64" s="122"/>
      <c r="E64" s="122">
        <f>'61.342'!E96</f>
        <v>0</v>
      </c>
      <c r="F64" s="218">
        <f t="shared" si="6"/>
        <v>0</v>
      </c>
      <c r="G64" s="122"/>
      <c r="H64" s="142"/>
      <c r="I64" s="142"/>
    </row>
    <row r="65" spans="1:11" ht="31.2">
      <c r="A65" s="123">
        <v>4</v>
      </c>
      <c r="B65" s="127" t="s">
        <v>2595</v>
      </c>
      <c r="C65" s="122"/>
      <c r="D65" s="122"/>
      <c r="E65" s="122">
        <f>'61.342'!E98</f>
        <v>180479376</v>
      </c>
      <c r="F65" s="218">
        <f t="shared" si="6"/>
        <v>180479376</v>
      </c>
      <c r="G65" s="122"/>
      <c r="H65" s="142"/>
      <c r="I65" s="142"/>
    </row>
    <row r="66" spans="1:11">
      <c r="A66" s="123">
        <v>5</v>
      </c>
      <c r="B66" s="127" t="s">
        <v>559</v>
      </c>
      <c r="C66" s="122"/>
      <c r="D66" s="122"/>
      <c r="E66" s="122">
        <f>'61.342'!E97</f>
        <v>604545380217</v>
      </c>
      <c r="F66" s="218">
        <f t="shared" si="6"/>
        <v>604545380217</v>
      </c>
      <c r="G66" s="122"/>
      <c r="H66" s="142"/>
      <c r="I66" s="142"/>
    </row>
    <row r="67" spans="1:11">
      <c r="A67" s="123">
        <v>6</v>
      </c>
      <c r="B67" s="127" t="s">
        <v>154</v>
      </c>
      <c r="C67" s="122"/>
      <c r="D67" s="122"/>
      <c r="E67" s="122">
        <f>'61.342'!E102</f>
        <v>6098347718</v>
      </c>
      <c r="F67" s="218">
        <f t="shared" si="6"/>
        <v>6098347718</v>
      </c>
      <c r="G67" s="122">
        <f>'61.342'!G102</f>
        <v>0</v>
      </c>
      <c r="H67" s="142"/>
      <c r="I67" s="142"/>
    </row>
    <row r="68" spans="1:11">
      <c r="A68" s="120" t="s">
        <v>276</v>
      </c>
      <c r="B68" s="121" t="s">
        <v>61</v>
      </c>
      <c r="C68" s="122"/>
      <c r="D68" s="122"/>
      <c r="E68" s="129">
        <f>'61.342'!E103</f>
        <v>3480987785</v>
      </c>
      <c r="F68" s="218">
        <f t="shared" si="6"/>
        <v>3480987785</v>
      </c>
      <c r="G68" s="129">
        <f>E68-'61.342'!F103</f>
        <v>0</v>
      </c>
      <c r="H68" s="145"/>
      <c r="I68" s="145"/>
      <c r="J68" s="209">
        <f>E68-G68</f>
        <v>3480987785</v>
      </c>
    </row>
    <row r="69" spans="1:11">
      <c r="A69" s="120" t="s">
        <v>277</v>
      </c>
      <c r="B69" s="121" t="s">
        <v>1114</v>
      </c>
      <c r="C69" s="129">
        <f>'61.342'!D113</f>
        <v>0</v>
      </c>
      <c r="D69" s="129">
        <f>C69</f>
        <v>0</v>
      </c>
      <c r="E69" s="129">
        <f>'61.342'!E104</f>
        <v>38736835021</v>
      </c>
      <c r="F69" s="218">
        <f t="shared" si="6"/>
        <v>0</v>
      </c>
      <c r="G69" s="129">
        <f>E69</f>
        <v>38736835021</v>
      </c>
      <c r="H69" s="145"/>
      <c r="I69" s="145"/>
    </row>
    <row r="70" spans="1:11">
      <c r="A70" s="120" t="s">
        <v>269</v>
      </c>
      <c r="B70" s="121" t="s">
        <v>1106</v>
      </c>
      <c r="C70" s="122"/>
      <c r="D70" s="122"/>
      <c r="E70" s="129">
        <f>'61.342'!E112</f>
        <v>53000000000</v>
      </c>
      <c r="F70" s="218">
        <f t="shared" si="6"/>
        <v>0</v>
      </c>
      <c r="G70" s="129">
        <f>E70</f>
        <v>53000000000</v>
      </c>
      <c r="H70" s="145"/>
      <c r="I70" s="145"/>
    </row>
    <row r="71" spans="1:11">
      <c r="A71" s="120" t="s">
        <v>270</v>
      </c>
      <c r="B71" s="121" t="s">
        <v>560</v>
      </c>
      <c r="C71" s="122"/>
      <c r="D71" s="122"/>
      <c r="E71" s="129">
        <f>'48.31'!D16</f>
        <v>182573007574</v>
      </c>
      <c r="F71" s="218">
        <f t="shared" si="6"/>
        <v>0</v>
      </c>
      <c r="G71" s="129">
        <f>E71</f>
        <v>182573007574</v>
      </c>
      <c r="H71" s="145"/>
      <c r="I71" s="145"/>
    </row>
    <row r="72" spans="1:11" ht="31.2">
      <c r="A72" s="131" t="s">
        <v>231</v>
      </c>
      <c r="B72" s="132" t="s">
        <v>561</v>
      </c>
      <c r="C72" s="133"/>
      <c r="D72" s="133"/>
      <c r="E72" s="140">
        <f>'48.31'!D17</f>
        <v>5242984325692</v>
      </c>
      <c r="F72" s="218">
        <f t="shared" si="6"/>
        <v>0</v>
      </c>
      <c r="G72" s="140">
        <f>E72</f>
        <v>5242984325692</v>
      </c>
      <c r="H72" s="147"/>
      <c r="I72" s="147"/>
    </row>
    <row r="73" spans="1:11" s="212" customFormat="1">
      <c r="A73" s="224" t="s">
        <v>564</v>
      </c>
      <c r="B73" s="225" t="s">
        <v>716</v>
      </c>
      <c r="C73" s="226">
        <f>SUBTOTAL(9,C74:C79)</f>
        <v>7495362000000</v>
      </c>
      <c r="D73" s="226">
        <f>SUBTOTAL(9,D74:D79)</f>
        <v>7495362000000</v>
      </c>
      <c r="E73" s="226">
        <f>SUBTOTAL(9,E74:E79)</f>
        <v>8218288171152</v>
      </c>
      <c r="F73" s="226">
        <f>SUBTOTAL(9,F74:F79)</f>
        <v>782086668778</v>
      </c>
      <c r="G73" s="226">
        <f>SUBTOTAL(9,G74:G79)</f>
        <v>7436201502374</v>
      </c>
      <c r="H73" s="148">
        <f t="shared" ref="H73:H74" si="22">E73/C73</f>
        <v>1.0964498007103594</v>
      </c>
      <c r="I73" s="145">
        <f t="shared" ref="I73:I74" si="23">G73/D73</f>
        <v>0.99210705265122623</v>
      </c>
      <c r="J73" s="223">
        <f>'60.342'!D17+'60.342'!D18</f>
        <v>7548298809963</v>
      </c>
      <c r="K73" s="223"/>
    </row>
    <row r="74" spans="1:11" s="212" customFormat="1">
      <c r="A74" s="224" t="s">
        <v>273</v>
      </c>
      <c r="B74" s="225" t="s">
        <v>419</v>
      </c>
      <c r="C74" s="226">
        <f>SUBTOTAL(9,C75:C78)</f>
        <v>7495362000000</v>
      </c>
      <c r="D74" s="226">
        <f t="shared" ref="D74:G74" si="24">SUBTOTAL(9,D75:D78)</f>
        <v>7495362000000</v>
      </c>
      <c r="E74" s="226">
        <f t="shared" si="24"/>
        <v>7436201502374</v>
      </c>
      <c r="F74" s="226">
        <f t="shared" si="24"/>
        <v>0</v>
      </c>
      <c r="G74" s="226">
        <f t="shared" si="24"/>
        <v>7436201502374</v>
      </c>
      <c r="H74" s="148">
        <f t="shared" si="22"/>
        <v>0.99210705265122623</v>
      </c>
      <c r="I74" s="145">
        <f t="shared" si="23"/>
        <v>0.99210705265122623</v>
      </c>
      <c r="J74" s="223">
        <f>G74-D74</f>
        <v>-59160497626</v>
      </c>
      <c r="K74" s="223"/>
    </row>
    <row r="75" spans="1:11" ht="16.2">
      <c r="A75" s="227" t="s">
        <v>717</v>
      </c>
      <c r="B75" s="228" t="s">
        <v>718</v>
      </c>
      <c r="C75" s="229">
        <f>'61.342'!D123</f>
        <v>4636742000000</v>
      </c>
      <c r="D75" s="229">
        <f>C75</f>
        <v>4636742000000</v>
      </c>
      <c r="E75" s="229">
        <f>'61.342'!G123</f>
        <v>5070282000000</v>
      </c>
      <c r="F75" s="218">
        <f t="shared" si="6"/>
        <v>0</v>
      </c>
      <c r="G75" s="229">
        <f>E75</f>
        <v>5070282000000</v>
      </c>
      <c r="H75" s="230"/>
      <c r="I75" s="230"/>
    </row>
    <row r="76" spans="1:11" ht="16.2">
      <c r="A76" s="227" t="s">
        <v>719</v>
      </c>
      <c r="B76" s="228" t="s">
        <v>479</v>
      </c>
      <c r="C76" s="229">
        <f>SUBTOTAL(9,C77:C78)</f>
        <v>2858620000000</v>
      </c>
      <c r="D76" s="229">
        <f t="shared" ref="D76:G76" si="25">SUBTOTAL(9,D77:D78)</f>
        <v>2858620000000</v>
      </c>
      <c r="E76" s="229">
        <f t="shared" si="25"/>
        <v>2365919502374</v>
      </c>
      <c r="F76" s="218">
        <f t="shared" ref="F76:F79" si="26">E76-G76</f>
        <v>0</v>
      </c>
      <c r="G76" s="229">
        <f t="shared" si="25"/>
        <v>2365919502374</v>
      </c>
      <c r="H76" s="229"/>
      <c r="I76" s="229"/>
    </row>
    <row r="77" spans="1:11" ht="31.2">
      <c r="A77" s="231" t="s">
        <v>462</v>
      </c>
      <c r="B77" s="215" t="s">
        <v>720</v>
      </c>
      <c r="C77" s="229">
        <f>'61.342'!D125</f>
        <v>2140122000000</v>
      </c>
      <c r="D77" s="229">
        <f>C77</f>
        <v>2140122000000</v>
      </c>
      <c r="E77" s="229">
        <f>'61.342'!G125</f>
        <v>2022908000000</v>
      </c>
      <c r="F77" s="218">
        <f t="shared" si="26"/>
        <v>0</v>
      </c>
      <c r="G77" s="229">
        <f>E77</f>
        <v>2022908000000</v>
      </c>
      <c r="H77" s="148">
        <f t="shared" ref="H77" si="27">E77/C77</f>
        <v>0.94523022519276934</v>
      </c>
      <c r="I77" s="145">
        <f t="shared" ref="I77" si="28">G77/D77</f>
        <v>0.94523022519276934</v>
      </c>
    </row>
    <row r="78" spans="1:11" ht="31.2">
      <c r="A78" s="231" t="s">
        <v>463</v>
      </c>
      <c r="B78" s="215" t="s">
        <v>481</v>
      </c>
      <c r="C78" s="229">
        <f>'61.342'!D126</f>
        <v>718498000000</v>
      </c>
      <c r="D78" s="229">
        <f>C78</f>
        <v>718498000000</v>
      </c>
      <c r="E78" s="229">
        <f>'61.342'!G126</f>
        <v>343011502374</v>
      </c>
      <c r="F78" s="218">
        <f t="shared" si="26"/>
        <v>0</v>
      </c>
      <c r="G78" s="229">
        <f>E78</f>
        <v>343011502374</v>
      </c>
      <c r="H78" s="230"/>
      <c r="I78" s="230"/>
    </row>
    <row r="79" spans="1:11" s="212" customFormat="1">
      <c r="A79" s="232" t="s">
        <v>274</v>
      </c>
      <c r="B79" s="233" t="s">
        <v>232</v>
      </c>
      <c r="C79" s="234"/>
      <c r="D79" s="234"/>
      <c r="E79" s="234">
        <f>'61.342'!F127</f>
        <v>782086668778</v>
      </c>
      <c r="F79" s="218">
        <f t="shared" si="26"/>
        <v>782086668778</v>
      </c>
      <c r="G79" s="234"/>
      <c r="H79" s="235"/>
      <c r="I79" s="235"/>
      <c r="J79" s="223"/>
      <c r="K79" s="223"/>
    </row>
    <row r="80" spans="1:11" s="212" customFormat="1">
      <c r="A80" s="423" t="s">
        <v>802</v>
      </c>
      <c r="B80" s="67" t="s">
        <v>711</v>
      </c>
      <c r="C80" s="236">
        <f>'61.342'!C114</f>
        <v>184700000000</v>
      </c>
      <c r="D80" s="236">
        <f>C80</f>
        <v>184700000000</v>
      </c>
      <c r="E80" s="236">
        <f>'61.342'!E114</f>
        <v>94180800204</v>
      </c>
      <c r="F80" s="236">
        <f>'61.342'!F114</f>
        <v>0</v>
      </c>
      <c r="G80" s="236">
        <f>E80</f>
        <v>94180800204</v>
      </c>
      <c r="H80" s="237"/>
      <c r="I80" s="237"/>
      <c r="J80" s="223"/>
      <c r="K80" s="223"/>
    </row>
    <row r="81" spans="5:7">
      <c r="E81" s="209">
        <f>E8-E80</f>
        <v>20780655620135</v>
      </c>
      <c r="F81" s="209">
        <f t="shared" ref="F81:G81" si="29">F8-F80</f>
        <v>1872107219949</v>
      </c>
      <c r="G81" s="209">
        <f t="shared" si="29"/>
        <v>18908548400186</v>
      </c>
    </row>
    <row r="82" spans="5:7">
      <c r="G82" s="209">
        <f>G74-D74</f>
        <v>-59160497626</v>
      </c>
    </row>
    <row r="83" spans="5:7" ht="24" customHeight="1"/>
  </sheetData>
  <mergeCells count="9">
    <mergeCell ref="A11:A15"/>
    <mergeCell ref="A17:A22"/>
    <mergeCell ref="A2:I2"/>
    <mergeCell ref="A3:I3"/>
    <mergeCell ref="A5:A6"/>
    <mergeCell ref="B5:B6"/>
    <mergeCell ref="C5:D5"/>
    <mergeCell ref="E5:G5"/>
    <mergeCell ref="H5:I5"/>
  </mergeCells>
  <pageMargins left="0.511811023622047" right="0.31496062992126" top="0.43307086614173201" bottom="0.43" header="0.31496062992126" footer="0.21"/>
  <pageSetup paperSize="9" scale="90" orientation="landscape" r:id="rId1"/>
  <headerFoot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P154"/>
  <sheetViews>
    <sheetView zoomScale="90" zoomScaleNormal="90" workbookViewId="0">
      <selection activeCell="E15" sqref="E15"/>
    </sheetView>
  </sheetViews>
  <sheetFormatPr defaultRowHeight="13.8"/>
  <cols>
    <col min="1" max="1" width="4.3046875" style="642" customWidth="1"/>
    <col min="2" max="2" width="32.921875" style="642" customWidth="1"/>
    <col min="3" max="3" width="12.3828125" style="642" customWidth="1"/>
    <col min="4" max="4" width="12.23046875" style="642" customWidth="1"/>
    <col min="5" max="5" width="13.07421875" style="642" customWidth="1"/>
    <col min="6" max="6" width="15.61328125" style="642" bestFit="1" customWidth="1"/>
    <col min="7" max="7" width="13.921875" style="668" bestFit="1" customWidth="1"/>
    <col min="8" max="8" width="12.07421875" style="642" customWidth="1"/>
    <col min="9" max="9" width="7" style="642" customWidth="1"/>
    <col min="10" max="10" width="7.23046875" style="642" customWidth="1"/>
    <col min="11" max="11" width="16.69140625" style="848" bestFit="1" customWidth="1"/>
    <col min="12" max="12" width="16.69140625" style="641" bestFit="1" customWidth="1"/>
    <col min="13" max="13" width="16.69140625" style="642" bestFit="1" customWidth="1"/>
    <col min="14" max="14" width="13.07421875" style="642" bestFit="1" customWidth="1"/>
    <col min="15" max="258" width="8.69140625" style="642"/>
    <col min="259" max="259" width="33" style="642" customWidth="1"/>
    <col min="260" max="263" width="12.61328125" style="642" customWidth="1"/>
    <col min="264" max="264" width="13.3828125" style="642" customWidth="1"/>
    <col min="265" max="265" width="9.921875" style="642" customWidth="1"/>
    <col min="266" max="266" width="8.69140625" style="642"/>
    <col min="267" max="267" width="9.69140625" style="642" bestFit="1" customWidth="1"/>
    <col min="268" max="514" width="8.69140625" style="642"/>
    <col min="515" max="515" width="33" style="642" customWidth="1"/>
    <col min="516" max="519" width="12.61328125" style="642" customWidth="1"/>
    <col min="520" max="520" width="13.3828125" style="642" customWidth="1"/>
    <col min="521" max="521" width="9.921875" style="642" customWidth="1"/>
    <col min="522" max="522" width="8.69140625" style="642"/>
    <col min="523" max="523" width="9.69140625" style="642" bestFit="1" customWidth="1"/>
    <col min="524" max="770" width="8.69140625" style="642"/>
    <col min="771" max="771" width="33" style="642" customWidth="1"/>
    <col min="772" max="775" width="12.61328125" style="642" customWidth="1"/>
    <col min="776" max="776" width="13.3828125" style="642" customWidth="1"/>
    <col min="777" max="777" width="9.921875" style="642" customWidth="1"/>
    <col min="778" max="778" width="8.69140625" style="642"/>
    <col min="779" max="779" width="9.69140625" style="642" bestFit="1" customWidth="1"/>
    <col min="780" max="1026" width="8.69140625" style="642"/>
    <col min="1027" max="1027" width="33" style="642" customWidth="1"/>
    <col min="1028" max="1031" width="12.61328125" style="642" customWidth="1"/>
    <col min="1032" max="1032" width="13.3828125" style="642" customWidth="1"/>
    <col min="1033" max="1033" width="9.921875" style="642" customWidth="1"/>
    <col min="1034" max="1034" width="8.69140625" style="642"/>
    <col min="1035" max="1035" width="9.69140625" style="642" bestFit="1" customWidth="1"/>
    <col min="1036" max="1282" width="8.69140625" style="642"/>
    <col min="1283" max="1283" width="33" style="642" customWidth="1"/>
    <col min="1284" max="1287" width="12.61328125" style="642" customWidth="1"/>
    <col min="1288" max="1288" width="13.3828125" style="642" customWidth="1"/>
    <col min="1289" max="1289" width="9.921875" style="642" customWidth="1"/>
    <col min="1290" max="1290" width="8.69140625" style="642"/>
    <col min="1291" max="1291" width="9.69140625" style="642" bestFit="1" customWidth="1"/>
    <col min="1292" max="1538" width="8.69140625" style="642"/>
    <col min="1539" max="1539" width="33" style="642" customWidth="1"/>
    <col min="1540" max="1543" width="12.61328125" style="642" customWidth="1"/>
    <col min="1544" max="1544" width="13.3828125" style="642" customWidth="1"/>
    <col min="1545" max="1545" width="9.921875" style="642" customWidth="1"/>
    <col min="1546" max="1546" width="8.69140625" style="642"/>
    <col min="1547" max="1547" width="9.69140625" style="642" bestFit="1" customWidth="1"/>
    <col min="1548" max="1794" width="8.69140625" style="642"/>
    <col min="1795" max="1795" width="33" style="642" customWidth="1"/>
    <col min="1796" max="1799" width="12.61328125" style="642" customWidth="1"/>
    <col min="1800" max="1800" width="13.3828125" style="642" customWidth="1"/>
    <col min="1801" max="1801" width="9.921875" style="642" customWidth="1"/>
    <col min="1802" max="1802" width="8.69140625" style="642"/>
    <col min="1803" max="1803" width="9.69140625" style="642" bestFit="1" customWidth="1"/>
    <col min="1804" max="2050" width="8.69140625" style="642"/>
    <col min="2051" max="2051" width="33" style="642" customWidth="1"/>
    <col min="2052" max="2055" width="12.61328125" style="642" customWidth="1"/>
    <col min="2056" max="2056" width="13.3828125" style="642" customWidth="1"/>
    <col min="2057" max="2057" width="9.921875" style="642" customWidth="1"/>
    <col min="2058" max="2058" width="8.69140625" style="642"/>
    <col min="2059" max="2059" width="9.69140625" style="642" bestFit="1" customWidth="1"/>
    <col min="2060" max="2306" width="8.69140625" style="642"/>
    <col min="2307" max="2307" width="33" style="642" customWidth="1"/>
    <col min="2308" max="2311" width="12.61328125" style="642" customWidth="1"/>
    <col min="2312" max="2312" width="13.3828125" style="642" customWidth="1"/>
    <col min="2313" max="2313" width="9.921875" style="642" customWidth="1"/>
    <col min="2314" max="2314" width="8.69140625" style="642"/>
    <col min="2315" max="2315" width="9.69140625" style="642" bestFit="1" customWidth="1"/>
    <col min="2316" max="2562" width="8.69140625" style="642"/>
    <col min="2563" max="2563" width="33" style="642" customWidth="1"/>
    <col min="2564" max="2567" width="12.61328125" style="642" customWidth="1"/>
    <col min="2568" max="2568" width="13.3828125" style="642" customWidth="1"/>
    <col min="2569" max="2569" width="9.921875" style="642" customWidth="1"/>
    <col min="2570" max="2570" width="8.69140625" style="642"/>
    <col min="2571" max="2571" width="9.69140625" style="642" bestFit="1" customWidth="1"/>
    <col min="2572" max="2818" width="8.69140625" style="642"/>
    <col min="2819" max="2819" width="33" style="642" customWidth="1"/>
    <col min="2820" max="2823" width="12.61328125" style="642" customWidth="1"/>
    <col min="2824" max="2824" width="13.3828125" style="642" customWidth="1"/>
    <col min="2825" max="2825" width="9.921875" style="642" customWidth="1"/>
    <col min="2826" max="2826" width="8.69140625" style="642"/>
    <col min="2827" max="2827" width="9.69140625" style="642" bestFit="1" customWidth="1"/>
    <col min="2828" max="3074" width="8.69140625" style="642"/>
    <col min="3075" max="3075" width="33" style="642" customWidth="1"/>
    <col min="3076" max="3079" width="12.61328125" style="642" customWidth="1"/>
    <col min="3080" max="3080" width="13.3828125" style="642" customWidth="1"/>
    <col min="3081" max="3081" width="9.921875" style="642" customWidth="1"/>
    <col min="3082" max="3082" width="8.69140625" style="642"/>
    <col min="3083" max="3083" width="9.69140625" style="642" bestFit="1" customWidth="1"/>
    <col min="3084" max="3330" width="8.69140625" style="642"/>
    <col min="3331" max="3331" width="33" style="642" customWidth="1"/>
    <col min="3332" max="3335" width="12.61328125" style="642" customWidth="1"/>
    <col min="3336" max="3336" width="13.3828125" style="642" customWidth="1"/>
    <col min="3337" max="3337" width="9.921875" style="642" customWidth="1"/>
    <col min="3338" max="3338" width="8.69140625" style="642"/>
    <col min="3339" max="3339" width="9.69140625" style="642" bestFit="1" customWidth="1"/>
    <col min="3340" max="3586" width="8.69140625" style="642"/>
    <col min="3587" max="3587" width="33" style="642" customWidth="1"/>
    <col min="3588" max="3591" width="12.61328125" style="642" customWidth="1"/>
    <col min="3592" max="3592" width="13.3828125" style="642" customWidth="1"/>
    <col min="3593" max="3593" width="9.921875" style="642" customWidth="1"/>
    <col min="3594" max="3594" width="8.69140625" style="642"/>
    <col min="3595" max="3595" width="9.69140625" style="642" bestFit="1" customWidth="1"/>
    <col min="3596" max="3842" width="8.69140625" style="642"/>
    <col min="3843" max="3843" width="33" style="642" customWidth="1"/>
    <col min="3844" max="3847" width="12.61328125" style="642" customWidth="1"/>
    <col min="3848" max="3848" width="13.3828125" style="642" customWidth="1"/>
    <col min="3849" max="3849" width="9.921875" style="642" customWidth="1"/>
    <col min="3850" max="3850" width="8.69140625" style="642"/>
    <col min="3851" max="3851" width="9.69140625" style="642" bestFit="1" customWidth="1"/>
    <col min="3852" max="4098" width="8.69140625" style="642"/>
    <col min="4099" max="4099" width="33" style="642" customWidth="1"/>
    <col min="4100" max="4103" width="12.61328125" style="642" customWidth="1"/>
    <col min="4104" max="4104" width="13.3828125" style="642" customWidth="1"/>
    <col min="4105" max="4105" width="9.921875" style="642" customWidth="1"/>
    <col min="4106" max="4106" width="8.69140625" style="642"/>
    <col min="4107" max="4107" width="9.69140625" style="642" bestFit="1" customWidth="1"/>
    <col min="4108" max="4354" width="8.69140625" style="642"/>
    <col min="4355" max="4355" width="33" style="642" customWidth="1"/>
    <col min="4356" max="4359" width="12.61328125" style="642" customWidth="1"/>
    <col min="4360" max="4360" width="13.3828125" style="642" customWidth="1"/>
    <col min="4361" max="4361" width="9.921875" style="642" customWidth="1"/>
    <col min="4362" max="4362" width="8.69140625" style="642"/>
    <col min="4363" max="4363" width="9.69140625" style="642" bestFit="1" customWidth="1"/>
    <col min="4364" max="4610" width="8.69140625" style="642"/>
    <col min="4611" max="4611" width="33" style="642" customWidth="1"/>
    <col min="4612" max="4615" width="12.61328125" style="642" customWidth="1"/>
    <col min="4616" max="4616" width="13.3828125" style="642" customWidth="1"/>
    <col min="4617" max="4617" width="9.921875" style="642" customWidth="1"/>
    <col min="4618" max="4618" width="8.69140625" style="642"/>
    <col min="4619" max="4619" width="9.69140625" style="642" bestFit="1" customWidth="1"/>
    <col min="4620" max="4866" width="8.69140625" style="642"/>
    <col min="4867" max="4867" width="33" style="642" customWidth="1"/>
    <col min="4868" max="4871" width="12.61328125" style="642" customWidth="1"/>
    <col min="4872" max="4872" width="13.3828125" style="642" customWidth="1"/>
    <col min="4873" max="4873" width="9.921875" style="642" customWidth="1"/>
    <col min="4874" max="4874" width="8.69140625" style="642"/>
    <col min="4875" max="4875" width="9.69140625" style="642" bestFit="1" customWidth="1"/>
    <col min="4876" max="5122" width="8.69140625" style="642"/>
    <col min="5123" max="5123" width="33" style="642" customWidth="1"/>
    <col min="5124" max="5127" width="12.61328125" style="642" customWidth="1"/>
    <col min="5128" max="5128" width="13.3828125" style="642" customWidth="1"/>
    <col min="5129" max="5129" width="9.921875" style="642" customWidth="1"/>
    <col min="5130" max="5130" width="8.69140625" style="642"/>
    <col min="5131" max="5131" width="9.69140625" style="642" bestFit="1" customWidth="1"/>
    <col min="5132" max="5378" width="8.69140625" style="642"/>
    <col min="5379" max="5379" width="33" style="642" customWidth="1"/>
    <col min="5380" max="5383" width="12.61328125" style="642" customWidth="1"/>
    <col min="5384" max="5384" width="13.3828125" style="642" customWidth="1"/>
    <col min="5385" max="5385" width="9.921875" style="642" customWidth="1"/>
    <col min="5386" max="5386" width="8.69140625" style="642"/>
    <col min="5387" max="5387" width="9.69140625" style="642" bestFit="1" customWidth="1"/>
    <col min="5388" max="5634" width="8.69140625" style="642"/>
    <col min="5635" max="5635" width="33" style="642" customWidth="1"/>
    <col min="5636" max="5639" width="12.61328125" style="642" customWidth="1"/>
    <col min="5640" max="5640" width="13.3828125" style="642" customWidth="1"/>
    <col min="5641" max="5641" width="9.921875" style="642" customWidth="1"/>
    <col min="5642" max="5642" width="8.69140625" style="642"/>
    <col min="5643" max="5643" width="9.69140625" style="642" bestFit="1" customWidth="1"/>
    <col min="5644" max="5890" width="8.69140625" style="642"/>
    <col min="5891" max="5891" width="33" style="642" customWidth="1"/>
    <col min="5892" max="5895" width="12.61328125" style="642" customWidth="1"/>
    <col min="5896" max="5896" width="13.3828125" style="642" customWidth="1"/>
    <col min="5897" max="5897" width="9.921875" style="642" customWidth="1"/>
    <col min="5898" max="5898" width="8.69140625" style="642"/>
    <col min="5899" max="5899" width="9.69140625" style="642" bestFit="1" customWidth="1"/>
    <col min="5900" max="6146" width="8.69140625" style="642"/>
    <col min="6147" max="6147" width="33" style="642" customWidth="1"/>
    <col min="6148" max="6151" width="12.61328125" style="642" customWidth="1"/>
    <col min="6152" max="6152" width="13.3828125" style="642" customWidth="1"/>
    <col min="6153" max="6153" width="9.921875" style="642" customWidth="1"/>
    <col min="6154" max="6154" width="8.69140625" style="642"/>
    <col min="6155" max="6155" width="9.69140625" style="642" bestFit="1" customWidth="1"/>
    <col min="6156" max="6402" width="8.69140625" style="642"/>
    <col min="6403" max="6403" width="33" style="642" customWidth="1"/>
    <col min="6404" max="6407" width="12.61328125" style="642" customWidth="1"/>
    <col min="6408" max="6408" width="13.3828125" style="642" customWidth="1"/>
    <col min="6409" max="6409" width="9.921875" style="642" customWidth="1"/>
    <col min="6410" max="6410" width="8.69140625" style="642"/>
    <col min="6411" max="6411" width="9.69140625" style="642" bestFit="1" customWidth="1"/>
    <col min="6412" max="6658" width="8.69140625" style="642"/>
    <col min="6659" max="6659" width="33" style="642" customWidth="1"/>
    <col min="6660" max="6663" width="12.61328125" style="642" customWidth="1"/>
    <col min="6664" max="6664" width="13.3828125" style="642" customWidth="1"/>
    <col min="6665" max="6665" width="9.921875" style="642" customWidth="1"/>
    <col min="6666" max="6666" width="8.69140625" style="642"/>
    <col min="6667" max="6667" width="9.69140625" style="642" bestFit="1" customWidth="1"/>
    <col min="6668" max="6914" width="8.69140625" style="642"/>
    <col min="6915" max="6915" width="33" style="642" customWidth="1"/>
    <col min="6916" max="6919" width="12.61328125" style="642" customWidth="1"/>
    <col min="6920" max="6920" width="13.3828125" style="642" customWidth="1"/>
    <col min="6921" max="6921" width="9.921875" style="642" customWidth="1"/>
    <col min="6922" max="6922" width="8.69140625" style="642"/>
    <col min="6923" max="6923" width="9.69140625" style="642" bestFit="1" customWidth="1"/>
    <col min="6924" max="7170" width="8.69140625" style="642"/>
    <col min="7171" max="7171" width="33" style="642" customWidth="1"/>
    <col min="7172" max="7175" width="12.61328125" style="642" customWidth="1"/>
    <col min="7176" max="7176" width="13.3828125" style="642" customWidth="1"/>
    <col min="7177" max="7177" width="9.921875" style="642" customWidth="1"/>
    <col min="7178" max="7178" width="8.69140625" style="642"/>
    <col min="7179" max="7179" width="9.69140625" style="642" bestFit="1" customWidth="1"/>
    <col min="7180" max="7426" width="8.69140625" style="642"/>
    <col min="7427" max="7427" width="33" style="642" customWidth="1"/>
    <col min="7428" max="7431" width="12.61328125" style="642" customWidth="1"/>
    <col min="7432" max="7432" width="13.3828125" style="642" customWidth="1"/>
    <col min="7433" max="7433" width="9.921875" style="642" customWidth="1"/>
    <col min="7434" max="7434" width="8.69140625" style="642"/>
    <col min="7435" max="7435" width="9.69140625" style="642" bestFit="1" customWidth="1"/>
    <col min="7436" max="7682" width="8.69140625" style="642"/>
    <col min="7683" max="7683" width="33" style="642" customWidth="1"/>
    <col min="7684" max="7687" width="12.61328125" style="642" customWidth="1"/>
    <col min="7688" max="7688" width="13.3828125" style="642" customWidth="1"/>
    <col min="7689" max="7689" width="9.921875" style="642" customWidth="1"/>
    <col min="7690" max="7690" width="8.69140625" style="642"/>
    <col min="7691" max="7691" width="9.69140625" style="642" bestFit="1" customWidth="1"/>
    <col min="7692" max="7938" width="8.69140625" style="642"/>
    <col min="7939" max="7939" width="33" style="642" customWidth="1"/>
    <col min="7940" max="7943" width="12.61328125" style="642" customWidth="1"/>
    <col min="7944" max="7944" width="13.3828125" style="642" customWidth="1"/>
    <col min="7945" max="7945" width="9.921875" style="642" customWidth="1"/>
    <col min="7946" max="7946" width="8.69140625" style="642"/>
    <col min="7947" max="7947" width="9.69140625" style="642" bestFit="1" customWidth="1"/>
    <col min="7948" max="8194" width="8.69140625" style="642"/>
    <col min="8195" max="8195" width="33" style="642" customWidth="1"/>
    <col min="8196" max="8199" width="12.61328125" style="642" customWidth="1"/>
    <col min="8200" max="8200" width="13.3828125" style="642" customWidth="1"/>
    <col min="8201" max="8201" width="9.921875" style="642" customWidth="1"/>
    <col min="8202" max="8202" width="8.69140625" style="642"/>
    <col min="8203" max="8203" width="9.69140625" style="642" bestFit="1" customWidth="1"/>
    <col min="8204" max="8450" width="8.69140625" style="642"/>
    <col min="8451" max="8451" width="33" style="642" customWidth="1"/>
    <col min="8452" max="8455" width="12.61328125" style="642" customWidth="1"/>
    <col min="8456" max="8456" width="13.3828125" style="642" customWidth="1"/>
    <col min="8457" max="8457" width="9.921875" style="642" customWidth="1"/>
    <col min="8458" max="8458" width="8.69140625" style="642"/>
    <col min="8459" max="8459" width="9.69140625" style="642" bestFit="1" customWidth="1"/>
    <col min="8460" max="8706" width="8.69140625" style="642"/>
    <col min="8707" max="8707" width="33" style="642" customWidth="1"/>
    <col min="8708" max="8711" width="12.61328125" style="642" customWidth="1"/>
    <col min="8712" max="8712" width="13.3828125" style="642" customWidth="1"/>
    <col min="8713" max="8713" width="9.921875" style="642" customWidth="1"/>
    <col min="8714" max="8714" width="8.69140625" style="642"/>
    <col min="8715" max="8715" width="9.69140625" style="642" bestFit="1" customWidth="1"/>
    <col min="8716" max="8962" width="8.69140625" style="642"/>
    <col min="8963" max="8963" width="33" style="642" customWidth="1"/>
    <col min="8964" max="8967" width="12.61328125" style="642" customWidth="1"/>
    <col min="8968" max="8968" width="13.3828125" style="642" customWidth="1"/>
    <col min="8969" max="8969" width="9.921875" style="642" customWidth="1"/>
    <col min="8970" max="8970" width="8.69140625" style="642"/>
    <col min="8971" max="8971" width="9.69140625" style="642" bestFit="1" customWidth="1"/>
    <col min="8972" max="9218" width="8.69140625" style="642"/>
    <col min="9219" max="9219" width="33" style="642" customWidth="1"/>
    <col min="9220" max="9223" width="12.61328125" style="642" customWidth="1"/>
    <col min="9224" max="9224" width="13.3828125" style="642" customWidth="1"/>
    <col min="9225" max="9225" width="9.921875" style="642" customWidth="1"/>
    <col min="9226" max="9226" width="8.69140625" style="642"/>
    <col min="9227" max="9227" width="9.69140625" style="642" bestFit="1" customWidth="1"/>
    <col min="9228" max="9474" width="8.69140625" style="642"/>
    <col min="9475" max="9475" width="33" style="642" customWidth="1"/>
    <col min="9476" max="9479" width="12.61328125" style="642" customWidth="1"/>
    <col min="9480" max="9480" width="13.3828125" style="642" customWidth="1"/>
    <col min="9481" max="9481" width="9.921875" style="642" customWidth="1"/>
    <col min="9482" max="9482" width="8.69140625" style="642"/>
    <col min="9483" max="9483" width="9.69140625" style="642" bestFit="1" customWidth="1"/>
    <col min="9484" max="9730" width="8.69140625" style="642"/>
    <col min="9731" max="9731" width="33" style="642" customWidth="1"/>
    <col min="9732" max="9735" width="12.61328125" style="642" customWidth="1"/>
    <col min="9736" max="9736" width="13.3828125" style="642" customWidth="1"/>
    <col min="9737" max="9737" width="9.921875" style="642" customWidth="1"/>
    <col min="9738" max="9738" width="8.69140625" style="642"/>
    <col min="9739" max="9739" width="9.69140625" style="642" bestFit="1" customWidth="1"/>
    <col min="9740" max="9986" width="8.69140625" style="642"/>
    <col min="9987" max="9987" width="33" style="642" customWidth="1"/>
    <col min="9988" max="9991" width="12.61328125" style="642" customWidth="1"/>
    <col min="9992" max="9992" width="13.3828125" style="642" customWidth="1"/>
    <col min="9993" max="9993" width="9.921875" style="642" customWidth="1"/>
    <col min="9994" max="9994" width="8.69140625" style="642"/>
    <col min="9995" max="9995" width="9.69140625" style="642" bestFit="1" customWidth="1"/>
    <col min="9996" max="10242" width="8.69140625" style="642"/>
    <col min="10243" max="10243" width="33" style="642" customWidth="1"/>
    <col min="10244" max="10247" width="12.61328125" style="642" customWidth="1"/>
    <col min="10248" max="10248" width="13.3828125" style="642" customWidth="1"/>
    <col min="10249" max="10249" width="9.921875" style="642" customWidth="1"/>
    <col min="10250" max="10250" width="8.69140625" style="642"/>
    <col min="10251" max="10251" width="9.69140625" style="642" bestFit="1" customWidth="1"/>
    <col min="10252" max="10498" width="8.69140625" style="642"/>
    <col min="10499" max="10499" width="33" style="642" customWidth="1"/>
    <col min="10500" max="10503" width="12.61328125" style="642" customWidth="1"/>
    <col min="10504" max="10504" width="13.3828125" style="642" customWidth="1"/>
    <col min="10505" max="10505" width="9.921875" style="642" customWidth="1"/>
    <col min="10506" max="10506" width="8.69140625" style="642"/>
    <col min="10507" max="10507" width="9.69140625" style="642" bestFit="1" customWidth="1"/>
    <col min="10508" max="10754" width="8.69140625" style="642"/>
    <col min="10755" max="10755" width="33" style="642" customWidth="1"/>
    <col min="10756" max="10759" width="12.61328125" style="642" customWidth="1"/>
    <col min="10760" max="10760" width="13.3828125" style="642" customWidth="1"/>
    <col min="10761" max="10761" width="9.921875" style="642" customWidth="1"/>
    <col min="10762" max="10762" width="8.69140625" style="642"/>
    <col min="10763" max="10763" width="9.69140625" style="642" bestFit="1" customWidth="1"/>
    <col min="10764" max="11010" width="8.69140625" style="642"/>
    <col min="11011" max="11011" width="33" style="642" customWidth="1"/>
    <col min="11012" max="11015" width="12.61328125" style="642" customWidth="1"/>
    <col min="11016" max="11016" width="13.3828125" style="642" customWidth="1"/>
    <col min="11017" max="11017" width="9.921875" style="642" customWidth="1"/>
    <col min="11018" max="11018" width="8.69140625" style="642"/>
    <col min="11019" max="11019" width="9.69140625" style="642" bestFit="1" customWidth="1"/>
    <col min="11020" max="11266" width="8.69140625" style="642"/>
    <col min="11267" max="11267" width="33" style="642" customWidth="1"/>
    <col min="11268" max="11271" width="12.61328125" style="642" customWidth="1"/>
    <col min="11272" max="11272" width="13.3828125" style="642" customWidth="1"/>
    <col min="11273" max="11273" width="9.921875" style="642" customWidth="1"/>
    <col min="11274" max="11274" width="8.69140625" style="642"/>
    <col min="11275" max="11275" width="9.69140625" style="642" bestFit="1" customWidth="1"/>
    <col min="11276" max="11522" width="8.69140625" style="642"/>
    <col min="11523" max="11523" width="33" style="642" customWidth="1"/>
    <col min="11524" max="11527" width="12.61328125" style="642" customWidth="1"/>
    <col min="11528" max="11528" width="13.3828125" style="642" customWidth="1"/>
    <col min="11529" max="11529" width="9.921875" style="642" customWidth="1"/>
    <col min="11530" max="11530" width="8.69140625" style="642"/>
    <col min="11531" max="11531" width="9.69140625" style="642" bestFit="1" customWidth="1"/>
    <col min="11532" max="11778" width="8.69140625" style="642"/>
    <col min="11779" max="11779" width="33" style="642" customWidth="1"/>
    <col min="11780" max="11783" width="12.61328125" style="642" customWidth="1"/>
    <col min="11784" max="11784" width="13.3828125" style="642" customWidth="1"/>
    <col min="11785" max="11785" width="9.921875" style="642" customWidth="1"/>
    <col min="11786" max="11786" width="8.69140625" style="642"/>
    <col min="11787" max="11787" width="9.69140625" style="642" bestFit="1" customWidth="1"/>
    <col min="11788" max="12034" width="8.69140625" style="642"/>
    <col min="12035" max="12035" width="33" style="642" customWidth="1"/>
    <col min="12036" max="12039" width="12.61328125" style="642" customWidth="1"/>
    <col min="12040" max="12040" width="13.3828125" style="642" customWidth="1"/>
    <col min="12041" max="12041" width="9.921875" style="642" customWidth="1"/>
    <col min="12042" max="12042" width="8.69140625" style="642"/>
    <col min="12043" max="12043" width="9.69140625" style="642" bestFit="1" customWidth="1"/>
    <col min="12044" max="12290" width="8.69140625" style="642"/>
    <col min="12291" max="12291" width="33" style="642" customWidth="1"/>
    <col min="12292" max="12295" width="12.61328125" style="642" customWidth="1"/>
    <col min="12296" max="12296" width="13.3828125" style="642" customWidth="1"/>
    <col min="12297" max="12297" width="9.921875" style="642" customWidth="1"/>
    <col min="12298" max="12298" width="8.69140625" style="642"/>
    <col min="12299" max="12299" width="9.69140625" style="642" bestFit="1" customWidth="1"/>
    <col min="12300" max="12546" width="8.69140625" style="642"/>
    <col min="12547" max="12547" width="33" style="642" customWidth="1"/>
    <col min="12548" max="12551" width="12.61328125" style="642" customWidth="1"/>
    <col min="12552" max="12552" width="13.3828125" style="642" customWidth="1"/>
    <col min="12553" max="12553" width="9.921875" style="642" customWidth="1"/>
    <col min="12554" max="12554" width="8.69140625" style="642"/>
    <col min="12555" max="12555" width="9.69140625" style="642" bestFit="1" customWidth="1"/>
    <col min="12556" max="12802" width="8.69140625" style="642"/>
    <col min="12803" max="12803" width="33" style="642" customWidth="1"/>
    <col min="12804" max="12807" width="12.61328125" style="642" customWidth="1"/>
    <col min="12808" max="12808" width="13.3828125" style="642" customWidth="1"/>
    <col min="12809" max="12809" width="9.921875" style="642" customWidth="1"/>
    <col min="12810" max="12810" width="8.69140625" style="642"/>
    <col min="12811" max="12811" width="9.69140625" style="642" bestFit="1" customWidth="1"/>
    <col min="12812" max="13058" width="8.69140625" style="642"/>
    <col min="13059" max="13059" width="33" style="642" customWidth="1"/>
    <col min="13060" max="13063" width="12.61328125" style="642" customWidth="1"/>
    <col min="13064" max="13064" width="13.3828125" style="642" customWidth="1"/>
    <col min="13065" max="13065" width="9.921875" style="642" customWidth="1"/>
    <col min="13066" max="13066" width="8.69140625" style="642"/>
    <col min="13067" max="13067" width="9.69140625" style="642" bestFit="1" customWidth="1"/>
    <col min="13068" max="13314" width="8.69140625" style="642"/>
    <col min="13315" max="13315" width="33" style="642" customWidth="1"/>
    <col min="13316" max="13319" width="12.61328125" style="642" customWidth="1"/>
    <col min="13320" max="13320" width="13.3828125" style="642" customWidth="1"/>
    <col min="13321" max="13321" width="9.921875" style="642" customWidth="1"/>
    <col min="13322" max="13322" width="8.69140625" style="642"/>
    <col min="13323" max="13323" width="9.69140625" style="642" bestFit="1" customWidth="1"/>
    <col min="13324" max="13570" width="8.69140625" style="642"/>
    <col min="13571" max="13571" width="33" style="642" customWidth="1"/>
    <col min="13572" max="13575" width="12.61328125" style="642" customWidth="1"/>
    <col min="13576" max="13576" width="13.3828125" style="642" customWidth="1"/>
    <col min="13577" max="13577" width="9.921875" style="642" customWidth="1"/>
    <col min="13578" max="13578" width="8.69140625" style="642"/>
    <col min="13579" max="13579" width="9.69140625" style="642" bestFit="1" customWidth="1"/>
    <col min="13580" max="13826" width="8.69140625" style="642"/>
    <col min="13827" max="13827" width="33" style="642" customWidth="1"/>
    <col min="13828" max="13831" width="12.61328125" style="642" customWidth="1"/>
    <col min="13832" max="13832" width="13.3828125" style="642" customWidth="1"/>
    <col min="13833" max="13833" width="9.921875" style="642" customWidth="1"/>
    <col min="13834" max="13834" width="8.69140625" style="642"/>
    <col min="13835" max="13835" width="9.69140625" style="642" bestFit="1" customWidth="1"/>
    <col min="13836" max="14082" width="8.69140625" style="642"/>
    <col min="14083" max="14083" width="33" style="642" customWidth="1"/>
    <col min="14084" max="14087" width="12.61328125" style="642" customWidth="1"/>
    <col min="14088" max="14088" width="13.3828125" style="642" customWidth="1"/>
    <col min="14089" max="14089" width="9.921875" style="642" customWidth="1"/>
    <col min="14090" max="14090" width="8.69140625" style="642"/>
    <col min="14091" max="14091" width="9.69140625" style="642" bestFit="1" customWidth="1"/>
    <col min="14092" max="14338" width="8.69140625" style="642"/>
    <col min="14339" max="14339" width="33" style="642" customWidth="1"/>
    <col min="14340" max="14343" width="12.61328125" style="642" customWidth="1"/>
    <col min="14344" max="14344" width="13.3828125" style="642" customWidth="1"/>
    <col min="14345" max="14345" width="9.921875" style="642" customWidth="1"/>
    <col min="14346" max="14346" width="8.69140625" style="642"/>
    <col min="14347" max="14347" width="9.69140625" style="642" bestFit="1" customWidth="1"/>
    <col min="14348" max="14594" width="8.69140625" style="642"/>
    <col min="14595" max="14595" width="33" style="642" customWidth="1"/>
    <col min="14596" max="14599" width="12.61328125" style="642" customWidth="1"/>
    <col min="14600" max="14600" width="13.3828125" style="642" customWidth="1"/>
    <col min="14601" max="14601" width="9.921875" style="642" customWidth="1"/>
    <col min="14602" max="14602" width="8.69140625" style="642"/>
    <col min="14603" max="14603" width="9.69140625" style="642" bestFit="1" customWidth="1"/>
    <col min="14604" max="14850" width="8.69140625" style="642"/>
    <col min="14851" max="14851" width="33" style="642" customWidth="1"/>
    <col min="14852" max="14855" width="12.61328125" style="642" customWidth="1"/>
    <col min="14856" max="14856" width="13.3828125" style="642" customWidth="1"/>
    <col min="14857" max="14857" width="9.921875" style="642" customWidth="1"/>
    <col min="14858" max="14858" width="8.69140625" style="642"/>
    <col min="14859" max="14859" width="9.69140625" style="642" bestFit="1" customWidth="1"/>
    <col min="14860" max="15106" width="8.69140625" style="642"/>
    <col min="15107" max="15107" width="33" style="642" customWidth="1"/>
    <col min="15108" max="15111" width="12.61328125" style="642" customWidth="1"/>
    <col min="15112" max="15112" width="13.3828125" style="642" customWidth="1"/>
    <col min="15113" max="15113" width="9.921875" style="642" customWidth="1"/>
    <col min="15114" max="15114" width="8.69140625" style="642"/>
    <col min="15115" max="15115" width="9.69140625" style="642" bestFit="1" customWidth="1"/>
    <col min="15116" max="15362" width="8.69140625" style="642"/>
    <col min="15363" max="15363" width="33" style="642" customWidth="1"/>
    <col min="15364" max="15367" width="12.61328125" style="642" customWidth="1"/>
    <col min="15368" max="15368" width="13.3828125" style="642" customWidth="1"/>
    <col min="15369" max="15369" width="9.921875" style="642" customWidth="1"/>
    <col min="15370" max="15370" width="8.69140625" style="642"/>
    <col min="15371" max="15371" width="9.69140625" style="642" bestFit="1" customWidth="1"/>
    <col min="15372" max="15618" width="8.69140625" style="642"/>
    <col min="15619" max="15619" width="33" style="642" customWidth="1"/>
    <col min="15620" max="15623" width="12.61328125" style="642" customWidth="1"/>
    <col min="15624" max="15624" width="13.3828125" style="642" customWidth="1"/>
    <col min="15625" max="15625" width="9.921875" style="642" customWidth="1"/>
    <col min="15626" max="15626" width="8.69140625" style="642"/>
    <col min="15627" max="15627" width="9.69140625" style="642" bestFit="1" customWidth="1"/>
    <col min="15628" max="15874" width="8.69140625" style="642"/>
    <col min="15875" max="15875" width="33" style="642" customWidth="1"/>
    <col min="15876" max="15879" width="12.61328125" style="642" customWidth="1"/>
    <col min="15880" max="15880" width="13.3828125" style="642" customWidth="1"/>
    <col min="15881" max="15881" width="9.921875" style="642" customWidth="1"/>
    <col min="15882" max="15882" width="8.69140625" style="642"/>
    <col min="15883" max="15883" width="9.69140625" style="642" bestFit="1" customWidth="1"/>
    <col min="15884" max="16130" width="8.69140625" style="642"/>
    <col min="16131" max="16131" width="33" style="642" customWidth="1"/>
    <col min="16132" max="16135" width="12.61328125" style="642" customWidth="1"/>
    <col min="16136" max="16136" width="13.3828125" style="642" customWidth="1"/>
    <col min="16137" max="16137" width="9.921875" style="642" customWidth="1"/>
    <col min="16138" max="16138" width="8.69140625" style="642"/>
    <col min="16139" max="16139" width="9.69140625" style="642" bestFit="1" customWidth="1"/>
    <col min="16140" max="16384" width="8.69140625" style="642"/>
  </cols>
  <sheetData>
    <row r="1" spans="1:16" s="513" customFormat="1" ht="18">
      <c r="A1" s="1446" t="s">
        <v>1605</v>
      </c>
      <c r="B1" s="1446"/>
      <c r="C1" s="512"/>
      <c r="D1" s="1014">
        <f>'[14]60.342'!I19</f>
        <v>4974344440069</v>
      </c>
      <c r="E1" s="1014">
        <f>'[14]60.342'!J19</f>
        <v>3076337037636</v>
      </c>
      <c r="F1" s="1014">
        <f>'[14]60.342'!K19</f>
        <v>1301171485348</v>
      </c>
      <c r="G1" s="1015">
        <f>'[14]60.342'!L19</f>
        <v>596835917085</v>
      </c>
      <c r="J1" s="640" t="s">
        <v>1055</v>
      </c>
      <c r="K1" s="847"/>
      <c r="L1" s="393"/>
    </row>
    <row r="2" spans="1:16" s="513" customFormat="1" ht="18">
      <c r="A2" s="412"/>
      <c r="D2" s="1016">
        <f>D1-D8</f>
        <v>0</v>
      </c>
      <c r="E2" s="1016">
        <f>E1-E8</f>
        <v>0</v>
      </c>
      <c r="F2" s="1016">
        <f>F1-F8</f>
        <v>0</v>
      </c>
      <c r="G2" s="1017">
        <f>G1-G8</f>
        <v>0</v>
      </c>
      <c r="K2" s="847"/>
      <c r="L2" s="393"/>
    </row>
    <row r="3" spans="1:16" ht="15.6">
      <c r="A3" s="1466" t="s">
        <v>2517</v>
      </c>
      <c r="B3" s="1466"/>
      <c r="C3" s="1466"/>
      <c r="D3" s="1466"/>
      <c r="E3" s="1466"/>
      <c r="F3" s="1466"/>
      <c r="G3" s="1466"/>
      <c r="H3" s="1466"/>
      <c r="I3" s="1466"/>
      <c r="J3" s="1466"/>
    </row>
    <row r="4" spans="1:16" ht="15.6">
      <c r="C4" s="637"/>
      <c r="D4" s="643"/>
      <c r="E4" s="637"/>
      <c r="F4" s="643"/>
      <c r="G4" s="643"/>
      <c r="H4" s="637"/>
      <c r="I4" s="637"/>
      <c r="J4" s="644" t="s">
        <v>73</v>
      </c>
    </row>
    <row r="5" spans="1:16" ht="40.5" customHeight="1">
      <c r="A5" s="1467" t="s">
        <v>280</v>
      </c>
      <c r="B5" s="1467" t="s">
        <v>265</v>
      </c>
      <c r="C5" s="1468" t="s">
        <v>2077</v>
      </c>
      <c r="D5" s="1465" t="s">
        <v>2516</v>
      </c>
      <c r="E5" s="1470" t="s">
        <v>1626</v>
      </c>
      <c r="F5" s="1468" t="s">
        <v>1627</v>
      </c>
      <c r="G5" s="1472" t="s">
        <v>1628</v>
      </c>
      <c r="H5" s="1465" t="s">
        <v>1056</v>
      </c>
      <c r="I5" s="1465"/>
      <c r="J5" s="1467" t="s">
        <v>293</v>
      </c>
      <c r="K5" s="849"/>
      <c r="L5" s="636"/>
      <c r="M5" s="637"/>
      <c r="N5" s="637"/>
      <c r="O5" s="637"/>
      <c r="P5" s="637"/>
    </row>
    <row r="6" spans="1:16" ht="46.8">
      <c r="A6" s="1467"/>
      <c r="B6" s="1467"/>
      <c r="C6" s="1469"/>
      <c r="D6" s="1465"/>
      <c r="E6" s="1471"/>
      <c r="F6" s="1469"/>
      <c r="G6" s="1473"/>
      <c r="H6" s="1007" t="s">
        <v>1057</v>
      </c>
      <c r="I6" s="1007" t="s">
        <v>1058</v>
      </c>
      <c r="J6" s="1467"/>
      <c r="K6" s="850"/>
      <c r="L6" s="394"/>
      <c r="M6" s="630"/>
      <c r="N6" s="637"/>
      <c r="O6" s="637"/>
      <c r="P6" s="637"/>
    </row>
    <row r="7" spans="1:16" ht="15.6">
      <c r="A7" s="851" t="s">
        <v>268</v>
      </c>
      <c r="B7" s="851" t="s">
        <v>269</v>
      </c>
      <c r="C7" s="852">
        <v>1</v>
      </c>
      <c r="D7" s="852">
        <v>2</v>
      </c>
      <c r="E7" s="1018"/>
      <c r="F7" s="852"/>
      <c r="G7" s="853"/>
      <c r="H7" s="852" t="s">
        <v>580</v>
      </c>
      <c r="I7" s="852" t="s">
        <v>1072</v>
      </c>
      <c r="J7" s="851">
        <v>5</v>
      </c>
      <c r="K7" s="854"/>
      <c r="L7" s="514"/>
      <c r="M7" s="630"/>
      <c r="N7" s="637"/>
      <c r="O7" s="637"/>
      <c r="P7" s="637"/>
    </row>
    <row r="8" spans="1:16" ht="75.75" customHeight="1">
      <c r="A8" s="851"/>
      <c r="B8" s="1008" t="s">
        <v>465</v>
      </c>
      <c r="C8" s="856">
        <v>5242984325692</v>
      </c>
      <c r="D8" s="856">
        <f>SUM(D9:D16)</f>
        <v>4974344440069</v>
      </c>
      <c r="E8" s="1019">
        <f>SUM(E9:E16)</f>
        <v>3076337037636</v>
      </c>
      <c r="F8" s="856">
        <f>SUM(F9:F16)</f>
        <v>1301171485348</v>
      </c>
      <c r="G8" s="856">
        <f>SUM(G9:G16)</f>
        <v>596835917085</v>
      </c>
      <c r="H8" s="856">
        <f>D8-C8</f>
        <v>-268639885623</v>
      </c>
      <c r="I8" s="857">
        <f>D8/C8*100</f>
        <v>94.87620277049858</v>
      </c>
      <c r="J8" s="858"/>
      <c r="K8" s="854"/>
      <c r="L8" s="514"/>
      <c r="M8" s="514"/>
      <c r="N8" s="636"/>
      <c r="O8" s="637"/>
      <c r="P8" s="637"/>
    </row>
    <row r="9" spans="1:16" ht="115.5" customHeight="1">
      <c r="A9" s="851">
        <v>1</v>
      </c>
      <c r="B9" s="859" t="s">
        <v>1059</v>
      </c>
      <c r="C9" s="860">
        <v>2430804224175</v>
      </c>
      <c r="D9" s="860">
        <f>E9+F9+G9</f>
        <v>2112204324489</v>
      </c>
      <c r="E9" s="1020">
        <f>'[15]HT KB 1'!$M$6</f>
        <v>1299078631764</v>
      </c>
      <c r="F9" s="860">
        <f>F48+F61+F74+F87+F100+F113+F126+F139</f>
        <v>502707146884</v>
      </c>
      <c r="G9" s="860">
        <f>G48+G61+G74+G87+G100+G113+G126+G139</f>
        <v>310418545841</v>
      </c>
      <c r="H9" s="860">
        <f>D9-C9</f>
        <v>-318599899686</v>
      </c>
      <c r="I9" s="861">
        <f>D9/C9*100</f>
        <v>86.893230786854886</v>
      </c>
      <c r="J9" s="862"/>
      <c r="K9" s="863" t="s">
        <v>831</v>
      </c>
      <c r="L9" s="394"/>
      <c r="M9" s="645"/>
      <c r="N9" s="646"/>
      <c r="O9" s="637"/>
      <c r="P9" s="637"/>
    </row>
    <row r="10" spans="1:16" ht="56.25" customHeight="1">
      <c r="A10" s="851">
        <v>2</v>
      </c>
      <c r="B10" s="859" t="s">
        <v>1060</v>
      </c>
      <c r="C10" s="860">
        <v>0</v>
      </c>
      <c r="D10" s="860">
        <f t="shared" ref="D10:D16" si="0">E10+F10+G10</f>
        <v>0</v>
      </c>
      <c r="E10" s="1020"/>
      <c r="F10" s="860">
        <f t="shared" ref="F10:G16" si="1">F49+F62+F75+F88+F101+F114+F127+F140</f>
        <v>0</v>
      </c>
      <c r="G10" s="860">
        <f t="shared" si="1"/>
        <v>0</v>
      </c>
      <c r="H10" s="860">
        <f t="shared" ref="H10:H16" si="2">D10-C10</f>
        <v>0</v>
      </c>
      <c r="I10" s="861" t="e">
        <f t="shared" ref="I10:I16" si="3">D10/C10*100</f>
        <v>#DIV/0!</v>
      </c>
      <c r="J10" s="864"/>
      <c r="K10" s="865" t="s">
        <v>2515</v>
      </c>
      <c r="L10" s="636"/>
      <c r="M10" s="637"/>
      <c r="N10" s="637"/>
      <c r="O10" s="637"/>
      <c r="P10" s="637"/>
    </row>
    <row r="11" spans="1:16" ht="60" customHeight="1">
      <c r="A11" s="851">
        <v>3</v>
      </c>
      <c r="B11" s="859" t="s">
        <v>1061</v>
      </c>
      <c r="C11" s="860">
        <v>194079880908</v>
      </c>
      <c r="D11" s="860">
        <f t="shared" si="0"/>
        <v>391090805650</v>
      </c>
      <c r="E11" s="1020">
        <f>'[15]HT KB 1'!$M$5</f>
        <v>215780460094</v>
      </c>
      <c r="F11" s="860">
        <f t="shared" si="1"/>
        <v>147186623142</v>
      </c>
      <c r="G11" s="860">
        <f t="shared" si="1"/>
        <v>28123722414</v>
      </c>
      <c r="H11" s="860">
        <f t="shared" si="2"/>
        <v>197010924742</v>
      </c>
      <c r="I11" s="861">
        <f t="shared" si="3"/>
        <v>201.51022549080676</v>
      </c>
      <c r="J11" s="864"/>
      <c r="K11" s="865" t="s">
        <v>830</v>
      </c>
      <c r="L11" s="636"/>
      <c r="M11" s="637"/>
      <c r="N11" s="637"/>
      <c r="O11" s="637"/>
      <c r="P11" s="637"/>
    </row>
    <row r="12" spans="1:16" ht="66" customHeight="1">
      <c r="A12" s="851">
        <v>4</v>
      </c>
      <c r="B12" s="859" t="s">
        <v>1062</v>
      </c>
      <c r="C12" s="860">
        <v>11166574370</v>
      </c>
      <c r="D12" s="860">
        <f t="shared" si="0"/>
        <v>4760083652</v>
      </c>
      <c r="E12" s="1020">
        <f>'[15]HT KB 1'!$M$7</f>
        <v>2193711809</v>
      </c>
      <c r="F12" s="860">
        <f t="shared" si="1"/>
        <v>2499571843</v>
      </c>
      <c r="G12" s="860">
        <f t="shared" si="1"/>
        <v>66800000</v>
      </c>
      <c r="H12" s="860">
        <f t="shared" si="2"/>
        <v>-6406490718</v>
      </c>
      <c r="I12" s="861">
        <f t="shared" si="3"/>
        <v>42.627967130084137</v>
      </c>
      <c r="J12" s="864"/>
      <c r="K12" s="865" t="s">
        <v>829</v>
      </c>
      <c r="L12" s="636"/>
      <c r="M12" s="637"/>
      <c r="N12" s="637"/>
      <c r="O12" s="637"/>
      <c r="P12" s="637"/>
    </row>
    <row r="13" spans="1:16" ht="84" customHeight="1">
      <c r="A13" s="851">
        <v>5</v>
      </c>
      <c r="B13" s="859" t="s">
        <v>1063</v>
      </c>
      <c r="C13" s="860">
        <v>160986362769</v>
      </c>
      <c r="D13" s="860">
        <f t="shared" si="0"/>
        <v>87063108516</v>
      </c>
      <c r="E13" s="1020">
        <f>'[15]HT KB 1'!$M$8</f>
        <v>28835007629</v>
      </c>
      <c r="F13" s="860">
        <f t="shared" si="1"/>
        <v>35593947041</v>
      </c>
      <c r="G13" s="860">
        <f t="shared" si="1"/>
        <v>22634153846</v>
      </c>
      <c r="H13" s="860">
        <f t="shared" si="2"/>
        <v>-73923254253</v>
      </c>
      <c r="I13" s="861">
        <f t="shared" si="3"/>
        <v>54.081045759712708</v>
      </c>
      <c r="J13" s="864"/>
      <c r="K13" s="865" t="s">
        <v>828</v>
      </c>
      <c r="L13" s="636"/>
      <c r="M13" s="637"/>
      <c r="N13" s="637"/>
      <c r="O13" s="637"/>
      <c r="P13" s="637"/>
    </row>
    <row r="14" spans="1:16" ht="66" customHeight="1">
      <c r="A14" s="851">
        <v>6</v>
      </c>
      <c r="B14" s="859" t="s">
        <v>1064</v>
      </c>
      <c r="C14" s="860">
        <v>7998252189</v>
      </c>
      <c r="D14" s="860">
        <f t="shared" si="0"/>
        <v>10345524829</v>
      </c>
      <c r="E14" s="1020">
        <f>'[15]HT KB 1'!$M$9</f>
        <v>10345524829</v>
      </c>
      <c r="F14" s="860">
        <f t="shared" si="1"/>
        <v>0</v>
      </c>
      <c r="G14" s="860">
        <f t="shared" si="1"/>
        <v>0</v>
      </c>
      <c r="H14" s="860">
        <f t="shared" si="2"/>
        <v>2347272640</v>
      </c>
      <c r="I14" s="861">
        <f t="shared" si="3"/>
        <v>129.34731969602316</v>
      </c>
      <c r="J14" s="864"/>
      <c r="K14" s="865" t="s">
        <v>2078</v>
      </c>
      <c r="L14" s="636"/>
      <c r="M14" s="637"/>
      <c r="N14" s="637"/>
      <c r="O14" s="637"/>
      <c r="P14" s="637"/>
    </row>
    <row r="15" spans="1:16" ht="79.5" customHeight="1">
      <c r="A15" s="851">
        <v>7</v>
      </c>
      <c r="B15" s="859" t="s">
        <v>1065</v>
      </c>
      <c r="C15" s="860">
        <v>825357843802</v>
      </c>
      <c r="D15" s="860">
        <f t="shared" si="0"/>
        <v>1863810812247</v>
      </c>
      <c r="E15" s="1020">
        <f>'[15]HT KB 1'!$M$10</f>
        <v>1164018000000</v>
      </c>
      <c r="F15" s="860">
        <f t="shared" si="1"/>
        <v>479474134294</v>
      </c>
      <c r="G15" s="860">
        <f t="shared" si="1"/>
        <v>220318677953</v>
      </c>
      <c r="H15" s="860">
        <f t="shared" si="2"/>
        <v>1038452968445</v>
      </c>
      <c r="I15" s="861">
        <f t="shared" si="3"/>
        <v>225.81851329616981</v>
      </c>
      <c r="J15" s="864"/>
      <c r="K15" s="866" t="s">
        <v>827</v>
      </c>
    </row>
    <row r="16" spans="1:16" ht="24.75" customHeight="1">
      <c r="A16" s="851">
        <v>8</v>
      </c>
      <c r="B16" s="859" t="s">
        <v>1629</v>
      </c>
      <c r="C16" s="860">
        <v>1612591187479</v>
      </c>
      <c r="D16" s="860">
        <f t="shared" si="0"/>
        <v>505069780686</v>
      </c>
      <c r="E16" s="1020">
        <f>'[15]HT KB 1'!$M$11</f>
        <v>356085701511</v>
      </c>
      <c r="F16" s="860">
        <f t="shared" si="1"/>
        <v>133710062144</v>
      </c>
      <c r="G16" s="860">
        <f t="shared" si="1"/>
        <v>15274017031</v>
      </c>
      <c r="H16" s="860">
        <f t="shared" si="2"/>
        <v>-1107521406793</v>
      </c>
      <c r="I16" s="861">
        <f t="shared" si="3"/>
        <v>31.320385762220798</v>
      </c>
      <c r="J16" s="864"/>
      <c r="K16" s="866" t="s">
        <v>826</v>
      </c>
    </row>
    <row r="17" spans="1:14" s="654" customFormat="1" ht="15" customHeight="1">
      <c r="A17" s="647"/>
      <c r="B17" s="648"/>
      <c r="C17" s="649"/>
      <c r="D17" s="650"/>
      <c r="E17" s="650"/>
      <c r="F17" s="650"/>
      <c r="G17" s="650"/>
      <c r="H17" s="650"/>
      <c r="I17" s="651"/>
      <c r="J17" s="652"/>
      <c r="K17" s="867"/>
      <c r="L17" s="653"/>
    </row>
    <row r="18" spans="1:14" s="655" customFormat="1" ht="20.25" customHeight="1">
      <c r="B18" s="945" t="s">
        <v>2566</v>
      </c>
      <c r="C18" s="1457" t="s">
        <v>2565</v>
      </c>
      <c r="D18" s="1457"/>
      <c r="E18" s="1457"/>
      <c r="F18" s="1457"/>
      <c r="G18" s="1457"/>
      <c r="H18" s="1457"/>
      <c r="I18" s="1457"/>
      <c r="J18" s="1457"/>
      <c r="K18" s="847"/>
      <c r="L18" s="393"/>
      <c r="N18" s="657"/>
    </row>
    <row r="19" spans="1:14" s="656" customFormat="1" ht="20.25" customHeight="1">
      <c r="B19" s="794" t="s">
        <v>2031</v>
      </c>
      <c r="C19" s="658"/>
      <c r="D19" s="1474" t="s">
        <v>2573</v>
      </c>
      <c r="E19" s="1474"/>
      <c r="F19" s="1474"/>
      <c r="G19" s="1474"/>
      <c r="H19" s="1474"/>
      <c r="I19" s="1474"/>
      <c r="J19" s="1474"/>
      <c r="K19" s="868"/>
      <c r="L19" s="514"/>
      <c r="N19" s="657"/>
    </row>
    <row r="20" spans="1:14" s="656" customFormat="1" ht="15.6">
      <c r="B20" s="794"/>
      <c r="C20" s="658"/>
      <c r="D20" s="1009"/>
      <c r="E20" s="1009"/>
      <c r="F20" s="1009"/>
      <c r="G20" s="1009"/>
      <c r="H20" s="1009"/>
      <c r="I20" s="1009"/>
      <c r="J20" s="1009"/>
      <c r="K20" s="868"/>
      <c r="L20" s="514"/>
      <c r="N20" s="657"/>
    </row>
    <row r="21" spans="1:14" s="656" customFormat="1" ht="15.6">
      <c r="B21" s="794"/>
      <c r="C21" s="658"/>
      <c r="D21" s="1009"/>
      <c r="E21" s="659"/>
      <c r="F21" s="1009"/>
      <c r="G21" s="1009"/>
      <c r="H21" s="1009"/>
      <c r="I21" s="1009"/>
      <c r="J21" s="1009"/>
      <c r="K21" s="868"/>
      <c r="L21" s="514"/>
      <c r="N21" s="657"/>
    </row>
    <row r="22" spans="1:14" s="656" customFormat="1" ht="15.6">
      <c r="B22" s="794"/>
      <c r="C22" s="658"/>
      <c r="D22" s="1009"/>
      <c r="E22" s="659"/>
      <c r="F22" s="1009"/>
      <c r="G22" s="1009"/>
      <c r="H22" s="1009"/>
      <c r="I22" s="1009"/>
      <c r="J22" s="1009"/>
      <c r="K22" s="868"/>
      <c r="L22" s="514"/>
      <c r="N22" s="657"/>
    </row>
    <row r="23" spans="1:14" s="656" customFormat="1" ht="15.6">
      <c r="B23" s="794"/>
      <c r="C23" s="658"/>
      <c r="D23" s="1009"/>
      <c r="E23" s="659"/>
      <c r="F23" s="1009"/>
      <c r="G23" s="1009"/>
      <c r="H23" s="1009"/>
      <c r="I23" s="1009"/>
      <c r="J23" s="1009"/>
      <c r="K23" s="868"/>
      <c r="L23" s="514"/>
      <c r="N23" s="657"/>
    </row>
    <row r="24" spans="1:14" s="656" customFormat="1" ht="15.6">
      <c r="B24" s="794"/>
      <c r="C24" s="658"/>
      <c r="D24" s="1009"/>
      <c r="E24" s="659"/>
      <c r="F24" s="1009"/>
      <c r="G24" s="1009"/>
      <c r="H24" s="1009"/>
      <c r="I24" s="1009"/>
      <c r="J24" s="1009"/>
      <c r="K24" s="868"/>
      <c r="L24" s="514"/>
      <c r="N24" s="657"/>
    </row>
    <row r="25" spans="1:14" s="656" customFormat="1" ht="15.6">
      <c r="B25" s="794"/>
      <c r="C25" s="658"/>
      <c r="D25" s="1009"/>
      <c r="E25" s="659"/>
      <c r="F25" s="1009"/>
      <c r="G25" s="1009"/>
      <c r="H25" s="1009"/>
      <c r="I25" s="1009"/>
      <c r="J25" s="1009"/>
      <c r="K25" s="868"/>
      <c r="L25" s="514"/>
      <c r="N25" s="657"/>
    </row>
    <row r="26" spans="1:14" s="656" customFormat="1" ht="15.6">
      <c r="B26" s="794"/>
      <c r="C26" s="658"/>
      <c r="D26" s="1009"/>
      <c r="E26" s="659"/>
      <c r="F26" s="1009"/>
      <c r="G26" s="1009"/>
      <c r="H26" s="1009"/>
      <c r="I26" s="1009"/>
      <c r="J26" s="1009"/>
      <c r="K26" s="868"/>
      <c r="L26" s="514"/>
      <c r="N26" s="657"/>
    </row>
    <row r="27" spans="1:14" s="656" customFormat="1" ht="15.6">
      <c r="B27" s="794"/>
      <c r="C27" s="658"/>
      <c r="D27" s="1009"/>
      <c r="E27" s="659"/>
      <c r="F27" s="1009"/>
      <c r="G27" s="1009"/>
      <c r="H27" s="1009"/>
      <c r="I27" s="1009"/>
      <c r="J27" s="1009"/>
      <c r="K27" s="868"/>
      <c r="L27" s="514"/>
      <c r="N27" s="657"/>
    </row>
    <row r="28" spans="1:14" s="656" customFormat="1" ht="15.6">
      <c r="B28" s="794"/>
      <c r="C28" s="658"/>
      <c r="D28" s="1009"/>
      <c r="E28" s="659"/>
      <c r="F28" s="1009"/>
      <c r="G28" s="1009"/>
      <c r="H28" s="1009"/>
      <c r="I28" s="1009"/>
      <c r="J28" s="1009"/>
      <c r="K28" s="868"/>
      <c r="L28" s="514"/>
      <c r="N28" s="657"/>
    </row>
    <row r="29" spans="1:14" s="656" customFormat="1" ht="15.6">
      <c r="B29" s="794"/>
      <c r="C29" s="658"/>
      <c r="D29" s="1009"/>
      <c r="E29" s="659"/>
      <c r="F29" s="1009"/>
      <c r="G29" s="1009"/>
      <c r="H29" s="1009"/>
      <c r="I29" s="1009"/>
      <c r="J29" s="1009"/>
      <c r="K29" s="868"/>
      <c r="L29" s="514"/>
      <c r="N29" s="657"/>
    </row>
    <row r="30" spans="1:14" s="656" customFormat="1" ht="15.6">
      <c r="B30" s="794"/>
      <c r="C30" s="658"/>
      <c r="D30" s="1009"/>
      <c r="E30" s="1009"/>
      <c r="F30" s="1009"/>
      <c r="G30" s="1009"/>
      <c r="H30" s="1009"/>
      <c r="I30" s="1009"/>
      <c r="J30" s="1009"/>
      <c r="K30" s="868"/>
      <c r="L30" s="514"/>
      <c r="N30" s="657"/>
    </row>
    <row r="31" spans="1:14" s="656" customFormat="1" ht="15.6">
      <c r="B31" s="794"/>
      <c r="C31" s="658"/>
      <c r="D31" s="1009"/>
      <c r="E31" s="1009"/>
      <c r="F31" s="1009"/>
      <c r="G31" s="1009"/>
      <c r="H31" s="1009"/>
      <c r="I31" s="1009"/>
      <c r="J31" s="1009"/>
      <c r="K31" s="868"/>
      <c r="L31" s="514"/>
      <c r="N31" s="657"/>
    </row>
    <row r="32" spans="1:14" s="656" customFormat="1" ht="15.6">
      <c r="B32" s="794"/>
      <c r="C32" s="658"/>
      <c r="D32" s="1009"/>
      <c r="E32" s="1009"/>
      <c r="F32" s="1009"/>
      <c r="G32" s="1009"/>
      <c r="H32" s="1009"/>
      <c r="I32" s="1009"/>
      <c r="J32" s="1009"/>
      <c r="K32" s="868"/>
      <c r="L32" s="514"/>
      <c r="N32" s="657"/>
    </row>
    <row r="33" spans="1:14" s="656" customFormat="1" ht="15.6">
      <c r="B33" s="794"/>
      <c r="C33" s="658"/>
      <c r="D33" s="1009"/>
      <c r="E33" s="1009"/>
      <c r="F33" s="1009"/>
      <c r="G33" s="1009"/>
      <c r="H33" s="1009"/>
      <c r="I33" s="1009"/>
      <c r="J33" s="1009"/>
      <c r="K33" s="868"/>
      <c r="L33" s="514"/>
      <c r="N33" s="657"/>
    </row>
    <row r="34" spans="1:14" s="656" customFormat="1" ht="15.6">
      <c r="B34" s="794"/>
      <c r="C34" s="658"/>
      <c r="D34" s="1009"/>
      <c r="E34" s="1009"/>
      <c r="F34" s="1009"/>
      <c r="G34" s="1009"/>
      <c r="H34" s="1009"/>
      <c r="I34" s="1009"/>
      <c r="J34" s="1009"/>
      <c r="K34" s="868"/>
      <c r="L34" s="514"/>
      <c r="N34" s="657"/>
    </row>
    <row r="35" spans="1:14" s="656" customFormat="1" ht="15.6">
      <c r="B35" s="794"/>
      <c r="C35" s="658"/>
      <c r="D35" s="1009"/>
      <c r="E35" s="1009"/>
      <c r="F35" s="1009"/>
      <c r="G35" s="1009"/>
      <c r="H35" s="1009"/>
      <c r="I35" s="1009"/>
      <c r="J35" s="1009"/>
      <c r="K35" s="868"/>
      <c r="L35" s="514"/>
      <c r="N35" s="657"/>
    </row>
    <row r="36" spans="1:14" s="656" customFormat="1" ht="15.6">
      <c r="B36" s="794"/>
      <c r="C36" s="658"/>
      <c r="D36" s="1009"/>
      <c r="E36" s="1009"/>
      <c r="F36" s="1009"/>
      <c r="G36" s="1009"/>
      <c r="H36" s="1009"/>
      <c r="I36" s="1009"/>
      <c r="J36" s="1009"/>
      <c r="K36" s="868"/>
      <c r="L36" s="514"/>
      <c r="N36" s="657"/>
    </row>
    <row r="37" spans="1:14" s="656" customFormat="1" ht="15.6">
      <c r="B37" s="794"/>
      <c r="C37" s="658"/>
      <c r="D37" s="1009"/>
      <c r="E37" s="1009"/>
      <c r="F37" s="1009"/>
      <c r="G37" s="1009"/>
      <c r="H37" s="1009"/>
      <c r="I37" s="1009"/>
      <c r="J37" s="1009"/>
      <c r="K37" s="868"/>
      <c r="L37" s="514"/>
      <c r="N37" s="657"/>
    </row>
    <row r="38" spans="1:14" s="656" customFormat="1" ht="15.6">
      <c r="B38" s="794"/>
      <c r="C38" s="658"/>
      <c r="D38" s="1009"/>
      <c r="E38" s="1009"/>
      <c r="F38" s="1009"/>
      <c r="G38" s="1009"/>
      <c r="H38" s="1009"/>
      <c r="I38" s="1009"/>
      <c r="J38" s="1009"/>
      <c r="K38" s="868"/>
      <c r="L38" s="514"/>
      <c r="N38" s="657"/>
    </row>
    <row r="39" spans="1:14" s="656" customFormat="1" ht="15.6">
      <c r="B39" s="794"/>
      <c r="C39" s="658"/>
      <c r="D39" s="1009"/>
      <c r="E39" s="1009"/>
      <c r="F39" s="1009"/>
      <c r="G39" s="1009"/>
      <c r="H39" s="1009"/>
      <c r="I39" s="1009"/>
      <c r="J39" s="1009"/>
      <c r="K39" s="868"/>
      <c r="L39" s="514"/>
      <c r="N39" s="657"/>
    </row>
    <row r="40" spans="1:14" s="656" customFormat="1" ht="15.6">
      <c r="B40" s="794"/>
      <c r="C40" s="658"/>
      <c r="D40" s="1009"/>
      <c r="E40" s="1009"/>
      <c r="F40" s="1009"/>
      <c r="G40" s="1009"/>
      <c r="H40" s="1009"/>
      <c r="I40" s="1009"/>
      <c r="J40" s="1009"/>
      <c r="K40" s="868"/>
      <c r="L40" s="514"/>
      <c r="N40" s="657"/>
    </row>
    <row r="41" spans="1:14" s="656" customFormat="1" ht="15.6">
      <c r="B41" s="794"/>
      <c r="C41" s="658"/>
      <c r="D41" s="1009"/>
      <c r="E41" s="1009"/>
      <c r="F41" s="1009"/>
      <c r="G41" s="1009"/>
      <c r="H41" s="1009"/>
      <c r="I41" s="1009"/>
      <c r="J41" s="1009"/>
      <c r="K41" s="868"/>
      <c r="L41" s="514"/>
      <c r="N41" s="657"/>
    </row>
    <row r="42" spans="1:14" s="656" customFormat="1" ht="15.6">
      <c r="B42" s="794"/>
      <c r="C42" s="658"/>
      <c r="D42" s="1009"/>
      <c r="E42" s="1009"/>
      <c r="F42" s="1009"/>
      <c r="G42" s="1009"/>
      <c r="H42" s="1009"/>
      <c r="I42" s="1009"/>
      <c r="J42" s="1009"/>
      <c r="K42" s="868"/>
      <c r="L42" s="514"/>
      <c r="N42" s="657"/>
    </row>
    <row r="43" spans="1:14" s="656" customFormat="1" ht="15.6">
      <c r="A43" s="660"/>
      <c r="B43" s="661" t="s">
        <v>2022</v>
      </c>
      <c r="C43" s="662"/>
      <c r="D43" s="663"/>
      <c r="E43" s="663"/>
      <c r="F43" s="663"/>
      <c r="G43" s="663"/>
      <c r="H43" s="663"/>
      <c r="I43" s="663"/>
      <c r="J43" s="663"/>
      <c r="K43" s="868"/>
      <c r="L43" s="514"/>
      <c r="N43" s="657"/>
    </row>
    <row r="44" spans="1:14" s="656" customFormat="1" ht="15.75" customHeight="1">
      <c r="A44" s="1465" t="s">
        <v>280</v>
      </c>
      <c r="B44" s="1465" t="s">
        <v>265</v>
      </c>
      <c r="C44" s="1468" t="s">
        <v>2077</v>
      </c>
      <c r="D44" s="1465" t="s">
        <v>2516</v>
      </c>
      <c r="E44" s="1468" t="s">
        <v>1626</v>
      </c>
      <c r="F44" s="1468" t="s">
        <v>1627</v>
      </c>
      <c r="G44" s="1472" t="s">
        <v>1628</v>
      </c>
      <c r="H44" s="1465" t="s">
        <v>1056</v>
      </c>
      <c r="I44" s="1465"/>
      <c r="J44" s="1465" t="s">
        <v>293</v>
      </c>
      <c r="K44" s="868"/>
      <c r="L44" s="514"/>
      <c r="N44" s="657"/>
    </row>
    <row r="45" spans="1:14" s="656" customFormat="1" ht="46.8">
      <c r="A45" s="1465"/>
      <c r="B45" s="1465"/>
      <c r="C45" s="1469"/>
      <c r="D45" s="1465"/>
      <c r="E45" s="1469"/>
      <c r="F45" s="1469"/>
      <c r="G45" s="1473"/>
      <c r="H45" s="1007" t="s">
        <v>1057</v>
      </c>
      <c r="I45" s="1007" t="s">
        <v>1058</v>
      </c>
      <c r="J45" s="1465"/>
      <c r="K45" s="868"/>
      <c r="L45" s="514"/>
      <c r="N45" s="657"/>
    </row>
    <row r="46" spans="1:14" s="656" customFormat="1" ht="15.75" customHeight="1">
      <c r="A46" s="852" t="s">
        <v>268</v>
      </c>
      <c r="B46" s="852" t="s">
        <v>269</v>
      </c>
      <c r="C46" s="852">
        <v>1</v>
      </c>
      <c r="D46" s="852">
        <v>2</v>
      </c>
      <c r="E46" s="852"/>
      <c r="F46" s="852"/>
      <c r="G46" s="853"/>
      <c r="H46" s="852" t="s">
        <v>580</v>
      </c>
      <c r="I46" s="852" t="s">
        <v>1072</v>
      </c>
      <c r="J46" s="852">
        <v>5</v>
      </c>
      <c r="K46" s="1021">
        <v>49466930894</v>
      </c>
      <c r="L46" s="514">
        <f>F47-K46</f>
        <v>0</v>
      </c>
      <c r="N46" s="657"/>
    </row>
    <row r="47" spans="1:14" s="656" customFormat="1" ht="15.6">
      <c r="A47" s="852"/>
      <c r="B47" s="1007" t="s">
        <v>465</v>
      </c>
      <c r="C47" s="869">
        <f>SUM(C48:C55)</f>
        <v>73706386045</v>
      </c>
      <c r="D47" s="869">
        <f>SUM(D48:D55)</f>
        <v>56815512829</v>
      </c>
      <c r="E47" s="869"/>
      <c r="F47" s="869">
        <f>SUM(F48:F55)</f>
        <v>49466930894</v>
      </c>
      <c r="G47" s="869">
        <f>SUM(G48:G55)</f>
        <v>7348581935</v>
      </c>
      <c r="H47" s="869"/>
      <c r="I47" s="870"/>
      <c r="J47" s="871"/>
      <c r="K47" s="1021">
        <v>7348581935</v>
      </c>
      <c r="L47" s="514">
        <f>G47-K47</f>
        <v>0</v>
      </c>
      <c r="M47" s="664"/>
      <c r="N47" s="657"/>
    </row>
    <row r="48" spans="1:14" s="656" customFormat="1" ht="93.6">
      <c r="A48" s="852">
        <v>1</v>
      </c>
      <c r="B48" s="872" t="s">
        <v>1059</v>
      </c>
      <c r="C48" s="873">
        <v>65305054500</v>
      </c>
      <c r="D48" s="873">
        <f>E48+F48+G48</f>
        <v>33611496416</v>
      </c>
      <c r="E48" s="873"/>
      <c r="F48" s="874">
        <v>33611496416</v>
      </c>
      <c r="G48" s="873"/>
      <c r="H48" s="873"/>
      <c r="I48" s="875"/>
      <c r="J48" s="876"/>
      <c r="K48" s="868"/>
      <c r="L48" s="514"/>
      <c r="M48" s="664"/>
      <c r="N48" s="657"/>
    </row>
    <row r="49" spans="1:14" s="656" customFormat="1" ht="46.8">
      <c r="A49" s="852">
        <v>2</v>
      </c>
      <c r="B49" s="872" t="s">
        <v>1060</v>
      </c>
      <c r="C49" s="873">
        <v>0</v>
      </c>
      <c r="D49" s="873">
        <f t="shared" ref="D49:D55" si="4">E49+F49+G49</f>
        <v>0</v>
      </c>
      <c r="E49" s="873"/>
      <c r="F49" s="873"/>
      <c r="G49" s="873"/>
      <c r="H49" s="873"/>
      <c r="I49" s="875"/>
      <c r="J49" s="871"/>
      <c r="K49" s="868"/>
      <c r="L49" s="514"/>
      <c r="N49" s="657"/>
    </row>
    <row r="50" spans="1:14" s="656" customFormat="1" ht="46.8">
      <c r="A50" s="852">
        <v>3</v>
      </c>
      <c r="B50" s="872" t="s">
        <v>1061</v>
      </c>
      <c r="C50" s="873">
        <v>2360653086</v>
      </c>
      <c r="D50" s="873">
        <f t="shared" si="4"/>
        <v>15855434478</v>
      </c>
      <c r="E50" s="873"/>
      <c r="F50" s="873">
        <v>15855434478</v>
      </c>
      <c r="G50" s="873"/>
      <c r="H50" s="873"/>
      <c r="I50" s="875"/>
      <c r="J50" s="871"/>
      <c r="K50" s="868"/>
      <c r="L50" s="514"/>
      <c r="N50" s="657"/>
    </row>
    <row r="51" spans="1:14" s="656" customFormat="1" ht="46.8">
      <c r="A51" s="852">
        <v>4</v>
      </c>
      <c r="B51" s="872" t="s">
        <v>1062</v>
      </c>
      <c r="C51" s="873">
        <v>391088128</v>
      </c>
      <c r="D51" s="873">
        <f t="shared" si="4"/>
        <v>0</v>
      </c>
      <c r="E51" s="873"/>
      <c r="F51" s="873"/>
      <c r="G51" s="873"/>
      <c r="H51" s="873"/>
      <c r="I51" s="875"/>
      <c r="J51" s="871"/>
      <c r="K51" s="868"/>
      <c r="L51" s="514"/>
      <c r="N51" s="657"/>
    </row>
    <row r="52" spans="1:14" s="656" customFormat="1" ht="78">
      <c r="A52" s="852">
        <v>5</v>
      </c>
      <c r="B52" s="872" t="s">
        <v>1063</v>
      </c>
      <c r="C52" s="873">
        <v>5649590331</v>
      </c>
      <c r="D52" s="873">
        <f t="shared" si="4"/>
        <v>7348581935</v>
      </c>
      <c r="E52" s="873"/>
      <c r="F52" s="873"/>
      <c r="G52" s="873">
        <v>7348581935</v>
      </c>
      <c r="H52" s="873"/>
      <c r="I52" s="875"/>
      <c r="J52" s="871"/>
      <c r="K52" s="868"/>
      <c r="L52" s="514"/>
      <c r="N52" s="657"/>
    </row>
    <row r="53" spans="1:14" s="656" customFormat="1" ht="46.8">
      <c r="A53" s="852">
        <v>6</v>
      </c>
      <c r="B53" s="872" t="s">
        <v>1064</v>
      </c>
      <c r="C53" s="873">
        <v>0</v>
      </c>
      <c r="D53" s="873">
        <f t="shared" si="4"/>
        <v>0</v>
      </c>
      <c r="E53" s="873"/>
      <c r="F53" s="873"/>
      <c r="G53" s="873"/>
      <c r="H53" s="873"/>
      <c r="I53" s="875"/>
      <c r="J53" s="871"/>
      <c r="K53" s="868"/>
      <c r="L53" s="514"/>
      <c r="N53" s="657"/>
    </row>
    <row r="54" spans="1:14" s="656" customFormat="1" ht="62.4">
      <c r="A54" s="852">
        <v>7</v>
      </c>
      <c r="B54" s="872" t="s">
        <v>1065</v>
      </c>
      <c r="C54" s="873">
        <v>0</v>
      </c>
      <c r="D54" s="873">
        <f t="shared" si="4"/>
        <v>0</v>
      </c>
      <c r="E54" s="873"/>
      <c r="F54" s="873"/>
      <c r="G54" s="873"/>
      <c r="H54" s="873"/>
      <c r="I54" s="875"/>
      <c r="J54" s="871"/>
      <c r="K54" s="868"/>
      <c r="L54" s="514"/>
      <c r="N54" s="657"/>
    </row>
    <row r="55" spans="1:14" s="656" customFormat="1" ht="15.6">
      <c r="A55" s="852">
        <v>8</v>
      </c>
      <c r="B55" s="872" t="s">
        <v>1629</v>
      </c>
      <c r="C55" s="873">
        <v>0</v>
      </c>
      <c r="D55" s="873">
        <f t="shared" si="4"/>
        <v>0</v>
      </c>
      <c r="E55" s="873"/>
      <c r="F55" s="873"/>
      <c r="G55" s="873"/>
      <c r="H55" s="873"/>
      <c r="I55" s="875"/>
      <c r="J55" s="871"/>
      <c r="K55" s="868"/>
      <c r="L55" s="514"/>
      <c r="N55" s="657"/>
    </row>
    <row r="56" spans="1:14" s="656" customFormat="1" ht="15.6">
      <c r="A56" s="660"/>
      <c r="B56" s="661" t="s">
        <v>2023</v>
      </c>
      <c r="C56" s="662"/>
      <c r="D56" s="663"/>
      <c r="E56" s="663"/>
      <c r="F56" s="663"/>
      <c r="G56" s="663"/>
      <c r="H56" s="663"/>
      <c r="I56" s="663"/>
      <c r="J56" s="663"/>
      <c r="K56" s="868"/>
      <c r="L56" s="514"/>
      <c r="N56" s="657"/>
    </row>
    <row r="57" spans="1:14" s="656" customFormat="1" ht="15.75" customHeight="1">
      <c r="A57" s="1465" t="s">
        <v>280</v>
      </c>
      <c r="B57" s="1465" t="s">
        <v>265</v>
      </c>
      <c r="C57" s="1468" t="s">
        <v>2077</v>
      </c>
      <c r="D57" s="1465" t="s">
        <v>2516</v>
      </c>
      <c r="E57" s="1468" t="s">
        <v>1626</v>
      </c>
      <c r="F57" s="1468" t="s">
        <v>1627</v>
      </c>
      <c r="G57" s="1472" t="s">
        <v>1628</v>
      </c>
      <c r="H57" s="1465" t="s">
        <v>1056</v>
      </c>
      <c r="I57" s="1465"/>
      <c r="J57" s="1465" t="s">
        <v>293</v>
      </c>
      <c r="K57" s="868"/>
      <c r="L57" s="514"/>
      <c r="N57" s="657"/>
    </row>
    <row r="58" spans="1:14" s="656" customFormat="1" ht="46.8">
      <c r="A58" s="1465"/>
      <c r="B58" s="1465"/>
      <c r="C58" s="1469"/>
      <c r="D58" s="1465"/>
      <c r="E58" s="1469"/>
      <c r="F58" s="1469"/>
      <c r="G58" s="1473"/>
      <c r="H58" s="1007" t="s">
        <v>1057</v>
      </c>
      <c r="I58" s="1007" t="s">
        <v>1058</v>
      </c>
      <c r="J58" s="1465"/>
      <c r="K58" s="868"/>
      <c r="L58" s="514"/>
      <c r="M58" s="514"/>
      <c r="N58" s="657"/>
    </row>
    <row r="59" spans="1:14" s="656" customFormat="1" ht="15.6">
      <c r="A59" s="852" t="s">
        <v>268</v>
      </c>
      <c r="B59" s="852" t="s">
        <v>269</v>
      </c>
      <c r="C59" s="852">
        <v>1</v>
      </c>
      <c r="D59" s="852">
        <v>2</v>
      </c>
      <c r="E59" s="852"/>
      <c r="F59" s="852"/>
      <c r="G59" s="853"/>
      <c r="H59" s="852" t="s">
        <v>580</v>
      </c>
      <c r="I59" s="852" t="s">
        <v>1072</v>
      </c>
      <c r="J59" s="852">
        <v>5</v>
      </c>
      <c r="K59" s="1022">
        <v>72679967971</v>
      </c>
      <c r="L59" s="514">
        <f>F60-K59</f>
        <v>0</v>
      </c>
      <c r="M59" s="514"/>
      <c r="N59" s="657"/>
    </row>
    <row r="60" spans="1:14" s="656" customFormat="1" ht="15.6">
      <c r="A60" s="852"/>
      <c r="B60" s="1007" t="s">
        <v>465</v>
      </c>
      <c r="C60" s="869">
        <f>SUM(C61:C68)</f>
        <v>119368858598</v>
      </c>
      <c r="D60" s="869">
        <f>SUM(D61:D68)</f>
        <v>82313050494</v>
      </c>
      <c r="E60" s="869">
        <f t="shared" ref="E60:G60" si="5">SUM(E61:E68)</f>
        <v>0</v>
      </c>
      <c r="F60" s="869">
        <f t="shared" si="5"/>
        <v>72679967971</v>
      </c>
      <c r="G60" s="869">
        <f t="shared" si="5"/>
        <v>9633082523</v>
      </c>
      <c r="H60" s="869"/>
      <c r="I60" s="870"/>
      <c r="J60" s="871"/>
      <c r="K60" s="1022">
        <v>9633082523</v>
      </c>
      <c r="L60" s="514">
        <f>K60-G60</f>
        <v>0</v>
      </c>
      <c r="M60" s="664"/>
      <c r="N60" s="657"/>
    </row>
    <row r="61" spans="1:14" s="656" customFormat="1" ht="93.6">
      <c r="A61" s="852">
        <v>1</v>
      </c>
      <c r="B61" s="872" t="s">
        <v>1059</v>
      </c>
      <c r="C61" s="873">
        <v>84190168426</v>
      </c>
      <c r="D61" s="873">
        <f>E61+F61+G61</f>
        <v>45381631200</v>
      </c>
      <c r="E61" s="873"/>
      <c r="F61" s="873">
        <v>38922492901</v>
      </c>
      <c r="G61" s="873">
        <v>6459138299</v>
      </c>
      <c r="H61" s="873"/>
      <c r="I61" s="875"/>
      <c r="J61" s="876"/>
      <c r="K61" s="868"/>
      <c r="L61" s="514"/>
      <c r="M61" s="514"/>
      <c r="N61" s="657"/>
    </row>
    <row r="62" spans="1:14" s="656" customFormat="1" ht="46.8">
      <c r="A62" s="852">
        <v>2</v>
      </c>
      <c r="B62" s="872" t="s">
        <v>1060</v>
      </c>
      <c r="C62" s="873">
        <v>0</v>
      </c>
      <c r="D62" s="873">
        <f t="shared" ref="D62:D68" si="6">E62+F62+G62</f>
        <v>0</v>
      </c>
      <c r="E62" s="873"/>
      <c r="F62" s="877"/>
      <c r="G62" s="873"/>
      <c r="H62" s="873"/>
      <c r="I62" s="875"/>
      <c r="J62" s="871"/>
      <c r="K62" s="868"/>
      <c r="L62" s="514"/>
      <c r="M62" s="664"/>
      <c r="N62" s="657"/>
    </row>
    <row r="63" spans="1:14" s="656" customFormat="1" ht="46.8">
      <c r="A63" s="852">
        <v>3</v>
      </c>
      <c r="B63" s="872" t="s">
        <v>1061</v>
      </c>
      <c r="C63" s="873">
        <v>242750788</v>
      </c>
      <c r="D63" s="873">
        <f t="shared" si="6"/>
        <v>4255776903</v>
      </c>
      <c r="E63" s="873"/>
      <c r="F63" s="877">
        <v>2705000000</v>
      </c>
      <c r="G63" s="873">
        <v>1550776903</v>
      </c>
      <c r="H63" s="873"/>
      <c r="I63" s="875"/>
      <c r="J63" s="871"/>
      <c r="K63" s="868"/>
      <c r="L63" s="514"/>
      <c r="N63" s="657"/>
    </row>
    <row r="64" spans="1:14" s="656" customFormat="1" ht="46.8">
      <c r="A64" s="852">
        <v>4</v>
      </c>
      <c r="B64" s="872" t="s">
        <v>1062</v>
      </c>
      <c r="C64" s="873">
        <v>60489000</v>
      </c>
      <c r="D64" s="873">
        <f t="shared" si="6"/>
        <v>66800000</v>
      </c>
      <c r="E64" s="873"/>
      <c r="F64" s="877"/>
      <c r="G64" s="873">
        <v>66800000</v>
      </c>
      <c r="H64" s="873"/>
      <c r="I64" s="875"/>
      <c r="J64" s="871"/>
      <c r="K64" s="868"/>
      <c r="L64" s="514"/>
      <c r="N64" s="657"/>
    </row>
    <row r="65" spans="1:14" s="656" customFormat="1" ht="78">
      <c r="A65" s="852">
        <v>5</v>
      </c>
      <c r="B65" s="872" t="s">
        <v>1063</v>
      </c>
      <c r="C65" s="873">
        <v>3303063000</v>
      </c>
      <c r="D65" s="873">
        <f t="shared" si="6"/>
        <v>6767160955</v>
      </c>
      <c r="E65" s="873"/>
      <c r="F65" s="877">
        <v>5454268000</v>
      </c>
      <c r="G65" s="873">
        <v>1312892955</v>
      </c>
      <c r="H65" s="873"/>
      <c r="I65" s="875"/>
      <c r="J65" s="871"/>
      <c r="K65" s="868"/>
      <c r="L65" s="514"/>
      <c r="N65" s="657"/>
    </row>
    <row r="66" spans="1:14" s="656" customFormat="1" ht="46.8">
      <c r="A66" s="852">
        <v>6</v>
      </c>
      <c r="B66" s="872" t="s">
        <v>1064</v>
      </c>
      <c r="C66" s="873">
        <v>0</v>
      </c>
      <c r="D66" s="873">
        <f t="shared" si="6"/>
        <v>0</v>
      </c>
      <c r="E66" s="873"/>
      <c r="F66" s="877"/>
      <c r="G66" s="873"/>
      <c r="H66" s="873"/>
      <c r="I66" s="875"/>
      <c r="J66" s="871"/>
      <c r="K66" s="868"/>
      <c r="L66" s="514"/>
      <c r="N66" s="657"/>
    </row>
    <row r="67" spans="1:14" s="656" customFormat="1" ht="62.4">
      <c r="A67" s="852">
        <v>7</v>
      </c>
      <c r="B67" s="872" t="s">
        <v>1065</v>
      </c>
      <c r="C67" s="873">
        <v>4151119516</v>
      </c>
      <c r="D67" s="873">
        <f t="shared" si="6"/>
        <v>12313146750</v>
      </c>
      <c r="E67" s="873"/>
      <c r="F67" s="877">
        <v>12269127000</v>
      </c>
      <c r="G67" s="873">
        <v>44019750</v>
      </c>
      <c r="H67" s="873"/>
      <c r="I67" s="875"/>
      <c r="J67" s="871"/>
      <c r="K67" s="868"/>
      <c r="L67" s="514"/>
      <c r="N67" s="657"/>
    </row>
    <row r="68" spans="1:14" s="656" customFormat="1" ht="15.6">
      <c r="A68" s="852">
        <v>8</v>
      </c>
      <c r="B68" s="872" t="s">
        <v>1629</v>
      </c>
      <c r="C68" s="873">
        <v>27421267868</v>
      </c>
      <c r="D68" s="873">
        <f t="shared" si="6"/>
        <v>13528534686</v>
      </c>
      <c r="E68" s="873"/>
      <c r="F68" s="877">
        <v>13329080070</v>
      </c>
      <c r="G68" s="873">
        <v>199454616</v>
      </c>
      <c r="H68" s="873"/>
      <c r="I68" s="875"/>
      <c r="J68" s="871"/>
      <c r="K68" s="868"/>
      <c r="L68" s="514"/>
      <c r="N68" s="657"/>
    </row>
    <row r="69" spans="1:14" s="656" customFormat="1" ht="15.6">
      <c r="A69" s="660"/>
      <c r="B69" s="661" t="s">
        <v>2024</v>
      </c>
      <c r="C69" s="662"/>
      <c r="D69" s="663"/>
      <c r="E69" s="663"/>
      <c r="F69" s="663"/>
      <c r="G69" s="663"/>
      <c r="H69" s="663"/>
      <c r="I69" s="663"/>
      <c r="J69" s="663"/>
      <c r="K69" s="868"/>
      <c r="L69" s="514"/>
      <c r="N69" s="657"/>
    </row>
    <row r="70" spans="1:14" s="656" customFormat="1" ht="15.75" customHeight="1">
      <c r="A70" s="1467" t="s">
        <v>280</v>
      </c>
      <c r="B70" s="1467" t="s">
        <v>265</v>
      </c>
      <c r="C70" s="1475" t="s">
        <v>2077</v>
      </c>
      <c r="D70" s="1467" t="s">
        <v>2516</v>
      </c>
      <c r="E70" s="1475" t="s">
        <v>1626</v>
      </c>
      <c r="F70" s="1475" t="s">
        <v>1627</v>
      </c>
      <c r="G70" s="1477" t="s">
        <v>1628</v>
      </c>
      <c r="H70" s="1467" t="s">
        <v>1056</v>
      </c>
      <c r="I70" s="1467"/>
      <c r="J70" s="1467" t="s">
        <v>293</v>
      </c>
      <c r="K70" s="868"/>
      <c r="L70" s="514"/>
      <c r="N70" s="657"/>
    </row>
    <row r="71" spans="1:14" s="656" customFormat="1" ht="46.8">
      <c r="A71" s="1467"/>
      <c r="B71" s="1467"/>
      <c r="C71" s="1476"/>
      <c r="D71" s="1467"/>
      <c r="E71" s="1476"/>
      <c r="F71" s="1476"/>
      <c r="G71" s="1478"/>
      <c r="H71" s="1008" t="s">
        <v>1057</v>
      </c>
      <c r="I71" s="1008" t="s">
        <v>1058</v>
      </c>
      <c r="J71" s="1467"/>
      <c r="K71" s="868"/>
      <c r="L71" s="514"/>
      <c r="N71" s="657"/>
    </row>
    <row r="72" spans="1:14" s="656" customFormat="1" ht="15.6">
      <c r="A72" s="851" t="s">
        <v>268</v>
      </c>
      <c r="B72" s="851" t="s">
        <v>269</v>
      </c>
      <c r="C72" s="851">
        <v>1</v>
      </c>
      <c r="D72" s="851">
        <v>2</v>
      </c>
      <c r="E72" s="851"/>
      <c r="F72" s="851"/>
      <c r="G72" s="878"/>
      <c r="H72" s="851" t="s">
        <v>580</v>
      </c>
      <c r="I72" s="851" t="s">
        <v>1072</v>
      </c>
      <c r="J72" s="851">
        <v>5</v>
      </c>
      <c r="K72" s="1023">
        <v>226059910417</v>
      </c>
      <c r="L72" s="514">
        <f>K72-F73</f>
        <v>0</v>
      </c>
      <c r="N72" s="657"/>
    </row>
    <row r="73" spans="1:14" s="656" customFormat="1" ht="15.6">
      <c r="A73" s="851"/>
      <c r="B73" s="1008" t="s">
        <v>465</v>
      </c>
      <c r="C73" s="869">
        <f>SUM(C74:C81)</f>
        <v>195279448959</v>
      </c>
      <c r="D73" s="879">
        <f>SUM(D74:D81)</f>
        <v>252629224377</v>
      </c>
      <c r="E73" s="879">
        <f t="shared" ref="E73" si="7">SUM(E74:E81)</f>
        <v>0</v>
      </c>
      <c r="F73" s="879">
        <f>SUM(F74:F81)</f>
        <v>226059910417</v>
      </c>
      <c r="G73" s="879">
        <f>SUM(G74:G81)</f>
        <v>26569313960</v>
      </c>
      <c r="H73" s="879"/>
      <c r="I73" s="880"/>
      <c r="J73" s="858"/>
      <c r="K73" s="1023">
        <v>26569313960</v>
      </c>
      <c r="L73" s="514">
        <f>K73-G73</f>
        <v>0</v>
      </c>
      <c r="M73" s="664"/>
      <c r="N73" s="657"/>
    </row>
    <row r="74" spans="1:14" s="656" customFormat="1" ht="93.6">
      <c r="A74" s="851">
        <v>1</v>
      </c>
      <c r="B74" s="859" t="s">
        <v>1059</v>
      </c>
      <c r="C74" s="873">
        <v>105975355797</v>
      </c>
      <c r="D74" s="842">
        <f>F74+G74</f>
        <v>76115575417</v>
      </c>
      <c r="E74" s="842"/>
      <c r="F74" s="881">
        <v>68052409417</v>
      </c>
      <c r="G74" s="882">
        <v>8063166000</v>
      </c>
      <c r="H74" s="842"/>
      <c r="I74" s="883"/>
      <c r="J74" s="862"/>
      <c r="K74" s="868"/>
      <c r="L74" s="514"/>
      <c r="M74" s="664"/>
      <c r="N74" s="657"/>
    </row>
    <row r="75" spans="1:14" s="656" customFormat="1" ht="46.8">
      <c r="A75" s="851">
        <v>2</v>
      </c>
      <c r="B75" s="859" t="s">
        <v>1060</v>
      </c>
      <c r="C75" s="842">
        <v>0</v>
      </c>
      <c r="D75" s="842">
        <f t="shared" ref="D75:D81" si="8">F75+G75</f>
        <v>0</v>
      </c>
      <c r="E75" s="842"/>
      <c r="F75" s="881"/>
      <c r="G75" s="882"/>
      <c r="H75" s="842"/>
      <c r="I75" s="883"/>
      <c r="J75" s="858"/>
      <c r="K75" s="868"/>
      <c r="L75" s="514"/>
      <c r="N75" s="657"/>
    </row>
    <row r="76" spans="1:14" s="656" customFormat="1" ht="15.75" customHeight="1">
      <c r="A76" s="851">
        <v>3</v>
      </c>
      <c r="B76" s="859" t="s">
        <v>1061</v>
      </c>
      <c r="C76" s="842">
        <v>3134893160</v>
      </c>
      <c r="D76" s="842">
        <f t="shared" si="8"/>
        <v>4933436485</v>
      </c>
      <c r="E76" s="842"/>
      <c r="F76" s="881">
        <v>4020000000</v>
      </c>
      <c r="G76" s="882">
        <v>913436485</v>
      </c>
      <c r="H76" s="842"/>
      <c r="I76" s="883"/>
      <c r="J76" s="858"/>
      <c r="K76" s="868"/>
      <c r="L76" s="514"/>
      <c r="N76" s="657"/>
    </row>
    <row r="77" spans="1:14" s="656" customFormat="1" ht="46.8">
      <c r="A77" s="851">
        <v>4</v>
      </c>
      <c r="B77" s="859" t="s">
        <v>1062</v>
      </c>
      <c r="C77" s="842">
        <v>4255171332</v>
      </c>
      <c r="D77" s="842">
        <f t="shared" si="8"/>
        <v>0</v>
      </c>
      <c r="E77" s="842"/>
      <c r="F77" s="881"/>
      <c r="G77" s="882"/>
      <c r="H77" s="842"/>
      <c r="I77" s="883"/>
      <c r="J77" s="858"/>
      <c r="K77" s="868"/>
      <c r="L77" s="514"/>
      <c r="N77" s="657"/>
    </row>
    <row r="78" spans="1:14" s="656" customFormat="1" ht="78">
      <c r="A78" s="851">
        <v>5</v>
      </c>
      <c r="B78" s="859" t="s">
        <v>1063</v>
      </c>
      <c r="C78" s="842">
        <v>34278207723</v>
      </c>
      <c r="D78" s="842">
        <f t="shared" si="8"/>
        <v>3135774190</v>
      </c>
      <c r="E78" s="842"/>
      <c r="F78" s="881">
        <v>1502901000</v>
      </c>
      <c r="G78" s="882">
        <v>1632873190</v>
      </c>
      <c r="H78" s="842"/>
      <c r="I78" s="883"/>
      <c r="J78" s="858"/>
      <c r="K78" s="868"/>
      <c r="L78" s="514"/>
      <c r="N78" s="657"/>
    </row>
    <row r="79" spans="1:14" s="656" customFormat="1" ht="46.8">
      <c r="A79" s="851">
        <v>6</v>
      </c>
      <c r="B79" s="859" t="s">
        <v>1064</v>
      </c>
      <c r="C79" s="842">
        <v>0</v>
      </c>
      <c r="D79" s="842">
        <f t="shared" si="8"/>
        <v>0</v>
      </c>
      <c r="E79" s="842"/>
      <c r="F79" s="881"/>
      <c r="G79" s="882"/>
      <c r="H79" s="842"/>
      <c r="I79" s="883"/>
      <c r="J79" s="858"/>
      <c r="K79" s="868"/>
      <c r="L79" s="514"/>
      <c r="N79" s="657"/>
    </row>
    <row r="80" spans="1:14" s="656" customFormat="1" ht="62.4">
      <c r="A80" s="851">
        <v>7</v>
      </c>
      <c r="B80" s="859" t="s">
        <v>1065</v>
      </c>
      <c r="C80" s="842">
        <v>24082575745</v>
      </c>
      <c r="D80" s="842">
        <f t="shared" si="8"/>
        <v>166495838285</v>
      </c>
      <c r="E80" s="842"/>
      <c r="F80" s="881">
        <v>150536000000</v>
      </c>
      <c r="G80" s="882">
        <f>16055276285-95438000</f>
        <v>15959838285</v>
      </c>
      <c r="H80" s="842"/>
      <c r="I80" s="883"/>
      <c r="J80" s="858"/>
      <c r="K80" s="868"/>
      <c r="L80" s="514"/>
      <c r="N80" s="657"/>
    </row>
    <row r="81" spans="1:14" s="656" customFormat="1" ht="15.6">
      <c r="A81" s="851">
        <v>8</v>
      </c>
      <c r="B81" s="859" t="s">
        <v>1629</v>
      </c>
      <c r="C81" s="842">
        <v>23553245202</v>
      </c>
      <c r="D81" s="842">
        <f t="shared" si="8"/>
        <v>1948600000</v>
      </c>
      <c r="E81" s="842"/>
      <c r="F81" s="881">
        <v>1948600000</v>
      </c>
      <c r="G81" s="882"/>
      <c r="H81" s="842"/>
      <c r="I81" s="883"/>
      <c r="J81" s="858"/>
      <c r="K81" s="868"/>
      <c r="L81" s="514"/>
      <c r="N81" s="657"/>
    </row>
    <row r="82" spans="1:14" s="656" customFormat="1" ht="15.6">
      <c r="A82" s="660"/>
      <c r="B82" s="661" t="s">
        <v>2025</v>
      </c>
      <c r="C82" s="662"/>
      <c r="D82" s="663"/>
      <c r="E82" s="663"/>
      <c r="F82" s="663"/>
      <c r="G82" s="663"/>
      <c r="H82" s="663"/>
      <c r="I82" s="663"/>
      <c r="J82" s="663"/>
      <c r="K82" s="868"/>
      <c r="L82" s="514"/>
      <c r="N82" s="657"/>
    </row>
    <row r="83" spans="1:14" s="656" customFormat="1" ht="15.75" customHeight="1">
      <c r="A83" s="1467" t="s">
        <v>280</v>
      </c>
      <c r="B83" s="1467" t="s">
        <v>265</v>
      </c>
      <c r="C83" s="1475" t="s">
        <v>2077</v>
      </c>
      <c r="D83" s="1467" t="s">
        <v>2516</v>
      </c>
      <c r="E83" s="1475" t="s">
        <v>1626</v>
      </c>
      <c r="F83" s="1475" t="s">
        <v>1627</v>
      </c>
      <c r="G83" s="1477" t="s">
        <v>1628</v>
      </c>
      <c r="H83" s="1467" t="s">
        <v>1056</v>
      </c>
      <c r="I83" s="1467"/>
      <c r="J83" s="1467" t="s">
        <v>293</v>
      </c>
      <c r="K83" s="868"/>
      <c r="L83" s="514"/>
      <c r="N83" s="657"/>
    </row>
    <row r="84" spans="1:14" s="656" customFormat="1" ht="46.8">
      <c r="A84" s="1467"/>
      <c r="B84" s="1467"/>
      <c r="C84" s="1476"/>
      <c r="D84" s="1467"/>
      <c r="E84" s="1476"/>
      <c r="F84" s="1476"/>
      <c r="G84" s="1478"/>
      <c r="H84" s="1008" t="s">
        <v>1057</v>
      </c>
      <c r="I84" s="1008" t="s">
        <v>1058</v>
      </c>
      <c r="J84" s="1467"/>
      <c r="K84" s="868"/>
      <c r="L84" s="514"/>
      <c r="N84" s="657"/>
    </row>
    <row r="85" spans="1:14" s="656" customFormat="1" ht="15.6">
      <c r="A85" s="851" t="s">
        <v>268</v>
      </c>
      <c r="B85" s="851" t="s">
        <v>269</v>
      </c>
      <c r="C85" s="851">
        <v>1</v>
      </c>
      <c r="D85" s="851">
        <v>2</v>
      </c>
      <c r="E85" s="851"/>
      <c r="F85" s="851"/>
      <c r="G85" s="878"/>
      <c r="H85" s="851" t="s">
        <v>580</v>
      </c>
      <c r="I85" s="851" t="s">
        <v>1072</v>
      </c>
      <c r="J85" s="851">
        <v>5</v>
      </c>
      <c r="K85" s="868"/>
      <c r="L85" s="514"/>
      <c r="M85" s="664"/>
      <c r="N85" s="657"/>
    </row>
    <row r="86" spans="1:14" s="656" customFormat="1" ht="15.6">
      <c r="A86" s="851"/>
      <c r="B86" s="1008" t="s">
        <v>465</v>
      </c>
      <c r="C86" s="879">
        <f>SUM(C87:C94)</f>
        <v>183221161594</v>
      </c>
      <c r="D86" s="879">
        <f t="shared" ref="D86:E86" si="9">SUM(D87:D94)</f>
        <v>181022985911</v>
      </c>
      <c r="E86" s="879">
        <f t="shared" si="9"/>
        <v>0</v>
      </c>
      <c r="F86" s="879">
        <f>SUM(F87:F94)</f>
        <v>138644209518</v>
      </c>
      <c r="G86" s="879">
        <f>SUM(G87:G94)</f>
        <v>42378776393</v>
      </c>
      <c r="H86" s="879"/>
      <c r="I86" s="880"/>
      <c r="J86" s="858"/>
      <c r="K86" s="868"/>
      <c r="L86" s="514"/>
      <c r="M86" s="664"/>
      <c r="N86" s="657"/>
    </row>
    <row r="87" spans="1:14" s="656" customFormat="1" ht="93.6">
      <c r="A87" s="851">
        <v>1</v>
      </c>
      <c r="B87" s="859" t="s">
        <v>1059</v>
      </c>
      <c r="C87" s="842">
        <v>163421436685</v>
      </c>
      <c r="D87" s="842">
        <f>F87+G87</f>
        <v>49996582084</v>
      </c>
      <c r="E87" s="842"/>
      <c r="F87" s="884">
        <v>32532525309</v>
      </c>
      <c r="G87" s="842">
        <v>17464056775</v>
      </c>
      <c r="H87" s="842"/>
      <c r="I87" s="883"/>
      <c r="J87" s="862"/>
      <c r="K87" s="868"/>
      <c r="L87" s="514"/>
      <c r="N87" s="657"/>
    </row>
    <row r="88" spans="1:14" s="656" customFormat="1" ht="46.8">
      <c r="A88" s="851">
        <v>2</v>
      </c>
      <c r="B88" s="859" t="s">
        <v>1060</v>
      </c>
      <c r="C88" s="842">
        <v>0</v>
      </c>
      <c r="D88" s="842">
        <f t="shared" ref="D88:D94" si="10">F88+G88</f>
        <v>0</v>
      </c>
      <c r="E88" s="842"/>
      <c r="F88" s="884"/>
      <c r="G88" s="842"/>
      <c r="H88" s="842"/>
      <c r="I88" s="883"/>
      <c r="J88" s="858"/>
      <c r="K88" s="868"/>
      <c r="L88" s="514"/>
      <c r="N88" s="657"/>
    </row>
    <row r="89" spans="1:14" s="656" customFormat="1" ht="46.8">
      <c r="A89" s="851">
        <v>3</v>
      </c>
      <c r="B89" s="859" t="s">
        <v>1061</v>
      </c>
      <c r="C89" s="842">
        <v>9984708200</v>
      </c>
      <c r="D89" s="842">
        <f t="shared" si="10"/>
        <v>1386112200</v>
      </c>
      <c r="E89" s="842"/>
      <c r="F89" s="884">
        <v>1262573600</v>
      </c>
      <c r="G89" s="842">
        <v>123538600</v>
      </c>
      <c r="H89" s="842"/>
      <c r="I89" s="883"/>
      <c r="J89" s="858"/>
      <c r="K89" s="868"/>
      <c r="L89" s="514"/>
      <c r="N89" s="657"/>
    </row>
    <row r="90" spans="1:14" s="656" customFormat="1" ht="46.8">
      <c r="A90" s="851">
        <v>4</v>
      </c>
      <c r="B90" s="859" t="s">
        <v>1062</v>
      </c>
      <c r="C90" s="842">
        <v>391965</v>
      </c>
      <c r="D90" s="842">
        <f t="shared" si="10"/>
        <v>34828035</v>
      </c>
      <c r="E90" s="842"/>
      <c r="F90" s="884">
        <v>34828035</v>
      </c>
      <c r="G90" s="842"/>
      <c r="H90" s="842"/>
      <c r="I90" s="883"/>
      <c r="J90" s="858"/>
      <c r="K90" s="868"/>
      <c r="L90" s="514"/>
      <c r="N90" s="657"/>
    </row>
    <row r="91" spans="1:14" s="656" customFormat="1" ht="78">
      <c r="A91" s="851">
        <v>5</v>
      </c>
      <c r="B91" s="859" t="s">
        <v>1063</v>
      </c>
      <c r="C91" s="842">
        <v>5764733944</v>
      </c>
      <c r="D91" s="842">
        <f t="shared" si="10"/>
        <v>3861907350</v>
      </c>
      <c r="E91" s="842"/>
      <c r="F91" s="884">
        <v>1171640000</v>
      </c>
      <c r="G91" s="842">
        <v>2690267350</v>
      </c>
      <c r="H91" s="842"/>
      <c r="I91" s="883"/>
      <c r="J91" s="858"/>
      <c r="K91" s="868"/>
      <c r="L91" s="514"/>
      <c r="N91" s="657"/>
    </row>
    <row r="92" spans="1:14" s="656" customFormat="1" ht="46.8">
      <c r="A92" s="851">
        <v>6</v>
      </c>
      <c r="B92" s="859" t="s">
        <v>1064</v>
      </c>
      <c r="C92" s="842">
        <v>0</v>
      </c>
      <c r="D92" s="842">
        <f t="shared" si="10"/>
        <v>0</v>
      </c>
      <c r="E92" s="842"/>
      <c r="F92" s="884"/>
      <c r="G92" s="842"/>
      <c r="H92" s="842"/>
      <c r="I92" s="883"/>
      <c r="J92" s="858"/>
      <c r="K92" s="868"/>
      <c r="L92" s="514"/>
      <c r="N92" s="657"/>
    </row>
    <row r="93" spans="1:14" s="656" customFormat="1" ht="62.4">
      <c r="A93" s="851">
        <v>7</v>
      </c>
      <c r="B93" s="859" t="s">
        <v>1065</v>
      </c>
      <c r="C93" s="842">
        <v>0</v>
      </c>
      <c r="D93" s="842">
        <f t="shared" si="10"/>
        <v>8123969073</v>
      </c>
      <c r="E93" s="842"/>
      <c r="F93" s="884"/>
      <c r="G93" s="842">
        <v>8123969073</v>
      </c>
      <c r="H93" s="842"/>
      <c r="I93" s="883"/>
      <c r="J93" s="858"/>
      <c r="K93" s="868"/>
      <c r="L93" s="514"/>
      <c r="N93" s="657"/>
    </row>
    <row r="94" spans="1:14" s="656" customFormat="1" ht="15.6">
      <c r="A94" s="851">
        <v>8</v>
      </c>
      <c r="B94" s="859" t="s">
        <v>1629</v>
      </c>
      <c r="C94" s="842">
        <v>4049890800</v>
      </c>
      <c r="D94" s="842">
        <f t="shared" si="10"/>
        <v>117619587169</v>
      </c>
      <c r="E94" s="842"/>
      <c r="F94" s="884">
        <f>104081852357-304209783-135000000</f>
        <v>103642642574</v>
      </c>
      <c r="G94" s="842">
        <v>13976944595</v>
      </c>
      <c r="H94" s="842"/>
      <c r="I94" s="883"/>
      <c r="J94" s="858"/>
      <c r="K94" s="868"/>
      <c r="L94" s="514"/>
      <c r="N94" s="657"/>
    </row>
    <row r="95" spans="1:14" s="656" customFormat="1" ht="15.6">
      <c r="A95" s="660"/>
      <c r="B95" s="661" t="s">
        <v>2026</v>
      </c>
      <c r="C95" s="662"/>
      <c r="D95" s="663"/>
      <c r="E95" s="663"/>
      <c r="F95" s="663"/>
      <c r="G95" s="663"/>
      <c r="H95" s="663"/>
      <c r="I95" s="663"/>
      <c r="J95" s="663"/>
      <c r="K95" s="868"/>
      <c r="L95" s="514"/>
      <c r="N95" s="657"/>
    </row>
    <row r="96" spans="1:14" s="656" customFormat="1" ht="15.75" customHeight="1">
      <c r="A96" s="1467" t="s">
        <v>280</v>
      </c>
      <c r="B96" s="1467" t="s">
        <v>265</v>
      </c>
      <c r="C96" s="1475" t="s">
        <v>2077</v>
      </c>
      <c r="D96" s="1467" t="s">
        <v>2516</v>
      </c>
      <c r="E96" s="1475" t="s">
        <v>1626</v>
      </c>
      <c r="F96" s="1475" t="s">
        <v>1627</v>
      </c>
      <c r="G96" s="1477" t="s">
        <v>1628</v>
      </c>
      <c r="H96" s="1467" t="s">
        <v>1056</v>
      </c>
      <c r="I96" s="1467"/>
      <c r="J96" s="1467" t="s">
        <v>293</v>
      </c>
      <c r="K96" s="868"/>
      <c r="L96" s="514"/>
      <c r="N96" s="657"/>
    </row>
    <row r="97" spans="1:14" s="656" customFormat="1" ht="46.8">
      <c r="A97" s="1467"/>
      <c r="B97" s="1467"/>
      <c r="C97" s="1476"/>
      <c r="D97" s="1467"/>
      <c r="E97" s="1476"/>
      <c r="F97" s="1476"/>
      <c r="G97" s="1478"/>
      <c r="H97" s="1008" t="s">
        <v>1057</v>
      </c>
      <c r="I97" s="1008" t="s">
        <v>1058</v>
      </c>
      <c r="J97" s="1467"/>
      <c r="K97" s="868"/>
      <c r="L97" s="514"/>
      <c r="M97" s="664"/>
      <c r="N97" s="657"/>
    </row>
    <row r="98" spans="1:14" s="656" customFormat="1" ht="15.6">
      <c r="A98" s="851" t="s">
        <v>268</v>
      </c>
      <c r="B98" s="851" t="s">
        <v>269</v>
      </c>
      <c r="C98" s="851">
        <v>1</v>
      </c>
      <c r="D98" s="851">
        <v>2</v>
      </c>
      <c r="E98" s="851"/>
      <c r="F98" s="851"/>
      <c r="G98" s="878"/>
      <c r="H98" s="851" t="s">
        <v>580</v>
      </c>
      <c r="I98" s="851" t="s">
        <v>1072</v>
      </c>
      <c r="J98" s="851">
        <v>5</v>
      </c>
      <c r="K98" s="1024">
        <v>76181186067</v>
      </c>
      <c r="L98" s="514">
        <f>F99-K98</f>
        <v>0</v>
      </c>
      <c r="M98" s="664"/>
      <c r="N98" s="657"/>
    </row>
    <row r="99" spans="1:14" s="656" customFormat="1" ht="15.6">
      <c r="A99" s="851"/>
      <c r="B99" s="1008" t="s">
        <v>465</v>
      </c>
      <c r="C99" s="879">
        <f>SUM(C100:C107)</f>
        <v>301409898854</v>
      </c>
      <c r="D99" s="879">
        <f t="shared" ref="D99:E99" si="11">SUM(D100:D107)</f>
        <v>258330596099</v>
      </c>
      <c r="E99" s="879">
        <f t="shared" si="11"/>
        <v>0</v>
      </c>
      <c r="F99" s="879">
        <f>SUM(F100:F107)</f>
        <v>76181186067</v>
      </c>
      <c r="G99" s="879">
        <f>SUM(G100:G107)</f>
        <v>182149410032</v>
      </c>
      <c r="H99" s="879"/>
      <c r="I99" s="880"/>
      <c r="J99" s="858"/>
      <c r="K99" s="1024">
        <v>182149410032</v>
      </c>
      <c r="L99" s="514">
        <f>G99-K99</f>
        <v>0</v>
      </c>
      <c r="N99" s="657"/>
    </row>
    <row r="100" spans="1:14" s="656" customFormat="1" ht="93.6">
      <c r="A100" s="851">
        <v>1</v>
      </c>
      <c r="B100" s="859" t="s">
        <v>1059</v>
      </c>
      <c r="C100" s="842">
        <v>210102031761</v>
      </c>
      <c r="D100" s="842">
        <f>F100+G100</f>
        <v>203623027124</v>
      </c>
      <c r="E100" s="842"/>
      <c r="F100" s="884">
        <v>28896984791</v>
      </c>
      <c r="G100" s="842">
        <v>174726042333</v>
      </c>
      <c r="H100" s="842"/>
      <c r="I100" s="883"/>
      <c r="J100" s="862"/>
      <c r="K100" s="868"/>
      <c r="L100" s="514"/>
      <c r="N100" s="657"/>
    </row>
    <row r="101" spans="1:14" s="656" customFormat="1" ht="46.8">
      <c r="A101" s="851">
        <v>2</v>
      </c>
      <c r="B101" s="859" t="s">
        <v>1060</v>
      </c>
      <c r="C101" s="842">
        <v>0</v>
      </c>
      <c r="D101" s="842">
        <f t="shared" ref="D101:D107" si="12">F101+G101</f>
        <v>0</v>
      </c>
      <c r="E101" s="842"/>
      <c r="F101" s="884"/>
      <c r="G101" s="842"/>
      <c r="H101" s="842"/>
      <c r="I101" s="883"/>
      <c r="J101" s="858"/>
      <c r="K101" s="868"/>
      <c r="L101" s="514"/>
      <c r="N101" s="657"/>
    </row>
    <row r="102" spans="1:14" s="656" customFormat="1" ht="46.8">
      <c r="A102" s="851">
        <v>3</v>
      </c>
      <c r="B102" s="859" t="s">
        <v>1061</v>
      </c>
      <c r="C102" s="842">
        <v>6010824585</v>
      </c>
      <c r="D102" s="842">
        <f t="shared" si="12"/>
        <v>1809980364</v>
      </c>
      <c r="E102" s="842"/>
      <c r="F102" s="884"/>
      <c r="G102" s="842">
        <v>1809980364</v>
      </c>
      <c r="H102" s="842"/>
      <c r="I102" s="883"/>
      <c r="J102" s="858"/>
      <c r="K102" s="868"/>
      <c r="L102" s="514"/>
      <c r="N102" s="657"/>
    </row>
    <row r="103" spans="1:14" s="656" customFormat="1" ht="46.8">
      <c r="A103" s="851">
        <v>4</v>
      </c>
      <c r="B103" s="859" t="s">
        <v>1062</v>
      </c>
      <c r="C103" s="842">
        <v>0</v>
      </c>
      <c r="D103" s="842">
        <f t="shared" si="12"/>
        <v>1269220</v>
      </c>
      <c r="E103" s="842"/>
      <c r="F103" s="884">
        <v>1269220</v>
      </c>
      <c r="G103" s="842"/>
      <c r="H103" s="842"/>
      <c r="I103" s="883"/>
      <c r="J103" s="858"/>
      <c r="K103" s="868"/>
      <c r="L103" s="514"/>
      <c r="N103" s="657"/>
    </row>
    <row r="104" spans="1:14" s="656" customFormat="1" ht="78">
      <c r="A104" s="851">
        <v>5</v>
      </c>
      <c r="B104" s="859" t="s">
        <v>1063</v>
      </c>
      <c r="C104" s="842">
        <v>6474365393</v>
      </c>
      <c r="D104" s="842">
        <f t="shared" si="12"/>
        <v>3686961739</v>
      </c>
      <c r="E104" s="842"/>
      <c r="F104" s="884">
        <v>1926192556</v>
      </c>
      <c r="G104" s="842">
        <v>1760769183</v>
      </c>
      <c r="H104" s="842"/>
      <c r="I104" s="883"/>
      <c r="J104" s="858"/>
      <c r="K104" s="868"/>
      <c r="L104" s="514"/>
      <c r="N104" s="657"/>
    </row>
    <row r="105" spans="1:14" s="656" customFormat="1" ht="46.8">
      <c r="A105" s="851">
        <v>6</v>
      </c>
      <c r="B105" s="859" t="s">
        <v>1064</v>
      </c>
      <c r="C105" s="842">
        <v>0</v>
      </c>
      <c r="D105" s="842">
        <f t="shared" si="12"/>
        <v>0</v>
      </c>
      <c r="E105" s="842"/>
      <c r="F105" s="884">
        <v>0</v>
      </c>
      <c r="G105" s="842"/>
      <c r="H105" s="842"/>
      <c r="I105" s="883"/>
      <c r="J105" s="858"/>
      <c r="K105" s="868"/>
      <c r="L105" s="514"/>
      <c r="N105" s="657"/>
    </row>
    <row r="106" spans="1:14" s="656" customFormat="1" ht="62.4">
      <c r="A106" s="851">
        <v>7</v>
      </c>
      <c r="B106" s="859" t="s">
        <v>1065</v>
      </c>
      <c r="C106" s="842">
        <v>38525804986</v>
      </c>
      <c r="D106" s="842">
        <f t="shared" si="12"/>
        <v>34492273332</v>
      </c>
      <c r="E106" s="842"/>
      <c r="F106" s="884">
        <v>31067000000</v>
      </c>
      <c r="G106" s="842">
        <v>3425273332</v>
      </c>
      <c r="H106" s="842"/>
      <c r="I106" s="883"/>
      <c r="J106" s="858"/>
      <c r="K106" s="868"/>
      <c r="L106" s="514"/>
      <c r="N106" s="657"/>
    </row>
    <row r="107" spans="1:14" s="656" customFormat="1" ht="15.75" customHeight="1">
      <c r="A107" s="851">
        <v>8</v>
      </c>
      <c r="B107" s="859" t="s">
        <v>1629</v>
      </c>
      <c r="C107" s="842">
        <v>40296872129</v>
      </c>
      <c r="D107" s="842">
        <f t="shared" si="12"/>
        <v>14717084320</v>
      </c>
      <c r="E107" s="842"/>
      <c r="F107" s="884">
        <f>17421276000-'[16]truy vấn chi 1511'!$F$20</f>
        <v>14289739500</v>
      </c>
      <c r="G107" s="842">
        <v>427344820</v>
      </c>
      <c r="H107" s="842"/>
      <c r="I107" s="883"/>
      <c r="J107" s="858"/>
      <c r="K107" s="868"/>
      <c r="L107" s="514"/>
      <c r="N107" s="657"/>
    </row>
    <row r="108" spans="1:14" s="656" customFormat="1" ht="15.6">
      <c r="A108" s="660"/>
      <c r="B108" s="661" t="s">
        <v>2027</v>
      </c>
      <c r="C108" s="662"/>
      <c r="D108" s="663"/>
      <c r="E108" s="663"/>
      <c r="F108" s="663"/>
      <c r="G108" s="663"/>
      <c r="H108" s="663"/>
      <c r="I108" s="663"/>
      <c r="J108" s="663"/>
      <c r="K108" s="868"/>
      <c r="L108" s="514"/>
      <c r="M108" s="885"/>
      <c r="N108" s="657"/>
    </row>
    <row r="109" spans="1:14" s="656" customFormat="1" ht="15.75" customHeight="1">
      <c r="A109" s="1467" t="s">
        <v>280</v>
      </c>
      <c r="B109" s="1467" t="s">
        <v>265</v>
      </c>
      <c r="C109" s="1475" t="s">
        <v>2077</v>
      </c>
      <c r="D109" s="1467" t="s">
        <v>2516</v>
      </c>
      <c r="E109" s="1475" t="s">
        <v>1626</v>
      </c>
      <c r="F109" s="1475" t="s">
        <v>1627</v>
      </c>
      <c r="G109" s="1477" t="s">
        <v>1628</v>
      </c>
      <c r="H109" s="1467" t="s">
        <v>1056</v>
      </c>
      <c r="I109" s="1467"/>
      <c r="J109" s="1467" t="s">
        <v>293</v>
      </c>
      <c r="K109" s="868"/>
      <c r="L109" s="514"/>
      <c r="N109" s="657"/>
    </row>
    <row r="110" spans="1:14" s="656" customFormat="1" ht="46.8">
      <c r="A110" s="1467"/>
      <c r="B110" s="1467"/>
      <c r="C110" s="1476"/>
      <c r="D110" s="1467"/>
      <c r="E110" s="1476"/>
      <c r="F110" s="1476"/>
      <c r="G110" s="1478"/>
      <c r="H110" s="1008" t="s">
        <v>1057</v>
      </c>
      <c r="I110" s="1008" t="s">
        <v>1058</v>
      </c>
      <c r="J110" s="1467"/>
      <c r="K110" s="868"/>
      <c r="L110" s="514"/>
      <c r="M110" s="514"/>
      <c r="N110" s="657"/>
    </row>
    <row r="111" spans="1:14" s="656" customFormat="1" ht="15.6">
      <c r="A111" s="851" t="s">
        <v>268</v>
      </c>
      <c r="B111" s="851" t="s">
        <v>269</v>
      </c>
      <c r="C111" s="852">
        <v>1</v>
      </c>
      <c r="D111" s="851">
        <v>2</v>
      </c>
      <c r="E111" s="851"/>
      <c r="F111" s="851"/>
      <c r="G111" s="878"/>
      <c r="H111" s="851" t="s">
        <v>580</v>
      </c>
      <c r="I111" s="851" t="s">
        <v>1072</v>
      </c>
      <c r="J111" s="851">
        <v>5</v>
      </c>
      <c r="K111" s="1025">
        <v>543211184874</v>
      </c>
      <c r="L111" s="514">
        <f>F112-K111</f>
        <v>0</v>
      </c>
      <c r="N111" s="657"/>
    </row>
    <row r="112" spans="1:14" s="656" customFormat="1" ht="15.6">
      <c r="A112" s="851"/>
      <c r="B112" s="1008" t="s">
        <v>465</v>
      </c>
      <c r="C112" s="879">
        <f>SUM(C113:C120)</f>
        <v>631614100824</v>
      </c>
      <c r="D112" s="879">
        <f>SUM(D113:D120)</f>
        <v>715683492174</v>
      </c>
      <c r="E112" s="879">
        <f t="shared" ref="E112" si="13">SUM(E113:E120)</f>
        <v>0</v>
      </c>
      <c r="F112" s="879">
        <f>SUM(F113:F120)</f>
        <v>543211184874</v>
      </c>
      <c r="G112" s="879">
        <f>SUM(G113:G120)</f>
        <v>172472307300</v>
      </c>
      <c r="H112" s="879"/>
      <c r="I112" s="880"/>
      <c r="J112" s="858"/>
      <c r="K112" s="1025">
        <v>172472307300</v>
      </c>
      <c r="L112" s="514">
        <f>G112-K112</f>
        <v>0</v>
      </c>
      <c r="N112" s="657"/>
    </row>
    <row r="113" spans="1:14" s="656" customFormat="1" ht="42.75" customHeight="1">
      <c r="A113" s="851">
        <v>1</v>
      </c>
      <c r="B113" s="859" t="s">
        <v>1059</v>
      </c>
      <c r="C113" s="873">
        <v>258124426422</v>
      </c>
      <c r="D113" s="842">
        <f>F113+G113</f>
        <v>290655997757</v>
      </c>
      <c r="E113" s="842"/>
      <c r="F113" s="884">
        <v>211192676259</v>
      </c>
      <c r="G113" s="842">
        <v>79463321498</v>
      </c>
      <c r="H113" s="842"/>
      <c r="I113" s="883"/>
      <c r="J113" s="862"/>
      <c r="K113" s="868"/>
      <c r="L113" s="514"/>
      <c r="N113" s="657"/>
    </row>
    <row r="114" spans="1:14" s="656" customFormat="1" ht="46.8">
      <c r="A114" s="851">
        <v>2</v>
      </c>
      <c r="B114" s="859" t="s">
        <v>1060</v>
      </c>
      <c r="C114" s="842">
        <v>0</v>
      </c>
      <c r="D114" s="842">
        <f t="shared" ref="D114:D120" si="14">F114+G114</f>
        <v>0</v>
      </c>
      <c r="E114" s="842"/>
      <c r="F114" s="884"/>
      <c r="G114" s="842"/>
      <c r="H114" s="842"/>
      <c r="I114" s="883"/>
      <c r="J114" s="858"/>
      <c r="K114" s="868"/>
      <c r="L114" s="514"/>
      <c r="N114" s="657"/>
    </row>
    <row r="115" spans="1:14" s="656" customFormat="1" ht="46.8">
      <c r="A115" s="851">
        <v>3</v>
      </c>
      <c r="B115" s="859" t="s">
        <v>1061</v>
      </c>
      <c r="C115" s="842">
        <v>133220527386</v>
      </c>
      <c r="D115" s="842">
        <f t="shared" si="14"/>
        <v>132338174158</v>
      </c>
      <c r="E115" s="842"/>
      <c r="F115" s="884">
        <v>111179064814</v>
      </c>
      <c r="G115" s="842">
        <v>21159109344</v>
      </c>
      <c r="H115" s="842"/>
      <c r="I115" s="883"/>
      <c r="J115" s="858"/>
      <c r="K115" s="868"/>
      <c r="L115" s="514"/>
      <c r="N115" s="657"/>
    </row>
    <row r="116" spans="1:14" s="656" customFormat="1" ht="46.8">
      <c r="A116" s="851">
        <v>4</v>
      </c>
      <c r="B116" s="859" t="s">
        <v>1062</v>
      </c>
      <c r="C116" s="842">
        <v>1200000</v>
      </c>
      <c r="D116" s="842">
        <f t="shared" si="14"/>
        <v>0</v>
      </c>
      <c r="E116" s="842"/>
      <c r="F116" s="884"/>
      <c r="G116" s="842"/>
      <c r="H116" s="842"/>
      <c r="I116" s="883"/>
      <c r="J116" s="858"/>
      <c r="K116" s="868"/>
      <c r="L116" s="514"/>
      <c r="N116" s="657"/>
    </row>
    <row r="117" spans="1:14" s="656" customFormat="1" ht="78">
      <c r="A117" s="851">
        <v>5</v>
      </c>
      <c r="B117" s="859" t="s">
        <v>1063</v>
      </c>
      <c r="C117" s="842">
        <v>17238097963</v>
      </c>
      <c r="D117" s="842">
        <f>F117+G117</f>
        <v>7691534556</v>
      </c>
      <c r="E117" s="842"/>
      <c r="F117" s="884">
        <v>5340489917</v>
      </c>
      <c r="G117" s="842">
        <v>2351044639</v>
      </c>
      <c r="H117" s="842"/>
      <c r="I117" s="883"/>
      <c r="J117" s="858"/>
      <c r="K117" s="868"/>
      <c r="L117" s="514"/>
      <c r="N117" s="657"/>
    </row>
    <row r="118" spans="1:14" s="656" customFormat="1" ht="46.8">
      <c r="A118" s="851">
        <v>6</v>
      </c>
      <c r="B118" s="859" t="s">
        <v>1064</v>
      </c>
      <c r="C118" s="842">
        <v>0</v>
      </c>
      <c r="D118" s="842">
        <f t="shared" si="14"/>
        <v>0</v>
      </c>
      <c r="E118" s="842"/>
      <c r="F118" s="884"/>
      <c r="G118" s="842"/>
      <c r="H118" s="842"/>
      <c r="I118" s="883"/>
      <c r="J118" s="858"/>
      <c r="K118" s="868"/>
      <c r="L118" s="514"/>
      <c r="N118" s="657"/>
    </row>
    <row r="119" spans="1:14" s="656" customFormat="1" ht="62.4">
      <c r="A119" s="851">
        <v>7</v>
      </c>
      <c r="B119" s="859" t="s">
        <v>1065</v>
      </c>
      <c r="C119" s="842">
        <v>185104453953</v>
      </c>
      <c r="D119" s="842">
        <f t="shared" si="14"/>
        <v>284075785703</v>
      </c>
      <c r="E119" s="842"/>
      <c r="F119" s="884">
        <v>214998953884</v>
      </c>
      <c r="G119" s="842">
        <v>69076831819</v>
      </c>
      <c r="H119" s="842"/>
      <c r="I119" s="883"/>
      <c r="J119" s="858"/>
      <c r="K119" s="868"/>
      <c r="L119" s="514"/>
      <c r="N119" s="657"/>
    </row>
    <row r="120" spans="1:14" s="656" customFormat="1" ht="15.6">
      <c r="A120" s="851">
        <v>8</v>
      </c>
      <c r="B120" s="859" t="s">
        <v>1629</v>
      </c>
      <c r="C120" s="842">
        <v>37925395100</v>
      </c>
      <c r="D120" s="842">
        <f t="shared" si="14"/>
        <v>922000000</v>
      </c>
      <c r="E120" s="842"/>
      <c r="F120" s="884">
        <v>500000000</v>
      </c>
      <c r="G120" s="842">
        <v>422000000</v>
      </c>
      <c r="H120" s="842"/>
      <c r="I120" s="883"/>
      <c r="J120" s="858"/>
      <c r="K120" s="868"/>
      <c r="L120" s="514"/>
      <c r="N120" s="657"/>
    </row>
    <row r="121" spans="1:14" s="656" customFormat="1" ht="15.6">
      <c r="A121" s="665"/>
      <c r="B121" s="661" t="s">
        <v>2028</v>
      </c>
      <c r="C121" s="662"/>
      <c r="D121" s="663"/>
      <c r="E121" s="663"/>
      <c r="F121" s="663"/>
      <c r="G121" s="663"/>
      <c r="H121" s="663"/>
      <c r="I121" s="663"/>
      <c r="J121" s="663"/>
      <c r="K121" s="867"/>
      <c r="L121" s="653"/>
      <c r="N121" s="657"/>
    </row>
    <row r="122" spans="1:14" s="654" customFormat="1" ht="15.75" customHeight="1">
      <c r="A122" s="1467" t="s">
        <v>280</v>
      </c>
      <c r="B122" s="1467" t="s">
        <v>265</v>
      </c>
      <c r="C122" s="1475" t="s">
        <v>2077</v>
      </c>
      <c r="D122" s="1467" t="s">
        <v>2516</v>
      </c>
      <c r="E122" s="1475" t="s">
        <v>1626</v>
      </c>
      <c r="F122" s="1475" t="s">
        <v>1627</v>
      </c>
      <c r="G122" s="1477" t="s">
        <v>1628</v>
      </c>
      <c r="H122" s="1467" t="s">
        <v>1056</v>
      </c>
      <c r="I122" s="1467"/>
      <c r="J122" s="1467" t="s">
        <v>293</v>
      </c>
      <c r="K122" s="867"/>
      <c r="L122" s="653"/>
    </row>
    <row r="123" spans="1:14" s="654" customFormat="1" ht="46.8">
      <c r="A123" s="1467"/>
      <c r="B123" s="1467"/>
      <c r="C123" s="1476"/>
      <c r="D123" s="1467"/>
      <c r="E123" s="1476"/>
      <c r="F123" s="1476"/>
      <c r="G123" s="1478"/>
      <c r="H123" s="1008" t="s">
        <v>1057</v>
      </c>
      <c r="I123" s="1008" t="s">
        <v>1058</v>
      </c>
      <c r="J123" s="1467"/>
      <c r="K123" s="867"/>
      <c r="L123" s="653"/>
    </row>
    <row r="124" spans="1:14" s="654" customFormat="1" ht="15.75" customHeight="1">
      <c r="A124" s="851" t="s">
        <v>268</v>
      </c>
      <c r="B124" s="851" t="s">
        <v>269</v>
      </c>
      <c r="C124" s="851">
        <v>1</v>
      </c>
      <c r="D124" s="851">
        <v>2</v>
      </c>
      <c r="E124" s="851"/>
      <c r="F124" s="851"/>
      <c r="G124" s="878"/>
      <c r="H124" s="851" t="s">
        <v>580</v>
      </c>
      <c r="I124" s="851" t="s">
        <v>1072</v>
      </c>
      <c r="J124" s="851">
        <v>5</v>
      </c>
      <c r="K124" s="1026">
        <v>134961352015</v>
      </c>
      <c r="L124" s="653">
        <f>K124-F125</f>
        <v>0</v>
      </c>
      <c r="M124" s="653"/>
      <c r="N124" s="653"/>
    </row>
    <row r="125" spans="1:14" s="654" customFormat="1" ht="15.6">
      <c r="A125" s="851"/>
      <c r="B125" s="1008" t="s">
        <v>465</v>
      </c>
      <c r="C125" s="879">
        <f>SUM(C126:C133)</f>
        <v>315889363551</v>
      </c>
      <c r="D125" s="879">
        <f t="shared" ref="D125:E125" si="15">SUM(D126:D133)</f>
        <v>266737634769</v>
      </c>
      <c r="E125" s="879">
        <f t="shared" si="15"/>
        <v>0</v>
      </c>
      <c r="F125" s="879">
        <f>SUM(F126:F133)</f>
        <v>134961352015</v>
      </c>
      <c r="G125" s="879">
        <f>SUM(G126:G133)</f>
        <v>131776282754</v>
      </c>
      <c r="H125" s="879"/>
      <c r="I125" s="880"/>
      <c r="J125" s="858"/>
      <c r="K125" s="1026">
        <v>131776282754</v>
      </c>
      <c r="L125" s="653">
        <f>K125-G125</f>
        <v>0</v>
      </c>
      <c r="M125" s="653"/>
      <c r="N125" s="653"/>
    </row>
    <row r="126" spans="1:14" s="654" customFormat="1" ht="93.6">
      <c r="A126" s="851">
        <v>1</v>
      </c>
      <c r="B126" s="859" t="s">
        <v>1059</v>
      </c>
      <c r="C126" s="842">
        <v>203206183551</v>
      </c>
      <c r="D126" s="842">
        <f>F126+G126</f>
        <v>98817252317</v>
      </c>
      <c r="E126" s="842"/>
      <c r="F126" s="884">
        <v>85760457791</v>
      </c>
      <c r="G126" s="842">
        <v>13056794526</v>
      </c>
      <c r="H126" s="842"/>
      <c r="I126" s="883"/>
      <c r="J126" s="862"/>
      <c r="K126" s="867"/>
      <c r="L126" s="653"/>
      <c r="M126" s="653"/>
      <c r="N126" s="653"/>
    </row>
    <row r="127" spans="1:14" s="654" customFormat="1" ht="46.8">
      <c r="A127" s="851">
        <v>2</v>
      </c>
      <c r="B127" s="859" t="s">
        <v>1060</v>
      </c>
      <c r="C127" s="842">
        <v>0</v>
      </c>
      <c r="D127" s="842">
        <f t="shared" ref="D127:D133" si="16">F127+G127</f>
        <v>0</v>
      </c>
      <c r="E127" s="842"/>
      <c r="F127" s="884"/>
      <c r="G127" s="842"/>
      <c r="H127" s="842"/>
      <c r="I127" s="883"/>
      <c r="J127" s="858"/>
      <c r="K127" s="867"/>
      <c r="L127" s="653"/>
    </row>
    <row r="128" spans="1:14" s="654" customFormat="1" ht="46.8">
      <c r="A128" s="851">
        <v>3</v>
      </c>
      <c r="B128" s="859" t="s">
        <v>1061</v>
      </c>
      <c r="C128" s="842">
        <v>20761920000</v>
      </c>
      <c r="D128" s="842">
        <f t="shared" si="16"/>
        <v>0</v>
      </c>
      <c r="E128" s="842"/>
      <c r="F128" s="884"/>
      <c r="G128" s="842"/>
      <c r="H128" s="842"/>
      <c r="I128" s="883"/>
      <c r="J128" s="858"/>
      <c r="K128" s="867"/>
      <c r="L128" s="653"/>
    </row>
    <row r="129" spans="1:13" s="654" customFormat="1" ht="46.8">
      <c r="A129" s="851">
        <v>4</v>
      </c>
      <c r="B129" s="859" t="s">
        <v>1062</v>
      </c>
      <c r="C129" s="842">
        <v>0</v>
      </c>
      <c r="D129" s="842">
        <f t="shared" si="16"/>
        <v>0</v>
      </c>
      <c r="E129" s="842"/>
      <c r="F129" s="884"/>
      <c r="G129" s="842"/>
      <c r="H129" s="842"/>
      <c r="I129" s="883"/>
      <c r="J129" s="858"/>
      <c r="K129" s="867"/>
      <c r="L129" s="653"/>
    </row>
    <row r="130" spans="1:13" s="654" customFormat="1" ht="78">
      <c r="A130" s="851">
        <v>5</v>
      </c>
      <c r="B130" s="859" t="s">
        <v>1063</v>
      </c>
      <c r="C130" s="842">
        <v>11511220000</v>
      </c>
      <c r="D130" s="842">
        <f t="shared" si="16"/>
        <v>13990677980</v>
      </c>
      <c r="E130" s="842"/>
      <c r="F130" s="884">
        <v>8698710386</v>
      </c>
      <c r="G130" s="842">
        <v>5291967594</v>
      </c>
      <c r="H130" s="842"/>
      <c r="I130" s="883"/>
      <c r="J130" s="858"/>
      <c r="K130" s="867"/>
      <c r="L130" s="653"/>
    </row>
    <row r="131" spans="1:13" s="654" customFormat="1" ht="46.8">
      <c r="A131" s="851">
        <v>6</v>
      </c>
      <c r="B131" s="859" t="s">
        <v>1064</v>
      </c>
      <c r="C131" s="842">
        <v>0</v>
      </c>
      <c r="D131" s="842">
        <f t="shared" si="16"/>
        <v>0</v>
      </c>
      <c r="E131" s="842"/>
      <c r="F131" s="884"/>
      <c r="G131" s="842"/>
      <c r="H131" s="842"/>
      <c r="I131" s="883"/>
      <c r="J131" s="858"/>
      <c r="K131" s="867"/>
      <c r="L131" s="653"/>
    </row>
    <row r="132" spans="1:13" s="654" customFormat="1" ht="62.4">
      <c r="A132" s="851">
        <v>7</v>
      </c>
      <c r="B132" s="859" t="s">
        <v>1065</v>
      </c>
      <c r="C132" s="842">
        <v>69459270000</v>
      </c>
      <c r="D132" s="842">
        <f t="shared" si="16"/>
        <v>153681431472</v>
      </c>
      <c r="E132" s="842"/>
      <c r="F132" s="884">
        <v>40502183838</v>
      </c>
      <c r="G132" s="842">
        <v>113179247634</v>
      </c>
      <c r="H132" s="842"/>
      <c r="I132" s="883"/>
      <c r="J132" s="858"/>
      <c r="K132" s="867"/>
      <c r="L132" s="653"/>
    </row>
    <row r="133" spans="1:13" s="654" customFormat="1" ht="15.6">
      <c r="A133" s="851">
        <v>8</v>
      </c>
      <c r="B133" s="859" t="s">
        <v>1629</v>
      </c>
      <c r="C133" s="842">
        <v>10950770000</v>
      </c>
      <c r="D133" s="842">
        <f t="shared" si="16"/>
        <v>248273000</v>
      </c>
      <c r="E133" s="842"/>
      <c r="F133" s="884"/>
      <c r="G133" s="842">
        <v>248273000</v>
      </c>
      <c r="H133" s="842"/>
      <c r="I133" s="883"/>
      <c r="J133" s="858"/>
      <c r="K133" s="867"/>
      <c r="L133" s="653"/>
    </row>
    <row r="134" spans="1:13" s="654" customFormat="1" ht="15.6">
      <c r="A134" s="665"/>
      <c r="B134" s="661" t="s">
        <v>2029</v>
      </c>
      <c r="C134" s="662"/>
      <c r="D134" s="663"/>
      <c r="E134" s="663"/>
      <c r="F134" s="663"/>
      <c r="G134" s="663"/>
      <c r="H134" s="663"/>
      <c r="I134" s="663"/>
      <c r="J134" s="663"/>
      <c r="K134" s="867"/>
      <c r="L134" s="653"/>
    </row>
    <row r="135" spans="1:13" s="654" customFormat="1" ht="15.75" customHeight="1">
      <c r="A135" s="1467" t="s">
        <v>280</v>
      </c>
      <c r="B135" s="1465" t="s">
        <v>265</v>
      </c>
      <c r="C135" s="1468" t="s">
        <v>2077</v>
      </c>
      <c r="D135" s="1465" t="s">
        <v>2516</v>
      </c>
      <c r="E135" s="1468" t="s">
        <v>1626</v>
      </c>
      <c r="F135" s="1468" t="s">
        <v>1627</v>
      </c>
      <c r="G135" s="1472" t="s">
        <v>1628</v>
      </c>
      <c r="H135" s="1465" t="s">
        <v>1056</v>
      </c>
      <c r="I135" s="1465"/>
      <c r="J135" s="1465" t="s">
        <v>293</v>
      </c>
      <c r="K135" s="867"/>
      <c r="L135" s="653"/>
    </row>
    <row r="136" spans="1:13" s="654" customFormat="1" ht="46.8">
      <c r="A136" s="1467"/>
      <c r="B136" s="1465"/>
      <c r="C136" s="1469"/>
      <c r="D136" s="1465"/>
      <c r="E136" s="1469"/>
      <c r="F136" s="1469"/>
      <c r="G136" s="1473"/>
      <c r="H136" s="1007" t="s">
        <v>1057</v>
      </c>
      <c r="I136" s="1007" t="s">
        <v>1058</v>
      </c>
      <c r="J136" s="1465"/>
      <c r="K136" s="867"/>
      <c r="L136" s="653"/>
    </row>
    <row r="137" spans="1:13" s="654" customFormat="1" ht="15.6">
      <c r="A137" s="851" t="s">
        <v>268</v>
      </c>
      <c r="B137" s="852" t="s">
        <v>269</v>
      </c>
      <c r="C137" s="852">
        <v>1</v>
      </c>
      <c r="D137" s="852">
        <v>2</v>
      </c>
      <c r="E137" s="852"/>
      <c r="F137" s="852"/>
      <c r="G137" s="853"/>
      <c r="H137" s="852" t="s">
        <v>580</v>
      </c>
      <c r="I137" s="852" t="s">
        <v>1072</v>
      </c>
      <c r="J137" s="852">
        <v>5</v>
      </c>
      <c r="K137" s="1027">
        <v>59966743592</v>
      </c>
      <c r="L137" s="653">
        <f>F138-K137</f>
        <v>0</v>
      </c>
      <c r="M137" s="653"/>
    </row>
    <row r="138" spans="1:13" s="654" customFormat="1" ht="15.6">
      <c r="A138" s="851"/>
      <c r="B138" s="1007" t="s">
        <v>465</v>
      </c>
      <c r="C138" s="869">
        <f>SUM(C139:C146)</f>
        <v>280541842165</v>
      </c>
      <c r="D138" s="869">
        <f t="shared" ref="D138:E138" si="17">SUM(D139:D146)</f>
        <v>84474905780</v>
      </c>
      <c r="E138" s="869">
        <f t="shared" si="17"/>
        <v>0</v>
      </c>
      <c r="F138" s="869">
        <f>SUM(F139:F146)</f>
        <v>59966743592</v>
      </c>
      <c r="G138" s="869">
        <f>SUM(G139:G146)</f>
        <v>24508162188</v>
      </c>
      <c r="H138" s="869"/>
      <c r="I138" s="870"/>
      <c r="J138" s="871"/>
      <c r="K138" s="1027">
        <v>24508162188</v>
      </c>
      <c r="L138" s="653">
        <f>G138-K138</f>
        <v>0</v>
      </c>
    </row>
    <row r="139" spans="1:13" s="654" customFormat="1" ht="15.75" customHeight="1">
      <c r="A139" s="851">
        <v>1</v>
      </c>
      <c r="B139" s="872" t="s">
        <v>1059</v>
      </c>
      <c r="C139" s="873">
        <v>200172403167</v>
      </c>
      <c r="D139" s="873">
        <f>F139+G139</f>
        <v>14924130410</v>
      </c>
      <c r="E139" s="873"/>
      <c r="F139" s="841">
        <v>3738104000</v>
      </c>
      <c r="G139" s="873">
        <v>11186026410</v>
      </c>
      <c r="H139" s="873"/>
      <c r="I139" s="875"/>
      <c r="J139" s="876"/>
      <c r="K139" s="867"/>
      <c r="L139" s="653"/>
      <c r="M139" s="666"/>
    </row>
    <row r="140" spans="1:13" s="654" customFormat="1" ht="46.8">
      <c r="A140" s="851">
        <v>2</v>
      </c>
      <c r="B140" s="872" t="s">
        <v>1060</v>
      </c>
      <c r="C140" s="873">
        <v>0</v>
      </c>
      <c r="D140" s="873">
        <f t="shared" ref="D140:D146" si="18">F140+G140</f>
        <v>0</v>
      </c>
      <c r="E140" s="873"/>
      <c r="F140" s="841"/>
      <c r="G140" s="873"/>
      <c r="H140" s="873"/>
      <c r="I140" s="875"/>
      <c r="J140" s="871"/>
      <c r="K140" s="867"/>
      <c r="L140" s="653"/>
    </row>
    <row r="141" spans="1:13" s="654" customFormat="1" ht="46.8">
      <c r="A141" s="851">
        <v>3</v>
      </c>
      <c r="B141" s="872" t="s">
        <v>1061</v>
      </c>
      <c r="C141" s="873">
        <v>18363603703</v>
      </c>
      <c r="D141" s="873">
        <f t="shared" si="18"/>
        <v>14731430968</v>
      </c>
      <c r="E141" s="873"/>
      <c r="F141" s="841">
        <v>12164550250</v>
      </c>
      <c r="G141" s="873">
        <v>2566880718</v>
      </c>
      <c r="H141" s="873"/>
      <c r="I141" s="875"/>
      <c r="J141" s="871"/>
      <c r="K141" s="867"/>
      <c r="L141" s="653"/>
    </row>
    <row r="142" spans="1:13" s="654" customFormat="1" ht="46.8">
      <c r="A142" s="851">
        <v>4</v>
      </c>
      <c r="B142" s="872" t="s">
        <v>1062</v>
      </c>
      <c r="C142" s="873">
        <v>2544936303</v>
      </c>
      <c r="D142" s="873">
        <f t="shared" si="18"/>
        <v>2463474588</v>
      </c>
      <c r="E142" s="873"/>
      <c r="F142" s="841">
        <v>2463474588</v>
      </c>
      <c r="G142" s="873"/>
      <c r="H142" s="873"/>
      <c r="I142" s="875"/>
      <c r="J142" s="871"/>
      <c r="K142" s="867"/>
      <c r="L142" s="653"/>
    </row>
    <row r="143" spans="1:13" s="654" customFormat="1" ht="78">
      <c r="A143" s="851">
        <v>5</v>
      </c>
      <c r="B143" s="872" t="s">
        <v>1063</v>
      </c>
      <c r="C143" s="873">
        <v>44109757480</v>
      </c>
      <c r="D143" s="873">
        <f t="shared" si="18"/>
        <v>11745502182</v>
      </c>
      <c r="E143" s="873"/>
      <c r="F143" s="841">
        <v>11499745182</v>
      </c>
      <c r="G143" s="873">
        <v>245757000</v>
      </c>
      <c r="H143" s="873"/>
      <c r="I143" s="875"/>
      <c r="J143" s="871"/>
      <c r="K143" s="867"/>
      <c r="L143" s="653"/>
    </row>
    <row r="144" spans="1:13" s="654" customFormat="1" ht="46.8">
      <c r="A144" s="851">
        <v>6</v>
      </c>
      <c r="B144" s="872" t="s">
        <v>1064</v>
      </c>
      <c r="C144" s="873">
        <v>0</v>
      </c>
      <c r="D144" s="873">
        <f t="shared" si="18"/>
        <v>0</v>
      </c>
      <c r="E144" s="873"/>
      <c r="F144" s="841"/>
      <c r="G144" s="873"/>
      <c r="H144" s="873"/>
      <c r="I144" s="875"/>
      <c r="J144" s="871"/>
      <c r="K144" s="867"/>
      <c r="L144" s="653"/>
    </row>
    <row r="145" spans="1:12" s="654" customFormat="1" ht="62.4">
      <c r="A145" s="851">
        <v>7</v>
      </c>
      <c r="B145" s="872" t="s">
        <v>1065</v>
      </c>
      <c r="C145" s="873">
        <v>15351141512</v>
      </c>
      <c r="D145" s="873">
        <f t="shared" si="18"/>
        <v>40610367632</v>
      </c>
      <c r="E145" s="873"/>
      <c r="F145" s="841">
        <v>30100869572</v>
      </c>
      <c r="G145" s="873">
        <v>10509498060</v>
      </c>
      <c r="H145" s="873"/>
      <c r="I145" s="875"/>
      <c r="J145" s="871"/>
      <c r="K145" s="867"/>
      <c r="L145" s="653"/>
    </row>
    <row r="146" spans="1:12" s="654" customFormat="1" ht="15.6">
      <c r="A146" s="851">
        <v>8</v>
      </c>
      <c r="B146" s="872" t="s">
        <v>1629</v>
      </c>
      <c r="C146" s="873">
        <v>0</v>
      </c>
      <c r="D146" s="873">
        <f t="shared" si="18"/>
        <v>0</v>
      </c>
      <c r="E146" s="873"/>
      <c r="F146" s="877"/>
      <c r="G146" s="873"/>
      <c r="H146" s="873"/>
      <c r="I146" s="875"/>
      <c r="J146" s="871"/>
      <c r="K146" s="867"/>
      <c r="L146" s="653"/>
    </row>
    <row r="147" spans="1:12" s="654" customFormat="1" ht="15.6">
      <c r="A147" s="647"/>
      <c r="B147" s="667"/>
      <c r="C147" s="515"/>
      <c r="D147" s="515"/>
      <c r="E147" s="515"/>
      <c r="F147" s="515"/>
      <c r="G147" s="652"/>
      <c r="H147" s="650"/>
      <c r="I147" s="651"/>
      <c r="J147" s="652"/>
      <c r="K147" s="848"/>
      <c r="L147" s="641"/>
    </row>
    <row r="149" spans="1:12" s="886" customFormat="1">
      <c r="G149" s="887"/>
      <c r="K149" s="888"/>
      <c r="L149" s="889"/>
    </row>
    <row r="154" spans="1:12" ht="15.75" customHeight="1"/>
  </sheetData>
  <mergeCells count="85">
    <mergeCell ref="G135:G136"/>
    <mergeCell ref="H135:I135"/>
    <mergeCell ref="J135:J136"/>
    <mergeCell ref="F135:F136"/>
    <mergeCell ref="A135:A136"/>
    <mergeCell ref="B135:B136"/>
    <mergeCell ref="C135:C136"/>
    <mergeCell ref="D135:D136"/>
    <mergeCell ref="E135:E136"/>
    <mergeCell ref="F109:F110"/>
    <mergeCell ref="G109:G110"/>
    <mergeCell ref="H109:I109"/>
    <mergeCell ref="J109:J110"/>
    <mergeCell ref="A122:A123"/>
    <mergeCell ref="B122:B123"/>
    <mergeCell ref="C122:C123"/>
    <mergeCell ref="D122:D123"/>
    <mergeCell ref="E122:E123"/>
    <mergeCell ref="F122:F123"/>
    <mergeCell ref="G122:G123"/>
    <mergeCell ref="H122:I122"/>
    <mergeCell ref="J122:J123"/>
    <mergeCell ref="A109:A110"/>
    <mergeCell ref="B109:B110"/>
    <mergeCell ref="C109:C110"/>
    <mergeCell ref="D109:D110"/>
    <mergeCell ref="E109:E110"/>
    <mergeCell ref="J83:J84"/>
    <mergeCell ref="A96:A97"/>
    <mergeCell ref="B96:B97"/>
    <mergeCell ref="C96:C97"/>
    <mergeCell ref="D96:D97"/>
    <mergeCell ref="E96:E97"/>
    <mergeCell ref="F96:F97"/>
    <mergeCell ref="G96:G97"/>
    <mergeCell ref="A83:A84"/>
    <mergeCell ref="B83:B84"/>
    <mergeCell ref="C83:C84"/>
    <mergeCell ref="D83:D84"/>
    <mergeCell ref="E83:E84"/>
    <mergeCell ref="F83:F84"/>
    <mergeCell ref="H96:I96"/>
    <mergeCell ref="J96:J97"/>
    <mergeCell ref="D57:D58"/>
    <mergeCell ref="E57:E58"/>
    <mergeCell ref="F57:F58"/>
    <mergeCell ref="G83:G84"/>
    <mergeCell ref="H83:I83"/>
    <mergeCell ref="G57:G58"/>
    <mergeCell ref="H57:I57"/>
    <mergeCell ref="F70:F71"/>
    <mergeCell ref="G70:G71"/>
    <mergeCell ref="H70:I70"/>
    <mergeCell ref="J70:J71"/>
    <mergeCell ref="D70:D71"/>
    <mergeCell ref="E70:E71"/>
    <mergeCell ref="A57:A58"/>
    <mergeCell ref="B57:B58"/>
    <mergeCell ref="C57:C58"/>
    <mergeCell ref="A70:A71"/>
    <mergeCell ref="B70:B71"/>
    <mergeCell ref="C70:C71"/>
    <mergeCell ref="H44:I44"/>
    <mergeCell ref="C18:J18"/>
    <mergeCell ref="D19:J19"/>
    <mergeCell ref="J44:J45"/>
    <mergeCell ref="J57:J58"/>
    <mergeCell ref="D44:D45"/>
    <mergeCell ref="E44:E45"/>
    <mergeCell ref="A44:A45"/>
    <mergeCell ref="A1:B1"/>
    <mergeCell ref="A3:J3"/>
    <mergeCell ref="A5:A6"/>
    <mergeCell ref="B5:B6"/>
    <mergeCell ref="C5:C6"/>
    <mergeCell ref="D5:D6"/>
    <mergeCell ref="E5:E6"/>
    <mergeCell ref="F5:F6"/>
    <mergeCell ref="G5:G6"/>
    <mergeCell ref="H5:I5"/>
    <mergeCell ref="J5:J6"/>
    <mergeCell ref="B44:B45"/>
    <mergeCell ref="C44:C45"/>
    <mergeCell ref="F44:F45"/>
    <mergeCell ref="G44:G45"/>
  </mergeCells>
  <printOptions horizontalCentered="1"/>
  <pageMargins left="0.25" right="0.25" top="0.5" bottom="0.25" header="0.2" footer="0.2"/>
  <pageSetup paperSize="9" scale="85" orientation="landscape" r:id="rId1"/>
  <rowBreaks count="1" manualBreakCount="1">
    <brk id="38" max="9" man="1"/>
  </rowBreaks>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sheetPr>
  <dimension ref="A1:H21"/>
  <sheetViews>
    <sheetView workbookViewId="0">
      <selection sqref="A1:H18"/>
    </sheetView>
  </sheetViews>
  <sheetFormatPr defaultColWidth="8.765625" defaultRowHeight="15.6"/>
  <cols>
    <col min="1" max="1" width="4.61328125" style="670" customWidth="1"/>
    <col min="2" max="2" width="24.3046875" style="670" customWidth="1"/>
    <col min="3" max="3" width="12.07421875" style="670" customWidth="1"/>
    <col min="4" max="4" width="10.3046875" style="670" customWidth="1"/>
    <col min="5" max="5" width="10.765625" style="670" customWidth="1"/>
    <col min="6" max="6" width="12.07421875" style="670" customWidth="1"/>
    <col min="7" max="7" width="10.921875" style="670" customWidth="1"/>
    <col min="8" max="8" width="9.69140625" style="670" customWidth="1"/>
    <col min="9" max="16384" width="8.765625" style="670"/>
  </cols>
  <sheetData>
    <row r="1" spans="1:8">
      <c r="A1" s="669" t="s">
        <v>777</v>
      </c>
    </row>
    <row r="3" spans="1:8">
      <c r="A3" s="1479" t="s">
        <v>2518</v>
      </c>
      <c r="B3" s="1479"/>
      <c r="C3" s="1479"/>
      <c r="D3" s="1479"/>
      <c r="E3" s="1479"/>
      <c r="F3" s="1479"/>
      <c r="G3" s="1479"/>
      <c r="H3" s="1479"/>
    </row>
    <row r="4" spans="1:8">
      <c r="A4" s="795"/>
      <c r="B4" s="795"/>
      <c r="C4" s="795"/>
      <c r="D4" s="795"/>
      <c r="E4" s="795"/>
      <c r="F4" s="795"/>
      <c r="G4" s="795"/>
      <c r="H4" s="795"/>
    </row>
    <row r="5" spans="1:8">
      <c r="H5" s="971" t="s">
        <v>1630</v>
      </c>
    </row>
    <row r="6" spans="1:8" s="671" customFormat="1">
      <c r="A6" s="1467" t="s">
        <v>280</v>
      </c>
      <c r="B6" s="1467" t="s">
        <v>1631</v>
      </c>
      <c r="C6" s="1467" t="s">
        <v>1632</v>
      </c>
      <c r="D6" s="1467" t="s">
        <v>1633</v>
      </c>
      <c r="E6" s="1475" t="s">
        <v>1634</v>
      </c>
      <c r="F6" s="1467" t="s">
        <v>535</v>
      </c>
      <c r="G6" s="1467" t="s">
        <v>1635</v>
      </c>
      <c r="H6" s="1467"/>
    </row>
    <row r="7" spans="1:8" s="671" customFormat="1">
      <c r="A7" s="1467"/>
      <c r="B7" s="1467"/>
      <c r="C7" s="1467"/>
      <c r="D7" s="1467"/>
      <c r="E7" s="1476"/>
      <c r="F7" s="1467"/>
      <c r="G7" s="855" t="s">
        <v>1636</v>
      </c>
      <c r="H7" s="855" t="s">
        <v>1637</v>
      </c>
    </row>
    <row r="8" spans="1:8" s="671" customFormat="1">
      <c r="A8" s="855" t="s">
        <v>268</v>
      </c>
      <c r="B8" s="855" t="s">
        <v>269</v>
      </c>
      <c r="C8" s="855">
        <v>1</v>
      </c>
      <c r="D8" s="855">
        <v>2</v>
      </c>
      <c r="E8" s="855"/>
      <c r="F8" s="855">
        <v>3</v>
      </c>
      <c r="G8" s="855">
        <v>4</v>
      </c>
      <c r="H8" s="855">
        <v>5</v>
      </c>
    </row>
    <row r="9" spans="1:8" ht="24" customHeight="1">
      <c r="A9" s="890">
        <v>1</v>
      </c>
      <c r="B9" s="672" t="s">
        <v>1638</v>
      </c>
      <c r="C9" s="763">
        <f>D9</f>
        <v>293036</v>
      </c>
      <c r="D9" s="763">
        <f>E9</f>
        <v>293036</v>
      </c>
      <c r="E9" s="763">
        <v>293036</v>
      </c>
      <c r="F9" s="763">
        <f>D9</f>
        <v>293036</v>
      </c>
      <c r="G9" s="764">
        <f>F9/C9</f>
        <v>1</v>
      </c>
      <c r="H9" s="764">
        <f>F9/C9</f>
        <v>1</v>
      </c>
    </row>
    <row r="10" spans="1:8" ht="24" customHeight="1">
      <c r="A10" s="891">
        <v>2</v>
      </c>
      <c r="B10" s="673" t="s">
        <v>1639</v>
      </c>
      <c r="C10" s="765">
        <v>184700</v>
      </c>
      <c r="D10" s="765">
        <f>C10</f>
        <v>184700</v>
      </c>
      <c r="E10" s="765">
        <v>94185</v>
      </c>
      <c r="F10" s="765">
        <f>E10</f>
        <v>94185</v>
      </c>
      <c r="G10" s="764">
        <f t="shared" ref="G10:G12" si="0">F10/C10</f>
        <v>0.50993502977801841</v>
      </c>
      <c r="H10" s="764">
        <f t="shared" ref="H10:H12" si="1">F10/C10</f>
        <v>0.50993502977801841</v>
      </c>
    </row>
    <row r="11" spans="1:8" ht="24" customHeight="1">
      <c r="A11" s="891">
        <v>3</v>
      </c>
      <c r="B11" s="673" t="s">
        <v>1640</v>
      </c>
      <c r="C11" s="765">
        <f>E11</f>
        <v>19217.255000000001</v>
      </c>
      <c r="D11" s="765">
        <f>C11</f>
        <v>19217.255000000001</v>
      </c>
      <c r="E11" s="765">
        <v>19217.255000000001</v>
      </c>
      <c r="F11" s="765">
        <f>'[17]62.342'!E58/1000000</f>
        <v>19217.255011000001</v>
      </c>
      <c r="G11" s="764">
        <f t="shared" si="0"/>
        <v>1.0000000005724023</v>
      </c>
      <c r="H11" s="764">
        <f t="shared" si="1"/>
        <v>1.0000000005724023</v>
      </c>
    </row>
    <row r="12" spans="1:8" ht="24" customHeight="1">
      <c r="A12" s="892">
        <v>4</v>
      </c>
      <c r="B12" s="674" t="s">
        <v>1641</v>
      </c>
      <c r="C12" s="766">
        <f>C9+C10-C11</f>
        <v>458518.745</v>
      </c>
      <c r="D12" s="766">
        <f t="shared" ref="D12:F12" si="2">D9+D10-D11</f>
        <v>458518.745</v>
      </c>
      <c r="E12" s="766">
        <f t="shared" si="2"/>
        <v>368003.745</v>
      </c>
      <c r="F12" s="766">
        <f t="shared" si="2"/>
        <v>368003.74498900003</v>
      </c>
      <c r="G12" s="767">
        <f t="shared" si="0"/>
        <v>0.80259258536747502</v>
      </c>
      <c r="H12" s="767">
        <f t="shared" si="1"/>
        <v>0.80259258536747502</v>
      </c>
    </row>
    <row r="14" spans="1:8" ht="46.5" customHeight="1">
      <c r="A14" s="1480" t="s">
        <v>3389</v>
      </c>
      <c r="B14" s="1480"/>
      <c r="C14" s="1480"/>
      <c r="D14" s="1480"/>
      <c r="E14" s="1480"/>
      <c r="F14" s="1480"/>
      <c r="G14" s="1480"/>
      <c r="H14" s="1480"/>
    </row>
    <row r="15" spans="1:8" ht="31.5" customHeight="1">
      <c r="A15" s="796"/>
      <c r="B15" s="796"/>
      <c r="C15" s="796"/>
      <c r="D15" s="796"/>
      <c r="E15" s="796"/>
      <c r="F15" s="796"/>
      <c r="G15" s="796"/>
      <c r="H15" s="796"/>
    </row>
    <row r="16" spans="1:8" s="675" customFormat="1" ht="18" customHeight="1">
      <c r="B16" s="797" t="s">
        <v>2519</v>
      </c>
      <c r="C16" s="1481" t="s">
        <v>2520</v>
      </c>
      <c r="D16" s="1481"/>
      <c r="E16" s="1481"/>
      <c r="F16" s="1481" t="s">
        <v>2520</v>
      </c>
      <c r="G16" s="1481"/>
      <c r="H16" s="1481"/>
    </row>
    <row r="17" spans="2:8">
      <c r="B17" s="795" t="s">
        <v>1642</v>
      </c>
      <c r="C17" s="1479" t="s">
        <v>778</v>
      </c>
      <c r="D17" s="1479"/>
      <c r="E17" s="1479"/>
      <c r="F17" s="1479" t="s">
        <v>2574</v>
      </c>
      <c r="G17" s="1479"/>
      <c r="H17" s="1479"/>
    </row>
    <row r="18" spans="2:8">
      <c r="F18" s="1479"/>
      <c r="G18" s="1479"/>
      <c r="H18" s="1479"/>
    </row>
    <row r="20" spans="2:8">
      <c r="C20" s="676"/>
    </row>
    <row r="21" spans="2:8">
      <c r="C21" s="676"/>
    </row>
  </sheetData>
  <mergeCells count="14">
    <mergeCell ref="F18:H18"/>
    <mergeCell ref="A3:H3"/>
    <mergeCell ref="A6:A7"/>
    <mergeCell ref="B6:B7"/>
    <mergeCell ref="C6:C7"/>
    <mergeCell ref="D6:D7"/>
    <mergeCell ref="E6:E7"/>
    <mergeCell ref="F6:F7"/>
    <mergeCell ref="G6:H6"/>
    <mergeCell ref="A14:H14"/>
    <mergeCell ref="C16:E16"/>
    <mergeCell ref="F16:H16"/>
    <mergeCell ref="C17:E17"/>
    <mergeCell ref="F17:H17"/>
  </mergeCell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18"/>
  <sheetViews>
    <sheetView workbookViewId="0">
      <selection activeCell="F27" sqref="F27"/>
    </sheetView>
  </sheetViews>
  <sheetFormatPr defaultColWidth="8.765625" defaultRowHeight="18"/>
  <cols>
    <col min="1" max="2" width="15.23046875" style="156" customWidth="1"/>
    <col min="3" max="3" width="16.765625" style="157" bestFit="1" customWidth="1"/>
    <col min="4" max="4" width="16" style="157" bestFit="1" customWidth="1"/>
    <col min="5" max="5" width="15" style="157" bestFit="1" customWidth="1"/>
    <col min="6" max="6" width="17.3046875" style="157" bestFit="1" customWidth="1"/>
    <col min="7" max="7" width="12.61328125" style="156" bestFit="1" customWidth="1"/>
    <col min="8" max="16384" width="8.765625" style="156"/>
  </cols>
  <sheetData>
    <row r="1" spans="1:7">
      <c r="C1" s="157" t="s">
        <v>1825</v>
      </c>
      <c r="D1" s="157" t="s">
        <v>1817</v>
      </c>
      <c r="E1" s="157" t="s">
        <v>1818</v>
      </c>
    </row>
    <row r="2" spans="1:7">
      <c r="A2" s="156" t="s">
        <v>1147</v>
      </c>
      <c r="C2" s="417">
        <v>11653568291</v>
      </c>
      <c r="D2" s="157">
        <v>11653568291</v>
      </c>
    </row>
    <row r="3" spans="1:7">
      <c r="A3" s="156" t="s">
        <v>1816</v>
      </c>
      <c r="C3" s="417">
        <v>26021152620</v>
      </c>
      <c r="D3" s="157">
        <v>26021152620</v>
      </c>
      <c r="E3" s="157">
        <f>1958581380+1484000000+861000000</f>
        <v>4303581380</v>
      </c>
      <c r="F3" s="157">
        <f>E3</f>
        <v>4303581380</v>
      </c>
    </row>
    <row r="4" spans="1:7">
      <c r="A4" s="156" t="s">
        <v>1819</v>
      </c>
      <c r="C4" s="417">
        <v>4116772703</v>
      </c>
      <c r="D4" s="157">
        <v>4116772703</v>
      </c>
    </row>
    <row r="5" spans="1:7">
      <c r="A5" s="156" t="s">
        <v>1820</v>
      </c>
      <c r="C5" s="417">
        <v>28202300000</v>
      </c>
      <c r="D5" s="157">
        <v>28202300000</v>
      </c>
      <c r="E5" s="157">
        <v>7050575000</v>
      </c>
      <c r="F5" s="157">
        <f>E5</f>
        <v>7050575000</v>
      </c>
    </row>
    <row r="6" spans="1:7">
      <c r="A6" s="156" t="s">
        <v>1821</v>
      </c>
      <c r="C6" s="417">
        <v>38352840600</v>
      </c>
      <c r="D6" s="157">
        <v>38352840600</v>
      </c>
    </row>
    <row r="7" spans="1:7">
      <c r="A7" s="156" t="s">
        <v>1822</v>
      </c>
      <c r="C7" s="417">
        <v>25971140000</v>
      </c>
      <c r="D7" s="157">
        <v>28668446000</v>
      </c>
      <c r="E7" s="157">
        <v>6264035100</v>
      </c>
      <c r="F7" s="157">
        <v>4997456600</v>
      </c>
      <c r="G7" s="418">
        <f>E7-F7</f>
        <v>1266578500</v>
      </c>
    </row>
    <row r="8" spans="1:7">
      <c r="A8" s="156" t="s">
        <v>1823</v>
      </c>
      <c r="C8" s="417">
        <v>48806719500</v>
      </c>
      <c r="D8" s="157">
        <v>48806719500</v>
      </c>
    </row>
    <row r="9" spans="1:7">
      <c r="A9" s="156" t="s">
        <v>1822</v>
      </c>
      <c r="C9" s="417">
        <v>41740052672</v>
      </c>
      <c r="D9" s="157">
        <v>41740052672</v>
      </c>
    </row>
    <row r="10" spans="1:7">
      <c r="A10" s="156" t="s">
        <v>1834</v>
      </c>
      <c r="C10" s="417"/>
      <c r="E10" s="157">
        <v>28400000000</v>
      </c>
    </row>
    <row r="11" spans="1:7">
      <c r="A11" s="156" t="s">
        <v>1835</v>
      </c>
      <c r="C11" s="417"/>
      <c r="E11" s="157">
        <v>45166000000</v>
      </c>
    </row>
    <row r="12" spans="1:7">
      <c r="A12" s="156" t="s">
        <v>1824</v>
      </c>
      <c r="C12" s="417">
        <v>126085364</v>
      </c>
      <c r="D12" s="157">
        <v>126085364</v>
      </c>
    </row>
    <row r="13" spans="1:7" s="415" customFormat="1" ht="17.399999999999999">
      <c r="C13" s="416">
        <f>SUM(C2:C12)</f>
        <v>224990631750</v>
      </c>
      <c r="D13" s="416">
        <f>SUM(D2:D12)</f>
        <v>227687937750</v>
      </c>
      <c r="E13" s="416">
        <f>SUM(E2:E12)</f>
        <v>91184191480</v>
      </c>
      <c r="F13" s="416">
        <f>SUM(F2:F12)</f>
        <v>16351612980</v>
      </c>
    </row>
    <row r="14" spans="1:7">
      <c r="C14" s="157">
        <v>5029312846</v>
      </c>
      <c r="D14" s="157">
        <v>5029312846</v>
      </c>
    </row>
    <row r="15" spans="1:7">
      <c r="C15" s="157">
        <f>C13+C14</f>
        <v>230019944596</v>
      </c>
      <c r="D15" s="157">
        <f t="shared" ref="D15:E15" si="0">D13+D14</f>
        <v>232717250596</v>
      </c>
      <c r="E15" s="157">
        <f t="shared" si="0"/>
        <v>91184191480</v>
      </c>
    </row>
    <row r="16" spans="1:7">
      <c r="D16" s="157">
        <f>D15-C15</f>
        <v>2697306000</v>
      </c>
      <c r="E16" s="157">
        <v>14006612980</v>
      </c>
    </row>
    <row r="17" spans="4:5">
      <c r="D17" s="157">
        <f>D16/0.8</f>
        <v>3371632500</v>
      </c>
      <c r="E17" s="157">
        <f>E15-E16</f>
        <v>77177578500</v>
      </c>
    </row>
    <row r="18" spans="4:5">
      <c r="D18" s="157">
        <f>D17*0.2</f>
        <v>674326500</v>
      </c>
    </row>
  </sheetData>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8"/>
  <sheetViews>
    <sheetView workbookViewId="0"/>
  </sheetViews>
  <sheetFormatPr defaultColWidth="8.765625" defaultRowHeight="18"/>
  <cols>
    <col min="1" max="1" width="106" style="156" bestFit="1" customWidth="1"/>
    <col min="2" max="16384" width="8.765625" style="156"/>
  </cols>
  <sheetData>
    <row r="1" spans="1:1">
      <c r="A1" s="156" t="s">
        <v>1826</v>
      </c>
    </row>
    <row r="2" spans="1:1">
      <c r="A2" s="156" t="s">
        <v>1827</v>
      </c>
    </row>
    <row r="3" spans="1:1">
      <c r="A3" s="156" t="s">
        <v>1828</v>
      </c>
    </row>
    <row r="4" spans="1:1">
      <c r="A4" s="156" t="s">
        <v>1829</v>
      </c>
    </row>
    <row r="5" spans="1:1">
      <c r="A5" s="156" t="s">
        <v>1830</v>
      </c>
    </row>
    <row r="6" spans="1:1">
      <c r="A6" s="156" t="s">
        <v>1831</v>
      </c>
    </row>
    <row r="7" spans="1:1">
      <c r="A7" s="156" t="s">
        <v>1832</v>
      </c>
    </row>
    <row r="8" spans="1:1">
      <c r="A8" s="156" t="s">
        <v>1833</v>
      </c>
    </row>
  </sheetData>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0"/>
  <sheetViews>
    <sheetView workbookViewId="0">
      <selection activeCell="B1" sqref="A1:E38"/>
    </sheetView>
  </sheetViews>
  <sheetFormatPr defaultColWidth="8.765625" defaultRowHeight="18"/>
  <cols>
    <col min="1" max="1" width="4.4609375" style="156" customWidth="1"/>
    <col min="2" max="2" width="35.61328125" style="156" customWidth="1"/>
    <col min="3" max="3" width="15.765625" style="157" customWidth="1"/>
    <col min="4" max="4" width="15.4609375" style="157" customWidth="1"/>
    <col min="5" max="5" width="7.4609375" style="164" customWidth="1"/>
    <col min="6" max="6" width="19.765625" style="157" bestFit="1" customWidth="1"/>
    <col min="7" max="7" width="16.4609375" style="157" bestFit="1" customWidth="1"/>
    <col min="8" max="8" width="14.69140625" style="156" bestFit="1" customWidth="1"/>
    <col min="9" max="12" width="15.69140625" style="156" bestFit="1" customWidth="1"/>
    <col min="13" max="13" width="15.4609375" style="156" customWidth="1"/>
    <col min="14" max="14" width="14.69140625" style="156" bestFit="1" customWidth="1"/>
    <col min="15" max="15" width="19" style="156" bestFit="1" customWidth="1"/>
    <col min="16" max="16384" width="8.765625" style="156"/>
  </cols>
  <sheetData>
    <row r="1" spans="1:15">
      <c r="D1" s="162"/>
    </row>
    <row r="2" spans="1:15">
      <c r="D2" s="1253" t="s">
        <v>3394</v>
      </c>
      <c r="E2" s="1253"/>
    </row>
    <row r="3" spans="1:15" ht="22.5" customHeight="1">
      <c r="A3" s="1245" t="s">
        <v>3393</v>
      </c>
      <c r="B3" s="1245"/>
      <c r="C3" s="1245"/>
      <c r="D3" s="1245"/>
      <c r="E3" s="1245"/>
    </row>
    <row r="4" spans="1:15" s="159" customFormat="1" ht="34.5" customHeight="1">
      <c r="A4" s="1246" t="s">
        <v>2462</v>
      </c>
      <c r="B4" s="1246"/>
      <c r="C4" s="1246"/>
      <c r="D4" s="1246"/>
      <c r="E4" s="1246"/>
      <c r="F4" s="158"/>
      <c r="G4" s="158"/>
    </row>
    <row r="5" spans="1:15">
      <c r="E5" s="163" t="s">
        <v>635</v>
      </c>
      <c r="F5" s="771"/>
    </row>
    <row r="6" spans="1:15" ht="41.25" customHeight="1">
      <c r="A6" s="116" t="s">
        <v>280</v>
      </c>
      <c r="B6" s="116" t="s">
        <v>1115</v>
      </c>
      <c r="C6" s="119" t="s">
        <v>541</v>
      </c>
      <c r="D6" s="119" t="s">
        <v>535</v>
      </c>
      <c r="E6" s="108" t="s">
        <v>536</v>
      </c>
      <c r="F6" s="771"/>
    </row>
    <row r="7" spans="1:15">
      <c r="A7" s="116" t="s">
        <v>268</v>
      </c>
      <c r="B7" s="116" t="s">
        <v>269</v>
      </c>
      <c r="C7" s="516">
        <v>1</v>
      </c>
      <c r="D7" s="516">
        <v>2</v>
      </c>
      <c r="E7" s="108" t="s">
        <v>565</v>
      </c>
      <c r="F7" s="157">
        <v>14680597757656</v>
      </c>
      <c r="G7" s="157">
        <f>F7-D8</f>
        <v>-3556349437272</v>
      </c>
    </row>
    <row r="8" spans="1:15">
      <c r="A8" s="116"/>
      <c r="B8" s="57" t="s">
        <v>537</v>
      </c>
      <c r="C8" s="62">
        <f>C9+C30+C36</f>
        <v>12247062000000</v>
      </c>
      <c r="D8" s="62">
        <f>D9+D30+D36+D37</f>
        <v>18236947194928</v>
      </c>
      <c r="E8" s="108">
        <f>D8/C8</f>
        <v>1.4890875211481742</v>
      </c>
      <c r="F8" s="157">
        <f>'48.31'!D20</f>
        <v>18236947194928</v>
      </c>
      <c r="G8" s="157">
        <f>F8-D8</f>
        <v>0</v>
      </c>
    </row>
    <row r="9" spans="1:15">
      <c r="A9" s="116" t="s">
        <v>268</v>
      </c>
      <c r="B9" s="57" t="s">
        <v>538</v>
      </c>
      <c r="C9" s="62">
        <f>C10+C21+C25+C26+C27+C28+C29</f>
        <v>12223538000000</v>
      </c>
      <c r="D9" s="62">
        <f>D10+D21+D25+D26+D27+D28+D29</f>
        <v>13252799910664</v>
      </c>
      <c r="E9" s="108">
        <f t="shared" ref="E9:E32" si="0">D9/C9</f>
        <v>1.0842032732801257</v>
      </c>
    </row>
    <row r="10" spans="1:15">
      <c r="A10" s="116" t="s">
        <v>273</v>
      </c>
      <c r="B10" s="57" t="s">
        <v>314</v>
      </c>
      <c r="C10" s="62">
        <f>C11+C19+C20</f>
        <v>4761326000000</v>
      </c>
      <c r="D10" s="62">
        <f>D11+D19+D20</f>
        <v>5896011396060</v>
      </c>
      <c r="E10" s="108">
        <f t="shared" si="0"/>
        <v>1.2383128977221891</v>
      </c>
      <c r="F10" s="428"/>
      <c r="G10" s="428"/>
    </row>
    <row r="11" spans="1:15">
      <c r="A11" s="58">
        <v>1</v>
      </c>
      <c r="B11" s="59" t="s">
        <v>566</v>
      </c>
      <c r="C11" s="61">
        <f>'62.342'!D13</f>
        <v>3014736000000</v>
      </c>
      <c r="D11" s="61">
        <f>'62.342'!E12-D19-D20-F34</f>
        <v>5863829794421</v>
      </c>
      <c r="E11" s="109">
        <f t="shared" si="0"/>
        <v>1.9450558172990935</v>
      </c>
      <c r="F11" s="428">
        <f>'48.31'!D22</f>
        <v>5896011396060</v>
      </c>
      <c r="G11" s="428"/>
    </row>
    <row r="12" spans="1:15">
      <c r="A12" s="58"/>
      <c r="B12" s="59" t="s">
        <v>567</v>
      </c>
      <c r="C12" s="61"/>
      <c r="D12" s="61"/>
      <c r="E12" s="109"/>
      <c r="F12" s="157">
        <f>D11+D19+D20+D35</f>
        <v>5896011396060</v>
      </c>
    </row>
    <row r="13" spans="1:15" s="161" customFormat="1">
      <c r="A13" s="153" t="s">
        <v>547</v>
      </c>
      <c r="B13" s="60" t="s">
        <v>568</v>
      </c>
      <c r="C13" s="154">
        <v>134124000000</v>
      </c>
      <c r="D13" s="154">
        <f>'62.342'!E16</f>
        <v>863585189234</v>
      </c>
      <c r="E13" s="109">
        <f t="shared" si="0"/>
        <v>6.4387073844651219</v>
      </c>
      <c r="F13" s="427"/>
      <c r="G13" s="160"/>
    </row>
    <row r="14" spans="1:15" s="161" customFormat="1">
      <c r="A14" s="153" t="s">
        <v>547</v>
      </c>
      <c r="B14" s="60" t="s">
        <v>569</v>
      </c>
      <c r="C14" s="154">
        <v>21558000000</v>
      </c>
      <c r="D14" s="154">
        <f>'62.342'!E17</f>
        <v>16490669000</v>
      </c>
      <c r="E14" s="109">
        <f t="shared" si="0"/>
        <v>0.7649442898228036</v>
      </c>
      <c r="F14" s="427"/>
      <c r="G14" s="160"/>
    </row>
    <row r="15" spans="1:15">
      <c r="A15" s="58"/>
      <c r="B15" s="59" t="s">
        <v>570</v>
      </c>
      <c r="C15" s="61"/>
      <c r="D15" s="61"/>
      <c r="E15" s="109"/>
      <c r="F15" s="428" t="s">
        <v>1841</v>
      </c>
      <c r="G15" s="157" t="s">
        <v>1843</v>
      </c>
      <c r="H15" s="156" t="s">
        <v>1844</v>
      </c>
      <c r="I15" s="156" t="s">
        <v>1126</v>
      </c>
      <c r="J15" s="156" t="s">
        <v>1127</v>
      </c>
      <c r="K15" s="156" t="s">
        <v>1128</v>
      </c>
      <c r="L15" s="156" t="s">
        <v>1129</v>
      </c>
      <c r="M15" s="156" t="s">
        <v>1130</v>
      </c>
      <c r="N15" s="156" t="s">
        <v>1131</v>
      </c>
      <c r="O15" s="156" t="s">
        <v>1845</v>
      </c>
    </row>
    <row r="16" spans="1:15" s="161" customFormat="1">
      <c r="A16" s="155" t="s">
        <v>547</v>
      </c>
      <c r="B16" s="60" t="s">
        <v>1123</v>
      </c>
      <c r="C16" s="154">
        <v>497261000000</v>
      </c>
      <c r="D16" s="154">
        <f>SUM(F16:N16)</f>
        <v>608682035767</v>
      </c>
      <c r="E16" s="109">
        <f t="shared" si="0"/>
        <v>1.2240695243886008</v>
      </c>
      <c r="F16" s="160">
        <v>242745001652</v>
      </c>
      <c r="G16" s="7">
        <v>40913394303</v>
      </c>
      <c r="H16" s="7">
        <v>18156713028</v>
      </c>
      <c r="I16" s="7">
        <v>40749235191</v>
      </c>
      <c r="J16" s="7">
        <v>37517408746</v>
      </c>
      <c r="K16" s="7">
        <v>57759570161</v>
      </c>
      <c r="L16" s="7">
        <v>109679351486</v>
      </c>
      <c r="M16" s="7">
        <v>20011789200</v>
      </c>
      <c r="N16" s="7">
        <v>41149572000</v>
      </c>
    </row>
    <row r="17" spans="1:15" s="161" customFormat="1">
      <c r="A17" s="153" t="s">
        <v>547</v>
      </c>
      <c r="B17" s="60" t="s">
        <v>571</v>
      </c>
      <c r="C17" s="154">
        <v>1930897000000</v>
      </c>
      <c r="D17" s="154">
        <f>SUM(F17:O17)</f>
        <v>1692729216020</v>
      </c>
      <c r="E17" s="109">
        <f t="shared" si="0"/>
        <v>0.8766543300963231</v>
      </c>
      <c r="F17" s="160">
        <v>454602533700</v>
      </c>
      <c r="G17" s="7">
        <v>3923287000</v>
      </c>
      <c r="H17" s="7">
        <v>10106571628</v>
      </c>
      <c r="I17" s="7">
        <v>164879827359</v>
      </c>
      <c r="J17" s="7">
        <v>262773428342</v>
      </c>
      <c r="K17" s="7">
        <v>231712117592</v>
      </c>
      <c r="L17" s="7">
        <v>261270077512</v>
      </c>
      <c r="M17" s="7">
        <v>77335730241</v>
      </c>
      <c r="N17" s="7">
        <v>99886350929</v>
      </c>
      <c r="O17" s="160">
        <v>126239291717</v>
      </c>
    </row>
    <row r="18" spans="1:15" s="161" customFormat="1">
      <c r="A18" s="153" t="s">
        <v>547</v>
      </c>
      <c r="B18" s="60" t="s">
        <v>572</v>
      </c>
      <c r="C18" s="154">
        <v>43000000000</v>
      </c>
      <c r="D18" s="154">
        <v>33280397408</v>
      </c>
      <c r="E18" s="109">
        <f t="shared" si="0"/>
        <v>0.77396273041860464</v>
      </c>
      <c r="F18" s="160"/>
      <c r="G18" s="160"/>
    </row>
    <row r="19" spans="1:15" ht="63" customHeight="1">
      <c r="A19" s="58">
        <v>2</v>
      </c>
      <c r="B19" s="59" t="s">
        <v>573</v>
      </c>
      <c r="C19" s="61">
        <f>'62.342'!D27</f>
        <v>0</v>
      </c>
      <c r="D19" s="61">
        <f>'62.342'!E27</f>
        <v>0</v>
      </c>
      <c r="E19" s="109"/>
    </row>
    <row r="20" spans="1:15" ht="18" customHeight="1">
      <c r="A20" s="58">
        <v>3</v>
      </c>
      <c r="B20" s="59" t="s">
        <v>1122</v>
      </c>
      <c r="C20" s="61">
        <f>'62.342'!D28-C30</f>
        <v>1746590000000</v>
      </c>
      <c r="D20" s="154">
        <f>'62.342'!E28</f>
        <v>32181601639</v>
      </c>
      <c r="E20" s="109">
        <f t="shared" si="0"/>
        <v>1.842538983905782E-2</v>
      </c>
    </row>
    <row r="21" spans="1:15">
      <c r="A21" s="116" t="s">
        <v>274</v>
      </c>
      <c r="B21" s="57" t="s">
        <v>318</v>
      </c>
      <c r="C21" s="62">
        <f>'62.342'!D30</f>
        <v>7257587000000</v>
      </c>
      <c r="D21" s="62">
        <f>'62.342'!E30-G34</f>
        <v>7355788514604</v>
      </c>
      <c r="E21" s="108">
        <f t="shared" si="0"/>
        <v>1.0135308766679614</v>
      </c>
      <c r="F21" s="157">
        <f>'62.342'!E30</f>
        <v>7382880022239</v>
      </c>
      <c r="G21" s="157">
        <f>F21-D21</f>
        <v>27091507635</v>
      </c>
    </row>
    <row r="22" spans="1:15">
      <c r="A22" s="58"/>
      <c r="B22" s="60" t="s">
        <v>315</v>
      </c>
      <c r="C22" s="61"/>
      <c r="D22" s="61"/>
      <c r="E22" s="109"/>
      <c r="F22" s="157">
        <f>12894389000000</f>
        <v>12894389000000</v>
      </c>
    </row>
    <row r="23" spans="1:15">
      <c r="A23" s="58">
        <v>1</v>
      </c>
      <c r="B23" s="60" t="s">
        <v>568</v>
      </c>
      <c r="C23" s="61">
        <f>'62.342'!D33</f>
        <v>3021231000000</v>
      </c>
      <c r="D23" s="61">
        <f>'62.342'!E33</f>
        <v>2675302757621</v>
      </c>
      <c r="E23" s="109">
        <f t="shared" si="0"/>
        <v>0.88550089603244508</v>
      </c>
      <c r="F23" s="157">
        <f>F22-C8</f>
        <v>647327000000</v>
      </c>
    </row>
    <row r="24" spans="1:15">
      <c r="A24" s="58">
        <v>2</v>
      </c>
      <c r="B24" s="60" t="s">
        <v>575</v>
      </c>
      <c r="C24" s="61">
        <f>'62.342'!D35</f>
        <v>32796000000</v>
      </c>
      <c r="D24" s="61">
        <f>'62.342'!E35</f>
        <v>19418717080</v>
      </c>
      <c r="E24" s="109">
        <f t="shared" si="0"/>
        <v>0.59210626539821931</v>
      </c>
    </row>
    <row r="25" spans="1:15" ht="31.2">
      <c r="A25" s="116" t="s">
        <v>275</v>
      </c>
      <c r="B25" s="57" t="s">
        <v>539</v>
      </c>
      <c r="C25" s="426">
        <f>'48.31'!C24</f>
        <v>0</v>
      </c>
      <c r="D25" s="62">
        <f>'62.342'!E29</f>
        <v>0</v>
      </c>
      <c r="E25" s="108"/>
    </row>
    <row r="26" spans="1:15">
      <c r="A26" s="116" t="s">
        <v>276</v>
      </c>
      <c r="B26" s="57" t="s">
        <v>62</v>
      </c>
      <c r="C26" s="426">
        <f>'62.342'!D45</f>
        <v>1000000000</v>
      </c>
      <c r="D26" s="62">
        <f>'62.342'!E45</f>
        <v>1000000000</v>
      </c>
      <c r="E26" s="108">
        <f t="shared" si="0"/>
        <v>1</v>
      </c>
    </row>
    <row r="27" spans="1:15">
      <c r="A27" s="116" t="s">
        <v>277</v>
      </c>
      <c r="B27" s="57" t="s">
        <v>474</v>
      </c>
      <c r="C27" s="426">
        <f>'62.342'!D44</f>
        <v>203625000000</v>
      </c>
      <c r="D27" s="61"/>
      <c r="E27" s="109"/>
    </row>
    <row r="28" spans="1:15">
      <c r="A28" s="116" t="s">
        <v>278</v>
      </c>
      <c r="B28" s="57" t="s">
        <v>532</v>
      </c>
      <c r="C28" s="61"/>
      <c r="D28" s="61"/>
      <c r="E28" s="109"/>
    </row>
    <row r="29" spans="1:15">
      <c r="A29" s="116" t="s">
        <v>588</v>
      </c>
      <c r="B29" s="57" t="s">
        <v>2000</v>
      </c>
      <c r="C29" s="62">
        <f>'62.342'!D48</f>
        <v>0</v>
      </c>
      <c r="D29" s="61">
        <f>'62.342'!F46</f>
        <v>0</v>
      </c>
      <c r="E29" s="109"/>
    </row>
    <row r="30" spans="1:15">
      <c r="A30" s="116" t="s">
        <v>269</v>
      </c>
      <c r="B30" s="57" t="s">
        <v>540</v>
      </c>
      <c r="C30" s="62">
        <f>C31+C34</f>
        <v>23524000000</v>
      </c>
      <c r="D30" s="62">
        <f>D31+D34</f>
        <v>72506564940</v>
      </c>
      <c r="E30" s="108">
        <f t="shared" si="0"/>
        <v>3.0822379246726745</v>
      </c>
    </row>
    <row r="31" spans="1:15">
      <c r="A31" s="116" t="s">
        <v>273</v>
      </c>
      <c r="B31" s="57" t="s">
        <v>533</v>
      </c>
      <c r="C31" s="62">
        <f>SUM(C32:C33)</f>
        <v>23524000000</v>
      </c>
      <c r="D31" s="62">
        <f>SUM(D32:D33)</f>
        <v>72506564940</v>
      </c>
      <c r="E31" s="108">
        <f t="shared" si="0"/>
        <v>3.0822379246726745</v>
      </c>
      <c r="F31" s="157" t="s">
        <v>1839</v>
      </c>
      <c r="G31" s="157" t="s">
        <v>1840</v>
      </c>
    </row>
    <row r="32" spans="1:15">
      <c r="A32" s="58"/>
      <c r="B32" s="59" t="s">
        <v>1124</v>
      </c>
      <c r="C32" s="61">
        <f>'61.31'!F11+'61.31'!F21+'61.31'!F53</f>
        <v>23524000000</v>
      </c>
      <c r="D32" s="61">
        <f>'61.31'!I11+'61.31'!I21+'61.31'!I44+'61.31'!I53</f>
        <v>55874673240</v>
      </c>
      <c r="E32" s="109">
        <f t="shared" si="0"/>
        <v>2.3752199132800542</v>
      </c>
      <c r="H32" s="418">
        <f>G32+F32-D32</f>
        <v>-55874673240</v>
      </c>
    </row>
    <row r="33" spans="1:8">
      <c r="A33" s="58"/>
      <c r="B33" s="59" t="s">
        <v>1125</v>
      </c>
      <c r="C33" s="61">
        <f>'61.31'!F35</f>
        <v>0</v>
      </c>
      <c r="D33" s="61">
        <f>'61.31'!I35</f>
        <v>16631891700</v>
      </c>
      <c r="E33" s="109"/>
      <c r="F33" s="157">
        <f>'61.31'!J9</f>
        <v>45415057305</v>
      </c>
      <c r="G33" s="157">
        <f>'61.31'!M9</f>
        <v>27091507635</v>
      </c>
      <c r="H33" s="418">
        <f>G33+F33-D33</f>
        <v>55874673240</v>
      </c>
    </row>
    <row r="34" spans="1:8">
      <c r="A34" s="116" t="s">
        <v>274</v>
      </c>
      <c r="B34" s="57" t="s">
        <v>576</v>
      </c>
      <c r="C34" s="61"/>
      <c r="D34" s="61"/>
      <c r="E34" s="109"/>
      <c r="F34" s="157">
        <f>SUM(F32:F33)</f>
        <v>45415057305</v>
      </c>
      <c r="G34" s="157">
        <f>SUM(G32:G33)</f>
        <v>27091507635</v>
      </c>
    </row>
    <row r="35" spans="1:8">
      <c r="A35" s="58"/>
      <c r="B35" s="59" t="s">
        <v>577</v>
      </c>
      <c r="C35" s="61"/>
      <c r="D35" s="61"/>
      <c r="E35" s="109"/>
      <c r="F35" s="157" t="s">
        <v>1841</v>
      </c>
      <c r="G35" s="157" t="s">
        <v>1842</v>
      </c>
    </row>
    <row r="36" spans="1:8">
      <c r="A36" s="772" t="s">
        <v>270</v>
      </c>
      <c r="B36" s="57" t="s">
        <v>578</v>
      </c>
      <c r="C36" s="61"/>
      <c r="D36" s="62">
        <f>'62.342'!E47</f>
        <v>4129554050546</v>
      </c>
      <c r="E36" s="109"/>
      <c r="F36" s="157">
        <f>'61.31'!J10</f>
        <v>0</v>
      </c>
      <c r="G36" s="157">
        <f>'61.31'!J34</f>
        <v>45415057305</v>
      </c>
    </row>
    <row r="37" spans="1:8">
      <c r="A37" s="1005" t="s">
        <v>231</v>
      </c>
      <c r="B37" s="57" t="s">
        <v>1142</v>
      </c>
      <c r="C37" s="61"/>
      <c r="D37" s="62">
        <f>'60.342'!J20</f>
        <v>782086668778</v>
      </c>
      <c r="E37" s="109"/>
      <c r="F37" s="157">
        <f>'61.31'!M10</f>
        <v>21054399385</v>
      </c>
      <c r="G37" s="157">
        <f>'61.31'!M34</f>
        <v>6037108250</v>
      </c>
    </row>
    <row r="38" spans="1:8" ht="50.25" customHeight="1">
      <c r="A38" s="1252" t="s">
        <v>1116</v>
      </c>
      <c r="B38" s="1252"/>
      <c r="C38" s="1252"/>
      <c r="D38" s="1252"/>
      <c r="E38" s="1252"/>
      <c r="F38" s="157">
        <f>'61.31'!M10</f>
        <v>21054399385</v>
      </c>
      <c r="G38" s="157">
        <f>'61.31'!M34</f>
        <v>6037108250</v>
      </c>
    </row>
    <row r="39" spans="1:8">
      <c r="F39" s="157">
        <f>SUM(F36:F38)</f>
        <v>42108798770</v>
      </c>
      <c r="G39" s="157">
        <f>SUM(G36:G38)</f>
        <v>57489273805</v>
      </c>
    </row>
    <row r="40" spans="1:8">
      <c r="F40" s="157">
        <f>F39+G39</f>
        <v>99598072575</v>
      </c>
    </row>
  </sheetData>
  <mergeCells count="4">
    <mergeCell ref="A4:E4"/>
    <mergeCell ref="A3:E3"/>
    <mergeCell ref="A38:E38"/>
    <mergeCell ref="D2:E2"/>
  </mergeCells>
  <pageMargins left="0.68" right="0.196850393700787" top="0.74803149606299202" bottom="0.74803149606299202" header="0.31496062992126" footer="0.31496062992126"/>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workbookViewId="0">
      <selection activeCell="F26" sqref="F26"/>
    </sheetView>
  </sheetViews>
  <sheetFormatPr defaultColWidth="8.765625" defaultRowHeight="15"/>
  <cols>
    <col min="1" max="1" width="4.3828125" style="135" customWidth="1"/>
    <col min="2" max="2" width="34.07421875" style="135" customWidth="1"/>
    <col min="3" max="3" width="14.4609375" style="136" customWidth="1"/>
    <col min="4" max="4" width="15.69140625" style="136" customWidth="1"/>
    <col min="5" max="5" width="15.07421875" style="135" customWidth="1"/>
    <col min="6" max="6" width="7.61328125" style="141" customWidth="1"/>
    <col min="7" max="7" width="16.61328125" style="136" bestFit="1" customWidth="1"/>
    <col min="8" max="9" width="13.765625" style="135" bestFit="1" customWidth="1"/>
    <col min="10" max="16384" width="8.765625" style="135"/>
  </cols>
  <sheetData>
    <row r="1" spans="1:7" ht="15.6">
      <c r="F1" s="106" t="s">
        <v>1117</v>
      </c>
    </row>
    <row r="2" spans="1:7" ht="15.6">
      <c r="A2" s="1245" t="s">
        <v>2596</v>
      </c>
      <c r="B2" s="1245"/>
      <c r="C2" s="1245"/>
      <c r="D2" s="1245"/>
      <c r="E2" s="1245"/>
      <c r="F2" s="1245"/>
    </row>
    <row r="3" spans="1:7" ht="15.6">
      <c r="A3" s="1246" t="s">
        <v>2462</v>
      </c>
      <c r="B3" s="1246"/>
      <c r="C3" s="1246"/>
      <c r="D3" s="1246"/>
      <c r="E3" s="1246"/>
      <c r="F3" s="1246"/>
    </row>
    <row r="4" spans="1:7" ht="15.6">
      <c r="F4" s="107" t="s">
        <v>562</v>
      </c>
    </row>
    <row r="5" spans="1:7" ht="15.6">
      <c r="A5" s="1247" t="s">
        <v>280</v>
      </c>
      <c r="B5" s="1247" t="s">
        <v>265</v>
      </c>
      <c r="C5" s="1248" t="s">
        <v>541</v>
      </c>
      <c r="D5" s="1248" t="s">
        <v>535</v>
      </c>
      <c r="E5" s="1247" t="s">
        <v>524</v>
      </c>
      <c r="F5" s="1247"/>
    </row>
    <row r="6" spans="1:7" ht="31.2">
      <c r="A6" s="1247"/>
      <c r="B6" s="1247"/>
      <c r="C6" s="1248"/>
      <c r="D6" s="1248"/>
      <c r="E6" s="431" t="s">
        <v>579</v>
      </c>
      <c r="F6" s="433" t="s">
        <v>1071</v>
      </c>
    </row>
    <row r="7" spans="1:7" ht="15.6">
      <c r="A7" s="431" t="s">
        <v>268</v>
      </c>
      <c r="B7" s="431" t="s">
        <v>269</v>
      </c>
      <c r="C7" s="516">
        <v>1</v>
      </c>
      <c r="D7" s="516">
        <v>2</v>
      </c>
      <c r="E7" s="431" t="s">
        <v>580</v>
      </c>
      <c r="F7" s="433" t="s">
        <v>1072</v>
      </c>
    </row>
    <row r="8" spans="1:7" ht="20.25" customHeight="1">
      <c r="A8" s="216"/>
      <c r="B8" s="217" t="s">
        <v>525</v>
      </c>
      <c r="C8" s="218">
        <f>C9+C10+C46+C47+C48</f>
        <v>10183161000000</v>
      </c>
      <c r="D8" s="218">
        <f>D9+D10+D46+D47+D48</f>
        <v>12799274580889</v>
      </c>
      <c r="E8" s="434">
        <f>D8-C8</f>
        <v>2616113580889</v>
      </c>
      <c r="F8" s="435">
        <f>D8/C8</f>
        <v>1.2569058449423514</v>
      </c>
      <c r="G8" s="136">
        <f>'62.342'!F10</f>
        <v>12799274580889</v>
      </c>
    </row>
    <row r="9" spans="1:7" ht="33" customHeight="1">
      <c r="A9" s="120" t="s">
        <v>268</v>
      </c>
      <c r="B9" s="121" t="s">
        <v>1132</v>
      </c>
      <c r="C9" s="129">
        <f>'49.31'!C21</f>
        <v>3750682000000</v>
      </c>
      <c r="D9" s="129">
        <f>'60.342'!J18</f>
        <v>4914856751191</v>
      </c>
      <c r="E9" s="166">
        <f>D9-C9</f>
        <v>1164174751191</v>
      </c>
      <c r="F9" s="142">
        <f>D9/C9</f>
        <v>1.3103901506955269</v>
      </c>
      <c r="G9" s="136">
        <v>5675078000000</v>
      </c>
    </row>
    <row r="10" spans="1:7" ht="33" customHeight="1">
      <c r="A10" s="120" t="s">
        <v>269</v>
      </c>
      <c r="B10" s="121" t="s">
        <v>1118</v>
      </c>
      <c r="C10" s="129">
        <f>C11+C28+C42+C43+C44+C45+C48</f>
        <v>6423729000000</v>
      </c>
      <c r="D10" s="129">
        <f>D11+D28+D42+D43+D44+D45</f>
        <v>4851551939796</v>
      </c>
      <c r="E10" s="166">
        <f>D10-C10</f>
        <v>-1572177060204</v>
      </c>
      <c r="F10" s="142">
        <f>D10/C10</f>
        <v>0.75525476554132343</v>
      </c>
      <c r="G10" s="136">
        <f>G9-C10</f>
        <v>-748651000000</v>
      </c>
    </row>
    <row r="11" spans="1:7" ht="20.25" customHeight="1">
      <c r="A11" s="120" t="s">
        <v>273</v>
      </c>
      <c r="B11" s="121" t="s">
        <v>581</v>
      </c>
      <c r="C11" s="129">
        <f>C12+C26+C27</f>
        <v>3422309000000</v>
      </c>
      <c r="D11" s="129">
        <f>D12+D26+D27</f>
        <v>2524903014476</v>
      </c>
      <c r="E11" s="166">
        <f>D11-C11</f>
        <v>-897405985524</v>
      </c>
      <c r="F11" s="142">
        <f>D11/C11</f>
        <v>0.73777762746613473</v>
      </c>
      <c r="G11" s="136">
        <f>5575113000000-C10</f>
        <v>-848616000000</v>
      </c>
    </row>
    <row r="12" spans="1:7" s="137" customFormat="1" ht="20.25" customHeight="1">
      <c r="A12" s="120">
        <v>1</v>
      </c>
      <c r="B12" s="121" t="s">
        <v>582</v>
      </c>
      <c r="C12" s="129">
        <v>1603405000000</v>
      </c>
      <c r="D12" s="129">
        <f>SUM(D13:D24)</f>
        <v>2492721412837</v>
      </c>
      <c r="E12" s="166">
        <f>D12-C12</f>
        <v>889316412837</v>
      </c>
      <c r="F12" s="142">
        <f>D12/C12</f>
        <v>1.554642409645099</v>
      </c>
      <c r="G12" s="429">
        <f>C8-C10</f>
        <v>3759432000000</v>
      </c>
    </row>
    <row r="13" spans="1:7" ht="20.25" customHeight="1">
      <c r="A13" s="432" t="s">
        <v>327</v>
      </c>
      <c r="B13" s="168" t="s">
        <v>351</v>
      </c>
      <c r="C13" s="122"/>
      <c r="D13" s="122">
        <f>'62.342'!F14</f>
        <v>20132559300</v>
      </c>
      <c r="E13" s="432"/>
      <c r="F13" s="142"/>
      <c r="G13" s="136">
        <f>G12-C9</f>
        <v>8750000000</v>
      </c>
    </row>
    <row r="14" spans="1:7" ht="20.25" customHeight="1">
      <c r="A14" s="432" t="s">
        <v>451</v>
      </c>
      <c r="B14" s="168" t="s">
        <v>583</v>
      </c>
      <c r="C14" s="122"/>
      <c r="D14" s="122">
        <f>'62.342'!F15</f>
        <v>7137988000</v>
      </c>
      <c r="E14" s="432"/>
      <c r="F14" s="142"/>
      <c r="G14" s="136">
        <v>6423729000000</v>
      </c>
    </row>
    <row r="15" spans="1:7" ht="20.25" customHeight="1">
      <c r="A15" s="432" t="s">
        <v>155</v>
      </c>
      <c r="B15" s="168" t="s">
        <v>591</v>
      </c>
      <c r="C15" s="122"/>
      <c r="D15" s="122">
        <f>'62.342'!F16</f>
        <v>260568770402</v>
      </c>
      <c r="E15" s="432"/>
      <c r="F15" s="142"/>
      <c r="G15" s="136">
        <f>C10-G14</f>
        <v>0</v>
      </c>
    </row>
    <row r="16" spans="1:7" ht="20.25" customHeight="1">
      <c r="A16" s="432" t="s">
        <v>340</v>
      </c>
      <c r="B16" s="168" t="s">
        <v>592</v>
      </c>
      <c r="C16" s="122"/>
      <c r="D16" s="122">
        <f>'62.342'!F17</f>
        <v>16384650000</v>
      </c>
      <c r="E16" s="432"/>
      <c r="F16" s="142"/>
      <c r="G16" s="136">
        <f>'62.342'!D10</f>
        <v>12264562000000</v>
      </c>
    </row>
    <row r="17" spans="1:9" ht="20.25" customHeight="1">
      <c r="A17" s="432" t="s">
        <v>341</v>
      </c>
      <c r="B17" s="168" t="s">
        <v>593</v>
      </c>
      <c r="C17" s="122"/>
      <c r="D17" s="122">
        <f>'62.342'!F18</f>
        <v>46187572951</v>
      </c>
      <c r="E17" s="432"/>
      <c r="F17" s="142"/>
      <c r="G17" s="136">
        <f>G16-C8</f>
        <v>2081401000000</v>
      </c>
    </row>
    <row r="18" spans="1:9" ht="20.25" customHeight="1">
      <c r="A18" s="432" t="s">
        <v>342</v>
      </c>
      <c r="B18" s="168" t="s">
        <v>594</v>
      </c>
      <c r="C18" s="122"/>
      <c r="D18" s="122">
        <f>'62.342'!F19</f>
        <v>22575412517</v>
      </c>
      <c r="E18" s="432"/>
      <c r="F18" s="142"/>
    </row>
    <row r="19" spans="1:9" ht="20.25" customHeight="1">
      <c r="A19" s="432" t="s">
        <v>595</v>
      </c>
      <c r="B19" s="168" t="s">
        <v>596</v>
      </c>
      <c r="C19" s="122"/>
      <c r="D19" s="122">
        <f>'62.342'!F20</f>
        <v>940317000</v>
      </c>
      <c r="E19" s="432"/>
      <c r="F19" s="142"/>
    </row>
    <row r="20" spans="1:9" ht="20.25" customHeight="1">
      <c r="A20" s="432" t="s">
        <v>597</v>
      </c>
      <c r="B20" s="168" t="s">
        <v>598</v>
      </c>
      <c r="C20" s="122"/>
      <c r="D20" s="122">
        <f>'62.342'!F21</f>
        <v>3962877000</v>
      </c>
      <c r="E20" s="432"/>
      <c r="F20" s="142"/>
    </row>
    <row r="21" spans="1:9" ht="20.25" customHeight="1">
      <c r="A21" s="432" t="s">
        <v>599</v>
      </c>
      <c r="B21" s="168" t="s">
        <v>600</v>
      </c>
      <c r="C21" s="122"/>
      <c r="D21" s="122">
        <f>'62.342'!F22</f>
        <v>315198226221</v>
      </c>
      <c r="E21" s="432"/>
      <c r="F21" s="142"/>
    </row>
    <row r="22" spans="1:9" ht="20.25" customHeight="1">
      <c r="A22" s="432" t="s">
        <v>601</v>
      </c>
      <c r="B22" s="168" t="s">
        <v>584</v>
      </c>
      <c r="C22" s="122"/>
      <c r="D22" s="122">
        <f>'62.342'!F23</f>
        <v>1684641373634</v>
      </c>
      <c r="E22" s="432"/>
      <c r="F22" s="142"/>
    </row>
    <row r="23" spans="1:9" ht="32.25" customHeight="1">
      <c r="A23" s="432" t="s">
        <v>602</v>
      </c>
      <c r="B23" s="168" t="s">
        <v>603</v>
      </c>
      <c r="C23" s="122"/>
      <c r="D23" s="122">
        <f>'62.342'!F24</f>
        <v>114991665812</v>
      </c>
      <c r="E23" s="432"/>
      <c r="F23" s="142"/>
    </row>
    <row r="24" spans="1:9" ht="20.25" customHeight="1">
      <c r="A24" s="432" t="s">
        <v>604</v>
      </c>
      <c r="B24" s="168" t="s">
        <v>605</v>
      </c>
      <c r="C24" s="122"/>
      <c r="D24" s="122">
        <f>'62.342'!F25</f>
        <v>0</v>
      </c>
      <c r="E24" s="432"/>
      <c r="F24" s="142"/>
    </row>
    <row r="25" spans="1:9" ht="20.25" customHeight="1">
      <c r="A25" s="432" t="s">
        <v>606</v>
      </c>
      <c r="B25" s="168" t="s">
        <v>607</v>
      </c>
      <c r="C25" s="122"/>
      <c r="D25" s="122">
        <f>'62.342'!F26</f>
        <v>0</v>
      </c>
      <c r="E25" s="432"/>
      <c r="F25" s="142"/>
    </row>
    <row r="26" spans="1:9" s="137" customFormat="1" ht="82.5" customHeight="1">
      <c r="A26" s="120">
        <v>2</v>
      </c>
      <c r="B26" s="121" t="s">
        <v>573</v>
      </c>
      <c r="C26" s="129">
        <f>'62.342'!D27</f>
        <v>0</v>
      </c>
      <c r="D26" s="129">
        <f>'62.342'!E27</f>
        <v>0</v>
      </c>
      <c r="E26" s="166">
        <f>D26-C26</f>
        <v>0</v>
      </c>
      <c r="F26" s="142"/>
      <c r="G26" s="429"/>
    </row>
    <row r="27" spans="1:9" s="137" customFormat="1" ht="31.2">
      <c r="A27" s="120">
        <v>3</v>
      </c>
      <c r="B27" s="121" t="s">
        <v>1133</v>
      </c>
      <c r="C27" s="129">
        <v>1818904000000</v>
      </c>
      <c r="D27" s="129">
        <f>'62.342'!F28</f>
        <v>32181601639</v>
      </c>
      <c r="E27" s="120"/>
      <c r="F27" s="142">
        <f t="shared" ref="F27:F44" si="0">E27/C27</f>
        <v>0</v>
      </c>
      <c r="G27" s="429"/>
    </row>
    <row r="28" spans="1:9" ht="17.25" customHeight="1">
      <c r="A28" s="120" t="s">
        <v>274</v>
      </c>
      <c r="B28" s="121" t="s">
        <v>318</v>
      </c>
      <c r="C28" s="129">
        <f>SUM(C29:C41)</f>
        <v>2901770000000</v>
      </c>
      <c r="D28" s="129">
        <f>SUM(D29:D41)</f>
        <v>2325648925320</v>
      </c>
      <c r="E28" s="166">
        <f t="shared" ref="E28:E38" si="1">D28-C28</f>
        <v>-576121074680</v>
      </c>
      <c r="F28" s="142">
        <f t="shared" ref="F28:F38" si="2">D28/C28</f>
        <v>0.80145873908683318</v>
      </c>
      <c r="G28" s="136">
        <f>C28-3397884000000</f>
        <v>-496114000000</v>
      </c>
    </row>
    <row r="29" spans="1:9" ht="17.25" customHeight="1">
      <c r="A29" s="432" t="s">
        <v>462</v>
      </c>
      <c r="B29" s="169" t="s">
        <v>351</v>
      </c>
      <c r="C29" s="122">
        <v>55240000000</v>
      </c>
      <c r="D29" s="122">
        <f>'62.342'!F31</f>
        <v>139135709440</v>
      </c>
      <c r="E29" s="170">
        <f t="shared" si="1"/>
        <v>83895709440</v>
      </c>
      <c r="F29" s="142">
        <f t="shared" si="2"/>
        <v>2.5187492657494568</v>
      </c>
      <c r="G29" s="136">
        <f>C29+C30</f>
        <v>73758000000</v>
      </c>
      <c r="H29" s="136"/>
      <c r="I29" s="167"/>
    </row>
    <row r="30" spans="1:9" ht="17.25" customHeight="1">
      <c r="A30" s="432" t="s">
        <v>463</v>
      </c>
      <c r="B30" s="168" t="s">
        <v>527</v>
      </c>
      <c r="C30" s="122">
        <v>18518000000</v>
      </c>
      <c r="D30" s="122">
        <f>'62.342'!F32</f>
        <v>39635000000</v>
      </c>
      <c r="E30" s="170">
        <f t="shared" si="1"/>
        <v>21117000000</v>
      </c>
      <c r="F30" s="142">
        <f t="shared" si="2"/>
        <v>2.1403499297980342</v>
      </c>
      <c r="G30" s="780">
        <f>C29/G29*100%</f>
        <v>0.74893570866889014</v>
      </c>
      <c r="I30" s="167"/>
    </row>
    <row r="31" spans="1:9" ht="17.25" customHeight="1">
      <c r="A31" s="432" t="s">
        <v>156</v>
      </c>
      <c r="B31" s="169" t="s">
        <v>528</v>
      </c>
      <c r="C31" s="122">
        <v>692123000000</v>
      </c>
      <c r="D31" s="122">
        <f>'62.342'!F33</f>
        <v>497006351201</v>
      </c>
      <c r="E31" s="170">
        <f t="shared" si="1"/>
        <v>-195116648799</v>
      </c>
      <c r="F31" s="142">
        <f t="shared" si="2"/>
        <v>0.71808963320247987</v>
      </c>
      <c r="G31" s="136">
        <v>73757000000</v>
      </c>
      <c r="H31" s="136"/>
      <c r="I31" s="167"/>
    </row>
    <row r="32" spans="1:9" ht="17.25" customHeight="1">
      <c r="A32" s="432" t="s">
        <v>157</v>
      </c>
      <c r="B32" s="169" t="s">
        <v>526</v>
      </c>
      <c r="C32" s="122">
        <v>358722000000</v>
      </c>
      <c r="D32" s="122">
        <f>'62.342'!F34</f>
        <v>405317196463</v>
      </c>
      <c r="E32" s="170">
        <f t="shared" si="1"/>
        <v>46595196463</v>
      </c>
      <c r="F32" s="142">
        <f t="shared" si="2"/>
        <v>1.1298922186623626</v>
      </c>
      <c r="G32" s="136">
        <f>G31*G30</f>
        <v>55239251064.291328</v>
      </c>
      <c r="H32" s="136"/>
      <c r="I32" s="167"/>
    </row>
    <row r="33" spans="1:9" ht="17.25" customHeight="1">
      <c r="A33" s="432" t="s">
        <v>158</v>
      </c>
      <c r="B33" s="169" t="s">
        <v>788</v>
      </c>
      <c r="C33" s="122">
        <v>32796000000</v>
      </c>
      <c r="D33" s="122">
        <f>'62.342'!F35</f>
        <v>19418717080</v>
      </c>
      <c r="E33" s="170">
        <f t="shared" si="1"/>
        <v>-13377282920</v>
      </c>
      <c r="F33" s="142">
        <f t="shared" si="2"/>
        <v>0.59210626539821931</v>
      </c>
      <c r="G33" s="136">
        <f>G31-C29</f>
        <v>18517000000</v>
      </c>
      <c r="H33" s="136"/>
      <c r="I33" s="167"/>
    </row>
    <row r="34" spans="1:9" ht="17.25" customHeight="1">
      <c r="A34" s="432" t="s">
        <v>791</v>
      </c>
      <c r="B34" s="169" t="s">
        <v>530</v>
      </c>
      <c r="C34" s="122">
        <v>32792000000</v>
      </c>
      <c r="D34" s="122">
        <f>'62.342'!F36</f>
        <v>45032478690</v>
      </c>
      <c r="E34" s="170">
        <f t="shared" si="1"/>
        <v>12240478690</v>
      </c>
      <c r="F34" s="142">
        <f t="shared" si="2"/>
        <v>1.3732763689314467</v>
      </c>
      <c r="G34" s="136">
        <v>55240598326.359833</v>
      </c>
      <c r="H34" s="136"/>
      <c r="I34" s="167"/>
    </row>
    <row r="35" spans="1:9" ht="17.25" customHeight="1">
      <c r="A35" s="432" t="s">
        <v>1134</v>
      </c>
      <c r="B35" s="169" t="s">
        <v>529</v>
      </c>
      <c r="C35" s="122">
        <v>26449000000</v>
      </c>
      <c r="D35" s="122">
        <f>'62.342'!F37</f>
        <v>30384810000</v>
      </c>
      <c r="E35" s="170">
        <f t="shared" si="1"/>
        <v>3935810000</v>
      </c>
      <c r="F35" s="142">
        <f t="shared" si="2"/>
        <v>1.1488075163522251</v>
      </c>
      <c r="G35" s="136">
        <v>20057000000</v>
      </c>
      <c r="H35" s="136"/>
      <c r="I35" s="167"/>
    </row>
    <row r="36" spans="1:9" ht="17.25" customHeight="1">
      <c r="A36" s="432" t="s">
        <v>1135</v>
      </c>
      <c r="B36" s="169" t="s">
        <v>472</v>
      </c>
      <c r="C36" s="122">
        <v>82212000000</v>
      </c>
      <c r="D36" s="122">
        <f>'62.342'!F38</f>
        <v>12674921800</v>
      </c>
      <c r="E36" s="170">
        <f t="shared" si="1"/>
        <v>-69537078200</v>
      </c>
      <c r="F36" s="142">
        <f t="shared" si="2"/>
        <v>0.15417362185569017</v>
      </c>
      <c r="H36" s="136"/>
      <c r="I36" s="167"/>
    </row>
    <row r="37" spans="1:9" ht="17.25" customHeight="1">
      <c r="A37" s="432" t="s">
        <v>1136</v>
      </c>
      <c r="B37" s="169" t="s">
        <v>469</v>
      </c>
      <c r="C37" s="122">
        <v>891664000000</v>
      </c>
      <c r="D37" s="122">
        <f>'62.342'!F39</f>
        <v>76940765609</v>
      </c>
      <c r="E37" s="170">
        <f t="shared" si="1"/>
        <v>-814723234391</v>
      </c>
      <c r="F37" s="142">
        <f t="shared" si="2"/>
        <v>8.628896715466812E-2</v>
      </c>
      <c r="H37" s="136"/>
      <c r="I37" s="167"/>
    </row>
    <row r="38" spans="1:9" ht="17.25" customHeight="1">
      <c r="A38" s="432" t="s">
        <v>1137</v>
      </c>
      <c r="B38" s="169" t="s">
        <v>470</v>
      </c>
      <c r="C38" s="122">
        <v>447346000000</v>
      </c>
      <c r="D38" s="122">
        <f>'62.342'!F40</f>
        <v>392439451936</v>
      </c>
      <c r="E38" s="170">
        <f t="shared" si="1"/>
        <v>-54906548064</v>
      </c>
      <c r="F38" s="142">
        <f t="shared" si="2"/>
        <v>0.87726156473065586</v>
      </c>
      <c r="H38" s="136"/>
      <c r="I38" s="167"/>
    </row>
    <row r="39" spans="1:9" ht="17.25" customHeight="1">
      <c r="A39" s="432" t="s">
        <v>1138</v>
      </c>
      <c r="B39" s="169" t="s">
        <v>471</v>
      </c>
      <c r="C39" s="122"/>
      <c r="D39" s="122">
        <f>'62.342'!F41</f>
        <v>578512694592</v>
      </c>
      <c r="E39" s="432"/>
      <c r="F39" s="142"/>
      <c r="I39" s="167"/>
    </row>
    <row r="40" spans="1:9" ht="17.25" customHeight="1">
      <c r="A40" s="432" t="s">
        <v>1139</v>
      </c>
      <c r="B40" s="169" t="s">
        <v>468</v>
      </c>
      <c r="C40" s="122">
        <v>124549000000</v>
      </c>
      <c r="D40" s="122">
        <f>'62.342'!F42</f>
        <v>29531898509</v>
      </c>
      <c r="E40" s="170">
        <f>D40-C40</f>
        <v>-95017101491</v>
      </c>
      <c r="F40" s="142">
        <f>D40/C40</f>
        <v>0.23711068341777131</v>
      </c>
      <c r="H40" s="136"/>
      <c r="I40" s="167"/>
    </row>
    <row r="41" spans="1:9" ht="17.25" customHeight="1">
      <c r="A41" s="432" t="s">
        <v>1140</v>
      </c>
      <c r="B41" s="169" t="s">
        <v>473</v>
      </c>
      <c r="C41" s="122">
        <f>93158000000+46201000000</f>
        <v>139359000000</v>
      </c>
      <c r="D41" s="122">
        <f>'62.342'!F43</f>
        <v>59618930000</v>
      </c>
      <c r="E41" s="170">
        <f>D41-C41</f>
        <v>-79740070000</v>
      </c>
      <c r="F41" s="142">
        <f>D41/C41</f>
        <v>0.42780825063325656</v>
      </c>
      <c r="H41" s="167"/>
      <c r="I41" s="167"/>
    </row>
    <row r="42" spans="1:9" ht="31.2">
      <c r="A42" s="120" t="s">
        <v>275</v>
      </c>
      <c r="B42" s="121" t="s">
        <v>585</v>
      </c>
      <c r="C42" s="129">
        <f>'51.31'!C25</f>
        <v>0</v>
      </c>
      <c r="D42" s="129">
        <f>'62.342'!F29</f>
        <v>0</v>
      </c>
      <c r="E42" s="166">
        <f>D42-C42</f>
        <v>0</v>
      </c>
      <c r="F42" s="142" t="e">
        <f>D42/C42</f>
        <v>#DIV/0!</v>
      </c>
      <c r="H42" s="167"/>
      <c r="I42" s="167"/>
    </row>
    <row r="43" spans="1:9" ht="15.6">
      <c r="A43" s="120" t="s">
        <v>276</v>
      </c>
      <c r="B43" s="121" t="s">
        <v>586</v>
      </c>
      <c r="C43" s="129">
        <f>'62.342'!D45</f>
        <v>1000000000</v>
      </c>
      <c r="D43" s="129">
        <f>'62.342'!F45</f>
        <v>1000000000</v>
      </c>
      <c r="E43" s="166">
        <f>D43-C43</f>
        <v>0</v>
      </c>
      <c r="F43" s="142">
        <f t="shared" si="0"/>
        <v>0</v>
      </c>
    </row>
    <row r="44" spans="1:9" ht="15.6">
      <c r="A44" s="120" t="s">
        <v>277</v>
      </c>
      <c r="B44" s="121" t="s">
        <v>474</v>
      </c>
      <c r="C44" s="129">
        <v>89900000000</v>
      </c>
      <c r="D44" s="129"/>
      <c r="E44" s="166"/>
      <c r="F44" s="142">
        <f t="shared" si="0"/>
        <v>0</v>
      </c>
    </row>
    <row r="45" spans="1:9" ht="15.6">
      <c r="A45" s="120" t="s">
        <v>278</v>
      </c>
      <c r="B45" s="121" t="s">
        <v>2000</v>
      </c>
      <c r="C45" s="129"/>
      <c r="D45" s="129">
        <f>'62.342'!E46</f>
        <v>0</v>
      </c>
      <c r="E45" s="432"/>
      <c r="F45" s="142"/>
    </row>
    <row r="46" spans="1:9" ht="15.6">
      <c r="A46" s="120" t="s">
        <v>270</v>
      </c>
      <c r="B46" s="121" t="s">
        <v>578</v>
      </c>
      <c r="C46" s="129"/>
      <c r="D46" s="129">
        <f>'62.342'!F47</f>
        <v>2231561966113</v>
      </c>
      <c r="E46" s="432"/>
      <c r="F46" s="142"/>
    </row>
    <row r="47" spans="1:9" ht="15.6">
      <c r="A47" s="774" t="s">
        <v>231</v>
      </c>
      <c r="B47" s="775" t="s">
        <v>1142</v>
      </c>
      <c r="C47" s="776"/>
      <c r="D47" s="776">
        <f>'62.342'!F57</f>
        <v>782086668778</v>
      </c>
      <c r="E47" s="777"/>
      <c r="F47" s="778"/>
    </row>
    <row r="48" spans="1:9" ht="15.6">
      <c r="A48" s="131" t="s">
        <v>233</v>
      </c>
      <c r="B48" s="132" t="s">
        <v>2453</v>
      </c>
      <c r="C48" s="140">
        <v>8750000000</v>
      </c>
      <c r="D48" s="140">
        <f>'62.342'!F58</f>
        <v>19217255011</v>
      </c>
      <c r="E48" s="134"/>
      <c r="F48" s="165"/>
    </row>
    <row r="49" spans="1:6" ht="16.2">
      <c r="A49" s="151" t="s">
        <v>1119</v>
      </c>
    </row>
    <row r="50" spans="1:6" ht="15.6">
      <c r="A50" s="152" t="s">
        <v>1120</v>
      </c>
    </row>
    <row r="51" spans="1:6" ht="29.25" customHeight="1">
      <c r="A51" s="1254" t="s">
        <v>1121</v>
      </c>
      <c r="B51" s="1254"/>
      <c r="C51" s="1254"/>
      <c r="D51" s="1254"/>
      <c r="E51" s="1254"/>
      <c r="F51" s="1254"/>
    </row>
  </sheetData>
  <mergeCells count="8">
    <mergeCell ref="A2:F2"/>
    <mergeCell ref="A51:F51"/>
    <mergeCell ref="A3:F3"/>
    <mergeCell ref="A5:A6"/>
    <mergeCell ref="B5:B6"/>
    <mergeCell ref="C5:C6"/>
    <mergeCell ref="D5:D6"/>
    <mergeCell ref="E5:F5"/>
  </mergeCells>
  <pageMargins left="0.52" right="0.19685039370078741" top="0.55118110236220474" bottom="0.47244094488188981" header="0.2" footer="0.19685039370078741"/>
  <pageSetup paperSize="9" scale="75" orientation="portrait"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M39"/>
  <sheetViews>
    <sheetView topLeftCell="D1" workbookViewId="0">
      <selection activeCell="A6" sqref="A6"/>
    </sheetView>
  </sheetViews>
  <sheetFormatPr defaultColWidth="11.61328125" defaultRowHeight="15.6"/>
  <cols>
    <col min="1" max="1" width="4.4609375" style="9" customWidth="1"/>
    <col min="2" max="2" width="27.765625" style="9" customWidth="1"/>
    <col min="3" max="3" width="12.61328125" style="9" customWidth="1"/>
    <col min="4" max="4" width="12" style="9" customWidth="1"/>
    <col min="5" max="5" width="12.23046875" style="9" customWidth="1"/>
    <col min="6" max="6" width="13" style="103" customWidth="1"/>
    <col min="7" max="7" width="12.4609375" style="9" customWidth="1"/>
    <col min="8" max="8" width="11.765625" style="9" customWidth="1"/>
    <col min="9" max="9" width="6" style="9" customWidth="1"/>
    <col min="10" max="10" width="5.69140625" style="9" customWidth="1"/>
    <col min="11" max="11" width="5.07421875" style="9" customWidth="1"/>
    <col min="12" max="12" width="14.765625" style="9" customWidth="1"/>
    <col min="13" max="16384" width="11.61328125" style="9"/>
  </cols>
  <sheetData>
    <row r="1" spans="1:12">
      <c r="A1" s="1255"/>
      <c r="B1" s="1255"/>
      <c r="E1" s="1256"/>
      <c r="F1" s="1256"/>
    </row>
    <row r="2" spans="1:12">
      <c r="A2" s="1255"/>
      <c r="B2" s="1255"/>
      <c r="F2" s="202"/>
      <c r="G2" s="1257" t="s">
        <v>1143</v>
      </c>
      <c r="H2" s="1257"/>
      <c r="I2" s="1257"/>
      <c r="J2" s="1257"/>
      <c r="K2" s="1257"/>
    </row>
    <row r="3" spans="1:12" ht="7.5" customHeight="1">
      <c r="A3" s="17"/>
      <c r="C3" s="203"/>
    </row>
    <row r="4" spans="1:12" s="204" customFormat="1">
      <c r="A4" s="1255" t="s">
        <v>2591</v>
      </c>
      <c r="B4" s="1255"/>
      <c r="C4" s="1255"/>
      <c r="D4" s="1255"/>
      <c r="E4" s="1255"/>
      <c r="F4" s="1255"/>
      <c r="G4" s="1255"/>
      <c r="H4" s="1255"/>
      <c r="I4" s="1255"/>
      <c r="J4" s="1255"/>
      <c r="K4" s="1255"/>
    </row>
    <row r="5" spans="1:12" s="204" customFormat="1">
      <c r="A5" s="1258" t="s">
        <v>2462</v>
      </c>
      <c r="B5" s="1258"/>
      <c r="C5" s="1258"/>
      <c r="D5" s="1258"/>
      <c r="E5" s="1258"/>
      <c r="F5" s="1258"/>
      <c r="G5" s="1258"/>
      <c r="H5" s="1258"/>
      <c r="I5" s="1258"/>
      <c r="J5" s="1258"/>
      <c r="K5" s="1258"/>
    </row>
    <row r="6" spans="1:12" ht="18" customHeight="1">
      <c r="D6" s="238"/>
      <c r="E6" s="441"/>
      <c r="F6" s="571"/>
      <c r="G6" s="10"/>
      <c r="H6" s="10"/>
      <c r="I6" s="1262" t="s">
        <v>324</v>
      </c>
      <c r="J6" s="1262"/>
      <c r="K6" s="1262"/>
    </row>
    <row r="7" spans="1:12" s="20" customFormat="1" ht="16.5" customHeight="1">
      <c r="A7" s="1260" t="s">
        <v>267</v>
      </c>
      <c r="B7" s="1259" t="s">
        <v>265</v>
      </c>
      <c r="C7" s="1261" t="s">
        <v>2592</v>
      </c>
      <c r="D7" s="1261"/>
      <c r="E7" s="1261"/>
      <c r="F7" s="1261" t="s">
        <v>2590</v>
      </c>
      <c r="G7" s="1261"/>
      <c r="H7" s="1261"/>
      <c r="I7" s="18" t="s">
        <v>323</v>
      </c>
      <c r="J7" s="18"/>
      <c r="K7" s="19"/>
    </row>
    <row r="8" spans="1:12" s="20" customFormat="1">
      <c r="A8" s="1260"/>
      <c r="B8" s="1259"/>
      <c r="C8" s="21" t="s">
        <v>420</v>
      </c>
      <c r="D8" s="21" t="s">
        <v>1068</v>
      </c>
      <c r="E8" s="21" t="s">
        <v>322</v>
      </c>
      <c r="F8" s="102" t="s">
        <v>420</v>
      </c>
      <c r="G8" s="21" t="s">
        <v>1068</v>
      </c>
      <c r="H8" s="21" t="s">
        <v>322</v>
      </c>
      <c r="I8" s="21" t="s">
        <v>420</v>
      </c>
      <c r="J8" s="21" t="s">
        <v>464</v>
      </c>
      <c r="K8" s="21" t="s">
        <v>272</v>
      </c>
    </row>
    <row r="9" spans="1:12" s="176" customFormat="1" ht="31.2">
      <c r="A9" s="172"/>
      <c r="B9" s="206" t="s">
        <v>537</v>
      </c>
      <c r="C9" s="207">
        <f>C10+C22+C25+C26+C27+C28</f>
        <v>12264562000000</v>
      </c>
      <c r="D9" s="207">
        <f t="shared" ref="D9:H9" si="0">D10+D22+D25+D26+D27+D28</f>
        <v>6419230000000</v>
      </c>
      <c r="E9" s="207">
        <f t="shared" si="0"/>
        <v>5845332000000</v>
      </c>
      <c r="F9" s="207">
        <f t="shared" si="0"/>
        <v>18380831777602</v>
      </c>
      <c r="G9" s="207">
        <f t="shared" si="0"/>
        <v>7865200574687</v>
      </c>
      <c r="H9" s="207">
        <f t="shared" si="0"/>
        <v>10515631202915</v>
      </c>
      <c r="I9" s="173">
        <f>F9/C9*100</f>
        <v>149.86945133142137</v>
      </c>
      <c r="J9" s="174">
        <f t="shared" ref="I9:K11" si="1">G9/D9*100</f>
        <v>122.525607817246</v>
      </c>
      <c r="K9" s="174">
        <f t="shared" si="1"/>
        <v>179.89792885870298</v>
      </c>
      <c r="L9" s="175">
        <f>'62.342'!G10-G9</f>
        <v>865018309466</v>
      </c>
    </row>
    <row r="10" spans="1:12" s="176" customFormat="1" ht="31.2">
      <c r="A10" s="177" t="s">
        <v>268</v>
      </c>
      <c r="B10" s="180" t="s">
        <v>538</v>
      </c>
      <c r="C10" s="181">
        <f>C11+C15+C19+C20+C21</f>
        <v>10428158000000</v>
      </c>
      <c r="D10" s="181">
        <f t="shared" ref="D10:H10" si="2">D11+D15+D19+D20+D21</f>
        <v>4596076000000</v>
      </c>
      <c r="E10" s="181">
        <f t="shared" si="2"/>
        <v>5832082000000</v>
      </c>
      <c r="F10" s="181">
        <f t="shared" si="2"/>
        <v>13252799910664</v>
      </c>
      <c r="G10" s="181">
        <f t="shared" si="2"/>
        <v>4830497540411</v>
      </c>
      <c r="H10" s="181">
        <f t="shared" si="2"/>
        <v>8422302370253</v>
      </c>
      <c r="I10" s="178"/>
      <c r="J10" s="179"/>
      <c r="K10" s="179"/>
      <c r="L10" s="175"/>
    </row>
    <row r="11" spans="1:12" s="183" customFormat="1">
      <c r="A11" s="171" t="s">
        <v>273</v>
      </c>
      <c r="B11" s="180" t="s">
        <v>314</v>
      </c>
      <c r="C11" s="181">
        <f>D11+E11</f>
        <v>3014736000000</v>
      </c>
      <c r="D11" s="181">
        <v>1603406000000</v>
      </c>
      <c r="E11" s="181">
        <v>1411330000000</v>
      </c>
      <c r="F11" s="182">
        <f>G11+H11</f>
        <v>5896011396060</v>
      </c>
      <c r="G11" s="181">
        <f>'62.342'!F12-'51.31'!F36</f>
        <v>2524903014476</v>
      </c>
      <c r="H11" s="181">
        <f>'62.342'!G12+'62.342'!H12-'51.31'!G36</f>
        <v>3371108381584</v>
      </c>
      <c r="I11" s="178">
        <f t="shared" si="1"/>
        <v>195.57305833943667</v>
      </c>
      <c r="J11" s="179">
        <f t="shared" si="1"/>
        <v>157.4712215418927</v>
      </c>
      <c r="K11" s="179">
        <f t="shared" si="1"/>
        <v>238.86039279148039</v>
      </c>
    </row>
    <row r="12" spans="1:12" s="188" customFormat="1">
      <c r="A12" s="184"/>
      <c r="B12" s="168" t="s">
        <v>315</v>
      </c>
      <c r="C12" s="181"/>
      <c r="D12" s="185"/>
      <c r="E12" s="185"/>
      <c r="F12" s="182">
        <f t="shared" ref="F12:F27" si="3">G12+H12</f>
        <v>0</v>
      </c>
      <c r="G12" s="185"/>
      <c r="H12" s="185"/>
      <c r="I12" s="186"/>
      <c r="J12" s="187"/>
      <c r="K12" s="187"/>
    </row>
    <row r="13" spans="1:12" s="188" customFormat="1">
      <c r="A13" s="184">
        <v>1</v>
      </c>
      <c r="B13" s="168" t="s">
        <v>316</v>
      </c>
      <c r="C13" s="185">
        <f>D13+E13</f>
        <v>20323000000</v>
      </c>
      <c r="D13" s="185">
        <v>20323000000</v>
      </c>
      <c r="E13" s="185"/>
      <c r="F13" s="189">
        <f>G13+H13</f>
        <v>863585189234</v>
      </c>
      <c r="G13" s="185">
        <f>'62.342'!F16</f>
        <v>260568770402</v>
      </c>
      <c r="H13" s="185">
        <f>'62.342'!G16+'62.342'!H16</f>
        <v>603016418832</v>
      </c>
      <c r="I13" s="186"/>
      <c r="J13" s="187"/>
      <c r="K13" s="187"/>
    </row>
    <row r="14" spans="1:12" s="188" customFormat="1">
      <c r="A14" s="184">
        <v>2</v>
      </c>
      <c r="B14" s="168" t="s">
        <v>317</v>
      </c>
      <c r="C14" s="185">
        <f t="shared" ref="C14:C25" si="4">D14+E14</f>
        <v>181541000000</v>
      </c>
      <c r="D14" s="185">
        <v>181541000000</v>
      </c>
      <c r="E14" s="185"/>
      <c r="F14" s="182">
        <f t="shared" si="3"/>
        <v>16384650000</v>
      </c>
      <c r="G14" s="185">
        <f>'62.342'!F17</f>
        <v>16384650000</v>
      </c>
      <c r="H14" s="185"/>
      <c r="I14" s="186"/>
      <c r="J14" s="187"/>
      <c r="K14" s="187"/>
    </row>
    <row r="15" spans="1:12" s="183" customFormat="1">
      <c r="A15" s="171" t="s">
        <v>274</v>
      </c>
      <c r="B15" s="180" t="s">
        <v>318</v>
      </c>
      <c r="C15" s="181">
        <f>D15+E15</f>
        <v>7208797000000</v>
      </c>
      <c r="D15" s="181">
        <v>2901770000000</v>
      </c>
      <c r="E15" s="181">
        <v>4307027000000</v>
      </c>
      <c r="F15" s="182">
        <f>G15+H15</f>
        <v>7355788514604</v>
      </c>
      <c r="G15" s="181">
        <f>'62.342'!F30-'51.31'!F38</f>
        <v>2304594525935</v>
      </c>
      <c r="H15" s="181">
        <f>'62.342'!G30+'62.342'!H30-'51.31'!G38</f>
        <v>5051193988669</v>
      </c>
      <c r="I15" s="178">
        <f>F15/C15*100</f>
        <v>102.03905748218463</v>
      </c>
      <c r="J15" s="179">
        <f>G15/D15*100</f>
        <v>79.420302985246934</v>
      </c>
      <c r="K15" s="179">
        <f>H15/E15*100</f>
        <v>117.27797361541963</v>
      </c>
    </row>
    <row r="16" spans="1:12" s="188" customFormat="1">
      <c r="A16" s="184"/>
      <c r="B16" s="168" t="s">
        <v>315</v>
      </c>
      <c r="C16" s="181"/>
      <c r="D16" s="185"/>
      <c r="E16" s="185"/>
      <c r="F16" s="182">
        <f t="shared" si="3"/>
        <v>0</v>
      </c>
      <c r="G16" s="185"/>
      <c r="H16" s="185"/>
      <c r="I16" s="186"/>
      <c r="J16" s="187"/>
      <c r="K16" s="187"/>
    </row>
    <row r="17" spans="1:13" s="188" customFormat="1">
      <c r="A17" s="184">
        <v>1</v>
      </c>
      <c r="B17" s="168" t="s">
        <v>316</v>
      </c>
      <c r="C17" s="185">
        <f t="shared" si="4"/>
        <v>3021232000000</v>
      </c>
      <c r="D17" s="185">
        <v>692123000000</v>
      </c>
      <c r="E17" s="185">
        <v>2329109000000</v>
      </c>
      <c r="F17" s="189">
        <f>G17+H17</f>
        <v>2675302757621</v>
      </c>
      <c r="G17" s="185">
        <f>'62.342'!F33</f>
        <v>497006351201</v>
      </c>
      <c r="H17" s="185">
        <f>'62.342'!G33+'62.342'!H33</f>
        <v>2178296406420</v>
      </c>
      <c r="I17" s="186">
        <f>F17/C17*100</f>
        <v>88.550060293979399</v>
      </c>
      <c r="J17" s="187">
        <f>G17/D17*100</f>
        <v>71.808963320247983</v>
      </c>
      <c r="K17" s="179"/>
    </row>
    <row r="18" spans="1:13" s="188" customFormat="1">
      <c r="A18" s="184">
        <v>2</v>
      </c>
      <c r="B18" s="168" t="s">
        <v>317</v>
      </c>
      <c r="C18" s="779">
        <f t="shared" si="4"/>
        <v>32796000000</v>
      </c>
      <c r="D18" s="779">
        <v>32796000000</v>
      </c>
      <c r="E18" s="190"/>
      <c r="F18" s="191">
        <f t="shared" si="3"/>
        <v>0</v>
      </c>
      <c r="G18" s="185"/>
      <c r="H18" s="185"/>
      <c r="I18" s="186"/>
      <c r="J18" s="187"/>
      <c r="K18" s="187"/>
      <c r="M18" s="192"/>
    </row>
    <row r="19" spans="1:13" s="183" customFormat="1" ht="33" customHeight="1">
      <c r="A19" s="171" t="s">
        <v>275</v>
      </c>
      <c r="B19" s="180" t="s">
        <v>539</v>
      </c>
      <c r="C19" s="430">
        <f t="shared" si="4"/>
        <v>0</v>
      </c>
      <c r="D19" s="430">
        <f>'48.31'!C24</f>
        <v>0</v>
      </c>
      <c r="E19" s="193"/>
      <c r="F19" s="191">
        <f t="shared" si="3"/>
        <v>0</v>
      </c>
      <c r="G19" s="181">
        <f>'62.342'!F29</f>
        <v>0</v>
      </c>
      <c r="H19" s="181"/>
      <c r="I19" s="186"/>
      <c r="J19" s="187"/>
      <c r="K19" s="187"/>
    </row>
    <row r="20" spans="1:13" s="183" customFormat="1">
      <c r="A20" s="171" t="s">
        <v>276</v>
      </c>
      <c r="B20" s="180" t="s">
        <v>319</v>
      </c>
      <c r="C20" s="191">
        <f t="shared" si="4"/>
        <v>1000000000</v>
      </c>
      <c r="D20" s="191">
        <v>1000000000</v>
      </c>
      <c r="E20" s="191"/>
      <c r="F20" s="191">
        <f t="shared" si="3"/>
        <v>1000000000</v>
      </c>
      <c r="G20" s="181">
        <f>'62.342'!F45</f>
        <v>1000000000</v>
      </c>
      <c r="H20" s="181"/>
      <c r="I20" s="186"/>
      <c r="J20" s="187"/>
      <c r="K20" s="187"/>
    </row>
    <row r="21" spans="1:13" s="183" customFormat="1">
      <c r="A21" s="171" t="s">
        <v>277</v>
      </c>
      <c r="B21" s="180" t="s">
        <v>320</v>
      </c>
      <c r="C21" s="181">
        <f t="shared" si="4"/>
        <v>203625000000</v>
      </c>
      <c r="D21" s="181">
        <v>89900000000</v>
      </c>
      <c r="E21" s="181">
        <v>113725000000</v>
      </c>
      <c r="F21" s="182">
        <f t="shared" si="3"/>
        <v>0</v>
      </c>
      <c r="G21" s="181"/>
      <c r="H21" s="181"/>
      <c r="I21" s="186"/>
      <c r="J21" s="187"/>
      <c r="K21" s="187"/>
    </row>
    <row r="22" spans="1:13" s="183" customFormat="1" ht="31.2">
      <c r="A22" s="171" t="s">
        <v>269</v>
      </c>
      <c r="B22" s="180" t="s">
        <v>540</v>
      </c>
      <c r="C22" s="181">
        <f>SUM(C23:C24)</f>
        <v>1818904000000</v>
      </c>
      <c r="D22" s="181">
        <v>1814404000000</v>
      </c>
      <c r="E22" s="181">
        <f t="shared" ref="E22:H22" si="5">SUM(E23:E24)</f>
        <v>4500000000</v>
      </c>
      <c r="F22" s="181">
        <f t="shared" si="5"/>
        <v>72506564940</v>
      </c>
      <c r="G22" s="181">
        <f t="shared" si="5"/>
        <v>21054399385</v>
      </c>
      <c r="H22" s="181">
        <f t="shared" si="5"/>
        <v>51452165555</v>
      </c>
      <c r="I22" s="186"/>
      <c r="J22" s="187"/>
      <c r="K22" s="187"/>
    </row>
    <row r="23" spans="1:13" s="183" customFormat="1">
      <c r="A23" s="194" t="s">
        <v>273</v>
      </c>
      <c r="B23" s="195" t="s">
        <v>533</v>
      </c>
      <c r="C23" s="181">
        <f t="shared" si="4"/>
        <v>23024000000</v>
      </c>
      <c r="D23" s="181">
        <f>'61.31'!F10</f>
        <v>18524000000</v>
      </c>
      <c r="E23" s="181">
        <f>'61.31'!F53</f>
        <v>4500000000</v>
      </c>
      <c r="F23" s="191">
        <f t="shared" si="3"/>
        <v>72506564940</v>
      </c>
      <c r="G23" s="181">
        <f>'61.31'!I10</f>
        <v>21054399385</v>
      </c>
      <c r="H23" s="181">
        <f>'61.31'!I34</f>
        <v>51452165555</v>
      </c>
      <c r="I23" s="178"/>
      <c r="J23" s="179"/>
      <c r="K23" s="179"/>
    </row>
    <row r="24" spans="1:13" s="183" customFormat="1">
      <c r="A24" s="194" t="s">
        <v>274</v>
      </c>
      <c r="B24" s="195" t="s">
        <v>534</v>
      </c>
      <c r="C24" s="181">
        <f>D24+E24</f>
        <v>1795880000000</v>
      </c>
      <c r="D24" s="181">
        <f>D22-D23</f>
        <v>1795880000000</v>
      </c>
      <c r="E24" s="181"/>
      <c r="F24" s="182"/>
      <c r="G24" s="181"/>
      <c r="H24" s="181"/>
      <c r="I24" s="178"/>
      <c r="J24" s="179"/>
      <c r="K24" s="179"/>
    </row>
    <row r="25" spans="1:13" s="183" customFormat="1">
      <c r="A25" s="194" t="s">
        <v>270</v>
      </c>
      <c r="B25" s="195" t="s">
        <v>2000</v>
      </c>
      <c r="C25" s="181">
        <f t="shared" si="4"/>
        <v>0</v>
      </c>
      <c r="D25" s="181"/>
      <c r="E25" s="181"/>
      <c r="F25" s="191">
        <f t="shared" si="3"/>
        <v>0</v>
      </c>
      <c r="G25" s="181">
        <f>'62.342'!F46</f>
        <v>0</v>
      </c>
      <c r="H25" s="181"/>
      <c r="I25" s="178"/>
      <c r="J25" s="179"/>
      <c r="K25" s="179"/>
    </row>
    <row r="26" spans="1:13" s="183" customFormat="1" ht="31.2">
      <c r="A26" s="171" t="s">
        <v>231</v>
      </c>
      <c r="B26" s="180" t="s">
        <v>321</v>
      </c>
      <c r="C26" s="181"/>
      <c r="D26" s="181"/>
      <c r="E26" s="181"/>
      <c r="F26" s="182">
        <f t="shared" si="3"/>
        <v>4129554050546</v>
      </c>
      <c r="G26" s="181">
        <f>'62.342'!F47</f>
        <v>2231561966113</v>
      </c>
      <c r="H26" s="181">
        <f>'62.342'!G47+'62.342'!H47</f>
        <v>1897992084433</v>
      </c>
      <c r="I26" s="186"/>
      <c r="J26" s="187"/>
      <c r="K26" s="187"/>
    </row>
    <row r="27" spans="1:13" s="183" customFormat="1">
      <c r="A27" s="171" t="s">
        <v>233</v>
      </c>
      <c r="B27" s="180" t="s">
        <v>71</v>
      </c>
      <c r="C27" s="181"/>
      <c r="D27" s="181"/>
      <c r="E27" s="181"/>
      <c r="F27" s="182">
        <f t="shared" si="3"/>
        <v>925971251452</v>
      </c>
      <c r="G27" s="181">
        <f>'60.342'!J20</f>
        <v>782086668778</v>
      </c>
      <c r="H27" s="181">
        <f>'60.342'!K20+'60.342'!L20</f>
        <v>143884582674</v>
      </c>
      <c r="I27" s="186"/>
      <c r="J27" s="187"/>
      <c r="K27" s="187"/>
    </row>
    <row r="28" spans="1:13" s="183" customFormat="1" ht="31.2">
      <c r="A28" s="196" t="s">
        <v>564</v>
      </c>
      <c r="B28" s="197" t="s">
        <v>1069</v>
      </c>
      <c r="C28" s="198">
        <f>D28+E28</f>
        <v>17500000000</v>
      </c>
      <c r="D28" s="198">
        <f>'52.31'!C48</f>
        <v>8750000000</v>
      </c>
      <c r="E28" s="198">
        <f>D28</f>
        <v>8750000000</v>
      </c>
      <c r="F28" s="199">
        <f>G28+H28</f>
        <v>0</v>
      </c>
      <c r="G28" s="198"/>
      <c r="H28" s="198"/>
      <c r="I28" s="200"/>
      <c r="J28" s="201"/>
      <c r="K28" s="201"/>
      <c r="L28" s="183" t="s">
        <v>310</v>
      </c>
    </row>
    <row r="29" spans="1:13">
      <c r="A29" s="13"/>
      <c r="B29" s="20" t="s">
        <v>43</v>
      </c>
    </row>
    <row r="30" spans="1:13">
      <c r="A30" s="13"/>
      <c r="B30" s="20" t="s">
        <v>1067</v>
      </c>
    </row>
    <row r="32" spans="1:13">
      <c r="C32" s="441"/>
      <c r="H32" s="117"/>
      <c r="I32" s="117"/>
      <c r="J32" s="117"/>
    </row>
    <row r="33" spans="2:10">
      <c r="H33" s="22"/>
      <c r="I33" s="22"/>
      <c r="J33" s="22"/>
    </row>
    <row r="34" spans="2:10">
      <c r="B34" s="10"/>
      <c r="H34" s="22"/>
      <c r="I34" s="22"/>
      <c r="J34" s="22"/>
    </row>
    <row r="35" spans="2:10">
      <c r="B35" s="11"/>
      <c r="I35" s="205"/>
      <c r="J35" s="205"/>
    </row>
    <row r="39" spans="2:10">
      <c r="H39" s="118"/>
      <c r="I39" s="118"/>
      <c r="J39" s="118"/>
    </row>
  </sheetData>
  <mergeCells count="11">
    <mergeCell ref="A5:K5"/>
    <mergeCell ref="B7:B8"/>
    <mergeCell ref="A7:A8"/>
    <mergeCell ref="C7:E7"/>
    <mergeCell ref="F7:H7"/>
    <mergeCell ref="I6:K6"/>
    <mergeCell ref="A1:B1"/>
    <mergeCell ref="E1:F1"/>
    <mergeCell ref="A2:B2"/>
    <mergeCell ref="A4:K4"/>
    <mergeCell ref="G2:K2"/>
  </mergeCells>
  <phoneticPr fontId="44" type="noConversion"/>
  <pageMargins left="0.41" right="0.196850393700787" top="0.43307086614173201" bottom="0.31496062992126" header="0.196850393700787" footer="0.196850393700787"/>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9"/>
  <sheetViews>
    <sheetView topLeftCell="A4" zoomScale="120" zoomScaleNormal="120" workbookViewId="0">
      <pane xSplit="2" ySplit="10" topLeftCell="C37" activePane="bottomRight" state="frozen"/>
      <selection activeCell="A4" sqref="A4"/>
      <selection pane="topRight" activeCell="C4" sqref="C4"/>
      <selection pane="bottomLeft" activeCell="A13" sqref="A13"/>
      <selection pane="bottomRight" activeCell="A7" sqref="A7"/>
    </sheetView>
  </sheetViews>
  <sheetFormatPr defaultColWidth="8.765625" defaultRowHeight="14.4"/>
  <cols>
    <col min="1" max="1" width="3.07421875" style="681" customWidth="1"/>
    <col min="2" max="2" width="19.921875" style="681" customWidth="1"/>
    <col min="3" max="3" width="6.4609375" style="681" customWidth="1"/>
    <col min="4" max="4" width="6.23046875" style="681" customWidth="1"/>
    <col min="5" max="5" width="5.921875" style="687" customWidth="1"/>
    <col min="6" max="6" width="4.69140625" style="687" customWidth="1"/>
    <col min="7" max="7" width="4.69140625" style="681" customWidth="1"/>
    <col min="8" max="8" width="4.921875" style="687" customWidth="1"/>
    <col min="9" max="9" width="6.3828125" style="681" customWidth="1"/>
    <col min="10" max="10" width="5.4609375" style="687" customWidth="1"/>
    <col min="11" max="11" width="6.23046875" style="681" customWidth="1"/>
    <col min="12" max="12" width="5.07421875" style="687" customWidth="1"/>
    <col min="13" max="13" width="4.07421875" style="681" customWidth="1"/>
    <col min="14" max="14" width="4.3046875" style="687" customWidth="1"/>
    <col min="15" max="15" width="5" style="681" customWidth="1"/>
    <col min="16" max="16" width="4.3046875" style="681" customWidth="1"/>
    <col min="17" max="17" width="4.921875" style="681" customWidth="1"/>
    <col min="18" max="16384" width="8.765625" style="681"/>
  </cols>
  <sheetData>
    <row r="1" spans="1:18" ht="17.399999999999999">
      <c r="A1" s="1270" t="s">
        <v>422</v>
      </c>
      <c r="B1" s="1270"/>
      <c r="C1" s="677"/>
      <c r="D1" s="677"/>
      <c r="E1" s="1271"/>
      <c r="F1" s="1271"/>
      <c r="G1" s="678"/>
      <c r="H1" s="679"/>
      <c r="I1" s="678"/>
      <c r="J1" s="679"/>
      <c r="K1" s="680" t="s">
        <v>2393</v>
      </c>
      <c r="L1" s="1272" t="s">
        <v>2394</v>
      </c>
      <c r="M1" s="1272"/>
      <c r="N1" s="1272"/>
      <c r="O1" s="1272"/>
      <c r="P1" s="1272"/>
      <c r="Q1" s="1272"/>
    </row>
    <row r="2" spans="1:18" ht="17.399999999999999">
      <c r="A2" s="1270" t="s">
        <v>779</v>
      </c>
      <c r="B2" s="1270"/>
      <c r="C2" s="677"/>
      <c r="D2" s="677"/>
      <c r="E2" s="679"/>
      <c r="F2" s="682"/>
      <c r="G2" s="678"/>
      <c r="H2" s="1271"/>
      <c r="I2" s="1271"/>
      <c r="J2" s="1271"/>
      <c r="K2" s="678"/>
      <c r="L2" s="679"/>
      <c r="M2" s="678"/>
      <c r="N2" s="679"/>
      <c r="O2" s="678"/>
      <c r="P2" s="678"/>
      <c r="Q2" s="678"/>
    </row>
    <row r="3" spans="1:18" ht="15.6">
      <c r="A3" s="683"/>
      <c r="B3" s="684"/>
      <c r="C3" s="683"/>
      <c r="D3" s="683"/>
      <c r="E3" s="685"/>
      <c r="F3" s="685"/>
      <c r="G3" s="683"/>
      <c r="H3" s="685"/>
      <c r="I3" s="683"/>
      <c r="J3" s="685"/>
      <c r="K3" s="683"/>
      <c r="L3" s="685"/>
      <c r="M3" s="683"/>
      <c r="N3" s="685"/>
      <c r="O3" s="683"/>
      <c r="P3" s="683"/>
      <c r="Q3" s="686"/>
    </row>
    <row r="4" spans="1:18" s="1142" customFormat="1" ht="15.75" customHeight="1">
      <c r="A4" s="683"/>
      <c r="B4" s="684"/>
      <c r="C4" s="683"/>
      <c r="D4" s="683"/>
      <c r="E4" s="685"/>
      <c r="F4" s="685"/>
      <c r="G4" s="683"/>
      <c r="H4" s="685"/>
      <c r="I4" s="683"/>
      <c r="J4" s="685"/>
      <c r="K4" s="683"/>
      <c r="L4" s="685"/>
      <c r="M4" s="683"/>
      <c r="N4" s="685"/>
      <c r="O4" s="1273" t="s">
        <v>3397</v>
      </c>
      <c r="P4" s="1273"/>
      <c r="Q4" s="1273"/>
    </row>
    <row r="5" spans="1:18" ht="15.6">
      <c r="A5" s="1266" t="s">
        <v>3396</v>
      </c>
      <c r="B5" s="1266"/>
      <c r="C5" s="1266"/>
      <c r="D5" s="1266"/>
      <c r="E5" s="1266"/>
      <c r="F5" s="1266"/>
      <c r="G5" s="1266"/>
      <c r="H5" s="1266"/>
      <c r="I5" s="1267"/>
      <c r="J5" s="1266"/>
      <c r="K5" s="1266"/>
      <c r="L5" s="1266"/>
      <c r="M5" s="1266"/>
      <c r="N5" s="1266"/>
      <c r="O5" s="1266"/>
      <c r="P5" s="1266"/>
      <c r="Q5" s="1266"/>
    </row>
    <row r="6" spans="1:18">
      <c r="A6" s="1268" t="s">
        <v>3405</v>
      </c>
      <c r="B6" s="1268"/>
      <c r="C6" s="1268"/>
      <c r="D6" s="1268"/>
      <c r="E6" s="1268"/>
      <c r="F6" s="1268"/>
      <c r="G6" s="1268"/>
      <c r="H6" s="1268"/>
      <c r="I6" s="1268"/>
      <c r="J6" s="1268"/>
      <c r="K6" s="1268"/>
      <c r="L6" s="1268"/>
      <c r="M6" s="1268"/>
      <c r="N6" s="1268"/>
      <c r="O6" s="1268"/>
      <c r="P6" s="1268"/>
      <c r="Q6" s="1268"/>
    </row>
    <row r="7" spans="1:18">
      <c r="C7" s="687"/>
      <c r="D7" s="687"/>
      <c r="I7" s="688"/>
      <c r="M7" s="1269" t="s">
        <v>3395</v>
      </c>
      <c r="N7" s="1269"/>
    </row>
    <row r="8" spans="1:18">
      <c r="A8" s="1263" t="s">
        <v>280</v>
      </c>
      <c r="B8" s="1263" t="s">
        <v>1145</v>
      </c>
      <c r="C8" s="1264" t="s">
        <v>2395</v>
      </c>
      <c r="D8" s="1265"/>
      <c r="E8" s="1265"/>
      <c r="F8" s="1265"/>
      <c r="G8" s="1265"/>
      <c r="H8" s="1265"/>
      <c r="I8" s="1264" t="s">
        <v>535</v>
      </c>
      <c r="J8" s="1265"/>
      <c r="K8" s="1265"/>
      <c r="L8" s="1265"/>
      <c r="M8" s="1265"/>
      <c r="N8" s="1265"/>
      <c r="O8" s="1263" t="s">
        <v>536</v>
      </c>
      <c r="P8" s="1263"/>
      <c r="Q8" s="1263"/>
    </row>
    <row r="9" spans="1:18" ht="27" customHeight="1">
      <c r="A9" s="1263"/>
      <c r="B9" s="1263"/>
      <c r="C9" s="1263" t="s">
        <v>266</v>
      </c>
      <c r="D9" s="1263" t="s">
        <v>2396</v>
      </c>
      <c r="E9" s="1274" t="s">
        <v>2397</v>
      </c>
      <c r="F9" s="1263" t="s">
        <v>1146</v>
      </c>
      <c r="G9" s="1263"/>
      <c r="H9" s="1263"/>
      <c r="I9" s="1263" t="s">
        <v>266</v>
      </c>
      <c r="J9" s="1275" t="s">
        <v>2398</v>
      </c>
      <c r="K9" s="1263" t="s">
        <v>2397</v>
      </c>
      <c r="L9" s="1263" t="s">
        <v>1146</v>
      </c>
      <c r="M9" s="1263"/>
      <c r="N9" s="1263"/>
      <c r="O9" s="1263" t="s">
        <v>266</v>
      </c>
      <c r="P9" s="1263" t="s">
        <v>2396</v>
      </c>
      <c r="Q9" s="1263" t="s">
        <v>2397</v>
      </c>
    </row>
    <row r="10" spans="1:18" ht="92.25" customHeight="1">
      <c r="A10" s="1263"/>
      <c r="B10" s="1263"/>
      <c r="C10" s="1263"/>
      <c r="D10" s="1263"/>
      <c r="E10" s="1274"/>
      <c r="F10" s="1012" t="s">
        <v>266</v>
      </c>
      <c r="G10" s="1010" t="s">
        <v>314</v>
      </c>
      <c r="H10" s="1012" t="s">
        <v>318</v>
      </c>
      <c r="I10" s="1263"/>
      <c r="J10" s="1275"/>
      <c r="K10" s="1263"/>
      <c r="L10" s="1012" t="s">
        <v>266</v>
      </c>
      <c r="M10" s="1010" t="s">
        <v>314</v>
      </c>
      <c r="N10" s="1012" t="s">
        <v>318</v>
      </c>
      <c r="O10" s="1263"/>
      <c r="P10" s="1263"/>
      <c r="Q10" s="1263"/>
    </row>
    <row r="11" spans="1:18">
      <c r="A11" s="1010" t="s">
        <v>268</v>
      </c>
      <c r="B11" s="1010" t="s">
        <v>269</v>
      </c>
      <c r="C11" s="1010">
        <v>1</v>
      </c>
      <c r="D11" s="1010">
        <v>2</v>
      </c>
      <c r="E11" s="1011">
        <v>3</v>
      </c>
      <c r="F11" s="1011">
        <v>6</v>
      </c>
      <c r="G11" s="1010">
        <v>7</v>
      </c>
      <c r="H11" s="1011">
        <v>8</v>
      </c>
      <c r="I11" s="1010">
        <v>10</v>
      </c>
      <c r="J11" s="1011">
        <v>11</v>
      </c>
      <c r="K11" s="1010">
        <v>12</v>
      </c>
      <c r="L11" s="1011">
        <v>15</v>
      </c>
      <c r="M11" s="1010">
        <v>16</v>
      </c>
      <c r="N11" s="1011">
        <v>17</v>
      </c>
      <c r="O11" s="1010">
        <v>19</v>
      </c>
      <c r="P11" s="1010">
        <v>20</v>
      </c>
      <c r="Q11" s="1010">
        <v>21</v>
      </c>
    </row>
    <row r="12" spans="1:18">
      <c r="A12" s="689"/>
      <c r="B12" s="690" t="s">
        <v>613</v>
      </c>
      <c r="C12" s="692">
        <f>C13+C61</f>
        <v>10223533</v>
      </c>
      <c r="D12" s="692">
        <f>D13+D61</f>
        <v>3014736</v>
      </c>
      <c r="E12" s="1094">
        <f>E13+E61</f>
        <v>7208797</v>
      </c>
      <c r="F12" s="1094">
        <f>F13</f>
        <v>18524</v>
      </c>
      <c r="G12" s="1094"/>
      <c r="H12" s="1094">
        <f>H13</f>
        <v>18524</v>
      </c>
      <c r="I12" s="692">
        <f>SUBTOTAL(9,I13:I69)</f>
        <v>13324306</v>
      </c>
      <c r="J12" s="692">
        <f>SUBTOTAL(9,J13:J69)</f>
        <v>5941426</v>
      </c>
      <c r="K12" s="692">
        <f t="shared" ref="K12:N12" si="0">SUBTOTAL(9,K13:K69)</f>
        <v>7382880</v>
      </c>
      <c r="L12" s="692">
        <f>SUBTOTAL(9,L13:L69)</f>
        <v>25318.619384999998</v>
      </c>
      <c r="M12" s="692">
        <f t="shared" si="0"/>
        <v>0</v>
      </c>
      <c r="N12" s="692">
        <f t="shared" si="0"/>
        <v>25318.619384999998</v>
      </c>
      <c r="O12" s="692">
        <f t="shared" ref="O12:Q13" si="1">I12/C12*100</f>
        <v>130.32975978069422</v>
      </c>
      <c r="P12" s="692">
        <f t="shared" si="1"/>
        <v>197.07947893281533</v>
      </c>
      <c r="Q12" s="692">
        <f t="shared" si="1"/>
        <v>102.41486894415254</v>
      </c>
    </row>
    <row r="13" spans="1:18">
      <c r="A13" s="1095" t="s">
        <v>273</v>
      </c>
      <c r="B13" s="1096" t="s">
        <v>1068</v>
      </c>
      <c r="C13" s="1107">
        <f>D13+E13</f>
        <v>4505176</v>
      </c>
      <c r="D13" s="1107">
        <f>'55.31'!C11</f>
        <v>1603406</v>
      </c>
      <c r="E13" s="1108">
        <f>'56.31'!C11</f>
        <v>2901770</v>
      </c>
      <c r="F13" s="1108">
        <f>H13+G13</f>
        <v>18524</v>
      </c>
      <c r="G13" s="1108"/>
      <c r="H13" s="1108">
        <f>'61.31'!F10/1000000</f>
        <v>18524</v>
      </c>
      <c r="I13" s="1108">
        <f>SUBTOTAL(9,I14:I60)</f>
        <v>4850552</v>
      </c>
      <c r="J13" s="1108">
        <f t="shared" ref="J13:N13" si="2">SUBTOTAL(9,J14:J60)</f>
        <v>2524903</v>
      </c>
      <c r="K13" s="1108">
        <f t="shared" si="2"/>
        <v>2325649</v>
      </c>
      <c r="L13" s="1108">
        <f t="shared" si="2"/>
        <v>21054.399384999997</v>
      </c>
      <c r="M13" s="1140">
        <f t="shared" si="2"/>
        <v>0</v>
      </c>
      <c r="N13" s="1108">
        <f t="shared" si="2"/>
        <v>21054.399384999997</v>
      </c>
      <c r="O13" s="1108">
        <f t="shared" si="1"/>
        <v>107.66620438358012</v>
      </c>
      <c r="P13" s="1108">
        <f t="shared" si="1"/>
        <v>157.4712206390646</v>
      </c>
      <c r="Q13" s="1108">
        <f t="shared" si="1"/>
        <v>80.145876482284947</v>
      </c>
      <c r="R13" s="691"/>
    </row>
    <row r="14" spans="1:18" ht="27.75" customHeight="1">
      <c r="A14" s="1097">
        <v>1</v>
      </c>
      <c r="B14" s="1098" t="s">
        <v>3370</v>
      </c>
      <c r="C14" s="1099"/>
      <c r="D14" s="1099"/>
      <c r="E14" s="1100"/>
      <c r="F14" s="1100"/>
      <c r="G14" s="1100"/>
      <c r="H14" s="1100"/>
      <c r="I14" s="1100">
        <f>J14+K14</f>
        <v>21284</v>
      </c>
      <c r="J14" s="1100"/>
      <c r="K14" s="1100">
        <f>'56.31'!D12</f>
        <v>21284</v>
      </c>
      <c r="L14" s="1100"/>
      <c r="M14" s="1100"/>
      <c r="N14" s="1100"/>
      <c r="O14" s="1101"/>
      <c r="P14" s="1101"/>
      <c r="Q14" s="1101"/>
    </row>
    <row r="15" spans="1:18">
      <c r="A15" s="1097">
        <v>2</v>
      </c>
      <c r="B15" s="1098" t="s">
        <v>1442</v>
      </c>
      <c r="C15" s="1099"/>
      <c r="D15" s="1099"/>
      <c r="E15" s="1100"/>
      <c r="F15" s="1100"/>
      <c r="G15" s="1100"/>
      <c r="H15" s="1100"/>
      <c r="I15" s="1100">
        <f t="shared" ref="I15:I69" si="3">J15+K15</f>
        <v>48144</v>
      </c>
      <c r="J15" s="1100">
        <f>'55.31'!D12</f>
        <v>6921</v>
      </c>
      <c r="K15" s="1100">
        <f>'56.31'!D13</f>
        <v>41223</v>
      </c>
      <c r="L15" s="1100">
        <f t="shared" ref="L15:L44" si="4">M15+N15</f>
        <v>50</v>
      </c>
      <c r="M15" s="1100"/>
      <c r="N15" s="1100">
        <f>'61.31'!H17/1000000</f>
        <v>50</v>
      </c>
      <c r="O15" s="1101"/>
      <c r="P15" s="1101"/>
      <c r="Q15" s="1101"/>
    </row>
    <row r="16" spans="1:18">
      <c r="A16" s="1097">
        <v>3</v>
      </c>
      <c r="B16" s="1098" t="s">
        <v>937</v>
      </c>
      <c r="C16" s="1099"/>
      <c r="D16" s="1099"/>
      <c r="E16" s="1100"/>
      <c r="F16" s="1100"/>
      <c r="G16" s="1100"/>
      <c r="H16" s="1100"/>
      <c r="I16" s="1100">
        <f t="shared" si="3"/>
        <v>4596</v>
      </c>
      <c r="J16" s="1100"/>
      <c r="K16" s="1100">
        <f>'56.31'!D14</f>
        <v>4596</v>
      </c>
      <c r="L16" s="1100"/>
      <c r="M16" s="1100"/>
      <c r="N16" s="1100"/>
      <c r="O16" s="1101"/>
      <c r="P16" s="1101"/>
      <c r="Q16" s="1101"/>
    </row>
    <row r="17" spans="1:17">
      <c r="A17" s="1097">
        <v>4</v>
      </c>
      <c r="B17" s="1098" t="s">
        <v>251</v>
      </c>
      <c r="C17" s="1099"/>
      <c r="D17" s="1099"/>
      <c r="E17" s="1100"/>
      <c r="F17" s="1100"/>
      <c r="G17" s="1100"/>
      <c r="H17" s="1100"/>
      <c r="I17" s="1100">
        <f t="shared" si="3"/>
        <v>363960</v>
      </c>
      <c r="J17" s="1100">
        <f>'55.31'!D13</f>
        <v>175086</v>
      </c>
      <c r="K17" s="1100">
        <f>'56.31'!D15</f>
        <v>188874</v>
      </c>
      <c r="L17" s="1100">
        <f t="shared" si="4"/>
        <v>15048.052180999999</v>
      </c>
      <c r="M17" s="1100"/>
      <c r="N17" s="1100">
        <f>2788.0997+550.495+5434.097481+5781.86+493.5</f>
        <v>15048.052180999999</v>
      </c>
      <c r="O17" s="1101"/>
      <c r="P17" s="1101"/>
      <c r="Q17" s="1101"/>
    </row>
    <row r="18" spans="1:17">
      <c r="A18" s="1097">
        <v>5</v>
      </c>
      <c r="B18" s="1098" t="s">
        <v>935</v>
      </c>
      <c r="C18" s="1099"/>
      <c r="D18" s="1099"/>
      <c r="E18" s="1100"/>
      <c r="F18" s="1100"/>
      <c r="G18" s="1100"/>
      <c r="H18" s="1100"/>
      <c r="I18" s="1100">
        <f t="shared" si="3"/>
        <v>190572</v>
      </c>
      <c r="J18" s="1100">
        <f>'55.31'!D14</f>
        <v>171579</v>
      </c>
      <c r="K18" s="1100">
        <f>'56.31'!D16</f>
        <v>18993</v>
      </c>
      <c r="L18" s="1100">
        <f t="shared" si="4"/>
        <v>150</v>
      </c>
      <c r="M18" s="1100"/>
      <c r="N18" s="1100">
        <v>150</v>
      </c>
      <c r="O18" s="1101"/>
      <c r="P18" s="1101"/>
      <c r="Q18" s="1101"/>
    </row>
    <row r="19" spans="1:17">
      <c r="A19" s="1097">
        <v>6</v>
      </c>
      <c r="B19" s="1098" t="s">
        <v>933</v>
      </c>
      <c r="C19" s="1099"/>
      <c r="D19" s="1099"/>
      <c r="E19" s="1100"/>
      <c r="F19" s="1100"/>
      <c r="G19" s="1100"/>
      <c r="H19" s="1100"/>
      <c r="I19" s="1100">
        <f t="shared" si="3"/>
        <v>16201</v>
      </c>
      <c r="J19" s="1100">
        <f>'55.31'!D15</f>
        <v>51</v>
      </c>
      <c r="K19" s="1100">
        <f>'56.31'!D17</f>
        <v>16150</v>
      </c>
      <c r="L19" s="1100"/>
      <c r="M19" s="1100"/>
      <c r="N19" s="1100"/>
      <c r="O19" s="1101"/>
      <c r="P19" s="1101"/>
      <c r="Q19" s="1101"/>
    </row>
    <row r="20" spans="1:17">
      <c r="A20" s="1097">
        <v>7</v>
      </c>
      <c r="B20" s="1098" t="s">
        <v>253</v>
      </c>
      <c r="C20" s="1099"/>
      <c r="D20" s="1099"/>
      <c r="E20" s="1100"/>
      <c r="F20" s="1100"/>
      <c r="G20" s="1102"/>
      <c r="H20" s="1103"/>
      <c r="I20" s="1100">
        <f t="shared" si="3"/>
        <v>55355</v>
      </c>
      <c r="J20" s="1100">
        <f>'55.31'!D16</f>
        <v>39717</v>
      </c>
      <c r="K20" s="1100">
        <f>'56.31'!D18</f>
        <v>15638</v>
      </c>
      <c r="L20" s="1100"/>
      <c r="M20" s="1102"/>
      <c r="N20" s="1103"/>
      <c r="O20" s="1104"/>
      <c r="P20" s="1104"/>
      <c r="Q20" s="1104"/>
    </row>
    <row r="21" spans="1:17">
      <c r="A21" s="1097">
        <v>8</v>
      </c>
      <c r="B21" s="1098" t="s">
        <v>929</v>
      </c>
      <c r="C21" s="1099"/>
      <c r="D21" s="1099"/>
      <c r="E21" s="1100"/>
      <c r="F21" s="1103"/>
      <c r="G21" s="1102"/>
      <c r="H21" s="1103"/>
      <c r="I21" s="1100">
        <f t="shared" si="3"/>
        <v>42700</v>
      </c>
      <c r="J21" s="1100">
        <f>'55.31'!D17</f>
        <v>16255</v>
      </c>
      <c r="K21" s="1100">
        <f>'56.31'!D19</f>
        <v>26445</v>
      </c>
      <c r="L21" s="1100"/>
      <c r="M21" s="1102"/>
      <c r="N21" s="1103"/>
      <c r="O21" s="1104"/>
      <c r="P21" s="1104"/>
      <c r="Q21" s="1104"/>
    </row>
    <row r="22" spans="1:17">
      <c r="A22" s="1097">
        <v>9</v>
      </c>
      <c r="B22" s="1098" t="s">
        <v>926</v>
      </c>
      <c r="C22" s="1099"/>
      <c r="D22" s="1099"/>
      <c r="E22" s="1100"/>
      <c r="F22" s="1103"/>
      <c r="G22" s="1102"/>
      <c r="H22" s="1103"/>
      <c r="I22" s="1100">
        <f t="shared" si="3"/>
        <v>18182</v>
      </c>
      <c r="J22" s="1100"/>
      <c r="K22" s="1100">
        <f>'56.31'!D20</f>
        <v>18182</v>
      </c>
      <c r="L22" s="1100">
        <f t="shared" si="4"/>
        <v>50</v>
      </c>
      <c r="M22" s="1102"/>
      <c r="N22" s="1103">
        <v>50</v>
      </c>
      <c r="O22" s="1104"/>
      <c r="P22" s="1104"/>
      <c r="Q22" s="1104"/>
    </row>
    <row r="23" spans="1:17">
      <c r="A23" s="1097">
        <v>10</v>
      </c>
      <c r="B23" s="1098" t="s">
        <v>924</v>
      </c>
      <c r="C23" s="1099"/>
      <c r="D23" s="1099"/>
      <c r="E23" s="1100"/>
      <c r="F23" s="1103"/>
      <c r="G23" s="1102"/>
      <c r="H23" s="1103"/>
      <c r="I23" s="1100">
        <f t="shared" si="3"/>
        <v>10754</v>
      </c>
      <c r="J23" s="1100">
        <f>'55.31'!D18</f>
        <v>1145</v>
      </c>
      <c r="K23" s="1100">
        <f>'56.31'!D21</f>
        <v>9609</v>
      </c>
      <c r="L23" s="1100"/>
      <c r="M23" s="1102"/>
      <c r="N23" s="1103"/>
      <c r="O23" s="1104"/>
      <c r="P23" s="1104"/>
      <c r="Q23" s="1104"/>
    </row>
    <row r="24" spans="1:17">
      <c r="A24" s="1097">
        <v>11</v>
      </c>
      <c r="B24" s="1098" t="s">
        <v>922</v>
      </c>
      <c r="C24" s="1099"/>
      <c r="D24" s="1099"/>
      <c r="E24" s="1100"/>
      <c r="F24" s="1100"/>
      <c r="G24" s="1102"/>
      <c r="H24" s="1103"/>
      <c r="I24" s="1100">
        <f t="shared" si="3"/>
        <v>210091</v>
      </c>
      <c r="J24" s="1100">
        <f>'55.31'!D19</f>
        <v>106979</v>
      </c>
      <c r="K24" s="1100">
        <f>'56.31'!D22</f>
        <v>103112</v>
      </c>
      <c r="L24" s="1100"/>
      <c r="M24" s="1102"/>
      <c r="N24" s="1103"/>
      <c r="O24" s="1104"/>
      <c r="P24" s="1104"/>
      <c r="Q24" s="1104"/>
    </row>
    <row r="25" spans="1:17">
      <c r="A25" s="1097">
        <v>12</v>
      </c>
      <c r="B25" s="1098" t="s">
        <v>919</v>
      </c>
      <c r="C25" s="1099"/>
      <c r="D25" s="1099"/>
      <c r="E25" s="1100"/>
      <c r="F25" s="1103"/>
      <c r="G25" s="1102"/>
      <c r="H25" s="1103"/>
      <c r="I25" s="1100">
        <f t="shared" si="3"/>
        <v>573961</v>
      </c>
      <c r="J25" s="1100">
        <f>'55.31'!D20</f>
        <v>130034</v>
      </c>
      <c r="K25" s="1100">
        <f>'56.31'!D23</f>
        <v>443927</v>
      </c>
      <c r="L25" s="1100">
        <f t="shared" si="4"/>
        <v>896.45600000000002</v>
      </c>
      <c r="M25" s="1102"/>
      <c r="N25" s="1103">
        <v>896.45600000000002</v>
      </c>
      <c r="O25" s="1104"/>
      <c r="P25" s="1104"/>
      <c r="Q25" s="1104"/>
    </row>
    <row r="26" spans="1:17">
      <c r="A26" s="1097">
        <v>13</v>
      </c>
      <c r="B26" s="1098" t="s">
        <v>307</v>
      </c>
      <c r="C26" s="1099"/>
      <c r="D26" s="1099"/>
      <c r="E26" s="1100"/>
      <c r="F26" s="1103"/>
      <c r="G26" s="1102"/>
      <c r="H26" s="1103"/>
      <c r="I26" s="1100">
        <f t="shared" si="3"/>
        <v>531570</v>
      </c>
      <c r="J26" s="1103">
        <f>'55.31'!D21</f>
        <v>34955</v>
      </c>
      <c r="K26" s="1100">
        <f>'56.31'!D24</f>
        <v>496615</v>
      </c>
      <c r="L26" s="1100"/>
      <c r="M26" s="1102"/>
      <c r="N26" s="1103"/>
      <c r="O26" s="1104"/>
      <c r="P26" s="1104"/>
      <c r="Q26" s="1104"/>
    </row>
    <row r="27" spans="1:17">
      <c r="A27" s="1097">
        <v>14</v>
      </c>
      <c r="B27" s="1098" t="s">
        <v>3365</v>
      </c>
      <c r="C27" s="1099"/>
      <c r="D27" s="1099"/>
      <c r="E27" s="1100"/>
      <c r="F27" s="1100"/>
      <c r="G27" s="1102"/>
      <c r="H27" s="1103"/>
      <c r="I27" s="1100">
        <f t="shared" si="3"/>
        <v>66409</v>
      </c>
      <c r="J27" s="1103">
        <f>'55.31'!D22</f>
        <v>44</v>
      </c>
      <c r="K27" s="1100">
        <f>'56.31'!D25</f>
        <v>66365</v>
      </c>
      <c r="L27" s="1100"/>
      <c r="M27" s="1102"/>
      <c r="N27" s="1103"/>
      <c r="O27" s="1104"/>
      <c r="P27" s="1104"/>
      <c r="Q27" s="1104"/>
    </row>
    <row r="28" spans="1:17">
      <c r="A28" s="1097">
        <v>15</v>
      </c>
      <c r="B28" s="1098" t="s">
        <v>255</v>
      </c>
      <c r="C28" s="1099"/>
      <c r="D28" s="1099"/>
      <c r="E28" s="1100"/>
      <c r="F28" s="1103"/>
      <c r="G28" s="1102"/>
      <c r="H28" s="1103"/>
      <c r="I28" s="1100">
        <f t="shared" si="3"/>
        <v>157179</v>
      </c>
      <c r="J28" s="1103">
        <f>'55.31'!D23</f>
        <v>47555</v>
      </c>
      <c r="K28" s="1100">
        <f>'56.31'!D26</f>
        <v>109624</v>
      </c>
      <c r="L28" s="1100">
        <f t="shared" si="4"/>
        <v>1000</v>
      </c>
      <c r="M28" s="1102"/>
      <c r="N28" s="1103">
        <v>1000</v>
      </c>
      <c r="O28" s="1104"/>
      <c r="P28" s="1104"/>
      <c r="Q28" s="1104"/>
    </row>
    <row r="29" spans="1:17">
      <c r="A29" s="1097">
        <v>16</v>
      </c>
      <c r="B29" s="1098" t="s">
        <v>913</v>
      </c>
      <c r="C29" s="1099"/>
      <c r="D29" s="1099"/>
      <c r="E29" s="1100"/>
      <c r="F29" s="1100"/>
      <c r="G29" s="1102"/>
      <c r="H29" s="1103"/>
      <c r="I29" s="1100">
        <f t="shared" si="3"/>
        <v>20941</v>
      </c>
      <c r="J29" s="1103">
        <f>'55.31'!D24</f>
        <v>9557</v>
      </c>
      <c r="K29" s="1100">
        <f>'56.31'!D27</f>
        <v>11384</v>
      </c>
      <c r="L29" s="1100">
        <f t="shared" si="4"/>
        <v>1570.582204</v>
      </c>
      <c r="M29" s="1102"/>
      <c r="N29" s="1103">
        <f>1569.0265+1.555704</f>
        <v>1570.582204</v>
      </c>
      <c r="O29" s="1104"/>
      <c r="P29" s="1104"/>
      <c r="Q29" s="1104"/>
    </row>
    <row r="30" spans="1:17">
      <c r="A30" s="1097">
        <v>17</v>
      </c>
      <c r="B30" s="1098" t="s">
        <v>1150</v>
      </c>
      <c r="C30" s="1099"/>
      <c r="D30" s="1099"/>
      <c r="E30" s="1100"/>
      <c r="F30" s="1100"/>
      <c r="G30" s="1102"/>
      <c r="H30" s="1103"/>
      <c r="I30" s="1100">
        <f t="shared" si="3"/>
        <v>23634</v>
      </c>
      <c r="J30" s="1103">
        <f>'55.31'!D25</f>
        <v>4665</v>
      </c>
      <c r="K30" s="1100">
        <f>'56.31'!D28</f>
        <v>18969</v>
      </c>
      <c r="L30" s="1100">
        <f t="shared" si="4"/>
        <v>497.19600000000003</v>
      </c>
      <c r="M30" s="1102"/>
      <c r="N30" s="1103">
        <v>497.19600000000003</v>
      </c>
      <c r="O30" s="1104"/>
      <c r="P30" s="1104"/>
      <c r="Q30" s="1104"/>
    </row>
    <row r="31" spans="1:17">
      <c r="A31" s="1097">
        <v>18</v>
      </c>
      <c r="B31" s="1098" t="s">
        <v>1409</v>
      </c>
      <c r="C31" s="1099"/>
      <c r="D31" s="1099"/>
      <c r="E31" s="1100"/>
      <c r="F31" s="1100"/>
      <c r="G31" s="1102"/>
      <c r="H31" s="1103"/>
      <c r="I31" s="1100">
        <f t="shared" si="3"/>
        <v>60629</v>
      </c>
      <c r="J31" s="1103">
        <f>'55.31'!D26</f>
        <v>6295</v>
      </c>
      <c r="K31" s="1100">
        <f>'56.31'!D29</f>
        <v>54334</v>
      </c>
      <c r="L31" s="1100">
        <f t="shared" si="4"/>
        <v>892.11300000000006</v>
      </c>
      <c r="M31" s="1102"/>
      <c r="N31" s="1103">
        <v>892.11300000000006</v>
      </c>
      <c r="O31" s="1104"/>
      <c r="P31" s="1104"/>
      <c r="Q31" s="1104"/>
    </row>
    <row r="32" spans="1:17">
      <c r="A32" s="1097">
        <v>19</v>
      </c>
      <c r="B32" s="1098" t="s">
        <v>911</v>
      </c>
      <c r="C32" s="1099"/>
      <c r="D32" s="1099"/>
      <c r="E32" s="1100"/>
      <c r="F32" s="1103"/>
      <c r="G32" s="1102"/>
      <c r="H32" s="1103"/>
      <c r="I32" s="1100">
        <f t="shared" si="3"/>
        <v>37857</v>
      </c>
      <c r="J32" s="1103">
        <f>'55.31'!D27</f>
        <v>5628</v>
      </c>
      <c r="K32" s="1100">
        <f>'56.31'!D30</f>
        <v>32229</v>
      </c>
      <c r="L32" s="1100"/>
      <c r="M32" s="1102"/>
      <c r="N32" s="1103"/>
      <c r="O32" s="1104"/>
      <c r="P32" s="1104"/>
      <c r="Q32" s="1104"/>
    </row>
    <row r="33" spans="1:17">
      <c r="A33" s="1097">
        <v>20</v>
      </c>
      <c r="B33" s="1098" t="s">
        <v>908</v>
      </c>
      <c r="C33" s="1099"/>
      <c r="D33" s="1099"/>
      <c r="E33" s="1100"/>
      <c r="F33" s="1100"/>
      <c r="G33" s="1102"/>
      <c r="H33" s="1103"/>
      <c r="I33" s="1100">
        <f t="shared" si="3"/>
        <v>8749</v>
      </c>
      <c r="J33" s="1103"/>
      <c r="K33" s="1100">
        <f>'56.31'!D31</f>
        <v>8749</v>
      </c>
      <c r="L33" s="1100"/>
      <c r="M33" s="1102"/>
      <c r="N33" s="1103"/>
      <c r="O33" s="1104"/>
      <c r="P33" s="1104"/>
      <c r="Q33" s="1104"/>
    </row>
    <row r="34" spans="1:17">
      <c r="A34" s="1097">
        <v>21</v>
      </c>
      <c r="B34" s="1098" t="s">
        <v>1410</v>
      </c>
      <c r="C34" s="1099"/>
      <c r="D34" s="1099"/>
      <c r="E34" s="1100"/>
      <c r="F34" s="1100"/>
      <c r="G34" s="1102"/>
      <c r="H34" s="1103"/>
      <c r="I34" s="1100">
        <f t="shared" si="3"/>
        <v>31325</v>
      </c>
      <c r="J34" s="1103">
        <f>'55.31'!D28</f>
        <v>940</v>
      </c>
      <c r="K34" s="1100">
        <f>'56.31'!D32</f>
        <v>30385</v>
      </c>
      <c r="L34" s="1100">
        <f t="shared" si="4"/>
        <v>200</v>
      </c>
      <c r="M34" s="1102"/>
      <c r="N34" s="1103">
        <v>200</v>
      </c>
      <c r="O34" s="1104"/>
      <c r="P34" s="1104"/>
      <c r="Q34" s="1104"/>
    </row>
    <row r="35" spans="1:17">
      <c r="A35" s="1097">
        <v>22</v>
      </c>
      <c r="B35" s="1098" t="s">
        <v>1526</v>
      </c>
      <c r="C35" s="1099"/>
      <c r="D35" s="1099"/>
      <c r="E35" s="1100"/>
      <c r="F35" s="1103"/>
      <c r="G35" s="1102"/>
      <c r="H35" s="1103"/>
      <c r="I35" s="1100">
        <f t="shared" si="3"/>
        <v>2362</v>
      </c>
      <c r="J35" s="1103"/>
      <c r="K35" s="1100">
        <f>'56.31'!D33</f>
        <v>2362</v>
      </c>
      <c r="L35" s="1100"/>
      <c r="M35" s="1102"/>
      <c r="N35" s="1103"/>
      <c r="O35" s="1104"/>
      <c r="P35" s="1104"/>
      <c r="Q35" s="1104"/>
    </row>
    <row r="36" spans="1:17">
      <c r="A36" s="1097">
        <v>23</v>
      </c>
      <c r="B36" s="1098" t="s">
        <v>904</v>
      </c>
      <c r="C36" s="1099"/>
      <c r="D36" s="1099"/>
      <c r="E36" s="1100"/>
      <c r="F36" s="1100"/>
      <c r="G36" s="1102"/>
      <c r="H36" s="1103"/>
      <c r="I36" s="1100">
        <f t="shared" si="3"/>
        <v>19095</v>
      </c>
      <c r="J36" s="1103">
        <f>'55.31'!D29</f>
        <v>14445</v>
      </c>
      <c r="K36" s="1100">
        <f>'56.31'!D34</f>
        <v>4650</v>
      </c>
      <c r="L36" s="1100"/>
      <c r="M36" s="1102"/>
      <c r="N36" s="1103"/>
      <c r="O36" s="1104"/>
      <c r="P36" s="1104"/>
      <c r="Q36" s="1104"/>
    </row>
    <row r="37" spans="1:17">
      <c r="A37" s="1097">
        <v>24</v>
      </c>
      <c r="B37" s="1098" t="s">
        <v>3402</v>
      </c>
      <c r="C37" s="1099"/>
      <c r="D37" s="1099"/>
      <c r="E37" s="1100"/>
      <c r="F37" s="1103"/>
      <c r="G37" s="1102"/>
      <c r="H37" s="1103"/>
      <c r="I37" s="1100">
        <f t="shared" si="3"/>
        <v>20379</v>
      </c>
      <c r="J37" s="1103"/>
      <c r="K37" s="1100">
        <f>'56.31'!D35</f>
        <v>20379</v>
      </c>
      <c r="L37" s="1100"/>
      <c r="M37" s="1102"/>
      <c r="N37" s="1103"/>
      <c r="O37" s="1104"/>
      <c r="P37" s="1104"/>
      <c r="Q37" s="1104"/>
    </row>
    <row r="38" spans="1:17">
      <c r="A38" s="1097">
        <v>25</v>
      </c>
      <c r="B38" s="1098" t="s">
        <v>1527</v>
      </c>
      <c r="C38" s="1099"/>
      <c r="D38" s="1099"/>
      <c r="E38" s="1100"/>
      <c r="F38" s="1100"/>
      <c r="G38" s="1102"/>
      <c r="H38" s="1103"/>
      <c r="I38" s="1100">
        <f t="shared" si="3"/>
        <v>158552</v>
      </c>
      <c r="J38" s="1103">
        <f>'55.31'!D30</f>
        <v>35865</v>
      </c>
      <c r="K38" s="1100">
        <f>'56.31'!D36</f>
        <v>122687</v>
      </c>
      <c r="L38" s="1100">
        <f t="shared" si="4"/>
        <v>150</v>
      </c>
      <c r="M38" s="1102"/>
      <c r="N38" s="1103">
        <v>150</v>
      </c>
      <c r="O38" s="1104"/>
      <c r="P38" s="1104"/>
      <c r="Q38" s="1104"/>
    </row>
    <row r="39" spans="1:17">
      <c r="A39" s="1097">
        <v>26</v>
      </c>
      <c r="B39" s="1098" t="s">
        <v>1530</v>
      </c>
      <c r="C39" s="1099"/>
      <c r="D39" s="1099"/>
      <c r="E39" s="1100"/>
      <c r="F39" s="1103"/>
      <c r="G39" s="1102"/>
      <c r="H39" s="1103"/>
      <c r="I39" s="1100">
        <f t="shared" si="3"/>
        <v>8872</v>
      </c>
      <c r="J39" s="1103"/>
      <c r="K39" s="1100">
        <f>'56.31'!D37</f>
        <v>8872</v>
      </c>
      <c r="L39" s="1100">
        <f t="shared" si="4"/>
        <v>150</v>
      </c>
      <c r="M39" s="1102"/>
      <c r="N39" s="1103">
        <v>150</v>
      </c>
      <c r="O39" s="1104"/>
      <c r="P39" s="1104"/>
      <c r="Q39" s="1104"/>
    </row>
    <row r="40" spans="1:17" ht="24">
      <c r="A40" s="1097">
        <v>27</v>
      </c>
      <c r="B40" s="1098" t="s">
        <v>1531</v>
      </c>
      <c r="C40" s="1099"/>
      <c r="D40" s="1099"/>
      <c r="E40" s="1100"/>
      <c r="F40" s="1100"/>
      <c r="G40" s="1102"/>
      <c r="H40" s="1103"/>
      <c r="I40" s="1100">
        <f t="shared" si="3"/>
        <v>22672</v>
      </c>
      <c r="J40" s="1103">
        <f>'55.31'!D31</f>
        <v>3728</v>
      </c>
      <c r="K40" s="1100">
        <f>'56.31'!D38</f>
        <v>18944</v>
      </c>
      <c r="L40" s="1100">
        <f t="shared" si="4"/>
        <v>50</v>
      </c>
      <c r="M40" s="1102"/>
      <c r="N40" s="1103">
        <v>50</v>
      </c>
      <c r="O40" s="1104"/>
      <c r="P40" s="1104"/>
      <c r="Q40" s="1104"/>
    </row>
    <row r="41" spans="1:17">
      <c r="A41" s="1097">
        <v>28</v>
      </c>
      <c r="B41" s="1098" t="s">
        <v>1532</v>
      </c>
      <c r="C41" s="1099"/>
      <c r="D41" s="1099"/>
      <c r="E41" s="1100"/>
      <c r="F41" s="1100"/>
      <c r="G41" s="1102"/>
      <c r="H41" s="1103"/>
      <c r="I41" s="1100">
        <f t="shared" si="3"/>
        <v>6922</v>
      </c>
      <c r="J41" s="1103">
        <f>'55.31'!D32</f>
        <v>86</v>
      </c>
      <c r="K41" s="1100">
        <f>'56.31'!D39</f>
        <v>6836</v>
      </c>
      <c r="L41" s="1100">
        <f t="shared" si="4"/>
        <v>150</v>
      </c>
      <c r="M41" s="1102"/>
      <c r="N41" s="1103">
        <v>150</v>
      </c>
      <c r="O41" s="1104"/>
      <c r="P41" s="1104"/>
      <c r="Q41" s="1104"/>
    </row>
    <row r="42" spans="1:17">
      <c r="A42" s="1097">
        <v>29</v>
      </c>
      <c r="B42" s="1098" t="s">
        <v>1533</v>
      </c>
      <c r="C42" s="1099"/>
      <c r="D42" s="1099"/>
      <c r="E42" s="1100"/>
      <c r="F42" s="1100"/>
      <c r="G42" s="1102"/>
      <c r="H42" s="1103"/>
      <c r="I42" s="1100">
        <f t="shared" si="3"/>
        <v>13017</v>
      </c>
      <c r="J42" s="1103"/>
      <c r="K42" s="1100">
        <f>'56.31'!D40</f>
        <v>13017</v>
      </c>
      <c r="L42" s="1100">
        <f t="shared" si="4"/>
        <v>150</v>
      </c>
      <c r="M42" s="1102"/>
      <c r="N42" s="1103">
        <v>150</v>
      </c>
      <c r="O42" s="1104"/>
      <c r="P42" s="1104"/>
      <c r="Q42" s="1104"/>
    </row>
    <row r="43" spans="1:17">
      <c r="A43" s="1097">
        <v>30</v>
      </c>
      <c r="B43" s="1098" t="s">
        <v>1534</v>
      </c>
      <c r="C43" s="1099"/>
      <c r="D43" s="1099"/>
      <c r="E43" s="1100"/>
      <c r="F43" s="1100"/>
      <c r="G43" s="1102"/>
      <c r="H43" s="1103"/>
      <c r="I43" s="1100">
        <f t="shared" si="3"/>
        <v>2507</v>
      </c>
      <c r="J43" s="1103"/>
      <c r="K43" s="1100">
        <f>'56.31'!D41</f>
        <v>2507</v>
      </c>
      <c r="L43" s="1100"/>
      <c r="M43" s="1102"/>
      <c r="N43" s="1103"/>
      <c r="O43" s="1104"/>
      <c r="P43" s="1104"/>
      <c r="Q43" s="1104"/>
    </row>
    <row r="44" spans="1:17">
      <c r="A44" s="1097">
        <v>31</v>
      </c>
      <c r="B44" s="1098" t="s">
        <v>1535</v>
      </c>
      <c r="C44" s="1099"/>
      <c r="D44" s="1099"/>
      <c r="E44" s="1100"/>
      <c r="F44" s="1100"/>
      <c r="G44" s="1102"/>
      <c r="H44" s="1103"/>
      <c r="I44" s="1100">
        <f t="shared" si="3"/>
        <v>3108</v>
      </c>
      <c r="J44" s="1103">
        <f>'55.31'!D33</f>
        <v>1408</v>
      </c>
      <c r="K44" s="1100">
        <f>'56.31'!D42</f>
        <v>1700</v>
      </c>
      <c r="L44" s="1100">
        <f t="shared" si="4"/>
        <v>50</v>
      </c>
      <c r="M44" s="1102"/>
      <c r="N44" s="1103">
        <v>50</v>
      </c>
      <c r="O44" s="1104"/>
      <c r="P44" s="1104"/>
      <c r="Q44" s="1104"/>
    </row>
    <row r="45" spans="1:17">
      <c r="A45" s="1097">
        <v>32</v>
      </c>
      <c r="B45" s="1098" t="s">
        <v>3372</v>
      </c>
      <c r="C45" s="1099"/>
      <c r="D45" s="1099"/>
      <c r="E45" s="1100"/>
      <c r="F45" s="1100"/>
      <c r="G45" s="1102"/>
      <c r="H45" s="1103"/>
      <c r="I45" s="1100">
        <f t="shared" si="3"/>
        <v>531</v>
      </c>
      <c r="J45" s="1103"/>
      <c r="K45" s="1100">
        <f>'56.31'!D43</f>
        <v>531</v>
      </c>
      <c r="L45" s="1100"/>
      <c r="M45" s="1102"/>
      <c r="N45" s="1103"/>
      <c r="O45" s="1104"/>
      <c r="P45" s="1104"/>
      <c r="Q45" s="1104"/>
    </row>
    <row r="46" spans="1:17">
      <c r="A46" s="1097">
        <v>33</v>
      </c>
      <c r="B46" s="1098" t="s">
        <v>3373</v>
      </c>
      <c r="C46" s="1099"/>
      <c r="D46" s="1099"/>
      <c r="E46" s="1100"/>
      <c r="F46" s="1100"/>
      <c r="G46" s="1102"/>
      <c r="H46" s="1103"/>
      <c r="I46" s="1100">
        <f t="shared" si="3"/>
        <v>923</v>
      </c>
      <c r="J46" s="1103"/>
      <c r="K46" s="1100">
        <f>'56.31'!D44</f>
        <v>923</v>
      </c>
      <c r="L46" s="1100"/>
      <c r="M46" s="1102"/>
      <c r="N46" s="1103"/>
      <c r="O46" s="1104"/>
      <c r="P46" s="1104"/>
      <c r="Q46" s="1104"/>
    </row>
    <row r="47" spans="1:17">
      <c r="A47" s="1097">
        <v>34</v>
      </c>
      <c r="B47" s="1098" t="s">
        <v>3366</v>
      </c>
      <c r="C47" s="1099"/>
      <c r="D47" s="1099"/>
      <c r="E47" s="1100"/>
      <c r="F47" s="1103"/>
      <c r="G47" s="1102"/>
      <c r="H47" s="1103"/>
      <c r="I47" s="1100">
        <f t="shared" si="3"/>
        <v>1369</v>
      </c>
      <c r="J47" s="1103">
        <f>'55.31'!D34</f>
        <v>255</v>
      </c>
      <c r="K47" s="1100">
        <f>'56.31'!D45</f>
        <v>1114</v>
      </c>
      <c r="L47" s="1100"/>
      <c r="M47" s="1102"/>
      <c r="N47" s="1103"/>
      <c r="O47" s="1104"/>
      <c r="P47" s="1104"/>
      <c r="Q47" s="1104"/>
    </row>
    <row r="48" spans="1:17">
      <c r="A48" s="1097">
        <v>35</v>
      </c>
      <c r="B48" s="1098" t="s">
        <v>890</v>
      </c>
      <c r="C48" s="1099"/>
      <c r="D48" s="1099"/>
      <c r="E48" s="1100"/>
      <c r="F48" s="1103"/>
      <c r="G48" s="1102"/>
      <c r="H48" s="1103"/>
      <c r="I48" s="1100">
        <f t="shared" si="3"/>
        <v>1017</v>
      </c>
      <c r="J48" s="1103"/>
      <c r="K48" s="1100">
        <f>'56.31'!D46</f>
        <v>1017</v>
      </c>
      <c r="L48" s="1100"/>
      <c r="M48" s="1102"/>
      <c r="N48" s="1103"/>
      <c r="O48" s="1104"/>
      <c r="P48" s="1104"/>
      <c r="Q48" s="1104"/>
    </row>
    <row r="49" spans="1:17">
      <c r="A49" s="1097">
        <v>36</v>
      </c>
      <c r="B49" s="1098" t="s">
        <v>889</v>
      </c>
      <c r="C49" s="1099"/>
      <c r="D49" s="1099"/>
      <c r="E49" s="1100"/>
      <c r="F49" s="1103"/>
      <c r="G49" s="1102"/>
      <c r="H49" s="1103"/>
      <c r="I49" s="1100">
        <f t="shared" si="3"/>
        <v>584</v>
      </c>
      <c r="J49" s="1103"/>
      <c r="K49" s="1100">
        <f>'56.31'!D47</f>
        <v>584</v>
      </c>
      <c r="L49" s="1100"/>
      <c r="M49" s="1102"/>
      <c r="N49" s="1103"/>
      <c r="O49" s="1104"/>
      <c r="P49" s="1104"/>
      <c r="Q49" s="1104"/>
    </row>
    <row r="50" spans="1:17">
      <c r="A50" s="1097">
        <v>37</v>
      </c>
      <c r="B50" s="1098" t="s">
        <v>857</v>
      </c>
      <c r="C50" s="1099"/>
      <c r="D50" s="1099"/>
      <c r="E50" s="1100"/>
      <c r="F50" s="1103"/>
      <c r="G50" s="1102"/>
      <c r="H50" s="1103"/>
      <c r="I50" s="1100">
        <f t="shared" si="3"/>
        <v>2993</v>
      </c>
      <c r="J50" s="1103"/>
      <c r="K50" s="1100">
        <f>'56.31'!D48</f>
        <v>2993</v>
      </c>
      <c r="L50" s="1100"/>
      <c r="M50" s="1102"/>
      <c r="N50" s="1103"/>
      <c r="O50" s="1104"/>
      <c r="P50" s="1104"/>
      <c r="Q50" s="1104"/>
    </row>
    <row r="51" spans="1:17">
      <c r="A51" s="1097">
        <v>38</v>
      </c>
      <c r="B51" s="1098" t="s">
        <v>202</v>
      </c>
      <c r="C51" s="1099"/>
      <c r="D51" s="1105"/>
      <c r="E51" s="1100"/>
      <c r="F51" s="1103"/>
      <c r="G51" s="1102"/>
      <c r="H51" s="1103"/>
      <c r="I51" s="1100">
        <f t="shared" si="3"/>
        <v>910</v>
      </c>
      <c r="J51" s="1103"/>
      <c r="K51" s="1100">
        <f>'56.31'!D49</f>
        <v>910</v>
      </c>
      <c r="L51" s="1100"/>
      <c r="M51" s="1102"/>
      <c r="N51" s="1103"/>
      <c r="O51" s="1104"/>
      <c r="P51" s="1104"/>
      <c r="Q51" s="1104"/>
    </row>
    <row r="52" spans="1:17">
      <c r="A52" s="1097">
        <v>39</v>
      </c>
      <c r="B52" s="1098" t="s">
        <v>855</v>
      </c>
      <c r="C52" s="1099"/>
      <c r="D52" s="1105"/>
      <c r="E52" s="1100"/>
      <c r="F52" s="1103"/>
      <c r="G52" s="1102"/>
      <c r="H52" s="1103"/>
      <c r="I52" s="1100">
        <f t="shared" si="3"/>
        <v>892</v>
      </c>
      <c r="J52" s="1103"/>
      <c r="K52" s="1100">
        <f>'56.31'!D50</f>
        <v>892</v>
      </c>
      <c r="L52" s="1100"/>
      <c r="M52" s="1102"/>
      <c r="N52" s="1103"/>
      <c r="O52" s="1104"/>
      <c r="P52" s="1104"/>
      <c r="Q52" s="1104"/>
    </row>
    <row r="53" spans="1:17">
      <c r="A53" s="1097">
        <v>40</v>
      </c>
      <c r="B53" s="1098" t="s">
        <v>3374</v>
      </c>
      <c r="C53" s="1099"/>
      <c r="D53" s="1105"/>
      <c r="E53" s="1100"/>
      <c r="F53" s="1103"/>
      <c r="G53" s="1102"/>
      <c r="H53" s="1103"/>
      <c r="I53" s="1100">
        <f t="shared" si="3"/>
        <v>736</v>
      </c>
      <c r="J53" s="1103"/>
      <c r="K53" s="1100">
        <f>'56.31'!D51</f>
        <v>736</v>
      </c>
      <c r="L53" s="1100"/>
      <c r="M53" s="1102"/>
      <c r="N53" s="1103"/>
      <c r="O53" s="1104"/>
      <c r="P53" s="1104"/>
      <c r="Q53" s="1104"/>
    </row>
    <row r="54" spans="1:17">
      <c r="A54" s="1097">
        <v>41</v>
      </c>
      <c r="B54" s="1098" t="s">
        <v>3375</v>
      </c>
      <c r="C54" s="1099"/>
      <c r="D54" s="1099"/>
      <c r="E54" s="1100"/>
      <c r="F54" s="1103"/>
      <c r="G54" s="1102"/>
      <c r="H54" s="1103"/>
      <c r="I54" s="1100">
        <f t="shared" si="3"/>
        <v>651</v>
      </c>
      <c r="J54" s="1103"/>
      <c r="K54" s="1100">
        <f>'56.31'!D52</f>
        <v>651</v>
      </c>
      <c r="L54" s="1100"/>
      <c r="M54" s="1102"/>
      <c r="N54" s="1103"/>
      <c r="O54" s="1104"/>
      <c r="P54" s="1104"/>
      <c r="Q54" s="1104"/>
    </row>
    <row r="55" spans="1:17">
      <c r="A55" s="1097">
        <v>42</v>
      </c>
      <c r="B55" s="1098" t="s">
        <v>3376</v>
      </c>
      <c r="C55" s="1099"/>
      <c r="D55" s="1099"/>
      <c r="E55" s="1100"/>
      <c r="F55" s="1103"/>
      <c r="G55" s="1102"/>
      <c r="H55" s="1103"/>
      <c r="I55" s="1100">
        <f t="shared" si="3"/>
        <v>482</v>
      </c>
      <c r="J55" s="1103"/>
      <c r="K55" s="1100">
        <f>'56.31'!D53</f>
        <v>482</v>
      </c>
      <c r="L55" s="1100"/>
      <c r="M55" s="1102"/>
      <c r="N55" s="1103"/>
      <c r="O55" s="1104"/>
      <c r="P55" s="1104"/>
      <c r="Q55" s="1104"/>
    </row>
    <row r="56" spans="1:17">
      <c r="A56" s="1097">
        <v>43</v>
      </c>
      <c r="B56" s="1098" t="s">
        <v>3377</v>
      </c>
      <c r="C56" s="1099"/>
      <c r="D56" s="1099"/>
      <c r="E56" s="1100"/>
      <c r="F56" s="1103"/>
      <c r="G56" s="1102"/>
      <c r="H56" s="1103"/>
      <c r="I56" s="1100">
        <f t="shared" si="3"/>
        <v>556</v>
      </c>
      <c r="J56" s="1103"/>
      <c r="K56" s="1100">
        <f>'56.31'!D54</f>
        <v>556</v>
      </c>
      <c r="L56" s="1100"/>
      <c r="M56" s="1102"/>
      <c r="N56" s="1103"/>
      <c r="O56" s="1104"/>
      <c r="P56" s="1104"/>
      <c r="Q56" s="1104"/>
    </row>
    <row r="57" spans="1:17">
      <c r="A57" s="1097">
        <v>44</v>
      </c>
      <c r="B57" s="1098" t="s">
        <v>206</v>
      </c>
      <c r="C57" s="1099"/>
      <c r="D57" s="1099"/>
      <c r="E57" s="1100"/>
      <c r="F57" s="1103"/>
      <c r="G57" s="1102"/>
      <c r="H57" s="1103"/>
      <c r="I57" s="1100">
        <f t="shared" si="3"/>
        <v>1048</v>
      </c>
      <c r="J57" s="1103"/>
      <c r="K57" s="1100">
        <f>'56.31'!D55</f>
        <v>1048</v>
      </c>
      <c r="L57" s="1100"/>
      <c r="M57" s="1102"/>
      <c r="N57" s="1103"/>
      <c r="O57" s="1104"/>
      <c r="P57" s="1104"/>
      <c r="Q57" s="1104"/>
    </row>
    <row r="58" spans="1:17">
      <c r="A58" s="1097">
        <v>45</v>
      </c>
      <c r="B58" s="1098" t="s">
        <v>208</v>
      </c>
      <c r="C58" s="1099"/>
      <c r="D58" s="1099"/>
      <c r="E58" s="1100"/>
      <c r="F58" s="1103"/>
      <c r="G58" s="1102"/>
      <c r="H58" s="1103"/>
      <c r="I58" s="1100">
        <f t="shared" si="3"/>
        <v>534979</v>
      </c>
      <c r="J58" s="1103">
        <f>'55.31'!D35</f>
        <v>258342</v>
      </c>
      <c r="K58" s="1100">
        <f>'56.31'!D56</f>
        <v>276637</v>
      </c>
      <c r="L58" s="1100"/>
      <c r="M58" s="1102"/>
      <c r="N58" s="1103"/>
      <c r="O58" s="1104"/>
      <c r="P58" s="1104"/>
      <c r="Q58" s="1104"/>
    </row>
    <row r="59" spans="1:17" ht="48">
      <c r="A59" s="1097">
        <v>46</v>
      </c>
      <c r="B59" s="1098" t="s">
        <v>3367</v>
      </c>
      <c r="C59" s="1099"/>
      <c r="D59" s="1099"/>
      <c r="E59" s="1100"/>
      <c r="F59" s="1103"/>
      <c r="G59" s="1102"/>
      <c r="H59" s="1103"/>
      <c r="I59" s="1100">
        <f t="shared" si="3"/>
        <v>91048</v>
      </c>
      <c r="J59" s="1103">
        <f>'55.31'!D36</f>
        <v>43735</v>
      </c>
      <c r="K59" s="1100">
        <f>'56.31'!D57</f>
        <v>47313</v>
      </c>
      <c r="L59" s="1100"/>
      <c r="M59" s="1102"/>
      <c r="N59" s="1103"/>
      <c r="O59" s="1104"/>
      <c r="P59" s="1104"/>
      <c r="Q59" s="1104"/>
    </row>
    <row r="60" spans="1:17">
      <c r="A60" s="1097">
        <v>47</v>
      </c>
      <c r="B60" s="1098" t="s">
        <v>159</v>
      </c>
      <c r="C60" s="1118"/>
      <c r="D60" s="1099"/>
      <c r="E60" s="1100"/>
      <c r="F60" s="1103"/>
      <c r="G60" s="1102"/>
      <c r="H60" s="1103"/>
      <c r="I60" s="1119">
        <f t="shared" si="3"/>
        <v>1460254</v>
      </c>
      <c r="J60" s="1103">
        <f>'55.31'!D37</f>
        <v>1409633</v>
      </c>
      <c r="K60" s="1100">
        <f>'56.31'!D58</f>
        <v>50621</v>
      </c>
      <c r="L60" s="1100"/>
      <c r="M60" s="1102"/>
      <c r="N60" s="1103"/>
      <c r="O60" s="1104"/>
      <c r="P60" s="1104"/>
      <c r="Q60" s="1104"/>
    </row>
    <row r="61" spans="1:17">
      <c r="A61" s="1128"/>
      <c r="B61" s="1129" t="s">
        <v>322</v>
      </c>
      <c r="C61" s="1133">
        <f>D61+E61</f>
        <v>5718357</v>
      </c>
      <c r="D61" s="1134">
        <f>'55.31'!C38</f>
        <v>1411330</v>
      </c>
      <c r="E61" s="1139">
        <f>'56.31'!C59</f>
        <v>4307027</v>
      </c>
      <c r="F61" s="1139">
        <f>G61+H61</f>
        <v>4500</v>
      </c>
      <c r="G61" s="1130"/>
      <c r="H61" s="1139">
        <f>'61.31'!H53/1000000</f>
        <v>4500</v>
      </c>
      <c r="I61" s="1135">
        <f>SUBTOTAL(9,I62:I69)</f>
        <v>8473754</v>
      </c>
      <c r="J61" s="1135">
        <f t="shared" ref="J61:K61" si="5">SUBTOTAL(9,J62:J69)</f>
        <v>3416523</v>
      </c>
      <c r="K61" s="1135">
        <f t="shared" si="5"/>
        <v>5057231</v>
      </c>
      <c r="L61" s="1135">
        <f t="shared" ref="L61" si="6">SUBTOTAL(9,L62:L69)</f>
        <v>4264.2199999999993</v>
      </c>
      <c r="M61" s="1141">
        <f t="shared" ref="M61" si="7">SUBTOTAL(9,M62:M69)</f>
        <v>0</v>
      </c>
      <c r="N61" s="1135">
        <f t="shared" ref="N61" si="8">SUBTOTAL(9,N62:N69)</f>
        <v>4264.2199999999993</v>
      </c>
      <c r="O61" s="1136"/>
      <c r="P61" s="1136"/>
      <c r="Q61" s="1136"/>
    </row>
    <row r="62" spans="1:17">
      <c r="A62" s="1120">
        <v>1</v>
      </c>
      <c r="B62" s="1121" t="s">
        <v>3379</v>
      </c>
      <c r="C62" s="1122"/>
      <c r="D62" s="1131"/>
      <c r="E62" s="1123"/>
      <c r="F62" s="1123"/>
      <c r="G62" s="1123"/>
      <c r="H62" s="1123"/>
      <c r="I62" s="1100">
        <f t="shared" si="3"/>
        <v>621171</v>
      </c>
      <c r="J62" s="1137">
        <f>'55.31'!D39</f>
        <v>122332</v>
      </c>
      <c r="K62" s="1137">
        <f>'56.31'!D60</f>
        <v>498839</v>
      </c>
      <c r="L62" s="1137">
        <f>M62+N62</f>
        <v>483.08</v>
      </c>
      <c r="M62" s="1137"/>
      <c r="N62" s="1137">
        <f>'61.31'!I54/1000000</f>
        <v>483.08</v>
      </c>
      <c r="O62" s="1137"/>
      <c r="P62" s="1137"/>
      <c r="Q62" s="1137"/>
    </row>
    <row r="63" spans="1:17">
      <c r="A63" s="1120">
        <v>2</v>
      </c>
      <c r="B63" s="1121" t="s">
        <v>3380</v>
      </c>
      <c r="C63" s="1122"/>
      <c r="D63" s="1131"/>
      <c r="E63" s="1123"/>
      <c r="F63" s="1123"/>
      <c r="G63" s="1123"/>
      <c r="H63" s="1123"/>
      <c r="I63" s="1100">
        <f t="shared" si="3"/>
        <v>676338</v>
      </c>
      <c r="J63" s="1137">
        <f>'55.31'!D40</f>
        <v>171880</v>
      </c>
      <c r="K63" s="1137">
        <f>'56.31'!D61</f>
        <v>504458</v>
      </c>
      <c r="L63" s="1137">
        <f t="shared" ref="L63:L68" si="9">M63+N63</f>
        <v>881.04</v>
      </c>
      <c r="M63" s="1137"/>
      <c r="N63" s="1137">
        <f>'61.31'!I55/1000000</f>
        <v>881.04</v>
      </c>
      <c r="O63" s="1137"/>
      <c r="P63" s="1137"/>
      <c r="Q63" s="1137"/>
    </row>
    <row r="64" spans="1:17">
      <c r="A64" s="1120">
        <v>3</v>
      </c>
      <c r="B64" s="1121" t="s">
        <v>3381</v>
      </c>
      <c r="C64" s="1122"/>
      <c r="D64" s="1131"/>
      <c r="E64" s="1123"/>
      <c r="F64" s="1123"/>
      <c r="G64" s="1123"/>
      <c r="H64" s="1123"/>
      <c r="I64" s="1100">
        <f t="shared" si="3"/>
        <v>1029161</v>
      </c>
      <c r="J64" s="1137">
        <f>'55.31'!D41</f>
        <v>431577</v>
      </c>
      <c r="K64" s="1137">
        <f>'56.31'!D62</f>
        <v>597584</v>
      </c>
      <c r="L64" s="1137">
        <f t="shared" si="9"/>
        <v>725</v>
      </c>
      <c r="M64" s="1137"/>
      <c r="N64" s="1137">
        <f>'61.31'!I56/1000000</f>
        <v>725</v>
      </c>
      <c r="O64" s="1137"/>
      <c r="P64" s="1137"/>
      <c r="Q64" s="1137"/>
    </row>
    <row r="65" spans="1:17">
      <c r="A65" s="1120">
        <v>4</v>
      </c>
      <c r="B65" s="1121" t="s">
        <v>1380</v>
      </c>
      <c r="C65" s="1122"/>
      <c r="D65" s="1131"/>
      <c r="E65" s="1123"/>
      <c r="F65" s="1123"/>
      <c r="G65" s="1123"/>
      <c r="H65" s="1123"/>
      <c r="I65" s="1100">
        <f t="shared" si="3"/>
        <v>1107259</v>
      </c>
      <c r="J65" s="1137">
        <f>'55.31'!D42</f>
        <v>505126</v>
      </c>
      <c r="K65" s="1137">
        <f>'56.31'!D63</f>
        <v>602133</v>
      </c>
      <c r="L65" s="1137">
        <f t="shared" si="9"/>
        <v>315</v>
      </c>
      <c r="M65" s="1137"/>
      <c r="N65" s="1137">
        <f>'61.31'!I57/1000000</f>
        <v>315</v>
      </c>
      <c r="O65" s="1137"/>
      <c r="P65" s="1137"/>
      <c r="Q65" s="1137"/>
    </row>
    <row r="66" spans="1:17">
      <c r="A66" s="1120">
        <v>5</v>
      </c>
      <c r="B66" s="1121" t="s">
        <v>3383</v>
      </c>
      <c r="C66" s="1122"/>
      <c r="D66" s="1131"/>
      <c r="E66" s="1123"/>
      <c r="F66" s="1123"/>
      <c r="G66" s="1123"/>
      <c r="H66" s="1123"/>
      <c r="I66" s="1100">
        <f t="shared" si="3"/>
        <v>1551832</v>
      </c>
      <c r="J66" s="1137">
        <f>'55.31'!D43</f>
        <v>638979</v>
      </c>
      <c r="K66" s="1137">
        <f>'56.31'!D64</f>
        <v>912853</v>
      </c>
      <c r="L66" s="1137">
        <f t="shared" si="9"/>
        <v>735.1</v>
      </c>
      <c r="M66" s="1137"/>
      <c r="N66" s="1137">
        <f>'61.31'!I58/1000000</f>
        <v>735.1</v>
      </c>
      <c r="O66" s="1137"/>
      <c r="P66" s="1137"/>
      <c r="Q66" s="1137"/>
    </row>
    <row r="67" spans="1:17">
      <c r="A67" s="1120">
        <v>6</v>
      </c>
      <c r="B67" s="1121" t="s">
        <v>3384</v>
      </c>
      <c r="C67" s="1122"/>
      <c r="D67" s="1131"/>
      <c r="E67" s="1123"/>
      <c r="F67" s="1123"/>
      <c r="G67" s="1123"/>
      <c r="H67" s="1123"/>
      <c r="I67" s="1100">
        <f t="shared" si="3"/>
        <v>1254615</v>
      </c>
      <c r="J67" s="1137">
        <f>'55.31'!D44</f>
        <v>569943</v>
      </c>
      <c r="K67" s="1137">
        <f>'56.31'!D65</f>
        <v>684672</v>
      </c>
      <c r="L67" s="1137">
        <f t="shared" si="9"/>
        <v>210</v>
      </c>
      <c r="M67" s="1137"/>
      <c r="N67" s="1137">
        <f>'61.31'!I59/1000000</f>
        <v>210</v>
      </c>
      <c r="O67" s="1137"/>
      <c r="P67" s="1137"/>
      <c r="Q67" s="1137"/>
    </row>
    <row r="68" spans="1:17">
      <c r="A68" s="1120">
        <v>7</v>
      </c>
      <c r="B68" s="1121" t="s">
        <v>3385</v>
      </c>
      <c r="C68" s="1122"/>
      <c r="D68" s="1131"/>
      <c r="E68" s="1123"/>
      <c r="F68" s="1123"/>
      <c r="G68" s="1123"/>
      <c r="H68" s="1123"/>
      <c r="I68" s="1100">
        <f t="shared" si="3"/>
        <v>982469</v>
      </c>
      <c r="J68" s="1137">
        <f>'55.31'!D45</f>
        <v>504240</v>
      </c>
      <c r="K68" s="1137">
        <f>'56.31'!D66</f>
        <v>478229</v>
      </c>
      <c r="L68" s="1137">
        <f t="shared" si="9"/>
        <v>345</v>
      </c>
      <c r="M68" s="1137"/>
      <c r="N68" s="1137">
        <f>'61.31'!I60/1000000</f>
        <v>345</v>
      </c>
      <c r="O68" s="1137"/>
      <c r="P68" s="1137"/>
      <c r="Q68" s="1137"/>
    </row>
    <row r="69" spans="1:17">
      <c r="A69" s="1124">
        <v>8</v>
      </c>
      <c r="B69" s="1125" t="s">
        <v>3386</v>
      </c>
      <c r="C69" s="1126"/>
      <c r="D69" s="1132"/>
      <c r="E69" s="1127"/>
      <c r="F69" s="1127"/>
      <c r="G69" s="1127"/>
      <c r="H69" s="1127"/>
      <c r="I69" s="1106">
        <f t="shared" si="3"/>
        <v>1250909</v>
      </c>
      <c r="J69" s="1138">
        <f>'55.31'!D46</f>
        <v>472446</v>
      </c>
      <c r="K69" s="1138">
        <f>'56.31'!D67</f>
        <v>778463</v>
      </c>
      <c r="L69" s="1138">
        <f>M69+N69</f>
        <v>570</v>
      </c>
      <c r="M69" s="1138"/>
      <c r="N69" s="1138">
        <f>'61.31'!I61/1000000</f>
        <v>570</v>
      </c>
      <c r="O69" s="1138"/>
      <c r="P69" s="1138"/>
      <c r="Q69" s="1138"/>
    </row>
  </sheetData>
  <mergeCells count="25">
    <mergeCell ref="O4:Q4"/>
    <mergeCell ref="O8:Q8"/>
    <mergeCell ref="C9:C10"/>
    <mergeCell ref="D9:D10"/>
    <mergeCell ref="E9:E10"/>
    <mergeCell ref="F9:H9"/>
    <mergeCell ref="I9:I10"/>
    <mergeCell ref="J9:J10"/>
    <mergeCell ref="K9:K10"/>
    <mergeCell ref="L9:N9"/>
    <mergeCell ref="O9:O10"/>
    <mergeCell ref="P9:P10"/>
    <mergeCell ref="Q9:Q10"/>
    <mergeCell ref="A1:B1"/>
    <mergeCell ref="E1:F1"/>
    <mergeCell ref="L1:Q1"/>
    <mergeCell ref="A2:B2"/>
    <mergeCell ref="H2:J2"/>
    <mergeCell ref="A8:A10"/>
    <mergeCell ref="B8:B10"/>
    <mergeCell ref="C8:H8"/>
    <mergeCell ref="A5:Q5"/>
    <mergeCell ref="I8:N8"/>
    <mergeCell ref="A6:Q6"/>
    <mergeCell ref="M7:N7"/>
  </mergeCells>
  <pageMargins left="0.4" right="0.25" top="0.37" bottom="0.75" header="0.3" footer="0.3"/>
  <pageSetup paperSize="9" scale="10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6"/>
  <sheetViews>
    <sheetView workbookViewId="0">
      <selection activeCell="A6" sqref="A6"/>
    </sheetView>
  </sheetViews>
  <sheetFormatPr defaultColWidth="8.69140625" defaultRowHeight="14.4"/>
  <cols>
    <col min="1" max="1" width="3.765625" style="681" customWidth="1"/>
    <col min="2" max="2" width="23.765625" style="681" customWidth="1"/>
    <col min="3" max="3" width="6.3046875" style="681" customWidth="1"/>
    <col min="4" max="4" width="6.23046875" style="681" customWidth="1"/>
    <col min="5" max="5" width="6" style="681" customWidth="1"/>
    <col min="6" max="7" width="6.23046875" style="681" customWidth="1"/>
    <col min="8" max="8" width="4.921875" style="681" customWidth="1"/>
    <col min="9" max="10" width="5.4609375" style="681" customWidth="1"/>
    <col min="11" max="11" width="4.4609375" style="681" customWidth="1"/>
    <col min="12" max="12" width="5.23046875" style="681" customWidth="1"/>
    <col min="13" max="13" width="6.07421875" style="681" customWidth="1"/>
    <col min="14" max="14" width="6.4609375" style="681" customWidth="1"/>
    <col min="15" max="15" width="6.23046875" style="681" customWidth="1"/>
    <col min="16" max="16" width="6.07421875" style="681" customWidth="1"/>
    <col min="17" max="17" width="8.07421875" style="681" customWidth="1"/>
    <col min="18" max="18" width="6.07421875" style="681" customWidth="1"/>
    <col min="19" max="19" width="5.07421875" style="681" customWidth="1"/>
    <col min="20" max="20" width="4.61328125" style="681" customWidth="1"/>
    <col min="21" max="16384" width="8.69140625" style="681"/>
  </cols>
  <sheetData>
    <row r="1" spans="1:20" ht="16.8">
      <c r="A1" s="1279"/>
      <c r="B1" s="1279"/>
      <c r="R1" s="1184"/>
      <c r="S1" s="1185"/>
      <c r="T1" s="1080" t="s">
        <v>3398</v>
      </c>
    </row>
    <row r="2" spans="1:20" s="1081" customFormat="1" ht="16.8">
      <c r="A2" s="1279"/>
      <c r="B2" s="1279"/>
      <c r="T2" s="1080"/>
    </row>
    <row r="3" spans="1:20" s="1081" customFormat="1" ht="17.399999999999999">
      <c r="A3" s="1093"/>
      <c r="B3" s="1093"/>
      <c r="T3" s="1080"/>
    </row>
    <row r="4" spans="1:20" ht="17.399999999999999">
      <c r="A4" s="1280" t="s">
        <v>3368</v>
      </c>
      <c r="B4" s="1281"/>
      <c r="C4" s="1281"/>
      <c r="D4" s="1281"/>
      <c r="E4" s="1281"/>
      <c r="F4" s="1281"/>
      <c r="G4" s="1281"/>
      <c r="H4" s="1281"/>
      <c r="I4" s="1281"/>
      <c r="J4" s="1281"/>
      <c r="K4" s="1281"/>
      <c r="L4" s="1281"/>
      <c r="M4" s="1281"/>
      <c r="N4" s="1281"/>
      <c r="O4" s="1281"/>
      <c r="P4" s="1281"/>
      <c r="Q4" s="1281"/>
      <c r="R4" s="1281"/>
      <c r="S4" s="1281"/>
      <c r="T4" s="1281"/>
    </row>
    <row r="5" spans="1:20">
      <c r="A5" s="1282" t="s">
        <v>3405</v>
      </c>
      <c r="B5" s="1283"/>
      <c r="C5" s="1283"/>
      <c r="D5" s="1283"/>
      <c r="E5" s="1283"/>
      <c r="F5" s="1283"/>
      <c r="G5" s="1283"/>
      <c r="H5" s="1283"/>
      <c r="I5" s="1283"/>
      <c r="J5" s="1283"/>
      <c r="K5" s="1283"/>
      <c r="L5" s="1283"/>
      <c r="M5" s="1283"/>
      <c r="N5" s="1283"/>
      <c r="O5" s="1283"/>
      <c r="P5" s="1283"/>
      <c r="Q5" s="1283"/>
      <c r="R5" s="1283"/>
      <c r="S5" s="1283"/>
      <c r="T5" s="1283"/>
    </row>
    <row r="6" spans="1:20">
      <c r="T6" s="907" t="s">
        <v>3348</v>
      </c>
    </row>
    <row r="7" spans="1:20">
      <c r="A7" s="1276" t="s">
        <v>280</v>
      </c>
      <c r="B7" s="1276" t="s">
        <v>1145</v>
      </c>
      <c r="C7" s="1276" t="s">
        <v>541</v>
      </c>
      <c r="D7" s="1276" t="s">
        <v>535</v>
      </c>
      <c r="E7" s="1276" t="s">
        <v>3349</v>
      </c>
      <c r="F7" s="1276" t="s">
        <v>3350</v>
      </c>
      <c r="G7" s="1276" t="s">
        <v>351</v>
      </c>
      <c r="H7" s="1276" t="s">
        <v>3351</v>
      </c>
      <c r="I7" s="1276" t="s">
        <v>3352</v>
      </c>
      <c r="J7" s="1276" t="s">
        <v>3353</v>
      </c>
      <c r="K7" s="1276" t="s">
        <v>3354</v>
      </c>
      <c r="L7" s="1276" t="s">
        <v>3355</v>
      </c>
      <c r="M7" s="1276" t="s">
        <v>3356</v>
      </c>
      <c r="N7" s="1276" t="s">
        <v>3357</v>
      </c>
      <c r="O7" s="1276" t="s">
        <v>396</v>
      </c>
      <c r="P7" s="1278"/>
      <c r="Q7" s="1276" t="s">
        <v>3358</v>
      </c>
      <c r="R7" s="1276" t="s">
        <v>3359</v>
      </c>
      <c r="S7" s="1276" t="s">
        <v>3360</v>
      </c>
      <c r="T7" s="1276" t="s">
        <v>536</v>
      </c>
    </row>
    <row r="8" spans="1:20" ht="91.5" customHeight="1">
      <c r="A8" s="1278"/>
      <c r="B8" s="1278"/>
      <c r="C8" s="1278"/>
      <c r="D8" s="1278"/>
      <c r="E8" s="1278"/>
      <c r="F8" s="1278"/>
      <c r="G8" s="1278"/>
      <c r="H8" s="1278"/>
      <c r="I8" s="1278"/>
      <c r="J8" s="1277"/>
      <c r="K8" s="1278"/>
      <c r="L8" s="1278"/>
      <c r="M8" s="1277"/>
      <c r="N8" s="1278"/>
      <c r="O8" s="1082" t="s">
        <v>3361</v>
      </c>
      <c r="P8" s="1082" t="s">
        <v>3362</v>
      </c>
      <c r="Q8" s="1278"/>
      <c r="R8" s="1277"/>
      <c r="S8" s="1278"/>
      <c r="T8" s="1278"/>
    </row>
    <row r="9" spans="1:20">
      <c r="A9" s="1083" t="s">
        <v>268</v>
      </c>
      <c r="B9" s="1083" t="s">
        <v>269</v>
      </c>
      <c r="C9" s="1083" t="s">
        <v>175</v>
      </c>
      <c r="D9" s="1083" t="s">
        <v>78</v>
      </c>
      <c r="E9" s="1083" t="s">
        <v>79</v>
      </c>
      <c r="F9" s="1083" t="s">
        <v>80</v>
      </c>
      <c r="G9" s="1083" t="s">
        <v>81</v>
      </c>
      <c r="H9" s="1083" t="s">
        <v>82</v>
      </c>
      <c r="I9" s="1083" t="s">
        <v>83</v>
      </c>
      <c r="J9" s="1083" t="s">
        <v>197</v>
      </c>
      <c r="K9" s="1083" t="s">
        <v>198</v>
      </c>
      <c r="L9" s="1083" t="s">
        <v>418</v>
      </c>
      <c r="M9" s="1083" t="s">
        <v>792</v>
      </c>
      <c r="N9" s="1083" t="s">
        <v>216</v>
      </c>
      <c r="O9" s="1083" t="s">
        <v>793</v>
      </c>
      <c r="P9" s="1083" t="s">
        <v>794</v>
      </c>
      <c r="Q9" s="1083" t="s">
        <v>795</v>
      </c>
      <c r="R9" s="1083" t="s">
        <v>796</v>
      </c>
      <c r="S9" s="1083" t="s">
        <v>797</v>
      </c>
      <c r="T9" s="1083" t="s">
        <v>3363</v>
      </c>
    </row>
    <row r="10" spans="1:20">
      <c r="A10" s="1084"/>
      <c r="B10" s="1082" t="s">
        <v>3364</v>
      </c>
      <c r="C10" s="1085">
        <f>C11+C38</f>
        <v>3014736</v>
      </c>
      <c r="D10" s="1085">
        <f>D11+D38</f>
        <v>5941426</v>
      </c>
      <c r="E10" s="1085">
        <f t="shared" ref="E10:S10" si="0">E11+E38</f>
        <v>863586</v>
      </c>
      <c r="F10" s="1085">
        <f t="shared" si="0"/>
        <v>16491</v>
      </c>
      <c r="G10" s="1085">
        <f t="shared" si="0"/>
        <v>35935</v>
      </c>
      <c r="H10" s="1085">
        <f t="shared" si="0"/>
        <v>15903</v>
      </c>
      <c r="I10" s="1085">
        <f t="shared" si="0"/>
        <v>58627</v>
      </c>
      <c r="J10" s="1085">
        <f t="shared" si="0"/>
        <v>131972</v>
      </c>
      <c r="K10" s="1085">
        <f t="shared" si="0"/>
        <v>6095</v>
      </c>
      <c r="L10" s="1085">
        <f t="shared" si="0"/>
        <v>26638</v>
      </c>
      <c r="M10" s="1085">
        <f t="shared" si="0"/>
        <v>342345</v>
      </c>
      <c r="N10" s="1085">
        <f t="shared" si="0"/>
        <v>4117979</v>
      </c>
      <c r="O10" s="1085">
        <f t="shared" si="0"/>
        <v>2036458</v>
      </c>
      <c r="P10" s="1085">
        <f t="shared" si="0"/>
        <v>758415</v>
      </c>
      <c r="Q10" s="1085">
        <f t="shared" si="0"/>
        <v>271706</v>
      </c>
      <c r="R10" s="1085">
        <f t="shared" si="0"/>
        <v>21969</v>
      </c>
      <c r="S10" s="1085">
        <f t="shared" si="0"/>
        <v>32181</v>
      </c>
      <c r="T10" s="1084"/>
    </row>
    <row r="11" spans="1:20">
      <c r="A11" s="1084"/>
      <c r="B11" s="1086" t="s">
        <v>1068</v>
      </c>
      <c r="C11" s="1091">
        <v>1603406</v>
      </c>
      <c r="D11" s="1085">
        <f>SUM(D12:D37)</f>
        <v>2524903</v>
      </c>
      <c r="E11" s="1085">
        <v>260569</v>
      </c>
      <c r="F11" s="1085">
        <v>16385</v>
      </c>
      <c r="G11" s="1085">
        <v>20133</v>
      </c>
      <c r="H11" s="1085">
        <v>7138</v>
      </c>
      <c r="I11" s="1085">
        <v>46188</v>
      </c>
      <c r="J11" s="1085">
        <v>22575</v>
      </c>
      <c r="K11" s="1085">
        <v>940</v>
      </c>
      <c r="L11" s="1085">
        <v>3963</v>
      </c>
      <c r="M11" s="1085">
        <v>315198</v>
      </c>
      <c r="N11" s="1085">
        <v>1684641</v>
      </c>
      <c r="O11" s="1085">
        <v>684628</v>
      </c>
      <c r="P11" s="1085">
        <v>363475</v>
      </c>
      <c r="Q11" s="1085">
        <v>114992</v>
      </c>
      <c r="R11" s="1085">
        <v>0</v>
      </c>
      <c r="S11" s="1085">
        <v>32181</v>
      </c>
      <c r="T11" s="1084"/>
    </row>
    <row r="12" spans="1:20">
      <c r="A12" s="1087" t="s">
        <v>175</v>
      </c>
      <c r="B12" s="1088" t="s">
        <v>1442</v>
      </c>
      <c r="C12" s="1084"/>
      <c r="D12" s="1089">
        <v>6921</v>
      </c>
      <c r="E12" s="1089">
        <v>0</v>
      </c>
      <c r="F12" s="1089">
        <v>0</v>
      </c>
      <c r="G12" s="1089">
        <v>0</v>
      </c>
      <c r="H12" s="1089">
        <v>0</v>
      </c>
      <c r="I12" s="1089">
        <v>0</v>
      </c>
      <c r="J12" s="1089">
        <v>0</v>
      </c>
      <c r="K12" s="1089">
        <v>0</v>
      </c>
      <c r="L12" s="1089">
        <v>0</v>
      </c>
      <c r="M12" s="1089">
        <v>3000</v>
      </c>
      <c r="N12" s="1090">
        <v>3435</v>
      </c>
      <c r="O12" s="1089">
        <v>0</v>
      </c>
      <c r="P12" s="1089">
        <v>0</v>
      </c>
      <c r="Q12" s="1089">
        <v>486</v>
      </c>
      <c r="R12" s="1089">
        <v>0</v>
      </c>
      <c r="S12" s="1089">
        <v>0</v>
      </c>
      <c r="T12" s="1084"/>
    </row>
    <row r="13" spans="1:20">
      <c r="A13" s="1087" t="s">
        <v>78</v>
      </c>
      <c r="B13" s="1088" t="s">
        <v>251</v>
      </c>
      <c r="C13" s="1084"/>
      <c r="D13" s="1089">
        <v>175086</v>
      </c>
      <c r="E13" s="1089">
        <v>0</v>
      </c>
      <c r="F13" s="1089">
        <v>0</v>
      </c>
      <c r="G13" s="1089">
        <v>0</v>
      </c>
      <c r="H13" s="1089">
        <v>0</v>
      </c>
      <c r="I13" s="1089">
        <v>0</v>
      </c>
      <c r="J13" s="1089">
        <v>0</v>
      </c>
      <c r="K13" s="1089">
        <v>0</v>
      </c>
      <c r="L13" s="1089">
        <v>0</v>
      </c>
      <c r="M13" s="1089">
        <v>0</v>
      </c>
      <c r="N13" s="1090">
        <v>175086</v>
      </c>
      <c r="O13" s="1089">
        <v>9</v>
      </c>
      <c r="P13" s="1089">
        <v>170272</v>
      </c>
      <c r="Q13" s="1089">
        <v>0</v>
      </c>
      <c r="R13" s="1089">
        <v>0</v>
      </c>
      <c r="S13" s="1089">
        <v>0</v>
      </c>
      <c r="T13" s="1084"/>
    </row>
    <row r="14" spans="1:20">
      <c r="A14" s="1087" t="s">
        <v>79</v>
      </c>
      <c r="B14" s="1088" t="s">
        <v>935</v>
      </c>
      <c r="C14" s="1084"/>
      <c r="D14" s="1089">
        <v>171579</v>
      </c>
      <c r="E14" s="1089">
        <v>0</v>
      </c>
      <c r="F14" s="1089">
        <v>0</v>
      </c>
      <c r="G14" s="1089">
        <v>0</v>
      </c>
      <c r="H14" s="1089">
        <v>0</v>
      </c>
      <c r="I14" s="1089">
        <v>0</v>
      </c>
      <c r="J14" s="1089">
        <v>0</v>
      </c>
      <c r="K14" s="1089">
        <v>0</v>
      </c>
      <c r="L14" s="1089">
        <v>0</v>
      </c>
      <c r="M14" s="1089">
        <v>0</v>
      </c>
      <c r="N14" s="1090">
        <v>171579</v>
      </c>
      <c r="O14" s="1089">
        <v>0</v>
      </c>
      <c r="P14" s="1089">
        <v>0</v>
      </c>
      <c r="Q14" s="1089">
        <v>0</v>
      </c>
      <c r="R14" s="1089">
        <v>0</v>
      </c>
      <c r="S14" s="1089">
        <v>0</v>
      </c>
      <c r="T14" s="1084"/>
    </row>
    <row r="15" spans="1:20">
      <c r="A15" s="1087" t="s">
        <v>80</v>
      </c>
      <c r="B15" s="1088" t="s">
        <v>933</v>
      </c>
      <c r="C15" s="1084"/>
      <c r="D15" s="1089">
        <v>51</v>
      </c>
      <c r="E15" s="1089">
        <v>0</v>
      </c>
      <c r="F15" s="1089">
        <v>0</v>
      </c>
      <c r="G15" s="1089">
        <v>0</v>
      </c>
      <c r="H15" s="1089">
        <v>0</v>
      </c>
      <c r="I15" s="1089">
        <v>0</v>
      </c>
      <c r="J15" s="1089">
        <v>0</v>
      </c>
      <c r="K15" s="1089">
        <v>0</v>
      </c>
      <c r="L15" s="1089">
        <v>0</v>
      </c>
      <c r="M15" s="1089">
        <v>0</v>
      </c>
      <c r="N15" s="1090">
        <v>0</v>
      </c>
      <c r="O15" s="1089">
        <v>0</v>
      </c>
      <c r="P15" s="1089">
        <v>0</v>
      </c>
      <c r="Q15" s="1089">
        <v>51</v>
      </c>
      <c r="R15" s="1089">
        <v>0</v>
      </c>
      <c r="S15" s="1089">
        <v>0</v>
      </c>
      <c r="T15" s="1084"/>
    </row>
    <row r="16" spans="1:20">
      <c r="A16" s="1087" t="s">
        <v>81</v>
      </c>
      <c r="B16" s="1088" t="s">
        <v>253</v>
      </c>
      <c r="C16" s="1084"/>
      <c r="D16" s="1089">
        <v>39717</v>
      </c>
      <c r="E16" s="1089">
        <v>0</v>
      </c>
      <c r="F16" s="1089">
        <v>0</v>
      </c>
      <c r="G16" s="1089">
        <v>0</v>
      </c>
      <c r="H16" s="1089">
        <v>0</v>
      </c>
      <c r="I16" s="1089">
        <v>0</v>
      </c>
      <c r="J16" s="1089">
        <v>0</v>
      </c>
      <c r="K16" s="1089">
        <v>0</v>
      </c>
      <c r="L16" s="1089">
        <v>0</v>
      </c>
      <c r="M16" s="1089">
        <v>0</v>
      </c>
      <c r="N16" s="1090">
        <v>39710</v>
      </c>
      <c r="O16" s="1089">
        <v>0</v>
      </c>
      <c r="P16" s="1089">
        <v>0</v>
      </c>
      <c r="Q16" s="1089">
        <v>7</v>
      </c>
      <c r="R16" s="1089">
        <v>0</v>
      </c>
      <c r="S16" s="1089">
        <v>0</v>
      </c>
      <c r="T16" s="1084"/>
    </row>
    <row r="17" spans="1:20">
      <c r="A17" s="1087" t="s">
        <v>82</v>
      </c>
      <c r="B17" s="1088" t="s">
        <v>929</v>
      </c>
      <c r="C17" s="1084"/>
      <c r="D17" s="1089">
        <v>16255</v>
      </c>
      <c r="E17" s="1089">
        <v>0</v>
      </c>
      <c r="F17" s="1089">
        <v>16255</v>
      </c>
      <c r="G17" s="1089">
        <v>0</v>
      </c>
      <c r="H17" s="1089">
        <v>0</v>
      </c>
      <c r="I17" s="1089">
        <v>0</v>
      </c>
      <c r="J17" s="1089">
        <v>0</v>
      </c>
      <c r="K17" s="1089">
        <v>0</v>
      </c>
      <c r="L17" s="1089">
        <v>0</v>
      </c>
      <c r="M17" s="1089">
        <v>0</v>
      </c>
      <c r="N17" s="1090">
        <v>0</v>
      </c>
      <c r="O17" s="1089">
        <v>0</v>
      </c>
      <c r="P17" s="1089">
        <v>0</v>
      </c>
      <c r="Q17" s="1089">
        <v>0</v>
      </c>
      <c r="R17" s="1089">
        <v>0</v>
      </c>
      <c r="S17" s="1089">
        <v>0</v>
      </c>
      <c r="T17" s="1084"/>
    </row>
    <row r="18" spans="1:20">
      <c r="A18" s="1087" t="s">
        <v>83</v>
      </c>
      <c r="B18" s="1088" t="s">
        <v>924</v>
      </c>
      <c r="C18" s="1084"/>
      <c r="D18" s="1089">
        <v>1145</v>
      </c>
      <c r="E18" s="1089">
        <v>0</v>
      </c>
      <c r="F18" s="1089">
        <v>0</v>
      </c>
      <c r="G18" s="1089">
        <v>0</v>
      </c>
      <c r="H18" s="1089">
        <v>0</v>
      </c>
      <c r="I18" s="1089">
        <v>0</v>
      </c>
      <c r="J18" s="1089">
        <v>0</v>
      </c>
      <c r="K18" s="1089">
        <v>0</v>
      </c>
      <c r="L18" s="1089">
        <v>0</v>
      </c>
      <c r="M18" s="1089">
        <v>0</v>
      </c>
      <c r="N18" s="1090">
        <v>0</v>
      </c>
      <c r="O18" s="1089">
        <v>0</v>
      </c>
      <c r="P18" s="1089">
        <v>0</v>
      </c>
      <c r="Q18" s="1089">
        <v>1145</v>
      </c>
      <c r="R18" s="1089">
        <v>0</v>
      </c>
      <c r="S18" s="1089">
        <v>0</v>
      </c>
      <c r="T18" s="1084"/>
    </row>
    <row r="19" spans="1:20">
      <c r="A19" s="1087" t="s">
        <v>197</v>
      </c>
      <c r="B19" s="1088" t="s">
        <v>922</v>
      </c>
      <c r="C19" s="1084"/>
      <c r="D19" s="1089">
        <v>106979</v>
      </c>
      <c r="E19" s="1089">
        <v>0</v>
      </c>
      <c r="F19" s="1089">
        <v>0</v>
      </c>
      <c r="G19" s="1089">
        <v>0</v>
      </c>
      <c r="H19" s="1089">
        <v>0</v>
      </c>
      <c r="I19" s="1089">
        <v>0</v>
      </c>
      <c r="J19" s="1089">
        <v>0</v>
      </c>
      <c r="K19" s="1089">
        <v>0</v>
      </c>
      <c r="L19" s="1089">
        <v>0</v>
      </c>
      <c r="M19" s="1089">
        <v>0</v>
      </c>
      <c r="N19" s="1090">
        <v>106979</v>
      </c>
      <c r="O19" s="1089">
        <v>106979</v>
      </c>
      <c r="P19" s="1089">
        <v>0</v>
      </c>
      <c r="Q19" s="1089">
        <v>0</v>
      </c>
      <c r="R19" s="1089">
        <v>0</v>
      </c>
      <c r="S19" s="1089">
        <v>0</v>
      </c>
      <c r="T19" s="1084"/>
    </row>
    <row r="20" spans="1:20">
      <c r="A20" s="1087" t="s">
        <v>198</v>
      </c>
      <c r="B20" s="1088" t="s">
        <v>919</v>
      </c>
      <c r="C20" s="1084"/>
      <c r="D20" s="1089">
        <v>130034</v>
      </c>
      <c r="E20" s="1089">
        <v>128034</v>
      </c>
      <c r="F20" s="1089">
        <v>0</v>
      </c>
      <c r="G20" s="1089">
        <v>0</v>
      </c>
      <c r="H20" s="1089">
        <v>0</v>
      </c>
      <c r="I20" s="1089">
        <v>0</v>
      </c>
      <c r="J20" s="1089">
        <v>0</v>
      </c>
      <c r="K20" s="1089">
        <v>0</v>
      </c>
      <c r="L20" s="1089">
        <v>0</v>
      </c>
      <c r="M20" s="1089">
        <v>0</v>
      </c>
      <c r="N20" s="1090">
        <v>0</v>
      </c>
      <c r="O20" s="1089">
        <v>0</v>
      </c>
      <c r="P20" s="1089">
        <v>0</v>
      </c>
      <c r="Q20" s="1089">
        <v>2000</v>
      </c>
      <c r="R20" s="1089">
        <v>0</v>
      </c>
      <c r="S20" s="1089">
        <v>0</v>
      </c>
      <c r="T20" s="1084"/>
    </row>
    <row r="21" spans="1:20">
      <c r="A21" s="1087" t="s">
        <v>418</v>
      </c>
      <c r="B21" s="1088" t="s">
        <v>307</v>
      </c>
      <c r="C21" s="1084"/>
      <c r="D21" s="1089">
        <v>34955</v>
      </c>
      <c r="E21" s="1089">
        <v>2000</v>
      </c>
      <c r="F21" s="1089">
        <v>0</v>
      </c>
      <c r="G21" s="1089">
        <v>0</v>
      </c>
      <c r="H21" s="1089">
        <v>0</v>
      </c>
      <c r="I21" s="1089">
        <v>32955</v>
      </c>
      <c r="J21" s="1089">
        <v>0</v>
      </c>
      <c r="K21" s="1089">
        <v>0</v>
      </c>
      <c r="L21" s="1089">
        <v>0</v>
      </c>
      <c r="M21" s="1089">
        <v>0</v>
      </c>
      <c r="N21" s="1090">
        <v>0</v>
      </c>
      <c r="O21" s="1089">
        <v>0</v>
      </c>
      <c r="P21" s="1089">
        <v>0</v>
      </c>
      <c r="Q21" s="1089">
        <v>0</v>
      </c>
      <c r="R21" s="1089">
        <v>0</v>
      </c>
      <c r="S21" s="1089">
        <v>0</v>
      </c>
      <c r="T21" s="1084"/>
    </row>
    <row r="22" spans="1:20">
      <c r="A22" s="1087" t="s">
        <v>792</v>
      </c>
      <c r="B22" s="1088" t="s">
        <v>3365</v>
      </c>
      <c r="C22" s="1084"/>
      <c r="D22" s="1089">
        <v>44</v>
      </c>
      <c r="E22" s="1089">
        <v>44</v>
      </c>
      <c r="F22" s="1089">
        <v>0</v>
      </c>
      <c r="G22" s="1089">
        <v>0</v>
      </c>
      <c r="H22" s="1089">
        <v>0</v>
      </c>
      <c r="I22" s="1089">
        <v>0</v>
      </c>
      <c r="J22" s="1089">
        <v>0</v>
      </c>
      <c r="K22" s="1089">
        <v>0</v>
      </c>
      <c r="L22" s="1089">
        <v>0</v>
      </c>
      <c r="M22" s="1089">
        <v>0</v>
      </c>
      <c r="N22" s="1090">
        <v>0</v>
      </c>
      <c r="O22" s="1089">
        <v>0</v>
      </c>
      <c r="P22" s="1089">
        <v>0</v>
      </c>
      <c r="Q22" s="1089">
        <v>0</v>
      </c>
      <c r="R22" s="1089">
        <v>0</v>
      </c>
      <c r="S22" s="1089">
        <v>0</v>
      </c>
      <c r="T22" s="1084"/>
    </row>
    <row r="23" spans="1:20">
      <c r="A23" s="1087" t="s">
        <v>216</v>
      </c>
      <c r="B23" s="1088" t="s">
        <v>255</v>
      </c>
      <c r="C23" s="1084"/>
      <c r="D23" s="1089">
        <v>47555</v>
      </c>
      <c r="E23" s="1089">
        <v>0</v>
      </c>
      <c r="F23" s="1089">
        <v>0</v>
      </c>
      <c r="G23" s="1089">
        <v>0</v>
      </c>
      <c r="H23" s="1089">
        <v>0</v>
      </c>
      <c r="I23" s="1089">
        <v>0</v>
      </c>
      <c r="J23" s="1089">
        <v>0</v>
      </c>
      <c r="K23" s="1089">
        <v>0</v>
      </c>
      <c r="L23" s="1089">
        <v>0</v>
      </c>
      <c r="M23" s="1089">
        <v>5315</v>
      </c>
      <c r="N23" s="1090">
        <v>243</v>
      </c>
      <c r="O23" s="1089">
        <v>0</v>
      </c>
      <c r="P23" s="1089">
        <v>243</v>
      </c>
      <c r="Q23" s="1089">
        <v>37900</v>
      </c>
      <c r="R23" s="1089">
        <v>0</v>
      </c>
      <c r="S23" s="1089">
        <v>4097</v>
      </c>
      <c r="T23" s="1084"/>
    </row>
    <row r="24" spans="1:20">
      <c r="A24" s="1087" t="s">
        <v>793</v>
      </c>
      <c r="B24" s="1088" t="s">
        <v>913</v>
      </c>
      <c r="C24" s="1084"/>
      <c r="D24" s="1089">
        <v>9557</v>
      </c>
      <c r="E24" s="1089">
        <v>0</v>
      </c>
      <c r="F24" s="1089">
        <v>0</v>
      </c>
      <c r="G24" s="1089">
        <v>0</v>
      </c>
      <c r="H24" s="1089">
        <v>0</v>
      </c>
      <c r="I24" s="1089">
        <v>0</v>
      </c>
      <c r="J24" s="1089">
        <v>0</v>
      </c>
      <c r="K24" s="1089">
        <v>0</v>
      </c>
      <c r="L24" s="1089">
        <v>0</v>
      </c>
      <c r="M24" s="1089">
        <v>0</v>
      </c>
      <c r="N24" s="1090">
        <v>5052</v>
      </c>
      <c r="O24" s="1089">
        <v>0</v>
      </c>
      <c r="P24" s="1089">
        <v>0</v>
      </c>
      <c r="Q24" s="1089">
        <v>4505</v>
      </c>
      <c r="R24" s="1089">
        <v>0</v>
      </c>
      <c r="S24" s="1089">
        <v>0</v>
      </c>
      <c r="T24" s="1084"/>
    </row>
    <row r="25" spans="1:20">
      <c r="A25" s="1087" t="s">
        <v>794</v>
      </c>
      <c r="B25" s="1088" t="s">
        <v>1150</v>
      </c>
      <c r="C25" s="1084"/>
      <c r="D25" s="1089">
        <v>4665</v>
      </c>
      <c r="E25" s="1089">
        <v>0</v>
      </c>
      <c r="F25" s="1089">
        <v>0</v>
      </c>
      <c r="G25" s="1089">
        <v>0</v>
      </c>
      <c r="H25" s="1089">
        <v>0</v>
      </c>
      <c r="I25" s="1089">
        <v>0</v>
      </c>
      <c r="J25" s="1089">
        <v>0</v>
      </c>
      <c r="K25" s="1089">
        <v>0</v>
      </c>
      <c r="L25" s="1089">
        <v>0</v>
      </c>
      <c r="M25" s="1089">
        <v>0</v>
      </c>
      <c r="N25" s="1090">
        <v>4665</v>
      </c>
      <c r="O25" s="1089">
        <v>0</v>
      </c>
      <c r="P25" s="1089">
        <v>0</v>
      </c>
      <c r="Q25" s="1089">
        <v>0</v>
      </c>
      <c r="R25" s="1089">
        <v>0</v>
      </c>
      <c r="S25" s="1089">
        <v>0</v>
      </c>
      <c r="T25" s="1084"/>
    </row>
    <row r="26" spans="1:20">
      <c r="A26" s="1087" t="s">
        <v>795</v>
      </c>
      <c r="B26" s="1088" t="s">
        <v>1409</v>
      </c>
      <c r="C26" s="1084"/>
      <c r="D26" s="1089">
        <v>6295</v>
      </c>
      <c r="E26" s="1089">
        <v>0</v>
      </c>
      <c r="F26" s="1089">
        <v>0</v>
      </c>
      <c r="G26" s="1089">
        <v>0</v>
      </c>
      <c r="H26" s="1089">
        <v>0</v>
      </c>
      <c r="I26" s="1089">
        <v>0</v>
      </c>
      <c r="J26" s="1089">
        <v>6295</v>
      </c>
      <c r="K26" s="1089">
        <v>0</v>
      </c>
      <c r="L26" s="1089">
        <v>0</v>
      </c>
      <c r="M26" s="1089">
        <v>0</v>
      </c>
      <c r="N26" s="1090">
        <v>0</v>
      </c>
      <c r="O26" s="1089">
        <v>0</v>
      </c>
      <c r="P26" s="1089">
        <v>0</v>
      </c>
      <c r="Q26" s="1089">
        <v>0</v>
      </c>
      <c r="R26" s="1089">
        <v>0</v>
      </c>
      <c r="S26" s="1089">
        <v>0</v>
      </c>
      <c r="T26" s="1084"/>
    </row>
    <row r="27" spans="1:20">
      <c r="A27" s="1087" t="s">
        <v>796</v>
      </c>
      <c r="B27" s="1088" t="s">
        <v>911</v>
      </c>
      <c r="C27" s="1084"/>
      <c r="D27" s="1089">
        <v>5628</v>
      </c>
      <c r="E27" s="1089">
        <v>0</v>
      </c>
      <c r="F27" s="1089">
        <v>0</v>
      </c>
      <c r="G27" s="1089">
        <v>0</v>
      </c>
      <c r="H27" s="1089">
        <v>0</v>
      </c>
      <c r="I27" s="1089">
        <v>0</v>
      </c>
      <c r="J27" s="1089">
        <v>0</v>
      </c>
      <c r="K27" s="1089">
        <v>0</v>
      </c>
      <c r="L27" s="1089">
        <v>0</v>
      </c>
      <c r="M27" s="1089">
        <v>0</v>
      </c>
      <c r="N27" s="1090">
        <v>0</v>
      </c>
      <c r="O27" s="1089">
        <v>0</v>
      </c>
      <c r="P27" s="1089">
        <v>0</v>
      </c>
      <c r="Q27" s="1089">
        <v>5628</v>
      </c>
      <c r="R27" s="1089">
        <v>0</v>
      </c>
      <c r="S27" s="1089">
        <v>0</v>
      </c>
      <c r="T27" s="1084"/>
    </row>
    <row r="28" spans="1:20">
      <c r="A28" s="1087" t="s">
        <v>797</v>
      </c>
      <c r="B28" s="1088" t="s">
        <v>1410</v>
      </c>
      <c r="C28" s="1084"/>
      <c r="D28" s="1089">
        <v>940</v>
      </c>
      <c r="E28" s="1089">
        <v>0</v>
      </c>
      <c r="F28" s="1089">
        <v>0</v>
      </c>
      <c r="G28" s="1089">
        <v>0</v>
      </c>
      <c r="H28" s="1089">
        <v>0</v>
      </c>
      <c r="I28" s="1089">
        <v>0</v>
      </c>
      <c r="J28" s="1089">
        <v>0</v>
      </c>
      <c r="K28" s="1089">
        <v>940</v>
      </c>
      <c r="L28" s="1089">
        <v>0</v>
      </c>
      <c r="M28" s="1089">
        <v>0</v>
      </c>
      <c r="N28" s="1090">
        <v>0</v>
      </c>
      <c r="O28" s="1089">
        <v>0</v>
      </c>
      <c r="P28" s="1089">
        <v>0</v>
      </c>
      <c r="Q28" s="1089">
        <v>0</v>
      </c>
      <c r="R28" s="1089">
        <v>0</v>
      </c>
      <c r="S28" s="1089">
        <v>0</v>
      </c>
      <c r="T28" s="1084"/>
    </row>
    <row r="29" spans="1:20">
      <c r="A29" s="1087" t="s">
        <v>798</v>
      </c>
      <c r="B29" s="1088" t="s">
        <v>904</v>
      </c>
      <c r="C29" s="1084"/>
      <c r="D29" s="1089">
        <v>14445</v>
      </c>
      <c r="E29" s="1089">
        <v>0</v>
      </c>
      <c r="F29" s="1089">
        <v>0</v>
      </c>
      <c r="G29" s="1089">
        <v>0</v>
      </c>
      <c r="H29" s="1089">
        <v>0</v>
      </c>
      <c r="I29" s="1089">
        <v>0</v>
      </c>
      <c r="J29" s="1089">
        <v>1127</v>
      </c>
      <c r="K29" s="1089">
        <v>0</v>
      </c>
      <c r="L29" s="1089">
        <v>0</v>
      </c>
      <c r="M29" s="1089">
        <v>0</v>
      </c>
      <c r="N29" s="1090">
        <v>13318</v>
      </c>
      <c r="O29" s="1089">
        <v>13318</v>
      </c>
      <c r="P29" s="1089">
        <v>0</v>
      </c>
      <c r="Q29" s="1089">
        <v>0</v>
      </c>
      <c r="R29" s="1089">
        <v>0</v>
      </c>
      <c r="S29" s="1089">
        <v>0</v>
      </c>
      <c r="T29" s="1084"/>
    </row>
    <row r="30" spans="1:20">
      <c r="A30" s="1087" t="s">
        <v>799</v>
      </c>
      <c r="B30" s="1088" t="s">
        <v>1527</v>
      </c>
      <c r="C30" s="1084"/>
      <c r="D30" s="1089">
        <v>35865</v>
      </c>
      <c r="E30" s="1089">
        <v>0</v>
      </c>
      <c r="F30" s="1089">
        <v>0</v>
      </c>
      <c r="G30" s="1089">
        <v>0</v>
      </c>
      <c r="H30" s="1089">
        <v>0</v>
      </c>
      <c r="I30" s="1089">
        <v>0</v>
      </c>
      <c r="J30" s="1089">
        <v>0</v>
      </c>
      <c r="K30" s="1089">
        <v>0</v>
      </c>
      <c r="L30" s="1089">
        <v>0</v>
      </c>
      <c r="M30" s="1089">
        <v>0</v>
      </c>
      <c r="N30" s="1090">
        <v>0</v>
      </c>
      <c r="O30" s="1089">
        <v>0</v>
      </c>
      <c r="P30" s="1089">
        <v>0</v>
      </c>
      <c r="Q30" s="1089">
        <v>35865</v>
      </c>
      <c r="R30" s="1089">
        <v>0</v>
      </c>
      <c r="S30" s="1089">
        <v>0</v>
      </c>
      <c r="T30" s="1084"/>
    </row>
    <row r="31" spans="1:20">
      <c r="A31" s="1087" t="s">
        <v>800</v>
      </c>
      <c r="B31" s="1088" t="s">
        <v>1531</v>
      </c>
      <c r="C31" s="1084"/>
      <c r="D31" s="1089">
        <v>3728</v>
      </c>
      <c r="E31" s="1089">
        <v>0</v>
      </c>
      <c r="F31" s="1089">
        <v>0</v>
      </c>
      <c r="G31" s="1089">
        <v>0</v>
      </c>
      <c r="H31" s="1089">
        <v>0</v>
      </c>
      <c r="I31" s="1089">
        <v>0</v>
      </c>
      <c r="J31" s="1089">
        <v>0</v>
      </c>
      <c r="K31" s="1089">
        <v>0</v>
      </c>
      <c r="L31" s="1089">
        <v>0</v>
      </c>
      <c r="M31" s="1089">
        <v>0</v>
      </c>
      <c r="N31" s="1090">
        <v>0</v>
      </c>
      <c r="O31" s="1089">
        <v>0</v>
      </c>
      <c r="P31" s="1089">
        <v>0</v>
      </c>
      <c r="Q31" s="1089">
        <v>3728</v>
      </c>
      <c r="R31" s="1089">
        <v>0</v>
      </c>
      <c r="S31" s="1089">
        <v>0</v>
      </c>
      <c r="T31" s="1084"/>
    </row>
    <row r="32" spans="1:20">
      <c r="A32" s="1087" t="s">
        <v>801</v>
      </c>
      <c r="B32" s="1088" t="s">
        <v>1532</v>
      </c>
      <c r="C32" s="1084"/>
      <c r="D32" s="1089">
        <v>86</v>
      </c>
      <c r="E32" s="1089">
        <v>0</v>
      </c>
      <c r="F32" s="1089">
        <v>0</v>
      </c>
      <c r="G32" s="1089">
        <v>0</v>
      </c>
      <c r="H32" s="1089">
        <v>0</v>
      </c>
      <c r="I32" s="1089">
        <v>0</v>
      </c>
      <c r="J32" s="1089">
        <v>0</v>
      </c>
      <c r="K32" s="1089">
        <v>0</v>
      </c>
      <c r="L32" s="1089">
        <v>0</v>
      </c>
      <c r="M32" s="1089">
        <v>0</v>
      </c>
      <c r="N32" s="1090">
        <v>0</v>
      </c>
      <c r="O32" s="1089">
        <v>0</v>
      </c>
      <c r="P32" s="1089">
        <v>0</v>
      </c>
      <c r="Q32" s="1089">
        <v>86</v>
      </c>
      <c r="R32" s="1089">
        <v>0</v>
      </c>
      <c r="S32" s="1089">
        <v>0</v>
      </c>
      <c r="T32" s="1084"/>
    </row>
    <row r="33" spans="1:20">
      <c r="A33" s="1087" t="s">
        <v>1851</v>
      </c>
      <c r="B33" s="1088" t="s">
        <v>1535</v>
      </c>
      <c r="C33" s="1084"/>
      <c r="D33" s="1089">
        <v>1408</v>
      </c>
      <c r="E33" s="1089">
        <v>1408</v>
      </c>
      <c r="F33" s="1089">
        <v>0</v>
      </c>
      <c r="G33" s="1089">
        <v>0</v>
      </c>
      <c r="H33" s="1089">
        <v>0</v>
      </c>
      <c r="I33" s="1089">
        <v>0</v>
      </c>
      <c r="J33" s="1089">
        <v>0</v>
      </c>
      <c r="K33" s="1089">
        <v>0</v>
      </c>
      <c r="L33" s="1089">
        <v>0</v>
      </c>
      <c r="M33" s="1089">
        <v>0</v>
      </c>
      <c r="N33" s="1090">
        <v>0</v>
      </c>
      <c r="O33" s="1089">
        <v>0</v>
      </c>
      <c r="P33" s="1089">
        <v>0</v>
      </c>
      <c r="Q33" s="1089">
        <v>0</v>
      </c>
      <c r="R33" s="1089">
        <v>0</v>
      </c>
      <c r="S33" s="1089">
        <v>0</v>
      </c>
      <c r="T33" s="1084"/>
    </row>
    <row r="34" spans="1:20">
      <c r="A34" s="1087" t="s">
        <v>1852</v>
      </c>
      <c r="B34" s="1088" t="s">
        <v>3366</v>
      </c>
      <c r="C34" s="1084"/>
      <c r="D34" s="1089">
        <v>255</v>
      </c>
      <c r="E34" s="1089">
        <v>0</v>
      </c>
      <c r="F34" s="1089">
        <v>0</v>
      </c>
      <c r="G34" s="1089">
        <v>0</v>
      </c>
      <c r="H34" s="1089">
        <v>0</v>
      </c>
      <c r="I34" s="1089">
        <v>0</v>
      </c>
      <c r="J34" s="1089">
        <v>0</v>
      </c>
      <c r="K34" s="1089">
        <v>0</v>
      </c>
      <c r="L34" s="1089">
        <v>0</v>
      </c>
      <c r="M34" s="1089">
        <v>0</v>
      </c>
      <c r="N34" s="1090">
        <v>0</v>
      </c>
      <c r="O34" s="1089">
        <v>0</v>
      </c>
      <c r="P34" s="1089">
        <v>0</v>
      </c>
      <c r="Q34" s="1089">
        <v>255</v>
      </c>
      <c r="R34" s="1089">
        <v>0</v>
      </c>
      <c r="S34" s="1089">
        <v>0</v>
      </c>
      <c r="T34" s="1084"/>
    </row>
    <row r="35" spans="1:20">
      <c r="A35" s="1087" t="s">
        <v>1853</v>
      </c>
      <c r="B35" s="1088" t="s">
        <v>208</v>
      </c>
      <c r="C35" s="1084"/>
      <c r="D35" s="1089">
        <v>258342</v>
      </c>
      <c r="E35" s="1089">
        <v>0</v>
      </c>
      <c r="F35" s="1089">
        <v>0</v>
      </c>
      <c r="G35" s="1089">
        <v>20133</v>
      </c>
      <c r="H35" s="1089">
        <v>7138</v>
      </c>
      <c r="I35" s="1089">
        <v>0</v>
      </c>
      <c r="J35" s="1089">
        <v>0</v>
      </c>
      <c r="K35" s="1089">
        <v>0</v>
      </c>
      <c r="L35" s="1089">
        <v>0</v>
      </c>
      <c r="M35" s="1089">
        <v>0</v>
      </c>
      <c r="N35" s="1090">
        <v>231071</v>
      </c>
      <c r="O35" s="1089">
        <v>29130</v>
      </c>
      <c r="P35" s="1089">
        <v>0</v>
      </c>
      <c r="Q35" s="1089">
        <v>0</v>
      </c>
      <c r="R35" s="1089">
        <v>0</v>
      </c>
      <c r="S35" s="1089">
        <v>0</v>
      </c>
      <c r="T35" s="1084"/>
    </row>
    <row r="36" spans="1:20" ht="61.5" customHeight="1">
      <c r="A36" s="1087" t="s">
        <v>1854</v>
      </c>
      <c r="B36" s="1088" t="s">
        <v>3367</v>
      </c>
      <c r="C36" s="1084"/>
      <c r="D36" s="1089">
        <v>43735</v>
      </c>
      <c r="E36" s="1089">
        <v>0</v>
      </c>
      <c r="F36" s="1089">
        <v>0</v>
      </c>
      <c r="G36" s="1089">
        <v>0</v>
      </c>
      <c r="H36" s="1089">
        <v>0</v>
      </c>
      <c r="I36" s="1089">
        <v>0</v>
      </c>
      <c r="J36" s="1089">
        <v>0</v>
      </c>
      <c r="K36" s="1089">
        <v>0</v>
      </c>
      <c r="L36" s="1089">
        <v>0</v>
      </c>
      <c r="M36" s="1089">
        <v>0</v>
      </c>
      <c r="N36" s="1090">
        <v>43735</v>
      </c>
      <c r="O36" s="1089">
        <v>2771</v>
      </c>
      <c r="P36" s="1089">
        <v>4011</v>
      </c>
      <c r="Q36" s="1089">
        <v>0</v>
      </c>
      <c r="R36" s="1089">
        <v>0</v>
      </c>
      <c r="S36" s="1089">
        <v>0</v>
      </c>
      <c r="T36" s="1084"/>
    </row>
    <row r="37" spans="1:20">
      <c r="A37" s="1087" t="s">
        <v>1855</v>
      </c>
      <c r="B37" s="1088" t="s">
        <v>159</v>
      </c>
      <c r="C37" s="1084"/>
      <c r="D37" s="1089">
        <v>1409633</v>
      </c>
      <c r="E37" s="1089">
        <v>129083</v>
      </c>
      <c r="F37" s="1089">
        <v>130</v>
      </c>
      <c r="G37" s="1089">
        <v>0</v>
      </c>
      <c r="H37" s="1089">
        <v>0</v>
      </c>
      <c r="I37" s="1089">
        <v>13233</v>
      </c>
      <c r="J37" s="1089">
        <v>15153</v>
      </c>
      <c r="K37" s="1089">
        <v>0</v>
      </c>
      <c r="L37" s="1089">
        <v>3963</v>
      </c>
      <c r="M37" s="1089">
        <v>306883</v>
      </c>
      <c r="N37" s="1090">
        <v>889769</v>
      </c>
      <c r="O37" s="1089">
        <v>532420</v>
      </c>
      <c r="P37" s="1089">
        <v>188949</v>
      </c>
      <c r="Q37" s="1089">
        <v>23335</v>
      </c>
      <c r="R37" s="1089">
        <v>0</v>
      </c>
      <c r="S37" s="1089">
        <v>28084</v>
      </c>
      <c r="T37" s="1084"/>
    </row>
    <row r="38" spans="1:20">
      <c r="A38" s="1109"/>
      <c r="B38" s="1110" t="s">
        <v>322</v>
      </c>
      <c r="C38" s="1111">
        <v>1411330</v>
      </c>
      <c r="D38" s="1112">
        <f>SUM(D39:D46)</f>
        <v>3416523</v>
      </c>
      <c r="E38" s="1112">
        <f t="shared" ref="E38:T38" si="1">SUM(E39:E46)</f>
        <v>603017</v>
      </c>
      <c r="F38" s="1112">
        <f t="shared" si="1"/>
        <v>106</v>
      </c>
      <c r="G38" s="1112">
        <f t="shared" si="1"/>
        <v>15802</v>
      </c>
      <c r="H38" s="1112">
        <f t="shared" si="1"/>
        <v>8765</v>
      </c>
      <c r="I38" s="1112">
        <f t="shared" si="1"/>
        <v>12439</v>
      </c>
      <c r="J38" s="1112">
        <f t="shared" si="1"/>
        <v>109397</v>
      </c>
      <c r="K38" s="1112">
        <f t="shared" si="1"/>
        <v>5155</v>
      </c>
      <c r="L38" s="1112">
        <f t="shared" si="1"/>
        <v>22675</v>
      </c>
      <c r="M38" s="1112">
        <f t="shared" si="1"/>
        <v>27147</v>
      </c>
      <c r="N38" s="1112">
        <f t="shared" si="1"/>
        <v>2433338</v>
      </c>
      <c r="O38" s="1112">
        <f t="shared" si="1"/>
        <v>1351830</v>
      </c>
      <c r="P38" s="1112">
        <f t="shared" si="1"/>
        <v>394940</v>
      </c>
      <c r="Q38" s="1112">
        <f t="shared" si="1"/>
        <v>156714</v>
      </c>
      <c r="R38" s="1112">
        <f t="shared" si="1"/>
        <v>21969</v>
      </c>
      <c r="S38" s="1112">
        <f t="shared" si="1"/>
        <v>0</v>
      </c>
      <c r="T38" s="1112">
        <f t="shared" si="1"/>
        <v>0</v>
      </c>
    </row>
    <row r="39" spans="1:20">
      <c r="A39" s="1109">
        <v>1</v>
      </c>
      <c r="B39" s="1113" t="s">
        <v>3379</v>
      </c>
      <c r="C39" s="1109"/>
      <c r="D39" s="1114">
        <v>122332</v>
      </c>
      <c r="E39" s="1114">
        <v>24055</v>
      </c>
      <c r="F39" s="1114">
        <v>106</v>
      </c>
      <c r="G39" s="1114">
        <v>0</v>
      </c>
      <c r="H39" s="1114">
        <v>975</v>
      </c>
      <c r="I39" s="1114">
        <v>642</v>
      </c>
      <c r="J39" s="1114">
        <v>10188</v>
      </c>
      <c r="K39" s="1114">
        <v>0</v>
      </c>
      <c r="L39" s="1114">
        <v>2921</v>
      </c>
      <c r="M39" s="1114">
        <v>0</v>
      </c>
      <c r="N39" s="1115">
        <v>70168</v>
      </c>
      <c r="O39" s="1114">
        <v>26067</v>
      </c>
      <c r="P39" s="1114">
        <v>14934</v>
      </c>
      <c r="Q39" s="1114">
        <v>12500</v>
      </c>
      <c r="R39" s="1114">
        <v>776</v>
      </c>
      <c r="S39" s="1112">
        <v>0</v>
      </c>
      <c r="T39" s="1109"/>
    </row>
    <row r="40" spans="1:20">
      <c r="A40" s="1109">
        <v>2</v>
      </c>
      <c r="B40" s="1113" t="s">
        <v>3380</v>
      </c>
      <c r="C40" s="1109"/>
      <c r="D40" s="1114">
        <v>171880</v>
      </c>
      <c r="E40" s="1114">
        <v>23769</v>
      </c>
      <c r="F40" s="1114">
        <v>0</v>
      </c>
      <c r="G40" s="1114">
        <v>204</v>
      </c>
      <c r="H40" s="1114">
        <v>0</v>
      </c>
      <c r="I40" s="1114">
        <v>0</v>
      </c>
      <c r="J40" s="1114">
        <v>5487</v>
      </c>
      <c r="K40" s="1114">
        <v>0</v>
      </c>
      <c r="L40" s="1114">
        <v>152</v>
      </c>
      <c r="M40" s="1114">
        <v>7937</v>
      </c>
      <c r="N40" s="1115">
        <v>121192</v>
      </c>
      <c r="O40" s="1114">
        <v>64537</v>
      </c>
      <c r="P40" s="1114">
        <v>19918</v>
      </c>
      <c r="Q40" s="1114">
        <v>10978</v>
      </c>
      <c r="R40" s="1114">
        <v>2160</v>
      </c>
      <c r="S40" s="1112">
        <v>0</v>
      </c>
      <c r="T40" s="1109"/>
    </row>
    <row r="41" spans="1:20">
      <c r="A41" s="1109">
        <v>3</v>
      </c>
      <c r="B41" s="1113" t="s">
        <v>3381</v>
      </c>
      <c r="C41" s="1109"/>
      <c r="D41" s="1114">
        <v>431577</v>
      </c>
      <c r="E41" s="1114">
        <v>47576</v>
      </c>
      <c r="F41" s="1114">
        <v>0</v>
      </c>
      <c r="G41" s="1114">
        <v>1341</v>
      </c>
      <c r="H41" s="1114">
        <v>0</v>
      </c>
      <c r="I41" s="1114">
        <v>1423</v>
      </c>
      <c r="J41" s="1114">
        <v>12005</v>
      </c>
      <c r="K41" s="1114">
        <v>0</v>
      </c>
      <c r="L41" s="1114">
        <v>3567</v>
      </c>
      <c r="M41" s="1114">
        <v>13750</v>
      </c>
      <c r="N41" s="1115">
        <v>344043</v>
      </c>
      <c r="O41" s="1114">
        <v>232414</v>
      </c>
      <c r="P41" s="1114">
        <v>53112</v>
      </c>
      <c r="Q41" s="1114">
        <v>6795</v>
      </c>
      <c r="R41" s="1114">
        <v>1078</v>
      </c>
      <c r="S41" s="1112">
        <v>0</v>
      </c>
      <c r="T41" s="1109"/>
    </row>
    <row r="42" spans="1:20" ht="17.399999999999999">
      <c r="A42" s="1109">
        <v>4</v>
      </c>
      <c r="B42" s="1113" t="s">
        <v>1380</v>
      </c>
      <c r="C42" s="1109"/>
      <c r="D42" s="1114">
        <v>505126</v>
      </c>
      <c r="E42" s="1114">
        <v>39227</v>
      </c>
      <c r="F42" s="1114">
        <v>0</v>
      </c>
      <c r="G42" s="1114">
        <v>400</v>
      </c>
      <c r="H42" s="1114">
        <v>1454</v>
      </c>
      <c r="I42" s="1114">
        <v>3069</v>
      </c>
      <c r="J42" s="1114">
        <v>12571</v>
      </c>
      <c r="K42" s="1114">
        <v>129</v>
      </c>
      <c r="L42" s="1114">
        <v>1777</v>
      </c>
      <c r="M42" s="1114">
        <v>0</v>
      </c>
      <c r="N42" s="1115">
        <v>422315</v>
      </c>
      <c r="O42" s="1114">
        <v>277928</v>
      </c>
      <c r="P42" s="1114">
        <v>62078</v>
      </c>
      <c r="Q42" s="1114">
        <v>21242</v>
      </c>
      <c r="R42" s="1114">
        <v>2943</v>
      </c>
      <c r="S42" s="1116"/>
      <c r="T42" s="1116"/>
    </row>
    <row r="43" spans="1:20" ht="17.399999999999999">
      <c r="A43" s="1109">
        <v>5</v>
      </c>
      <c r="B43" s="1113" t="s">
        <v>3383</v>
      </c>
      <c r="C43" s="1109"/>
      <c r="D43" s="1114">
        <v>638979</v>
      </c>
      <c r="E43" s="1114">
        <v>133259</v>
      </c>
      <c r="F43" s="1114">
        <v>0</v>
      </c>
      <c r="G43" s="1114">
        <v>0</v>
      </c>
      <c r="H43" s="1114">
        <v>0</v>
      </c>
      <c r="I43" s="1114">
        <v>378</v>
      </c>
      <c r="J43" s="1114">
        <v>11442</v>
      </c>
      <c r="K43" s="1114">
        <v>2379</v>
      </c>
      <c r="L43" s="1114">
        <v>133</v>
      </c>
      <c r="M43" s="1114">
        <v>1308</v>
      </c>
      <c r="N43" s="1115">
        <v>457029</v>
      </c>
      <c r="O43" s="1114">
        <v>252113</v>
      </c>
      <c r="P43" s="1114">
        <v>52019</v>
      </c>
      <c r="Q43" s="1114">
        <v>32032</v>
      </c>
      <c r="R43" s="1114">
        <v>1019</v>
      </c>
      <c r="S43" s="1116"/>
      <c r="T43" s="1116"/>
    </row>
    <row r="44" spans="1:20">
      <c r="A44" s="1109">
        <v>6</v>
      </c>
      <c r="B44" s="1113" t="s">
        <v>3384</v>
      </c>
      <c r="C44" s="1109"/>
      <c r="D44" s="1114">
        <v>569943</v>
      </c>
      <c r="E44" s="1114">
        <v>156334</v>
      </c>
      <c r="F44" s="1114">
        <v>0</v>
      </c>
      <c r="G44" s="1114">
        <v>7660</v>
      </c>
      <c r="H44" s="1114">
        <v>5033</v>
      </c>
      <c r="I44" s="1114">
        <v>4411</v>
      </c>
      <c r="J44" s="1114">
        <v>30760</v>
      </c>
      <c r="K44" s="1114">
        <v>1471</v>
      </c>
      <c r="L44" s="1114">
        <v>5226</v>
      </c>
      <c r="M44" s="1114">
        <v>0</v>
      </c>
      <c r="N44" s="1115">
        <v>311594</v>
      </c>
      <c r="O44" s="1114">
        <v>108379</v>
      </c>
      <c r="P44" s="1114">
        <v>21406</v>
      </c>
      <c r="Q44" s="1114">
        <v>40623</v>
      </c>
      <c r="R44" s="1114">
        <v>6830</v>
      </c>
      <c r="S44" s="1112">
        <v>0</v>
      </c>
      <c r="T44" s="1109"/>
    </row>
    <row r="45" spans="1:20">
      <c r="A45" s="1109">
        <v>7</v>
      </c>
      <c r="B45" s="1113" t="s">
        <v>3385</v>
      </c>
      <c r="C45" s="1109"/>
      <c r="D45" s="1114">
        <v>504240</v>
      </c>
      <c r="E45" s="1114">
        <v>83578</v>
      </c>
      <c r="F45" s="1114">
        <v>0</v>
      </c>
      <c r="G45" s="1114">
        <v>5397</v>
      </c>
      <c r="H45" s="1114">
        <v>0</v>
      </c>
      <c r="I45" s="1114">
        <v>1624</v>
      </c>
      <c r="J45" s="1114">
        <v>12346</v>
      </c>
      <c r="K45" s="1114">
        <v>663</v>
      </c>
      <c r="L45" s="1114">
        <v>8379</v>
      </c>
      <c r="M45" s="1114">
        <v>2037</v>
      </c>
      <c r="N45" s="1115">
        <v>366323</v>
      </c>
      <c r="O45" s="1114">
        <v>195207</v>
      </c>
      <c r="P45" s="1114">
        <v>85616</v>
      </c>
      <c r="Q45" s="1114">
        <v>18131</v>
      </c>
      <c r="R45" s="1114">
        <v>5763</v>
      </c>
      <c r="S45" s="1112">
        <v>0</v>
      </c>
      <c r="T45" s="1109"/>
    </row>
    <row r="46" spans="1:20">
      <c r="A46" s="1109">
        <v>8</v>
      </c>
      <c r="B46" s="1113" t="s">
        <v>3386</v>
      </c>
      <c r="C46" s="1109"/>
      <c r="D46" s="1114">
        <v>472446</v>
      </c>
      <c r="E46" s="1114">
        <v>95219</v>
      </c>
      <c r="F46" s="1114">
        <v>0</v>
      </c>
      <c r="G46" s="1114">
        <v>800</v>
      </c>
      <c r="H46" s="1114">
        <v>1303</v>
      </c>
      <c r="I46" s="1114">
        <v>892</v>
      </c>
      <c r="J46" s="1114">
        <v>14598</v>
      </c>
      <c r="K46" s="1114">
        <v>513</v>
      </c>
      <c r="L46" s="1114">
        <v>520</v>
      </c>
      <c r="M46" s="1114">
        <v>2115</v>
      </c>
      <c r="N46" s="1115">
        <v>340674</v>
      </c>
      <c r="O46" s="1114">
        <v>195185</v>
      </c>
      <c r="P46" s="1114">
        <v>85857</v>
      </c>
      <c r="Q46" s="1114">
        <v>14413</v>
      </c>
      <c r="R46" s="1114">
        <v>1400</v>
      </c>
      <c r="S46" s="1112">
        <v>0</v>
      </c>
      <c r="T46" s="1109"/>
    </row>
  </sheetData>
  <mergeCells count="23">
    <mergeCell ref="A1:B1"/>
    <mergeCell ref="A2:B2"/>
    <mergeCell ref="A4:T4"/>
    <mergeCell ref="A5:T5"/>
    <mergeCell ref="A7:A8"/>
    <mergeCell ref="B7:B8"/>
    <mergeCell ref="C7:C8"/>
    <mergeCell ref="D7:D8"/>
    <mergeCell ref="E7:E8"/>
    <mergeCell ref="F7:F8"/>
    <mergeCell ref="G7:G8"/>
    <mergeCell ref="T7:T8"/>
    <mergeCell ref="H7:H8"/>
    <mergeCell ref="I7:I8"/>
    <mergeCell ref="J7:J8"/>
    <mergeCell ref="K7:K8"/>
    <mergeCell ref="R7:R8"/>
    <mergeCell ref="S7:S8"/>
    <mergeCell ref="L7:L8"/>
    <mergeCell ref="M7:M8"/>
    <mergeCell ref="N7:N8"/>
    <mergeCell ref="O7:P7"/>
    <mergeCell ref="Q7:Q8"/>
  </mergeCells>
  <pageMargins left="0.45" right="0.37" top="0.31" bottom="0.35" header="0.24" footer="0.3"/>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67"/>
  <sheetViews>
    <sheetView workbookViewId="0">
      <selection activeCell="A4" sqref="A4:T4"/>
    </sheetView>
  </sheetViews>
  <sheetFormatPr defaultColWidth="8.69140625" defaultRowHeight="14.4"/>
  <cols>
    <col min="1" max="1" width="3" style="681" customWidth="1"/>
    <col min="2" max="2" width="22.921875" style="681" customWidth="1"/>
    <col min="3" max="3" width="7" style="681" customWidth="1"/>
    <col min="4" max="4" width="6.23046875" style="681" customWidth="1"/>
    <col min="5" max="5" width="6.69140625" style="681" customWidth="1"/>
    <col min="6" max="6" width="4.921875" style="681" customWidth="1"/>
    <col min="7" max="7" width="5.4609375" style="681" customWidth="1"/>
    <col min="8" max="8" width="4.921875" style="681" customWidth="1"/>
    <col min="9" max="9" width="5.69140625" style="681" customWidth="1"/>
    <col min="10" max="11" width="4.921875" style="681" customWidth="1"/>
    <col min="12" max="13" width="5.921875" style="681" customWidth="1"/>
    <col min="14" max="14" width="6.3046875" style="681" customWidth="1"/>
    <col min="15" max="16" width="5.23046875" style="681" customWidth="1"/>
    <col min="17" max="17" width="6.69140625" style="681" customWidth="1"/>
    <col min="18" max="20" width="5.23046875" style="681" customWidth="1"/>
    <col min="21" max="21" width="8.69140625" style="681"/>
    <col min="22" max="22" width="8.69140625" style="691"/>
    <col min="23" max="16384" width="8.69140625" style="681"/>
  </cols>
  <sheetData>
    <row r="1" spans="1:21" ht="17.399999999999999">
      <c r="A1" s="1284"/>
      <c r="B1" s="1284"/>
      <c r="T1" s="1080" t="s">
        <v>3369</v>
      </c>
    </row>
    <row r="2" spans="1:21" ht="17.399999999999999">
      <c r="A2" s="1284"/>
      <c r="B2" s="1284"/>
    </row>
    <row r="3" spans="1:21" ht="17.399999999999999">
      <c r="A3" s="1280" t="s">
        <v>3378</v>
      </c>
      <c r="B3" s="1281"/>
      <c r="C3" s="1281"/>
      <c r="D3" s="1281"/>
      <c r="E3" s="1281"/>
      <c r="F3" s="1281"/>
      <c r="G3" s="1281"/>
      <c r="H3" s="1281"/>
      <c r="I3" s="1281"/>
      <c r="J3" s="1281"/>
      <c r="K3" s="1281"/>
      <c r="L3" s="1281"/>
      <c r="M3" s="1281"/>
      <c r="N3" s="1281"/>
      <c r="O3" s="1281"/>
      <c r="P3" s="1281"/>
      <c r="Q3" s="1281"/>
      <c r="R3" s="1281"/>
      <c r="S3" s="1281"/>
      <c r="T3" s="1281"/>
    </row>
    <row r="4" spans="1:21" ht="15.6">
      <c r="A4" s="1285" t="s">
        <v>3405</v>
      </c>
      <c r="B4" s="1286"/>
      <c r="C4" s="1286"/>
      <c r="D4" s="1286"/>
      <c r="E4" s="1286"/>
      <c r="F4" s="1286"/>
      <c r="G4" s="1286"/>
      <c r="H4" s="1286"/>
      <c r="I4" s="1286"/>
      <c r="J4" s="1286"/>
      <c r="K4" s="1286"/>
      <c r="L4" s="1286"/>
      <c r="M4" s="1286"/>
      <c r="N4" s="1286"/>
      <c r="O4" s="1286"/>
      <c r="P4" s="1286"/>
      <c r="Q4" s="1286"/>
      <c r="R4" s="1286"/>
      <c r="S4" s="1286"/>
      <c r="T4" s="1286"/>
    </row>
    <row r="5" spans="1:21">
      <c r="A5" s="1287"/>
      <c r="B5" s="1281"/>
      <c r="C5" s="1281"/>
      <c r="D5" s="1281"/>
      <c r="E5" s="1281"/>
      <c r="F5" s="1281"/>
      <c r="G5" s="1281"/>
      <c r="H5" s="1281"/>
      <c r="I5" s="1281"/>
      <c r="J5" s="1281"/>
      <c r="K5" s="1281"/>
      <c r="L5" s="1281"/>
      <c r="M5" s="1281"/>
      <c r="N5" s="1281"/>
      <c r="O5" s="1281"/>
      <c r="P5" s="1281"/>
      <c r="Q5" s="1281"/>
      <c r="R5" s="1281"/>
      <c r="S5" s="1281"/>
      <c r="T5" s="1281"/>
    </row>
    <row r="6" spans="1:21">
      <c r="C6" s="1092"/>
      <c r="D6" s="691"/>
      <c r="E6" s="1092"/>
      <c r="T6" s="907" t="s">
        <v>3348</v>
      </c>
    </row>
    <row r="7" spans="1:21">
      <c r="A7" s="1288" t="s">
        <v>280</v>
      </c>
      <c r="B7" s="1288" t="s">
        <v>1145</v>
      </c>
      <c r="C7" s="1288" t="s">
        <v>541</v>
      </c>
      <c r="D7" s="1276" t="s">
        <v>535</v>
      </c>
      <c r="E7" s="1276" t="s">
        <v>3349</v>
      </c>
      <c r="F7" s="1276" t="s">
        <v>3350</v>
      </c>
      <c r="G7" s="1276" t="s">
        <v>351</v>
      </c>
      <c r="H7" s="1276" t="s">
        <v>3351</v>
      </c>
      <c r="I7" s="1276" t="s">
        <v>3352</v>
      </c>
      <c r="J7" s="1276" t="s">
        <v>3353</v>
      </c>
      <c r="K7" s="1276" t="s">
        <v>3354</v>
      </c>
      <c r="L7" s="1276" t="s">
        <v>3355</v>
      </c>
      <c r="M7" s="1276" t="s">
        <v>3356</v>
      </c>
      <c r="N7" s="1276" t="s">
        <v>3357</v>
      </c>
      <c r="O7" s="1276" t="s">
        <v>396</v>
      </c>
      <c r="P7" s="1278"/>
      <c r="Q7" s="1276" t="s">
        <v>3358</v>
      </c>
      <c r="R7" s="1276" t="s">
        <v>3359</v>
      </c>
      <c r="S7" s="1276" t="s">
        <v>3360</v>
      </c>
      <c r="T7" s="1276" t="s">
        <v>536</v>
      </c>
    </row>
    <row r="8" spans="1:21" ht="96" customHeight="1">
      <c r="A8" s="1278"/>
      <c r="B8" s="1278"/>
      <c r="C8" s="1278"/>
      <c r="D8" s="1278"/>
      <c r="E8" s="1278"/>
      <c r="F8" s="1278"/>
      <c r="G8" s="1278"/>
      <c r="H8" s="1278"/>
      <c r="I8" s="1278"/>
      <c r="J8" s="1277"/>
      <c r="K8" s="1278"/>
      <c r="L8" s="1278"/>
      <c r="M8" s="1277"/>
      <c r="N8" s="1278"/>
      <c r="O8" s="1082" t="s">
        <v>3361</v>
      </c>
      <c r="P8" s="1082" t="s">
        <v>3362</v>
      </c>
      <c r="Q8" s="1278"/>
      <c r="R8" s="1277"/>
      <c r="S8" s="1278"/>
      <c r="T8" s="1278"/>
    </row>
    <row r="9" spans="1:21">
      <c r="A9" s="1083" t="s">
        <v>268</v>
      </c>
      <c r="B9" s="1083" t="s">
        <v>269</v>
      </c>
      <c r="C9" s="1083" t="s">
        <v>175</v>
      </c>
      <c r="D9" s="1083" t="s">
        <v>78</v>
      </c>
      <c r="E9" s="1083" t="s">
        <v>79</v>
      </c>
      <c r="F9" s="1083" t="s">
        <v>80</v>
      </c>
      <c r="G9" s="1083" t="s">
        <v>81</v>
      </c>
      <c r="H9" s="1083" t="s">
        <v>82</v>
      </c>
      <c r="I9" s="1083" t="s">
        <v>83</v>
      </c>
      <c r="J9" s="1083" t="s">
        <v>197</v>
      </c>
      <c r="K9" s="1083" t="s">
        <v>198</v>
      </c>
      <c r="L9" s="1083" t="s">
        <v>418</v>
      </c>
      <c r="M9" s="1083" t="s">
        <v>792</v>
      </c>
      <c r="N9" s="1083" t="s">
        <v>216</v>
      </c>
      <c r="O9" s="1083" t="s">
        <v>793</v>
      </c>
      <c r="P9" s="1083" t="s">
        <v>794</v>
      </c>
      <c r="Q9" s="1083" t="s">
        <v>795</v>
      </c>
      <c r="R9" s="1083" t="s">
        <v>796</v>
      </c>
      <c r="S9" s="1083" t="s">
        <v>797</v>
      </c>
      <c r="T9" s="1083" t="s">
        <v>3363</v>
      </c>
    </row>
    <row r="10" spans="1:21">
      <c r="A10" s="1084"/>
      <c r="B10" s="1082" t="s">
        <v>3364</v>
      </c>
      <c r="C10" s="1091">
        <f>C11+C59</f>
        <v>7208797</v>
      </c>
      <c r="D10" s="1091">
        <f>D11+D59</f>
        <v>7382880</v>
      </c>
      <c r="E10" s="1091">
        <f t="shared" ref="E10:N10" si="0">E11+E59</f>
        <v>2675303</v>
      </c>
      <c r="F10" s="1091">
        <f t="shared" si="0"/>
        <v>19419</v>
      </c>
      <c r="G10" s="1091">
        <f t="shared" si="0"/>
        <v>238366</v>
      </c>
      <c r="H10" s="1091">
        <f t="shared" si="0"/>
        <v>63529</v>
      </c>
      <c r="I10" s="1091">
        <f t="shared" si="0"/>
        <v>649820</v>
      </c>
      <c r="J10" s="1091">
        <f t="shared" si="0"/>
        <v>81071</v>
      </c>
      <c r="K10" s="1091">
        <f t="shared" si="0"/>
        <v>47318</v>
      </c>
      <c r="L10" s="1091">
        <f t="shared" si="0"/>
        <v>16829</v>
      </c>
      <c r="M10" s="1091">
        <f t="shared" si="0"/>
        <v>154553</v>
      </c>
      <c r="N10" s="1091">
        <f t="shared" si="0"/>
        <v>1228336</v>
      </c>
      <c r="O10" s="1091">
        <f t="shared" ref="O10" si="1">O11+O59</f>
        <v>122553</v>
      </c>
      <c r="P10" s="1091">
        <f t="shared" ref="P10" si="2">P11+P59</f>
        <v>752181</v>
      </c>
      <c r="Q10" s="1091">
        <f t="shared" ref="Q10" si="3">Q11+Q59</f>
        <v>1709241</v>
      </c>
      <c r="R10" s="1091">
        <f t="shared" ref="R10" si="4">R11+R59</f>
        <v>402999</v>
      </c>
      <c r="S10" s="1091">
        <f t="shared" ref="S10" si="5">S11+S59</f>
        <v>96096</v>
      </c>
      <c r="T10" s="1117">
        <f>D10/C10*100</f>
        <v>102.41486894415254</v>
      </c>
      <c r="U10" s="1092"/>
    </row>
    <row r="11" spans="1:21">
      <c r="A11" s="1084"/>
      <c r="B11" s="1086" t="s">
        <v>1068</v>
      </c>
      <c r="C11" s="1091">
        <f>2901770</f>
        <v>2901770</v>
      </c>
      <c r="D11" s="1085">
        <f>SUM(D12:D58)</f>
        <v>2325649</v>
      </c>
      <c r="E11" s="1085">
        <v>497006</v>
      </c>
      <c r="F11" s="1085">
        <v>19419</v>
      </c>
      <c r="G11" s="1085">
        <v>139136</v>
      </c>
      <c r="H11" s="1085">
        <v>39635</v>
      </c>
      <c r="I11" s="1085">
        <v>405317</v>
      </c>
      <c r="J11" s="1085">
        <v>45032</v>
      </c>
      <c r="K11" s="1085">
        <v>30385</v>
      </c>
      <c r="L11" s="1085">
        <v>12675</v>
      </c>
      <c r="M11" s="1085">
        <v>76940</v>
      </c>
      <c r="N11" s="1085">
        <v>393245</v>
      </c>
      <c r="O11" s="1085">
        <v>73578</v>
      </c>
      <c r="P11" s="1085">
        <v>125515</v>
      </c>
      <c r="Q11" s="1085">
        <f>SUM(Q12:Q58)</f>
        <v>578513</v>
      </c>
      <c r="R11" s="1085">
        <v>29532</v>
      </c>
      <c r="S11" s="1085">
        <v>58814</v>
      </c>
      <c r="T11" s="1117">
        <f>D11/C11*100</f>
        <v>80.145876482284947</v>
      </c>
      <c r="U11" s="1092"/>
    </row>
    <row r="12" spans="1:21">
      <c r="A12" s="1087" t="s">
        <v>175</v>
      </c>
      <c r="B12" s="1088" t="s">
        <v>3370</v>
      </c>
      <c r="C12" s="1084"/>
      <c r="D12" s="1089">
        <v>21284</v>
      </c>
      <c r="E12" s="1089">
        <v>0</v>
      </c>
      <c r="F12" s="1089">
        <v>0</v>
      </c>
      <c r="G12" s="1089">
        <v>0</v>
      </c>
      <c r="H12" s="1089">
        <v>0</v>
      </c>
      <c r="I12" s="1089">
        <v>0</v>
      </c>
      <c r="J12" s="1089">
        <v>0</v>
      </c>
      <c r="K12" s="1089">
        <v>0</v>
      </c>
      <c r="L12" s="1089">
        <v>0</v>
      </c>
      <c r="M12" s="1089">
        <v>0</v>
      </c>
      <c r="N12" s="1090">
        <v>0</v>
      </c>
      <c r="O12" s="1089">
        <v>0</v>
      </c>
      <c r="P12" s="1089">
        <v>0</v>
      </c>
      <c r="Q12" s="1089">
        <v>20984</v>
      </c>
      <c r="R12" s="1089">
        <v>300</v>
      </c>
      <c r="S12" s="1089">
        <v>0</v>
      </c>
      <c r="T12" s="1084"/>
      <c r="U12" s="1092"/>
    </row>
    <row r="13" spans="1:21">
      <c r="A13" s="1087" t="s">
        <v>78</v>
      </c>
      <c r="B13" s="1088" t="s">
        <v>1442</v>
      </c>
      <c r="C13" s="1084"/>
      <c r="D13" s="1089">
        <v>41223</v>
      </c>
      <c r="E13" s="1089">
        <v>0</v>
      </c>
      <c r="F13" s="1089">
        <v>0</v>
      </c>
      <c r="G13" s="1089">
        <v>0</v>
      </c>
      <c r="H13" s="1089">
        <v>0</v>
      </c>
      <c r="I13" s="1089">
        <v>0</v>
      </c>
      <c r="J13" s="1089">
        <v>0</v>
      </c>
      <c r="K13" s="1089">
        <v>0</v>
      </c>
      <c r="L13" s="1089">
        <v>0</v>
      </c>
      <c r="M13" s="1089">
        <v>0</v>
      </c>
      <c r="N13" s="1090">
        <v>3309</v>
      </c>
      <c r="O13" s="1089">
        <v>0</v>
      </c>
      <c r="P13" s="1089">
        <v>0</v>
      </c>
      <c r="Q13" s="1089">
        <v>37704</v>
      </c>
      <c r="R13" s="1089">
        <v>210</v>
      </c>
      <c r="S13" s="1089">
        <v>0</v>
      </c>
      <c r="T13" s="1084"/>
      <c r="U13" s="1092"/>
    </row>
    <row r="14" spans="1:21">
      <c r="A14" s="1087" t="s">
        <v>79</v>
      </c>
      <c r="B14" s="1088" t="s">
        <v>937</v>
      </c>
      <c r="C14" s="1084"/>
      <c r="D14" s="1089">
        <v>4596</v>
      </c>
      <c r="E14" s="1089">
        <v>0</v>
      </c>
      <c r="F14" s="1089">
        <v>0</v>
      </c>
      <c r="G14" s="1089">
        <v>0</v>
      </c>
      <c r="H14" s="1089">
        <v>0</v>
      </c>
      <c r="I14" s="1089">
        <v>0</v>
      </c>
      <c r="J14" s="1089">
        <v>0</v>
      </c>
      <c r="K14" s="1089">
        <v>0</v>
      </c>
      <c r="L14" s="1089">
        <v>0</v>
      </c>
      <c r="M14" s="1089">
        <v>0</v>
      </c>
      <c r="N14" s="1090">
        <v>600</v>
      </c>
      <c r="O14" s="1089">
        <v>0</v>
      </c>
      <c r="P14" s="1089">
        <v>0</v>
      </c>
      <c r="Q14" s="1089">
        <v>3996</v>
      </c>
      <c r="R14" s="1089">
        <v>0</v>
      </c>
      <c r="S14" s="1089">
        <v>0</v>
      </c>
      <c r="T14" s="1084"/>
      <c r="U14" s="1092"/>
    </row>
    <row r="15" spans="1:21">
      <c r="A15" s="1087" t="s">
        <v>80</v>
      </c>
      <c r="B15" s="1088" t="s">
        <v>251</v>
      </c>
      <c r="C15" s="1084"/>
      <c r="D15" s="1089">
        <v>188874</v>
      </c>
      <c r="E15" s="1089">
        <v>0</v>
      </c>
      <c r="F15" s="1089">
        <v>0</v>
      </c>
      <c r="G15" s="1089">
        <v>0</v>
      </c>
      <c r="H15" s="1089">
        <v>0</v>
      </c>
      <c r="I15" s="1089">
        <v>0</v>
      </c>
      <c r="J15" s="1089">
        <v>0</v>
      </c>
      <c r="K15" s="1089">
        <v>0</v>
      </c>
      <c r="L15" s="1089">
        <v>0</v>
      </c>
      <c r="M15" s="1089">
        <v>33545</v>
      </c>
      <c r="N15" s="1090">
        <v>51987</v>
      </c>
      <c r="O15" s="1089">
        <v>0</v>
      </c>
      <c r="P15" s="1089">
        <v>41189</v>
      </c>
      <c r="Q15" s="1089">
        <v>103342</v>
      </c>
      <c r="R15" s="1089">
        <v>0</v>
      </c>
      <c r="S15" s="1089">
        <v>0</v>
      </c>
      <c r="T15" s="1084"/>
      <c r="U15" s="1092"/>
    </row>
    <row r="16" spans="1:21">
      <c r="A16" s="1087" t="s">
        <v>81</v>
      </c>
      <c r="B16" s="1088" t="s">
        <v>935</v>
      </c>
      <c r="C16" s="1084"/>
      <c r="D16" s="1089">
        <v>18993</v>
      </c>
      <c r="E16" s="1089">
        <v>0</v>
      </c>
      <c r="F16" s="1089">
        <v>0</v>
      </c>
      <c r="G16" s="1089">
        <v>0</v>
      </c>
      <c r="H16" s="1089">
        <v>0</v>
      </c>
      <c r="I16" s="1089">
        <v>0</v>
      </c>
      <c r="J16" s="1089">
        <v>0</v>
      </c>
      <c r="K16" s="1089">
        <v>0</v>
      </c>
      <c r="L16" s="1089">
        <v>0</v>
      </c>
      <c r="M16" s="1089">
        <v>0</v>
      </c>
      <c r="N16" s="1090">
        <v>2953</v>
      </c>
      <c r="O16" s="1089">
        <v>0</v>
      </c>
      <c r="P16" s="1089">
        <v>0</v>
      </c>
      <c r="Q16" s="1089">
        <v>16040</v>
      </c>
      <c r="R16" s="1089">
        <v>0</v>
      </c>
      <c r="S16" s="1089">
        <v>0</v>
      </c>
      <c r="T16" s="1084"/>
      <c r="U16" s="1092"/>
    </row>
    <row r="17" spans="1:21">
      <c r="A17" s="1087" t="s">
        <v>82</v>
      </c>
      <c r="B17" s="1088" t="s">
        <v>933</v>
      </c>
      <c r="C17" s="1084"/>
      <c r="D17" s="1089">
        <v>16150</v>
      </c>
      <c r="E17" s="1089">
        <v>130</v>
      </c>
      <c r="F17" s="1089">
        <v>0</v>
      </c>
      <c r="G17" s="1089">
        <v>0</v>
      </c>
      <c r="H17" s="1089">
        <v>0</v>
      </c>
      <c r="I17" s="1089">
        <v>0</v>
      </c>
      <c r="J17" s="1089">
        <v>0</v>
      </c>
      <c r="K17" s="1089">
        <v>0</v>
      </c>
      <c r="L17" s="1089">
        <v>0</v>
      </c>
      <c r="M17" s="1089">
        <v>0</v>
      </c>
      <c r="N17" s="1090">
        <v>5116</v>
      </c>
      <c r="O17" s="1089">
        <v>0</v>
      </c>
      <c r="P17" s="1089">
        <v>0</v>
      </c>
      <c r="Q17" s="1089">
        <v>10904</v>
      </c>
      <c r="R17" s="1089">
        <v>0</v>
      </c>
      <c r="S17" s="1089">
        <v>0</v>
      </c>
      <c r="T17" s="1084"/>
      <c r="U17" s="1092"/>
    </row>
    <row r="18" spans="1:21">
      <c r="A18" s="1087" t="s">
        <v>83</v>
      </c>
      <c r="B18" s="1088" t="s">
        <v>253</v>
      </c>
      <c r="C18" s="1084"/>
      <c r="D18" s="1089">
        <v>15638</v>
      </c>
      <c r="E18" s="1089">
        <v>54</v>
      </c>
      <c r="F18" s="1089">
        <v>0</v>
      </c>
      <c r="G18" s="1089">
        <v>0</v>
      </c>
      <c r="H18" s="1089">
        <v>0</v>
      </c>
      <c r="I18" s="1089">
        <v>0</v>
      </c>
      <c r="J18" s="1089">
        <v>0</v>
      </c>
      <c r="K18" s="1089">
        <v>0</v>
      </c>
      <c r="L18" s="1089">
        <v>0</v>
      </c>
      <c r="M18" s="1089">
        <v>0</v>
      </c>
      <c r="N18" s="1090">
        <v>8945</v>
      </c>
      <c r="O18" s="1089">
        <v>0</v>
      </c>
      <c r="P18" s="1089">
        <v>0</v>
      </c>
      <c r="Q18" s="1089">
        <v>6640</v>
      </c>
      <c r="R18" s="1089">
        <v>0</v>
      </c>
      <c r="S18" s="1089">
        <v>0</v>
      </c>
      <c r="T18" s="1084"/>
      <c r="U18" s="1092"/>
    </row>
    <row r="19" spans="1:21">
      <c r="A19" s="1087" t="s">
        <v>197</v>
      </c>
      <c r="B19" s="1088" t="s">
        <v>929</v>
      </c>
      <c r="C19" s="1084"/>
      <c r="D19" s="1089">
        <v>26445</v>
      </c>
      <c r="E19" s="1089">
        <v>65</v>
      </c>
      <c r="F19" s="1089">
        <v>19419</v>
      </c>
      <c r="G19" s="1089">
        <v>0</v>
      </c>
      <c r="H19" s="1089">
        <v>0</v>
      </c>
      <c r="I19" s="1089">
        <v>0</v>
      </c>
      <c r="J19" s="1089">
        <v>0</v>
      </c>
      <c r="K19" s="1089">
        <v>0</v>
      </c>
      <c r="L19" s="1089">
        <v>0</v>
      </c>
      <c r="M19" s="1089">
        <v>0</v>
      </c>
      <c r="N19" s="1090">
        <v>0</v>
      </c>
      <c r="O19" s="1089">
        <v>0</v>
      </c>
      <c r="P19" s="1089">
        <v>0</v>
      </c>
      <c r="Q19" s="1089">
        <v>6961</v>
      </c>
      <c r="R19" s="1089">
        <v>0</v>
      </c>
      <c r="S19" s="1089">
        <v>0</v>
      </c>
      <c r="T19" s="1084"/>
      <c r="U19" s="1092"/>
    </row>
    <row r="20" spans="1:21">
      <c r="A20" s="1087" t="s">
        <v>198</v>
      </c>
      <c r="B20" s="1088" t="s">
        <v>926</v>
      </c>
      <c r="C20" s="1084"/>
      <c r="D20" s="1089">
        <v>18182</v>
      </c>
      <c r="E20" s="1089">
        <v>315</v>
      </c>
      <c r="F20" s="1089">
        <v>0</v>
      </c>
      <c r="G20" s="1089">
        <v>0</v>
      </c>
      <c r="H20" s="1089">
        <v>0</v>
      </c>
      <c r="I20" s="1089">
        <v>0</v>
      </c>
      <c r="J20" s="1089">
        <v>0</v>
      </c>
      <c r="K20" s="1089">
        <v>0</v>
      </c>
      <c r="L20" s="1089">
        <v>0</v>
      </c>
      <c r="M20" s="1089">
        <v>0</v>
      </c>
      <c r="N20" s="1090">
        <v>4577</v>
      </c>
      <c r="O20" s="1089">
        <v>0</v>
      </c>
      <c r="P20" s="1089">
        <v>0</v>
      </c>
      <c r="Q20" s="1089">
        <v>13290</v>
      </c>
      <c r="R20" s="1089">
        <v>0</v>
      </c>
      <c r="S20" s="1089">
        <v>0</v>
      </c>
      <c r="T20" s="1084"/>
      <c r="U20" s="1092"/>
    </row>
    <row r="21" spans="1:21">
      <c r="A21" s="1087" t="s">
        <v>418</v>
      </c>
      <c r="B21" s="1088" t="s">
        <v>924</v>
      </c>
      <c r="C21" s="1084"/>
      <c r="D21" s="1089">
        <v>9609</v>
      </c>
      <c r="E21" s="1089">
        <v>0</v>
      </c>
      <c r="F21" s="1089">
        <v>0</v>
      </c>
      <c r="G21" s="1089">
        <v>0</v>
      </c>
      <c r="H21" s="1089">
        <v>0</v>
      </c>
      <c r="I21" s="1089">
        <v>0</v>
      </c>
      <c r="J21" s="1089">
        <v>0</v>
      </c>
      <c r="K21" s="1089">
        <v>0</v>
      </c>
      <c r="L21" s="1089">
        <v>0</v>
      </c>
      <c r="M21" s="1089">
        <v>0</v>
      </c>
      <c r="N21" s="1090">
        <v>2513</v>
      </c>
      <c r="O21" s="1089">
        <v>0</v>
      </c>
      <c r="P21" s="1089">
        <v>0</v>
      </c>
      <c r="Q21" s="1089">
        <v>7096</v>
      </c>
      <c r="R21" s="1089">
        <v>0</v>
      </c>
      <c r="S21" s="1089">
        <v>0</v>
      </c>
      <c r="T21" s="1084"/>
      <c r="U21" s="1092"/>
    </row>
    <row r="22" spans="1:21">
      <c r="A22" s="1087" t="s">
        <v>792</v>
      </c>
      <c r="B22" s="1088" t="s">
        <v>922</v>
      </c>
      <c r="C22" s="1084"/>
      <c r="D22" s="1089">
        <v>103112</v>
      </c>
      <c r="E22" s="1089">
        <v>0</v>
      </c>
      <c r="F22" s="1089">
        <v>0</v>
      </c>
      <c r="G22" s="1089">
        <v>0</v>
      </c>
      <c r="H22" s="1089">
        <v>0</v>
      </c>
      <c r="I22" s="1089">
        <v>0</v>
      </c>
      <c r="J22" s="1089">
        <v>0</v>
      </c>
      <c r="K22" s="1089">
        <v>0</v>
      </c>
      <c r="L22" s="1089">
        <v>0</v>
      </c>
      <c r="M22" s="1089">
        <v>0</v>
      </c>
      <c r="N22" s="1090">
        <v>73420</v>
      </c>
      <c r="O22" s="1089">
        <v>73420</v>
      </c>
      <c r="P22" s="1089">
        <v>0</v>
      </c>
      <c r="Q22" s="1089">
        <v>29692</v>
      </c>
      <c r="R22" s="1089">
        <v>0</v>
      </c>
      <c r="S22" s="1089">
        <v>0</v>
      </c>
      <c r="T22" s="1084"/>
      <c r="U22" s="1092"/>
    </row>
    <row r="23" spans="1:21">
      <c r="A23" s="1087" t="s">
        <v>216</v>
      </c>
      <c r="B23" s="1088" t="s">
        <v>919</v>
      </c>
      <c r="C23" s="1084"/>
      <c r="D23" s="1089">
        <v>443927</v>
      </c>
      <c r="E23" s="1089">
        <v>435630</v>
      </c>
      <c r="F23" s="1089">
        <v>0</v>
      </c>
      <c r="G23" s="1089">
        <v>0</v>
      </c>
      <c r="H23" s="1089">
        <v>0</v>
      </c>
      <c r="I23" s="1089">
        <v>0</v>
      </c>
      <c r="J23" s="1089">
        <v>0</v>
      </c>
      <c r="K23" s="1089">
        <v>0</v>
      </c>
      <c r="L23" s="1089">
        <v>0</v>
      </c>
      <c r="M23" s="1089">
        <v>0</v>
      </c>
      <c r="N23" s="1090">
        <v>0</v>
      </c>
      <c r="O23" s="1089">
        <v>0</v>
      </c>
      <c r="P23" s="1089">
        <v>0</v>
      </c>
      <c r="Q23" s="1089">
        <v>8297</v>
      </c>
      <c r="R23" s="1089">
        <v>0</v>
      </c>
      <c r="S23" s="1089">
        <v>0</v>
      </c>
      <c r="T23" s="1084"/>
      <c r="U23" s="1092"/>
    </row>
    <row r="24" spans="1:21">
      <c r="A24" s="1087" t="s">
        <v>793</v>
      </c>
      <c r="B24" s="1088" t="s">
        <v>307</v>
      </c>
      <c r="C24" s="1084"/>
      <c r="D24" s="1089">
        <v>496615</v>
      </c>
      <c r="E24" s="1089">
        <v>7078</v>
      </c>
      <c r="F24" s="1089">
        <v>0</v>
      </c>
      <c r="G24" s="1089">
        <v>0</v>
      </c>
      <c r="H24" s="1089">
        <v>0</v>
      </c>
      <c r="I24" s="1089">
        <v>391459</v>
      </c>
      <c r="J24" s="1089">
        <v>0</v>
      </c>
      <c r="K24" s="1089">
        <v>0</v>
      </c>
      <c r="L24" s="1089">
        <v>0</v>
      </c>
      <c r="M24" s="1089">
        <v>0</v>
      </c>
      <c r="N24" s="1090">
        <v>0</v>
      </c>
      <c r="O24" s="1089">
        <v>0</v>
      </c>
      <c r="P24" s="1089">
        <v>0</v>
      </c>
      <c r="Q24" s="1089">
        <v>98078</v>
      </c>
      <c r="R24" s="1089">
        <v>0</v>
      </c>
      <c r="S24" s="1089">
        <v>0</v>
      </c>
      <c r="T24" s="1084"/>
      <c r="U24" s="1092"/>
    </row>
    <row r="25" spans="1:21">
      <c r="A25" s="1087" t="s">
        <v>794</v>
      </c>
      <c r="B25" s="1088" t="s">
        <v>3365</v>
      </c>
      <c r="C25" s="1084"/>
      <c r="D25" s="1089">
        <v>66365</v>
      </c>
      <c r="E25" s="1089">
        <v>26367</v>
      </c>
      <c r="F25" s="1089">
        <v>0</v>
      </c>
      <c r="G25" s="1089">
        <v>0</v>
      </c>
      <c r="H25" s="1089">
        <v>0</v>
      </c>
      <c r="I25" s="1089">
        <v>0</v>
      </c>
      <c r="J25" s="1089">
        <v>0</v>
      </c>
      <c r="K25" s="1089">
        <v>0</v>
      </c>
      <c r="L25" s="1089">
        <v>0</v>
      </c>
      <c r="M25" s="1089">
        <v>0</v>
      </c>
      <c r="N25" s="1090">
        <v>5086</v>
      </c>
      <c r="O25" s="1089">
        <v>0</v>
      </c>
      <c r="P25" s="1089">
        <v>0</v>
      </c>
      <c r="Q25" s="1089">
        <v>8249</v>
      </c>
      <c r="R25" s="1089">
        <v>26662</v>
      </c>
      <c r="S25" s="1089">
        <v>0</v>
      </c>
      <c r="T25" s="1084"/>
      <c r="U25" s="1092"/>
    </row>
    <row r="26" spans="1:21">
      <c r="A26" s="1087" t="s">
        <v>795</v>
      </c>
      <c r="B26" s="1088" t="s">
        <v>255</v>
      </c>
      <c r="C26" s="1084"/>
      <c r="D26" s="1089">
        <v>109624</v>
      </c>
      <c r="E26" s="1089">
        <v>0</v>
      </c>
      <c r="F26" s="1089">
        <v>0</v>
      </c>
      <c r="G26" s="1089">
        <v>0</v>
      </c>
      <c r="H26" s="1089">
        <v>0</v>
      </c>
      <c r="I26" s="1089">
        <v>0</v>
      </c>
      <c r="J26" s="1089">
        <v>0</v>
      </c>
      <c r="K26" s="1089">
        <v>0</v>
      </c>
      <c r="L26" s="1089">
        <v>0</v>
      </c>
      <c r="M26" s="1089">
        <v>2301</v>
      </c>
      <c r="N26" s="1090">
        <v>97136</v>
      </c>
      <c r="O26" s="1089">
        <v>0</v>
      </c>
      <c r="P26" s="1089">
        <v>0</v>
      </c>
      <c r="Q26" s="1089">
        <v>10187</v>
      </c>
      <c r="R26" s="1089">
        <v>0</v>
      </c>
      <c r="S26" s="1089">
        <v>0</v>
      </c>
      <c r="T26" s="1084"/>
      <c r="U26" s="1092"/>
    </row>
    <row r="27" spans="1:21">
      <c r="A27" s="1087" t="s">
        <v>796</v>
      </c>
      <c r="B27" s="1088" t="s">
        <v>913</v>
      </c>
      <c r="C27" s="1084"/>
      <c r="D27" s="1089">
        <v>11384</v>
      </c>
      <c r="E27" s="1089">
        <v>164</v>
      </c>
      <c r="F27" s="1089">
        <v>0</v>
      </c>
      <c r="G27" s="1089">
        <v>0</v>
      </c>
      <c r="H27" s="1089">
        <v>0</v>
      </c>
      <c r="I27" s="1089">
        <v>0</v>
      </c>
      <c r="J27" s="1089">
        <v>0</v>
      </c>
      <c r="K27" s="1089">
        <v>0</v>
      </c>
      <c r="L27" s="1089">
        <v>0</v>
      </c>
      <c r="M27" s="1089">
        <v>0</v>
      </c>
      <c r="N27" s="1090">
        <v>5055</v>
      </c>
      <c r="O27" s="1089">
        <v>0</v>
      </c>
      <c r="P27" s="1089">
        <v>0</v>
      </c>
      <c r="Q27" s="1089">
        <v>6165</v>
      </c>
      <c r="R27" s="1089">
        <v>0</v>
      </c>
      <c r="S27" s="1089">
        <v>0</v>
      </c>
      <c r="T27" s="1084"/>
      <c r="U27" s="1092"/>
    </row>
    <row r="28" spans="1:21">
      <c r="A28" s="1087" t="s">
        <v>797</v>
      </c>
      <c r="B28" s="1088" t="s">
        <v>1150</v>
      </c>
      <c r="C28" s="1084"/>
      <c r="D28" s="1089">
        <v>18969</v>
      </c>
      <c r="E28" s="1089">
        <v>0</v>
      </c>
      <c r="F28" s="1089">
        <v>0</v>
      </c>
      <c r="G28" s="1089">
        <v>0</v>
      </c>
      <c r="H28" s="1089">
        <v>0</v>
      </c>
      <c r="I28" s="1089">
        <v>0</v>
      </c>
      <c r="J28" s="1089">
        <v>0</v>
      </c>
      <c r="K28" s="1089">
        <v>0</v>
      </c>
      <c r="L28" s="1089">
        <v>0</v>
      </c>
      <c r="M28" s="1089">
        <v>0</v>
      </c>
      <c r="N28" s="1090">
        <v>15030</v>
      </c>
      <c r="O28" s="1089">
        <v>0</v>
      </c>
      <c r="P28" s="1089">
        <v>0</v>
      </c>
      <c r="Q28" s="1089">
        <v>3939</v>
      </c>
      <c r="R28" s="1089">
        <v>0</v>
      </c>
      <c r="S28" s="1089">
        <v>0</v>
      </c>
      <c r="T28" s="1084"/>
      <c r="U28" s="1092"/>
    </row>
    <row r="29" spans="1:21">
      <c r="A29" s="1087" t="s">
        <v>798</v>
      </c>
      <c r="B29" s="1088" t="s">
        <v>1409</v>
      </c>
      <c r="C29" s="1084"/>
      <c r="D29" s="1089">
        <v>54334</v>
      </c>
      <c r="E29" s="1089">
        <v>0</v>
      </c>
      <c r="F29" s="1089">
        <v>0</v>
      </c>
      <c r="G29" s="1089">
        <v>0</v>
      </c>
      <c r="H29" s="1089">
        <v>0</v>
      </c>
      <c r="I29" s="1089">
        <v>0</v>
      </c>
      <c r="J29" s="1089">
        <v>26144</v>
      </c>
      <c r="K29" s="1089">
        <v>0</v>
      </c>
      <c r="L29" s="1089">
        <v>12675</v>
      </c>
      <c r="M29" s="1089">
        <v>0</v>
      </c>
      <c r="N29" s="1090">
        <v>192</v>
      </c>
      <c r="O29" s="1089">
        <v>0</v>
      </c>
      <c r="P29" s="1089">
        <v>0</v>
      </c>
      <c r="Q29" s="1089">
        <v>15324</v>
      </c>
      <c r="R29" s="1089">
        <v>0</v>
      </c>
      <c r="S29" s="1089">
        <v>0</v>
      </c>
      <c r="T29" s="1084"/>
      <c r="U29" s="1092"/>
    </row>
    <row r="30" spans="1:21">
      <c r="A30" s="1087" t="s">
        <v>799</v>
      </c>
      <c r="B30" s="1088" t="s">
        <v>911</v>
      </c>
      <c r="C30" s="1084"/>
      <c r="D30" s="1089">
        <v>32229</v>
      </c>
      <c r="E30" s="1089">
        <v>952</v>
      </c>
      <c r="F30" s="1089">
        <v>0</v>
      </c>
      <c r="G30" s="1089">
        <v>0</v>
      </c>
      <c r="H30" s="1089">
        <v>0</v>
      </c>
      <c r="I30" s="1089">
        <v>0</v>
      </c>
      <c r="J30" s="1089">
        <v>0</v>
      </c>
      <c r="K30" s="1089">
        <v>0</v>
      </c>
      <c r="L30" s="1089">
        <v>0</v>
      </c>
      <c r="M30" s="1089">
        <v>0</v>
      </c>
      <c r="N30" s="1090">
        <v>4975</v>
      </c>
      <c r="O30" s="1089">
        <v>0</v>
      </c>
      <c r="P30" s="1089">
        <v>0</v>
      </c>
      <c r="Q30" s="1089">
        <v>26302</v>
      </c>
      <c r="R30" s="1089">
        <v>0</v>
      </c>
      <c r="S30" s="1089">
        <v>0</v>
      </c>
      <c r="T30" s="1084"/>
      <c r="U30" s="1092"/>
    </row>
    <row r="31" spans="1:21">
      <c r="A31" s="1087" t="s">
        <v>800</v>
      </c>
      <c r="B31" s="1088" t="s">
        <v>908</v>
      </c>
      <c r="C31" s="1084"/>
      <c r="D31" s="1089">
        <v>8749</v>
      </c>
      <c r="E31" s="1089">
        <v>0</v>
      </c>
      <c r="F31" s="1089">
        <v>0</v>
      </c>
      <c r="G31" s="1089">
        <v>0</v>
      </c>
      <c r="H31" s="1089">
        <v>0</v>
      </c>
      <c r="I31" s="1089">
        <v>0</v>
      </c>
      <c r="J31" s="1089">
        <v>0</v>
      </c>
      <c r="K31" s="1089">
        <v>0</v>
      </c>
      <c r="L31" s="1089">
        <v>0</v>
      </c>
      <c r="M31" s="1089">
        <v>0</v>
      </c>
      <c r="N31" s="1090">
        <v>0</v>
      </c>
      <c r="O31" s="1089">
        <v>0</v>
      </c>
      <c r="P31" s="1089">
        <v>0</v>
      </c>
      <c r="Q31" s="1089">
        <v>8749</v>
      </c>
      <c r="R31" s="1089">
        <v>0</v>
      </c>
      <c r="S31" s="1089">
        <v>0</v>
      </c>
      <c r="T31" s="1084"/>
      <c r="U31" s="1092"/>
    </row>
    <row r="32" spans="1:21">
      <c r="A32" s="1087" t="s">
        <v>801</v>
      </c>
      <c r="B32" s="1088" t="s">
        <v>1410</v>
      </c>
      <c r="C32" s="1084"/>
      <c r="D32" s="1089">
        <v>30385</v>
      </c>
      <c r="E32" s="1089">
        <v>0</v>
      </c>
      <c r="F32" s="1089">
        <v>0</v>
      </c>
      <c r="G32" s="1089">
        <v>0</v>
      </c>
      <c r="H32" s="1089">
        <v>0</v>
      </c>
      <c r="I32" s="1089">
        <v>0</v>
      </c>
      <c r="J32" s="1089">
        <v>0</v>
      </c>
      <c r="K32" s="1089">
        <v>30385</v>
      </c>
      <c r="L32" s="1089">
        <v>0</v>
      </c>
      <c r="M32" s="1089">
        <v>0</v>
      </c>
      <c r="N32" s="1090">
        <v>0</v>
      </c>
      <c r="O32" s="1089">
        <v>0</v>
      </c>
      <c r="P32" s="1089">
        <v>0</v>
      </c>
      <c r="Q32" s="1089">
        <v>0</v>
      </c>
      <c r="R32" s="1089">
        <v>0</v>
      </c>
      <c r="S32" s="1089">
        <v>0</v>
      </c>
      <c r="T32" s="1084"/>
      <c r="U32" s="1092"/>
    </row>
    <row r="33" spans="1:21">
      <c r="A33" s="1087" t="s">
        <v>1851</v>
      </c>
      <c r="B33" s="1088" t="s">
        <v>1526</v>
      </c>
      <c r="C33" s="1084"/>
      <c r="D33" s="1089">
        <v>2362</v>
      </c>
      <c r="E33" s="1089">
        <v>500</v>
      </c>
      <c r="F33" s="1089">
        <v>0</v>
      </c>
      <c r="G33" s="1089">
        <v>0</v>
      </c>
      <c r="H33" s="1089">
        <v>0</v>
      </c>
      <c r="I33" s="1089">
        <v>0</v>
      </c>
      <c r="J33" s="1089">
        <v>0</v>
      </c>
      <c r="K33" s="1089">
        <v>0</v>
      </c>
      <c r="L33" s="1089">
        <v>0</v>
      </c>
      <c r="M33" s="1089">
        <v>0</v>
      </c>
      <c r="N33" s="1090">
        <v>0</v>
      </c>
      <c r="O33" s="1089">
        <v>0</v>
      </c>
      <c r="P33" s="1089">
        <v>0</v>
      </c>
      <c r="Q33" s="1089">
        <v>1862</v>
      </c>
      <c r="R33" s="1089">
        <v>0</v>
      </c>
      <c r="S33" s="1089">
        <v>0</v>
      </c>
      <c r="T33" s="1084"/>
      <c r="U33" s="1092"/>
    </row>
    <row r="34" spans="1:21">
      <c r="A34" s="1087" t="s">
        <v>1852</v>
      </c>
      <c r="B34" s="1088" t="s">
        <v>904</v>
      </c>
      <c r="C34" s="1084"/>
      <c r="D34" s="1089">
        <v>4650</v>
      </c>
      <c r="E34" s="1089">
        <v>110</v>
      </c>
      <c r="F34" s="1089">
        <v>0</v>
      </c>
      <c r="G34" s="1089">
        <v>0</v>
      </c>
      <c r="H34" s="1089">
        <v>0</v>
      </c>
      <c r="I34" s="1089">
        <v>0</v>
      </c>
      <c r="J34" s="1089">
        <v>0</v>
      </c>
      <c r="K34" s="1089">
        <v>0</v>
      </c>
      <c r="L34" s="1089">
        <v>0</v>
      </c>
      <c r="M34" s="1089">
        <v>0</v>
      </c>
      <c r="N34" s="1090">
        <v>0</v>
      </c>
      <c r="O34" s="1089">
        <v>0</v>
      </c>
      <c r="P34" s="1089">
        <v>0</v>
      </c>
      <c r="Q34" s="1089">
        <v>4540</v>
      </c>
      <c r="R34" s="1089">
        <v>0</v>
      </c>
      <c r="S34" s="1089">
        <v>0</v>
      </c>
      <c r="T34" s="1084"/>
      <c r="U34" s="1092"/>
    </row>
    <row r="35" spans="1:21">
      <c r="A35" s="1087" t="s">
        <v>1853</v>
      </c>
      <c r="B35" s="1088" t="s">
        <v>3371</v>
      </c>
      <c r="C35" s="1084"/>
      <c r="D35" s="1089">
        <v>20379</v>
      </c>
      <c r="E35" s="1089">
        <v>0</v>
      </c>
      <c r="F35" s="1089">
        <v>0</v>
      </c>
      <c r="G35" s="1089">
        <v>0</v>
      </c>
      <c r="H35" s="1089">
        <v>0</v>
      </c>
      <c r="I35" s="1089">
        <v>0</v>
      </c>
      <c r="J35" s="1089">
        <v>0</v>
      </c>
      <c r="K35" s="1089">
        <v>0</v>
      </c>
      <c r="L35" s="1089">
        <v>0</v>
      </c>
      <c r="M35" s="1089">
        <v>0</v>
      </c>
      <c r="N35" s="1090">
        <v>10995</v>
      </c>
      <c r="O35" s="1089">
        <v>0</v>
      </c>
      <c r="P35" s="1089">
        <v>0</v>
      </c>
      <c r="Q35" s="1089">
        <v>9384</v>
      </c>
      <c r="R35" s="1089">
        <v>0</v>
      </c>
      <c r="S35" s="1089">
        <v>0</v>
      </c>
      <c r="T35" s="1084"/>
      <c r="U35" s="1092"/>
    </row>
    <row r="36" spans="1:21">
      <c r="A36" s="1087" t="s">
        <v>1854</v>
      </c>
      <c r="B36" s="1088" t="s">
        <v>1527</v>
      </c>
      <c r="C36" s="1084"/>
      <c r="D36" s="1089">
        <f>124393-1706</f>
        <v>122687</v>
      </c>
      <c r="E36" s="1089">
        <v>10427</v>
      </c>
      <c r="F36" s="1089">
        <v>0</v>
      </c>
      <c r="G36" s="1089">
        <v>0</v>
      </c>
      <c r="H36" s="1089">
        <v>0</v>
      </c>
      <c r="I36" s="1089">
        <v>5935</v>
      </c>
      <c r="J36" s="1089">
        <v>18889</v>
      </c>
      <c r="K36" s="1089">
        <v>0</v>
      </c>
      <c r="L36" s="1089">
        <v>0</v>
      </c>
      <c r="M36" s="1089">
        <v>0</v>
      </c>
      <c r="N36" s="1090">
        <v>0</v>
      </c>
      <c r="O36" s="1089">
        <v>0</v>
      </c>
      <c r="P36" s="1089">
        <v>0</v>
      </c>
      <c r="Q36" s="1089">
        <f>69334-1706</f>
        <v>67628</v>
      </c>
      <c r="R36" s="1089">
        <v>1860</v>
      </c>
      <c r="S36" s="1089">
        <v>17947</v>
      </c>
      <c r="T36" s="1084"/>
      <c r="U36" s="1092"/>
    </row>
    <row r="37" spans="1:21">
      <c r="A37" s="1087" t="s">
        <v>1855</v>
      </c>
      <c r="B37" s="1088" t="s">
        <v>1530</v>
      </c>
      <c r="C37" s="1084"/>
      <c r="D37" s="1089">
        <v>8872</v>
      </c>
      <c r="E37" s="1089">
        <v>70</v>
      </c>
      <c r="F37" s="1089">
        <v>0</v>
      </c>
      <c r="G37" s="1089">
        <v>0</v>
      </c>
      <c r="H37" s="1089">
        <v>0</v>
      </c>
      <c r="I37" s="1089">
        <v>0</v>
      </c>
      <c r="J37" s="1089">
        <v>0</v>
      </c>
      <c r="K37" s="1089">
        <v>0</v>
      </c>
      <c r="L37" s="1089">
        <v>0</v>
      </c>
      <c r="M37" s="1089">
        <v>0</v>
      </c>
      <c r="N37" s="1090">
        <v>0</v>
      </c>
      <c r="O37" s="1089">
        <v>0</v>
      </c>
      <c r="P37" s="1089">
        <v>0</v>
      </c>
      <c r="Q37" s="1089">
        <v>8802</v>
      </c>
      <c r="R37" s="1089">
        <v>0</v>
      </c>
      <c r="S37" s="1089">
        <v>0</v>
      </c>
      <c r="T37" s="1084"/>
      <c r="U37" s="1092"/>
    </row>
    <row r="38" spans="1:21" ht="22.8">
      <c r="A38" s="1087" t="s">
        <v>1856</v>
      </c>
      <c r="B38" s="1088" t="s">
        <v>1531</v>
      </c>
      <c r="C38" s="1084"/>
      <c r="D38" s="1089">
        <v>18944</v>
      </c>
      <c r="E38" s="1089">
        <v>0</v>
      </c>
      <c r="F38" s="1089">
        <v>0</v>
      </c>
      <c r="G38" s="1089">
        <v>0</v>
      </c>
      <c r="H38" s="1089">
        <v>0</v>
      </c>
      <c r="I38" s="1089">
        <v>0</v>
      </c>
      <c r="J38" s="1089">
        <v>0</v>
      </c>
      <c r="K38" s="1089">
        <v>0</v>
      </c>
      <c r="L38" s="1089">
        <v>0</v>
      </c>
      <c r="M38" s="1089">
        <v>0</v>
      </c>
      <c r="N38" s="1090">
        <v>9529</v>
      </c>
      <c r="O38" s="1089">
        <v>0</v>
      </c>
      <c r="P38" s="1089">
        <v>0</v>
      </c>
      <c r="Q38" s="1089">
        <v>9415</v>
      </c>
      <c r="R38" s="1089">
        <v>0</v>
      </c>
      <c r="S38" s="1089">
        <v>0</v>
      </c>
      <c r="T38" s="1084"/>
      <c r="U38" s="1092"/>
    </row>
    <row r="39" spans="1:21">
      <c r="A39" s="1087" t="s">
        <v>1857</v>
      </c>
      <c r="B39" s="1088" t="s">
        <v>1532</v>
      </c>
      <c r="C39" s="1084"/>
      <c r="D39" s="1089">
        <v>6836</v>
      </c>
      <c r="E39" s="1089">
        <v>135</v>
      </c>
      <c r="F39" s="1089">
        <v>0</v>
      </c>
      <c r="G39" s="1089">
        <v>0</v>
      </c>
      <c r="H39" s="1089">
        <v>0</v>
      </c>
      <c r="I39" s="1089">
        <v>0</v>
      </c>
      <c r="J39" s="1089">
        <v>0</v>
      </c>
      <c r="K39" s="1089">
        <v>0</v>
      </c>
      <c r="L39" s="1089">
        <v>0</v>
      </c>
      <c r="M39" s="1089">
        <v>0</v>
      </c>
      <c r="N39" s="1090">
        <v>0</v>
      </c>
      <c r="O39" s="1089">
        <v>0</v>
      </c>
      <c r="P39" s="1089">
        <v>0</v>
      </c>
      <c r="Q39" s="1089">
        <v>6701</v>
      </c>
      <c r="R39" s="1089">
        <v>0</v>
      </c>
      <c r="S39" s="1089">
        <v>0</v>
      </c>
      <c r="T39" s="1084"/>
      <c r="U39" s="1092"/>
    </row>
    <row r="40" spans="1:21">
      <c r="A40" s="1087" t="s">
        <v>1858</v>
      </c>
      <c r="B40" s="1088" t="s">
        <v>1533</v>
      </c>
      <c r="C40" s="1084"/>
      <c r="D40" s="1089">
        <v>13017</v>
      </c>
      <c r="E40" s="1089">
        <v>2312</v>
      </c>
      <c r="F40" s="1089">
        <v>0</v>
      </c>
      <c r="G40" s="1089">
        <v>0</v>
      </c>
      <c r="H40" s="1089">
        <v>0</v>
      </c>
      <c r="I40" s="1089">
        <v>0</v>
      </c>
      <c r="J40" s="1089">
        <v>0</v>
      </c>
      <c r="K40" s="1089">
        <v>0</v>
      </c>
      <c r="L40" s="1089">
        <v>0</v>
      </c>
      <c r="M40" s="1089">
        <v>0</v>
      </c>
      <c r="N40" s="1090">
        <v>0</v>
      </c>
      <c r="O40" s="1089">
        <v>0</v>
      </c>
      <c r="P40" s="1089">
        <v>0</v>
      </c>
      <c r="Q40" s="1089">
        <v>10706</v>
      </c>
      <c r="R40" s="1089">
        <v>0</v>
      </c>
      <c r="S40" s="1089">
        <v>0</v>
      </c>
      <c r="T40" s="1084"/>
      <c r="U40" s="1092"/>
    </row>
    <row r="41" spans="1:21">
      <c r="A41" s="1087" t="s">
        <v>1859</v>
      </c>
      <c r="B41" s="1088" t="s">
        <v>1534</v>
      </c>
      <c r="C41" s="1084"/>
      <c r="D41" s="1089">
        <v>2507</v>
      </c>
      <c r="E41" s="1089">
        <v>0</v>
      </c>
      <c r="F41" s="1089">
        <v>0</v>
      </c>
      <c r="G41" s="1089">
        <v>0</v>
      </c>
      <c r="H41" s="1089">
        <v>0</v>
      </c>
      <c r="I41" s="1089">
        <v>0</v>
      </c>
      <c r="J41" s="1089">
        <v>0</v>
      </c>
      <c r="K41" s="1089">
        <v>0</v>
      </c>
      <c r="L41" s="1089">
        <v>0</v>
      </c>
      <c r="M41" s="1089">
        <v>0</v>
      </c>
      <c r="N41" s="1090">
        <v>0</v>
      </c>
      <c r="O41" s="1089">
        <v>0</v>
      </c>
      <c r="P41" s="1089">
        <v>0</v>
      </c>
      <c r="Q41" s="1089">
        <v>2507</v>
      </c>
      <c r="R41" s="1089">
        <v>0</v>
      </c>
      <c r="S41" s="1089">
        <v>0</v>
      </c>
      <c r="T41" s="1084"/>
      <c r="U41" s="1092"/>
    </row>
    <row r="42" spans="1:21">
      <c r="A42" s="1087" t="s">
        <v>1860</v>
      </c>
      <c r="B42" s="1088" t="s">
        <v>1535</v>
      </c>
      <c r="C42" s="1084"/>
      <c r="D42" s="1089">
        <v>1700</v>
      </c>
      <c r="E42" s="1089">
        <v>0</v>
      </c>
      <c r="F42" s="1089">
        <v>0</v>
      </c>
      <c r="G42" s="1089">
        <v>0</v>
      </c>
      <c r="H42" s="1089">
        <v>0</v>
      </c>
      <c r="I42" s="1089">
        <v>0</v>
      </c>
      <c r="J42" s="1089">
        <v>0</v>
      </c>
      <c r="K42" s="1089">
        <v>0</v>
      </c>
      <c r="L42" s="1089">
        <v>0</v>
      </c>
      <c r="M42" s="1089">
        <v>0</v>
      </c>
      <c r="N42" s="1090">
        <v>0</v>
      </c>
      <c r="O42" s="1089">
        <v>0</v>
      </c>
      <c r="P42" s="1089">
        <v>0</v>
      </c>
      <c r="Q42" s="1089">
        <v>100</v>
      </c>
      <c r="R42" s="1089">
        <v>0</v>
      </c>
      <c r="S42" s="1089">
        <v>1600</v>
      </c>
      <c r="T42" s="1084"/>
      <c r="U42" s="1092"/>
    </row>
    <row r="43" spans="1:21">
      <c r="A43" s="1087" t="s">
        <v>1861</v>
      </c>
      <c r="B43" s="1088" t="s">
        <v>3372</v>
      </c>
      <c r="C43" s="1084"/>
      <c r="D43" s="1089">
        <v>531</v>
      </c>
      <c r="E43" s="1089">
        <v>0</v>
      </c>
      <c r="F43" s="1089">
        <v>0</v>
      </c>
      <c r="G43" s="1089">
        <v>0</v>
      </c>
      <c r="H43" s="1089">
        <v>0</v>
      </c>
      <c r="I43" s="1089">
        <v>0</v>
      </c>
      <c r="J43" s="1089">
        <v>0</v>
      </c>
      <c r="K43" s="1089">
        <v>0</v>
      </c>
      <c r="L43" s="1089">
        <v>0</v>
      </c>
      <c r="M43" s="1089">
        <v>0</v>
      </c>
      <c r="N43" s="1090">
        <v>0</v>
      </c>
      <c r="O43" s="1089">
        <v>0</v>
      </c>
      <c r="P43" s="1089">
        <v>0</v>
      </c>
      <c r="Q43" s="1089">
        <v>531</v>
      </c>
      <c r="R43" s="1089">
        <v>0</v>
      </c>
      <c r="S43" s="1089">
        <v>0</v>
      </c>
      <c r="T43" s="1084"/>
      <c r="U43" s="1092"/>
    </row>
    <row r="44" spans="1:21">
      <c r="A44" s="1087" t="s">
        <v>1862</v>
      </c>
      <c r="B44" s="1088" t="s">
        <v>3373</v>
      </c>
      <c r="C44" s="1084"/>
      <c r="D44" s="1089">
        <v>923</v>
      </c>
      <c r="E44" s="1089">
        <v>0</v>
      </c>
      <c r="F44" s="1089">
        <v>0</v>
      </c>
      <c r="G44" s="1089">
        <v>0</v>
      </c>
      <c r="H44" s="1089">
        <v>0</v>
      </c>
      <c r="I44" s="1089">
        <v>0</v>
      </c>
      <c r="J44" s="1089">
        <v>0</v>
      </c>
      <c r="K44" s="1089">
        <v>0</v>
      </c>
      <c r="L44" s="1089">
        <v>0</v>
      </c>
      <c r="M44" s="1089">
        <v>0</v>
      </c>
      <c r="N44" s="1090">
        <v>0</v>
      </c>
      <c r="O44" s="1089">
        <v>0</v>
      </c>
      <c r="P44" s="1089">
        <v>0</v>
      </c>
      <c r="Q44" s="1089">
        <v>923</v>
      </c>
      <c r="R44" s="1089">
        <v>0</v>
      </c>
      <c r="S44" s="1089">
        <v>0</v>
      </c>
      <c r="T44" s="1084"/>
      <c r="U44" s="1092"/>
    </row>
    <row r="45" spans="1:21">
      <c r="A45" s="1087" t="s">
        <v>1863</v>
      </c>
      <c r="B45" s="1088" t="s">
        <v>3366</v>
      </c>
      <c r="C45" s="1084"/>
      <c r="D45" s="1089">
        <v>1114</v>
      </c>
      <c r="E45" s="1089">
        <v>0</v>
      </c>
      <c r="F45" s="1089">
        <v>0</v>
      </c>
      <c r="G45" s="1089">
        <v>0</v>
      </c>
      <c r="H45" s="1089">
        <v>0</v>
      </c>
      <c r="I45" s="1089">
        <v>0</v>
      </c>
      <c r="J45" s="1089">
        <v>0</v>
      </c>
      <c r="K45" s="1089">
        <v>0</v>
      </c>
      <c r="L45" s="1089">
        <v>0</v>
      </c>
      <c r="M45" s="1089">
        <v>0</v>
      </c>
      <c r="N45" s="1090">
        <v>0</v>
      </c>
      <c r="O45" s="1089">
        <v>0</v>
      </c>
      <c r="P45" s="1089">
        <v>0</v>
      </c>
      <c r="Q45" s="1089">
        <v>1114</v>
      </c>
      <c r="R45" s="1089">
        <v>0</v>
      </c>
      <c r="S45" s="1089">
        <v>0</v>
      </c>
      <c r="T45" s="1084"/>
      <c r="U45" s="1092"/>
    </row>
    <row r="46" spans="1:21">
      <c r="A46" s="1087" t="s">
        <v>1865</v>
      </c>
      <c r="B46" s="1088" t="s">
        <v>890</v>
      </c>
      <c r="C46" s="1084"/>
      <c r="D46" s="1089">
        <v>1017</v>
      </c>
      <c r="E46" s="1089">
        <v>0</v>
      </c>
      <c r="F46" s="1089">
        <v>0</v>
      </c>
      <c r="G46" s="1089">
        <v>0</v>
      </c>
      <c r="H46" s="1089">
        <v>0</v>
      </c>
      <c r="I46" s="1089">
        <v>0</v>
      </c>
      <c r="J46" s="1089">
        <v>0</v>
      </c>
      <c r="K46" s="1089">
        <v>0</v>
      </c>
      <c r="L46" s="1089">
        <v>0</v>
      </c>
      <c r="M46" s="1089">
        <v>0</v>
      </c>
      <c r="N46" s="1090">
        <v>0</v>
      </c>
      <c r="O46" s="1089">
        <v>0</v>
      </c>
      <c r="P46" s="1089">
        <v>0</v>
      </c>
      <c r="Q46" s="1089">
        <v>1017</v>
      </c>
      <c r="R46" s="1089">
        <v>0</v>
      </c>
      <c r="S46" s="1089">
        <v>0</v>
      </c>
      <c r="T46" s="1084"/>
      <c r="U46" s="1092"/>
    </row>
    <row r="47" spans="1:21">
      <c r="A47" s="1087" t="s">
        <v>1866</v>
      </c>
      <c r="B47" s="1088" t="s">
        <v>889</v>
      </c>
      <c r="C47" s="1084"/>
      <c r="D47" s="1089">
        <v>584</v>
      </c>
      <c r="E47" s="1089">
        <v>40</v>
      </c>
      <c r="F47" s="1089">
        <v>0</v>
      </c>
      <c r="G47" s="1089">
        <v>0</v>
      </c>
      <c r="H47" s="1089">
        <v>0</v>
      </c>
      <c r="I47" s="1089">
        <v>0</v>
      </c>
      <c r="J47" s="1089">
        <v>0</v>
      </c>
      <c r="K47" s="1089">
        <v>0</v>
      </c>
      <c r="L47" s="1089">
        <v>0</v>
      </c>
      <c r="M47" s="1089">
        <v>0</v>
      </c>
      <c r="N47" s="1090">
        <v>0</v>
      </c>
      <c r="O47" s="1089">
        <v>0</v>
      </c>
      <c r="P47" s="1089">
        <v>0</v>
      </c>
      <c r="Q47" s="1089">
        <v>544</v>
      </c>
      <c r="R47" s="1089">
        <v>0</v>
      </c>
      <c r="S47" s="1089">
        <v>0</v>
      </c>
      <c r="T47" s="1084"/>
      <c r="U47" s="1092"/>
    </row>
    <row r="48" spans="1:21">
      <c r="A48" s="1087" t="s">
        <v>1867</v>
      </c>
      <c r="B48" s="1088" t="s">
        <v>857</v>
      </c>
      <c r="C48" s="1084"/>
      <c r="D48" s="1089">
        <v>2993</v>
      </c>
      <c r="E48" s="1089">
        <v>80</v>
      </c>
      <c r="F48" s="1089">
        <v>0</v>
      </c>
      <c r="G48" s="1089">
        <v>0</v>
      </c>
      <c r="H48" s="1089">
        <v>0</v>
      </c>
      <c r="I48" s="1089">
        <v>0</v>
      </c>
      <c r="J48" s="1089">
        <v>0</v>
      </c>
      <c r="K48" s="1089">
        <v>0</v>
      </c>
      <c r="L48" s="1089">
        <v>0</v>
      </c>
      <c r="M48" s="1089">
        <v>0</v>
      </c>
      <c r="N48" s="1090">
        <v>0</v>
      </c>
      <c r="O48" s="1089">
        <v>0</v>
      </c>
      <c r="P48" s="1089">
        <v>0</v>
      </c>
      <c r="Q48" s="1089">
        <v>2913</v>
      </c>
      <c r="R48" s="1089">
        <v>0</v>
      </c>
      <c r="S48" s="1089">
        <v>0</v>
      </c>
      <c r="T48" s="1084"/>
      <c r="U48" s="1092"/>
    </row>
    <row r="49" spans="1:21">
      <c r="A49" s="1087" t="s">
        <v>1868</v>
      </c>
      <c r="B49" s="1088" t="s">
        <v>202</v>
      </c>
      <c r="C49" s="1084"/>
      <c r="D49" s="1089">
        <v>910</v>
      </c>
      <c r="E49" s="1089">
        <v>0</v>
      </c>
      <c r="F49" s="1089">
        <v>0</v>
      </c>
      <c r="G49" s="1089">
        <v>0</v>
      </c>
      <c r="H49" s="1089">
        <v>0</v>
      </c>
      <c r="I49" s="1089">
        <v>0</v>
      </c>
      <c r="J49" s="1089">
        <v>0</v>
      </c>
      <c r="K49" s="1089">
        <v>0</v>
      </c>
      <c r="L49" s="1089">
        <v>0</v>
      </c>
      <c r="M49" s="1089">
        <v>0</v>
      </c>
      <c r="N49" s="1090">
        <v>0</v>
      </c>
      <c r="O49" s="1089">
        <v>0</v>
      </c>
      <c r="P49" s="1089">
        <v>0</v>
      </c>
      <c r="Q49" s="1089">
        <v>910</v>
      </c>
      <c r="R49" s="1089">
        <v>0</v>
      </c>
      <c r="S49" s="1089">
        <v>0</v>
      </c>
      <c r="T49" s="1084"/>
      <c r="U49" s="1092"/>
    </row>
    <row r="50" spans="1:21">
      <c r="A50" s="1087" t="s">
        <v>1869</v>
      </c>
      <c r="B50" s="1088" t="s">
        <v>855</v>
      </c>
      <c r="C50" s="1084"/>
      <c r="D50" s="1089">
        <v>892</v>
      </c>
      <c r="E50" s="1089">
        <v>150</v>
      </c>
      <c r="F50" s="1089">
        <v>0</v>
      </c>
      <c r="G50" s="1089">
        <v>0</v>
      </c>
      <c r="H50" s="1089">
        <v>0</v>
      </c>
      <c r="I50" s="1089">
        <v>0</v>
      </c>
      <c r="J50" s="1089">
        <v>0</v>
      </c>
      <c r="K50" s="1089">
        <v>0</v>
      </c>
      <c r="L50" s="1089">
        <v>0</v>
      </c>
      <c r="M50" s="1089">
        <v>0</v>
      </c>
      <c r="N50" s="1090">
        <v>0</v>
      </c>
      <c r="O50" s="1089">
        <v>0</v>
      </c>
      <c r="P50" s="1089">
        <v>0</v>
      </c>
      <c r="Q50" s="1089">
        <v>742</v>
      </c>
      <c r="R50" s="1089">
        <v>0</v>
      </c>
      <c r="S50" s="1089">
        <v>0</v>
      </c>
      <c r="T50" s="1084"/>
      <c r="U50" s="1092"/>
    </row>
    <row r="51" spans="1:21">
      <c r="A51" s="1087" t="s">
        <v>1870</v>
      </c>
      <c r="B51" s="1088" t="s">
        <v>3374</v>
      </c>
      <c r="C51" s="1084"/>
      <c r="D51" s="1089">
        <v>736</v>
      </c>
      <c r="E51" s="1089">
        <v>0</v>
      </c>
      <c r="F51" s="1089">
        <v>0</v>
      </c>
      <c r="G51" s="1089">
        <v>0</v>
      </c>
      <c r="H51" s="1089">
        <v>0</v>
      </c>
      <c r="I51" s="1089">
        <v>0</v>
      </c>
      <c r="J51" s="1089">
        <v>0</v>
      </c>
      <c r="K51" s="1089">
        <v>0</v>
      </c>
      <c r="L51" s="1089">
        <v>0</v>
      </c>
      <c r="M51" s="1089">
        <v>0</v>
      </c>
      <c r="N51" s="1090">
        <v>0</v>
      </c>
      <c r="O51" s="1089">
        <v>0</v>
      </c>
      <c r="P51" s="1089">
        <v>0</v>
      </c>
      <c r="Q51" s="1089">
        <v>736</v>
      </c>
      <c r="R51" s="1089">
        <v>0</v>
      </c>
      <c r="S51" s="1089">
        <v>0</v>
      </c>
      <c r="T51" s="1084"/>
      <c r="U51" s="1092"/>
    </row>
    <row r="52" spans="1:21">
      <c r="A52" s="1087" t="s">
        <v>1871</v>
      </c>
      <c r="B52" s="1088" t="s">
        <v>3375</v>
      </c>
      <c r="C52" s="1084"/>
      <c r="D52" s="1089">
        <v>651</v>
      </c>
      <c r="E52" s="1089">
        <v>80</v>
      </c>
      <c r="F52" s="1089">
        <v>0</v>
      </c>
      <c r="G52" s="1089">
        <v>0</v>
      </c>
      <c r="H52" s="1089">
        <v>0</v>
      </c>
      <c r="I52" s="1089">
        <v>0</v>
      </c>
      <c r="J52" s="1089">
        <v>0</v>
      </c>
      <c r="K52" s="1089">
        <v>0</v>
      </c>
      <c r="L52" s="1089">
        <v>0</v>
      </c>
      <c r="M52" s="1089">
        <v>0</v>
      </c>
      <c r="N52" s="1090">
        <v>0</v>
      </c>
      <c r="O52" s="1089">
        <v>0</v>
      </c>
      <c r="P52" s="1089">
        <v>0</v>
      </c>
      <c r="Q52" s="1089">
        <v>571</v>
      </c>
      <c r="R52" s="1089">
        <v>0</v>
      </c>
      <c r="S52" s="1089">
        <v>0</v>
      </c>
      <c r="T52" s="1084"/>
      <c r="U52" s="1092"/>
    </row>
    <row r="53" spans="1:21">
      <c r="A53" s="1087" t="s">
        <v>1872</v>
      </c>
      <c r="B53" s="1088" t="s">
        <v>3376</v>
      </c>
      <c r="C53" s="1084"/>
      <c r="D53" s="1089">
        <v>482</v>
      </c>
      <c r="E53" s="1089">
        <v>0</v>
      </c>
      <c r="F53" s="1089">
        <v>0</v>
      </c>
      <c r="G53" s="1089">
        <v>0</v>
      </c>
      <c r="H53" s="1089">
        <v>0</v>
      </c>
      <c r="I53" s="1089">
        <v>0</v>
      </c>
      <c r="J53" s="1089">
        <v>0</v>
      </c>
      <c r="K53" s="1089">
        <v>0</v>
      </c>
      <c r="L53" s="1089">
        <v>0</v>
      </c>
      <c r="M53" s="1089">
        <v>0</v>
      </c>
      <c r="N53" s="1090">
        <v>0</v>
      </c>
      <c r="O53" s="1089">
        <v>0</v>
      </c>
      <c r="P53" s="1089">
        <v>0</v>
      </c>
      <c r="Q53" s="1089">
        <v>482</v>
      </c>
      <c r="R53" s="1089">
        <v>0</v>
      </c>
      <c r="S53" s="1089">
        <v>0</v>
      </c>
      <c r="T53" s="1084"/>
      <c r="U53" s="1092"/>
    </row>
    <row r="54" spans="1:21">
      <c r="A54" s="1087" t="s">
        <v>1873</v>
      </c>
      <c r="B54" s="1088" t="s">
        <v>3377</v>
      </c>
      <c r="C54" s="1084"/>
      <c r="D54" s="1089">
        <v>556</v>
      </c>
      <c r="E54" s="1089">
        <v>0</v>
      </c>
      <c r="F54" s="1089">
        <v>0</v>
      </c>
      <c r="G54" s="1089">
        <v>0</v>
      </c>
      <c r="H54" s="1089">
        <v>0</v>
      </c>
      <c r="I54" s="1089">
        <v>0</v>
      </c>
      <c r="J54" s="1089">
        <v>0</v>
      </c>
      <c r="K54" s="1089">
        <v>0</v>
      </c>
      <c r="L54" s="1089">
        <v>0</v>
      </c>
      <c r="M54" s="1089">
        <v>0</v>
      </c>
      <c r="N54" s="1090">
        <v>0</v>
      </c>
      <c r="O54" s="1089">
        <v>0</v>
      </c>
      <c r="P54" s="1089">
        <v>0</v>
      </c>
      <c r="Q54" s="1089">
        <v>556</v>
      </c>
      <c r="R54" s="1089">
        <v>0</v>
      </c>
      <c r="S54" s="1089">
        <v>0</v>
      </c>
      <c r="T54" s="1084"/>
      <c r="U54" s="1092"/>
    </row>
    <row r="55" spans="1:21">
      <c r="A55" s="1087" t="s">
        <v>1874</v>
      </c>
      <c r="B55" s="1088" t="s">
        <v>206</v>
      </c>
      <c r="C55" s="1084"/>
      <c r="D55" s="1089">
        <v>1048</v>
      </c>
      <c r="E55" s="1089">
        <v>0</v>
      </c>
      <c r="F55" s="1089">
        <v>0</v>
      </c>
      <c r="G55" s="1089">
        <v>0</v>
      </c>
      <c r="H55" s="1089">
        <v>0</v>
      </c>
      <c r="I55" s="1089">
        <v>0</v>
      </c>
      <c r="J55" s="1089">
        <v>0</v>
      </c>
      <c r="K55" s="1089">
        <v>0</v>
      </c>
      <c r="L55" s="1089">
        <v>0</v>
      </c>
      <c r="M55" s="1089">
        <v>0</v>
      </c>
      <c r="N55" s="1090">
        <v>0</v>
      </c>
      <c r="O55" s="1089">
        <v>0</v>
      </c>
      <c r="P55" s="1089">
        <v>0</v>
      </c>
      <c r="Q55" s="1089">
        <v>1048</v>
      </c>
      <c r="R55" s="1089">
        <v>0</v>
      </c>
      <c r="S55" s="1089">
        <v>0</v>
      </c>
      <c r="T55" s="1084"/>
      <c r="U55" s="1092"/>
    </row>
    <row r="56" spans="1:21">
      <c r="A56" s="1087" t="s">
        <v>1875</v>
      </c>
      <c r="B56" s="1088" t="s">
        <v>208</v>
      </c>
      <c r="C56" s="1084"/>
      <c r="D56" s="1089">
        <f>SUM(E56:N56)+R56+S56</f>
        <v>276637</v>
      </c>
      <c r="E56" s="1089">
        <v>11700</v>
      </c>
      <c r="F56" s="1089">
        <v>0</v>
      </c>
      <c r="G56" s="1089">
        <v>139136</v>
      </c>
      <c r="H56" s="1089">
        <v>39635</v>
      </c>
      <c r="I56" s="1089">
        <v>7923</v>
      </c>
      <c r="J56" s="1089">
        <v>0</v>
      </c>
      <c r="K56" s="1089">
        <v>0</v>
      </c>
      <c r="L56" s="1089">
        <v>0</v>
      </c>
      <c r="M56" s="1089">
        <v>500</v>
      </c>
      <c r="N56" s="1090">
        <v>37977</v>
      </c>
      <c r="O56" s="1089">
        <v>158</v>
      </c>
      <c r="P56" s="1089">
        <v>37819</v>
      </c>
      <c r="Q56" s="1089">
        <v>0</v>
      </c>
      <c r="R56" s="1089">
        <v>500</v>
      </c>
      <c r="S56" s="1089">
        <v>39266</v>
      </c>
      <c r="T56" s="1084"/>
      <c r="U56" s="1092"/>
    </row>
    <row r="57" spans="1:21" ht="60" customHeight="1">
      <c r="A57" s="1087" t="s">
        <v>1876</v>
      </c>
      <c r="B57" s="1088" t="s">
        <v>3367</v>
      </c>
      <c r="C57" s="1084"/>
      <c r="D57" s="1089">
        <f>N57</f>
        <v>47313</v>
      </c>
      <c r="E57" s="1089">
        <v>0</v>
      </c>
      <c r="F57" s="1089">
        <v>0</v>
      </c>
      <c r="G57" s="1089">
        <v>0</v>
      </c>
      <c r="H57" s="1089">
        <v>0</v>
      </c>
      <c r="I57" s="1089">
        <v>0</v>
      </c>
      <c r="J57" s="1089">
        <v>0</v>
      </c>
      <c r="K57" s="1089">
        <v>0</v>
      </c>
      <c r="L57" s="1089">
        <v>0</v>
      </c>
      <c r="M57" s="1089">
        <v>0</v>
      </c>
      <c r="N57" s="1089">
        <f>O57+P57</f>
        <v>47313</v>
      </c>
      <c r="O57" s="1089">
        <v>0</v>
      </c>
      <c r="P57" s="1089">
        <f>46506+807</f>
        <v>47313</v>
      </c>
      <c r="Q57" s="1089">
        <v>0</v>
      </c>
      <c r="R57" s="1089">
        <v>0</v>
      </c>
      <c r="S57" s="1089">
        <v>0</v>
      </c>
      <c r="T57" s="1084"/>
      <c r="U57" s="1092"/>
    </row>
    <row r="58" spans="1:21">
      <c r="A58" s="1087" t="s">
        <v>1877</v>
      </c>
      <c r="B58" s="1088" t="s">
        <v>159</v>
      </c>
      <c r="C58" s="1084"/>
      <c r="D58" s="1089">
        <v>50621</v>
      </c>
      <c r="E58" s="1089">
        <v>647</v>
      </c>
      <c r="F58" s="1089">
        <v>0</v>
      </c>
      <c r="G58" s="1089">
        <v>0</v>
      </c>
      <c r="H58" s="1089">
        <v>0</v>
      </c>
      <c r="I58" s="1089">
        <v>0</v>
      </c>
      <c r="J58" s="1089">
        <v>0</v>
      </c>
      <c r="K58" s="1089">
        <v>0</v>
      </c>
      <c r="L58" s="1089">
        <v>0</v>
      </c>
      <c r="M58" s="1089">
        <v>40594</v>
      </c>
      <c r="N58" s="1090">
        <v>6538</v>
      </c>
      <c r="O58" s="1089">
        <v>0</v>
      </c>
      <c r="P58" s="1089">
        <v>0</v>
      </c>
      <c r="Q58" s="1089">
        <v>2842</v>
      </c>
      <c r="R58" s="1089">
        <v>0</v>
      </c>
      <c r="S58" s="1089">
        <v>0</v>
      </c>
      <c r="T58" s="1084"/>
      <c r="U58" s="1092"/>
    </row>
    <row r="59" spans="1:21">
      <c r="A59" s="1109"/>
      <c r="B59" s="1110" t="s">
        <v>322</v>
      </c>
      <c r="C59" s="1111">
        <v>4307027</v>
      </c>
      <c r="D59" s="1112">
        <f>SUM(D60:D67)</f>
        <v>5057231</v>
      </c>
      <c r="E59" s="1112">
        <f t="shared" ref="E59:S59" si="6">SUM(E60:E67)</f>
        <v>2178297</v>
      </c>
      <c r="F59" s="1112">
        <f t="shared" si="6"/>
        <v>0</v>
      </c>
      <c r="G59" s="1112">
        <f t="shared" si="6"/>
        <v>99230</v>
      </c>
      <c r="H59" s="1112">
        <f t="shared" si="6"/>
        <v>23894</v>
      </c>
      <c r="I59" s="1112">
        <f t="shared" si="6"/>
        <v>244503</v>
      </c>
      <c r="J59" s="1112">
        <f t="shared" si="6"/>
        <v>36039</v>
      </c>
      <c r="K59" s="1112">
        <f t="shared" si="6"/>
        <v>16933</v>
      </c>
      <c r="L59" s="1112">
        <f t="shared" si="6"/>
        <v>4154</v>
      </c>
      <c r="M59" s="1112">
        <f t="shared" si="6"/>
        <v>77613</v>
      </c>
      <c r="N59" s="1112">
        <f t="shared" si="6"/>
        <v>835091</v>
      </c>
      <c r="O59" s="1112">
        <f t="shared" si="6"/>
        <v>48975</v>
      </c>
      <c r="P59" s="1112">
        <f t="shared" si="6"/>
        <v>626666</v>
      </c>
      <c r="Q59" s="1112">
        <f t="shared" si="6"/>
        <v>1130728</v>
      </c>
      <c r="R59" s="1112">
        <f t="shared" si="6"/>
        <v>373467</v>
      </c>
      <c r="S59" s="1112">
        <f t="shared" si="6"/>
        <v>37282</v>
      </c>
      <c r="T59" s="1117">
        <f>D59/C59*100</f>
        <v>117.41814016954154</v>
      </c>
    </row>
    <row r="60" spans="1:21">
      <c r="A60" s="1109">
        <v>1</v>
      </c>
      <c r="B60" s="1113" t="s">
        <v>3379</v>
      </c>
      <c r="C60" s="1109"/>
      <c r="D60" s="1114">
        <v>498839</v>
      </c>
      <c r="E60" s="1114">
        <v>260314</v>
      </c>
      <c r="F60" s="1114">
        <v>0</v>
      </c>
      <c r="G60" s="1114">
        <v>9228</v>
      </c>
      <c r="H60" s="1114">
        <v>1906</v>
      </c>
      <c r="I60" s="1114">
        <v>24848</v>
      </c>
      <c r="J60" s="1114">
        <v>5992</v>
      </c>
      <c r="K60" s="1114">
        <v>2560</v>
      </c>
      <c r="L60" s="1114">
        <v>229</v>
      </c>
      <c r="M60" s="1114">
        <v>5264</v>
      </c>
      <c r="N60" s="1115">
        <v>13486</v>
      </c>
      <c r="O60" s="1114">
        <v>239</v>
      </c>
      <c r="P60" s="1114">
        <v>13247</v>
      </c>
      <c r="Q60" s="1114">
        <v>132574</v>
      </c>
      <c r="R60" s="1114">
        <v>36917</v>
      </c>
      <c r="S60" s="1114">
        <v>5523</v>
      </c>
      <c r="T60" s="1109"/>
    </row>
    <row r="61" spans="1:21">
      <c r="A61" s="1109">
        <v>2</v>
      </c>
      <c r="B61" s="1113" t="s">
        <v>3380</v>
      </c>
      <c r="C61" s="1109"/>
      <c r="D61" s="1114">
        <v>504458</v>
      </c>
      <c r="E61" s="1114">
        <v>250901</v>
      </c>
      <c r="F61" s="1114">
        <v>0</v>
      </c>
      <c r="G61" s="1114">
        <v>15917</v>
      </c>
      <c r="H61" s="1114">
        <v>1956</v>
      </c>
      <c r="I61" s="1114">
        <v>27372</v>
      </c>
      <c r="J61" s="1114">
        <v>3143</v>
      </c>
      <c r="K61" s="1114">
        <v>3016</v>
      </c>
      <c r="L61" s="1114">
        <v>520</v>
      </c>
      <c r="M61" s="1114">
        <v>12392</v>
      </c>
      <c r="N61" s="1115">
        <v>22854</v>
      </c>
      <c r="O61" s="1114">
        <v>5308</v>
      </c>
      <c r="P61" s="1114">
        <v>14971</v>
      </c>
      <c r="Q61" s="1114">
        <v>123303</v>
      </c>
      <c r="R61" s="1114">
        <v>39456</v>
      </c>
      <c r="S61" s="1114">
        <v>3626</v>
      </c>
      <c r="T61" s="1109"/>
    </row>
    <row r="62" spans="1:21">
      <c r="A62" s="1109">
        <v>3</v>
      </c>
      <c r="B62" s="1113" t="s">
        <v>3381</v>
      </c>
      <c r="C62" s="1109"/>
      <c r="D62" s="1114">
        <v>597584</v>
      </c>
      <c r="E62" s="1114">
        <v>233060</v>
      </c>
      <c r="F62" s="1114">
        <v>0</v>
      </c>
      <c r="G62" s="1114">
        <v>6870</v>
      </c>
      <c r="H62" s="1114">
        <v>1723</v>
      </c>
      <c r="I62" s="1114">
        <v>36873</v>
      </c>
      <c r="J62" s="1114">
        <v>4121</v>
      </c>
      <c r="K62" s="1114">
        <v>2462</v>
      </c>
      <c r="L62" s="1114">
        <v>324</v>
      </c>
      <c r="M62" s="1114">
        <v>7179</v>
      </c>
      <c r="N62" s="1115">
        <v>142901</v>
      </c>
      <c r="O62" s="1114">
        <v>3793</v>
      </c>
      <c r="P62" s="1114">
        <v>134674</v>
      </c>
      <c r="Q62" s="1114">
        <v>114373</v>
      </c>
      <c r="R62" s="1114">
        <v>45148</v>
      </c>
      <c r="S62" s="1114">
        <v>2550</v>
      </c>
      <c r="T62" s="1109"/>
    </row>
    <row r="63" spans="1:21">
      <c r="A63" s="1109">
        <v>4</v>
      </c>
      <c r="B63" s="1113" t="s">
        <v>3382</v>
      </c>
      <c r="C63" s="1109"/>
      <c r="D63" s="1114">
        <v>602133</v>
      </c>
      <c r="E63" s="1114">
        <v>202395</v>
      </c>
      <c r="F63" s="1114">
        <v>0</v>
      </c>
      <c r="G63" s="1114">
        <v>12850</v>
      </c>
      <c r="H63" s="1114">
        <v>4192</v>
      </c>
      <c r="I63" s="1114">
        <v>23640</v>
      </c>
      <c r="J63" s="1114">
        <v>3386</v>
      </c>
      <c r="K63" s="1114">
        <v>2237</v>
      </c>
      <c r="L63" s="1114">
        <v>515</v>
      </c>
      <c r="M63" s="1114">
        <v>3004</v>
      </c>
      <c r="N63" s="1115">
        <v>196234</v>
      </c>
      <c r="O63" s="1114">
        <v>7606</v>
      </c>
      <c r="P63" s="1114">
        <v>176980</v>
      </c>
      <c r="Q63" s="1114">
        <v>116692</v>
      </c>
      <c r="R63" s="1114">
        <v>32818</v>
      </c>
      <c r="S63" s="1114">
        <v>4171</v>
      </c>
      <c r="T63" s="1109"/>
    </row>
    <row r="64" spans="1:21">
      <c r="A64" s="1109">
        <v>5</v>
      </c>
      <c r="B64" s="1113" t="s">
        <v>3383</v>
      </c>
      <c r="C64" s="1109"/>
      <c r="D64" s="1114">
        <v>912853</v>
      </c>
      <c r="E64" s="1114">
        <v>396378</v>
      </c>
      <c r="F64" s="1114">
        <v>0</v>
      </c>
      <c r="G64" s="1114">
        <v>14145</v>
      </c>
      <c r="H64" s="1114">
        <v>3283</v>
      </c>
      <c r="I64" s="1114">
        <v>48483</v>
      </c>
      <c r="J64" s="1114">
        <v>3039</v>
      </c>
      <c r="K64" s="1114">
        <v>1932</v>
      </c>
      <c r="L64" s="1114">
        <v>531</v>
      </c>
      <c r="M64" s="1114">
        <v>19469</v>
      </c>
      <c r="N64" s="1115">
        <v>184506</v>
      </c>
      <c r="O64" s="1114">
        <v>9630</v>
      </c>
      <c r="P64" s="1114">
        <v>168171</v>
      </c>
      <c r="Q64" s="1114">
        <v>185427</v>
      </c>
      <c r="R64" s="1114">
        <v>55136</v>
      </c>
      <c r="S64" s="1114">
        <v>524</v>
      </c>
      <c r="T64" s="1109"/>
    </row>
    <row r="65" spans="1:20">
      <c r="A65" s="1109">
        <v>6</v>
      </c>
      <c r="B65" s="1113" t="s">
        <v>3384</v>
      </c>
      <c r="C65" s="1109"/>
      <c r="D65" s="1114">
        <v>684672</v>
      </c>
      <c r="E65" s="1114">
        <v>243044</v>
      </c>
      <c r="F65" s="1114">
        <v>0</v>
      </c>
      <c r="G65" s="1114">
        <v>17324</v>
      </c>
      <c r="H65" s="1114">
        <v>4868</v>
      </c>
      <c r="I65" s="1114">
        <v>21755</v>
      </c>
      <c r="J65" s="1114">
        <v>7845</v>
      </c>
      <c r="K65" s="1114">
        <v>1790</v>
      </c>
      <c r="L65" s="1114">
        <v>1480</v>
      </c>
      <c r="M65" s="1114">
        <v>5</v>
      </c>
      <c r="N65" s="1115">
        <v>170580</v>
      </c>
      <c r="O65" s="1114">
        <v>2527</v>
      </c>
      <c r="P65" s="1114">
        <v>59536</v>
      </c>
      <c r="Q65" s="1114">
        <v>163316</v>
      </c>
      <c r="R65" s="1114">
        <v>45464</v>
      </c>
      <c r="S65" s="1114">
        <v>7202</v>
      </c>
      <c r="T65" s="1109"/>
    </row>
    <row r="66" spans="1:20">
      <c r="A66" s="1109">
        <v>7</v>
      </c>
      <c r="B66" s="1113" t="s">
        <v>3385</v>
      </c>
      <c r="C66" s="1109"/>
      <c r="D66" s="1114">
        <v>478229</v>
      </c>
      <c r="E66" s="1114">
        <v>221807</v>
      </c>
      <c r="F66" s="1114">
        <v>0</v>
      </c>
      <c r="G66" s="1114">
        <v>12130</v>
      </c>
      <c r="H66" s="1114">
        <v>2868</v>
      </c>
      <c r="I66" s="1114">
        <v>22351</v>
      </c>
      <c r="J66" s="1114">
        <v>3230</v>
      </c>
      <c r="K66" s="1114">
        <v>1118</v>
      </c>
      <c r="L66" s="1114">
        <v>451</v>
      </c>
      <c r="M66" s="1114">
        <v>15364</v>
      </c>
      <c r="N66" s="1115">
        <v>26517</v>
      </c>
      <c r="O66" s="1114">
        <v>5097</v>
      </c>
      <c r="P66" s="1114">
        <v>17077</v>
      </c>
      <c r="Q66" s="1114">
        <v>117773</v>
      </c>
      <c r="R66" s="1114">
        <v>46115</v>
      </c>
      <c r="S66" s="1114">
        <v>8504</v>
      </c>
      <c r="T66" s="1109"/>
    </row>
    <row r="67" spans="1:20">
      <c r="A67" s="1109">
        <v>8</v>
      </c>
      <c r="B67" s="1113" t="s">
        <v>3386</v>
      </c>
      <c r="C67" s="1109"/>
      <c r="D67" s="1114">
        <v>778463</v>
      </c>
      <c r="E67" s="1114">
        <v>370398</v>
      </c>
      <c r="F67" s="1114">
        <v>0</v>
      </c>
      <c r="G67" s="1114">
        <v>10766</v>
      </c>
      <c r="H67" s="1114">
        <v>3098</v>
      </c>
      <c r="I67" s="1114">
        <v>39181</v>
      </c>
      <c r="J67" s="1114">
        <v>5283</v>
      </c>
      <c r="K67" s="1114">
        <v>1818</v>
      </c>
      <c r="L67" s="1114">
        <v>104</v>
      </c>
      <c r="M67" s="1114">
        <v>14936</v>
      </c>
      <c r="N67" s="1115">
        <v>78013</v>
      </c>
      <c r="O67" s="1114">
        <v>14775</v>
      </c>
      <c r="P67" s="1114">
        <v>42010</v>
      </c>
      <c r="Q67" s="1114">
        <v>177270</v>
      </c>
      <c r="R67" s="1114">
        <v>72413</v>
      </c>
      <c r="S67" s="1114">
        <v>5182</v>
      </c>
      <c r="T67" s="1109"/>
    </row>
  </sheetData>
  <mergeCells count="24">
    <mergeCell ref="S7:S8"/>
    <mergeCell ref="T7:T8"/>
    <mergeCell ref="H7:H8"/>
    <mergeCell ref="I7:I8"/>
    <mergeCell ref="J7:J8"/>
    <mergeCell ref="K7:K8"/>
    <mergeCell ref="L7:L8"/>
    <mergeCell ref="M7:M8"/>
    <mergeCell ref="A1:B1"/>
    <mergeCell ref="A2:B2"/>
    <mergeCell ref="N7:N8"/>
    <mergeCell ref="O7:P7"/>
    <mergeCell ref="Q7:Q8"/>
    <mergeCell ref="A3:T3"/>
    <mergeCell ref="A4:T4"/>
    <mergeCell ref="A5:T5"/>
    <mergeCell ref="A7:A8"/>
    <mergeCell ref="B7:B8"/>
    <mergeCell ref="C7:C8"/>
    <mergeCell ref="D7:D8"/>
    <mergeCell ref="E7:E8"/>
    <mergeCell ref="F7:F8"/>
    <mergeCell ref="G7:G8"/>
    <mergeCell ref="R7:R8"/>
  </mergeCells>
  <pageMargins left="0.44" right="0.46" top="0.39" bottom="0.33" header="0.3" footer="0.3"/>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30</vt:i4>
      </vt:variant>
    </vt:vector>
  </HeadingPairs>
  <TitlesOfParts>
    <vt:vector size="62" baseType="lpstr">
      <vt:lpstr>48.31</vt:lpstr>
      <vt:lpstr>49.31</vt:lpstr>
      <vt:lpstr>50.31</vt:lpstr>
      <vt:lpstr>51.31</vt:lpstr>
      <vt:lpstr>52.31</vt:lpstr>
      <vt:lpstr>53.31</vt:lpstr>
      <vt:lpstr>54.31</vt:lpstr>
      <vt:lpstr>55.31</vt:lpstr>
      <vt:lpstr>56.31</vt:lpstr>
      <vt:lpstr>57.31</vt:lpstr>
      <vt:lpstr>58.31</vt:lpstr>
      <vt:lpstr>59.31</vt:lpstr>
      <vt:lpstr>60.31</vt:lpstr>
      <vt:lpstr>61.31</vt:lpstr>
      <vt:lpstr>62.31</vt:lpstr>
      <vt:lpstr>63.31</vt:lpstr>
      <vt:lpstr>64.31</vt:lpstr>
      <vt:lpstr>60.342</vt:lpstr>
      <vt:lpstr>61.342</vt:lpstr>
      <vt:lpstr>CHITIETTHU</vt:lpstr>
      <vt:lpstr>62.342</vt:lpstr>
      <vt:lpstr>63.</vt:lpstr>
      <vt:lpstr>64.</vt:lpstr>
      <vt:lpstr>65.</vt:lpstr>
      <vt:lpstr>66</vt:lpstr>
      <vt:lpstr>67.</vt:lpstr>
      <vt:lpstr>68.</vt:lpstr>
      <vt:lpstr>69.</vt:lpstr>
      <vt:lpstr>70.</vt:lpstr>
      <vt:lpstr>vay VH</vt:lpstr>
      <vt:lpstr>Sheet1</vt:lpstr>
      <vt:lpstr>Sheet2</vt:lpstr>
      <vt:lpstr>'48.31'!Print_Area</vt:lpstr>
      <vt:lpstr>'49.31'!Print_Area</vt:lpstr>
      <vt:lpstr>'50.31'!Print_Area</vt:lpstr>
      <vt:lpstr>'51.31'!Print_Area</vt:lpstr>
      <vt:lpstr>'52.31'!Print_Area</vt:lpstr>
      <vt:lpstr>'53.31'!Print_Area</vt:lpstr>
      <vt:lpstr>'54.31'!Print_Area</vt:lpstr>
      <vt:lpstr>'55.31'!Print_Area</vt:lpstr>
      <vt:lpstr>'56.31'!Print_Area</vt:lpstr>
      <vt:lpstr>'57.31'!Print_Area</vt:lpstr>
      <vt:lpstr>'58.31'!Print_Area</vt:lpstr>
      <vt:lpstr>'60.31'!Print_Area</vt:lpstr>
      <vt:lpstr>'61.31'!Print_Area</vt:lpstr>
      <vt:lpstr>'61.342'!Print_Area</vt:lpstr>
      <vt:lpstr>'62.31'!Print_Area</vt:lpstr>
      <vt:lpstr>'62.342'!Print_Area</vt:lpstr>
      <vt:lpstr>'66'!Print_Area</vt:lpstr>
      <vt:lpstr>'67.'!Print_Area</vt:lpstr>
      <vt:lpstr>'68.'!Print_Area</vt:lpstr>
      <vt:lpstr>'69.'!Print_Area</vt:lpstr>
      <vt:lpstr>'50.31'!Print_Titles</vt:lpstr>
      <vt:lpstr>'54.31'!Print_Titles</vt:lpstr>
      <vt:lpstr>'55.31'!Print_Titles</vt:lpstr>
      <vt:lpstr>'56.31'!Print_Titles</vt:lpstr>
      <vt:lpstr>'57.31'!Print_Titles</vt:lpstr>
      <vt:lpstr>'61.31'!Print_Titles</vt:lpstr>
      <vt:lpstr>'61.342'!Print_Titles</vt:lpstr>
      <vt:lpstr>'62.31'!Print_Titles</vt:lpstr>
      <vt:lpstr>'62.342'!Print_Titles</vt:lpstr>
      <vt:lpstr>'69.'!Print_Titles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VNN.R9</dc:creator>
  <cp:lastModifiedBy>Windows</cp:lastModifiedBy>
  <cp:lastPrinted>2022-12-02T04:17:55Z</cp:lastPrinted>
  <dcterms:created xsi:type="dcterms:W3CDTF">2010-12-01T23:34:41Z</dcterms:created>
  <dcterms:modified xsi:type="dcterms:W3CDTF">2022-12-06T10:40:31Z</dcterms:modified>
</cp:coreProperties>
</file>